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updateLinks="never" codeName="ThisWorkbook" defaultThemeVersion="124226"/>
  <mc:AlternateContent xmlns:mc="http://schemas.openxmlformats.org/markup-compatibility/2006">
    <mc:Choice Requires="x15">
      <x15ac:absPath xmlns:x15ac="http://schemas.microsoft.com/office/spreadsheetml/2010/11/ac" url="C:\Users\johnsonerik\Desktop\1.1 C&amp;I Tools\"/>
    </mc:Choice>
  </mc:AlternateContent>
  <xr:revisionPtr revIDLastSave="0" documentId="13_ncr:1_{12AB6D96-73CC-40C9-8E92-F4289A4B6C5B}" xr6:coauthVersionLast="47" xr6:coauthVersionMax="47" xr10:uidLastSave="{00000000-0000-0000-0000-000000000000}"/>
  <workbookProtection workbookAlgorithmName="SHA-512" workbookHashValue="8kGf0i7b47Hq4Sk3+lPGIa8w8Gm9i8BHIi1iwqNKk1Z7EQLv3F821OqaKOnqj+dRac9d0mdoDI8qIoMsL4GA0g==" workbookSaltValue="EtpVz6BmW2F/jHSazwdK+A==" workbookSpinCount="100000" lockStructure="1"/>
  <bookViews>
    <workbookView xWindow="-120" yWindow="-120" windowWidth="29040" windowHeight="15840" tabRatio="733" xr2:uid="{00000000-000D-0000-FFFF-FFFF00000000}"/>
  </bookViews>
  <sheets>
    <sheet name="Project Summary" sheetId="30" r:id="rId1"/>
    <sheet name="INTERNAL v20 Revisions" sheetId="59" state="hidden" r:id="rId2"/>
    <sheet name="Updates" sheetId="57" r:id="rId3"/>
    <sheet name="One for One Replacements" sheetId="2" state="hidden" r:id="rId4"/>
    <sheet name="Interior Lighting Control" sheetId="10" state="hidden" r:id="rId5"/>
    <sheet name="Bi-Level Lighting Control" sheetId="9" state="hidden" r:id="rId6"/>
    <sheet name="Refrigerated Case Lighting" sheetId="11" r:id="rId7"/>
    <sheet name="Gut Renovations - LPD" sheetId="36" state="hidden" r:id="rId8"/>
    <sheet name="Gut Renovations - Network Ctrls" sheetId="60" state="hidden" r:id="rId9"/>
    <sheet name="Air Compressor" sheetId="48" r:id="rId10"/>
    <sheet name="Air Cooled Chiller" sheetId="28" r:id="rId11"/>
    <sheet name="Anti-Sweat Heater Control" sheetId="20" r:id="rId12"/>
    <sheet name="Evaporator Fan Control" sheetId="21" r:id="rId13"/>
    <sheet name="Door Gaskets" sheetId="22" r:id="rId14"/>
    <sheet name="EC Motors - Walk-Ins" sheetId="23" r:id="rId15"/>
    <sheet name="EC Motors - Refrigerated Cases" sheetId="24" r:id="rId16"/>
    <sheet name="Motor Replacement" sheetId="15" state="hidden" r:id="rId17"/>
    <sheet name="EC Motors - HVAC Blower Fan" sheetId="61" r:id="rId18"/>
    <sheet name="Faucet - Low Flow Aerator" sheetId="52" r:id="rId19"/>
    <sheet name="PTAC" sheetId="54" r:id="rId20"/>
    <sheet name="PTHP" sheetId="55" state="hidden" r:id="rId21"/>
    <sheet name="Refrigerated Night Case Covers" sheetId="25" r:id="rId22"/>
    <sheet name="Storage Tank Water Heater" sheetId="42" state="hidden" r:id="rId23"/>
    <sheet name="Strip Curtains" sheetId="26" r:id="rId24"/>
    <sheet name="Unitary Air Conditioner" sheetId="6" r:id="rId25"/>
    <sheet name="Air Sourced Heat Pump" sheetId="14" state="hidden" r:id="rId26"/>
    <sheet name="VRF - Variable Refrigerant Flow" sheetId="45" state="hidden" r:id="rId27"/>
    <sheet name="Variable Frequency Drives" sheetId="35" r:id="rId28"/>
    <sheet name="Water Cooled Chiller" sheetId="12" r:id="rId29"/>
    <sheet name="Window Film" sheetId="51" r:id="rId30"/>
    <sheet name="Chiller Tune-Up" sheetId="58" r:id="rId31"/>
    <sheet name="Water Source Heat Pump" sheetId="47" state="hidden" r:id="rId32"/>
    <sheet name="Measure&amp;Incentive Picklist" sheetId="4" state="hidden" r:id="rId33"/>
    <sheet name="Lighting Picklist" sheetId="43" state="hidden" r:id="rId34"/>
    <sheet name="HVAC Picklist" sheetId="8" state="hidden" r:id="rId35"/>
    <sheet name="VFD picklist - Active" sheetId="18" state="hidden" r:id="rId36"/>
    <sheet name="VFD picklist - OG" sheetId="56" state="hidden" r:id="rId37"/>
    <sheet name="Lighting Instructions" sheetId="33" state="hidden" r:id="rId38"/>
  </sheets>
  <externalReferences>
    <externalReference r:id="rId39"/>
    <externalReference r:id="rId40"/>
    <externalReference r:id="rId41"/>
    <externalReference r:id="rId42"/>
    <externalReference r:id="rId43"/>
  </externalReferences>
  <definedNames>
    <definedName name="_xlnm._FilterDatabase" localSheetId="9" hidden="1">'Air Compressor'!$A$6:$O$6</definedName>
    <definedName name="_xlnm._FilterDatabase" localSheetId="10" hidden="1">'Air Cooled Chiller'!$A$6:$W$32</definedName>
    <definedName name="_xlnm._FilterDatabase" localSheetId="25" hidden="1">'Air Sourced Heat Pump'!$A$6:$AB$6</definedName>
    <definedName name="_xlnm._FilterDatabase" localSheetId="11" hidden="1">'Anti-Sweat Heater Control'!$A$6:$P$6</definedName>
    <definedName name="_xlnm._FilterDatabase" localSheetId="5" hidden="1">'Bi-Level Lighting Control'!$A$6:$Z$32</definedName>
    <definedName name="_xlnm._FilterDatabase" localSheetId="13" hidden="1">'Door Gaskets'!$A$6:$L$6</definedName>
    <definedName name="_xlnm._FilterDatabase" localSheetId="17" hidden="1">'EC Motors - HVAC Blower Fan'!$A$6:$O$6</definedName>
    <definedName name="_xlnm._FilterDatabase" localSheetId="15" hidden="1">'EC Motors - Refrigerated Cases'!$A$6:$Q$6</definedName>
    <definedName name="_xlnm._FilterDatabase" localSheetId="14" hidden="1">'EC Motors - Walk-Ins'!$A$6:$R$6</definedName>
    <definedName name="_xlnm._FilterDatabase" localSheetId="12" hidden="1">'Evaporator Fan Control'!$A$6:$V$6</definedName>
    <definedName name="_xlnm._FilterDatabase" localSheetId="18" hidden="1">'Faucet - Low Flow Aerator'!$A$6:$N$6</definedName>
    <definedName name="_xlnm._FilterDatabase" localSheetId="7" hidden="1">'Gut Renovations - LPD'!$A$6:$AB$32</definedName>
    <definedName name="_xlnm._FilterDatabase" localSheetId="8" hidden="1">'Gut Renovations - Network Ctrls'!$A$6:$W$6</definedName>
    <definedName name="_xlnm._FilterDatabase" localSheetId="4" hidden="1">'Interior Lighting Control'!$A$6:$W$6</definedName>
    <definedName name="_xlnm._FilterDatabase" localSheetId="33" hidden="1">'Lighting Picklist'!$A$1:$H$63</definedName>
    <definedName name="_xlnm._FilterDatabase" localSheetId="32" hidden="1">'Measure&amp;Incentive Picklist'!$A$1:$J$187</definedName>
    <definedName name="_xlnm._FilterDatabase" localSheetId="16" hidden="1">'Motor Replacement'!$A$6:$Y$6</definedName>
    <definedName name="_xlnm._FilterDatabase" localSheetId="3" hidden="1">'One for One Replacements'!$A$6:$AD$1008</definedName>
    <definedName name="_xlnm._FilterDatabase" localSheetId="19" hidden="1">PTAC!$A$6:$U$6</definedName>
    <definedName name="_xlnm._FilterDatabase" localSheetId="20" hidden="1">PTHP!$A$6:$W$6</definedName>
    <definedName name="_xlnm._FilterDatabase" localSheetId="6" hidden="1">'Refrigerated Case Lighting'!$A$6:$AB$6</definedName>
    <definedName name="_xlnm._FilterDatabase" localSheetId="21" hidden="1">'Refrigerated Night Case Covers'!$A$6:$O$6</definedName>
    <definedName name="_xlnm._FilterDatabase" localSheetId="22" hidden="1">'Storage Tank Water Heater'!$A$6:$Q$6</definedName>
    <definedName name="_xlnm._FilterDatabase" localSheetId="23" hidden="1">'Strip Curtains'!$A$6:$M$6</definedName>
    <definedName name="_xlnm._FilterDatabase" localSheetId="24" hidden="1">'Unitary Air Conditioner'!$A$6:$X$6</definedName>
    <definedName name="_xlnm._FilterDatabase" localSheetId="27" hidden="1">'Variable Frequency Drives'!$A$6:$Q$6</definedName>
    <definedName name="_xlnm._FilterDatabase" localSheetId="26" hidden="1">'VRF - Variable Refrigerant Flow'!$A$6:$AF$6</definedName>
    <definedName name="_xlnm._FilterDatabase" localSheetId="28" hidden="1">'Water Cooled Chiller'!$A$6:$Y$32</definedName>
    <definedName name="_xlnm._FilterDatabase" localSheetId="31" hidden="1">'Water Source Heat Pump'!$A$6:$AD$6</definedName>
    <definedName name="_xlnm._FilterDatabase" localSheetId="29" hidden="1">'Window Film'!$A$6:$P$32</definedName>
    <definedName name="AA">'Measure&amp;Incentive Picklist'!$D$37:$D$40</definedName>
    <definedName name="AB">'Measure&amp;Incentive Picklist'!$D$41</definedName>
    <definedName name="AC">'Measure&amp;Incentive Picklist'!$D$42:$D$51</definedName>
    <definedName name="Acct_No" localSheetId="30">'Project Summary'!$B$24</definedName>
    <definedName name="Acct_No" localSheetId="0">'Project Summary'!$B$14</definedName>
    <definedName name="Acct_No" localSheetId="19">'Project Summary'!$B$14</definedName>
    <definedName name="Acct_No" localSheetId="20">'Project Summary'!$B$14</definedName>
    <definedName name="Acct_No">'Project Summary'!$B$14</definedName>
    <definedName name="AD">'Measure&amp;Incentive Picklist'!$D$52:$D$56</definedName>
    <definedName name="Address" localSheetId="0">'Project Summary'!$B$16</definedName>
    <definedName name="Address">'Project Summary'!$B$16</definedName>
    <definedName name="AE">'Measure&amp;Incentive Picklist'!$D$57:$D$64</definedName>
    <definedName name="AF">'Measure&amp;Incentive Picklist'!$D$65:$D$68</definedName>
    <definedName name="AG">'Measure&amp;Incentive Picklist'!$D$69:$D$78</definedName>
    <definedName name="AH">'Measure&amp;Incentive Picklist'!$D$79:$D$81</definedName>
    <definedName name="AI">'Measure&amp;Incentive Picklist'!$D$82:$D$84</definedName>
    <definedName name="Air_Compressor_≥_15_____25_HP">'HVAC Picklist'!$I$8:$K$8</definedName>
    <definedName name="Air_Compressor_≥_25_____50_HP">'HVAC Picklist'!$I$9:$K$9</definedName>
    <definedName name="Air_Compressor_≥_50_____75_HP">'HVAC Picklist'!$I$10</definedName>
    <definedName name="Air_Cooled" localSheetId="30">'Measure&amp;Incentive Picklist'!$E$8:$E$11</definedName>
    <definedName name="Air_Cooled" localSheetId="7">'Measure&amp;Incentive Picklist'!$E$8:$E$11</definedName>
    <definedName name="Air_Cooled" localSheetId="0">'Measure&amp;Incentive Picklist'!$E$8:$E$11</definedName>
    <definedName name="Air_Cooled" localSheetId="19">'Measure&amp;Incentive Picklist'!$E$8:$E$11</definedName>
    <definedName name="Air_Cooled" localSheetId="20">'Measure&amp;Incentive Picklist'!$E$8:$E$11</definedName>
    <definedName name="Air_Cooled" localSheetId="27">'Measure&amp;Incentive Picklist'!$E$8:$E$11</definedName>
    <definedName name="Air_Cooled">'Measure&amp;Incentive Picklist'!$E$8:$E$11</definedName>
    <definedName name="AJ">'Measure&amp;Incentive Picklist'!$D$85:$D$89</definedName>
    <definedName name="AK">'Measure&amp;Incentive Picklist'!$D$90:$D$92</definedName>
    <definedName name="Auto_Related">'Lighting Picklist'!$C$2:$H$2</definedName>
    <definedName name="Automotive_Transportation_Service_or_Repair_Facility__24_7">'Lighting Picklist'!$C$3:$H$3</definedName>
    <definedName name="BA">'Measure&amp;Incentive Picklist'!$D$93:$D$96</definedName>
    <definedName name="Bakery" localSheetId="35">'VFD picklist - Active'!$D$3:$D$22</definedName>
    <definedName name="Bakery" localSheetId="36">'VFD picklist - OG'!$D$3:$D$22</definedName>
    <definedName name="Bakery">'Lighting Picklist'!$C$4:$H$4</definedName>
    <definedName name="Banks">'Lighting Picklist'!$C$5:$H$5</definedName>
    <definedName name="BB">'Measure&amp;Incentive Picklist'!$D$97:$D$101</definedName>
    <definedName name="BC">'Measure&amp;Incentive Picklist'!$D$102:$D$109</definedName>
    <definedName name="BD">'Measure&amp;Incentive Picklist'!$D$110:$D$113</definedName>
    <definedName name="BE">'Measure&amp;Incentive Picklist'!$D$114:$D$119</definedName>
    <definedName name="BF">'Measure&amp;Incentive Picklist'!$D$120:$D$129</definedName>
    <definedName name="Boiler_HW_Condensing">'Measure&amp;Incentive Picklist'!#REF!</definedName>
    <definedName name="Boiler_HW_NonCondensing">'Measure&amp;Incentive Picklist'!#REF!</definedName>
    <definedName name="Boiler_Steam_NatDraft">'Measure&amp;Incentive Picklist'!#REF!</definedName>
    <definedName name="Boiler_Steam_Other">'Measure&amp;Incentive Picklist'!#REF!</definedName>
    <definedName name="BoilerFW" localSheetId="36">'VFD picklist - OG'!$H$28:$H$51</definedName>
    <definedName name="BoilerFW">'VFD picklist - Active'!$H$28:$H$40</definedName>
    <definedName name="Church">'Lighting Picklist'!$C$6:$H$6</definedName>
    <definedName name="CHW" localSheetId="36">'VFD picklist - OG'!$D$2:$D$22</definedName>
    <definedName name="CHW">'VFD picklist - Active'!$D$2:$D$14</definedName>
    <definedName name="College___Cafeteria">'Lighting Picklist'!$C$7:$H$7</definedName>
    <definedName name="College___Classes_Administrative" localSheetId="35">'VFD picklist - Active'!$J$3:$J$14</definedName>
    <definedName name="College___Classes_Administrative" localSheetId="36">'VFD picklist - OG'!$J$3:$J$14</definedName>
    <definedName name="College___Classes_Administrative">'Lighting Picklist'!$C$8:$H$8</definedName>
    <definedName name="College___Dormitory">'Lighting Picklist'!$C$9:$H$9</definedName>
    <definedName name="Commercial_Condos">'Lighting Picklist'!$C$10:$H$10</definedName>
    <definedName name="Convenience_Stores">'Lighting Picklist'!$C$11:$H$11</definedName>
    <definedName name="Convention_Center">'Lighting Picklist'!$C$12:$H$12</definedName>
    <definedName name="Court_House">'Lighting Picklist'!$C$13:$H$13</definedName>
    <definedName name="Cust_Name" localSheetId="22">#REF!</definedName>
    <definedName name="Cust_Name" localSheetId="36">#REF!</definedName>
    <definedName name="Cust_Name" localSheetId="26">#REF!</definedName>
    <definedName name="Cust_Name" localSheetId="31">#REF!</definedName>
    <definedName name="CW" localSheetId="36">'VFD picklist - OG'!$J$2:$J$14</definedName>
    <definedName name="CW">'VFD picklist - Active'!$J$2:$J$11</definedName>
    <definedName name="Date">'Project Summary'!$B$9</definedName>
    <definedName name="Daylight_Control" localSheetId="19">'Measure&amp;Incentive Picklist'!#REF!</definedName>
    <definedName name="Daylight_Control" localSheetId="20">'Measure&amp;Incentive Picklist'!#REF!</definedName>
    <definedName name="Dining__Bar_Lounge_Leisure">'Lighting Picklist'!$C$14:$H$14</definedName>
    <definedName name="Dining__Cafeteria_Fast_Food">'Lighting Picklist'!$C$15:$H$15</definedName>
    <definedName name="Dining__Family">'Lighting Picklist'!$C$16:$H$16</definedName>
    <definedName name="Dormitory_H">'HVAC Picklist'!$F$7</definedName>
    <definedName name="Dormitory_V">'HVAC Picklist'!$F$30</definedName>
    <definedName name="Entertainment">'Lighting Picklist'!$C$17:$H$17</definedName>
    <definedName name="Exercise_Center">'Lighting Picklist'!$C$18:$H$18</definedName>
    <definedName name="Exh" localSheetId="36">'VFD picklist - OG'!$H$2:$H$25</definedName>
    <definedName name="Exh">'VFD picklist - Active'!$H$2:$H$25</definedName>
    <definedName name="Fast_Food_Restaurants">'Lighting Picklist'!$C$19:$H$19</definedName>
    <definedName name="File_Completion_Date" localSheetId="22">#REF!</definedName>
    <definedName name="File_Completion_Date" localSheetId="36">#REF!</definedName>
    <definedName name="File_Completion_Date" localSheetId="26">#REF!</definedName>
    <definedName name="File_Completion_Date" localSheetId="31">#REF!</definedName>
    <definedName name="FIRE">'Measure&amp;Incentive Picklist'!$D$130</definedName>
    <definedName name="Fire_Station__Unmanned">'Lighting Picklist'!$C$20:$H$20</definedName>
    <definedName name="Fluorescent_Interior">'Measure&amp;Incentive Picklist'!$E$4:$E$31</definedName>
    <definedName name="FluorescentInt">'Measure&amp;Incentive Picklist'!$E$4:$E$31</definedName>
    <definedName name="Food_Stores">'Lighting Picklist'!#REF!</definedName>
    <definedName name="Furnace_NG">'Measure&amp;Incentive Picklist'!#REF!</definedName>
    <definedName name="Gymnasium">'Lighting Picklist'!$C$21:$H$21</definedName>
    <definedName name="Hospitals">'Lighting Picklist'!$C$22:$H$22</definedName>
    <definedName name="Hospitals___Health_Care">'Lighting Picklist'!$C$23:$H$23</definedName>
    <definedName name="HW" localSheetId="36">'VFD picklist - OG'!$D$25:$D$45</definedName>
    <definedName name="HW">'VFD picklist - Active'!$D$25:$D$37</definedName>
    <definedName name="Induction_Exterior">'Measure&amp;Incentive Picklist'!#REF!</definedName>
    <definedName name="Industrial___1_Shift">'Lighting Picklist'!$C$24:$H$24</definedName>
    <definedName name="Industrial___2_Shift">'Lighting Picklist'!$C$25:$H$25</definedName>
    <definedName name="Industrial___3_Shift">'Lighting Picklist'!$C$26:$H$26</definedName>
    <definedName name="Large">'Lighting Picklist'!$C$56:$F$56</definedName>
    <definedName name="Large_H">'HVAC Picklist'!$F$2:$F$4</definedName>
    <definedName name="Large_V">'HVAC Picklist'!$F$29</definedName>
    <definedName name="Laundromats">'Lighting Picklist'!$C$27:$H$27</definedName>
    <definedName name="LED_Exterior">'Measure&amp;Incentive Picklist'!#REF!</definedName>
    <definedName name="LED_Fixture">'Lighting Picklist'!$P$3:$P$14</definedName>
    <definedName name="LED_Interior">'Measure&amp;Incentive Picklist'!$E$33:$E$36</definedName>
    <definedName name="LED_Lamp">'Lighting Picklist'!#REF!</definedName>
    <definedName name="LED_Pole__Arm_Mounted_Area_and_Roadway_Luminaires">'Measure&amp;Incentive Picklist'!#REF!</definedName>
    <definedName name="LED_Retrofit">'Lighting Picklist'!$P$15:$P$20</definedName>
    <definedName name="Library">'Lighting Picklist'!$C$28:$H$28</definedName>
    <definedName name="Light_Manufacturers">'Lighting Picklist'!$C$29:$H$29</definedName>
    <definedName name="Lighting_Control___Daylight_Control___Refrigerated_Case">'Measure&amp;Incentive Picklist'!$E$150:$E$154</definedName>
    <definedName name="ListCtrlAll">'Lighting Picklist'!#REF!</definedName>
    <definedName name="ListCtrlDaylight">'Lighting Picklist'!#REF!</definedName>
    <definedName name="ListCtrlHighOccNetwork">'Lighting Picklist'!#REF!</definedName>
    <definedName name="ListCtrlNetwork">'Lighting Picklist'!#REF!</definedName>
    <definedName name="ListCtrlOccupancyControl">'Lighting Picklist'!#REF!</definedName>
    <definedName name="ListCtrlStepped">'Lighting Picklist'!#REF!</definedName>
    <definedName name="ListESFPicklist" localSheetId="17">TableESFPicklist[Control Type]</definedName>
    <definedName name="ListESFPicklist">TableESFPicklist[Control Type]</definedName>
    <definedName name="ListExistingVFD_Dropdown">'VFD picklist - Active'!$A$31:$A$32</definedName>
    <definedName name="ListOneForOneReplacements_Concatenated">'Measure&amp;Incentive Picklist'!$R$37:$R$130</definedName>
    <definedName name="ListOneForOneReplacements_ProposedMeasureName">'Measure&amp;Incentive Picklist'!$E$37:$E$130</definedName>
    <definedName name="Lodging___Hotel">'Lighting Picklist'!$C$30:$H$30</definedName>
    <definedName name="Lodging___Motel">'Lighting Picklist'!$C$31:$H$31</definedName>
    <definedName name="MAF" localSheetId="36">'VFD picklist - OG'!$H$54:$H$77</definedName>
    <definedName name="MAF">'VFD picklist - Active'!$H$54:$H$66</definedName>
    <definedName name="Mall_Concourse">'Lighting Picklist'!$C$32:$H$32</definedName>
    <definedName name="Manufacturing_Facility">'Lighting Picklist'!$C$33:$H$33</definedName>
    <definedName name="Medical_Offices">'Lighting Picklist'!$C$34:$H$34</definedName>
    <definedName name="MF_H">'HVAC Picklist'!$F$27</definedName>
    <definedName name="MF_V">'HVAC Picklist'!$F$10:$F$13</definedName>
    <definedName name="MFD">'Lighting Picklist'!$C$43:$H$43</definedName>
    <definedName name="Motion_Picture_Theatre">'Lighting Picklist'!$C$35:$H$35</definedName>
    <definedName name="Museum">'Lighting Picklist'!$C$36:$H$36</definedName>
    <definedName name="Nursing_Homes">'Lighting Picklist'!$C$37:$H$37</definedName>
    <definedName name="Office___General___Large">'Lighting Picklist'!$C$38:$H$38</definedName>
    <definedName name="Office___General___Small">'Lighting Picklist'!$C$39:$H$39</definedName>
    <definedName name="p" localSheetId="36">#REF!</definedName>
    <definedName name="p" localSheetId="31">#REF!</definedName>
    <definedName name="Parking">'Lighting Picklist'!$C$42:$H$42</definedName>
    <definedName name="Parking_Garages">'Lighting Picklist'!$C$40:$H$40</definedName>
    <definedName name="Parking_Garages__24_7">'Lighting Picklist'!$C$41:$H$41</definedName>
    <definedName name="Parking_Lots">'Lighting Picklist'!$C$42:$H$42</definedName>
    <definedName name="Penitentiary">'Lighting Picklist'!$C$43:$H$43</definedName>
    <definedName name="Performing_Arts_Theatre">'Lighting Picklist'!$C$44:$H$44</definedName>
    <definedName name="Police___Fire_Stations__24_Hr">'Lighting Picklist'!$C$45:$H$45</definedName>
    <definedName name="Post_Office">'Lighting Picklist'!$C$46:$H$46</definedName>
    <definedName name="Pump_Stations">'Lighting Picklist'!$C$47:$H$47</definedName>
    <definedName name="Refrigerated_Warehouse">'Lighting Picklist'!$C$48:$H$48</definedName>
    <definedName name="Religious_Building">'Lighting Picklist'!$C$49:$H$49</definedName>
    <definedName name="Restaurants">'Lighting Picklist'!$C$50:$H$50</definedName>
    <definedName name="Retail___Large">'Lighting Picklist'!$C$51:$H$51</definedName>
    <definedName name="Retail___Small">'Lighting Picklist'!$C$52:$H$52</definedName>
    <definedName name="Return" localSheetId="36">'VFD picklist - OG'!$F$2:$F$22</definedName>
    <definedName name="Return">'VFD picklist - Active'!$F$2:$F$14</definedName>
    <definedName name="School___University">'Lighting Picklist'!$C$53:$H$53</definedName>
    <definedName name="Schools__Jr._Sr._High">'Lighting Picklist'!$C$54:$H$54</definedName>
    <definedName name="Schools__Preschool_Elementary">'Lighting Picklist'!$C$55:$H$55</definedName>
    <definedName name="Schools__Technical_Vocational">'Lighting Picklist'!$C$56:$H$56</definedName>
    <definedName name="sensor_control">'Measure&amp;Incentive Picklist'!$C$150:$C$151</definedName>
    <definedName name="SiteAddress" localSheetId="30">'Project Summary'!$B$24</definedName>
    <definedName name="SiteAddress" localSheetId="19">'Project Summary'!$B$24</definedName>
    <definedName name="SiteAddress" localSheetId="20">'Project Summary'!$B$24</definedName>
    <definedName name="SiteAddress">'Project Summary'!$B$24</definedName>
    <definedName name="Small">'Lighting Picklist'!$C$63:$H$63</definedName>
    <definedName name="Small_H">'HVAC Picklist'!$F$28</definedName>
    <definedName name="Small_Services">'Lighting Picklist'!$C$57:$H$57</definedName>
    <definedName name="Small_V">'HVAC Picklist'!$F$31</definedName>
    <definedName name="Sports_Arena">'Lighting Picklist'!$C$58:$H$58</definedName>
    <definedName name="Supply" localSheetId="36">'VFD picklist - OG'!$F$25:$F$45</definedName>
    <definedName name="Supply">'VFD picklist - Active'!$F$25:$F$37</definedName>
    <definedName name="Tower" localSheetId="36">'VFD picklist - OG'!$D$48:$D$68</definedName>
    <definedName name="Tower">'VFD picklist - Active'!$D$48:$D$60</definedName>
    <definedName name="Town_Hall">'Lighting Picklist'!$C$59:$H$59</definedName>
    <definedName name="Transportation">'Lighting Picklist'!$C$60:$H$60</definedName>
    <definedName name="Warehouse">'Lighting Picklist'!$C$48:$H$48</definedName>
    <definedName name="Warehouse__Not_Refrigerated">'Lighting Picklist'!$C$62:$H$62</definedName>
    <definedName name="Waste_Water_Treatment_Plant">'Lighting Picklist'!$C$63:$H$63</definedName>
    <definedName name="Water_Cooled_C">'HVAC Picklist'!$J$3</definedName>
    <definedName name="Water_Cooled_Cent">'HVAC Picklist'!$I$12</definedName>
    <definedName name="Water_Cooled_Centrifugal" localSheetId="34">'HVAC Picklist'!$J$3</definedName>
    <definedName name="Water_Cooled_Centrifugal">'Measure&amp;Incentive Picklist'!$E$12:$E$21</definedName>
    <definedName name="Water_Cooled_PD">'HVAC Picklist'!$J$4</definedName>
    <definedName name="Water_Cooled_Positive_Displacement" localSheetId="34">'HVAC Picklist'!$J$4</definedName>
    <definedName name="Water_Cooled_Positive_Displacement">'Measure&amp;Incentive Picklist'!$E$22:$E$31</definedName>
    <definedName name="WLHP" localSheetId="36">'VFD picklist - OG'!$H$80:$H$103</definedName>
    <definedName name="WLHP">'VFD picklist - Active'!$H$80:$H$92</definedName>
    <definedName name="Workshop">'Lighting Picklist'!$C$61:$H$61</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N207" i="61" l="1"/>
  <c r="M207" i="61"/>
  <c r="P207" i="61" s="1"/>
  <c r="C207" i="61"/>
  <c r="N206" i="61"/>
  <c r="M206" i="61"/>
  <c r="P206" i="61" s="1"/>
  <c r="C206" i="61"/>
  <c r="N205" i="61"/>
  <c r="M205" i="61"/>
  <c r="P205" i="61" s="1"/>
  <c r="C205" i="61"/>
  <c r="N204" i="61"/>
  <c r="M204" i="61"/>
  <c r="P204" i="61" s="1"/>
  <c r="C204" i="61"/>
  <c r="N203" i="61"/>
  <c r="M203" i="61"/>
  <c r="P203" i="61" s="1"/>
  <c r="C203" i="61"/>
  <c r="N202" i="61"/>
  <c r="M202" i="61"/>
  <c r="P202" i="61" s="1"/>
  <c r="C202" i="61"/>
  <c r="N201" i="61"/>
  <c r="M201" i="61"/>
  <c r="P201" i="61" s="1"/>
  <c r="C201" i="61"/>
  <c r="N200" i="61"/>
  <c r="M200" i="61"/>
  <c r="P200" i="61" s="1"/>
  <c r="C200" i="61"/>
  <c r="N199" i="61"/>
  <c r="M199" i="61"/>
  <c r="P199" i="61" s="1"/>
  <c r="C199" i="61"/>
  <c r="N198" i="61"/>
  <c r="M198" i="61"/>
  <c r="P198" i="61" s="1"/>
  <c r="C198" i="61"/>
  <c r="N197" i="61"/>
  <c r="M197" i="61"/>
  <c r="P197" i="61" s="1"/>
  <c r="C197" i="61"/>
  <c r="N196" i="61"/>
  <c r="M196" i="61"/>
  <c r="P196" i="61" s="1"/>
  <c r="C196" i="61"/>
  <c r="N195" i="61"/>
  <c r="M195" i="61"/>
  <c r="P195" i="61" s="1"/>
  <c r="C195" i="61"/>
  <c r="N194" i="61"/>
  <c r="M194" i="61"/>
  <c r="P194" i="61" s="1"/>
  <c r="C194" i="61"/>
  <c r="N193" i="61"/>
  <c r="M193" i="61"/>
  <c r="P193" i="61" s="1"/>
  <c r="C193" i="61"/>
  <c r="N192" i="61"/>
  <c r="M192" i="61"/>
  <c r="P192" i="61" s="1"/>
  <c r="C192" i="61"/>
  <c r="N191" i="61"/>
  <c r="M191" i="61"/>
  <c r="P191" i="61" s="1"/>
  <c r="C191" i="61"/>
  <c r="N190" i="61"/>
  <c r="M190" i="61"/>
  <c r="P190" i="61" s="1"/>
  <c r="C190" i="61"/>
  <c r="N189" i="61"/>
  <c r="M189" i="61"/>
  <c r="P189" i="61" s="1"/>
  <c r="C189" i="61"/>
  <c r="N188" i="61"/>
  <c r="M188" i="61"/>
  <c r="P188" i="61" s="1"/>
  <c r="C188" i="61"/>
  <c r="N187" i="61"/>
  <c r="M187" i="61"/>
  <c r="P187" i="61" s="1"/>
  <c r="C187" i="61"/>
  <c r="N186" i="61"/>
  <c r="M186" i="61"/>
  <c r="P186" i="61" s="1"/>
  <c r="C186" i="61"/>
  <c r="N185" i="61"/>
  <c r="M185" i="61"/>
  <c r="P185" i="61" s="1"/>
  <c r="C185" i="61"/>
  <c r="N184" i="61"/>
  <c r="M184" i="61"/>
  <c r="P184" i="61" s="1"/>
  <c r="C184" i="61"/>
  <c r="N183" i="61"/>
  <c r="M183" i="61"/>
  <c r="P183" i="61" s="1"/>
  <c r="C183" i="61"/>
  <c r="N182" i="61"/>
  <c r="M182" i="61"/>
  <c r="P182" i="61" s="1"/>
  <c r="C182" i="61"/>
  <c r="N181" i="61"/>
  <c r="M181" i="61"/>
  <c r="P181" i="61" s="1"/>
  <c r="C181" i="61"/>
  <c r="N180" i="61"/>
  <c r="M180" i="61"/>
  <c r="P180" i="61" s="1"/>
  <c r="C180" i="61"/>
  <c r="N179" i="61"/>
  <c r="M179" i="61"/>
  <c r="P179" i="61" s="1"/>
  <c r="C179" i="61"/>
  <c r="N178" i="61"/>
  <c r="M178" i="61"/>
  <c r="P178" i="61" s="1"/>
  <c r="C178" i="61"/>
  <c r="N177" i="61"/>
  <c r="M177" i="61"/>
  <c r="P177" i="61" s="1"/>
  <c r="C177" i="61"/>
  <c r="N176" i="61"/>
  <c r="M176" i="61"/>
  <c r="P176" i="61" s="1"/>
  <c r="C176" i="61"/>
  <c r="N175" i="61"/>
  <c r="M175" i="61"/>
  <c r="P175" i="61" s="1"/>
  <c r="C175" i="61"/>
  <c r="N174" i="61"/>
  <c r="M174" i="61"/>
  <c r="P174" i="61" s="1"/>
  <c r="C174" i="61"/>
  <c r="N173" i="61"/>
  <c r="M173" i="61"/>
  <c r="P173" i="61" s="1"/>
  <c r="C173" i="61"/>
  <c r="N172" i="61"/>
  <c r="M172" i="61"/>
  <c r="P172" i="61" s="1"/>
  <c r="C172" i="61"/>
  <c r="N171" i="61"/>
  <c r="M171" i="61"/>
  <c r="P171" i="61" s="1"/>
  <c r="C171" i="61"/>
  <c r="N170" i="61"/>
  <c r="M170" i="61"/>
  <c r="P170" i="61" s="1"/>
  <c r="C170" i="61"/>
  <c r="N169" i="61"/>
  <c r="M169" i="61"/>
  <c r="P169" i="61" s="1"/>
  <c r="C169" i="61"/>
  <c r="N168" i="61"/>
  <c r="M168" i="61"/>
  <c r="P168" i="61" s="1"/>
  <c r="C168" i="61"/>
  <c r="N167" i="61"/>
  <c r="M167" i="61"/>
  <c r="P167" i="61" s="1"/>
  <c r="C167" i="61"/>
  <c r="N166" i="61"/>
  <c r="M166" i="61"/>
  <c r="P166" i="61" s="1"/>
  <c r="C166" i="61"/>
  <c r="N165" i="61"/>
  <c r="M165" i="61"/>
  <c r="P165" i="61" s="1"/>
  <c r="C165" i="61"/>
  <c r="N164" i="61"/>
  <c r="M164" i="61"/>
  <c r="P164" i="61" s="1"/>
  <c r="C164" i="61"/>
  <c r="N163" i="61"/>
  <c r="M163" i="61"/>
  <c r="P163" i="61" s="1"/>
  <c r="C163" i="61"/>
  <c r="N162" i="61"/>
  <c r="M162" i="61"/>
  <c r="P162" i="61" s="1"/>
  <c r="C162" i="61"/>
  <c r="N161" i="61"/>
  <c r="M161" i="61"/>
  <c r="P161" i="61" s="1"/>
  <c r="C161" i="61"/>
  <c r="N160" i="61"/>
  <c r="M160" i="61"/>
  <c r="P160" i="61" s="1"/>
  <c r="C160" i="61"/>
  <c r="N159" i="61"/>
  <c r="M159" i="61"/>
  <c r="P159" i="61" s="1"/>
  <c r="C159" i="61"/>
  <c r="N158" i="61"/>
  <c r="M158" i="61"/>
  <c r="P158" i="61" s="1"/>
  <c r="C158" i="61"/>
  <c r="N157" i="61"/>
  <c r="M157" i="61"/>
  <c r="P157" i="61" s="1"/>
  <c r="C157" i="61"/>
  <c r="N156" i="61"/>
  <c r="M156" i="61"/>
  <c r="P156" i="61" s="1"/>
  <c r="C156" i="61"/>
  <c r="N155" i="61"/>
  <c r="M155" i="61"/>
  <c r="P155" i="61" s="1"/>
  <c r="C155" i="61"/>
  <c r="N154" i="61"/>
  <c r="M154" i="61"/>
  <c r="P154" i="61" s="1"/>
  <c r="C154" i="61"/>
  <c r="N153" i="61"/>
  <c r="M153" i="61"/>
  <c r="P153" i="61" s="1"/>
  <c r="C153" i="61"/>
  <c r="N152" i="61"/>
  <c r="M152" i="61"/>
  <c r="P152" i="61" s="1"/>
  <c r="C152" i="61"/>
  <c r="N151" i="61"/>
  <c r="M151" i="61"/>
  <c r="P151" i="61" s="1"/>
  <c r="C151" i="61"/>
  <c r="N150" i="61"/>
  <c r="M150" i="61"/>
  <c r="P150" i="61" s="1"/>
  <c r="C150" i="61"/>
  <c r="N149" i="61"/>
  <c r="M149" i="61"/>
  <c r="P149" i="61" s="1"/>
  <c r="C149" i="61"/>
  <c r="N148" i="61"/>
  <c r="M148" i="61"/>
  <c r="P148" i="61" s="1"/>
  <c r="C148" i="61"/>
  <c r="N147" i="61"/>
  <c r="M147" i="61"/>
  <c r="P147" i="61" s="1"/>
  <c r="C147" i="61"/>
  <c r="N146" i="61"/>
  <c r="M146" i="61"/>
  <c r="P146" i="61" s="1"/>
  <c r="C146" i="61"/>
  <c r="N145" i="61"/>
  <c r="M145" i="61"/>
  <c r="P145" i="61" s="1"/>
  <c r="C145" i="61"/>
  <c r="N144" i="61"/>
  <c r="M144" i="61"/>
  <c r="P144" i="61" s="1"/>
  <c r="C144" i="61"/>
  <c r="N143" i="61"/>
  <c r="M143" i="61"/>
  <c r="P143" i="61" s="1"/>
  <c r="C143" i="61"/>
  <c r="N142" i="61"/>
  <c r="M142" i="61"/>
  <c r="P142" i="61" s="1"/>
  <c r="C142" i="61"/>
  <c r="N141" i="61"/>
  <c r="M141" i="61"/>
  <c r="P141" i="61" s="1"/>
  <c r="C141" i="61"/>
  <c r="N140" i="61"/>
  <c r="M140" i="61"/>
  <c r="P140" i="61" s="1"/>
  <c r="C140" i="61"/>
  <c r="N139" i="61"/>
  <c r="M139" i="61"/>
  <c r="P139" i="61" s="1"/>
  <c r="C139" i="61"/>
  <c r="N138" i="61"/>
  <c r="M138" i="61"/>
  <c r="P138" i="61" s="1"/>
  <c r="C138" i="61"/>
  <c r="N137" i="61"/>
  <c r="M137" i="61"/>
  <c r="P137" i="61" s="1"/>
  <c r="C137" i="61"/>
  <c r="N136" i="61"/>
  <c r="M136" i="61"/>
  <c r="P136" i="61" s="1"/>
  <c r="C136" i="61"/>
  <c r="N135" i="61"/>
  <c r="M135" i="61"/>
  <c r="P135" i="61" s="1"/>
  <c r="C135" i="61"/>
  <c r="N134" i="61"/>
  <c r="M134" i="61"/>
  <c r="P134" i="61" s="1"/>
  <c r="C134" i="61"/>
  <c r="N133" i="61"/>
  <c r="M133" i="61"/>
  <c r="P133" i="61" s="1"/>
  <c r="C133" i="61"/>
  <c r="N132" i="61"/>
  <c r="M132" i="61"/>
  <c r="P132" i="61" s="1"/>
  <c r="C132" i="61"/>
  <c r="N131" i="61"/>
  <c r="M131" i="61"/>
  <c r="P131" i="61" s="1"/>
  <c r="C131" i="61"/>
  <c r="N130" i="61"/>
  <c r="M130" i="61"/>
  <c r="P130" i="61" s="1"/>
  <c r="C130" i="61"/>
  <c r="N129" i="61"/>
  <c r="M129" i="61"/>
  <c r="P129" i="61" s="1"/>
  <c r="C129" i="61"/>
  <c r="N128" i="61"/>
  <c r="M128" i="61"/>
  <c r="P128" i="61" s="1"/>
  <c r="C128" i="61"/>
  <c r="N127" i="61"/>
  <c r="M127" i="61"/>
  <c r="P127" i="61" s="1"/>
  <c r="C127" i="61"/>
  <c r="N126" i="61"/>
  <c r="M126" i="61"/>
  <c r="P126" i="61" s="1"/>
  <c r="C126" i="61"/>
  <c r="N125" i="61"/>
  <c r="M125" i="61"/>
  <c r="P125" i="61" s="1"/>
  <c r="C125" i="61"/>
  <c r="N124" i="61"/>
  <c r="M124" i="61"/>
  <c r="P124" i="61" s="1"/>
  <c r="C124" i="61"/>
  <c r="N123" i="61"/>
  <c r="M123" i="61"/>
  <c r="P123" i="61" s="1"/>
  <c r="C123" i="61"/>
  <c r="N122" i="61"/>
  <c r="M122" i="61"/>
  <c r="P122" i="61" s="1"/>
  <c r="C122" i="61"/>
  <c r="N121" i="61"/>
  <c r="M121" i="61"/>
  <c r="P121" i="61" s="1"/>
  <c r="C121" i="61"/>
  <c r="N120" i="61"/>
  <c r="M120" i="61"/>
  <c r="P120" i="61" s="1"/>
  <c r="C120" i="61"/>
  <c r="N119" i="61"/>
  <c r="M119" i="61"/>
  <c r="P119" i="61" s="1"/>
  <c r="C119" i="61"/>
  <c r="N118" i="61"/>
  <c r="M118" i="61"/>
  <c r="P118" i="61" s="1"/>
  <c r="C118" i="61"/>
  <c r="N117" i="61"/>
  <c r="M117" i="61"/>
  <c r="P117" i="61" s="1"/>
  <c r="C117" i="61"/>
  <c r="N116" i="61"/>
  <c r="M116" i="61"/>
  <c r="P116" i="61" s="1"/>
  <c r="C116" i="61"/>
  <c r="N115" i="61"/>
  <c r="M115" i="61"/>
  <c r="P115" i="61" s="1"/>
  <c r="C115" i="61"/>
  <c r="N114" i="61"/>
  <c r="M114" i="61"/>
  <c r="P114" i="61" s="1"/>
  <c r="C114" i="61"/>
  <c r="N113" i="61"/>
  <c r="M113" i="61"/>
  <c r="P113" i="61" s="1"/>
  <c r="C113" i="61"/>
  <c r="N112" i="61"/>
  <c r="M112" i="61"/>
  <c r="P112" i="61" s="1"/>
  <c r="C112" i="61"/>
  <c r="N111" i="61"/>
  <c r="M111" i="61"/>
  <c r="P111" i="61" s="1"/>
  <c r="C111" i="61"/>
  <c r="N110" i="61"/>
  <c r="M110" i="61"/>
  <c r="P110" i="61" s="1"/>
  <c r="C110" i="61"/>
  <c r="N109" i="61"/>
  <c r="M109" i="61"/>
  <c r="P109" i="61" s="1"/>
  <c r="C109" i="61"/>
  <c r="N108" i="61"/>
  <c r="M108" i="61"/>
  <c r="P108" i="61" s="1"/>
  <c r="C108" i="61"/>
  <c r="N107" i="61"/>
  <c r="M107" i="61"/>
  <c r="P107" i="61" s="1"/>
  <c r="C107" i="61"/>
  <c r="N106" i="61"/>
  <c r="M106" i="61"/>
  <c r="P106" i="61" s="1"/>
  <c r="C106" i="61"/>
  <c r="N105" i="61"/>
  <c r="M105" i="61"/>
  <c r="P105" i="61" s="1"/>
  <c r="C105" i="61"/>
  <c r="N104" i="61"/>
  <c r="M104" i="61"/>
  <c r="P104" i="61" s="1"/>
  <c r="C104" i="61"/>
  <c r="N103" i="61"/>
  <c r="M103" i="61"/>
  <c r="P103" i="61" s="1"/>
  <c r="C103" i="61"/>
  <c r="N102" i="61"/>
  <c r="M102" i="61"/>
  <c r="P102" i="61" s="1"/>
  <c r="C102" i="61"/>
  <c r="N101" i="61"/>
  <c r="M101" i="61"/>
  <c r="P101" i="61" s="1"/>
  <c r="C101" i="61"/>
  <c r="N100" i="61"/>
  <c r="M100" i="61"/>
  <c r="P100" i="61" s="1"/>
  <c r="C100" i="61"/>
  <c r="N99" i="61"/>
  <c r="M99" i="61"/>
  <c r="P99" i="61" s="1"/>
  <c r="C99" i="61"/>
  <c r="N98" i="61"/>
  <c r="M98" i="61"/>
  <c r="P98" i="61" s="1"/>
  <c r="C98" i="61"/>
  <c r="N97" i="61"/>
  <c r="M97" i="61"/>
  <c r="P97" i="61" s="1"/>
  <c r="C97" i="61"/>
  <c r="N96" i="61"/>
  <c r="M96" i="61"/>
  <c r="P96" i="61" s="1"/>
  <c r="C96" i="61"/>
  <c r="N95" i="61"/>
  <c r="M95" i="61"/>
  <c r="P95" i="61" s="1"/>
  <c r="C95" i="61"/>
  <c r="N94" i="61"/>
  <c r="M94" i="61"/>
  <c r="P94" i="61" s="1"/>
  <c r="C94" i="61"/>
  <c r="N93" i="61"/>
  <c r="M93" i="61"/>
  <c r="P93" i="61" s="1"/>
  <c r="C93" i="61"/>
  <c r="N92" i="61"/>
  <c r="M92" i="61"/>
  <c r="P92" i="61" s="1"/>
  <c r="C92" i="61"/>
  <c r="N91" i="61"/>
  <c r="M91" i="61"/>
  <c r="P91" i="61" s="1"/>
  <c r="C91" i="61"/>
  <c r="N90" i="61"/>
  <c r="M90" i="61"/>
  <c r="P90" i="61" s="1"/>
  <c r="C90" i="61"/>
  <c r="N89" i="61"/>
  <c r="M89" i="61"/>
  <c r="P89" i="61" s="1"/>
  <c r="C89" i="61"/>
  <c r="N88" i="61"/>
  <c r="M88" i="61"/>
  <c r="P88" i="61" s="1"/>
  <c r="C88" i="61"/>
  <c r="N87" i="61"/>
  <c r="M87" i="61"/>
  <c r="P87" i="61" s="1"/>
  <c r="C87" i="61"/>
  <c r="N86" i="61"/>
  <c r="M86" i="61"/>
  <c r="P86" i="61" s="1"/>
  <c r="C86" i="61"/>
  <c r="N85" i="61"/>
  <c r="M85" i="61"/>
  <c r="P85" i="61" s="1"/>
  <c r="C85" i="61"/>
  <c r="N84" i="61"/>
  <c r="M84" i="61"/>
  <c r="P84" i="61" s="1"/>
  <c r="C84" i="61"/>
  <c r="N83" i="61"/>
  <c r="M83" i="61"/>
  <c r="P83" i="61" s="1"/>
  <c r="C83" i="61"/>
  <c r="N82" i="61"/>
  <c r="M82" i="61"/>
  <c r="P82" i="61" s="1"/>
  <c r="C82" i="61"/>
  <c r="N81" i="61"/>
  <c r="M81" i="61"/>
  <c r="P81" i="61" s="1"/>
  <c r="C81" i="61"/>
  <c r="N80" i="61"/>
  <c r="M80" i="61"/>
  <c r="P80" i="61" s="1"/>
  <c r="C80" i="61"/>
  <c r="N79" i="61"/>
  <c r="M79" i="61"/>
  <c r="P79" i="61" s="1"/>
  <c r="C79" i="61"/>
  <c r="N78" i="61"/>
  <c r="M78" i="61"/>
  <c r="P78" i="61" s="1"/>
  <c r="C78" i="61"/>
  <c r="N77" i="61"/>
  <c r="M77" i="61"/>
  <c r="P77" i="61" s="1"/>
  <c r="C77" i="61"/>
  <c r="N76" i="61"/>
  <c r="M76" i="61"/>
  <c r="P76" i="61" s="1"/>
  <c r="C76" i="61"/>
  <c r="N75" i="61"/>
  <c r="M75" i="61"/>
  <c r="P75" i="61" s="1"/>
  <c r="C75" i="61"/>
  <c r="N74" i="61"/>
  <c r="M74" i="61"/>
  <c r="P74" i="61" s="1"/>
  <c r="C74" i="61"/>
  <c r="N73" i="61"/>
  <c r="M73" i="61"/>
  <c r="P73" i="61" s="1"/>
  <c r="C73" i="61"/>
  <c r="N72" i="61"/>
  <c r="M72" i="61"/>
  <c r="P72" i="61" s="1"/>
  <c r="C72" i="61"/>
  <c r="N71" i="61"/>
  <c r="M71" i="61"/>
  <c r="P71" i="61" s="1"/>
  <c r="C71" i="61"/>
  <c r="N70" i="61"/>
  <c r="M70" i="61"/>
  <c r="P70" i="61" s="1"/>
  <c r="C70" i="61"/>
  <c r="N69" i="61"/>
  <c r="M69" i="61"/>
  <c r="P69" i="61" s="1"/>
  <c r="C69" i="61"/>
  <c r="N68" i="61"/>
  <c r="M68" i="61"/>
  <c r="P68" i="61" s="1"/>
  <c r="C68" i="61"/>
  <c r="N67" i="61"/>
  <c r="M67" i="61"/>
  <c r="P67" i="61" s="1"/>
  <c r="C67" i="61"/>
  <c r="N66" i="61"/>
  <c r="M66" i="61"/>
  <c r="P66" i="61" s="1"/>
  <c r="C66" i="61"/>
  <c r="N65" i="61"/>
  <c r="M65" i="61"/>
  <c r="P65" i="61" s="1"/>
  <c r="C65" i="61"/>
  <c r="N64" i="61"/>
  <c r="M64" i="61"/>
  <c r="P64" i="61" s="1"/>
  <c r="C64" i="61"/>
  <c r="N63" i="61"/>
  <c r="M63" i="61"/>
  <c r="P63" i="61" s="1"/>
  <c r="C63" i="61"/>
  <c r="N62" i="61"/>
  <c r="M62" i="61"/>
  <c r="P62" i="61" s="1"/>
  <c r="C62" i="61"/>
  <c r="N61" i="61"/>
  <c r="M61" i="61"/>
  <c r="P61" i="61" s="1"/>
  <c r="C61" i="61"/>
  <c r="N60" i="61"/>
  <c r="M60" i="61"/>
  <c r="P60" i="61" s="1"/>
  <c r="C60" i="61"/>
  <c r="N59" i="61"/>
  <c r="M59" i="61"/>
  <c r="P59" i="61" s="1"/>
  <c r="C59" i="61"/>
  <c r="N58" i="61"/>
  <c r="M58" i="61"/>
  <c r="P58" i="61" s="1"/>
  <c r="C58" i="61"/>
  <c r="N57" i="61"/>
  <c r="M57" i="61"/>
  <c r="P57" i="61" s="1"/>
  <c r="C57" i="61"/>
  <c r="N56" i="61"/>
  <c r="M56" i="61"/>
  <c r="P56" i="61" s="1"/>
  <c r="C56" i="61"/>
  <c r="N55" i="61"/>
  <c r="M55" i="61"/>
  <c r="P55" i="61" s="1"/>
  <c r="C55" i="61"/>
  <c r="N54" i="61"/>
  <c r="M54" i="61"/>
  <c r="P54" i="61" s="1"/>
  <c r="C54" i="61"/>
  <c r="N53" i="61"/>
  <c r="M53" i="61"/>
  <c r="P53" i="61" s="1"/>
  <c r="C53" i="61"/>
  <c r="N52" i="61"/>
  <c r="M52" i="61"/>
  <c r="P52" i="61" s="1"/>
  <c r="C52" i="61"/>
  <c r="N51" i="61"/>
  <c r="M51" i="61"/>
  <c r="P51" i="61" s="1"/>
  <c r="C51" i="61"/>
  <c r="N50" i="61"/>
  <c r="M50" i="61"/>
  <c r="P50" i="61" s="1"/>
  <c r="C50" i="61"/>
  <c r="N49" i="61"/>
  <c r="M49" i="61"/>
  <c r="P49" i="61" s="1"/>
  <c r="C49" i="61"/>
  <c r="N48" i="61"/>
  <c r="M48" i="61"/>
  <c r="P48" i="61" s="1"/>
  <c r="C48" i="61"/>
  <c r="N47" i="61"/>
  <c r="M47" i="61"/>
  <c r="P47" i="61" s="1"/>
  <c r="C47" i="61"/>
  <c r="N46" i="61"/>
  <c r="M46" i="61"/>
  <c r="P46" i="61" s="1"/>
  <c r="C46" i="61"/>
  <c r="N45" i="61"/>
  <c r="M45" i="61"/>
  <c r="P45" i="61" s="1"/>
  <c r="C45" i="61"/>
  <c r="N44" i="61"/>
  <c r="M44" i="61"/>
  <c r="P44" i="61" s="1"/>
  <c r="C44" i="61"/>
  <c r="N43" i="61"/>
  <c r="M43" i="61"/>
  <c r="P43" i="61" s="1"/>
  <c r="C43" i="61"/>
  <c r="N42" i="61"/>
  <c r="M42" i="61"/>
  <c r="P42" i="61" s="1"/>
  <c r="C42" i="61"/>
  <c r="N41" i="61"/>
  <c r="M41" i="61"/>
  <c r="P41" i="61" s="1"/>
  <c r="C41" i="61"/>
  <c r="N40" i="61"/>
  <c r="M40" i="61"/>
  <c r="P40" i="61" s="1"/>
  <c r="C40" i="61"/>
  <c r="N39" i="61"/>
  <c r="M39" i="61"/>
  <c r="P39" i="61" s="1"/>
  <c r="C39" i="61"/>
  <c r="N38" i="61"/>
  <c r="M38" i="61"/>
  <c r="P38" i="61" s="1"/>
  <c r="C38" i="61"/>
  <c r="N37" i="61"/>
  <c r="M37" i="61"/>
  <c r="P37" i="61" s="1"/>
  <c r="C37" i="61"/>
  <c r="N36" i="61"/>
  <c r="M36" i="61"/>
  <c r="P36" i="61" s="1"/>
  <c r="C36" i="61"/>
  <c r="N35" i="61"/>
  <c r="M35" i="61"/>
  <c r="P35" i="61" s="1"/>
  <c r="C35" i="61"/>
  <c r="N34" i="61"/>
  <c r="M34" i="61"/>
  <c r="P34" i="61" s="1"/>
  <c r="C34" i="61"/>
  <c r="N33" i="61"/>
  <c r="M33" i="61"/>
  <c r="P33" i="61" s="1"/>
  <c r="C33" i="61"/>
  <c r="N32" i="61"/>
  <c r="M32" i="61"/>
  <c r="P32" i="61" s="1"/>
  <c r="C32" i="61"/>
  <c r="N31" i="61"/>
  <c r="M31" i="61"/>
  <c r="P31" i="61" s="1"/>
  <c r="C31" i="61"/>
  <c r="N30" i="61"/>
  <c r="M30" i="61"/>
  <c r="P30" i="61" s="1"/>
  <c r="C30" i="61"/>
  <c r="N29" i="61"/>
  <c r="M29" i="61"/>
  <c r="P29" i="61" s="1"/>
  <c r="C29" i="61"/>
  <c r="N28" i="61"/>
  <c r="M28" i="61"/>
  <c r="P28" i="61" s="1"/>
  <c r="C28" i="61"/>
  <c r="N27" i="61"/>
  <c r="M27" i="61"/>
  <c r="P27" i="61" s="1"/>
  <c r="C27" i="61"/>
  <c r="N26" i="61"/>
  <c r="M26" i="61"/>
  <c r="P26" i="61" s="1"/>
  <c r="C26" i="61"/>
  <c r="N25" i="61"/>
  <c r="M25" i="61"/>
  <c r="P25" i="61" s="1"/>
  <c r="C25" i="61"/>
  <c r="N24" i="61"/>
  <c r="M24" i="61"/>
  <c r="P24" i="61" s="1"/>
  <c r="C24" i="61"/>
  <c r="N23" i="61"/>
  <c r="M23" i="61"/>
  <c r="P23" i="61" s="1"/>
  <c r="C23" i="61"/>
  <c r="N22" i="61"/>
  <c r="M22" i="61"/>
  <c r="P22" i="61" s="1"/>
  <c r="C22" i="61"/>
  <c r="N21" i="61"/>
  <c r="M21" i="61"/>
  <c r="P21" i="61" s="1"/>
  <c r="C21" i="61"/>
  <c r="N20" i="61"/>
  <c r="M20" i="61"/>
  <c r="P20" i="61" s="1"/>
  <c r="C20" i="61"/>
  <c r="N19" i="61"/>
  <c r="M19" i="61"/>
  <c r="P19" i="61" s="1"/>
  <c r="C19" i="61"/>
  <c r="N18" i="61"/>
  <c r="M18" i="61"/>
  <c r="P18" i="61" s="1"/>
  <c r="C18" i="61"/>
  <c r="N17" i="61"/>
  <c r="M17" i="61"/>
  <c r="P17" i="61" s="1"/>
  <c r="C17" i="61"/>
  <c r="N16" i="61"/>
  <c r="M16" i="61"/>
  <c r="P16" i="61" s="1"/>
  <c r="C16" i="61"/>
  <c r="N15" i="61"/>
  <c r="M15" i="61"/>
  <c r="P15" i="61" s="1"/>
  <c r="C15" i="61"/>
  <c r="N14" i="61"/>
  <c r="M14" i="61"/>
  <c r="P14" i="61" s="1"/>
  <c r="C14" i="61"/>
  <c r="N13" i="61"/>
  <c r="M13" i="61"/>
  <c r="P13" i="61" s="1"/>
  <c r="C13" i="61"/>
  <c r="N12" i="61"/>
  <c r="M12" i="61"/>
  <c r="P12" i="61" s="1"/>
  <c r="C12" i="61"/>
  <c r="N11" i="61"/>
  <c r="M11" i="61"/>
  <c r="P11" i="61" s="1"/>
  <c r="C11" i="61"/>
  <c r="N10" i="61"/>
  <c r="M10" i="61"/>
  <c r="P10" i="61" s="1"/>
  <c r="C10" i="61"/>
  <c r="N9" i="61"/>
  <c r="M9" i="61"/>
  <c r="P9" i="61" s="1"/>
  <c r="C9" i="61"/>
  <c r="A9" i="61"/>
  <c r="A10" i="61" s="1"/>
  <c r="A11" i="61" s="1"/>
  <c r="A12" i="61" s="1"/>
  <c r="A13" i="61" s="1"/>
  <c r="A14" i="61" s="1"/>
  <c r="A15" i="61" s="1"/>
  <c r="A16" i="61" s="1"/>
  <c r="A17" i="61" s="1"/>
  <c r="A18" i="61" s="1"/>
  <c r="A19" i="61" s="1"/>
  <c r="A20" i="61" s="1"/>
  <c r="A21" i="61" s="1"/>
  <c r="A22" i="61" s="1"/>
  <c r="A23" i="61" s="1"/>
  <c r="A24" i="61" s="1"/>
  <c r="A25" i="61" s="1"/>
  <c r="A26" i="61" s="1"/>
  <c r="A27" i="61" s="1"/>
  <c r="A28" i="61" s="1"/>
  <c r="A29" i="61" s="1"/>
  <c r="A30" i="61" s="1"/>
  <c r="A31" i="61" s="1"/>
  <c r="A32" i="61" s="1"/>
  <c r="A33" i="61" s="1"/>
  <c r="A34" i="61" s="1"/>
  <c r="A35" i="61" s="1"/>
  <c r="A36" i="61" s="1"/>
  <c r="A37" i="61" s="1"/>
  <c r="A38" i="61" s="1"/>
  <c r="A39" i="61" s="1"/>
  <c r="A40" i="61" s="1"/>
  <c r="A41" i="61" s="1"/>
  <c r="A42" i="61" s="1"/>
  <c r="A43" i="61" s="1"/>
  <c r="A44" i="61" s="1"/>
  <c r="A45" i="61" s="1"/>
  <c r="A46" i="61" s="1"/>
  <c r="A47" i="61" s="1"/>
  <c r="A48" i="61" s="1"/>
  <c r="A49" i="61" s="1"/>
  <c r="A50" i="61" s="1"/>
  <c r="A51" i="61" s="1"/>
  <c r="A52" i="61" s="1"/>
  <c r="A53" i="61" s="1"/>
  <c r="A54" i="61" s="1"/>
  <c r="A55" i="61" s="1"/>
  <c r="A56" i="61" s="1"/>
  <c r="A57" i="61" s="1"/>
  <c r="A58" i="61" s="1"/>
  <c r="A59" i="61" s="1"/>
  <c r="A60" i="61" s="1"/>
  <c r="A61" i="61" s="1"/>
  <c r="A62" i="61" s="1"/>
  <c r="A63" i="61" s="1"/>
  <c r="A64" i="61" s="1"/>
  <c r="A65" i="61" s="1"/>
  <c r="A66" i="61" s="1"/>
  <c r="A67" i="61" s="1"/>
  <c r="A68" i="61" s="1"/>
  <c r="A69" i="61" s="1"/>
  <c r="A70" i="61" s="1"/>
  <c r="A71" i="61" s="1"/>
  <c r="A72" i="61" s="1"/>
  <c r="A73" i="61" s="1"/>
  <c r="A74" i="61" s="1"/>
  <c r="A75" i="61" s="1"/>
  <c r="A76" i="61" s="1"/>
  <c r="A77" i="61" s="1"/>
  <c r="A78" i="61" s="1"/>
  <c r="A79" i="61" s="1"/>
  <c r="A80" i="61" s="1"/>
  <c r="A81" i="61" s="1"/>
  <c r="A82" i="61" s="1"/>
  <c r="A83" i="61" s="1"/>
  <c r="A84" i="61" s="1"/>
  <c r="A85" i="61" s="1"/>
  <c r="A86" i="61" s="1"/>
  <c r="A87" i="61" s="1"/>
  <c r="A88" i="61" s="1"/>
  <c r="A89" i="61" s="1"/>
  <c r="A90" i="61" s="1"/>
  <c r="A91" i="61" s="1"/>
  <c r="A92" i="61" s="1"/>
  <c r="A93" i="61" s="1"/>
  <c r="A94" i="61" s="1"/>
  <c r="A95" i="61" s="1"/>
  <c r="A96" i="61" s="1"/>
  <c r="A97" i="61" s="1"/>
  <c r="A98" i="61" s="1"/>
  <c r="A99" i="61" s="1"/>
  <c r="A100" i="61" s="1"/>
  <c r="A101" i="61" s="1"/>
  <c r="A102" i="61" s="1"/>
  <c r="A103" i="61" s="1"/>
  <c r="A104" i="61" s="1"/>
  <c r="A105" i="61" s="1"/>
  <c r="A106" i="61" s="1"/>
  <c r="A107" i="61" s="1"/>
  <c r="A108" i="61" s="1"/>
  <c r="A109" i="61" s="1"/>
  <c r="A110" i="61" s="1"/>
  <c r="A111" i="61" s="1"/>
  <c r="A112" i="61" s="1"/>
  <c r="A113" i="61" s="1"/>
  <c r="A114" i="61" s="1"/>
  <c r="A115" i="61" s="1"/>
  <c r="A116" i="61" s="1"/>
  <c r="A117" i="61" s="1"/>
  <c r="A118" i="61" s="1"/>
  <c r="A119" i="61" s="1"/>
  <c r="A120" i="61" s="1"/>
  <c r="A121" i="61" s="1"/>
  <c r="A122" i="61" s="1"/>
  <c r="A123" i="61" s="1"/>
  <c r="A124" i="61" s="1"/>
  <c r="A125" i="61" s="1"/>
  <c r="A126" i="61" s="1"/>
  <c r="A127" i="61" s="1"/>
  <c r="A128" i="61" s="1"/>
  <c r="A129" i="61" s="1"/>
  <c r="A130" i="61" s="1"/>
  <c r="A131" i="61" s="1"/>
  <c r="A132" i="61" s="1"/>
  <c r="A133" i="61" s="1"/>
  <c r="A134" i="61" s="1"/>
  <c r="A135" i="61" s="1"/>
  <c r="A136" i="61" s="1"/>
  <c r="A137" i="61" s="1"/>
  <c r="A138" i="61" s="1"/>
  <c r="A139" i="61" s="1"/>
  <c r="A140" i="61" s="1"/>
  <c r="A141" i="61" s="1"/>
  <c r="A142" i="61" s="1"/>
  <c r="A143" i="61" s="1"/>
  <c r="A144" i="61" s="1"/>
  <c r="A145" i="61" s="1"/>
  <c r="A146" i="61" s="1"/>
  <c r="A147" i="61" s="1"/>
  <c r="A148" i="61" s="1"/>
  <c r="A149" i="61" s="1"/>
  <c r="A150" i="61" s="1"/>
  <c r="A151" i="61" s="1"/>
  <c r="A152" i="61" s="1"/>
  <c r="A153" i="61" s="1"/>
  <c r="A154" i="61" s="1"/>
  <c r="A155" i="61" s="1"/>
  <c r="A156" i="61" s="1"/>
  <c r="A157" i="61" s="1"/>
  <c r="A158" i="61" s="1"/>
  <c r="A159" i="61" s="1"/>
  <c r="A160" i="61" s="1"/>
  <c r="A161" i="61" s="1"/>
  <c r="A162" i="61" s="1"/>
  <c r="A163" i="61" s="1"/>
  <c r="A164" i="61" s="1"/>
  <c r="A165" i="61" s="1"/>
  <c r="A166" i="61" s="1"/>
  <c r="A167" i="61" s="1"/>
  <c r="A168" i="61" s="1"/>
  <c r="A169" i="61" s="1"/>
  <c r="A170" i="61" s="1"/>
  <c r="A171" i="61" s="1"/>
  <c r="A172" i="61" s="1"/>
  <c r="A173" i="61" s="1"/>
  <c r="A174" i="61" s="1"/>
  <c r="A175" i="61" s="1"/>
  <c r="A176" i="61" s="1"/>
  <c r="A177" i="61" s="1"/>
  <c r="A178" i="61" s="1"/>
  <c r="A179" i="61" s="1"/>
  <c r="A180" i="61" s="1"/>
  <c r="A181" i="61" s="1"/>
  <c r="A182" i="61" s="1"/>
  <c r="A183" i="61" s="1"/>
  <c r="A184" i="61" s="1"/>
  <c r="A185" i="61" s="1"/>
  <c r="A186" i="61" s="1"/>
  <c r="A187" i="61" s="1"/>
  <c r="A188" i="61" s="1"/>
  <c r="A189" i="61" s="1"/>
  <c r="A190" i="61" s="1"/>
  <c r="A191" i="61" s="1"/>
  <c r="A192" i="61" s="1"/>
  <c r="A193" i="61" s="1"/>
  <c r="A194" i="61" s="1"/>
  <c r="A195" i="61" s="1"/>
  <c r="A196" i="61" s="1"/>
  <c r="A197" i="61" s="1"/>
  <c r="A198" i="61" s="1"/>
  <c r="A199" i="61" s="1"/>
  <c r="A200" i="61" s="1"/>
  <c r="A201" i="61" s="1"/>
  <c r="A202" i="61" s="1"/>
  <c r="A203" i="61" s="1"/>
  <c r="A204" i="61" s="1"/>
  <c r="A205" i="61" s="1"/>
  <c r="A206" i="61" s="1"/>
  <c r="A207" i="61" s="1"/>
  <c r="N8" i="61"/>
  <c r="M8" i="61"/>
  <c r="P8" i="61" s="1"/>
  <c r="C8" i="61"/>
  <c r="N7" i="61"/>
  <c r="M7" i="61"/>
  <c r="C7" i="61"/>
  <c r="D2" i="61"/>
  <c r="D1" i="61"/>
  <c r="S30" i="58"/>
  <c r="S29" i="58"/>
  <c r="S19" i="58"/>
  <c r="S18" i="58"/>
  <c r="S8" i="58"/>
  <c r="S7" i="58"/>
  <c r="H30" i="58"/>
  <c r="H29" i="58"/>
  <c r="H19" i="58"/>
  <c r="H18" i="58"/>
  <c r="H7" i="58"/>
  <c r="H8" i="58"/>
  <c r="O8" i="51"/>
  <c r="O9" i="51"/>
  <c r="O10" i="51"/>
  <c r="O11" i="51"/>
  <c r="O12" i="51"/>
  <c r="O13" i="51"/>
  <c r="O14" i="51"/>
  <c r="O15" i="51"/>
  <c r="O16" i="51"/>
  <c r="O17" i="51"/>
  <c r="O18" i="51"/>
  <c r="O19" i="51"/>
  <c r="O20" i="51"/>
  <c r="O21" i="51"/>
  <c r="O22" i="51"/>
  <c r="O23" i="51"/>
  <c r="O24" i="51"/>
  <c r="O25" i="51"/>
  <c r="O26" i="51"/>
  <c r="O27" i="51"/>
  <c r="O28" i="51"/>
  <c r="O29" i="51"/>
  <c r="O30" i="51"/>
  <c r="O31" i="51"/>
  <c r="O32" i="51"/>
  <c r="O33" i="51"/>
  <c r="O34" i="51"/>
  <c r="O35" i="51"/>
  <c r="O36" i="51"/>
  <c r="O37" i="51"/>
  <c r="O38" i="51"/>
  <c r="O39" i="51"/>
  <c r="O40" i="51"/>
  <c r="O41" i="51"/>
  <c r="O42" i="51"/>
  <c r="O43" i="51"/>
  <c r="O44" i="51"/>
  <c r="O45" i="51"/>
  <c r="O46" i="51"/>
  <c r="O47" i="51"/>
  <c r="O48" i="51"/>
  <c r="O49" i="51"/>
  <c r="O50" i="51"/>
  <c r="O51" i="51"/>
  <c r="O52" i="51"/>
  <c r="O53" i="51"/>
  <c r="O54" i="51"/>
  <c r="O55" i="51"/>
  <c r="O56" i="51"/>
  <c r="O57" i="51"/>
  <c r="O58" i="51"/>
  <c r="O59" i="51"/>
  <c r="O60" i="51"/>
  <c r="O61" i="51"/>
  <c r="O62" i="51"/>
  <c r="O63" i="51"/>
  <c r="O64" i="51"/>
  <c r="O65" i="51"/>
  <c r="O66" i="51"/>
  <c r="O67" i="51"/>
  <c r="O68" i="51"/>
  <c r="O69" i="51"/>
  <c r="O70" i="51"/>
  <c r="O71" i="51"/>
  <c r="O72" i="51"/>
  <c r="O73" i="51"/>
  <c r="O74" i="51"/>
  <c r="O75" i="51"/>
  <c r="O76" i="51"/>
  <c r="O77" i="51"/>
  <c r="O78" i="51"/>
  <c r="O79" i="51"/>
  <c r="O80" i="51"/>
  <c r="O81" i="51"/>
  <c r="O82" i="51"/>
  <c r="O83" i="51"/>
  <c r="O84" i="51"/>
  <c r="O85" i="51"/>
  <c r="O86" i="51"/>
  <c r="O87" i="51"/>
  <c r="O88" i="51"/>
  <c r="O89" i="51"/>
  <c r="O90" i="51"/>
  <c r="O91" i="51"/>
  <c r="O92" i="51"/>
  <c r="O93" i="51"/>
  <c r="O94" i="51"/>
  <c r="O95" i="51"/>
  <c r="O96" i="51"/>
  <c r="O97" i="51"/>
  <c r="O98" i="51"/>
  <c r="O99" i="51"/>
  <c r="O100" i="51"/>
  <c r="O101" i="51"/>
  <c r="O102" i="51"/>
  <c r="O103" i="51"/>
  <c r="O104" i="51"/>
  <c r="O105" i="51"/>
  <c r="O106" i="51"/>
  <c r="O107" i="51"/>
  <c r="O108" i="51"/>
  <c r="O109" i="51"/>
  <c r="O110" i="51"/>
  <c r="O111" i="51"/>
  <c r="O112" i="51"/>
  <c r="O113" i="51"/>
  <c r="O114" i="51"/>
  <c r="O115" i="51"/>
  <c r="O116" i="51"/>
  <c r="O117" i="51"/>
  <c r="O118" i="51"/>
  <c r="O119" i="51"/>
  <c r="O120" i="51"/>
  <c r="O121" i="51"/>
  <c r="O122" i="51"/>
  <c r="O123" i="51"/>
  <c r="O124" i="51"/>
  <c r="O125" i="51"/>
  <c r="O126" i="51"/>
  <c r="O127" i="51"/>
  <c r="O128" i="51"/>
  <c r="O129" i="51"/>
  <c r="O130" i="51"/>
  <c r="O131" i="51"/>
  <c r="O132" i="51"/>
  <c r="O133" i="51"/>
  <c r="O134" i="51"/>
  <c r="O135" i="51"/>
  <c r="O136" i="51"/>
  <c r="O137" i="51"/>
  <c r="O138" i="51"/>
  <c r="O139" i="51"/>
  <c r="O140" i="51"/>
  <c r="O141" i="51"/>
  <c r="O142" i="51"/>
  <c r="O143" i="51"/>
  <c r="O144" i="51"/>
  <c r="O145" i="51"/>
  <c r="O146" i="51"/>
  <c r="O147" i="51"/>
  <c r="O148" i="51"/>
  <c r="O149" i="51"/>
  <c r="O150" i="51"/>
  <c r="O151" i="51"/>
  <c r="O152" i="51"/>
  <c r="O153" i="51"/>
  <c r="O154" i="51"/>
  <c r="O155" i="51"/>
  <c r="O156" i="51"/>
  <c r="O157" i="51"/>
  <c r="O158" i="51"/>
  <c r="O159" i="51"/>
  <c r="O160" i="51"/>
  <c r="O161" i="51"/>
  <c r="O162" i="51"/>
  <c r="O163" i="51"/>
  <c r="O164" i="51"/>
  <c r="O165" i="51"/>
  <c r="O166" i="51"/>
  <c r="O167" i="51"/>
  <c r="O168" i="51"/>
  <c r="O169" i="51"/>
  <c r="O170" i="51"/>
  <c r="O171" i="51"/>
  <c r="O172" i="51"/>
  <c r="O173" i="51"/>
  <c r="O174" i="51"/>
  <c r="O175" i="51"/>
  <c r="O176" i="51"/>
  <c r="O177" i="51"/>
  <c r="O178" i="51"/>
  <c r="O179" i="51"/>
  <c r="O180" i="51"/>
  <c r="O181" i="51"/>
  <c r="O182" i="51"/>
  <c r="O183" i="51"/>
  <c r="O184" i="51"/>
  <c r="O185" i="51"/>
  <c r="O186" i="51"/>
  <c r="O187" i="51"/>
  <c r="O188" i="51"/>
  <c r="O189" i="51"/>
  <c r="O190" i="51"/>
  <c r="O191" i="51"/>
  <c r="O192" i="51"/>
  <c r="O193" i="51"/>
  <c r="O194" i="51"/>
  <c r="O195" i="51"/>
  <c r="O196" i="51"/>
  <c r="O197" i="51"/>
  <c r="O198" i="51"/>
  <c r="O199" i="51"/>
  <c r="O200" i="51"/>
  <c r="O201" i="51"/>
  <c r="O202" i="51"/>
  <c r="O203" i="51"/>
  <c r="O204" i="51"/>
  <c r="O205" i="51"/>
  <c r="O206" i="51"/>
  <c r="O207" i="51"/>
  <c r="O7" i="51"/>
  <c r="AA8" i="14"/>
  <c r="AA9" i="14"/>
  <c r="AA10" i="14"/>
  <c r="AA11" i="14"/>
  <c r="AA12" i="14"/>
  <c r="AA13" i="14"/>
  <c r="AA14" i="14"/>
  <c r="AA15" i="14"/>
  <c r="AA16" i="14"/>
  <c r="AA17" i="14"/>
  <c r="AA18" i="14"/>
  <c r="AA19" i="14"/>
  <c r="AA20" i="14"/>
  <c r="AA21" i="14"/>
  <c r="AA22" i="14"/>
  <c r="AA23" i="14"/>
  <c r="AA24" i="14"/>
  <c r="AA25" i="14"/>
  <c r="AA26" i="14"/>
  <c r="AA27" i="14"/>
  <c r="AA28" i="14"/>
  <c r="AA29" i="14"/>
  <c r="AA30" i="14"/>
  <c r="AA31" i="14"/>
  <c r="AA32" i="14"/>
  <c r="AA33" i="14"/>
  <c r="AA34" i="14"/>
  <c r="AA35" i="14"/>
  <c r="AA36" i="14"/>
  <c r="AA37" i="14"/>
  <c r="AA38" i="14"/>
  <c r="AA39" i="14"/>
  <c r="AA40" i="14"/>
  <c r="AA41" i="14"/>
  <c r="AA42" i="14"/>
  <c r="AA43" i="14"/>
  <c r="AA44" i="14"/>
  <c r="AA45" i="14"/>
  <c r="AA46" i="14"/>
  <c r="AA47" i="14"/>
  <c r="AA48" i="14"/>
  <c r="AA49" i="14"/>
  <c r="AA50" i="14"/>
  <c r="AA51" i="14"/>
  <c r="AA52" i="14"/>
  <c r="AA53" i="14"/>
  <c r="AA54" i="14"/>
  <c r="AA55" i="14"/>
  <c r="AA56" i="14"/>
  <c r="AA57" i="14"/>
  <c r="AA58" i="14"/>
  <c r="AA59" i="14"/>
  <c r="AA60" i="14"/>
  <c r="AA61" i="14"/>
  <c r="AA62" i="14"/>
  <c r="AA63" i="14"/>
  <c r="AA64" i="14"/>
  <c r="AA65" i="14"/>
  <c r="AA66" i="14"/>
  <c r="AA67" i="14"/>
  <c r="AA68" i="14"/>
  <c r="AA69" i="14"/>
  <c r="AA70" i="14"/>
  <c r="AA71" i="14"/>
  <c r="AA72" i="14"/>
  <c r="AA73" i="14"/>
  <c r="AA74" i="14"/>
  <c r="AA75" i="14"/>
  <c r="AA76" i="14"/>
  <c r="AA77" i="14"/>
  <c r="AA78" i="14"/>
  <c r="AA79" i="14"/>
  <c r="AA80" i="14"/>
  <c r="AA81" i="14"/>
  <c r="AA82" i="14"/>
  <c r="AA83" i="14"/>
  <c r="AA84" i="14"/>
  <c r="AA85" i="14"/>
  <c r="AA86" i="14"/>
  <c r="AA87" i="14"/>
  <c r="AA88" i="14"/>
  <c r="AA89" i="14"/>
  <c r="AA90" i="14"/>
  <c r="AA91" i="14"/>
  <c r="AA92" i="14"/>
  <c r="AA93" i="14"/>
  <c r="AA94" i="14"/>
  <c r="AA95" i="14"/>
  <c r="AA96" i="14"/>
  <c r="AA97" i="14"/>
  <c r="AA98" i="14"/>
  <c r="AA99" i="14"/>
  <c r="AA100" i="14"/>
  <c r="AA101" i="14"/>
  <c r="AA102" i="14"/>
  <c r="AA103" i="14"/>
  <c r="AA104" i="14"/>
  <c r="AA105" i="14"/>
  <c r="AA106" i="14"/>
  <c r="AA107" i="14"/>
  <c r="AA108" i="14"/>
  <c r="AA109" i="14"/>
  <c r="AA110" i="14"/>
  <c r="AA111" i="14"/>
  <c r="AA112" i="14"/>
  <c r="AA113" i="14"/>
  <c r="AA114" i="14"/>
  <c r="AA115" i="14"/>
  <c r="AA116" i="14"/>
  <c r="AA117" i="14"/>
  <c r="AA118" i="14"/>
  <c r="AA119" i="14"/>
  <c r="AA120" i="14"/>
  <c r="AA121" i="14"/>
  <c r="AA122" i="14"/>
  <c r="AA123" i="14"/>
  <c r="AA124" i="14"/>
  <c r="AA125" i="14"/>
  <c r="AA126" i="14"/>
  <c r="AA127" i="14"/>
  <c r="AA128" i="14"/>
  <c r="AA129" i="14"/>
  <c r="AA130" i="14"/>
  <c r="AA131" i="14"/>
  <c r="AA132" i="14"/>
  <c r="AA133" i="14"/>
  <c r="AA134" i="14"/>
  <c r="AA135" i="14"/>
  <c r="AA136" i="14"/>
  <c r="AA137" i="14"/>
  <c r="AA138" i="14"/>
  <c r="AA139" i="14"/>
  <c r="AA140" i="14"/>
  <c r="AA141" i="14"/>
  <c r="AA142" i="14"/>
  <c r="AA143" i="14"/>
  <c r="AA144" i="14"/>
  <c r="AA145" i="14"/>
  <c r="AA146" i="14"/>
  <c r="AA147" i="14"/>
  <c r="AA148" i="14"/>
  <c r="AA149" i="14"/>
  <c r="AA150" i="14"/>
  <c r="AA151" i="14"/>
  <c r="AA152" i="14"/>
  <c r="AA153" i="14"/>
  <c r="AA154" i="14"/>
  <c r="AA155" i="14"/>
  <c r="AA156" i="14"/>
  <c r="AA157" i="14"/>
  <c r="AA158" i="14"/>
  <c r="AA159" i="14"/>
  <c r="AA160" i="14"/>
  <c r="AA161" i="14"/>
  <c r="AA162" i="14"/>
  <c r="AA163" i="14"/>
  <c r="AA164" i="14"/>
  <c r="AA165" i="14"/>
  <c r="AA166" i="14"/>
  <c r="AA167" i="14"/>
  <c r="AA168" i="14"/>
  <c r="AA169" i="14"/>
  <c r="AA170" i="14"/>
  <c r="AA171" i="14"/>
  <c r="AA172" i="14"/>
  <c r="AA173" i="14"/>
  <c r="AA174" i="14"/>
  <c r="AA175" i="14"/>
  <c r="AA176" i="14"/>
  <c r="AA177" i="14"/>
  <c r="AA178" i="14"/>
  <c r="AA179" i="14"/>
  <c r="AA180" i="14"/>
  <c r="AA181" i="14"/>
  <c r="AA182" i="14"/>
  <c r="AA183" i="14"/>
  <c r="AA184" i="14"/>
  <c r="AA185" i="14"/>
  <c r="AA186" i="14"/>
  <c r="AA187" i="14"/>
  <c r="AA188" i="14"/>
  <c r="AA189" i="14"/>
  <c r="AA190" i="14"/>
  <c r="AA191" i="14"/>
  <c r="AA192" i="14"/>
  <c r="AA193" i="14"/>
  <c r="AA194" i="14"/>
  <c r="AA195" i="14"/>
  <c r="AA196" i="14"/>
  <c r="AA197" i="14"/>
  <c r="AA198" i="14"/>
  <c r="AA199" i="14"/>
  <c r="AA200" i="14"/>
  <c r="AA201" i="14"/>
  <c r="AA202" i="14"/>
  <c r="AA203" i="14"/>
  <c r="AA204" i="14"/>
  <c r="AA205" i="14"/>
  <c r="AA206" i="14"/>
  <c r="AA207" i="14"/>
  <c r="AA7" i="14"/>
  <c r="W8" i="6"/>
  <c r="W9" i="6"/>
  <c r="W10" i="6"/>
  <c r="W11" i="6"/>
  <c r="W12" i="6"/>
  <c r="W13" i="6"/>
  <c r="W14" i="6"/>
  <c r="W15" i="6"/>
  <c r="W16" i="6"/>
  <c r="W17" i="6"/>
  <c r="W18" i="6"/>
  <c r="W19" i="6"/>
  <c r="W20" i="6"/>
  <c r="W21" i="6"/>
  <c r="W22" i="6"/>
  <c r="W23" i="6"/>
  <c r="W24" i="6"/>
  <c r="W25" i="6"/>
  <c r="W26" i="6"/>
  <c r="W27" i="6"/>
  <c r="W28" i="6"/>
  <c r="W29" i="6"/>
  <c r="W30" i="6"/>
  <c r="W31" i="6"/>
  <c r="W32" i="6"/>
  <c r="W33" i="6"/>
  <c r="W34" i="6"/>
  <c r="W35" i="6"/>
  <c r="W36" i="6"/>
  <c r="W37" i="6"/>
  <c r="W38" i="6"/>
  <c r="W39" i="6"/>
  <c r="W40" i="6"/>
  <c r="W41" i="6"/>
  <c r="W42" i="6"/>
  <c r="W43" i="6"/>
  <c r="W44" i="6"/>
  <c r="W45" i="6"/>
  <c r="W46" i="6"/>
  <c r="W47" i="6"/>
  <c r="W48" i="6"/>
  <c r="W49" i="6"/>
  <c r="W50" i="6"/>
  <c r="W51" i="6"/>
  <c r="W52" i="6"/>
  <c r="W53" i="6"/>
  <c r="W54" i="6"/>
  <c r="W55" i="6"/>
  <c r="W56" i="6"/>
  <c r="W57" i="6"/>
  <c r="W58" i="6"/>
  <c r="W59" i="6"/>
  <c r="W60" i="6"/>
  <c r="W61" i="6"/>
  <c r="W62" i="6"/>
  <c r="W63" i="6"/>
  <c r="W64" i="6"/>
  <c r="W65" i="6"/>
  <c r="W66" i="6"/>
  <c r="W67" i="6"/>
  <c r="W68" i="6"/>
  <c r="W69" i="6"/>
  <c r="W70" i="6"/>
  <c r="W71" i="6"/>
  <c r="W72" i="6"/>
  <c r="W73" i="6"/>
  <c r="W74" i="6"/>
  <c r="W75" i="6"/>
  <c r="W76" i="6"/>
  <c r="W77" i="6"/>
  <c r="W78" i="6"/>
  <c r="W79" i="6"/>
  <c r="W80" i="6"/>
  <c r="W81" i="6"/>
  <c r="W82" i="6"/>
  <c r="W83" i="6"/>
  <c r="W84" i="6"/>
  <c r="W85" i="6"/>
  <c r="W86" i="6"/>
  <c r="W87" i="6"/>
  <c r="W88" i="6"/>
  <c r="W89" i="6"/>
  <c r="W90" i="6"/>
  <c r="W91" i="6"/>
  <c r="W92" i="6"/>
  <c r="W93" i="6"/>
  <c r="W94" i="6"/>
  <c r="W95" i="6"/>
  <c r="W96" i="6"/>
  <c r="W97" i="6"/>
  <c r="W98" i="6"/>
  <c r="W99" i="6"/>
  <c r="W100" i="6"/>
  <c r="W101" i="6"/>
  <c r="W102" i="6"/>
  <c r="W103" i="6"/>
  <c r="W104" i="6"/>
  <c r="W105" i="6"/>
  <c r="W106" i="6"/>
  <c r="W107" i="6"/>
  <c r="W108" i="6"/>
  <c r="W109" i="6"/>
  <c r="W110" i="6"/>
  <c r="W111" i="6"/>
  <c r="W112" i="6"/>
  <c r="W113" i="6"/>
  <c r="W114" i="6"/>
  <c r="W115" i="6"/>
  <c r="W116" i="6"/>
  <c r="W117" i="6"/>
  <c r="W118" i="6"/>
  <c r="W119" i="6"/>
  <c r="W120" i="6"/>
  <c r="W121" i="6"/>
  <c r="W122" i="6"/>
  <c r="W123" i="6"/>
  <c r="W124" i="6"/>
  <c r="W125" i="6"/>
  <c r="W126" i="6"/>
  <c r="W127" i="6"/>
  <c r="W128" i="6"/>
  <c r="W129" i="6"/>
  <c r="W130" i="6"/>
  <c r="W131" i="6"/>
  <c r="W132" i="6"/>
  <c r="W133" i="6"/>
  <c r="W134" i="6"/>
  <c r="W135" i="6"/>
  <c r="W136" i="6"/>
  <c r="W137" i="6"/>
  <c r="W138" i="6"/>
  <c r="W139" i="6"/>
  <c r="W140" i="6"/>
  <c r="W141" i="6"/>
  <c r="W142" i="6"/>
  <c r="W143" i="6"/>
  <c r="W144" i="6"/>
  <c r="W145" i="6"/>
  <c r="W146" i="6"/>
  <c r="W147" i="6"/>
  <c r="W148" i="6"/>
  <c r="W149" i="6"/>
  <c r="W150" i="6"/>
  <c r="W151" i="6"/>
  <c r="W152" i="6"/>
  <c r="W153" i="6"/>
  <c r="W154" i="6"/>
  <c r="W155" i="6"/>
  <c r="W156" i="6"/>
  <c r="W157" i="6"/>
  <c r="W158" i="6"/>
  <c r="W159" i="6"/>
  <c r="W160" i="6"/>
  <c r="W161" i="6"/>
  <c r="W162" i="6"/>
  <c r="W163" i="6"/>
  <c r="W164" i="6"/>
  <c r="W165" i="6"/>
  <c r="W166" i="6"/>
  <c r="W167" i="6"/>
  <c r="W168" i="6"/>
  <c r="W169" i="6"/>
  <c r="W170" i="6"/>
  <c r="W171" i="6"/>
  <c r="W172" i="6"/>
  <c r="W173" i="6"/>
  <c r="W174" i="6"/>
  <c r="W175" i="6"/>
  <c r="W176" i="6"/>
  <c r="W177" i="6"/>
  <c r="W178" i="6"/>
  <c r="W179" i="6"/>
  <c r="W180" i="6"/>
  <c r="W181" i="6"/>
  <c r="W182" i="6"/>
  <c r="W183" i="6"/>
  <c r="W184" i="6"/>
  <c r="W185" i="6"/>
  <c r="W186" i="6"/>
  <c r="W187" i="6"/>
  <c r="W188" i="6"/>
  <c r="W189" i="6"/>
  <c r="W190" i="6"/>
  <c r="W191" i="6"/>
  <c r="W192" i="6"/>
  <c r="W193" i="6"/>
  <c r="W194" i="6"/>
  <c r="W195" i="6"/>
  <c r="W196" i="6"/>
  <c r="W197" i="6"/>
  <c r="W198" i="6"/>
  <c r="W199" i="6"/>
  <c r="W200" i="6"/>
  <c r="W201" i="6"/>
  <c r="W202" i="6"/>
  <c r="W203" i="6"/>
  <c r="W204" i="6"/>
  <c r="W205" i="6"/>
  <c r="W206" i="6"/>
  <c r="W207" i="6"/>
  <c r="W7" i="6"/>
  <c r="V8" i="55"/>
  <c r="V9" i="55"/>
  <c r="V10" i="55"/>
  <c r="V11" i="55"/>
  <c r="V12" i="55"/>
  <c r="V13" i="55"/>
  <c r="V14" i="55"/>
  <c r="V15" i="55"/>
  <c r="V16" i="55"/>
  <c r="V17" i="55"/>
  <c r="V18" i="55"/>
  <c r="V19" i="55"/>
  <c r="V20" i="55"/>
  <c r="V21" i="55"/>
  <c r="V22" i="55"/>
  <c r="V23" i="55"/>
  <c r="V24" i="55"/>
  <c r="V25" i="55"/>
  <c r="V26" i="55"/>
  <c r="V27" i="55"/>
  <c r="V28" i="55"/>
  <c r="V29" i="55"/>
  <c r="V30" i="55"/>
  <c r="V31" i="55"/>
  <c r="V32" i="55"/>
  <c r="V33" i="55"/>
  <c r="V34" i="55"/>
  <c r="V35" i="55"/>
  <c r="V36" i="55"/>
  <c r="V37" i="55"/>
  <c r="V38" i="55"/>
  <c r="V39" i="55"/>
  <c r="V40" i="55"/>
  <c r="V41" i="55"/>
  <c r="V42" i="55"/>
  <c r="V43" i="55"/>
  <c r="V44" i="55"/>
  <c r="V45" i="55"/>
  <c r="V46" i="55"/>
  <c r="V47" i="55"/>
  <c r="V48" i="55"/>
  <c r="V49" i="55"/>
  <c r="V50" i="55"/>
  <c r="V51" i="55"/>
  <c r="V52" i="55"/>
  <c r="V53" i="55"/>
  <c r="V54" i="55"/>
  <c r="V55" i="55"/>
  <c r="V56" i="55"/>
  <c r="V57" i="55"/>
  <c r="V58" i="55"/>
  <c r="V59" i="55"/>
  <c r="V60" i="55"/>
  <c r="V61" i="55"/>
  <c r="V62" i="55"/>
  <c r="V63" i="55"/>
  <c r="V64" i="55"/>
  <c r="V65" i="55"/>
  <c r="V66" i="55"/>
  <c r="V67" i="55"/>
  <c r="V68" i="55"/>
  <c r="V69" i="55"/>
  <c r="V70" i="55"/>
  <c r="V71" i="55"/>
  <c r="V72" i="55"/>
  <c r="V73" i="55"/>
  <c r="V74" i="55"/>
  <c r="V75" i="55"/>
  <c r="V76" i="55"/>
  <c r="V77" i="55"/>
  <c r="V78" i="55"/>
  <c r="V79" i="55"/>
  <c r="V80" i="55"/>
  <c r="V81" i="55"/>
  <c r="V82" i="55"/>
  <c r="V83" i="55"/>
  <c r="V84" i="55"/>
  <c r="V85" i="55"/>
  <c r="V86" i="55"/>
  <c r="V87" i="55"/>
  <c r="V88" i="55"/>
  <c r="V89" i="55"/>
  <c r="V90" i="55"/>
  <c r="V91" i="55"/>
  <c r="V92" i="55"/>
  <c r="V93" i="55"/>
  <c r="V94" i="55"/>
  <c r="V95" i="55"/>
  <c r="V96" i="55"/>
  <c r="V97" i="55"/>
  <c r="V98" i="55"/>
  <c r="V99" i="55"/>
  <c r="V100" i="55"/>
  <c r="V101" i="55"/>
  <c r="V102" i="55"/>
  <c r="V103" i="55"/>
  <c r="V104" i="55"/>
  <c r="V105" i="55"/>
  <c r="V106" i="55"/>
  <c r="V107" i="55"/>
  <c r="V108" i="55"/>
  <c r="V109" i="55"/>
  <c r="V110" i="55"/>
  <c r="V111" i="55"/>
  <c r="V112" i="55"/>
  <c r="V113" i="55"/>
  <c r="V114" i="55"/>
  <c r="V115" i="55"/>
  <c r="V116" i="55"/>
  <c r="V117" i="55"/>
  <c r="V118" i="55"/>
  <c r="V119" i="55"/>
  <c r="V120" i="55"/>
  <c r="V121" i="55"/>
  <c r="V122" i="55"/>
  <c r="V123" i="55"/>
  <c r="V124" i="55"/>
  <c r="V125" i="55"/>
  <c r="V126" i="55"/>
  <c r="V127" i="55"/>
  <c r="V128" i="55"/>
  <c r="V129" i="55"/>
  <c r="V130" i="55"/>
  <c r="V131" i="55"/>
  <c r="V132" i="55"/>
  <c r="V133" i="55"/>
  <c r="V134" i="55"/>
  <c r="V135" i="55"/>
  <c r="V136" i="55"/>
  <c r="V137" i="55"/>
  <c r="V138" i="55"/>
  <c r="V139" i="55"/>
  <c r="V140" i="55"/>
  <c r="V141" i="55"/>
  <c r="V142" i="55"/>
  <c r="V143" i="55"/>
  <c r="V144" i="55"/>
  <c r="V145" i="55"/>
  <c r="V146" i="55"/>
  <c r="V147" i="55"/>
  <c r="V148" i="55"/>
  <c r="V149" i="55"/>
  <c r="V150" i="55"/>
  <c r="V151" i="55"/>
  <c r="V152" i="55"/>
  <c r="V153" i="55"/>
  <c r="V154" i="55"/>
  <c r="V155" i="55"/>
  <c r="V156" i="55"/>
  <c r="V157" i="55"/>
  <c r="V158" i="55"/>
  <c r="V159" i="55"/>
  <c r="V160" i="55"/>
  <c r="V161" i="55"/>
  <c r="V162" i="55"/>
  <c r="V163" i="55"/>
  <c r="V164" i="55"/>
  <c r="V165" i="55"/>
  <c r="V166" i="55"/>
  <c r="V167" i="55"/>
  <c r="V168" i="55"/>
  <c r="V169" i="55"/>
  <c r="V170" i="55"/>
  <c r="V171" i="55"/>
  <c r="V172" i="55"/>
  <c r="V173" i="55"/>
  <c r="V174" i="55"/>
  <c r="V175" i="55"/>
  <c r="V176" i="55"/>
  <c r="V177" i="55"/>
  <c r="V178" i="55"/>
  <c r="V179" i="55"/>
  <c r="V180" i="55"/>
  <c r="V181" i="55"/>
  <c r="V182" i="55"/>
  <c r="V183" i="55"/>
  <c r="V184" i="55"/>
  <c r="V185" i="55"/>
  <c r="V186" i="55"/>
  <c r="V187" i="55"/>
  <c r="V188" i="55"/>
  <c r="V189" i="55"/>
  <c r="V190" i="55"/>
  <c r="V191" i="55"/>
  <c r="V192" i="55"/>
  <c r="V193" i="55"/>
  <c r="V194" i="55"/>
  <c r="V195" i="55"/>
  <c r="V196" i="55"/>
  <c r="V197" i="55"/>
  <c r="V198" i="55"/>
  <c r="V199" i="55"/>
  <c r="V200" i="55"/>
  <c r="V201" i="55"/>
  <c r="V202" i="55"/>
  <c r="V203" i="55"/>
  <c r="V204" i="55"/>
  <c r="V205" i="55"/>
  <c r="V206" i="55"/>
  <c r="V207" i="55"/>
  <c r="V7" i="55"/>
  <c r="T8" i="54"/>
  <c r="T9" i="54"/>
  <c r="T10" i="54"/>
  <c r="T11" i="54"/>
  <c r="T12" i="54"/>
  <c r="T13" i="54"/>
  <c r="T14" i="54"/>
  <c r="T15" i="54"/>
  <c r="T16" i="54"/>
  <c r="T17" i="54"/>
  <c r="T18" i="54"/>
  <c r="T19" i="54"/>
  <c r="T20" i="54"/>
  <c r="T21" i="54"/>
  <c r="T22" i="54"/>
  <c r="T23" i="54"/>
  <c r="T24" i="54"/>
  <c r="T25" i="54"/>
  <c r="T26" i="54"/>
  <c r="T27" i="54"/>
  <c r="T28" i="54"/>
  <c r="T29" i="54"/>
  <c r="T30" i="54"/>
  <c r="T31" i="54"/>
  <c r="T32" i="54"/>
  <c r="T33" i="54"/>
  <c r="T34" i="54"/>
  <c r="T35" i="54"/>
  <c r="T36" i="54"/>
  <c r="T37" i="54"/>
  <c r="T38" i="54"/>
  <c r="T39" i="54"/>
  <c r="T40" i="54"/>
  <c r="T41" i="54"/>
  <c r="T42" i="54"/>
  <c r="T43" i="54"/>
  <c r="T44" i="54"/>
  <c r="T45" i="54"/>
  <c r="T46" i="54"/>
  <c r="T47" i="54"/>
  <c r="T48" i="54"/>
  <c r="T49" i="54"/>
  <c r="T50" i="54"/>
  <c r="T51" i="54"/>
  <c r="T52" i="54"/>
  <c r="T53" i="54"/>
  <c r="T54" i="54"/>
  <c r="T55" i="54"/>
  <c r="T56" i="54"/>
  <c r="T57" i="54"/>
  <c r="T58" i="54"/>
  <c r="T59" i="54"/>
  <c r="T60" i="54"/>
  <c r="T61" i="54"/>
  <c r="T62" i="54"/>
  <c r="T63" i="54"/>
  <c r="T64" i="54"/>
  <c r="T65" i="54"/>
  <c r="T66" i="54"/>
  <c r="T67" i="54"/>
  <c r="T68" i="54"/>
  <c r="T69" i="54"/>
  <c r="T70" i="54"/>
  <c r="T71" i="54"/>
  <c r="T72" i="54"/>
  <c r="T73" i="54"/>
  <c r="T74" i="54"/>
  <c r="T75" i="54"/>
  <c r="T76" i="54"/>
  <c r="T77" i="54"/>
  <c r="T78" i="54"/>
  <c r="T79" i="54"/>
  <c r="T80" i="54"/>
  <c r="T81" i="54"/>
  <c r="T82" i="54"/>
  <c r="T83" i="54"/>
  <c r="T84" i="54"/>
  <c r="T85" i="54"/>
  <c r="T86" i="54"/>
  <c r="T87" i="54"/>
  <c r="T88" i="54"/>
  <c r="T89" i="54"/>
  <c r="T90" i="54"/>
  <c r="T91" i="54"/>
  <c r="T92" i="54"/>
  <c r="T93" i="54"/>
  <c r="T94" i="54"/>
  <c r="T95" i="54"/>
  <c r="T96" i="54"/>
  <c r="T97" i="54"/>
  <c r="T98" i="54"/>
  <c r="T99" i="54"/>
  <c r="T100" i="54"/>
  <c r="T101" i="54"/>
  <c r="T102" i="54"/>
  <c r="T103" i="54"/>
  <c r="T104" i="54"/>
  <c r="T105" i="54"/>
  <c r="T106" i="54"/>
  <c r="T107" i="54"/>
  <c r="T108" i="54"/>
  <c r="T109" i="54"/>
  <c r="T110" i="54"/>
  <c r="T111" i="54"/>
  <c r="T112" i="54"/>
  <c r="T113" i="54"/>
  <c r="T114" i="54"/>
  <c r="T115" i="54"/>
  <c r="T116" i="54"/>
  <c r="T117" i="54"/>
  <c r="T118" i="54"/>
  <c r="T119" i="54"/>
  <c r="T120" i="54"/>
  <c r="T121" i="54"/>
  <c r="T122" i="54"/>
  <c r="T123" i="54"/>
  <c r="T124" i="54"/>
  <c r="T125" i="54"/>
  <c r="T126" i="54"/>
  <c r="T127" i="54"/>
  <c r="T128" i="54"/>
  <c r="T129" i="54"/>
  <c r="T130" i="54"/>
  <c r="T131" i="54"/>
  <c r="T132" i="54"/>
  <c r="T133" i="54"/>
  <c r="T134" i="54"/>
  <c r="T135" i="54"/>
  <c r="T136" i="54"/>
  <c r="T137" i="54"/>
  <c r="T138" i="54"/>
  <c r="T139" i="54"/>
  <c r="T140" i="54"/>
  <c r="T141" i="54"/>
  <c r="T142" i="54"/>
  <c r="T143" i="54"/>
  <c r="T144" i="54"/>
  <c r="T145" i="54"/>
  <c r="T146" i="54"/>
  <c r="T147" i="54"/>
  <c r="T148" i="54"/>
  <c r="T149" i="54"/>
  <c r="T150" i="54"/>
  <c r="T151" i="54"/>
  <c r="T152" i="54"/>
  <c r="T153" i="54"/>
  <c r="T154" i="54"/>
  <c r="T155" i="54"/>
  <c r="T156" i="54"/>
  <c r="T157" i="54"/>
  <c r="T158" i="54"/>
  <c r="T159" i="54"/>
  <c r="T160" i="54"/>
  <c r="T161" i="54"/>
  <c r="T162" i="54"/>
  <c r="T163" i="54"/>
  <c r="T164" i="54"/>
  <c r="T165" i="54"/>
  <c r="T166" i="54"/>
  <c r="T167" i="54"/>
  <c r="T168" i="54"/>
  <c r="T169" i="54"/>
  <c r="T170" i="54"/>
  <c r="T171" i="54"/>
  <c r="T172" i="54"/>
  <c r="T173" i="54"/>
  <c r="T174" i="54"/>
  <c r="T175" i="54"/>
  <c r="T176" i="54"/>
  <c r="T177" i="54"/>
  <c r="T178" i="54"/>
  <c r="T179" i="54"/>
  <c r="T180" i="54"/>
  <c r="T181" i="54"/>
  <c r="T182" i="54"/>
  <c r="T183" i="54"/>
  <c r="T184" i="54"/>
  <c r="T185" i="54"/>
  <c r="T186" i="54"/>
  <c r="T187" i="54"/>
  <c r="T188" i="54"/>
  <c r="T189" i="54"/>
  <c r="T190" i="54"/>
  <c r="T191" i="54"/>
  <c r="T192" i="54"/>
  <c r="T193" i="54"/>
  <c r="T194" i="54"/>
  <c r="T195" i="54"/>
  <c r="T196" i="54"/>
  <c r="T197" i="54"/>
  <c r="T198" i="54"/>
  <c r="T199" i="54"/>
  <c r="T200" i="54"/>
  <c r="T201" i="54"/>
  <c r="T202" i="54"/>
  <c r="T203" i="54"/>
  <c r="T204" i="54"/>
  <c r="T205" i="54"/>
  <c r="T206" i="54"/>
  <c r="T207" i="54"/>
  <c r="T7" i="54"/>
  <c r="M8" i="52"/>
  <c r="M9" i="52"/>
  <c r="M10" i="52"/>
  <c r="M11" i="52"/>
  <c r="M12" i="52"/>
  <c r="M13" i="52"/>
  <c r="M14" i="52"/>
  <c r="M15" i="52"/>
  <c r="M16" i="52"/>
  <c r="M17" i="52"/>
  <c r="M18" i="52"/>
  <c r="M19" i="52"/>
  <c r="M20" i="52"/>
  <c r="M21" i="52"/>
  <c r="M22" i="52"/>
  <c r="M23" i="52"/>
  <c r="M24" i="52"/>
  <c r="M25" i="52"/>
  <c r="M26" i="52"/>
  <c r="M27" i="52"/>
  <c r="M28" i="52"/>
  <c r="M29" i="52"/>
  <c r="M30" i="52"/>
  <c r="M31" i="52"/>
  <c r="M32" i="52"/>
  <c r="M33" i="52"/>
  <c r="M34" i="52"/>
  <c r="M35" i="52"/>
  <c r="M36" i="52"/>
  <c r="M37" i="52"/>
  <c r="M38" i="52"/>
  <c r="M39" i="52"/>
  <c r="M40" i="52"/>
  <c r="M41" i="52"/>
  <c r="M42" i="52"/>
  <c r="M43" i="52"/>
  <c r="M44" i="52"/>
  <c r="M45" i="52"/>
  <c r="M46" i="52"/>
  <c r="M47" i="52"/>
  <c r="M48" i="52"/>
  <c r="M49" i="52"/>
  <c r="M50" i="52"/>
  <c r="M51" i="52"/>
  <c r="M52" i="52"/>
  <c r="M53" i="52"/>
  <c r="M54" i="52"/>
  <c r="M55" i="52"/>
  <c r="M56" i="52"/>
  <c r="M57" i="52"/>
  <c r="M58" i="52"/>
  <c r="M59" i="52"/>
  <c r="M60" i="52"/>
  <c r="M61" i="52"/>
  <c r="M62" i="52"/>
  <c r="M63" i="52"/>
  <c r="M64" i="52"/>
  <c r="M65" i="52"/>
  <c r="M66" i="52"/>
  <c r="M67" i="52"/>
  <c r="M68" i="52"/>
  <c r="M69" i="52"/>
  <c r="M70" i="52"/>
  <c r="M71" i="52"/>
  <c r="M72" i="52"/>
  <c r="M73" i="52"/>
  <c r="M74" i="52"/>
  <c r="M75" i="52"/>
  <c r="M76" i="52"/>
  <c r="M77" i="52"/>
  <c r="M78" i="52"/>
  <c r="M79" i="52"/>
  <c r="M80" i="52"/>
  <c r="M81" i="52"/>
  <c r="M82" i="52"/>
  <c r="M83" i="52"/>
  <c r="M84" i="52"/>
  <c r="M85" i="52"/>
  <c r="M86" i="52"/>
  <c r="M87" i="52"/>
  <c r="M88" i="52"/>
  <c r="M89" i="52"/>
  <c r="M90" i="52"/>
  <c r="M91" i="52"/>
  <c r="M92" i="52"/>
  <c r="M93" i="52"/>
  <c r="M94" i="52"/>
  <c r="M95" i="52"/>
  <c r="M96" i="52"/>
  <c r="M97" i="52"/>
  <c r="M98" i="52"/>
  <c r="M99" i="52"/>
  <c r="M100" i="52"/>
  <c r="M101" i="52"/>
  <c r="M102" i="52"/>
  <c r="M103" i="52"/>
  <c r="M104" i="52"/>
  <c r="M105" i="52"/>
  <c r="M106" i="52"/>
  <c r="M107" i="52"/>
  <c r="M108" i="52"/>
  <c r="M109" i="52"/>
  <c r="M110" i="52"/>
  <c r="M111" i="52"/>
  <c r="M112" i="52"/>
  <c r="M113" i="52"/>
  <c r="M114" i="52"/>
  <c r="M115" i="52"/>
  <c r="M116" i="52"/>
  <c r="M117" i="52"/>
  <c r="M118" i="52"/>
  <c r="M119" i="52"/>
  <c r="M120" i="52"/>
  <c r="M121" i="52"/>
  <c r="M122" i="52"/>
  <c r="M123" i="52"/>
  <c r="M124" i="52"/>
  <c r="M125" i="52"/>
  <c r="M126" i="52"/>
  <c r="M127" i="52"/>
  <c r="M128" i="52"/>
  <c r="M129" i="52"/>
  <c r="M130" i="52"/>
  <c r="M131" i="52"/>
  <c r="M132" i="52"/>
  <c r="M133" i="52"/>
  <c r="M134" i="52"/>
  <c r="M135" i="52"/>
  <c r="M136" i="52"/>
  <c r="M137" i="52"/>
  <c r="M138" i="52"/>
  <c r="M139" i="52"/>
  <c r="M140" i="52"/>
  <c r="M141" i="52"/>
  <c r="M142" i="52"/>
  <c r="M143" i="52"/>
  <c r="M144" i="52"/>
  <c r="M145" i="52"/>
  <c r="M146" i="52"/>
  <c r="M147" i="52"/>
  <c r="M148" i="52"/>
  <c r="M149" i="52"/>
  <c r="M150" i="52"/>
  <c r="M151" i="52"/>
  <c r="M152" i="52"/>
  <c r="M153" i="52"/>
  <c r="M154" i="52"/>
  <c r="M155" i="52"/>
  <c r="M156" i="52"/>
  <c r="M157" i="52"/>
  <c r="M158" i="52"/>
  <c r="M159" i="52"/>
  <c r="M160" i="52"/>
  <c r="M161" i="52"/>
  <c r="M162" i="52"/>
  <c r="M163" i="52"/>
  <c r="M164" i="52"/>
  <c r="M165" i="52"/>
  <c r="M166" i="52"/>
  <c r="M167" i="52"/>
  <c r="M168" i="52"/>
  <c r="M169" i="52"/>
  <c r="M170" i="52"/>
  <c r="M171" i="52"/>
  <c r="M172" i="52"/>
  <c r="M173" i="52"/>
  <c r="M174" i="52"/>
  <c r="M175" i="52"/>
  <c r="M176" i="52"/>
  <c r="M177" i="52"/>
  <c r="M178" i="52"/>
  <c r="M179" i="52"/>
  <c r="M180" i="52"/>
  <c r="M181" i="52"/>
  <c r="M182" i="52"/>
  <c r="M183" i="52"/>
  <c r="M184" i="52"/>
  <c r="M185" i="52"/>
  <c r="M186" i="52"/>
  <c r="M187" i="52"/>
  <c r="M188" i="52"/>
  <c r="M189" i="52"/>
  <c r="M190" i="52"/>
  <c r="M191" i="52"/>
  <c r="M192" i="52"/>
  <c r="M193" i="52"/>
  <c r="M194" i="52"/>
  <c r="M195" i="52"/>
  <c r="M196" i="52"/>
  <c r="M197" i="52"/>
  <c r="M198" i="52"/>
  <c r="M199" i="52"/>
  <c r="M200" i="52"/>
  <c r="M201" i="52"/>
  <c r="M202" i="52"/>
  <c r="M203" i="52"/>
  <c r="M204" i="52"/>
  <c r="M205" i="52"/>
  <c r="M206" i="52"/>
  <c r="M207" i="52"/>
  <c r="M7" i="52"/>
  <c r="O8" i="20"/>
  <c r="O9" i="20"/>
  <c r="O10" i="20"/>
  <c r="O11" i="20"/>
  <c r="O12" i="20"/>
  <c r="O13" i="20"/>
  <c r="O14" i="20"/>
  <c r="O15" i="20"/>
  <c r="O16" i="20"/>
  <c r="O17" i="20"/>
  <c r="O18" i="20"/>
  <c r="O19" i="20"/>
  <c r="O20" i="20"/>
  <c r="O21" i="20"/>
  <c r="O22" i="20"/>
  <c r="O23" i="20"/>
  <c r="O24" i="20"/>
  <c r="O25" i="20"/>
  <c r="O26" i="20"/>
  <c r="O27" i="20"/>
  <c r="O28" i="20"/>
  <c r="O29" i="20"/>
  <c r="O30" i="20"/>
  <c r="O31" i="20"/>
  <c r="O32" i="20"/>
  <c r="O33" i="20"/>
  <c r="O34" i="20"/>
  <c r="O35" i="20"/>
  <c r="O36" i="20"/>
  <c r="O37" i="20"/>
  <c r="O38" i="20"/>
  <c r="O39" i="20"/>
  <c r="O40" i="20"/>
  <c r="O41" i="20"/>
  <c r="O42" i="20"/>
  <c r="O43" i="20"/>
  <c r="O44" i="20"/>
  <c r="O45" i="20"/>
  <c r="O46" i="20"/>
  <c r="O47" i="20"/>
  <c r="O48" i="20"/>
  <c r="O49" i="20"/>
  <c r="O50" i="20"/>
  <c r="O51" i="20"/>
  <c r="O52" i="20"/>
  <c r="O53" i="20"/>
  <c r="O54" i="20"/>
  <c r="O55" i="20"/>
  <c r="O56" i="20"/>
  <c r="O57" i="20"/>
  <c r="O58" i="20"/>
  <c r="O59" i="20"/>
  <c r="O60" i="20"/>
  <c r="O61" i="20"/>
  <c r="O62" i="20"/>
  <c r="O63" i="20"/>
  <c r="O64" i="20"/>
  <c r="O65" i="20"/>
  <c r="O66" i="20"/>
  <c r="O67" i="20"/>
  <c r="O68" i="20"/>
  <c r="O69" i="20"/>
  <c r="O70" i="20"/>
  <c r="O71" i="20"/>
  <c r="O72" i="20"/>
  <c r="O73" i="20"/>
  <c r="O74" i="20"/>
  <c r="O75" i="20"/>
  <c r="O76" i="20"/>
  <c r="O77" i="20"/>
  <c r="O78" i="20"/>
  <c r="O79" i="20"/>
  <c r="O80" i="20"/>
  <c r="O81" i="20"/>
  <c r="O82" i="20"/>
  <c r="O83" i="20"/>
  <c r="O84" i="20"/>
  <c r="O85" i="20"/>
  <c r="O86" i="20"/>
  <c r="O87" i="20"/>
  <c r="O88" i="20"/>
  <c r="O89" i="20"/>
  <c r="O90" i="20"/>
  <c r="O91" i="20"/>
  <c r="O92" i="20"/>
  <c r="O93" i="20"/>
  <c r="O94" i="20"/>
  <c r="O95" i="20"/>
  <c r="O96" i="20"/>
  <c r="O97" i="20"/>
  <c r="O98" i="20"/>
  <c r="O99" i="20"/>
  <c r="O100" i="20"/>
  <c r="O101" i="20"/>
  <c r="O102" i="20"/>
  <c r="O103" i="20"/>
  <c r="O104" i="20"/>
  <c r="O105" i="20"/>
  <c r="O106" i="20"/>
  <c r="O107" i="20"/>
  <c r="O108" i="20"/>
  <c r="O109" i="20"/>
  <c r="O110" i="20"/>
  <c r="O111" i="20"/>
  <c r="O112" i="20"/>
  <c r="O113" i="20"/>
  <c r="O114" i="20"/>
  <c r="O115" i="20"/>
  <c r="O116" i="20"/>
  <c r="O117" i="20"/>
  <c r="O118" i="20"/>
  <c r="O119" i="20"/>
  <c r="O120" i="20"/>
  <c r="O121" i="20"/>
  <c r="O122" i="20"/>
  <c r="O123" i="20"/>
  <c r="O124" i="20"/>
  <c r="O125" i="20"/>
  <c r="O126" i="20"/>
  <c r="O127" i="20"/>
  <c r="O128" i="20"/>
  <c r="O129" i="20"/>
  <c r="O130" i="20"/>
  <c r="O131" i="20"/>
  <c r="O132" i="20"/>
  <c r="O133" i="20"/>
  <c r="O134" i="20"/>
  <c r="O135" i="20"/>
  <c r="O136" i="20"/>
  <c r="O137" i="20"/>
  <c r="O138" i="20"/>
  <c r="O139" i="20"/>
  <c r="O140" i="20"/>
  <c r="O141" i="20"/>
  <c r="O142" i="20"/>
  <c r="O143" i="20"/>
  <c r="O144" i="20"/>
  <c r="O145" i="20"/>
  <c r="O146" i="20"/>
  <c r="O147" i="20"/>
  <c r="O148" i="20"/>
  <c r="O149" i="20"/>
  <c r="O150" i="20"/>
  <c r="O151" i="20"/>
  <c r="O152" i="20"/>
  <c r="O153" i="20"/>
  <c r="O154" i="20"/>
  <c r="O155" i="20"/>
  <c r="O156" i="20"/>
  <c r="O157" i="20"/>
  <c r="O158" i="20"/>
  <c r="O159" i="20"/>
  <c r="O160" i="20"/>
  <c r="O161" i="20"/>
  <c r="O162" i="20"/>
  <c r="O163" i="20"/>
  <c r="O164" i="20"/>
  <c r="O165" i="20"/>
  <c r="O166" i="20"/>
  <c r="O167" i="20"/>
  <c r="O168" i="20"/>
  <c r="O169" i="20"/>
  <c r="O170" i="20"/>
  <c r="O171" i="20"/>
  <c r="O172" i="20"/>
  <c r="O173" i="20"/>
  <c r="O174" i="20"/>
  <c r="O175" i="20"/>
  <c r="O176" i="20"/>
  <c r="O177" i="20"/>
  <c r="O178" i="20"/>
  <c r="O179" i="20"/>
  <c r="O180" i="20"/>
  <c r="O181" i="20"/>
  <c r="O182" i="20"/>
  <c r="O183" i="20"/>
  <c r="O184" i="20"/>
  <c r="O185" i="20"/>
  <c r="O186" i="20"/>
  <c r="O187" i="20"/>
  <c r="O188" i="20"/>
  <c r="O189" i="20"/>
  <c r="O190" i="20"/>
  <c r="O191" i="20"/>
  <c r="O192" i="20"/>
  <c r="O193" i="20"/>
  <c r="O194" i="20"/>
  <c r="O195" i="20"/>
  <c r="O196" i="20"/>
  <c r="O197" i="20"/>
  <c r="O198" i="20"/>
  <c r="O199" i="20"/>
  <c r="O200" i="20"/>
  <c r="O201" i="20"/>
  <c r="O202" i="20"/>
  <c r="O203" i="20"/>
  <c r="O204" i="20"/>
  <c r="O205" i="20"/>
  <c r="O206" i="20"/>
  <c r="O207" i="20"/>
  <c r="O7" i="20"/>
  <c r="N8" i="48"/>
  <c r="N9" i="48"/>
  <c r="N10" i="48"/>
  <c r="N11" i="48"/>
  <c r="N12" i="48"/>
  <c r="N13" i="48"/>
  <c r="N14" i="48"/>
  <c r="N15" i="48"/>
  <c r="N16" i="48"/>
  <c r="N17" i="48"/>
  <c r="N18" i="48"/>
  <c r="N19" i="48"/>
  <c r="N20" i="48"/>
  <c r="N21" i="48"/>
  <c r="N22" i="48"/>
  <c r="N23" i="48"/>
  <c r="N24" i="48"/>
  <c r="N25" i="48"/>
  <c r="N26" i="48"/>
  <c r="N27" i="48"/>
  <c r="N28" i="48"/>
  <c r="N29" i="48"/>
  <c r="N30" i="48"/>
  <c r="N31" i="48"/>
  <c r="N32" i="48"/>
  <c r="N33" i="48"/>
  <c r="N34" i="48"/>
  <c r="N35" i="48"/>
  <c r="N36" i="48"/>
  <c r="N37" i="48"/>
  <c r="N38" i="48"/>
  <c r="N39" i="48"/>
  <c r="N40" i="48"/>
  <c r="N41" i="48"/>
  <c r="N42" i="48"/>
  <c r="N43" i="48"/>
  <c r="N44" i="48"/>
  <c r="N45" i="48"/>
  <c r="N46" i="48"/>
  <c r="N47" i="48"/>
  <c r="N48" i="48"/>
  <c r="N49" i="48"/>
  <c r="N50" i="48"/>
  <c r="N51" i="48"/>
  <c r="N52" i="48"/>
  <c r="N53" i="48"/>
  <c r="N54" i="48"/>
  <c r="N55" i="48"/>
  <c r="N56" i="48"/>
  <c r="N57" i="48"/>
  <c r="N58" i="48"/>
  <c r="N59" i="48"/>
  <c r="N60" i="48"/>
  <c r="N61" i="48"/>
  <c r="N62" i="48"/>
  <c r="N63" i="48"/>
  <c r="N64" i="48"/>
  <c r="N65" i="48"/>
  <c r="N66" i="48"/>
  <c r="N67" i="48"/>
  <c r="N68" i="48"/>
  <c r="N69" i="48"/>
  <c r="N70" i="48"/>
  <c r="N71" i="48"/>
  <c r="N72" i="48"/>
  <c r="N73" i="48"/>
  <c r="N74" i="48"/>
  <c r="N75" i="48"/>
  <c r="N76" i="48"/>
  <c r="N77" i="48"/>
  <c r="N78" i="48"/>
  <c r="N79" i="48"/>
  <c r="N80" i="48"/>
  <c r="N81" i="48"/>
  <c r="N82" i="48"/>
  <c r="N83" i="48"/>
  <c r="N84" i="48"/>
  <c r="N85" i="48"/>
  <c r="N86" i="48"/>
  <c r="N87" i="48"/>
  <c r="N88" i="48"/>
  <c r="N89" i="48"/>
  <c r="N90" i="48"/>
  <c r="N91" i="48"/>
  <c r="N92" i="48"/>
  <c r="N93" i="48"/>
  <c r="N94" i="48"/>
  <c r="N95" i="48"/>
  <c r="N96" i="48"/>
  <c r="N97" i="48"/>
  <c r="N98" i="48"/>
  <c r="N99" i="48"/>
  <c r="N100" i="48"/>
  <c r="N101" i="48"/>
  <c r="N102" i="48"/>
  <c r="N103" i="48"/>
  <c r="N104" i="48"/>
  <c r="N105" i="48"/>
  <c r="N106" i="48"/>
  <c r="N107" i="48"/>
  <c r="N108" i="48"/>
  <c r="N109" i="48"/>
  <c r="N110" i="48"/>
  <c r="N111" i="48"/>
  <c r="N112" i="48"/>
  <c r="N113" i="48"/>
  <c r="N114" i="48"/>
  <c r="N115" i="48"/>
  <c r="N116" i="48"/>
  <c r="N117" i="48"/>
  <c r="N118" i="48"/>
  <c r="N119" i="48"/>
  <c r="N120" i="48"/>
  <c r="N121" i="48"/>
  <c r="N122" i="48"/>
  <c r="N123" i="48"/>
  <c r="N124" i="48"/>
  <c r="N125" i="48"/>
  <c r="N126" i="48"/>
  <c r="N127" i="48"/>
  <c r="N128" i="48"/>
  <c r="N129" i="48"/>
  <c r="N130" i="48"/>
  <c r="N131" i="48"/>
  <c r="N132" i="48"/>
  <c r="N133" i="48"/>
  <c r="N134" i="48"/>
  <c r="N135" i="48"/>
  <c r="N136" i="48"/>
  <c r="N137" i="48"/>
  <c r="N138" i="48"/>
  <c r="N139" i="48"/>
  <c r="N140" i="48"/>
  <c r="N141" i="48"/>
  <c r="N142" i="48"/>
  <c r="N143" i="48"/>
  <c r="N144" i="48"/>
  <c r="N145" i="48"/>
  <c r="N146" i="48"/>
  <c r="N147" i="48"/>
  <c r="N148" i="48"/>
  <c r="N149" i="48"/>
  <c r="N150" i="48"/>
  <c r="N151" i="48"/>
  <c r="N152" i="48"/>
  <c r="N153" i="48"/>
  <c r="N154" i="48"/>
  <c r="N155" i="48"/>
  <c r="N156" i="48"/>
  <c r="N157" i="48"/>
  <c r="N158" i="48"/>
  <c r="N159" i="48"/>
  <c r="N160" i="48"/>
  <c r="N161" i="48"/>
  <c r="N162" i="48"/>
  <c r="N163" i="48"/>
  <c r="N164" i="48"/>
  <c r="N165" i="48"/>
  <c r="N166" i="48"/>
  <c r="N167" i="48"/>
  <c r="N168" i="48"/>
  <c r="N169" i="48"/>
  <c r="N170" i="48"/>
  <c r="N171" i="48"/>
  <c r="N172" i="48"/>
  <c r="N173" i="48"/>
  <c r="N174" i="48"/>
  <c r="N175" i="48"/>
  <c r="N176" i="48"/>
  <c r="N177" i="48"/>
  <c r="N178" i="48"/>
  <c r="N179" i="48"/>
  <c r="N180" i="48"/>
  <c r="N181" i="48"/>
  <c r="N182" i="48"/>
  <c r="N183" i="48"/>
  <c r="N184" i="48"/>
  <c r="N185" i="48"/>
  <c r="N186" i="48"/>
  <c r="N187" i="48"/>
  <c r="N188" i="48"/>
  <c r="N189" i="48"/>
  <c r="N190" i="48"/>
  <c r="N191" i="48"/>
  <c r="N192" i="48"/>
  <c r="N193" i="48"/>
  <c r="N194" i="48"/>
  <c r="N195" i="48"/>
  <c r="N196" i="48"/>
  <c r="N197" i="48"/>
  <c r="N198" i="48"/>
  <c r="N199" i="48"/>
  <c r="N200" i="48"/>
  <c r="N201" i="48"/>
  <c r="N202" i="48"/>
  <c r="N203" i="48"/>
  <c r="N204" i="48"/>
  <c r="N205" i="48"/>
  <c r="N206" i="48"/>
  <c r="N207" i="48"/>
  <c r="N7" i="48"/>
  <c r="V8" i="60"/>
  <c r="V9" i="60"/>
  <c r="V10" i="60"/>
  <c r="V11" i="60"/>
  <c r="V12" i="60"/>
  <c r="V13" i="60"/>
  <c r="V14" i="60"/>
  <c r="V15" i="60"/>
  <c r="V16" i="60"/>
  <c r="V17" i="60"/>
  <c r="V18" i="60"/>
  <c r="V19" i="60"/>
  <c r="V20" i="60"/>
  <c r="V21" i="60"/>
  <c r="V22" i="60"/>
  <c r="V23" i="60"/>
  <c r="V24" i="60"/>
  <c r="V25" i="60"/>
  <c r="V26" i="60"/>
  <c r="V27" i="60"/>
  <c r="V28" i="60"/>
  <c r="V29" i="60"/>
  <c r="V30" i="60"/>
  <c r="V31" i="60"/>
  <c r="V32" i="60"/>
  <c r="V33" i="60"/>
  <c r="V34" i="60"/>
  <c r="V35" i="60"/>
  <c r="V36" i="60"/>
  <c r="V37" i="60"/>
  <c r="V38" i="60"/>
  <c r="V39" i="60"/>
  <c r="V40" i="60"/>
  <c r="V41" i="60"/>
  <c r="V42" i="60"/>
  <c r="V43" i="60"/>
  <c r="V44" i="60"/>
  <c r="V45" i="60"/>
  <c r="V46" i="60"/>
  <c r="V47" i="60"/>
  <c r="V48" i="60"/>
  <c r="V49" i="60"/>
  <c r="V50" i="60"/>
  <c r="V51" i="60"/>
  <c r="V52" i="60"/>
  <c r="V53" i="60"/>
  <c r="V54" i="60"/>
  <c r="V55" i="60"/>
  <c r="V56" i="60"/>
  <c r="V57" i="60"/>
  <c r="V58" i="60"/>
  <c r="V59" i="60"/>
  <c r="V60" i="60"/>
  <c r="V61" i="60"/>
  <c r="V62" i="60"/>
  <c r="V63" i="60"/>
  <c r="V64" i="60"/>
  <c r="V65" i="60"/>
  <c r="V66" i="60"/>
  <c r="V67" i="60"/>
  <c r="V68" i="60"/>
  <c r="V69" i="60"/>
  <c r="V70" i="60"/>
  <c r="V71" i="60"/>
  <c r="V72" i="60"/>
  <c r="V73" i="60"/>
  <c r="V74" i="60"/>
  <c r="V75" i="60"/>
  <c r="V76" i="60"/>
  <c r="V77" i="60"/>
  <c r="V78" i="60"/>
  <c r="V79" i="60"/>
  <c r="V80" i="60"/>
  <c r="V81" i="60"/>
  <c r="V82" i="60"/>
  <c r="V83" i="60"/>
  <c r="V84" i="60"/>
  <c r="V85" i="60"/>
  <c r="V86" i="60"/>
  <c r="V87" i="60"/>
  <c r="V88" i="60"/>
  <c r="V89" i="60"/>
  <c r="V90" i="60"/>
  <c r="V91" i="60"/>
  <c r="V92" i="60"/>
  <c r="V93" i="60"/>
  <c r="V94" i="60"/>
  <c r="V95" i="60"/>
  <c r="V96" i="60"/>
  <c r="V97" i="60"/>
  <c r="V98" i="60"/>
  <c r="V99" i="60"/>
  <c r="V100" i="60"/>
  <c r="V101" i="60"/>
  <c r="V102" i="60"/>
  <c r="V103" i="60"/>
  <c r="V104" i="60"/>
  <c r="V105" i="60"/>
  <c r="V106" i="60"/>
  <c r="V107" i="60"/>
  <c r="V108" i="60"/>
  <c r="V109" i="60"/>
  <c r="V110" i="60"/>
  <c r="V111" i="60"/>
  <c r="V112" i="60"/>
  <c r="V113" i="60"/>
  <c r="V114" i="60"/>
  <c r="V115" i="60"/>
  <c r="V116" i="60"/>
  <c r="V117" i="60"/>
  <c r="V118" i="60"/>
  <c r="V119" i="60"/>
  <c r="V120" i="60"/>
  <c r="V121" i="60"/>
  <c r="V122" i="60"/>
  <c r="V123" i="60"/>
  <c r="V124" i="60"/>
  <c r="V125" i="60"/>
  <c r="V126" i="60"/>
  <c r="V127" i="60"/>
  <c r="V128" i="60"/>
  <c r="V129" i="60"/>
  <c r="V130" i="60"/>
  <c r="V131" i="60"/>
  <c r="V132" i="60"/>
  <c r="V133" i="60"/>
  <c r="V134" i="60"/>
  <c r="V135" i="60"/>
  <c r="V136" i="60"/>
  <c r="V137" i="60"/>
  <c r="V138" i="60"/>
  <c r="V139" i="60"/>
  <c r="V140" i="60"/>
  <c r="V141" i="60"/>
  <c r="V142" i="60"/>
  <c r="V143" i="60"/>
  <c r="V144" i="60"/>
  <c r="V145" i="60"/>
  <c r="V146" i="60"/>
  <c r="V147" i="60"/>
  <c r="V148" i="60"/>
  <c r="V149" i="60"/>
  <c r="V150" i="60"/>
  <c r="V151" i="60"/>
  <c r="V152" i="60"/>
  <c r="V153" i="60"/>
  <c r="V154" i="60"/>
  <c r="V155" i="60"/>
  <c r="V156" i="60"/>
  <c r="V157" i="60"/>
  <c r="V158" i="60"/>
  <c r="V159" i="60"/>
  <c r="V160" i="60"/>
  <c r="V161" i="60"/>
  <c r="V162" i="60"/>
  <c r="V163" i="60"/>
  <c r="V164" i="60"/>
  <c r="V165" i="60"/>
  <c r="V166" i="60"/>
  <c r="V167" i="60"/>
  <c r="V168" i="60"/>
  <c r="V169" i="60"/>
  <c r="V170" i="60"/>
  <c r="V171" i="60"/>
  <c r="V172" i="60"/>
  <c r="V173" i="60"/>
  <c r="V174" i="60"/>
  <c r="V175" i="60"/>
  <c r="V176" i="60"/>
  <c r="V177" i="60"/>
  <c r="V178" i="60"/>
  <c r="V179" i="60"/>
  <c r="V180" i="60"/>
  <c r="V181" i="60"/>
  <c r="V182" i="60"/>
  <c r="V183" i="60"/>
  <c r="V184" i="60"/>
  <c r="V185" i="60"/>
  <c r="V186" i="60"/>
  <c r="V187" i="60"/>
  <c r="V188" i="60"/>
  <c r="V189" i="60"/>
  <c r="V190" i="60"/>
  <c r="V191" i="60"/>
  <c r="V192" i="60"/>
  <c r="V193" i="60"/>
  <c r="V194" i="60"/>
  <c r="V195" i="60"/>
  <c r="V196" i="60"/>
  <c r="V197" i="60"/>
  <c r="V198" i="60"/>
  <c r="V199" i="60"/>
  <c r="V200" i="60"/>
  <c r="V201" i="60"/>
  <c r="V202" i="60"/>
  <c r="V203" i="60"/>
  <c r="V204" i="60"/>
  <c r="V205" i="60"/>
  <c r="V206" i="60"/>
  <c r="V207" i="60"/>
  <c r="V7" i="60"/>
  <c r="AA8" i="11"/>
  <c r="AA9" i="11"/>
  <c r="AA10" i="11"/>
  <c r="AA11" i="11"/>
  <c r="AA12" i="11"/>
  <c r="AA13" i="11"/>
  <c r="AA14" i="11"/>
  <c r="AA15" i="11"/>
  <c r="AA16" i="11"/>
  <c r="AA17" i="11"/>
  <c r="AA18" i="11"/>
  <c r="AA19" i="11"/>
  <c r="AA20" i="11"/>
  <c r="AA21" i="11"/>
  <c r="AA22" i="11"/>
  <c r="AA23" i="11"/>
  <c r="AA24" i="11"/>
  <c r="AA25" i="11"/>
  <c r="AA26" i="11"/>
  <c r="AA27" i="11"/>
  <c r="AA28" i="11"/>
  <c r="AA29" i="11"/>
  <c r="AA30" i="11"/>
  <c r="AA31" i="11"/>
  <c r="AA32" i="11"/>
  <c r="AA33" i="11"/>
  <c r="AA34" i="11"/>
  <c r="AA35" i="11"/>
  <c r="AA36" i="11"/>
  <c r="AA37" i="11"/>
  <c r="AA38" i="11"/>
  <c r="AA39" i="11"/>
  <c r="AA40" i="11"/>
  <c r="AA41" i="11"/>
  <c r="AA42" i="11"/>
  <c r="AA43" i="11"/>
  <c r="AA44" i="11"/>
  <c r="AA45" i="11"/>
  <c r="AA46" i="11"/>
  <c r="AA47" i="11"/>
  <c r="AA48" i="11"/>
  <c r="AA49" i="11"/>
  <c r="AA50" i="11"/>
  <c r="AA51" i="11"/>
  <c r="AA52" i="11"/>
  <c r="AA53" i="11"/>
  <c r="AA54" i="11"/>
  <c r="AA55" i="11"/>
  <c r="AA56" i="11"/>
  <c r="AA57" i="11"/>
  <c r="AA58" i="11"/>
  <c r="AA59" i="11"/>
  <c r="AA60" i="11"/>
  <c r="AA61" i="11"/>
  <c r="AA62" i="11"/>
  <c r="AA63" i="11"/>
  <c r="AA64" i="11"/>
  <c r="AA65" i="11"/>
  <c r="AA66" i="11"/>
  <c r="AA67" i="11"/>
  <c r="AA68" i="11"/>
  <c r="AA69" i="11"/>
  <c r="AA70" i="11"/>
  <c r="AA71" i="11"/>
  <c r="AA72" i="11"/>
  <c r="AA73" i="11"/>
  <c r="AA74" i="11"/>
  <c r="AA75" i="11"/>
  <c r="AA76" i="11"/>
  <c r="AA77" i="11"/>
  <c r="AA78" i="11"/>
  <c r="AA79" i="11"/>
  <c r="AA80" i="11"/>
  <c r="AA81" i="11"/>
  <c r="AA82" i="11"/>
  <c r="AA83" i="11"/>
  <c r="AA84" i="11"/>
  <c r="AA85" i="11"/>
  <c r="AA86" i="11"/>
  <c r="AA87" i="11"/>
  <c r="AA88" i="11"/>
  <c r="AA89" i="11"/>
  <c r="AA90" i="11"/>
  <c r="AA91" i="11"/>
  <c r="AA92" i="11"/>
  <c r="AA93" i="11"/>
  <c r="AA94" i="11"/>
  <c r="AA95" i="11"/>
  <c r="AA96" i="11"/>
  <c r="AA97" i="11"/>
  <c r="AA98" i="11"/>
  <c r="AA99" i="11"/>
  <c r="AA100" i="11"/>
  <c r="AA101" i="11"/>
  <c r="AA102" i="11"/>
  <c r="AA103" i="11"/>
  <c r="AA104" i="11"/>
  <c r="AA105" i="11"/>
  <c r="AA106" i="11"/>
  <c r="AA107" i="11"/>
  <c r="AA108" i="11"/>
  <c r="AA109" i="11"/>
  <c r="AA110" i="11"/>
  <c r="AA111" i="11"/>
  <c r="AA112" i="11"/>
  <c r="AA113" i="11"/>
  <c r="AA114" i="11"/>
  <c r="AA115" i="11"/>
  <c r="AA116" i="11"/>
  <c r="AA117" i="11"/>
  <c r="AA118" i="11"/>
  <c r="AA119" i="11"/>
  <c r="AA120" i="11"/>
  <c r="AA121" i="11"/>
  <c r="AA122" i="11"/>
  <c r="AA123" i="11"/>
  <c r="AA124" i="11"/>
  <c r="AA125" i="11"/>
  <c r="AA126" i="11"/>
  <c r="AA127" i="11"/>
  <c r="AA128" i="11"/>
  <c r="AA129" i="11"/>
  <c r="AA130" i="11"/>
  <c r="AA131" i="11"/>
  <c r="AA132" i="11"/>
  <c r="AA133" i="11"/>
  <c r="AA134" i="11"/>
  <c r="AA135" i="11"/>
  <c r="AA136" i="11"/>
  <c r="AA137" i="11"/>
  <c r="AA138" i="11"/>
  <c r="AA139" i="11"/>
  <c r="AA140" i="11"/>
  <c r="AA141" i="11"/>
  <c r="AA142" i="11"/>
  <c r="AA143" i="11"/>
  <c r="AA144" i="11"/>
  <c r="AA145" i="11"/>
  <c r="AA146" i="11"/>
  <c r="AA147" i="11"/>
  <c r="AA148" i="11"/>
  <c r="AA149" i="11"/>
  <c r="AA150" i="11"/>
  <c r="AA151" i="11"/>
  <c r="AA152" i="11"/>
  <c r="AA153" i="11"/>
  <c r="AA154" i="11"/>
  <c r="AA155" i="11"/>
  <c r="AA156" i="11"/>
  <c r="AA157" i="11"/>
  <c r="AA158" i="11"/>
  <c r="AA159" i="11"/>
  <c r="AA160" i="11"/>
  <c r="AA161" i="11"/>
  <c r="AA162" i="11"/>
  <c r="AA163" i="11"/>
  <c r="AA164" i="11"/>
  <c r="AA165" i="11"/>
  <c r="AA166" i="11"/>
  <c r="AA167" i="11"/>
  <c r="AA168" i="11"/>
  <c r="AA169" i="11"/>
  <c r="AA170" i="11"/>
  <c r="AA171" i="11"/>
  <c r="AA172" i="11"/>
  <c r="AA173" i="11"/>
  <c r="AA174" i="11"/>
  <c r="AA175" i="11"/>
  <c r="AA176" i="11"/>
  <c r="AA177" i="11"/>
  <c r="AA178" i="11"/>
  <c r="AA179" i="11"/>
  <c r="AA180" i="11"/>
  <c r="AA181" i="11"/>
  <c r="AA182" i="11"/>
  <c r="AA183" i="11"/>
  <c r="AA184" i="11"/>
  <c r="AA185" i="11"/>
  <c r="AA186" i="11"/>
  <c r="AA187" i="11"/>
  <c r="AA188" i="11"/>
  <c r="AA189" i="11"/>
  <c r="AA190" i="11"/>
  <c r="AA191" i="11"/>
  <c r="AA192" i="11"/>
  <c r="AA193" i="11"/>
  <c r="AA194" i="11"/>
  <c r="AA195" i="11"/>
  <c r="AA196" i="11"/>
  <c r="AA197" i="11"/>
  <c r="AA198" i="11"/>
  <c r="AA199" i="11"/>
  <c r="AA200" i="11"/>
  <c r="AA201" i="11"/>
  <c r="AA202" i="11"/>
  <c r="AA203" i="11"/>
  <c r="AA204" i="11"/>
  <c r="AA205" i="11"/>
  <c r="AA206" i="11"/>
  <c r="AA207" i="11"/>
  <c r="AA7" i="11"/>
  <c r="V8" i="10"/>
  <c r="V9" i="10"/>
  <c r="V10" i="10"/>
  <c r="V11" i="10"/>
  <c r="V12" i="10"/>
  <c r="V13" i="10"/>
  <c r="V14" i="10"/>
  <c r="V15" i="10"/>
  <c r="V16" i="10"/>
  <c r="V17" i="10"/>
  <c r="V18" i="10"/>
  <c r="V19" i="10"/>
  <c r="V20" i="10"/>
  <c r="V21" i="10"/>
  <c r="V22" i="10"/>
  <c r="V23" i="10"/>
  <c r="V24" i="10"/>
  <c r="V25" i="10"/>
  <c r="V26" i="10"/>
  <c r="V27" i="10"/>
  <c r="V28" i="10"/>
  <c r="V29" i="10"/>
  <c r="V30" i="10"/>
  <c r="V31" i="10"/>
  <c r="V32" i="10"/>
  <c r="V33" i="10"/>
  <c r="V34" i="10"/>
  <c r="V35" i="10"/>
  <c r="V36" i="10"/>
  <c r="V37" i="10"/>
  <c r="V38" i="10"/>
  <c r="V39" i="10"/>
  <c r="V40" i="10"/>
  <c r="V41" i="10"/>
  <c r="V42" i="10"/>
  <c r="V43" i="10"/>
  <c r="V44" i="10"/>
  <c r="V45" i="10"/>
  <c r="V46" i="10"/>
  <c r="V47" i="10"/>
  <c r="V48" i="10"/>
  <c r="V49" i="10"/>
  <c r="V50" i="10"/>
  <c r="V51" i="10"/>
  <c r="V52" i="10"/>
  <c r="V53" i="10"/>
  <c r="V54" i="10"/>
  <c r="V55" i="10"/>
  <c r="V56" i="10"/>
  <c r="V57" i="10"/>
  <c r="V58" i="10"/>
  <c r="V59" i="10"/>
  <c r="V60" i="10"/>
  <c r="V61" i="10"/>
  <c r="V62" i="10"/>
  <c r="V63" i="10"/>
  <c r="V64" i="10"/>
  <c r="V65" i="10"/>
  <c r="V66" i="10"/>
  <c r="V67" i="10"/>
  <c r="V68" i="10"/>
  <c r="V69" i="10"/>
  <c r="V70" i="10"/>
  <c r="V71" i="10"/>
  <c r="V72" i="10"/>
  <c r="V73" i="10"/>
  <c r="V74" i="10"/>
  <c r="V75" i="10"/>
  <c r="V76" i="10"/>
  <c r="V77" i="10"/>
  <c r="V78" i="10"/>
  <c r="V79" i="10"/>
  <c r="V80" i="10"/>
  <c r="V81" i="10"/>
  <c r="V82" i="10"/>
  <c r="V83" i="10"/>
  <c r="V84" i="10"/>
  <c r="V85" i="10"/>
  <c r="V86" i="10"/>
  <c r="V87" i="10"/>
  <c r="V88" i="10"/>
  <c r="V89" i="10"/>
  <c r="V90" i="10"/>
  <c r="V91" i="10"/>
  <c r="V92" i="10"/>
  <c r="V93" i="10"/>
  <c r="V94" i="10"/>
  <c r="V95" i="10"/>
  <c r="V96" i="10"/>
  <c r="V97" i="10"/>
  <c r="V98" i="10"/>
  <c r="V99" i="10"/>
  <c r="V100" i="10"/>
  <c r="V101" i="10"/>
  <c r="V102" i="10"/>
  <c r="V103" i="10"/>
  <c r="V104" i="10"/>
  <c r="V105" i="10"/>
  <c r="V106" i="10"/>
  <c r="V107" i="10"/>
  <c r="V108" i="10"/>
  <c r="V109" i="10"/>
  <c r="V110" i="10"/>
  <c r="V111" i="10"/>
  <c r="V112" i="10"/>
  <c r="V113" i="10"/>
  <c r="V114" i="10"/>
  <c r="V115" i="10"/>
  <c r="V116" i="10"/>
  <c r="V117" i="10"/>
  <c r="V118" i="10"/>
  <c r="V119" i="10"/>
  <c r="V120" i="10"/>
  <c r="V121" i="10"/>
  <c r="V122" i="10"/>
  <c r="V123" i="10"/>
  <c r="V124" i="10"/>
  <c r="V125" i="10"/>
  <c r="V126" i="10"/>
  <c r="V127" i="10"/>
  <c r="V128" i="10"/>
  <c r="V129" i="10"/>
  <c r="V130" i="10"/>
  <c r="V131" i="10"/>
  <c r="V132" i="10"/>
  <c r="V133" i="10"/>
  <c r="V134" i="10"/>
  <c r="V135" i="10"/>
  <c r="V136" i="10"/>
  <c r="V137" i="10"/>
  <c r="V138" i="10"/>
  <c r="V139" i="10"/>
  <c r="V140" i="10"/>
  <c r="V141" i="10"/>
  <c r="V142" i="10"/>
  <c r="V143" i="10"/>
  <c r="V144" i="10"/>
  <c r="V145" i="10"/>
  <c r="V146" i="10"/>
  <c r="V147" i="10"/>
  <c r="V148" i="10"/>
  <c r="V149" i="10"/>
  <c r="V150" i="10"/>
  <c r="V151" i="10"/>
  <c r="V152" i="10"/>
  <c r="V153" i="10"/>
  <c r="V154" i="10"/>
  <c r="V155" i="10"/>
  <c r="V156" i="10"/>
  <c r="V157" i="10"/>
  <c r="V158" i="10"/>
  <c r="V159" i="10"/>
  <c r="V160" i="10"/>
  <c r="V161" i="10"/>
  <c r="V162" i="10"/>
  <c r="V163" i="10"/>
  <c r="V164" i="10"/>
  <c r="V165" i="10"/>
  <c r="V166" i="10"/>
  <c r="V167" i="10"/>
  <c r="V168" i="10"/>
  <c r="V169" i="10"/>
  <c r="V170" i="10"/>
  <c r="V171" i="10"/>
  <c r="V172" i="10"/>
  <c r="V173" i="10"/>
  <c r="V174" i="10"/>
  <c r="V175" i="10"/>
  <c r="V176" i="10"/>
  <c r="V177" i="10"/>
  <c r="V178" i="10"/>
  <c r="V179" i="10"/>
  <c r="V180" i="10"/>
  <c r="V181" i="10"/>
  <c r="V182" i="10"/>
  <c r="V183" i="10"/>
  <c r="V184" i="10"/>
  <c r="V185" i="10"/>
  <c r="V186" i="10"/>
  <c r="V187" i="10"/>
  <c r="V188" i="10"/>
  <c r="V189" i="10"/>
  <c r="V190" i="10"/>
  <c r="V191" i="10"/>
  <c r="V192" i="10"/>
  <c r="V193" i="10"/>
  <c r="V194" i="10"/>
  <c r="V195" i="10"/>
  <c r="V196" i="10"/>
  <c r="V197" i="10"/>
  <c r="V198" i="10"/>
  <c r="V199" i="10"/>
  <c r="V200" i="10"/>
  <c r="V201" i="10"/>
  <c r="V202" i="10"/>
  <c r="V203" i="10"/>
  <c r="V204" i="10"/>
  <c r="V205" i="10"/>
  <c r="V206" i="10"/>
  <c r="V207" i="10"/>
  <c r="V7" i="10"/>
  <c r="B48" i="30"/>
  <c r="G9" i="2"/>
  <c r="G10" i="2"/>
  <c r="G11" i="2"/>
  <c r="G12" i="2"/>
  <c r="G13" i="2"/>
  <c r="G14" i="2"/>
  <c r="G15" i="2"/>
  <c r="G16" i="2"/>
  <c r="G17" i="2"/>
  <c r="G18" i="2"/>
  <c r="G19" i="2"/>
  <c r="G20" i="2"/>
  <c r="G21" i="2"/>
  <c r="G22" i="2"/>
  <c r="G23" i="2"/>
  <c r="G24" i="2"/>
  <c r="G25" i="2"/>
  <c r="G26" i="2"/>
  <c r="G27" i="2"/>
  <c r="G28" i="2"/>
  <c r="G29" i="2"/>
  <c r="G30" i="2"/>
  <c r="G31" i="2"/>
  <c r="G32" i="2"/>
  <c r="G33" i="2"/>
  <c r="G34" i="2"/>
  <c r="G35" i="2"/>
  <c r="G36" i="2"/>
  <c r="G37" i="2"/>
  <c r="G38" i="2"/>
  <c r="G39" i="2"/>
  <c r="G40" i="2"/>
  <c r="G41" i="2"/>
  <c r="G42" i="2"/>
  <c r="G43" i="2"/>
  <c r="G44" i="2"/>
  <c r="G45" i="2"/>
  <c r="G46" i="2"/>
  <c r="G47" i="2"/>
  <c r="G48" i="2"/>
  <c r="G49" i="2"/>
  <c r="G50" i="2"/>
  <c r="G51" i="2"/>
  <c r="G52" i="2"/>
  <c r="G53" i="2"/>
  <c r="G54" i="2"/>
  <c r="G55" i="2"/>
  <c r="G56" i="2"/>
  <c r="G57" i="2"/>
  <c r="G58" i="2"/>
  <c r="G59" i="2"/>
  <c r="G60" i="2"/>
  <c r="G61" i="2"/>
  <c r="G62" i="2"/>
  <c r="G63" i="2"/>
  <c r="G64" i="2"/>
  <c r="G65" i="2"/>
  <c r="G66" i="2"/>
  <c r="G67" i="2"/>
  <c r="G68" i="2"/>
  <c r="G69" i="2"/>
  <c r="G70" i="2"/>
  <c r="G71" i="2"/>
  <c r="G72" i="2"/>
  <c r="G73" i="2"/>
  <c r="G74" i="2"/>
  <c r="G75" i="2"/>
  <c r="G76" i="2"/>
  <c r="G77" i="2"/>
  <c r="G78" i="2"/>
  <c r="G79" i="2"/>
  <c r="G80" i="2"/>
  <c r="G81" i="2"/>
  <c r="G82" i="2"/>
  <c r="G83" i="2"/>
  <c r="G84" i="2"/>
  <c r="G85" i="2"/>
  <c r="G86" i="2"/>
  <c r="G87" i="2"/>
  <c r="G88" i="2"/>
  <c r="G89" i="2"/>
  <c r="G90" i="2"/>
  <c r="G91" i="2"/>
  <c r="G92" i="2"/>
  <c r="G93" i="2"/>
  <c r="G94" i="2"/>
  <c r="G95" i="2"/>
  <c r="G96" i="2"/>
  <c r="G97" i="2"/>
  <c r="G98" i="2"/>
  <c r="G99" i="2"/>
  <c r="G100" i="2"/>
  <c r="G101" i="2"/>
  <c r="G102" i="2"/>
  <c r="G103" i="2"/>
  <c r="G104" i="2"/>
  <c r="G105" i="2"/>
  <c r="G106" i="2"/>
  <c r="G107" i="2"/>
  <c r="G108" i="2"/>
  <c r="G109" i="2"/>
  <c r="G110" i="2"/>
  <c r="G111" i="2"/>
  <c r="G112" i="2"/>
  <c r="G113" i="2"/>
  <c r="G114" i="2"/>
  <c r="G115" i="2"/>
  <c r="G116" i="2"/>
  <c r="G117" i="2"/>
  <c r="G118" i="2"/>
  <c r="G119" i="2"/>
  <c r="G120" i="2"/>
  <c r="G121" i="2"/>
  <c r="G122" i="2"/>
  <c r="G123" i="2"/>
  <c r="G124" i="2"/>
  <c r="G125" i="2"/>
  <c r="G126" i="2"/>
  <c r="G127" i="2"/>
  <c r="G128" i="2"/>
  <c r="G129" i="2"/>
  <c r="G130" i="2"/>
  <c r="G131" i="2"/>
  <c r="G132" i="2"/>
  <c r="G133" i="2"/>
  <c r="G134" i="2"/>
  <c r="G135" i="2"/>
  <c r="G136" i="2"/>
  <c r="G137" i="2"/>
  <c r="G138" i="2"/>
  <c r="G139" i="2"/>
  <c r="G140" i="2"/>
  <c r="G141" i="2"/>
  <c r="G142" i="2"/>
  <c r="G143" i="2"/>
  <c r="G144" i="2"/>
  <c r="G145" i="2"/>
  <c r="G146" i="2"/>
  <c r="G147" i="2"/>
  <c r="G148" i="2"/>
  <c r="G149" i="2"/>
  <c r="G150" i="2"/>
  <c r="G151" i="2"/>
  <c r="G152" i="2"/>
  <c r="G153" i="2"/>
  <c r="G154" i="2"/>
  <c r="G155" i="2"/>
  <c r="G156" i="2"/>
  <c r="G157" i="2"/>
  <c r="G158" i="2"/>
  <c r="G159" i="2"/>
  <c r="G160" i="2"/>
  <c r="G161" i="2"/>
  <c r="G162" i="2"/>
  <c r="G163" i="2"/>
  <c r="G164" i="2"/>
  <c r="G165" i="2"/>
  <c r="G166" i="2"/>
  <c r="G167" i="2"/>
  <c r="G168" i="2"/>
  <c r="G169" i="2"/>
  <c r="G170" i="2"/>
  <c r="G171" i="2"/>
  <c r="G172" i="2"/>
  <c r="G173" i="2"/>
  <c r="G174" i="2"/>
  <c r="G175" i="2"/>
  <c r="G176" i="2"/>
  <c r="G177" i="2"/>
  <c r="G178" i="2"/>
  <c r="G179" i="2"/>
  <c r="G180" i="2"/>
  <c r="G181" i="2"/>
  <c r="G182" i="2"/>
  <c r="G183" i="2"/>
  <c r="G184" i="2"/>
  <c r="G185" i="2"/>
  <c r="G186" i="2"/>
  <c r="G187" i="2"/>
  <c r="G188" i="2"/>
  <c r="G189" i="2"/>
  <c r="G190" i="2"/>
  <c r="G191" i="2"/>
  <c r="G192" i="2"/>
  <c r="G193" i="2"/>
  <c r="G194" i="2"/>
  <c r="G195" i="2"/>
  <c r="G196" i="2"/>
  <c r="G197" i="2"/>
  <c r="G198" i="2"/>
  <c r="G199" i="2"/>
  <c r="G200" i="2"/>
  <c r="G201" i="2"/>
  <c r="G202" i="2"/>
  <c r="G203" i="2"/>
  <c r="G204" i="2"/>
  <c r="G205" i="2"/>
  <c r="G206" i="2"/>
  <c r="G207" i="2"/>
  <c r="P208" i="61" l="1"/>
  <c r="E5" i="61" s="1"/>
  <c r="M9" i="2"/>
  <c r="M10" i="2"/>
  <c r="M11" i="2"/>
  <c r="M12" i="2"/>
  <c r="M13" i="2"/>
  <c r="M14" i="2"/>
  <c r="M15" i="2"/>
  <c r="M16" i="2"/>
  <c r="M17" i="2"/>
  <c r="M18" i="2"/>
  <c r="M19" i="2"/>
  <c r="M20" i="2"/>
  <c r="M21" i="2"/>
  <c r="M22" i="2"/>
  <c r="M23" i="2"/>
  <c r="M24" i="2"/>
  <c r="M25" i="2"/>
  <c r="M26" i="2"/>
  <c r="M27" i="2"/>
  <c r="M28" i="2"/>
  <c r="M29" i="2"/>
  <c r="M30" i="2"/>
  <c r="M31" i="2"/>
  <c r="M32" i="2"/>
  <c r="M33" i="2"/>
  <c r="M34" i="2"/>
  <c r="M35" i="2"/>
  <c r="M36" i="2"/>
  <c r="M37" i="2"/>
  <c r="M38" i="2"/>
  <c r="M39" i="2"/>
  <c r="M40" i="2"/>
  <c r="M41" i="2"/>
  <c r="M42" i="2"/>
  <c r="M43" i="2"/>
  <c r="M44" i="2"/>
  <c r="M45" i="2"/>
  <c r="M46" i="2"/>
  <c r="M47" i="2"/>
  <c r="M48" i="2"/>
  <c r="M49" i="2"/>
  <c r="M50" i="2"/>
  <c r="M51" i="2"/>
  <c r="M52" i="2"/>
  <c r="M53" i="2"/>
  <c r="M54" i="2"/>
  <c r="M55" i="2"/>
  <c r="M56" i="2"/>
  <c r="M57" i="2"/>
  <c r="M58" i="2"/>
  <c r="M59" i="2"/>
  <c r="M60" i="2"/>
  <c r="M61" i="2"/>
  <c r="M62" i="2"/>
  <c r="M63" i="2"/>
  <c r="M64" i="2"/>
  <c r="M65" i="2"/>
  <c r="M66" i="2"/>
  <c r="M67" i="2"/>
  <c r="M68" i="2"/>
  <c r="M69" i="2"/>
  <c r="M70" i="2"/>
  <c r="M71" i="2"/>
  <c r="M72" i="2"/>
  <c r="M73" i="2"/>
  <c r="M74" i="2"/>
  <c r="M75" i="2"/>
  <c r="M76" i="2"/>
  <c r="M77" i="2"/>
  <c r="M78" i="2"/>
  <c r="M79" i="2"/>
  <c r="M80" i="2"/>
  <c r="M81" i="2"/>
  <c r="M82" i="2"/>
  <c r="M83" i="2"/>
  <c r="M84" i="2"/>
  <c r="M85" i="2"/>
  <c r="M86" i="2"/>
  <c r="M87" i="2"/>
  <c r="M88" i="2"/>
  <c r="M89" i="2"/>
  <c r="M90" i="2"/>
  <c r="M91" i="2"/>
  <c r="M92" i="2"/>
  <c r="M93" i="2"/>
  <c r="M94" i="2"/>
  <c r="M95" i="2"/>
  <c r="M96" i="2"/>
  <c r="M97" i="2"/>
  <c r="M98" i="2"/>
  <c r="M99" i="2"/>
  <c r="M100" i="2"/>
  <c r="M101" i="2"/>
  <c r="M102" i="2"/>
  <c r="M103" i="2"/>
  <c r="M104" i="2"/>
  <c r="M105" i="2"/>
  <c r="M106" i="2"/>
  <c r="M107" i="2"/>
  <c r="M108" i="2"/>
  <c r="M109" i="2"/>
  <c r="M110" i="2"/>
  <c r="M111" i="2"/>
  <c r="M112" i="2"/>
  <c r="M113" i="2"/>
  <c r="M114" i="2"/>
  <c r="M115" i="2"/>
  <c r="M116" i="2"/>
  <c r="M117" i="2"/>
  <c r="M118" i="2"/>
  <c r="M119" i="2"/>
  <c r="M120" i="2"/>
  <c r="M121" i="2"/>
  <c r="M122" i="2"/>
  <c r="M123" i="2"/>
  <c r="M124" i="2"/>
  <c r="M125" i="2"/>
  <c r="M126" i="2"/>
  <c r="M127" i="2"/>
  <c r="M128" i="2"/>
  <c r="M129" i="2"/>
  <c r="M130" i="2"/>
  <c r="M131" i="2"/>
  <c r="M132" i="2"/>
  <c r="M133" i="2"/>
  <c r="M134" i="2"/>
  <c r="M135" i="2"/>
  <c r="M136" i="2"/>
  <c r="M137" i="2"/>
  <c r="M138" i="2"/>
  <c r="M139" i="2"/>
  <c r="M140" i="2"/>
  <c r="M141" i="2"/>
  <c r="M142" i="2"/>
  <c r="M143" i="2"/>
  <c r="M144" i="2"/>
  <c r="M145" i="2"/>
  <c r="M146" i="2"/>
  <c r="M147" i="2"/>
  <c r="M148" i="2"/>
  <c r="M149" i="2"/>
  <c r="M150" i="2"/>
  <c r="M151" i="2"/>
  <c r="M152" i="2"/>
  <c r="M153" i="2"/>
  <c r="M154" i="2"/>
  <c r="M155" i="2"/>
  <c r="M156" i="2"/>
  <c r="M157" i="2"/>
  <c r="M158" i="2"/>
  <c r="M159" i="2"/>
  <c r="M160" i="2"/>
  <c r="M161" i="2"/>
  <c r="M162" i="2"/>
  <c r="M163" i="2"/>
  <c r="M164" i="2"/>
  <c r="M165" i="2"/>
  <c r="M166" i="2"/>
  <c r="M167" i="2"/>
  <c r="M168" i="2"/>
  <c r="M169" i="2"/>
  <c r="M170" i="2"/>
  <c r="M171" i="2"/>
  <c r="M172" i="2"/>
  <c r="M173" i="2"/>
  <c r="M174" i="2"/>
  <c r="M175" i="2"/>
  <c r="M176" i="2"/>
  <c r="M177" i="2"/>
  <c r="M178" i="2"/>
  <c r="M179" i="2"/>
  <c r="M180" i="2"/>
  <c r="M181" i="2"/>
  <c r="M182" i="2"/>
  <c r="M183" i="2"/>
  <c r="M184" i="2"/>
  <c r="M185" i="2"/>
  <c r="M186" i="2"/>
  <c r="M187" i="2"/>
  <c r="M188" i="2"/>
  <c r="M189" i="2"/>
  <c r="M190" i="2"/>
  <c r="M191" i="2"/>
  <c r="M192" i="2"/>
  <c r="M193" i="2"/>
  <c r="M194" i="2"/>
  <c r="M195" i="2"/>
  <c r="M196" i="2"/>
  <c r="M197" i="2"/>
  <c r="M198" i="2"/>
  <c r="M199" i="2"/>
  <c r="M200" i="2"/>
  <c r="M201" i="2"/>
  <c r="M202" i="2"/>
  <c r="M203" i="2"/>
  <c r="M204" i="2"/>
  <c r="M205" i="2"/>
  <c r="M206" i="2"/>
  <c r="M207" i="2"/>
  <c r="M8" i="2"/>
  <c r="Z11" i="54" l="1"/>
  <c r="A6" i="30" l="1"/>
  <c r="R47" i="4" l="1"/>
  <c r="R48" i="4"/>
  <c r="R49" i="4"/>
  <c r="N47" i="4"/>
  <c r="N48" i="4"/>
  <c r="N49" i="4"/>
  <c r="X12" i="4"/>
  <c r="X13" i="4"/>
  <c r="X14" i="4"/>
  <c r="X89" i="4"/>
  <c r="X90" i="4"/>
  <c r="X91" i="4"/>
  <c r="X92" i="4"/>
  <c r="R124" i="4"/>
  <c r="R125" i="4"/>
  <c r="R126" i="4"/>
  <c r="R127" i="4"/>
  <c r="N124" i="4"/>
  <c r="N125" i="4"/>
  <c r="N126" i="4"/>
  <c r="N127" i="4"/>
  <c r="R46" i="4"/>
  <c r="N46" i="4"/>
  <c r="X11" i="4"/>
  <c r="Q9" i="51" l="1"/>
  <c r="Q10" i="51"/>
  <c r="Q11" i="51"/>
  <c r="Q12" i="51"/>
  <c r="Q13" i="51"/>
  <c r="Q14" i="51"/>
  <c r="Q15" i="51"/>
  <c r="Q16" i="51"/>
  <c r="Q17" i="51"/>
  <c r="Q18" i="51"/>
  <c r="Q19" i="51"/>
  <c r="Q20" i="51"/>
  <c r="Q21" i="51"/>
  <c r="Q22" i="51"/>
  <c r="Q23" i="51"/>
  <c r="Q24" i="51"/>
  <c r="Q25" i="51"/>
  <c r="Q26" i="51"/>
  <c r="Q27" i="51"/>
  <c r="Q28" i="51"/>
  <c r="Q29" i="51"/>
  <c r="Q30" i="51"/>
  <c r="Q31" i="51"/>
  <c r="Q32" i="51"/>
  <c r="Q33" i="51"/>
  <c r="Q34" i="51"/>
  <c r="Q35" i="51"/>
  <c r="Q36" i="51"/>
  <c r="Q37" i="51"/>
  <c r="Q38" i="51"/>
  <c r="Q39" i="51"/>
  <c r="Q40" i="51"/>
  <c r="Q41" i="51"/>
  <c r="Q42" i="51"/>
  <c r="Q43" i="51"/>
  <c r="Q44" i="51"/>
  <c r="Q45" i="51"/>
  <c r="Q46" i="51"/>
  <c r="Q47" i="51"/>
  <c r="Q48" i="51"/>
  <c r="Q49" i="51"/>
  <c r="Q50" i="51"/>
  <c r="Q51" i="51"/>
  <c r="Q52" i="51"/>
  <c r="Q53" i="51"/>
  <c r="Q54" i="51"/>
  <c r="Q55" i="51"/>
  <c r="Q56" i="51"/>
  <c r="Q57" i="51"/>
  <c r="Q58" i="51"/>
  <c r="Q59" i="51"/>
  <c r="Q60" i="51"/>
  <c r="Q61" i="51"/>
  <c r="Q62" i="51"/>
  <c r="Q63" i="51"/>
  <c r="Q64" i="51"/>
  <c r="Q65" i="51"/>
  <c r="Q66" i="51"/>
  <c r="Q67" i="51"/>
  <c r="Q68" i="51"/>
  <c r="Q69" i="51"/>
  <c r="Q70" i="51"/>
  <c r="Q71" i="51"/>
  <c r="Q72" i="51"/>
  <c r="Q73" i="51"/>
  <c r="Q74" i="51"/>
  <c r="Q75" i="51"/>
  <c r="Q76" i="51"/>
  <c r="Q77" i="51"/>
  <c r="Q78" i="51"/>
  <c r="Q79" i="51"/>
  <c r="Q80" i="51"/>
  <c r="Q81" i="51"/>
  <c r="Q82" i="51"/>
  <c r="Q83" i="51"/>
  <c r="Q84" i="51"/>
  <c r="Q85" i="51"/>
  <c r="Q86" i="51"/>
  <c r="Q87" i="51"/>
  <c r="Q88" i="51"/>
  <c r="Q89" i="51"/>
  <c r="Q90" i="51"/>
  <c r="Q91" i="51"/>
  <c r="Q92" i="51"/>
  <c r="Q93" i="51"/>
  <c r="Q94" i="51"/>
  <c r="Q95" i="51"/>
  <c r="Q96" i="51"/>
  <c r="Q97" i="51"/>
  <c r="Q98" i="51"/>
  <c r="Q99" i="51"/>
  <c r="Q100" i="51"/>
  <c r="Q101" i="51"/>
  <c r="Q102" i="51"/>
  <c r="Q103" i="51"/>
  <c r="Q104" i="51"/>
  <c r="Q105" i="51"/>
  <c r="Q106" i="51"/>
  <c r="Q107" i="51"/>
  <c r="Q108" i="51"/>
  <c r="Q109" i="51"/>
  <c r="Q110" i="51"/>
  <c r="Q111" i="51"/>
  <c r="Q112" i="51"/>
  <c r="Q113" i="51"/>
  <c r="Q114" i="51"/>
  <c r="Q115" i="51"/>
  <c r="Q116" i="51"/>
  <c r="Q117" i="51"/>
  <c r="Q118" i="51"/>
  <c r="Q119" i="51"/>
  <c r="Q120" i="51"/>
  <c r="Q121" i="51"/>
  <c r="Q122" i="51"/>
  <c r="Q123" i="51"/>
  <c r="Q124" i="51"/>
  <c r="Q125" i="51"/>
  <c r="Q126" i="51"/>
  <c r="Q127" i="51"/>
  <c r="Q128" i="51"/>
  <c r="Q129" i="51"/>
  <c r="Q130" i="51"/>
  <c r="Q131" i="51"/>
  <c r="Q132" i="51"/>
  <c r="Q133" i="51"/>
  <c r="Q134" i="51"/>
  <c r="Q135" i="51"/>
  <c r="Q136" i="51"/>
  <c r="Q137" i="51"/>
  <c r="Q138" i="51"/>
  <c r="Q139" i="51"/>
  <c r="Q140" i="51"/>
  <c r="Q141" i="51"/>
  <c r="Q142" i="51"/>
  <c r="Q143" i="51"/>
  <c r="Q144" i="51"/>
  <c r="Q145" i="51"/>
  <c r="Q146" i="51"/>
  <c r="Q147" i="51"/>
  <c r="Q148" i="51"/>
  <c r="Q149" i="51"/>
  <c r="Q150" i="51"/>
  <c r="Q151" i="51"/>
  <c r="Q152" i="51"/>
  <c r="Q153" i="51"/>
  <c r="Q154" i="51"/>
  <c r="Q155" i="51"/>
  <c r="Q156" i="51"/>
  <c r="Q157" i="51"/>
  <c r="Q158" i="51"/>
  <c r="Q159" i="51"/>
  <c r="Q160" i="51"/>
  <c r="Q161" i="51"/>
  <c r="Q162" i="51"/>
  <c r="Q163" i="51"/>
  <c r="Q164" i="51"/>
  <c r="Q165" i="51"/>
  <c r="Q166" i="51"/>
  <c r="Q167" i="51"/>
  <c r="Q168" i="51"/>
  <c r="Q169" i="51"/>
  <c r="Q170" i="51"/>
  <c r="Q171" i="51"/>
  <c r="Q172" i="51"/>
  <c r="Q173" i="51"/>
  <c r="Q174" i="51"/>
  <c r="Q175" i="51"/>
  <c r="Q176" i="51"/>
  <c r="Q177" i="51"/>
  <c r="Q178" i="51"/>
  <c r="Q179" i="51"/>
  <c r="Q180" i="51"/>
  <c r="Q181" i="51"/>
  <c r="Q182" i="51"/>
  <c r="Q183" i="51"/>
  <c r="Q184" i="51"/>
  <c r="Q185" i="51"/>
  <c r="Q186" i="51"/>
  <c r="Q187" i="51"/>
  <c r="Q188" i="51"/>
  <c r="Q189" i="51"/>
  <c r="Q190" i="51"/>
  <c r="Q191" i="51"/>
  <c r="Q192" i="51"/>
  <c r="Q193" i="51"/>
  <c r="Q194" i="51"/>
  <c r="Q195" i="51"/>
  <c r="Q196" i="51"/>
  <c r="Q197" i="51"/>
  <c r="Q198" i="51"/>
  <c r="Q199" i="51"/>
  <c r="Q200" i="51"/>
  <c r="Q201" i="51"/>
  <c r="Q202" i="51"/>
  <c r="Q203" i="51"/>
  <c r="Q204" i="51"/>
  <c r="Q205" i="51"/>
  <c r="Q206" i="51"/>
  <c r="Q207" i="51"/>
  <c r="Q8" i="51"/>
  <c r="D9" i="10" l="1"/>
  <c r="D10" i="10"/>
  <c r="D11" i="10"/>
  <c r="D12" i="10"/>
  <c r="D13" i="10"/>
  <c r="D14" i="10"/>
  <c r="D15" i="10"/>
  <c r="D16" i="10"/>
  <c r="D17" i="10"/>
  <c r="D18" i="10"/>
  <c r="D19" i="10"/>
  <c r="D20" i="10"/>
  <c r="D21" i="10"/>
  <c r="D22" i="10"/>
  <c r="D23" i="10"/>
  <c r="D24" i="10"/>
  <c r="D25" i="10"/>
  <c r="D26" i="10"/>
  <c r="D27" i="10"/>
  <c r="D28" i="10"/>
  <c r="D29" i="10"/>
  <c r="D30" i="10"/>
  <c r="D31" i="10"/>
  <c r="D32" i="10"/>
  <c r="D33" i="10"/>
  <c r="D34" i="10"/>
  <c r="D35" i="10"/>
  <c r="D36" i="10"/>
  <c r="D37" i="10"/>
  <c r="D38" i="10"/>
  <c r="D39" i="10"/>
  <c r="D40" i="10"/>
  <c r="D41" i="10"/>
  <c r="D42" i="10"/>
  <c r="D43" i="10"/>
  <c r="D44" i="10"/>
  <c r="D45" i="10"/>
  <c r="D46" i="10"/>
  <c r="D47" i="10"/>
  <c r="D48" i="10"/>
  <c r="D49" i="10"/>
  <c r="D50" i="10"/>
  <c r="D51" i="10"/>
  <c r="D52" i="10"/>
  <c r="D53" i="10"/>
  <c r="D54" i="10"/>
  <c r="D55" i="10"/>
  <c r="D56" i="10"/>
  <c r="D57" i="10"/>
  <c r="D58" i="10"/>
  <c r="D59" i="10"/>
  <c r="D60" i="10"/>
  <c r="D61" i="10"/>
  <c r="D62" i="10"/>
  <c r="D63" i="10"/>
  <c r="D64" i="10"/>
  <c r="D65" i="10"/>
  <c r="D66" i="10"/>
  <c r="D67" i="10"/>
  <c r="D68" i="10"/>
  <c r="D69" i="10"/>
  <c r="D70" i="10"/>
  <c r="D71" i="10"/>
  <c r="D72" i="10"/>
  <c r="D73" i="10"/>
  <c r="D74" i="10"/>
  <c r="D75" i="10"/>
  <c r="D76" i="10"/>
  <c r="D77" i="10"/>
  <c r="D78" i="10"/>
  <c r="D79" i="10"/>
  <c r="D80" i="10"/>
  <c r="D81" i="10"/>
  <c r="D82" i="10"/>
  <c r="D83" i="10"/>
  <c r="D84" i="10"/>
  <c r="D85" i="10"/>
  <c r="D86" i="10"/>
  <c r="D87" i="10"/>
  <c r="D88" i="10"/>
  <c r="D89" i="10"/>
  <c r="D90" i="10"/>
  <c r="D91" i="10"/>
  <c r="D92" i="10"/>
  <c r="D93" i="10"/>
  <c r="D94" i="10"/>
  <c r="D95" i="10"/>
  <c r="D96" i="10"/>
  <c r="D97" i="10"/>
  <c r="D98" i="10"/>
  <c r="D99" i="10"/>
  <c r="D100" i="10"/>
  <c r="D101" i="10"/>
  <c r="D102" i="10"/>
  <c r="D103" i="10"/>
  <c r="D104" i="10"/>
  <c r="D105" i="10"/>
  <c r="D106" i="10"/>
  <c r="D107" i="10"/>
  <c r="D108" i="10"/>
  <c r="D109" i="10"/>
  <c r="D110" i="10"/>
  <c r="D111" i="10"/>
  <c r="D112" i="10"/>
  <c r="D113" i="10"/>
  <c r="D114" i="10"/>
  <c r="D115" i="10"/>
  <c r="D116" i="10"/>
  <c r="D117" i="10"/>
  <c r="D118" i="10"/>
  <c r="D119" i="10"/>
  <c r="D120" i="10"/>
  <c r="D121" i="10"/>
  <c r="D122" i="10"/>
  <c r="D123" i="10"/>
  <c r="D124" i="10"/>
  <c r="D125" i="10"/>
  <c r="D126" i="10"/>
  <c r="D127" i="10"/>
  <c r="D128" i="10"/>
  <c r="D129" i="10"/>
  <c r="D130" i="10"/>
  <c r="D131" i="10"/>
  <c r="D132" i="10"/>
  <c r="D133" i="10"/>
  <c r="D134" i="10"/>
  <c r="D135" i="10"/>
  <c r="D136" i="10"/>
  <c r="D137" i="10"/>
  <c r="D138" i="10"/>
  <c r="D139" i="10"/>
  <c r="D140" i="10"/>
  <c r="D141" i="10"/>
  <c r="D142" i="10"/>
  <c r="D143" i="10"/>
  <c r="D144" i="10"/>
  <c r="D145" i="10"/>
  <c r="D146" i="10"/>
  <c r="D147" i="10"/>
  <c r="D148" i="10"/>
  <c r="D149" i="10"/>
  <c r="D150" i="10"/>
  <c r="D151" i="10"/>
  <c r="D152" i="10"/>
  <c r="D153" i="10"/>
  <c r="D154" i="10"/>
  <c r="D155" i="10"/>
  <c r="D156" i="10"/>
  <c r="D157" i="10"/>
  <c r="D158" i="10"/>
  <c r="D159" i="10"/>
  <c r="D160" i="10"/>
  <c r="D161" i="10"/>
  <c r="D162" i="10"/>
  <c r="D163" i="10"/>
  <c r="D164" i="10"/>
  <c r="D165" i="10"/>
  <c r="D166" i="10"/>
  <c r="D167" i="10"/>
  <c r="D168" i="10"/>
  <c r="D169" i="10"/>
  <c r="D170" i="10"/>
  <c r="D171" i="10"/>
  <c r="D172" i="10"/>
  <c r="D173" i="10"/>
  <c r="D174" i="10"/>
  <c r="D175" i="10"/>
  <c r="D176" i="10"/>
  <c r="D177" i="10"/>
  <c r="D178" i="10"/>
  <c r="D179" i="10"/>
  <c r="D180" i="10"/>
  <c r="D181" i="10"/>
  <c r="D182" i="10"/>
  <c r="D183" i="10"/>
  <c r="D184" i="10"/>
  <c r="D185" i="10"/>
  <c r="D186" i="10"/>
  <c r="D187" i="10"/>
  <c r="D188" i="10"/>
  <c r="D189" i="10"/>
  <c r="D190" i="10"/>
  <c r="D191" i="10"/>
  <c r="D192" i="10"/>
  <c r="D193" i="10"/>
  <c r="D194" i="10"/>
  <c r="D195" i="10"/>
  <c r="D196" i="10"/>
  <c r="D197" i="10"/>
  <c r="D198" i="10"/>
  <c r="D199" i="10"/>
  <c r="D200" i="10"/>
  <c r="D201" i="10"/>
  <c r="D202" i="10"/>
  <c r="D203" i="10"/>
  <c r="D204" i="10"/>
  <c r="D205" i="10"/>
  <c r="D206" i="10"/>
  <c r="D207" i="10"/>
  <c r="D8" i="10"/>
  <c r="G9" i="10" l="1"/>
  <c r="G10" i="10"/>
  <c r="G11" i="10"/>
  <c r="G12" i="10"/>
  <c r="G13" i="10"/>
  <c r="G14" i="10"/>
  <c r="G15" i="10"/>
  <c r="G16" i="10"/>
  <c r="G17" i="10"/>
  <c r="G18" i="10"/>
  <c r="G19" i="10"/>
  <c r="G20" i="10"/>
  <c r="G21" i="10"/>
  <c r="G22" i="10"/>
  <c r="G23" i="10"/>
  <c r="G24" i="10"/>
  <c r="G25" i="10"/>
  <c r="G26" i="10"/>
  <c r="G27" i="10"/>
  <c r="G28" i="10"/>
  <c r="G29" i="10"/>
  <c r="G30" i="10"/>
  <c r="G31" i="10"/>
  <c r="G32" i="10"/>
  <c r="G33" i="10"/>
  <c r="G34" i="10"/>
  <c r="G35" i="10"/>
  <c r="G36" i="10"/>
  <c r="G37" i="10"/>
  <c r="G38" i="10"/>
  <c r="G39" i="10"/>
  <c r="G40" i="10"/>
  <c r="G41" i="10"/>
  <c r="G42" i="10"/>
  <c r="G43" i="10"/>
  <c r="G44" i="10"/>
  <c r="G45" i="10"/>
  <c r="G46" i="10"/>
  <c r="G47" i="10"/>
  <c r="G48" i="10"/>
  <c r="G49" i="10"/>
  <c r="G50" i="10"/>
  <c r="G51" i="10"/>
  <c r="G52" i="10"/>
  <c r="G53" i="10"/>
  <c r="G54" i="10"/>
  <c r="G55" i="10"/>
  <c r="G56" i="10"/>
  <c r="G57" i="10"/>
  <c r="G58" i="10"/>
  <c r="G59" i="10"/>
  <c r="G60" i="10"/>
  <c r="G61" i="10"/>
  <c r="G62" i="10"/>
  <c r="G63" i="10"/>
  <c r="G64" i="10"/>
  <c r="G65" i="10"/>
  <c r="G66" i="10"/>
  <c r="G67" i="10"/>
  <c r="G68" i="10"/>
  <c r="G69" i="10"/>
  <c r="G70" i="10"/>
  <c r="G71" i="10"/>
  <c r="G72" i="10"/>
  <c r="G73" i="10"/>
  <c r="G74" i="10"/>
  <c r="G75" i="10"/>
  <c r="G76" i="10"/>
  <c r="G77" i="10"/>
  <c r="G78" i="10"/>
  <c r="G79" i="10"/>
  <c r="G80" i="10"/>
  <c r="G81" i="10"/>
  <c r="G82" i="10"/>
  <c r="G83" i="10"/>
  <c r="G84" i="10"/>
  <c r="G85" i="10"/>
  <c r="G86" i="10"/>
  <c r="G87" i="10"/>
  <c r="G88" i="10"/>
  <c r="G89" i="10"/>
  <c r="G90" i="10"/>
  <c r="G91" i="10"/>
  <c r="G92" i="10"/>
  <c r="G93" i="10"/>
  <c r="G94" i="10"/>
  <c r="G95" i="10"/>
  <c r="G96" i="10"/>
  <c r="G97" i="10"/>
  <c r="G98" i="10"/>
  <c r="G99" i="10"/>
  <c r="G100" i="10"/>
  <c r="G101" i="10"/>
  <c r="G102" i="10"/>
  <c r="G103" i="10"/>
  <c r="G104" i="10"/>
  <c r="G105" i="10"/>
  <c r="G106" i="10"/>
  <c r="G107" i="10"/>
  <c r="G108" i="10"/>
  <c r="G109" i="10"/>
  <c r="G110" i="10"/>
  <c r="G111" i="10"/>
  <c r="G112" i="10"/>
  <c r="G113" i="10"/>
  <c r="G114" i="10"/>
  <c r="G115" i="10"/>
  <c r="G116" i="10"/>
  <c r="G117" i="10"/>
  <c r="G118" i="10"/>
  <c r="G119" i="10"/>
  <c r="G120" i="10"/>
  <c r="G121" i="10"/>
  <c r="G122" i="10"/>
  <c r="G123" i="10"/>
  <c r="G124" i="10"/>
  <c r="G125" i="10"/>
  <c r="G126" i="10"/>
  <c r="G127" i="10"/>
  <c r="G128" i="10"/>
  <c r="G129" i="10"/>
  <c r="G130" i="10"/>
  <c r="G131" i="10"/>
  <c r="G132" i="10"/>
  <c r="G133" i="10"/>
  <c r="G134" i="10"/>
  <c r="G135" i="10"/>
  <c r="G136" i="10"/>
  <c r="G137" i="10"/>
  <c r="G138" i="10"/>
  <c r="G139" i="10"/>
  <c r="G140" i="10"/>
  <c r="G141" i="10"/>
  <c r="G142" i="10"/>
  <c r="G143" i="10"/>
  <c r="G144" i="10"/>
  <c r="G145" i="10"/>
  <c r="G146" i="10"/>
  <c r="G147" i="10"/>
  <c r="G148" i="10"/>
  <c r="G149" i="10"/>
  <c r="G150" i="10"/>
  <c r="G151" i="10"/>
  <c r="G152" i="10"/>
  <c r="G153" i="10"/>
  <c r="G154" i="10"/>
  <c r="G155" i="10"/>
  <c r="G156" i="10"/>
  <c r="G157" i="10"/>
  <c r="G158" i="10"/>
  <c r="G159" i="10"/>
  <c r="G160" i="10"/>
  <c r="G161" i="10"/>
  <c r="G162" i="10"/>
  <c r="G163" i="10"/>
  <c r="G164" i="10"/>
  <c r="G165" i="10"/>
  <c r="G166" i="10"/>
  <c r="G167" i="10"/>
  <c r="G168" i="10"/>
  <c r="G169" i="10"/>
  <c r="G170" i="10"/>
  <c r="G171" i="10"/>
  <c r="G172" i="10"/>
  <c r="G173" i="10"/>
  <c r="G174" i="10"/>
  <c r="G175" i="10"/>
  <c r="G176" i="10"/>
  <c r="G177" i="10"/>
  <c r="G178" i="10"/>
  <c r="G179" i="10"/>
  <c r="G180" i="10"/>
  <c r="G181" i="10"/>
  <c r="G182" i="10"/>
  <c r="G183" i="10"/>
  <c r="G184" i="10"/>
  <c r="G185" i="10"/>
  <c r="G186" i="10"/>
  <c r="G187" i="10"/>
  <c r="G188" i="10"/>
  <c r="G189" i="10"/>
  <c r="G190" i="10"/>
  <c r="G191" i="10"/>
  <c r="G192" i="10"/>
  <c r="G193" i="10"/>
  <c r="G194" i="10"/>
  <c r="G195" i="10"/>
  <c r="G196" i="10"/>
  <c r="G197" i="10"/>
  <c r="G198" i="10"/>
  <c r="G199" i="10"/>
  <c r="G200" i="10"/>
  <c r="G201" i="10"/>
  <c r="G202" i="10"/>
  <c r="G203" i="10"/>
  <c r="G204" i="10"/>
  <c r="G205" i="10"/>
  <c r="G206" i="10"/>
  <c r="G207" i="10"/>
  <c r="G8" i="10"/>
  <c r="G7" i="10"/>
  <c r="I9" i="51" l="1"/>
  <c r="I10" i="51"/>
  <c r="I11" i="51"/>
  <c r="I12" i="51"/>
  <c r="I13" i="51"/>
  <c r="I14" i="51"/>
  <c r="I15" i="51"/>
  <c r="I16" i="51"/>
  <c r="I17" i="51"/>
  <c r="I18" i="51"/>
  <c r="I19" i="51"/>
  <c r="I20" i="51"/>
  <c r="I21" i="51"/>
  <c r="I22" i="51"/>
  <c r="I23" i="51"/>
  <c r="I24" i="51"/>
  <c r="I25" i="51"/>
  <c r="I26" i="51"/>
  <c r="I27" i="51"/>
  <c r="I28" i="51"/>
  <c r="I29" i="51"/>
  <c r="I30" i="51"/>
  <c r="I31" i="51"/>
  <c r="I32" i="51"/>
  <c r="I33" i="51"/>
  <c r="I34" i="51"/>
  <c r="I35" i="51"/>
  <c r="I36" i="51"/>
  <c r="I37" i="51"/>
  <c r="I38" i="51"/>
  <c r="I39" i="51"/>
  <c r="I40" i="51"/>
  <c r="I41" i="51"/>
  <c r="I42" i="51"/>
  <c r="I43" i="51"/>
  <c r="I44" i="51"/>
  <c r="I45" i="51"/>
  <c r="I46" i="51"/>
  <c r="I47" i="51"/>
  <c r="I48" i="51"/>
  <c r="I49" i="51"/>
  <c r="I50" i="51"/>
  <c r="I51" i="51"/>
  <c r="I52" i="51"/>
  <c r="I53" i="51"/>
  <c r="I54" i="51"/>
  <c r="I55" i="51"/>
  <c r="I56" i="51"/>
  <c r="I57" i="51"/>
  <c r="I58" i="51"/>
  <c r="I59" i="51"/>
  <c r="I60" i="51"/>
  <c r="I61" i="51"/>
  <c r="I62" i="51"/>
  <c r="I63" i="51"/>
  <c r="I64" i="51"/>
  <c r="I65" i="51"/>
  <c r="I66" i="51"/>
  <c r="I67" i="51"/>
  <c r="I68" i="51"/>
  <c r="I69" i="51"/>
  <c r="I70" i="51"/>
  <c r="I71" i="51"/>
  <c r="I72" i="51"/>
  <c r="I73" i="51"/>
  <c r="I74" i="51"/>
  <c r="I75" i="51"/>
  <c r="I76" i="51"/>
  <c r="I77" i="51"/>
  <c r="I78" i="51"/>
  <c r="I79" i="51"/>
  <c r="I80" i="51"/>
  <c r="I81" i="51"/>
  <c r="I82" i="51"/>
  <c r="I83" i="51"/>
  <c r="I84" i="51"/>
  <c r="I85" i="51"/>
  <c r="I86" i="51"/>
  <c r="I87" i="51"/>
  <c r="I88" i="51"/>
  <c r="I89" i="51"/>
  <c r="I90" i="51"/>
  <c r="I91" i="51"/>
  <c r="I92" i="51"/>
  <c r="I93" i="51"/>
  <c r="I94" i="51"/>
  <c r="I95" i="51"/>
  <c r="I96" i="51"/>
  <c r="I97" i="51"/>
  <c r="I98" i="51"/>
  <c r="I99" i="51"/>
  <c r="I100" i="51"/>
  <c r="I101" i="51"/>
  <c r="I102" i="51"/>
  <c r="I103" i="51"/>
  <c r="I104" i="51"/>
  <c r="I105" i="51"/>
  <c r="I106" i="51"/>
  <c r="I107" i="51"/>
  <c r="I108" i="51"/>
  <c r="I109" i="51"/>
  <c r="I110" i="51"/>
  <c r="I111" i="51"/>
  <c r="I112" i="51"/>
  <c r="I113" i="51"/>
  <c r="I114" i="51"/>
  <c r="I115" i="51"/>
  <c r="I116" i="51"/>
  <c r="I117" i="51"/>
  <c r="I118" i="51"/>
  <c r="I119" i="51"/>
  <c r="I120" i="51"/>
  <c r="I121" i="51"/>
  <c r="I122" i="51"/>
  <c r="I123" i="51"/>
  <c r="I124" i="51"/>
  <c r="I125" i="51"/>
  <c r="I126" i="51"/>
  <c r="I127" i="51"/>
  <c r="I128" i="51"/>
  <c r="I129" i="51"/>
  <c r="I130" i="51"/>
  <c r="I131" i="51"/>
  <c r="I132" i="51"/>
  <c r="I133" i="51"/>
  <c r="I134" i="51"/>
  <c r="I135" i="51"/>
  <c r="I136" i="51"/>
  <c r="I137" i="51"/>
  <c r="I138" i="51"/>
  <c r="I139" i="51"/>
  <c r="I140" i="51"/>
  <c r="I141" i="51"/>
  <c r="I142" i="51"/>
  <c r="I143" i="51"/>
  <c r="I144" i="51"/>
  <c r="I145" i="51"/>
  <c r="I146" i="51"/>
  <c r="I147" i="51"/>
  <c r="I148" i="51"/>
  <c r="I149" i="51"/>
  <c r="I150" i="51"/>
  <c r="I151" i="51"/>
  <c r="I152" i="51"/>
  <c r="I153" i="51"/>
  <c r="I154" i="51"/>
  <c r="I155" i="51"/>
  <c r="I156" i="51"/>
  <c r="I157" i="51"/>
  <c r="I158" i="51"/>
  <c r="I159" i="51"/>
  <c r="I160" i="51"/>
  <c r="I161" i="51"/>
  <c r="I162" i="51"/>
  <c r="I163" i="51"/>
  <c r="I164" i="51"/>
  <c r="I165" i="51"/>
  <c r="I166" i="51"/>
  <c r="I167" i="51"/>
  <c r="I168" i="51"/>
  <c r="I169" i="51"/>
  <c r="I170" i="51"/>
  <c r="I171" i="51"/>
  <c r="I172" i="51"/>
  <c r="I173" i="51"/>
  <c r="I174" i="51"/>
  <c r="I175" i="51"/>
  <c r="I176" i="51"/>
  <c r="I177" i="51"/>
  <c r="I178" i="51"/>
  <c r="I179" i="51"/>
  <c r="I180" i="51"/>
  <c r="I181" i="51"/>
  <c r="I182" i="51"/>
  <c r="I183" i="51"/>
  <c r="I184" i="51"/>
  <c r="I185" i="51"/>
  <c r="I186" i="51"/>
  <c r="I187" i="51"/>
  <c r="I188" i="51"/>
  <c r="I189" i="51"/>
  <c r="I190" i="51"/>
  <c r="I191" i="51"/>
  <c r="I192" i="51"/>
  <c r="I193" i="51"/>
  <c r="I194" i="51"/>
  <c r="I195" i="51"/>
  <c r="I196" i="51"/>
  <c r="I197" i="51"/>
  <c r="I198" i="51"/>
  <c r="I199" i="51"/>
  <c r="I200" i="51"/>
  <c r="I201" i="51"/>
  <c r="I202" i="51"/>
  <c r="I203" i="51"/>
  <c r="I204" i="51"/>
  <c r="I205" i="51"/>
  <c r="I206" i="51"/>
  <c r="I207" i="51"/>
  <c r="I8" i="51"/>
  <c r="N8" i="2" l="1"/>
  <c r="P8" i="2"/>
  <c r="S8" i="2"/>
  <c r="G9" i="60" l="1"/>
  <c r="G10" i="60"/>
  <c r="G11" i="60"/>
  <c r="G12" i="60"/>
  <c r="G13" i="60"/>
  <c r="G14" i="60"/>
  <c r="G15" i="60"/>
  <c r="G16" i="60"/>
  <c r="G17" i="60"/>
  <c r="G18" i="60"/>
  <c r="G19" i="60"/>
  <c r="G20" i="60"/>
  <c r="G21" i="60"/>
  <c r="G22" i="60"/>
  <c r="G23" i="60"/>
  <c r="G24" i="60"/>
  <c r="G25" i="60"/>
  <c r="G26" i="60"/>
  <c r="G27" i="60"/>
  <c r="G28" i="60"/>
  <c r="G29" i="60"/>
  <c r="G30" i="60"/>
  <c r="G31" i="60"/>
  <c r="G32" i="60"/>
  <c r="G33" i="60"/>
  <c r="G34" i="60"/>
  <c r="G35" i="60"/>
  <c r="G36" i="60"/>
  <c r="G37" i="60"/>
  <c r="G38" i="60"/>
  <c r="G39" i="60"/>
  <c r="G40" i="60"/>
  <c r="G41" i="60"/>
  <c r="G42" i="60"/>
  <c r="G43" i="60"/>
  <c r="G44" i="60"/>
  <c r="G45" i="60"/>
  <c r="G46" i="60"/>
  <c r="G47" i="60"/>
  <c r="G48" i="60"/>
  <c r="G49" i="60"/>
  <c r="G50" i="60"/>
  <c r="G51" i="60"/>
  <c r="G52" i="60"/>
  <c r="G53" i="60"/>
  <c r="G54" i="60"/>
  <c r="G55" i="60"/>
  <c r="G56" i="60"/>
  <c r="G57" i="60"/>
  <c r="G58" i="60"/>
  <c r="G59" i="60"/>
  <c r="G60" i="60"/>
  <c r="G61" i="60"/>
  <c r="G62" i="60"/>
  <c r="G63" i="60"/>
  <c r="G64" i="60"/>
  <c r="G65" i="60"/>
  <c r="G66" i="60"/>
  <c r="G67" i="60"/>
  <c r="G68" i="60"/>
  <c r="G69" i="60"/>
  <c r="G70" i="60"/>
  <c r="G71" i="60"/>
  <c r="G72" i="60"/>
  <c r="G73" i="60"/>
  <c r="G74" i="60"/>
  <c r="G75" i="60"/>
  <c r="G76" i="60"/>
  <c r="G77" i="60"/>
  <c r="G78" i="60"/>
  <c r="G79" i="60"/>
  <c r="G80" i="60"/>
  <c r="G81" i="60"/>
  <c r="G82" i="60"/>
  <c r="G83" i="60"/>
  <c r="G84" i="60"/>
  <c r="G85" i="60"/>
  <c r="G86" i="60"/>
  <c r="G87" i="60"/>
  <c r="G88" i="60"/>
  <c r="G89" i="60"/>
  <c r="G90" i="60"/>
  <c r="G91" i="60"/>
  <c r="G92" i="60"/>
  <c r="G93" i="60"/>
  <c r="G94" i="60"/>
  <c r="G95" i="60"/>
  <c r="G96" i="60"/>
  <c r="G97" i="60"/>
  <c r="G98" i="60"/>
  <c r="G99" i="60"/>
  <c r="G100" i="60"/>
  <c r="G101" i="60"/>
  <c r="G102" i="60"/>
  <c r="G103" i="60"/>
  <c r="G104" i="60"/>
  <c r="G105" i="60"/>
  <c r="G106" i="60"/>
  <c r="G107" i="60"/>
  <c r="G108" i="60"/>
  <c r="G109" i="60"/>
  <c r="G110" i="60"/>
  <c r="G111" i="60"/>
  <c r="G112" i="60"/>
  <c r="G113" i="60"/>
  <c r="G114" i="60"/>
  <c r="G115" i="60"/>
  <c r="G116" i="60"/>
  <c r="G117" i="60"/>
  <c r="G118" i="60"/>
  <c r="G119" i="60"/>
  <c r="G120" i="60"/>
  <c r="G121" i="60"/>
  <c r="G122" i="60"/>
  <c r="G123" i="60"/>
  <c r="G124" i="60"/>
  <c r="G125" i="60"/>
  <c r="G126" i="60"/>
  <c r="G127" i="60"/>
  <c r="G128" i="60"/>
  <c r="G129" i="60"/>
  <c r="G130" i="60"/>
  <c r="G131" i="60"/>
  <c r="G132" i="60"/>
  <c r="G133" i="60"/>
  <c r="G134" i="60"/>
  <c r="G135" i="60"/>
  <c r="G136" i="60"/>
  <c r="G137" i="60"/>
  <c r="G138" i="60"/>
  <c r="G139" i="60"/>
  <c r="G140" i="60"/>
  <c r="G141" i="60"/>
  <c r="G142" i="60"/>
  <c r="G143" i="60"/>
  <c r="G144" i="60"/>
  <c r="G145" i="60"/>
  <c r="G146" i="60"/>
  <c r="G147" i="60"/>
  <c r="G148" i="60"/>
  <c r="G149" i="60"/>
  <c r="G150" i="60"/>
  <c r="G151" i="60"/>
  <c r="G152" i="60"/>
  <c r="G153" i="60"/>
  <c r="G154" i="60"/>
  <c r="G155" i="60"/>
  <c r="G156" i="60"/>
  <c r="G157" i="60"/>
  <c r="G158" i="60"/>
  <c r="G159" i="60"/>
  <c r="G160" i="60"/>
  <c r="G161" i="60"/>
  <c r="G162" i="60"/>
  <c r="G163" i="60"/>
  <c r="G164" i="60"/>
  <c r="G165" i="60"/>
  <c r="G166" i="60"/>
  <c r="G167" i="60"/>
  <c r="G168" i="60"/>
  <c r="G169" i="60"/>
  <c r="G170" i="60"/>
  <c r="G171" i="60"/>
  <c r="G172" i="60"/>
  <c r="G173" i="60"/>
  <c r="G174" i="60"/>
  <c r="G175" i="60"/>
  <c r="G176" i="60"/>
  <c r="G177" i="60"/>
  <c r="G178" i="60"/>
  <c r="G179" i="60"/>
  <c r="G180" i="60"/>
  <c r="G181" i="60"/>
  <c r="G182" i="60"/>
  <c r="G183" i="60"/>
  <c r="G184" i="60"/>
  <c r="G185" i="60"/>
  <c r="G186" i="60"/>
  <c r="G187" i="60"/>
  <c r="G188" i="60"/>
  <c r="G189" i="60"/>
  <c r="G190" i="60"/>
  <c r="G191" i="60"/>
  <c r="G192" i="60"/>
  <c r="G193" i="60"/>
  <c r="G194" i="60"/>
  <c r="G195" i="60"/>
  <c r="G196" i="60"/>
  <c r="G197" i="60"/>
  <c r="G198" i="60"/>
  <c r="G199" i="60"/>
  <c r="G200" i="60"/>
  <c r="G201" i="60"/>
  <c r="G202" i="60"/>
  <c r="G203" i="60"/>
  <c r="G204" i="60"/>
  <c r="G205" i="60"/>
  <c r="G206" i="60"/>
  <c r="G207" i="60"/>
  <c r="G8" i="60"/>
  <c r="R38" i="4" l="1"/>
  <c r="R39" i="4"/>
  <c r="R40" i="4"/>
  <c r="R41" i="4"/>
  <c r="R42" i="4"/>
  <c r="R43" i="4"/>
  <c r="R44" i="4"/>
  <c r="R45" i="4"/>
  <c r="R50" i="4"/>
  <c r="R51" i="4"/>
  <c r="R52" i="4"/>
  <c r="R53" i="4"/>
  <c r="R54" i="4"/>
  <c r="R55" i="4"/>
  <c r="R56" i="4"/>
  <c r="R57" i="4"/>
  <c r="R58" i="4"/>
  <c r="R59" i="4"/>
  <c r="R60" i="4"/>
  <c r="R61" i="4"/>
  <c r="R62" i="4"/>
  <c r="R63" i="4"/>
  <c r="R64" i="4"/>
  <c r="R65" i="4"/>
  <c r="R66" i="4"/>
  <c r="R67" i="4"/>
  <c r="R68" i="4"/>
  <c r="R69" i="4"/>
  <c r="R70" i="4"/>
  <c r="R71" i="4"/>
  <c r="R72" i="4"/>
  <c r="R73" i="4"/>
  <c r="R74" i="4"/>
  <c r="R75" i="4"/>
  <c r="R76" i="4"/>
  <c r="R77" i="4"/>
  <c r="R78" i="4"/>
  <c r="R79" i="4"/>
  <c r="R80" i="4"/>
  <c r="R81" i="4"/>
  <c r="R82" i="4"/>
  <c r="R83" i="4"/>
  <c r="R84" i="4"/>
  <c r="R85" i="4"/>
  <c r="R86" i="4"/>
  <c r="R87" i="4"/>
  <c r="R88" i="4"/>
  <c r="R89" i="4"/>
  <c r="R90" i="4"/>
  <c r="R91" i="4"/>
  <c r="R92" i="4"/>
  <c r="R93" i="4"/>
  <c r="R94" i="4"/>
  <c r="R95" i="4"/>
  <c r="R96" i="4"/>
  <c r="R97" i="4"/>
  <c r="R98" i="4"/>
  <c r="R99" i="4"/>
  <c r="R100" i="4"/>
  <c r="R101" i="4"/>
  <c r="R102" i="4"/>
  <c r="R103" i="4"/>
  <c r="R104" i="4"/>
  <c r="R105" i="4"/>
  <c r="R106" i="4"/>
  <c r="R107" i="4"/>
  <c r="R108" i="4"/>
  <c r="R109" i="4"/>
  <c r="R110" i="4"/>
  <c r="R111" i="4"/>
  <c r="R112" i="4"/>
  <c r="R113" i="4"/>
  <c r="R114" i="4"/>
  <c r="R115" i="4"/>
  <c r="R116" i="4"/>
  <c r="R117" i="4"/>
  <c r="R118" i="4"/>
  <c r="R119" i="4"/>
  <c r="R120" i="4"/>
  <c r="R121" i="4"/>
  <c r="R122" i="4"/>
  <c r="R123" i="4"/>
  <c r="R128" i="4"/>
  <c r="R129" i="4"/>
  <c r="R130" i="4"/>
  <c r="R37" i="4"/>
  <c r="N130" i="4"/>
  <c r="N129" i="4"/>
  <c r="N128" i="4"/>
  <c r="N123" i="4"/>
  <c r="N122" i="4"/>
  <c r="N121" i="4"/>
  <c r="N120" i="4"/>
  <c r="N119" i="4"/>
  <c r="N118" i="4"/>
  <c r="N117" i="4"/>
  <c r="N116" i="4"/>
  <c r="N115" i="4"/>
  <c r="N114" i="4"/>
  <c r="N113" i="4"/>
  <c r="N112" i="4"/>
  <c r="N111" i="4"/>
  <c r="N110" i="4"/>
  <c r="N109" i="4"/>
  <c r="N108" i="4"/>
  <c r="N107" i="4"/>
  <c r="N106" i="4"/>
  <c r="N105" i="4"/>
  <c r="N104" i="4"/>
  <c r="N103" i="4"/>
  <c r="N102" i="4"/>
  <c r="N101" i="4"/>
  <c r="N100" i="4"/>
  <c r="N99" i="4"/>
  <c r="N98" i="4"/>
  <c r="N97" i="4"/>
  <c r="N96" i="4"/>
  <c r="N95" i="4"/>
  <c r="N94" i="4"/>
  <c r="N93" i="4"/>
  <c r="N92" i="4"/>
  <c r="N91" i="4"/>
  <c r="N90" i="4"/>
  <c r="N89" i="4"/>
  <c r="N88" i="4"/>
  <c r="N87" i="4"/>
  <c r="N86" i="4"/>
  <c r="N85" i="4"/>
  <c r="N84" i="4"/>
  <c r="N83" i="4"/>
  <c r="N82" i="4"/>
  <c r="N81" i="4"/>
  <c r="N80" i="4"/>
  <c r="N79" i="4"/>
  <c r="N78" i="4"/>
  <c r="N77" i="4"/>
  <c r="N76" i="4"/>
  <c r="N75" i="4"/>
  <c r="N74" i="4"/>
  <c r="N73" i="4"/>
  <c r="N72" i="4"/>
  <c r="N71" i="4"/>
  <c r="N70" i="4"/>
  <c r="N69" i="4"/>
  <c r="N68" i="4"/>
  <c r="N67" i="4"/>
  <c r="N66" i="4"/>
  <c r="N65" i="4"/>
  <c r="N64" i="4"/>
  <c r="N63" i="4"/>
  <c r="N62" i="4"/>
  <c r="N61" i="4"/>
  <c r="N60" i="4"/>
  <c r="N59" i="4"/>
  <c r="N58" i="4"/>
  <c r="N57" i="4"/>
  <c r="N56" i="4"/>
  <c r="N55" i="4"/>
  <c r="N54" i="4"/>
  <c r="N53" i="4"/>
  <c r="N52" i="4"/>
  <c r="N51" i="4"/>
  <c r="N50" i="4"/>
  <c r="N45" i="4"/>
  <c r="N44" i="4"/>
  <c r="N43" i="4"/>
  <c r="N42" i="4"/>
  <c r="N41" i="4"/>
  <c r="N40" i="4"/>
  <c r="N39" i="4"/>
  <c r="N38" i="4"/>
  <c r="N37" i="4"/>
  <c r="X95" i="4"/>
  <c r="X94" i="4"/>
  <c r="X93" i="4"/>
  <c r="X88" i="4"/>
  <c r="X87" i="4"/>
  <c r="X86" i="4"/>
  <c r="X85" i="4"/>
  <c r="X84" i="4"/>
  <c r="X83" i="4"/>
  <c r="X82" i="4"/>
  <c r="X81" i="4"/>
  <c r="X80" i="4"/>
  <c r="X79" i="4"/>
  <c r="X78" i="4"/>
  <c r="X77" i="4"/>
  <c r="X76" i="4"/>
  <c r="X75" i="4"/>
  <c r="X74" i="4"/>
  <c r="X73" i="4"/>
  <c r="X72" i="4"/>
  <c r="X71" i="4"/>
  <c r="X70" i="4"/>
  <c r="X69" i="4"/>
  <c r="X68" i="4"/>
  <c r="X67" i="4"/>
  <c r="X66" i="4"/>
  <c r="X65" i="4"/>
  <c r="X64" i="4"/>
  <c r="X63" i="4"/>
  <c r="X62" i="4"/>
  <c r="X61" i="4"/>
  <c r="X60" i="4"/>
  <c r="X59" i="4"/>
  <c r="X58" i="4"/>
  <c r="X57" i="4"/>
  <c r="X56" i="4"/>
  <c r="X55" i="4"/>
  <c r="X54" i="4"/>
  <c r="X53" i="4"/>
  <c r="X52" i="4"/>
  <c r="X51" i="4"/>
  <c r="X50" i="4"/>
  <c r="X49" i="4"/>
  <c r="X48" i="4"/>
  <c r="X47" i="4"/>
  <c r="X46" i="4"/>
  <c r="X45" i="4"/>
  <c r="X44" i="4"/>
  <c r="X43" i="4"/>
  <c r="X42" i="4"/>
  <c r="X41" i="4"/>
  <c r="X40" i="4"/>
  <c r="X39" i="4"/>
  <c r="X38" i="4"/>
  <c r="X37" i="4"/>
  <c r="X36" i="4"/>
  <c r="X35" i="4"/>
  <c r="X34" i="4"/>
  <c r="X33" i="4"/>
  <c r="X32" i="4"/>
  <c r="X31" i="4"/>
  <c r="X30" i="4"/>
  <c r="X29" i="4"/>
  <c r="X28" i="4"/>
  <c r="X27" i="4"/>
  <c r="X26" i="4"/>
  <c r="X25" i="4"/>
  <c r="X24" i="4"/>
  <c r="X23" i="4"/>
  <c r="X22" i="4"/>
  <c r="X21" i="4"/>
  <c r="X20" i="4"/>
  <c r="X19" i="4"/>
  <c r="X18" i="4"/>
  <c r="X17" i="4"/>
  <c r="X16" i="4"/>
  <c r="X15" i="4"/>
  <c r="X10" i="4"/>
  <c r="X9" i="4"/>
  <c r="X8" i="4"/>
  <c r="X7" i="4"/>
  <c r="X6" i="4"/>
  <c r="X5" i="4"/>
  <c r="X4" i="4"/>
  <c r="X3" i="4"/>
  <c r="X2" i="4"/>
  <c r="B1" i="57" l="1"/>
  <c r="A1" i="57"/>
  <c r="N9" i="2" l="1"/>
  <c r="N10" i="2"/>
  <c r="N11" i="2"/>
  <c r="N12" i="2"/>
  <c r="N13" i="2"/>
  <c r="N14" i="2"/>
  <c r="N15" i="2"/>
  <c r="N16" i="2"/>
  <c r="N17" i="2"/>
  <c r="N18" i="2"/>
  <c r="N19" i="2"/>
  <c r="N20" i="2"/>
  <c r="N21" i="2"/>
  <c r="N22" i="2"/>
  <c r="N23" i="2"/>
  <c r="N24" i="2"/>
  <c r="N25" i="2"/>
  <c r="N26" i="2"/>
  <c r="N27" i="2"/>
  <c r="N28" i="2"/>
  <c r="N29" i="2"/>
  <c r="N30" i="2"/>
  <c r="N31" i="2"/>
  <c r="N32" i="2"/>
  <c r="N33" i="2"/>
  <c r="N34" i="2"/>
  <c r="N35" i="2"/>
  <c r="N36" i="2"/>
  <c r="N37" i="2"/>
  <c r="N38" i="2"/>
  <c r="N39" i="2"/>
  <c r="N40" i="2"/>
  <c r="N41" i="2"/>
  <c r="N42" i="2"/>
  <c r="N43" i="2"/>
  <c r="N44" i="2"/>
  <c r="N45" i="2"/>
  <c r="N46" i="2"/>
  <c r="N47" i="2"/>
  <c r="N48" i="2"/>
  <c r="N49" i="2"/>
  <c r="N50" i="2"/>
  <c r="N51" i="2"/>
  <c r="N52" i="2"/>
  <c r="N53" i="2"/>
  <c r="N54" i="2"/>
  <c r="N55" i="2"/>
  <c r="N56" i="2"/>
  <c r="N57" i="2"/>
  <c r="N58" i="2"/>
  <c r="N59" i="2"/>
  <c r="N60" i="2"/>
  <c r="N61" i="2"/>
  <c r="N62" i="2"/>
  <c r="N63" i="2"/>
  <c r="N64" i="2"/>
  <c r="N65" i="2"/>
  <c r="N66" i="2"/>
  <c r="N67" i="2"/>
  <c r="N68" i="2"/>
  <c r="N69" i="2"/>
  <c r="N70" i="2"/>
  <c r="N71" i="2"/>
  <c r="N72" i="2"/>
  <c r="N73" i="2"/>
  <c r="N74" i="2"/>
  <c r="N75" i="2"/>
  <c r="N76" i="2"/>
  <c r="N77" i="2"/>
  <c r="N78" i="2"/>
  <c r="N79" i="2"/>
  <c r="N80" i="2"/>
  <c r="N81" i="2"/>
  <c r="N82" i="2"/>
  <c r="N83" i="2"/>
  <c r="N84" i="2"/>
  <c r="N85" i="2"/>
  <c r="N86" i="2"/>
  <c r="N87" i="2"/>
  <c r="N88" i="2"/>
  <c r="N89" i="2"/>
  <c r="N90" i="2"/>
  <c r="N91" i="2"/>
  <c r="N92" i="2"/>
  <c r="N93" i="2"/>
  <c r="N94" i="2"/>
  <c r="N95" i="2"/>
  <c r="N96" i="2"/>
  <c r="N97" i="2"/>
  <c r="N98" i="2"/>
  <c r="N99" i="2"/>
  <c r="N100" i="2"/>
  <c r="N101" i="2"/>
  <c r="N102" i="2"/>
  <c r="N103" i="2"/>
  <c r="N104" i="2"/>
  <c r="N105" i="2"/>
  <c r="N106" i="2"/>
  <c r="N107" i="2"/>
  <c r="N108" i="2"/>
  <c r="N109" i="2"/>
  <c r="N110" i="2"/>
  <c r="N111" i="2"/>
  <c r="N112" i="2"/>
  <c r="N113" i="2"/>
  <c r="N114" i="2"/>
  <c r="N115" i="2"/>
  <c r="N116" i="2"/>
  <c r="N117" i="2"/>
  <c r="N118" i="2"/>
  <c r="N119" i="2"/>
  <c r="N120" i="2"/>
  <c r="N121" i="2"/>
  <c r="N122" i="2"/>
  <c r="N123" i="2"/>
  <c r="N124" i="2"/>
  <c r="N125" i="2"/>
  <c r="N126" i="2"/>
  <c r="N127" i="2"/>
  <c r="N128" i="2"/>
  <c r="N129" i="2"/>
  <c r="N130" i="2"/>
  <c r="N131" i="2"/>
  <c r="N132" i="2"/>
  <c r="N133" i="2"/>
  <c r="N134" i="2"/>
  <c r="N135" i="2"/>
  <c r="N136" i="2"/>
  <c r="N137" i="2"/>
  <c r="N138" i="2"/>
  <c r="N139" i="2"/>
  <c r="N140" i="2"/>
  <c r="N141" i="2"/>
  <c r="N142" i="2"/>
  <c r="N143" i="2"/>
  <c r="N144" i="2"/>
  <c r="N145" i="2"/>
  <c r="N146" i="2"/>
  <c r="N147" i="2"/>
  <c r="N148" i="2"/>
  <c r="N149" i="2"/>
  <c r="N150" i="2"/>
  <c r="N151" i="2"/>
  <c r="N152" i="2"/>
  <c r="N153" i="2"/>
  <c r="N154" i="2"/>
  <c r="N155" i="2"/>
  <c r="N156" i="2"/>
  <c r="N157" i="2"/>
  <c r="N158" i="2"/>
  <c r="N159" i="2"/>
  <c r="N160" i="2"/>
  <c r="N161" i="2"/>
  <c r="N162" i="2"/>
  <c r="N163" i="2"/>
  <c r="N164" i="2"/>
  <c r="N165" i="2"/>
  <c r="N166" i="2"/>
  <c r="N167" i="2"/>
  <c r="N168" i="2"/>
  <c r="N169" i="2"/>
  <c r="N170" i="2"/>
  <c r="N171" i="2"/>
  <c r="N172" i="2"/>
  <c r="N173" i="2"/>
  <c r="N174" i="2"/>
  <c r="N175" i="2"/>
  <c r="N176" i="2"/>
  <c r="N177" i="2"/>
  <c r="P9" i="2"/>
  <c r="P10" i="2"/>
  <c r="P11" i="2"/>
  <c r="P12" i="2"/>
  <c r="P13" i="2"/>
  <c r="P14" i="2"/>
  <c r="P15" i="2"/>
  <c r="P16" i="2"/>
  <c r="P17" i="2"/>
  <c r="P18" i="2"/>
  <c r="P19" i="2"/>
  <c r="P20" i="2"/>
  <c r="P21" i="2"/>
  <c r="P22" i="2"/>
  <c r="P23" i="2"/>
  <c r="P24" i="2"/>
  <c r="P25" i="2"/>
  <c r="P26" i="2"/>
  <c r="P27" i="2"/>
  <c r="P28" i="2"/>
  <c r="P29" i="2"/>
  <c r="P30" i="2"/>
  <c r="P31" i="2"/>
  <c r="P32" i="2"/>
  <c r="P33" i="2"/>
  <c r="P34" i="2"/>
  <c r="P35" i="2"/>
  <c r="P36" i="2"/>
  <c r="P37" i="2"/>
  <c r="P38" i="2"/>
  <c r="P39" i="2"/>
  <c r="P40" i="2"/>
  <c r="P41" i="2"/>
  <c r="P42" i="2"/>
  <c r="P43" i="2"/>
  <c r="P44" i="2"/>
  <c r="P45" i="2"/>
  <c r="P46" i="2"/>
  <c r="P47" i="2"/>
  <c r="P48" i="2"/>
  <c r="P49" i="2"/>
  <c r="P50" i="2"/>
  <c r="P51" i="2"/>
  <c r="P52" i="2"/>
  <c r="P53" i="2"/>
  <c r="P54" i="2"/>
  <c r="P55" i="2"/>
  <c r="P56" i="2"/>
  <c r="P57" i="2"/>
  <c r="P58" i="2"/>
  <c r="P59" i="2"/>
  <c r="P60" i="2"/>
  <c r="P61" i="2"/>
  <c r="P62" i="2"/>
  <c r="P63" i="2"/>
  <c r="P64" i="2"/>
  <c r="P65" i="2"/>
  <c r="P66" i="2"/>
  <c r="P67" i="2"/>
  <c r="P68" i="2"/>
  <c r="P69" i="2"/>
  <c r="P70" i="2"/>
  <c r="P71" i="2"/>
  <c r="P72" i="2"/>
  <c r="P73" i="2"/>
  <c r="P74" i="2"/>
  <c r="P75" i="2"/>
  <c r="P76" i="2"/>
  <c r="P77" i="2"/>
  <c r="P78" i="2"/>
  <c r="P79" i="2"/>
  <c r="P80" i="2"/>
  <c r="P81" i="2"/>
  <c r="P82" i="2"/>
  <c r="P83" i="2"/>
  <c r="P84" i="2"/>
  <c r="P85" i="2"/>
  <c r="P86" i="2"/>
  <c r="P87" i="2"/>
  <c r="P88" i="2"/>
  <c r="P89" i="2"/>
  <c r="P90" i="2"/>
  <c r="P91" i="2"/>
  <c r="P92" i="2"/>
  <c r="P93" i="2"/>
  <c r="P94" i="2"/>
  <c r="P95" i="2"/>
  <c r="P96" i="2"/>
  <c r="P97" i="2"/>
  <c r="P98" i="2"/>
  <c r="P99" i="2"/>
  <c r="P100" i="2"/>
  <c r="P101" i="2"/>
  <c r="P102" i="2"/>
  <c r="P103" i="2"/>
  <c r="P104" i="2"/>
  <c r="P105" i="2"/>
  <c r="P106" i="2"/>
  <c r="P107" i="2"/>
  <c r="P108" i="2"/>
  <c r="P109" i="2"/>
  <c r="P110" i="2"/>
  <c r="P111" i="2"/>
  <c r="P112" i="2"/>
  <c r="P113" i="2"/>
  <c r="P114" i="2"/>
  <c r="P115" i="2"/>
  <c r="P116" i="2"/>
  <c r="P117" i="2"/>
  <c r="P118" i="2"/>
  <c r="P119" i="2"/>
  <c r="P120" i="2"/>
  <c r="P121" i="2"/>
  <c r="P122" i="2"/>
  <c r="P123" i="2"/>
  <c r="P124" i="2"/>
  <c r="P125" i="2"/>
  <c r="P126" i="2"/>
  <c r="P127" i="2"/>
  <c r="P128" i="2"/>
  <c r="P129" i="2"/>
  <c r="P130" i="2"/>
  <c r="P131" i="2"/>
  <c r="P132" i="2"/>
  <c r="P133" i="2"/>
  <c r="P134" i="2"/>
  <c r="P135" i="2"/>
  <c r="P136" i="2"/>
  <c r="P137" i="2"/>
  <c r="P138" i="2"/>
  <c r="P139" i="2"/>
  <c r="P140" i="2"/>
  <c r="P141" i="2"/>
  <c r="P142" i="2"/>
  <c r="P143" i="2"/>
  <c r="P144" i="2"/>
  <c r="P145" i="2"/>
  <c r="P146" i="2"/>
  <c r="P147" i="2"/>
  <c r="P148" i="2"/>
  <c r="P149" i="2"/>
  <c r="P150" i="2"/>
  <c r="P151" i="2"/>
  <c r="P152" i="2"/>
  <c r="P153" i="2"/>
  <c r="P154" i="2"/>
  <c r="P155" i="2"/>
  <c r="P156" i="2"/>
  <c r="P157" i="2"/>
  <c r="P158" i="2"/>
  <c r="P159" i="2"/>
  <c r="P160" i="2"/>
  <c r="P161" i="2"/>
  <c r="P162" i="2"/>
  <c r="P163" i="2"/>
  <c r="P164" i="2"/>
  <c r="P165" i="2"/>
  <c r="P166" i="2"/>
  <c r="P167" i="2"/>
  <c r="P168" i="2"/>
  <c r="P169" i="2"/>
  <c r="P170" i="2"/>
  <c r="P171" i="2"/>
  <c r="P172" i="2"/>
  <c r="P173" i="2"/>
  <c r="P174" i="2"/>
  <c r="P175" i="2"/>
  <c r="P176" i="2"/>
  <c r="P177" i="2"/>
  <c r="P178" i="2"/>
  <c r="P179" i="2"/>
  <c r="P180" i="2"/>
  <c r="P181" i="2"/>
  <c r="P182" i="2"/>
  <c r="P183" i="2"/>
  <c r="P184" i="2"/>
  <c r="P185" i="2"/>
  <c r="P186" i="2"/>
  <c r="P187" i="2"/>
  <c r="P188" i="2"/>
  <c r="P189" i="2"/>
  <c r="P190" i="2"/>
  <c r="P191" i="2"/>
  <c r="P192" i="2"/>
  <c r="P193" i="2"/>
  <c r="P194" i="2"/>
  <c r="P195" i="2"/>
  <c r="P196" i="2"/>
  <c r="P197" i="2"/>
  <c r="P198" i="2"/>
  <c r="P199" i="2"/>
  <c r="P200" i="2"/>
  <c r="P201" i="2"/>
  <c r="P202" i="2"/>
  <c r="P203" i="2"/>
  <c r="P204" i="2"/>
  <c r="P205" i="2"/>
  <c r="P206" i="2"/>
  <c r="P207" i="2"/>
  <c r="U7" i="2"/>
  <c r="Z13" i="2"/>
  <c r="Z14" i="2"/>
  <c r="Z15" i="2"/>
  <c r="Z16" i="2"/>
  <c r="Z17" i="2"/>
  <c r="Z18" i="2"/>
  <c r="Z19" i="2"/>
  <c r="Z20" i="2"/>
  <c r="Z21" i="2"/>
  <c r="Z22" i="2"/>
  <c r="Z23" i="2"/>
  <c r="Z24" i="2"/>
  <c r="Z25" i="2"/>
  <c r="Z26" i="2"/>
  <c r="Z27" i="2"/>
  <c r="Z28" i="2"/>
  <c r="Z29" i="2"/>
  <c r="Z30" i="2"/>
  <c r="Z31" i="2"/>
  <c r="Z32" i="2"/>
  <c r="Z33" i="2"/>
  <c r="Z34" i="2"/>
  <c r="Z35" i="2"/>
  <c r="Z36" i="2"/>
  <c r="Z37" i="2"/>
  <c r="Z38" i="2"/>
  <c r="Z39" i="2"/>
  <c r="Z40" i="2"/>
  <c r="Z41" i="2"/>
  <c r="Z42" i="2"/>
  <c r="Z43" i="2"/>
  <c r="Z44" i="2"/>
  <c r="Z45" i="2"/>
  <c r="Z46" i="2"/>
  <c r="Z47" i="2"/>
  <c r="Z48" i="2"/>
  <c r="Z49" i="2"/>
  <c r="Z50" i="2"/>
  <c r="Z51" i="2"/>
  <c r="Z52" i="2"/>
  <c r="Z53" i="2"/>
  <c r="Z54" i="2"/>
  <c r="Z55" i="2"/>
  <c r="Z56" i="2"/>
  <c r="Z57" i="2"/>
  <c r="Z58" i="2"/>
  <c r="Z59" i="2"/>
  <c r="Z60" i="2"/>
  <c r="Z61" i="2"/>
  <c r="Z62" i="2"/>
  <c r="Z63" i="2"/>
  <c r="Z64" i="2"/>
  <c r="Z65" i="2"/>
  <c r="Z66" i="2"/>
  <c r="Z67" i="2"/>
  <c r="Z68" i="2"/>
  <c r="Z69" i="2"/>
  <c r="Z70" i="2"/>
  <c r="Z71" i="2"/>
  <c r="Z72" i="2"/>
  <c r="Z73" i="2"/>
  <c r="Z74" i="2"/>
  <c r="Z75" i="2"/>
  <c r="Z76" i="2"/>
  <c r="Z77" i="2"/>
  <c r="Z78" i="2"/>
  <c r="Z79" i="2"/>
  <c r="Z80" i="2"/>
  <c r="Z81" i="2"/>
  <c r="Z82" i="2"/>
  <c r="Z83" i="2"/>
  <c r="Z84" i="2"/>
  <c r="Z85" i="2"/>
  <c r="Z86" i="2"/>
  <c r="Z87" i="2"/>
  <c r="Z88" i="2"/>
  <c r="Z89" i="2"/>
  <c r="Z90" i="2"/>
  <c r="Z91" i="2"/>
  <c r="Z92" i="2"/>
  <c r="Z93" i="2"/>
  <c r="Z94" i="2"/>
  <c r="Z95" i="2"/>
  <c r="Z96" i="2"/>
  <c r="Z97" i="2"/>
  <c r="Z98" i="2"/>
  <c r="Z99" i="2"/>
  <c r="Z100" i="2"/>
  <c r="Z101" i="2"/>
  <c r="Z9" i="2"/>
  <c r="Z10" i="2"/>
  <c r="Z11" i="2"/>
  <c r="Z12" i="2"/>
  <c r="U8" i="2"/>
  <c r="U9" i="2"/>
  <c r="U10" i="2"/>
  <c r="U11" i="2"/>
  <c r="U12" i="2"/>
  <c r="U13" i="2"/>
  <c r="U14" i="2"/>
  <c r="U15" i="2"/>
  <c r="U16" i="2"/>
  <c r="U17" i="2"/>
  <c r="U18" i="2"/>
  <c r="U19" i="2"/>
  <c r="U20" i="2"/>
  <c r="U21" i="2"/>
  <c r="U22" i="2"/>
  <c r="U23" i="2"/>
  <c r="U24" i="2"/>
  <c r="U25" i="2"/>
  <c r="U26" i="2"/>
  <c r="U27" i="2"/>
  <c r="U28" i="2"/>
  <c r="U29" i="2"/>
  <c r="U30" i="2"/>
  <c r="U31" i="2"/>
  <c r="U32" i="2"/>
  <c r="U33" i="2"/>
  <c r="U34" i="2"/>
  <c r="U35" i="2"/>
  <c r="U36" i="2"/>
  <c r="U37" i="2"/>
  <c r="U38" i="2"/>
  <c r="U39" i="2"/>
  <c r="U40" i="2"/>
  <c r="U41" i="2"/>
  <c r="U42" i="2"/>
  <c r="U43" i="2"/>
  <c r="U44" i="2"/>
  <c r="U45" i="2"/>
  <c r="U46" i="2"/>
  <c r="U47" i="2"/>
  <c r="U48" i="2"/>
  <c r="U49" i="2"/>
  <c r="U50" i="2"/>
  <c r="U51" i="2"/>
  <c r="U52" i="2"/>
  <c r="U53" i="2"/>
  <c r="U54" i="2"/>
  <c r="U55" i="2"/>
  <c r="U56" i="2"/>
  <c r="U57" i="2"/>
  <c r="U58" i="2"/>
  <c r="U59" i="2"/>
  <c r="U60" i="2"/>
  <c r="U61" i="2"/>
  <c r="U62" i="2"/>
  <c r="U63" i="2"/>
  <c r="U64" i="2"/>
  <c r="U65" i="2"/>
  <c r="U66" i="2"/>
  <c r="U67" i="2"/>
  <c r="U68" i="2"/>
  <c r="U69" i="2"/>
  <c r="U70" i="2"/>
  <c r="U71" i="2"/>
  <c r="U72" i="2"/>
  <c r="U73" i="2"/>
  <c r="U74" i="2"/>
  <c r="U75" i="2"/>
  <c r="U76" i="2"/>
  <c r="U77" i="2"/>
  <c r="U78" i="2"/>
  <c r="U79" i="2"/>
  <c r="U80" i="2"/>
  <c r="U81" i="2"/>
  <c r="U82" i="2"/>
  <c r="U83" i="2"/>
  <c r="U84" i="2"/>
  <c r="U85" i="2"/>
  <c r="U86" i="2"/>
  <c r="U87" i="2"/>
  <c r="U88" i="2"/>
  <c r="U89" i="2"/>
  <c r="U90" i="2"/>
  <c r="U91" i="2"/>
  <c r="U92" i="2"/>
  <c r="U93" i="2"/>
  <c r="U94" i="2"/>
  <c r="U95" i="2"/>
  <c r="U96" i="2"/>
  <c r="U97" i="2"/>
  <c r="U98" i="2"/>
  <c r="U99" i="2"/>
  <c r="U100" i="2"/>
  <c r="U101" i="2"/>
  <c r="T9" i="2"/>
  <c r="T10" i="2"/>
  <c r="T11" i="2"/>
  <c r="T12" i="2"/>
  <c r="T13" i="2"/>
  <c r="T14" i="2"/>
  <c r="T15" i="2"/>
  <c r="T16" i="2"/>
  <c r="T17" i="2"/>
  <c r="T18" i="2"/>
  <c r="T19" i="2"/>
  <c r="T20" i="2"/>
  <c r="T21" i="2"/>
  <c r="T22" i="2"/>
  <c r="T23" i="2"/>
  <c r="T24" i="2"/>
  <c r="T25" i="2"/>
  <c r="T26" i="2"/>
  <c r="T27" i="2"/>
  <c r="T28" i="2"/>
  <c r="T29" i="2"/>
  <c r="T30" i="2"/>
  <c r="T31" i="2"/>
  <c r="T32" i="2"/>
  <c r="T33" i="2"/>
  <c r="T34" i="2"/>
  <c r="T35" i="2"/>
  <c r="T36" i="2"/>
  <c r="T37" i="2"/>
  <c r="T38" i="2"/>
  <c r="T39" i="2"/>
  <c r="T40" i="2"/>
  <c r="T41" i="2"/>
  <c r="T42" i="2"/>
  <c r="T43" i="2"/>
  <c r="T44" i="2"/>
  <c r="T45" i="2"/>
  <c r="T46" i="2"/>
  <c r="T47" i="2"/>
  <c r="T48" i="2"/>
  <c r="T49" i="2"/>
  <c r="T50" i="2"/>
  <c r="T51" i="2"/>
  <c r="T52" i="2"/>
  <c r="T53" i="2"/>
  <c r="T54" i="2"/>
  <c r="T55" i="2"/>
  <c r="T56" i="2"/>
  <c r="T57" i="2"/>
  <c r="T58" i="2"/>
  <c r="T59" i="2"/>
  <c r="T60" i="2"/>
  <c r="T61" i="2"/>
  <c r="T62" i="2"/>
  <c r="T63" i="2"/>
  <c r="T64" i="2"/>
  <c r="T65" i="2"/>
  <c r="T66" i="2"/>
  <c r="T67" i="2"/>
  <c r="T68" i="2"/>
  <c r="T69" i="2"/>
  <c r="T70" i="2"/>
  <c r="T71" i="2"/>
  <c r="T72" i="2"/>
  <c r="T73" i="2"/>
  <c r="T74" i="2"/>
  <c r="T75" i="2"/>
  <c r="T76" i="2"/>
  <c r="T77" i="2"/>
  <c r="T78" i="2"/>
  <c r="T79" i="2"/>
  <c r="T80" i="2"/>
  <c r="T81" i="2"/>
  <c r="T82" i="2"/>
  <c r="T83" i="2"/>
  <c r="T84" i="2"/>
  <c r="T85" i="2"/>
  <c r="T86" i="2"/>
  <c r="T87" i="2"/>
  <c r="T88" i="2"/>
  <c r="T89" i="2"/>
  <c r="T90" i="2"/>
  <c r="T91" i="2"/>
  <c r="T92" i="2"/>
  <c r="T93" i="2"/>
  <c r="T94" i="2"/>
  <c r="T95" i="2"/>
  <c r="T96" i="2"/>
  <c r="T97" i="2"/>
  <c r="T98" i="2"/>
  <c r="T99" i="2"/>
  <c r="T100" i="2"/>
  <c r="T101" i="2"/>
  <c r="T102" i="2"/>
  <c r="T103" i="2"/>
  <c r="T104" i="2"/>
  <c r="T105" i="2"/>
  <c r="T106" i="2"/>
  <c r="T107" i="2"/>
  <c r="T108" i="2"/>
  <c r="T109" i="2"/>
  <c r="T110" i="2"/>
  <c r="T111" i="2"/>
  <c r="T112" i="2"/>
  <c r="T113" i="2"/>
  <c r="T114" i="2"/>
  <c r="T115" i="2"/>
  <c r="T116" i="2"/>
  <c r="T117" i="2"/>
  <c r="T118" i="2"/>
  <c r="T119" i="2"/>
  <c r="T120" i="2"/>
  <c r="T121" i="2"/>
  <c r="T122" i="2"/>
  <c r="T123" i="2"/>
  <c r="T124" i="2"/>
  <c r="T125" i="2"/>
  <c r="T126" i="2"/>
  <c r="T127" i="2"/>
  <c r="T128" i="2"/>
  <c r="T129" i="2"/>
  <c r="T130" i="2"/>
  <c r="T131" i="2"/>
  <c r="T132" i="2"/>
  <c r="T133" i="2"/>
  <c r="T134" i="2"/>
  <c r="T135" i="2"/>
  <c r="T136" i="2"/>
  <c r="T137" i="2"/>
  <c r="T138" i="2"/>
  <c r="T139" i="2"/>
  <c r="T140" i="2"/>
  <c r="T141" i="2"/>
  <c r="T142" i="2"/>
  <c r="T143" i="2"/>
  <c r="T144" i="2"/>
  <c r="T145" i="2"/>
  <c r="T146" i="2"/>
  <c r="T147" i="2"/>
  <c r="T148" i="2"/>
  <c r="T149" i="2"/>
  <c r="T150" i="2"/>
  <c r="T151" i="2"/>
  <c r="T152" i="2"/>
  <c r="T153" i="2"/>
  <c r="T154" i="2"/>
  <c r="T155" i="2"/>
  <c r="T156" i="2"/>
  <c r="T157" i="2"/>
  <c r="T158" i="2"/>
  <c r="T159" i="2"/>
  <c r="T160" i="2"/>
  <c r="T161" i="2"/>
  <c r="T162" i="2"/>
  <c r="T163" i="2"/>
  <c r="T164" i="2"/>
  <c r="T165" i="2"/>
  <c r="T166" i="2"/>
  <c r="T167" i="2"/>
  <c r="T168" i="2"/>
  <c r="T169" i="2"/>
  <c r="T170" i="2"/>
  <c r="T171" i="2"/>
  <c r="T172" i="2"/>
  <c r="T173" i="2"/>
  <c r="T174" i="2"/>
  <c r="T175" i="2"/>
  <c r="T176" i="2"/>
  <c r="T177" i="2"/>
  <c r="T178" i="2"/>
  <c r="T179" i="2"/>
  <c r="T180" i="2"/>
  <c r="T181" i="2"/>
  <c r="T182" i="2"/>
  <c r="T183" i="2"/>
  <c r="T184" i="2"/>
  <c r="T185" i="2"/>
  <c r="T186" i="2"/>
  <c r="T187" i="2"/>
  <c r="T188" i="2"/>
  <c r="T189" i="2"/>
  <c r="T190" i="2"/>
  <c r="T191" i="2"/>
  <c r="T192" i="2"/>
  <c r="T193" i="2"/>
  <c r="T194" i="2"/>
  <c r="T195" i="2"/>
  <c r="T196" i="2"/>
  <c r="T197" i="2"/>
  <c r="T198" i="2"/>
  <c r="T199" i="2"/>
  <c r="T200" i="2"/>
  <c r="T201" i="2"/>
  <c r="T202" i="2"/>
  <c r="T203" i="2"/>
  <c r="T204" i="2"/>
  <c r="T205" i="2"/>
  <c r="T206" i="2"/>
  <c r="T207" i="2"/>
  <c r="T208" i="2"/>
  <c r="T209" i="2"/>
  <c r="T210" i="2"/>
  <c r="T211" i="2"/>
  <c r="T212" i="2"/>
  <c r="T213" i="2"/>
  <c r="T214" i="2"/>
  <c r="T215" i="2"/>
  <c r="T216" i="2"/>
  <c r="T217" i="2"/>
  <c r="T218" i="2"/>
  <c r="T219" i="2"/>
  <c r="T220" i="2"/>
  <c r="T221" i="2"/>
  <c r="T222" i="2"/>
  <c r="T223" i="2"/>
  <c r="T224" i="2"/>
  <c r="T225" i="2"/>
  <c r="T226" i="2"/>
  <c r="T227" i="2"/>
  <c r="T228" i="2"/>
  <c r="T229" i="2"/>
  <c r="T230" i="2"/>
  <c r="T231" i="2"/>
  <c r="T232" i="2"/>
  <c r="T233" i="2"/>
  <c r="T234" i="2"/>
  <c r="T235" i="2"/>
  <c r="T236" i="2"/>
  <c r="T237" i="2"/>
  <c r="T238" i="2"/>
  <c r="T239" i="2"/>
  <c r="T240" i="2"/>
  <c r="T241" i="2"/>
  <c r="T242" i="2"/>
  <c r="T243" i="2"/>
  <c r="T244" i="2"/>
  <c r="T245" i="2"/>
  <c r="T246" i="2"/>
  <c r="T247" i="2"/>
  <c r="T248" i="2"/>
  <c r="T249" i="2"/>
  <c r="T250" i="2"/>
  <c r="T251" i="2"/>
  <c r="T252" i="2"/>
  <c r="T253" i="2"/>
  <c r="T254" i="2"/>
  <c r="T255" i="2"/>
  <c r="T256" i="2"/>
  <c r="T257" i="2"/>
  <c r="T258" i="2"/>
  <c r="T259" i="2"/>
  <c r="T260" i="2"/>
  <c r="T261" i="2"/>
  <c r="T262" i="2"/>
  <c r="T263" i="2"/>
  <c r="T264" i="2"/>
  <c r="T265" i="2"/>
  <c r="T266" i="2"/>
  <c r="T267" i="2"/>
  <c r="T268" i="2"/>
  <c r="T269" i="2"/>
  <c r="T270" i="2"/>
  <c r="T271" i="2"/>
  <c r="T272" i="2"/>
  <c r="T273" i="2"/>
  <c r="T274" i="2"/>
  <c r="T275" i="2"/>
  <c r="T276" i="2"/>
  <c r="T277" i="2"/>
  <c r="T278" i="2"/>
  <c r="T279" i="2"/>
  <c r="T280" i="2"/>
  <c r="T281" i="2"/>
  <c r="T282" i="2"/>
  <c r="T283" i="2"/>
  <c r="T284" i="2"/>
  <c r="T285" i="2"/>
  <c r="T286" i="2"/>
  <c r="T287" i="2"/>
  <c r="T288" i="2"/>
  <c r="T289" i="2"/>
  <c r="T290" i="2"/>
  <c r="T291" i="2"/>
  <c r="T292" i="2"/>
  <c r="T293" i="2"/>
  <c r="T294" i="2"/>
  <c r="T295" i="2"/>
  <c r="T296" i="2"/>
  <c r="T297" i="2"/>
  <c r="T298" i="2"/>
  <c r="T299" i="2"/>
  <c r="T300" i="2"/>
  <c r="T301" i="2"/>
  <c r="T302" i="2"/>
  <c r="T303" i="2"/>
  <c r="T304" i="2"/>
  <c r="T305" i="2"/>
  <c r="T306" i="2"/>
  <c r="T307" i="2"/>
  <c r="T308" i="2"/>
  <c r="T309" i="2"/>
  <c r="T310" i="2"/>
  <c r="T311" i="2"/>
  <c r="T312" i="2"/>
  <c r="T313" i="2"/>
  <c r="T314" i="2"/>
  <c r="T315" i="2"/>
  <c r="T316" i="2"/>
  <c r="T317" i="2"/>
  <c r="T318" i="2"/>
  <c r="T319" i="2"/>
  <c r="T320" i="2"/>
  <c r="T321" i="2"/>
  <c r="T322" i="2"/>
  <c r="T323" i="2"/>
  <c r="T324" i="2"/>
  <c r="T325" i="2"/>
  <c r="T326" i="2"/>
  <c r="T327" i="2"/>
  <c r="T328" i="2"/>
  <c r="T329" i="2"/>
  <c r="T330" i="2"/>
  <c r="T331" i="2"/>
  <c r="T332" i="2"/>
  <c r="T333" i="2"/>
  <c r="T334" i="2"/>
  <c r="T335" i="2"/>
  <c r="T336" i="2"/>
  <c r="T337" i="2"/>
  <c r="T338" i="2"/>
  <c r="T339" i="2"/>
  <c r="T340" i="2"/>
  <c r="T341" i="2"/>
  <c r="T342" i="2"/>
  <c r="T343" i="2"/>
  <c r="T344" i="2"/>
  <c r="T345" i="2"/>
  <c r="T346" i="2"/>
  <c r="T347" i="2"/>
  <c r="T348" i="2"/>
  <c r="T349" i="2"/>
  <c r="T350" i="2"/>
  <c r="T351" i="2"/>
  <c r="T352" i="2"/>
  <c r="T353" i="2"/>
  <c r="T354" i="2"/>
  <c r="T355" i="2"/>
  <c r="T356" i="2"/>
  <c r="T357" i="2"/>
  <c r="T358" i="2"/>
  <c r="T359" i="2"/>
  <c r="T360" i="2"/>
  <c r="T361" i="2"/>
  <c r="T362" i="2"/>
  <c r="T363" i="2"/>
  <c r="T364" i="2"/>
  <c r="T365" i="2"/>
  <c r="T366" i="2"/>
  <c r="T367" i="2"/>
  <c r="T368" i="2"/>
  <c r="T369" i="2"/>
  <c r="T370" i="2"/>
  <c r="T371" i="2"/>
  <c r="T372" i="2"/>
  <c r="T373" i="2"/>
  <c r="T374" i="2"/>
  <c r="T375" i="2"/>
  <c r="T376" i="2"/>
  <c r="T377" i="2"/>
  <c r="T378" i="2"/>
  <c r="T379" i="2"/>
  <c r="T380" i="2"/>
  <c r="T381" i="2"/>
  <c r="T382" i="2"/>
  <c r="T383" i="2"/>
  <c r="T384" i="2"/>
  <c r="T385" i="2"/>
  <c r="T386" i="2"/>
  <c r="T387" i="2"/>
  <c r="T388" i="2"/>
  <c r="T389" i="2"/>
  <c r="T390" i="2"/>
  <c r="T391" i="2"/>
  <c r="T392" i="2"/>
  <c r="T393" i="2"/>
  <c r="T394" i="2"/>
  <c r="T395" i="2"/>
  <c r="T396" i="2"/>
  <c r="T397" i="2"/>
  <c r="T398" i="2"/>
  <c r="T399" i="2"/>
  <c r="T400" i="2"/>
  <c r="T401" i="2"/>
  <c r="T402" i="2"/>
  <c r="T403" i="2"/>
  <c r="T404" i="2"/>
  <c r="T405" i="2"/>
  <c r="T406" i="2"/>
  <c r="T407" i="2"/>
  <c r="T408" i="2"/>
  <c r="T409" i="2"/>
  <c r="T410" i="2"/>
  <c r="T411" i="2"/>
  <c r="T412" i="2"/>
  <c r="T413" i="2"/>
  <c r="T414" i="2"/>
  <c r="T415" i="2"/>
  <c r="T416" i="2"/>
  <c r="T417" i="2"/>
  <c r="T418" i="2"/>
  <c r="T419" i="2"/>
  <c r="T420" i="2"/>
  <c r="T421" i="2"/>
  <c r="T422" i="2"/>
  <c r="T423" i="2"/>
  <c r="T424" i="2"/>
  <c r="T425" i="2"/>
  <c r="T426" i="2"/>
  <c r="T427" i="2"/>
  <c r="T428" i="2"/>
  <c r="T429" i="2"/>
  <c r="T430" i="2"/>
  <c r="T431" i="2"/>
  <c r="T432" i="2"/>
  <c r="T433" i="2"/>
  <c r="T434" i="2"/>
  <c r="T435" i="2"/>
  <c r="T436" i="2"/>
  <c r="T437" i="2"/>
  <c r="T438" i="2"/>
  <c r="T439" i="2"/>
  <c r="T440" i="2"/>
  <c r="T441" i="2"/>
  <c r="T442" i="2"/>
  <c r="T443" i="2"/>
  <c r="T444" i="2"/>
  <c r="T445" i="2"/>
  <c r="T446" i="2"/>
  <c r="T447" i="2"/>
  <c r="T448" i="2"/>
  <c r="T449" i="2"/>
  <c r="T450" i="2"/>
  <c r="T451" i="2"/>
  <c r="T452" i="2"/>
  <c r="T453" i="2"/>
  <c r="T454" i="2"/>
  <c r="T455" i="2"/>
  <c r="T456" i="2"/>
  <c r="T457" i="2"/>
  <c r="T458" i="2"/>
  <c r="T459" i="2"/>
  <c r="T460" i="2"/>
  <c r="T461" i="2"/>
  <c r="T462" i="2"/>
  <c r="T463" i="2"/>
  <c r="T464" i="2"/>
  <c r="T465" i="2"/>
  <c r="T466" i="2"/>
  <c r="T467" i="2"/>
  <c r="T468" i="2"/>
  <c r="T469" i="2"/>
  <c r="T470" i="2"/>
  <c r="T471" i="2"/>
  <c r="T472" i="2"/>
  <c r="T473" i="2"/>
  <c r="T474" i="2"/>
  <c r="T475" i="2"/>
  <c r="T476" i="2"/>
  <c r="T477" i="2"/>
  <c r="T478" i="2"/>
  <c r="T479" i="2"/>
  <c r="T480" i="2"/>
  <c r="T481" i="2"/>
  <c r="T482" i="2"/>
  <c r="T483" i="2"/>
  <c r="T484" i="2"/>
  <c r="T485" i="2"/>
  <c r="T486" i="2"/>
  <c r="T487" i="2"/>
  <c r="T488" i="2"/>
  <c r="T489" i="2"/>
  <c r="T490" i="2"/>
  <c r="T491" i="2"/>
  <c r="T492" i="2"/>
  <c r="T493" i="2"/>
  <c r="T494" i="2"/>
  <c r="T495" i="2"/>
  <c r="T496" i="2"/>
  <c r="T497" i="2"/>
  <c r="T498" i="2"/>
  <c r="T499" i="2"/>
  <c r="T500" i="2"/>
  <c r="T501" i="2"/>
  <c r="T502" i="2"/>
  <c r="T503" i="2"/>
  <c r="T504" i="2"/>
  <c r="T505" i="2"/>
  <c r="T506" i="2"/>
  <c r="T507" i="2"/>
  <c r="T508" i="2"/>
  <c r="T509" i="2"/>
  <c r="T510" i="2"/>
  <c r="T511" i="2"/>
  <c r="T512" i="2"/>
  <c r="T513" i="2"/>
  <c r="T514" i="2"/>
  <c r="T515" i="2"/>
  <c r="T516" i="2"/>
  <c r="T517" i="2"/>
  <c r="T518" i="2"/>
  <c r="T519" i="2"/>
  <c r="T520" i="2"/>
  <c r="T521" i="2"/>
  <c r="T522" i="2"/>
  <c r="T523" i="2"/>
  <c r="T524" i="2"/>
  <c r="T525" i="2"/>
  <c r="T526" i="2"/>
  <c r="T527" i="2"/>
  <c r="T528" i="2"/>
  <c r="T529" i="2"/>
  <c r="T530" i="2"/>
  <c r="T531" i="2"/>
  <c r="T532" i="2"/>
  <c r="T533" i="2"/>
  <c r="T534" i="2"/>
  <c r="T535" i="2"/>
  <c r="T536" i="2"/>
  <c r="T537" i="2"/>
  <c r="T538" i="2"/>
  <c r="T539" i="2"/>
  <c r="T540" i="2"/>
  <c r="T541" i="2"/>
  <c r="T542" i="2"/>
  <c r="T543" i="2"/>
  <c r="T544" i="2"/>
  <c r="T545" i="2"/>
  <c r="T546" i="2"/>
  <c r="T547" i="2"/>
  <c r="T548" i="2"/>
  <c r="T549" i="2"/>
  <c r="T550" i="2"/>
  <c r="T551" i="2"/>
  <c r="T552" i="2"/>
  <c r="T553" i="2"/>
  <c r="T554" i="2"/>
  <c r="T555" i="2"/>
  <c r="T556" i="2"/>
  <c r="T557" i="2"/>
  <c r="T558" i="2"/>
  <c r="T559" i="2"/>
  <c r="T560" i="2"/>
  <c r="T561" i="2"/>
  <c r="T562" i="2"/>
  <c r="T563" i="2"/>
  <c r="T564" i="2"/>
  <c r="T565" i="2"/>
  <c r="T566" i="2"/>
  <c r="T567" i="2"/>
  <c r="T568" i="2"/>
  <c r="T569" i="2"/>
  <c r="T570" i="2"/>
  <c r="T571" i="2"/>
  <c r="T572" i="2"/>
  <c r="T573" i="2"/>
  <c r="T574" i="2"/>
  <c r="T575" i="2"/>
  <c r="T576" i="2"/>
  <c r="T577" i="2"/>
  <c r="T578" i="2"/>
  <c r="T579" i="2"/>
  <c r="T580" i="2"/>
  <c r="T581" i="2"/>
  <c r="T582" i="2"/>
  <c r="T583" i="2"/>
  <c r="T584" i="2"/>
  <c r="T585" i="2"/>
  <c r="T586" i="2"/>
  <c r="T587" i="2"/>
  <c r="T588" i="2"/>
  <c r="T589" i="2"/>
  <c r="T590" i="2"/>
  <c r="T591" i="2"/>
  <c r="T592" i="2"/>
  <c r="T593" i="2"/>
  <c r="T594" i="2"/>
  <c r="T595" i="2"/>
  <c r="T596" i="2"/>
  <c r="T597" i="2"/>
  <c r="T598" i="2"/>
  <c r="T599" i="2"/>
  <c r="T600" i="2"/>
  <c r="T601" i="2"/>
  <c r="T602" i="2"/>
  <c r="T603" i="2"/>
  <c r="T604" i="2"/>
  <c r="T605" i="2"/>
  <c r="T606" i="2"/>
  <c r="T607" i="2"/>
  <c r="T608" i="2"/>
  <c r="T609" i="2"/>
  <c r="T610" i="2"/>
  <c r="T611" i="2"/>
  <c r="T612" i="2"/>
  <c r="T613" i="2"/>
  <c r="T614" i="2"/>
  <c r="T615" i="2"/>
  <c r="T616" i="2"/>
  <c r="T617" i="2"/>
  <c r="T618" i="2"/>
  <c r="T619" i="2"/>
  <c r="T620" i="2"/>
  <c r="T621" i="2"/>
  <c r="T622" i="2"/>
  <c r="T623" i="2"/>
  <c r="T624" i="2"/>
  <c r="T625" i="2"/>
  <c r="T626" i="2"/>
  <c r="T627" i="2"/>
  <c r="T628" i="2"/>
  <c r="T629" i="2"/>
  <c r="T630" i="2"/>
  <c r="T631" i="2"/>
  <c r="T632" i="2"/>
  <c r="T633" i="2"/>
  <c r="T634" i="2"/>
  <c r="T635" i="2"/>
  <c r="T636" i="2"/>
  <c r="T637" i="2"/>
  <c r="T638" i="2"/>
  <c r="T639" i="2"/>
  <c r="T640" i="2"/>
  <c r="T641" i="2"/>
  <c r="T642" i="2"/>
  <c r="T643" i="2"/>
  <c r="T644" i="2"/>
  <c r="T645" i="2"/>
  <c r="T646" i="2"/>
  <c r="T647" i="2"/>
  <c r="T648" i="2"/>
  <c r="T649" i="2"/>
  <c r="T650" i="2"/>
  <c r="T651" i="2"/>
  <c r="T652" i="2"/>
  <c r="T653" i="2"/>
  <c r="T654" i="2"/>
  <c r="T655" i="2"/>
  <c r="T656" i="2"/>
  <c r="T657" i="2"/>
  <c r="T658" i="2"/>
  <c r="T659" i="2"/>
  <c r="T660" i="2"/>
  <c r="T661" i="2"/>
  <c r="T662" i="2"/>
  <c r="T663" i="2"/>
  <c r="T664" i="2"/>
  <c r="T665" i="2"/>
  <c r="T666" i="2"/>
  <c r="T667" i="2"/>
  <c r="T668" i="2"/>
  <c r="T669" i="2"/>
  <c r="T670" i="2"/>
  <c r="T671" i="2"/>
  <c r="T672" i="2"/>
  <c r="T673" i="2"/>
  <c r="T674" i="2"/>
  <c r="T675" i="2"/>
  <c r="T676" i="2"/>
  <c r="T677" i="2"/>
  <c r="T678" i="2"/>
  <c r="T679" i="2"/>
  <c r="T680" i="2"/>
  <c r="T681" i="2"/>
  <c r="T682" i="2"/>
  <c r="T683" i="2"/>
  <c r="T684" i="2"/>
  <c r="T685" i="2"/>
  <c r="T686" i="2"/>
  <c r="T687" i="2"/>
  <c r="T688" i="2"/>
  <c r="T689" i="2"/>
  <c r="T690" i="2"/>
  <c r="T691" i="2"/>
  <c r="T692" i="2"/>
  <c r="T693" i="2"/>
  <c r="T694" i="2"/>
  <c r="T695" i="2"/>
  <c r="T696" i="2"/>
  <c r="T697" i="2"/>
  <c r="T698" i="2"/>
  <c r="T699" i="2"/>
  <c r="T700" i="2"/>
  <c r="T701" i="2"/>
  <c r="T702" i="2"/>
  <c r="T703" i="2"/>
  <c r="T704" i="2"/>
  <c r="T705" i="2"/>
  <c r="T706" i="2"/>
  <c r="T707" i="2"/>
  <c r="T708" i="2"/>
  <c r="T709" i="2"/>
  <c r="T710" i="2"/>
  <c r="T711" i="2"/>
  <c r="T712" i="2"/>
  <c r="T713" i="2"/>
  <c r="T714" i="2"/>
  <c r="T715" i="2"/>
  <c r="T716" i="2"/>
  <c r="T717" i="2"/>
  <c r="T718" i="2"/>
  <c r="T719" i="2"/>
  <c r="T720" i="2"/>
  <c r="T721" i="2"/>
  <c r="T722" i="2"/>
  <c r="T723" i="2"/>
  <c r="T724" i="2"/>
  <c r="T725" i="2"/>
  <c r="T726" i="2"/>
  <c r="T727" i="2"/>
  <c r="T728" i="2"/>
  <c r="T729" i="2"/>
  <c r="T730" i="2"/>
  <c r="T731" i="2"/>
  <c r="T732" i="2"/>
  <c r="T733" i="2"/>
  <c r="T734" i="2"/>
  <c r="T735" i="2"/>
  <c r="T736" i="2"/>
  <c r="T737" i="2"/>
  <c r="T738" i="2"/>
  <c r="T739" i="2"/>
  <c r="T740" i="2"/>
  <c r="T741" i="2"/>
  <c r="T742" i="2"/>
  <c r="T743" i="2"/>
  <c r="T744" i="2"/>
  <c r="T745" i="2"/>
  <c r="T746" i="2"/>
  <c r="T747" i="2"/>
  <c r="T748" i="2"/>
  <c r="T749" i="2"/>
  <c r="T750" i="2"/>
  <c r="T751" i="2"/>
  <c r="T752" i="2"/>
  <c r="T753" i="2"/>
  <c r="T754" i="2"/>
  <c r="T755" i="2"/>
  <c r="T756" i="2"/>
  <c r="T757" i="2"/>
  <c r="T758" i="2"/>
  <c r="T759" i="2"/>
  <c r="T760" i="2"/>
  <c r="T761" i="2"/>
  <c r="T762" i="2"/>
  <c r="T763" i="2"/>
  <c r="T764" i="2"/>
  <c r="T765" i="2"/>
  <c r="T766" i="2"/>
  <c r="T767" i="2"/>
  <c r="T768" i="2"/>
  <c r="T769" i="2"/>
  <c r="T770" i="2"/>
  <c r="T771" i="2"/>
  <c r="T772" i="2"/>
  <c r="T773" i="2"/>
  <c r="T774" i="2"/>
  <c r="T775" i="2"/>
  <c r="T776" i="2"/>
  <c r="T777" i="2"/>
  <c r="T778" i="2"/>
  <c r="T779" i="2"/>
  <c r="T780" i="2"/>
  <c r="T781" i="2"/>
  <c r="T782" i="2"/>
  <c r="T783" i="2"/>
  <c r="T784" i="2"/>
  <c r="T785" i="2"/>
  <c r="T786" i="2"/>
  <c r="T787" i="2"/>
  <c r="T788" i="2"/>
  <c r="T789" i="2"/>
  <c r="T790" i="2"/>
  <c r="T791" i="2"/>
  <c r="T792" i="2"/>
  <c r="T793" i="2"/>
  <c r="T794" i="2"/>
  <c r="T795" i="2"/>
  <c r="T796" i="2"/>
  <c r="T797" i="2"/>
  <c r="T798" i="2"/>
  <c r="T799" i="2"/>
  <c r="T800" i="2"/>
  <c r="T801" i="2"/>
  <c r="T802" i="2"/>
  <c r="T803" i="2"/>
  <c r="T804" i="2"/>
  <c r="T805" i="2"/>
  <c r="T806" i="2"/>
  <c r="T807" i="2"/>
  <c r="T808" i="2"/>
  <c r="T809" i="2"/>
  <c r="T810" i="2"/>
  <c r="T811" i="2"/>
  <c r="T812" i="2"/>
  <c r="T813" i="2"/>
  <c r="T814" i="2"/>
  <c r="T815" i="2"/>
  <c r="T816" i="2"/>
  <c r="T817" i="2"/>
  <c r="T818" i="2"/>
  <c r="T819" i="2"/>
  <c r="T820" i="2"/>
  <c r="T821" i="2"/>
  <c r="T822" i="2"/>
  <c r="T823" i="2"/>
  <c r="T824" i="2"/>
  <c r="T825" i="2"/>
  <c r="T826" i="2"/>
  <c r="T827" i="2"/>
  <c r="T828" i="2"/>
  <c r="T829" i="2"/>
  <c r="T830" i="2"/>
  <c r="T831" i="2"/>
  <c r="T832" i="2"/>
  <c r="T833" i="2"/>
  <c r="T834" i="2"/>
  <c r="T835" i="2"/>
  <c r="T836" i="2"/>
  <c r="T837" i="2"/>
  <c r="T838" i="2"/>
  <c r="T839" i="2"/>
  <c r="T840" i="2"/>
  <c r="T841" i="2"/>
  <c r="T842" i="2"/>
  <c r="T843" i="2"/>
  <c r="T844" i="2"/>
  <c r="T845" i="2"/>
  <c r="T846" i="2"/>
  <c r="T847" i="2"/>
  <c r="T848" i="2"/>
  <c r="T849" i="2"/>
  <c r="T850" i="2"/>
  <c r="T851" i="2"/>
  <c r="T852" i="2"/>
  <c r="T853" i="2"/>
  <c r="T854" i="2"/>
  <c r="T855" i="2"/>
  <c r="T856" i="2"/>
  <c r="T857" i="2"/>
  <c r="T858" i="2"/>
  <c r="T859" i="2"/>
  <c r="T860" i="2"/>
  <c r="T861" i="2"/>
  <c r="T862" i="2"/>
  <c r="T863" i="2"/>
  <c r="T864" i="2"/>
  <c r="T865" i="2"/>
  <c r="T866" i="2"/>
  <c r="T867" i="2"/>
  <c r="T868" i="2"/>
  <c r="T869" i="2"/>
  <c r="T870" i="2"/>
  <c r="T871" i="2"/>
  <c r="T872" i="2"/>
  <c r="T873" i="2"/>
  <c r="T874" i="2"/>
  <c r="T875" i="2"/>
  <c r="T876" i="2"/>
  <c r="T877" i="2"/>
  <c r="T878" i="2"/>
  <c r="T879" i="2"/>
  <c r="T880" i="2"/>
  <c r="T881" i="2"/>
  <c r="T882" i="2"/>
  <c r="T883" i="2"/>
  <c r="T884" i="2"/>
  <c r="T885" i="2"/>
  <c r="T886" i="2"/>
  <c r="T887" i="2"/>
  <c r="T888" i="2"/>
  <c r="T889" i="2"/>
  <c r="T890" i="2"/>
  <c r="T891" i="2"/>
  <c r="T892" i="2"/>
  <c r="T893" i="2"/>
  <c r="T894" i="2"/>
  <c r="T895" i="2"/>
  <c r="T896" i="2"/>
  <c r="T897" i="2"/>
  <c r="T898" i="2"/>
  <c r="T899" i="2"/>
  <c r="T900" i="2"/>
  <c r="T901" i="2"/>
  <c r="T902" i="2"/>
  <c r="T903" i="2"/>
  <c r="T904" i="2"/>
  <c r="T905" i="2"/>
  <c r="T906" i="2"/>
  <c r="T907" i="2"/>
  <c r="T908" i="2"/>
  <c r="T909" i="2"/>
  <c r="T910" i="2"/>
  <c r="T911" i="2"/>
  <c r="T912" i="2"/>
  <c r="T913" i="2"/>
  <c r="T914" i="2"/>
  <c r="T915" i="2"/>
  <c r="T916" i="2"/>
  <c r="T917" i="2"/>
  <c r="T918" i="2"/>
  <c r="T919" i="2"/>
  <c r="T920" i="2"/>
  <c r="T921" i="2"/>
  <c r="T922" i="2"/>
  <c r="T923" i="2"/>
  <c r="T924" i="2"/>
  <c r="T925" i="2"/>
  <c r="T926" i="2"/>
  <c r="T927" i="2"/>
  <c r="T928" i="2"/>
  <c r="T929" i="2"/>
  <c r="T930" i="2"/>
  <c r="T931" i="2"/>
  <c r="T932" i="2"/>
  <c r="T933" i="2"/>
  <c r="T934" i="2"/>
  <c r="T935" i="2"/>
  <c r="T936" i="2"/>
  <c r="T937" i="2"/>
  <c r="T938" i="2"/>
  <c r="T939" i="2"/>
  <c r="T940" i="2"/>
  <c r="T941" i="2"/>
  <c r="T942" i="2"/>
  <c r="T943" i="2"/>
  <c r="T944" i="2"/>
  <c r="T945" i="2"/>
  <c r="T946" i="2"/>
  <c r="T947" i="2"/>
  <c r="T948" i="2"/>
  <c r="T949" i="2"/>
  <c r="T950" i="2"/>
  <c r="T951" i="2"/>
  <c r="T952" i="2"/>
  <c r="T953" i="2"/>
  <c r="T954" i="2"/>
  <c r="T955" i="2"/>
  <c r="T956" i="2"/>
  <c r="T957" i="2"/>
  <c r="T958" i="2"/>
  <c r="T959" i="2"/>
  <c r="T960" i="2"/>
  <c r="T961" i="2"/>
  <c r="T962" i="2"/>
  <c r="T963" i="2"/>
  <c r="T964" i="2"/>
  <c r="T965" i="2"/>
  <c r="T966" i="2"/>
  <c r="T967" i="2"/>
  <c r="T968" i="2"/>
  <c r="T969" i="2"/>
  <c r="T970" i="2"/>
  <c r="T971" i="2"/>
  <c r="T972" i="2"/>
  <c r="T973" i="2"/>
  <c r="T974" i="2"/>
  <c r="T975" i="2"/>
  <c r="T976" i="2"/>
  <c r="T977" i="2"/>
  <c r="T978" i="2"/>
  <c r="T979" i="2"/>
  <c r="T980" i="2"/>
  <c r="T981" i="2"/>
  <c r="T982" i="2"/>
  <c r="T983" i="2"/>
  <c r="T984" i="2"/>
  <c r="T985" i="2"/>
  <c r="T986" i="2"/>
  <c r="T987" i="2"/>
  <c r="T988" i="2"/>
  <c r="T989" i="2"/>
  <c r="T990" i="2"/>
  <c r="T991" i="2"/>
  <c r="T992" i="2"/>
  <c r="T993" i="2"/>
  <c r="T994" i="2"/>
  <c r="T995" i="2"/>
  <c r="T996" i="2"/>
  <c r="T997" i="2"/>
  <c r="T998" i="2"/>
  <c r="T999" i="2"/>
  <c r="T1000" i="2"/>
  <c r="T1001" i="2"/>
  <c r="T1002" i="2"/>
  <c r="T1003" i="2"/>
  <c r="T1004" i="2"/>
  <c r="T1005" i="2"/>
  <c r="T1006" i="2"/>
  <c r="T1007" i="2"/>
  <c r="T1008" i="2"/>
  <c r="S9" i="2"/>
  <c r="S10" i="2"/>
  <c r="S11" i="2"/>
  <c r="S12" i="2"/>
  <c r="S13" i="2"/>
  <c r="S14" i="2"/>
  <c r="S15" i="2"/>
  <c r="S16" i="2"/>
  <c r="S17" i="2"/>
  <c r="S18" i="2"/>
  <c r="S19" i="2"/>
  <c r="S20" i="2"/>
  <c r="S21" i="2"/>
  <c r="S22" i="2"/>
  <c r="S23" i="2"/>
  <c r="S24" i="2"/>
  <c r="S25" i="2"/>
  <c r="S26" i="2"/>
  <c r="S27" i="2"/>
  <c r="S28" i="2"/>
  <c r="S29" i="2"/>
  <c r="S30" i="2"/>
  <c r="S31" i="2"/>
  <c r="S32" i="2"/>
  <c r="S33" i="2"/>
  <c r="S34" i="2"/>
  <c r="S35" i="2"/>
  <c r="S36" i="2"/>
  <c r="S37" i="2"/>
  <c r="S38" i="2"/>
  <c r="S39" i="2"/>
  <c r="S40" i="2"/>
  <c r="S41" i="2"/>
  <c r="S42" i="2"/>
  <c r="S43" i="2"/>
  <c r="S44" i="2"/>
  <c r="S45" i="2"/>
  <c r="S46" i="2"/>
  <c r="S47" i="2"/>
  <c r="S48" i="2"/>
  <c r="S49" i="2"/>
  <c r="S50" i="2"/>
  <c r="S51" i="2"/>
  <c r="S52" i="2"/>
  <c r="S53" i="2"/>
  <c r="S54" i="2"/>
  <c r="S55" i="2"/>
  <c r="S56" i="2"/>
  <c r="S57" i="2"/>
  <c r="S58" i="2"/>
  <c r="S59" i="2"/>
  <c r="S60" i="2"/>
  <c r="S61" i="2"/>
  <c r="S62" i="2"/>
  <c r="S63" i="2"/>
  <c r="S64" i="2"/>
  <c r="S65" i="2"/>
  <c r="S66" i="2"/>
  <c r="S67" i="2"/>
  <c r="S68" i="2"/>
  <c r="S69" i="2"/>
  <c r="S70" i="2"/>
  <c r="S71" i="2"/>
  <c r="S72" i="2"/>
  <c r="S73" i="2"/>
  <c r="S74" i="2"/>
  <c r="S75" i="2"/>
  <c r="S76" i="2"/>
  <c r="S77" i="2"/>
  <c r="S78" i="2"/>
  <c r="S79" i="2"/>
  <c r="S80" i="2"/>
  <c r="S81" i="2"/>
  <c r="S82" i="2"/>
  <c r="S83" i="2"/>
  <c r="S84" i="2"/>
  <c r="S85" i="2"/>
  <c r="S86" i="2"/>
  <c r="S87" i="2"/>
  <c r="S88" i="2"/>
  <c r="S89" i="2"/>
  <c r="S90" i="2"/>
  <c r="S91" i="2"/>
  <c r="S92" i="2"/>
  <c r="S93" i="2"/>
  <c r="S94" i="2"/>
  <c r="S95" i="2"/>
  <c r="S96" i="2"/>
  <c r="S97" i="2"/>
  <c r="S98" i="2"/>
  <c r="S99" i="2"/>
  <c r="S100" i="2"/>
  <c r="S101" i="2"/>
  <c r="S102" i="2"/>
  <c r="S103" i="2"/>
  <c r="S104" i="2"/>
  <c r="S105" i="2"/>
  <c r="S106" i="2"/>
  <c r="S107" i="2"/>
  <c r="S108" i="2"/>
  <c r="S109" i="2"/>
  <c r="S110" i="2"/>
  <c r="S111" i="2"/>
  <c r="S112" i="2"/>
  <c r="S113" i="2"/>
  <c r="S114" i="2"/>
  <c r="S115" i="2"/>
  <c r="S116" i="2"/>
  <c r="S117" i="2"/>
  <c r="S118" i="2"/>
  <c r="S119" i="2"/>
  <c r="S120" i="2"/>
  <c r="S121" i="2"/>
  <c r="S122" i="2"/>
  <c r="S123" i="2"/>
  <c r="S124" i="2"/>
  <c r="S125" i="2"/>
  <c r="S126" i="2"/>
  <c r="S127" i="2"/>
  <c r="S128" i="2"/>
  <c r="S129" i="2"/>
  <c r="S130" i="2"/>
  <c r="S131" i="2"/>
  <c r="S132" i="2"/>
  <c r="S133" i="2"/>
  <c r="S134" i="2"/>
  <c r="S135" i="2"/>
  <c r="S136" i="2"/>
  <c r="S137" i="2"/>
  <c r="S138" i="2"/>
  <c r="S139" i="2"/>
  <c r="S140" i="2"/>
  <c r="S141" i="2"/>
  <c r="S142" i="2"/>
  <c r="S143" i="2"/>
  <c r="S144" i="2"/>
  <c r="S145" i="2"/>
  <c r="S146" i="2"/>
  <c r="S147" i="2"/>
  <c r="S148" i="2"/>
  <c r="S149" i="2"/>
  <c r="S150" i="2"/>
  <c r="S151" i="2"/>
  <c r="S152" i="2"/>
  <c r="S153" i="2"/>
  <c r="S154" i="2"/>
  <c r="S155" i="2"/>
  <c r="S156" i="2"/>
  <c r="S157" i="2"/>
  <c r="S158" i="2"/>
  <c r="S159" i="2"/>
  <c r="S160" i="2"/>
  <c r="S161" i="2"/>
  <c r="S162" i="2"/>
  <c r="S163" i="2"/>
  <c r="S164" i="2"/>
  <c r="S165" i="2"/>
  <c r="S166" i="2"/>
  <c r="S167" i="2"/>
  <c r="S168" i="2"/>
  <c r="S169" i="2"/>
  <c r="S170" i="2"/>
  <c r="S171" i="2"/>
  <c r="S172" i="2"/>
  <c r="S173" i="2"/>
  <c r="S174" i="2"/>
  <c r="S175" i="2"/>
  <c r="S176" i="2"/>
  <c r="S177" i="2"/>
  <c r="S178" i="2"/>
  <c r="S179" i="2"/>
  <c r="S180" i="2"/>
  <c r="S181" i="2"/>
  <c r="S182" i="2"/>
  <c r="S183" i="2"/>
  <c r="S184" i="2"/>
  <c r="S185" i="2"/>
  <c r="S186" i="2"/>
  <c r="S187" i="2"/>
  <c r="S188" i="2"/>
  <c r="S189" i="2"/>
  <c r="S190" i="2"/>
  <c r="S191" i="2"/>
  <c r="S192" i="2"/>
  <c r="S193" i="2"/>
  <c r="S194" i="2"/>
  <c r="S195" i="2"/>
  <c r="S196" i="2"/>
  <c r="S197" i="2"/>
  <c r="S198" i="2"/>
  <c r="S199" i="2"/>
  <c r="S200" i="2"/>
  <c r="S201" i="2"/>
  <c r="S202" i="2"/>
  <c r="S203" i="2"/>
  <c r="S204" i="2"/>
  <c r="S205" i="2"/>
  <c r="S206" i="2"/>
  <c r="S207" i="2"/>
  <c r="S208" i="2"/>
  <c r="S209" i="2"/>
  <c r="S210" i="2"/>
  <c r="S211" i="2"/>
  <c r="S212" i="2"/>
  <c r="S213" i="2"/>
  <c r="S214" i="2"/>
  <c r="S215" i="2"/>
  <c r="S216" i="2"/>
  <c r="S217" i="2"/>
  <c r="S218" i="2"/>
  <c r="S219" i="2"/>
  <c r="S220" i="2"/>
  <c r="S221" i="2"/>
  <c r="S222" i="2"/>
  <c r="S223" i="2"/>
  <c r="S224" i="2"/>
  <c r="S225" i="2"/>
  <c r="S226" i="2"/>
  <c r="S227" i="2"/>
  <c r="S228" i="2"/>
  <c r="S229" i="2"/>
  <c r="S230" i="2"/>
  <c r="S231" i="2"/>
  <c r="S232" i="2"/>
  <c r="S233" i="2"/>
  <c r="S234" i="2"/>
  <c r="S235" i="2"/>
  <c r="S236" i="2"/>
  <c r="S237" i="2"/>
  <c r="S238" i="2"/>
  <c r="S239" i="2"/>
  <c r="S240" i="2"/>
  <c r="S241" i="2"/>
  <c r="S242" i="2"/>
  <c r="S243" i="2"/>
  <c r="S244" i="2"/>
  <c r="S245" i="2"/>
  <c r="S246" i="2"/>
  <c r="S247" i="2"/>
  <c r="S248" i="2"/>
  <c r="S249" i="2"/>
  <c r="S250" i="2"/>
  <c r="S251" i="2"/>
  <c r="S252" i="2"/>
  <c r="S253" i="2"/>
  <c r="S254" i="2"/>
  <c r="S255" i="2"/>
  <c r="S256" i="2"/>
  <c r="S257" i="2"/>
  <c r="S258" i="2"/>
  <c r="S259" i="2"/>
  <c r="S260" i="2"/>
  <c r="S261" i="2"/>
  <c r="S262" i="2"/>
  <c r="S263" i="2"/>
  <c r="S264" i="2"/>
  <c r="S265" i="2"/>
  <c r="S266" i="2"/>
  <c r="S267" i="2"/>
  <c r="S268" i="2"/>
  <c r="S269" i="2"/>
  <c r="S270" i="2"/>
  <c r="S271" i="2"/>
  <c r="S272" i="2"/>
  <c r="S273" i="2"/>
  <c r="S274" i="2"/>
  <c r="S275" i="2"/>
  <c r="S276" i="2"/>
  <c r="S277" i="2"/>
  <c r="S278" i="2"/>
  <c r="S279" i="2"/>
  <c r="S280" i="2"/>
  <c r="S281" i="2"/>
  <c r="S282" i="2"/>
  <c r="S283" i="2"/>
  <c r="S284" i="2"/>
  <c r="S285" i="2"/>
  <c r="S286" i="2"/>
  <c r="S287" i="2"/>
  <c r="S288" i="2"/>
  <c r="S289" i="2"/>
  <c r="S290" i="2"/>
  <c r="S291" i="2"/>
  <c r="S292" i="2"/>
  <c r="S293" i="2"/>
  <c r="S294" i="2"/>
  <c r="S295" i="2"/>
  <c r="S296" i="2"/>
  <c r="S297" i="2"/>
  <c r="S298" i="2"/>
  <c r="S299" i="2"/>
  <c r="S300" i="2"/>
  <c r="S301" i="2"/>
  <c r="S302" i="2"/>
  <c r="S303" i="2"/>
  <c r="S304" i="2"/>
  <c r="S305" i="2"/>
  <c r="S306" i="2"/>
  <c r="S307" i="2"/>
  <c r="S308" i="2"/>
  <c r="S309" i="2"/>
  <c r="S310" i="2"/>
  <c r="S311" i="2"/>
  <c r="S312" i="2"/>
  <c r="S313" i="2"/>
  <c r="S314" i="2"/>
  <c r="S315" i="2"/>
  <c r="S316" i="2"/>
  <c r="S317" i="2"/>
  <c r="S318" i="2"/>
  <c r="S319" i="2"/>
  <c r="S320" i="2"/>
  <c r="S321" i="2"/>
  <c r="S322" i="2"/>
  <c r="S323" i="2"/>
  <c r="S324" i="2"/>
  <c r="S325" i="2"/>
  <c r="S326" i="2"/>
  <c r="S327" i="2"/>
  <c r="S328" i="2"/>
  <c r="S329" i="2"/>
  <c r="S330" i="2"/>
  <c r="S331" i="2"/>
  <c r="S332" i="2"/>
  <c r="S333" i="2"/>
  <c r="S334" i="2"/>
  <c r="S335" i="2"/>
  <c r="S336" i="2"/>
  <c r="S337" i="2"/>
  <c r="S338" i="2"/>
  <c r="S339" i="2"/>
  <c r="S340" i="2"/>
  <c r="S341" i="2"/>
  <c r="S342" i="2"/>
  <c r="S343" i="2"/>
  <c r="S344" i="2"/>
  <c r="S345" i="2"/>
  <c r="S346" i="2"/>
  <c r="S347" i="2"/>
  <c r="S348" i="2"/>
  <c r="S349" i="2"/>
  <c r="S350" i="2"/>
  <c r="S351" i="2"/>
  <c r="S352" i="2"/>
  <c r="S353" i="2"/>
  <c r="S354" i="2"/>
  <c r="S355" i="2"/>
  <c r="S356" i="2"/>
  <c r="S357" i="2"/>
  <c r="S358" i="2"/>
  <c r="S359" i="2"/>
  <c r="S360" i="2"/>
  <c r="S361" i="2"/>
  <c r="S362" i="2"/>
  <c r="S363" i="2"/>
  <c r="S364" i="2"/>
  <c r="S365" i="2"/>
  <c r="S366" i="2"/>
  <c r="S367" i="2"/>
  <c r="S368" i="2"/>
  <c r="S369" i="2"/>
  <c r="S370" i="2"/>
  <c r="S371" i="2"/>
  <c r="S372" i="2"/>
  <c r="S373" i="2"/>
  <c r="S374" i="2"/>
  <c r="S375" i="2"/>
  <c r="S376" i="2"/>
  <c r="S377" i="2"/>
  <c r="S378" i="2"/>
  <c r="S379" i="2"/>
  <c r="S380" i="2"/>
  <c r="S381" i="2"/>
  <c r="S382" i="2"/>
  <c r="S383" i="2"/>
  <c r="S384" i="2"/>
  <c r="S385" i="2"/>
  <c r="S386" i="2"/>
  <c r="S387" i="2"/>
  <c r="S388" i="2"/>
  <c r="S389" i="2"/>
  <c r="S390" i="2"/>
  <c r="S391" i="2"/>
  <c r="S392" i="2"/>
  <c r="S393" i="2"/>
  <c r="S394" i="2"/>
  <c r="S395" i="2"/>
  <c r="S396" i="2"/>
  <c r="S397" i="2"/>
  <c r="S398" i="2"/>
  <c r="S399" i="2"/>
  <c r="S400" i="2"/>
  <c r="S401" i="2"/>
  <c r="S402" i="2"/>
  <c r="S403" i="2"/>
  <c r="S404" i="2"/>
  <c r="S405" i="2"/>
  <c r="S406" i="2"/>
  <c r="S407" i="2"/>
  <c r="S408" i="2"/>
  <c r="S409" i="2"/>
  <c r="S410" i="2"/>
  <c r="S411" i="2"/>
  <c r="S412" i="2"/>
  <c r="S413" i="2"/>
  <c r="S414" i="2"/>
  <c r="S415" i="2"/>
  <c r="S416" i="2"/>
  <c r="S417" i="2"/>
  <c r="S418" i="2"/>
  <c r="S419" i="2"/>
  <c r="S420" i="2"/>
  <c r="S421" i="2"/>
  <c r="S422" i="2"/>
  <c r="S423" i="2"/>
  <c r="S424" i="2"/>
  <c r="S425" i="2"/>
  <c r="S426" i="2"/>
  <c r="S427" i="2"/>
  <c r="S428" i="2"/>
  <c r="S429" i="2"/>
  <c r="S430" i="2"/>
  <c r="S431" i="2"/>
  <c r="S432" i="2"/>
  <c r="S433" i="2"/>
  <c r="S434" i="2"/>
  <c r="S435" i="2"/>
  <c r="S436" i="2"/>
  <c r="S437" i="2"/>
  <c r="S438" i="2"/>
  <c r="S439" i="2"/>
  <c r="S440" i="2"/>
  <c r="S441" i="2"/>
  <c r="S442" i="2"/>
  <c r="S443" i="2"/>
  <c r="S444" i="2"/>
  <c r="S445" i="2"/>
  <c r="S446" i="2"/>
  <c r="S447" i="2"/>
  <c r="S448" i="2"/>
  <c r="S449" i="2"/>
  <c r="S450" i="2"/>
  <c r="S451" i="2"/>
  <c r="S452" i="2"/>
  <c r="S453" i="2"/>
  <c r="S454" i="2"/>
  <c r="S455" i="2"/>
  <c r="S456" i="2"/>
  <c r="S457" i="2"/>
  <c r="S458" i="2"/>
  <c r="S459" i="2"/>
  <c r="S460" i="2"/>
  <c r="S461" i="2"/>
  <c r="S462" i="2"/>
  <c r="S463" i="2"/>
  <c r="S464" i="2"/>
  <c r="S465" i="2"/>
  <c r="S466" i="2"/>
  <c r="S467" i="2"/>
  <c r="S468" i="2"/>
  <c r="S469" i="2"/>
  <c r="S470" i="2"/>
  <c r="S471" i="2"/>
  <c r="S472" i="2"/>
  <c r="S473" i="2"/>
  <c r="S474" i="2"/>
  <c r="S475" i="2"/>
  <c r="S476" i="2"/>
  <c r="S477" i="2"/>
  <c r="S478" i="2"/>
  <c r="S479" i="2"/>
  <c r="S480" i="2"/>
  <c r="S481" i="2"/>
  <c r="S482" i="2"/>
  <c r="S483" i="2"/>
  <c r="S484" i="2"/>
  <c r="S485" i="2"/>
  <c r="S486" i="2"/>
  <c r="S487" i="2"/>
  <c r="S488" i="2"/>
  <c r="S489" i="2"/>
  <c r="S490" i="2"/>
  <c r="S491" i="2"/>
  <c r="S492" i="2"/>
  <c r="S493" i="2"/>
  <c r="S494" i="2"/>
  <c r="S495" i="2"/>
  <c r="S496" i="2"/>
  <c r="S497" i="2"/>
  <c r="S498" i="2"/>
  <c r="S499" i="2"/>
  <c r="S500" i="2"/>
  <c r="S501" i="2"/>
  <c r="S502" i="2"/>
  <c r="S503" i="2"/>
  <c r="S504" i="2"/>
  <c r="S505" i="2"/>
  <c r="S506" i="2"/>
  <c r="S507" i="2"/>
  <c r="S508" i="2"/>
  <c r="S509" i="2"/>
  <c r="S510" i="2"/>
  <c r="S511" i="2"/>
  <c r="S512" i="2"/>
  <c r="S513" i="2"/>
  <c r="S514" i="2"/>
  <c r="S515" i="2"/>
  <c r="S516" i="2"/>
  <c r="S517" i="2"/>
  <c r="S518" i="2"/>
  <c r="S519" i="2"/>
  <c r="S520" i="2"/>
  <c r="S521" i="2"/>
  <c r="S522" i="2"/>
  <c r="S523" i="2"/>
  <c r="S524" i="2"/>
  <c r="S525" i="2"/>
  <c r="S526" i="2"/>
  <c r="S527" i="2"/>
  <c r="S528" i="2"/>
  <c r="S529" i="2"/>
  <c r="S530" i="2"/>
  <c r="S531" i="2"/>
  <c r="S532" i="2"/>
  <c r="S533" i="2"/>
  <c r="S534" i="2"/>
  <c r="S535" i="2"/>
  <c r="S536" i="2"/>
  <c r="S537" i="2"/>
  <c r="S538" i="2"/>
  <c r="S539" i="2"/>
  <c r="S540" i="2"/>
  <c r="S541" i="2"/>
  <c r="S542" i="2"/>
  <c r="S543" i="2"/>
  <c r="S544" i="2"/>
  <c r="S545" i="2"/>
  <c r="S546" i="2"/>
  <c r="S547" i="2"/>
  <c r="S548" i="2"/>
  <c r="S549" i="2"/>
  <c r="S550" i="2"/>
  <c r="S551" i="2"/>
  <c r="S552" i="2"/>
  <c r="S553" i="2"/>
  <c r="S554" i="2"/>
  <c r="S555" i="2"/>
  <c r="S556" i="2"/>
  <c r="S557" i="2"/>
  <c r="S558" i="2"/>
  <c r="S559" i="2"/>
  <c r="S560" i="2"/>
  <c r="S561" i="2"/>
  <c r="S562" i="2"/>
  <c r="S563" i="2"/>
  <c r="S564" i="2"/>
  <c r="S565" i="2"/>
  <c r="S566" i="2"/>
  <c r="S567" i="2"/>
  <c r="S568" i="2"/>
  <c r="S569" i="2"/>
  <c r="S570" i="2"/>
  <c r="S571" i="2"/>
  <c r="S572" i="2"/>
  <c r="S573" i="2"/>
  <c r="S574" i="2"/>
  <c r="S575" i="2"/>
  <c r="S576" i="2"/>
  <c r="S577" i="2"/>
  <c r="S578" i="2"/>
  <c r="S579" i="2"/>
  <c r="S580" i="2"/>
  <c r="S581" i="2"/>
  <c r="S582" i="2"/>
  <c r="S583" i="2"/>
  <c r="S584" i="2"/>
  <c r="S585" i="2"/>
  <c r="S586" i="2"/>
  <c r="S587" i="2"/>
  <c r="S588" i="2"/>
  <c r="S589" i="2"/>
  <c r="S590" i="2"/>
  <c r="S591" i="2"/>
  <c r="S592" i="2"/>
  <c r="S593" i="2"/>
  <c r="S594" i="2"/>
  <c r="S595" i="2"/>
  <c r="S596" i="2"/>
  <c r="S597" i="2"/>
  <c r="S598" i="2"/>
  <c r="S599" i="2"/>
  <c r="S600" i="2"/>
  <c r="S601" i="2"/>
  <c r="S602" i="2"/>
  <c r="S603" i="2"/>
  <c r="S604" i="2"/>
  <c r="S605" i="2"/>
  <c r="S606" i="2"/>
  <c r="S607" i="2"/>
  <c r="S608" i="2"/>
  <c r="S609" i="2"/>
  <c r="S610" i="2"/>
  <c r="S611" i="2"/>
  <c r="S612" i="2"/>
  <c r="S613" i="2"/>
  <c r="S614" i="2"/>
  <c r="S615" i="2"/>
  <c r="S616" i="2"/>
  <c r="S617" i="2"/>
  <c r="S618" i="2"/>
  <c r="S619" i="2"/>
  <c r="S620" i="2"/>
  <c r="S621" i="2"/>
  <c r="S622" i="2"/>
  <c r="S623" i="2"/>
  <c r="S624" i="2"/>
  <c r="S625" i="2"/>
  <c r="S626" i="2"/>
  <c r="S627" i="2"/>
  <c r="S628" i="2"/>
  <c r="S629" i="2"/>
  <c r="S630" i="2"/>
  <c r="S631" i="2"/>
  <c r="S632" i="2"/>
  <c r="S633" i="2"/>
  <c r="S634" i="2"/>
  <c r="S635" i="2"/>
  <c r="S636" i="2"/>
  <c r="S637" i="2"/>
  <c r="S638" i="2"/>
  <c r="S639" i="2"/>
  <c r="S640" i="2"/>
  <c r="S641" i="2"/>
  <c r="S642" i="2"/>
  <c r="S643" i="2"/>
  <c r="S644" i="2"/>
  <c r="S645" i="2"/>
  <c r="S646" i="2"/>
  <c r="S647" i="2"/>
  <c r="S648" i="2"/>
  <c r="S649" i="2"/>
  <c r="S650" i="2"/>
  <c r="S651" i="2"/>
  <c r="S652" i="2"/>
  <c r="S653" i="2"/>
  <c r="S654" i="2"/>
  <c r="S655" i="2"/>
  <c r="S656" i="2"/>
  <c r="S657" i="2"/>
  <c r="S658" i="2"/>
  <c r="S659" i="2"/>
  <c r="S660" i="2"/>
  <c r="S661" i="2"/>
  <c r="S662" i="2"/>
  <c r="S663" i="2"/>
  <c r="S664" i="2"/>
  <c r="S665" i="2"/>
  <c r="S666" i="2"/>
  <c r="S667" i="2"/>
  <c r="S668" i="2"/>
  <c r="S669" i="2"/>
  <c r="S670" i="2"/>
  <c r="S671" i="2"/>
  <c r="S672" i="2"/>
  <c r="S673" i="2"/>
  <c r="S674" i="2"/>
  <c r="S675" i="2"/>
  <c r="S676" i="2"/>
  <c r="S677" i="2"/>
  <c r="S678" i="2"/>
  <c r="S679" i="2"/>
  <c r="S680" i="2"/>
  <c r="S681" i="2"/>
  <c r="S682" i="2"/>
  <c r="S683" i="2"/>
  <c r="S684" i="2"/>
  <c r="S685" i="2"/>
  <c r="S686" i="2"/>
  <c r="S687" i="2"/>
  <c r="S688" i="2"/>
  <c r="S689" i="2"/>
  <c r="S690" i="2"/>
  <c r="S691" i="2"/>
  <c r="S692" i="2"/>
  <c r="S693" i="2"/>
  <c r="S694" i="2"/>
  <c r="S695" i="2"/>
  <c r="S696" i="2"/>
  <c r="S697" i="2"/>
  <c r="S698" i="2"/>
  <c r="S699" i="2"/>
  <c r="S700" i="2"/>
  <c r="S701" i="2"/>
  <c r="S702" i="2"/>
  <c r="S703" i="2"/>
  <c r="S704" i="2"/>
  <c r="S705" i="2"/>
  <c r="S706" i="2"/>
  <c r="S707" i="2"/>
  <c r="S708" i="2"/>
  <c r="S709" i="2"/>
  <c r="S710" i="2"/>
  <c r="S711" i="2"/>
  <c r="S712" i="2"/>
  <c r="S713" i="2"/>
  <c r="S714" i="2"/>
  <c r="S715" i="2"/>
  <c r="S716" i="2"/>
  <c r="S717" i="2"/>
  <c r="S718" i="2"/>
  <c r="S719" i="2"/>
  <c r="S720" i="2"/>
  <c r="S721" i="2"/>
  <c r="S722" i="2"/>
  <c r="S723" i="2"/>
  <c r="S724" i="2"/>
  <c r="S725" i="2"/>
  <c r="S726" i="2"/>
  <c r="S727" i="2"/>
  <c r="S728" i="2"/>
  <c r="S729" i="2"/>
  <c r="S730" i="2"/>
  <c r="S731" i="2"/>
  <c r="S732" i="2"/>
  <c r="S733" i="2"/>
  <c r="S734" i="2"/>
  <c r="S735" i="2"/>
  <c r="S736" i="2"/>
  <c r="S737" i="2"/>
  <c r="S738" i="2"/>
  <c r="S739" i="2"/>
  <c r="S740" i="2"/>
  <c r="S741" i="2"/>
  <c r="S742" i="2"/>
  <c r="S743" i="2"/>
  <c r="S744" i="2"/>
  <c r="S745" i="2"/>
  <c r="S746" i="2"/>
  <c r="S747" i="2"/>
  <c r="S748" i="2"/>
  <c r="S749" i="2"/>
  <c r="S750" i="2"/>
  <c r="S751" i="2"/>
  <c r="S752" i="2"/>
  <c r="S753" i="2"/>
  <c r="S754" i="2"/>
  <c r="S755" i="2"/>
  <c r="S756" i="2"/>
  <c r="S757" i="2"/>
  <c r="S758" i="2"/>
  <c r="S759" i="2"/>
  <c r="S760" i="2"/>
  <c r="S761" i="2"/>
  <c r="S762" i="2"/>
  <c r="S763" i="2"/>
  <c r="S764" i="2"/>
  <c r="S765" i="2"/>
  <c r="S766" i="2"/>
  <c r="S767" i="2"/>
  <c r="S768" i="2"/>
  <c r="S769" i="2"/>
  <c r="S770" i="2"/>
  <c r="S771" i="2"/>
  <c r="S772" i="2"/>
  <c r="S773" i="2"/>
  <c r="S774" i="2"/>
  <c r="S775" i="2"/>
  <c r="S776" i="2"/>
  <c r="S777" i="2"/>
  <c r="S778" i="2"/>
  <c r="S779" i="2"/>
  <c r="S780" i="2"/>
  <c r="S781" i="2"/>
  <c r="S782" i="2"/>
  <c r="S783" i="2"/>
  <c r="S784" i="2"/>
  <c r="S785" i="2"/>
  <c r="S786" i="2"/>
  <c r="S787" i="2"/>
  <c r="S788" i="2"/>
  <c r="S789" i="2"/>
  <c r="S790" i="2"/>
  <c r="S791" i="2"/>
  <c r="S792" i="2"/>
  <c r="S793" i="2"/>
  <c r="S794" i="2"/>
  <c r="S795" i="2"/>
  <c r="S796" i="2"/>
  <c r="S797" i="2"/>
  <c r="S798" i="2"/>
  <c r="S799" i="2"/>
  <c r="S800" i="2"/>
  <c r="S801" i="2"/>
  <c r="S802" i="2"/>
  <c r="S803" i="2"/>
  <c r="S804" i="2"/>
  <c r="S805" i="2"/>
  <c r="S806" i="2"/>
  <c r="S807" i="2"/>
  <c r="S808" i="2"/>
  <c r="S809" i="2"/>
  <c r="S810" i="2"/>
  <c r="S811" i="2"/>
  <c r="S812" i="2"/>
  <c r="S813" i="2"/>
  <c r="S814" i="2"/>
  <c r="S815" i="2"/>
  <c r="S816" i="2"/>
  <c r="S817" i="2"/>
  <c r="S818" i="2"/>
  <c r="S819" i="2"/>
  <c r="S820" i="2"/>
  <c r="S821" i="2"/>
  <c r="S822" i="2"/>
  <c r="S823" i="2"/>
  <c r="S824" i="2"/>
  <c r="S825" i="2"/>
  <c r="S826" i="2"/>
  <c r="S827" i="2"/>
  <c r="S828" i="2"/>
  <c r="S829" i="2"/>
  <c r="S830" i="2"/>
  <c r="S831" i="2"/>
  <c r="S832" i="2"/>
  <c r="S833" i="2"/>
  <c r="S834" i="2"/>
  <c r="S835" i="2"/>
  <c r="S836" i="2"/>
  <c r="S837" i="2"/>
  <c r="S838" i="2"/>
  <c r="S839" i="2"/>
  <c r="S840" i="2"/>
  <c r="S841" i="2"/>
  <c r="S842" i="2"/>
  <c r="S843" i="2"/>
  <c r="S844" i="2"/>
  <c r="S845" i="2"/>
  <c r="S846" i="2"/>
  <c r="S847" i="2"/>
  <c r="S848" i="2"/>
  <c r="S849" i="2"/>
  <c r="S850" i="2"/>
  <c r="S851" i="2"/>
  <c r="S852" i="2"/>
  <c r="S853" i="2"/>
  <c r="S854" i="2"/>
  <c r="S855" i="2"/>
  <c r="S856" i="2"/>
  <c r="S857" i="2"/>
  <c r="S858" i="2"/>
  <c r="S859" i="2"/>
  <c r="S860" i="2"/>
  <c r="S861" i="2"/>
  <c r="S862" i="2"/>
  <c r="S863" i="2"/>
  <c r="S864" i="2"/>
  <c r="S865" i="2"/>
  <c r="S866" i="2"/>
  <c r="S867" i="2"/>
  <c r="S868" i="2"/>
  <c r="S869" i="2"/>
  <c r="S870" i="2"/>
  <c r="S871" i="2"/>
  <c r="S872" i="2"/>
  <c r="S873" i="2"/>
  <c r="S874" i="2"/>
  <c r="S875" i="2"/>
  <c r="S876" i="2"/>
  <c r="S877" i="2"/>
  <c r="S878" i="2"/>
  <c r="S879" i="2"/>
  <c r="S880" i="2"/>
  <c r="S881" i="2"/>
  <c r="S882" i="2"/>
  <c r="S883" i="2"/>
  <c r="S884" i="2"/>
  <c r="S885" i="2"/>
  <c r="S886" i="2"/>
  <c r="S887" i="2"/>
  <c r="S888" i="2"/>
  <c r="S889" i="2"/>
  <c r="S890" i="2"/>
  <c r="S891" i="2"/>
  <c r="S892" i="2"/>
  <c r="S893" i="2"/>
  <c r="S894" i="2"/>
  <c r="S895" i="2"/>
  <c r="S896" i="2"/>
  <c r="S897" i="2"/>
  <c r="S898" i="2"/>
  <c r="S899" i="2"/>
  <c r="S900" i="2"/>
  <c r="S901" i="2"/>
  <c r="S902" i="2"/>
  <c r="S903" i="2"/>
  <c r="S904" i="2"/>
  <c r="S905" i="2"/>
  <c r="S906" i="2"/>
  <c r="S907" i="2"/>
  <c r="S908" i="2"/>
  <c r="S909" i="2"/>
  <c r="S910" i="2"/>
  <c r="S911" i="2"/>
  <c r="S912" i="2"/>
  <c r="S913" i="2"/>
  <c r="S914" i="2"/>
  <c r="S915" i="2"/>
  <c r="S916" i="2"/>
  <c r="S917" i="2"/>
  <c r="S918" i="2"/>
  <c r="S919" i="2"/>
  <c r="S920" i="2"/>
  <c r="S921" i="2"/>
  <c r="S922" i="2"/>
  <c r="S923" i="2"/>
  <c r="S924" i="2"/>
  <c r="S925" i="2"/>
  <c r="S926" i="2"/>
  <c r="S927" i="2"/>
  <c r="S928" i="2"/>
  <c r="S929" i="2"/>
  <c r="S930" i="2"/>
  <c r="S931" i="2"/>
  <c r="S932" i="2"/>
  <c r="S933" i="2"/>
  <c r="S934" i="2"/>
  <c r="S935" i="2"/>
  <c r="S936" i="2"/>
  <c r="S937" i="2"/>
  <c r="S938" i="2"/>
  <c r="S939" i="2"/>
  <c r="S940" i="2"/>
  <c r="S941" i="2"/>
  <c r="S942" i="2"/>
  <c r="S943" i="2"/>
  <c r="S944" i="2"/>
  <c r="S945" i="2"/>
  <c r="S946" i="2"/>
  <c r="S947" i="2"/>
  <c r="S948" i="2"/>
  <c r="S949" i="2"/>
  <c r="S950" i="2"/>
  <c r="S951" i="2"/>
  <c r="S952" i="2"/>
  <c r="S953" i="2"/>
  <c r="S954" i="2"/>
  <c r="S955" i="2"/>
  <c r="S956" i="2"/>
  <c r="S957" i="2"/>
  <c r="S958" i="2"/>
  <c r="S959" i="2"/>
  <c r="S960" i="2"/>
  <c r="S961" i="2"/>
  <c r="S962" i="2"/>
  <c r="S963" i="2"/>
  <c r="S964" i="2"/>
  <c r="S965" i="2"/>
  <c r="S966" i="2"/>
  <c r="S967" i="2"/>
  <c r="S968" i="2"/>
  <c r="S969" i="2"/>
  <c r="S970" i="2"/>
  <c r="S971" i="2"/>
  <c r="S972" i="2"/>
  <c r="S973" i="2"/>
  <c r="S974" i="2"/>
  <c r="S975" i="2"/>
  <c r="S976" i="2"/>
  <c r="S977" i="2"/>
  <c r="S978" i="2"/>
  <c r="S979" i="2"/>
  <c r="S980" i="2"/>
  <c r="S981" i="2"/>
  <c r="S982" i="2"/>
  <c r="S983" i="2"/>
  <c r="S984" i="2"/>
  <c r="S985" i="2"/>
  <c r="S986" i="2"/>
  <c r="S987" i="2"/>
  <c r="S988" i="2"/>
  <c r="S989" i="2"/>
  <c r="S990" i="2"/>
  <c r="S991" i="2"/>
  <c r="S992" i="2"/>
  <c r="S993" i="2"/>
  <c r="S994" i="2"/>
  <c r="S995" i="2"/>
  <c r="S996" i="2"/>
  <c r="S997" i="2"/>
  <c r="S998" i="2"/>
  <c r="S999" i="2"/>
  <c r="S1000" i="2"/>
  <c r="S1001" i="2"/>
  <c r="S1002" i="2"/>
  <c r="S1003" i="2"/>
  <c r="S1004" i="2"/>
  <c r="S1005" i="2"/>
  <c r="S1006" i="2"/>
  <c r="S1007" i="2"/>
  <c r="S1008" i="2"/>
  <c r="P8" i="35" l="1"/>
  <c r="P9" i="35"/>
  <c r="P10" i="35"/>
  <c r="P11" i="35"/>
  <c r="P12" i="35"/>
  <c r="P13" i="35"/>
  <c r="P14" i="35"/>
  <c r="P15" i="35"/>
  <c r="P16" i="35"/>
  <c r="P17" i="35"/>
  <c r="P18" i="35"/>
  <c r="P19" i="35"/>
  <c r="P20" i="35"/>
  <c r="P21" i="35"/>
  <c r="P22" i="35"/>
  <c r="P23" i="35"/>
  <c r="P24" i="35"/>
  <c r="P25" i="35"/>
  <c r="P26" i="35"/>
  <c r="P27" i="35"/>
  <c r="P28" i="35"/>
  <c r="P29" i="35"/>
  <c r="P30" i="35"/>
  <c r="P31" i="35"/>
  <c r="P32" i="35"/>
  <c r="P33" i="35"/>
  <c r="P34" i="35"/>
  <c r="P35" i="35"/>
  <c r="P36" i="35"/>
  <c r="P37" i="35"/>
  <c r="P38" i="35"/>
  <c r="P39" i="35"/>
  <c r="P40" i="35"/>
  <c r="P41" i="35"/>
  <c r="P42" i="35"/>
  <c r="P43" i="35"/>
  <c r="P44" i="35"/>
  <c r="P45" i="35"/>
  <c r="P46" i="35"/>
  <c r="P47" i="35"/>
  <c r="P48" i="35"/>
  <c r="P49" i="35"/>
  <c r="P50" i="35"/>
  <c r="P51" i="35"/>
  <c r="P52" i="35"/>
  <c r="P53" i="35"/>
  <c r="P54" i="35"/>
  <c r="P55" i="35"/>
  <c r="P56" i="35"/>
  <c r="P57" i="35"/>
  <c r="P58" i="35"/>
  <c r="P59" i="35"/>
  <c r="P60" i="35"/>
  <c r="P61" i="35"/>
  <c r="P62" i="35"/>
  <c r="P63" i="35"/>
  <c r="P64" i="35"/>
  <c r="P65" i="35"/>
  <c r="P66" i="35"/>
  <c r="P67" i="35"/>
  <c r="P68" i="35"/>
  <c r="P69" i="35"/>
  <c r="P70" i="35"/>
  <c r="P71" i="35"/>
  <c r="P72" i="35"/>
  <c r="P73" i="35"/>
  <c r="P74" i="35"/>
  <c r="P75" i="35"/>
  <c r="P76" i="35"/>
  <c r="P77" i="35"/>
  <c r="P78" i="35"/>
  <c r="P79" i="35"/>
  <c r="P80" i="35"/>
  <c r="P81" i="35"/>
  <c r="P82" i="35"/>
  <c r="P83" i="35"/>
  <c r="P84" i="35"/>
  <c r="P85" i="35"/>
  <c r="P86" i="35"/>
  <c r="P87" i="35"/>
  <c r="P88" i="35"/>
  <c r="P89" i="35"/>
  <c r="P90" i="35"/>
  <c r="P91" i="35"/>
  <c r="P92" i="35"/>
  <c r="P93" i="35"/>
  <c r="P94" i="35"/>
  <c r="P95" i="35"/>
  <c r="P96" i="35"/>
  <c r="P97" i="35"/>
  <c r="P98" i="35"/>
  <c r="P99" i="35"/>
  <c r="P100" i="35"/>
  <c r="P101" i="35"/>
  <c r="P102" i="35"/>
  <c r="P103" i="35"/>
  <c r="P104" i="35"/>
  <c r="P105" i="35"/>
  <c r="P106" i="35"/>
  <c r="P107" i="35"/>
  <c r="P108" i="35"/>
  <c r="P109" i="35"/>
  <c r="P110" i="35"/>
  <c r="P111" i="35"/>
  <c r="P112" i="35"/>
  <c r="P113" i="35"/>
  <c r="P114" i="35"/>
  <c r="P115" i="35"/>
  <c r="P116" i="35"/>
  <c r="P117" i="35"/>
  <c r="P118" i="35"/>
  <c r="P119" i="35"/>
  <c r="P120" i="35"/>
  <c r="P121" i="35"/>
  <c r="P122" i="35"/>
  <c r="P123" i="35"/>
  <c r="P124" i="35"/>
  <c r="P125" i="35"/>
  <c r="P126" i="35"/>
  <c r="P127" i="35"/>
  <c r="P128" i="35"/>
  <c r="P129" i="35"/>
  <c r="P130" i="35"/>
  <c r="P131" i="35"/>
  <c r="P132" i="35"/>
  <c r="P133" i="35"/>
  <c r="P134" i="35"/>
  <c r="P135" i="35"/>
  <c r="P136" i="35"/>
  <c r="P137" i="35"/>
  <c r="P138" i="35"/>
  <c r="P139" i="35"/>
  <c r="P140" i="35"/>
  <c r="P141" i="35"/>
  <c r="P142" i="35"/>
  <c r="P143" i="35"/>
  <c r="P144" i="35"/>
  <c r="P145" i="35"/>
  <c r="P146" i="35"/>
  <c r="P147" i="35"/>
  <c r="P148" i="35"/>
  <c r="P149" i="35"/>
  <c r="P150" i="35"/>
  <c r="P151" i="35"/>
  <c r="P152" i="35"/>
  <c r="P153" i="35"/>
  <c r="P154" i="35"/>
  <c r="P155" i="35"/>
  <c r="P156" i="35"/>
  <c r="P157" i="35"/>
  <c r="P158" i="35"/>
  <c r="P159" i="35"/>
  <c r="P160" i="35"/>
  <c r="P161" i="35"/>
  <c r="P162" i="35"/>
  <c r="P163" i="35"/>
  <c r="P164" i="35"/>
  <c r="P165" i="35"/>
  <c r="P166" i="35"/>
  <c r="P167" i="35"/>
  <c r="P168" i="35"/>
  <c r="P169" i="35"/>
  <c r="P170" i="35"/>
  <c r="P171" i="35"/>
  <c r="P172" i="35"/>
  <c r="P173" i="35"/>
  <c r="P174" i="35"/>
  <c r="P175" i="35"/>
  <c r="P176" i="35"/>
  <c r="P177" i="35"/>
  <c r="P178" i="35"/>
  <c r="P179" i="35"/>
  <c r="P180" i="35"/>
  <c r="P181" i="35"/>
  <c r="P182" i="35"/>
  <c r="P183" i="35"/>
  <c r="P184" i="35"/>
  <c r="P185" i="35"/>
  <c r="P186" i="35"/>
  <c r="P187" i="35"/>
  <c r="P188" i="35"/>
  <c r="P189" i="35"/>
  <c r="P190" i="35"/>
  <c r="P191" i="35"/>
  <c r="P192" i="35"/>
  <c r="P193" i="35"/>
  <c r="P194" i="35"/>
  <c r="P195" i="35"/>
  <c r="P196" i="35"/>
  <c r="P197" i="35"/>
  <c r="P198" i="35"/>
  <c r="P199" i="35"/>
  <c r="P200" i="35"/>
  <c r="P201" i="35"/>
  <c r="P202" i="35"/>
  <c r="P203" i="35"/>
  <c r="P204" i="35"/>
  <c r="P205" i="35"/>
  <c r="P206" i="35"/>
  <c r="P207" i="35"/>
  <c r="P7" i="35"/>
  <c r="Q3" i="4" l="1"/>
  <c r="Q4" i="4"/>
  <c r="Q5" i="4"/>
  <c r="Q6" i="4"/>
  <c r="Q7" i="4"/>
  <c r="Q8" i="4"/>
  <c r="Q9" i="4"/>
  <c r="Q10" i="4"/>
  <c r="Q11" i="4"/>
  <c r="Q12" i="4"/>
  <c r="Q13" i="4"/>
  <c r="Q14" i="4"/>
  <c r="Q15" i="4"/>
  <c r="Q16" i="4"/>
  <c r="Q17" i="4"/>
  <c r="Q18" i="4"/>
  <c r="Q19" i="4"/>
  <c r="Q20" i="4"/>
  <c r="Q21" i="4"/>
  <c r="Q22" i="4"/>
  <c r="Q23" i="4"/>
  <c r="Q24" i="4"/>
  <c r="Q25" i="4"/>
  <c r="Q26" i="4"/>
  <c r="Q27" i="4"/>
  <c r="Q28" i="4"/>
  <c r="Q29" i="4"/>
  <c r="Q30" i="4"/>
  <c r="Q31" i="4"/>
  <c r="Q32" i="4"/>
  <c r="Q33" i="4"/>
  <c r="Q34" i="4"/>
  <c r="Q35" i="4"/>
  <c r="Q36" i="4"/>
  <c r="Q131" i="4"/>
  <c r="Q132" i="4"/>
  <c r="Q133" i="4"/>
  <c r="Q134" i="4"/>
  <c r="Q135" i="4"/>
  <c r="Q136" i="4"/>
  <c r="Q137" i="4"/>
  <c r="Q138" i="4"/>
  <c r="Q139" i="4"/>
  <c r="Q140" i="4"/>
  <c r="Q141" i="4"/>
  <c r="Q142" i="4"/>
  <c r="Q143" i="4"/>
  <c r="Q144" i="4"/>
  <c r="Q145" i="4"/>
  <c r="Q146" i="4"/>
  <c r="Q147" i="4"/>
  <c r="Q148" i="4"/>
  <c r="Q149" i="4"/>
  <c r="Q150" i="4"/>
  <c r="Q151" i="4"/>
  <c r="Q152" i="4"/>
  <c r="Q153" i="4"/>
  <c r="Q154" i="4"/>
  <c r="Q155" i="4"/>
  <c r="Q156" i="4"/>
  <c r="Q157" i="4"/>
  <c r="Q158" i="4"/>
  <c r="Q159" i="4"/>
  <c r="Q160" i="4"/>
  <c r="Q161" i="4"/>
  <c r="Q162" i="4"/>
  <c r="Q163" i="4"/>
  <c r="Q164" i="4"/>
  <c r="Q165" i="4"/>
  <c r="Q166" i="4"/>
  <c r="Q167" i="4"/>
  <c r="Q168" i="4"/>
  <c r="Q169" i="4"/>
  <c r="Q170" i="4"/>
  <c r="Q171" i="4"/>
  <c r="Q172" i="4"/>
  <c r="Q173" i="4"/>
  <c r="Q174" i="4"/>
  <c r="Q175" i="4"/>
  <c r="Q176" i="4"/>
  <c r="Q177" i="4"/>
  <c r="Q178" i="4"/>
  <c r="Q179" i="4"/>
  <c r="Q180" i="4"/>
  <c r="Q181" i="4"/>
  <c r="Q182" i="4"/>
  <c r="Q183" i="4"/>
  <c r="Q184" i="4"/>
  <c r="Q185" i="4"/>
  <c r="Q186" i="4"/>
  <c r="Q187" i="4"/>
  <c r="Q2" i="4" l="1"/>
  <c r="O8" i="2" l="1"/>
  <c r="O9" i="2"/>
  <c r="T8" i="2"/>
  <c r="D8" i="2"/>
  <c r="Q8" i="2" s="1"/>
  <c r="D9" i="2"/>
  <c r="Q9" i="2" l="1"/>
  <c r="F9" i="2"/>
  <c r="AB9" i="2" s="1"/>
  <c r="F8" i="2"/>
  <c r="A9" i="2"/>
  <c r="AI8" i="2"/>
  <c r="AJ8" i="2" s="1"/>
  <c r="Z8" i="2"/>
  <c r="AG8" i="2" s="1"/>
  <c r="AE8" i="2"/>
  <c r="AH8" i="2" s="1"/>
  <c r="AB8" i="2" l="1"/>
  <c r="G8" i="2"/>
  <c r="AA8" i="2"/>
  <c r="AA9" i="2"/>
  <c r="AC9" i="2" l="1"/>
  <c r="AC8" i="2"/>
  <c r="AF8" i="2"/>
  <c r="D10" i="2"/>
  <c r="F10" i="2" s="1"/>
  <c r="AB10" i="2" s="1"/>
  <c r="AA10" i="2" l="1"/>
  <c r="AC10" i="2" l="1"/>
  <c r="D9" i="60"/>
  <c r="D8" i="60"/>
  <c r="AC9" i="14"/>
  <c r="AC10" i="14"/>
  <c r="AC11" i="14"/>
  <c r="AC12" i="14"/>
  <c r="AC13" i="14"/>
  <c r="AC14" i="14"/>
  <c r="AC15" i="14"/>
  <c r="AC16" i="14"/>
  <c r="AC17" i="14"/>
  <c r="AC18" i="14"/>
  <c r="AC19" i="14"/>
  <c r="AC20" i="14"/>
  <c r="AC21" i="14"/>
  <c r="AC22" i="14"/>
  <c r="AC23" i="14"/>
  <c r="AC24" i="14"/>
  <c r="AC25" i="14"/>
  <c r="AC26" i="14"/>
  <c r="AC27" i="14"/>
  <c r="AC28" i="14"/>
  <c r="AC29" i="14"/>
  <c r="AC30" i="14"/>
  <c r="AC31" i="14"/>
  <c r="AC32" i="14"/>
  <c r="AC33" i="14"/>
  <c r="AC34" i="14"/>
  <c r="AC35" i="14"/>
  <c r="AC36" i="14"/>
  <c r="AC37" i="14"/>
  <c r="AC38" i="14"/>
  <c r="AC39" i="14"/>
  <c r="AC40" i="14"/>
  <c r="AC41" i="14"/>
  <c r="AC42" i="14"/>
  <c r="AC43" i="14"/>
  <c r="AC44" i="14"/>
  <c r="AC45" i="14"/>
  <c r="AC46" i="14"/>
  <c r="AC47" i="14"/>
  <c r="AC48" i="14"/>
  <c r="AC49" i="14"/>
  <c r="AC50" i="14"/>
  <c r="AC51" i="14"/>
  <c r="AC52" i="14"/>
  <c r="AC53" i="14"/>
  <c r="AC54" i="14"/>
  <c r="AC55" i="14"/>
  <c r="AC56" i="14"/>
  <c r="AC57" i="14"/>
  <c r="AC58" i="14"/>
  <c r="AC59" i="14"/>
  <c r="AC60" i="14"/>
  <c r="AC61" i="14"/>
  <c r="AC62" i="14"/>
  <c r="AC63" i="14"/>
  <c r="AC64" i="14"/>
  <c r="AC65" i="14"/>
  <c r="AC66" i="14"/>
  <c r="AC67" i="14"/>
  <c r="AC68" i="14"/>
  <c r="AC69" i="14"/>
  <c r="AC70" i="14"/>
  <c r="AC71" i="14"/>
  <c r="AC72" i="14"/>
  <c r="AC73" i="14"/>
  <c r="AC74" i="14"/>
  <c r="AC75" i="14"/>
  <c r="AC76" i="14"/>
  <c r="AC77" i="14"/>
  <c r="AC78" i="14"/>
  <c r="AC79" i="14"/>
  <c r="AC80" i="14"/>
  <c r="AC81" i="14"/>
  <c r="AC82" i="14"/>
  <c r="AC83" i="14"/>
  <c r="AC84" i="14"/>
  <c r="AC85" i="14"/>
  <c r="AC86" i="14"/>
  <c r="AC87" i="14"/>
  <c r="AC88" i="14"/>
  <c r="AC89" i="14"/>
  <c r="AC90" i="14"/>
  <c r="AC91" i="14"/>
  <c r="AC92" i="14"/>
  <c r="AC93" i="14"/>
  <c r="AC94" i="14"/>
  <c r="AC95" i="14"/>
  <c r="AC96" i="14"/>
  <c r="AC97" i="14"/>
  <c r="AC98" i="14"/>
  <c r="AC99" i="14"/>
  <c r="AC100" i="14"/>
  <c r="AC101" i="14"/>
  <c r="AC102" i="14"/>
  <c r="AC103" i="14"/>
  <c r="AC104" i="14"/>
  <c r="AC105" i="14"/>
  <c r="AC106" i="14"/>
  <c r="AC107" i="14"/>
  <c r="AC108" i="14"/>
  <c r="AC109" i="14"/>
  <c r="AC110" i="14"/>
  <c r="AC111" i="14"/>
  <c r="AC112" i="14"/>
  <c r="AC113" i="14"/>
  <c r="AC114" i="14"/>
  <c r="AC115" i="14"/>
  <c r="AC116" i="14"/>
  <c r="AC117" i="14"/>
  <c r="AC118" i="14"/>
  <c r="AC119" i="14"/>
  <c r="AC120" i="14"/>
  <c r="AC121" i="14"/>
  <c r="AC122" i="14"/>
  <c r="AC123" i="14"/>
  <c r="AC124" i="14"/>
  <c r="AC125" i="14"/>
  <c r="AC126" i="14"/>
  <c r="AC127" i="14"/>
  <c r="AC128" i="14"/>
  <c r="AC129" i="14"/>
  <c r="AC130" i="14"/>
  <c r="AC131" i="14"/>
  <c r="AC132" i="14"/>
  <c r="AC133" i="14"/>
  <c r="AC134" i="14"/>
  <c r="AC135" i="14"/>
  <c r="AC136" i="14"/>
  <c r="AC137" i="14"/>
  <c r="AC138" i="14"/>
  <c r="AC139" i="14"/>
  <c r="AC140" i="14"/>
  <c r="AC141" i="14"/>
  <c r="AC142" i="14"/>
  <c r="AC143" i="14"/>
  <c r="AC144" i="14"/>
  <c r="AC145" i="14"/>
  <c r="AC146" i="14"/>
  <c r="AC147" i="14"/>
  <c r="AC148" i="14"/>
  <c r="AC149" i="14"/>
  <c r="AC150" i="14"/>
  <c r="AC151" i="14"/>
  <c r="AC152" i="14"/>
  <c r="AC153" i="14"/>
  <c r="AC154" i="14"/>
  <c r="AC155" i="14"/>
  <c r="AC156" i="14"/>
  <c r="AC157" i="14"/>
  <c r="AC158" i="14"/>
  <c r="AC159" i="14"/>
  <c r="AC160" i="14"/>
  <c r="AC161" i="14"/>
  <c r="AC162" i="14"/>
  <c r="AC163" i="14"/>
  <c r="AC164" i="14"/>
  <c r="AC165" i="14"/>
  <c r="AC166" i="14"/>
  <c r="AC167" i="14"/>
  <c r="AC168" i="14"/>
  <c r="AC169" i="14"/>
  <c r="AC170" i="14"/>
  <c r="AC171" i="14"/>
  <c r="AC172" i="14"/>
  <c r="AC173" i="14"/>
  <c r="AC174" i="14"/>
  <c r="AC175" i="14"/>
  <c r="AC176" i="14"/>
  <c r="AC177" i="14"/>
  <c r="AC178" i="14"/>
  <c r="AC179" i="14"/>
  <c r="AC180" i="14"/>
  <c r="AC181" i="14"/>
  <c r="AC182" i="14"/>
  <c r="AC183" i="14"/>
  <c r="AC184" i="14"/>
  <c r="AC185" i="14"/>
  <c r="AC186" i="14"/>
  <c r="AC187" i="14"/>
  <c r="AC188" i="14"/>
  <c r="AC189" i="14"/>
  <c r="AC190" i="14"/>
  <c r="AC191" i="14"/>
  <c r="AC192" i="14"/>
  <c r="AC193" i="14"/>
  <c r="AC194" i="14"/>
  <c r="AC195" i="14"/>
  <c r="AC196" i="14"/>
  <c r="AC197" i="14"/>
  <c r="AC198" i="14"/>
  <c r="AC199" i="14"/>
  <c r="AC200" i="14"/>
  <c r="AC201" i="14"/>
  <c r="AC202" i="14"/>
  <c r="AC203" i="14"/>
  <c r="AC204" i="14"/>
  <c r="AC205" i="14"/>
  <c r="AC206" i="14"/>
  <c r="AC207" i="14"/>
  <c r="AC8" i="14"/>
  <c r="Y9" i="6"/>
  <c r="Y10" i="6"/>
  <c r="Y11" i="6"/>
  <c r="Y12" i="6"/>
  <c r="Y13" i="6"/>
  <c r="Y14" i="6"/>
  <c r="Y15" i="6"/>
  <c r="Y16" i="6"/>
  <c r="Y17" i="6"/>
  <c r="Y18" i="6"/>
  <c r="Y19" i="6"/>
  <c r="Y20" i="6"/>
  <c r="Y21" i="6"/>
  <c r="Y22" i="6"/>
  <c r="Y23" i="6"/>
  <c r="Y24" i="6"/>
  <c r="Y25" i="6"/>
  <c r="Y26" i="6"/>
  <c r="Y27" i="6"/>
  <c r="Y28" i="6"/>
  <c r="Y29" i="6"/>
  <c r="Y30" i="6"/>
  <c r="Y31" i="6"/>
  <c r="Y32" i="6"/>
  <c r="Y33" i="6"/>
  <c r="Y34" i="6"/>
  <c r="Y35" i="6"/>
  <c r="Y36" i="6"/>
  <c r="Y37" i="6"/>
  <c r="Y38" i="6"/>
  <c r="Y39" i="6"/>
  <c r="Y40" i="6"/>
  <c r="Y41" i="6"/>
  <c r="Y42" i="6"/>
  <c r="Y43" i="6"/>
  <c r="Y44" i="6"/>
  <c r="Y45" i="6"/>
  <c r="Y46" i="6"/>
  <c r="Y47" i="6"/>
  <c r="Y48" i="6"/>
  <c r="Y49" i="6"/>
  <c r="Y50" i="6"/>
  <c r="Y51" i="6"/>
  <c r="Y52" i="6"/>
  <c r="Y53" i="6"/>
  <c r="Y54" i="6"/>
  <c r="Y55" i="6"/>
  <c r="Y56" i="6"/>
  <c r="Y57" i="6"/>
  <c r="Y58" i="6"/>
  <c r="Y59" i="6"/>
  <c r="Y60" i="6"/>
  <c r="Y61" i="6"/>
  <c r="Y62" i="6"/>
  <c r="Y63" i="6"/>
  <c r="Y64" i="6"/>
  <c r="Y65" i="6"/>
  <c r="Y66" i="6"/>
  <c r="Y67" i="6"/>
  <c r="Y68" i="6"/>
  <c r="Y69" i="6"/>
  <c r="Y70" i="6"/>
  <c r="Y71" i="6"/>
  <c r="Y72" i="6"/>
  <c r="Y73" i="6"/>
  <c r="Y74" i="6"/>
  <c r="Y75" i="6"/>
  <c r="Y76" i="6"/>
  <c r="Y77" i="6"/>
  <c r="Y78" i="6"/>
  <c r="Y79" i="6"/>
  <c r="Y80" i="6"/>
  <c r="Y81" i="6"/>
  <c r="Y82" i="6"/>
  <c r="Y83" i="6"/>
  <c r="Y84" i="6"/>
  <c r="Y85" i="6"/>
  <c r="Y86" i="6"/>
  <c r="Y87" i="6"/>
  <c r="Y88" i="6"/>
  <c r="Y89" i="6"/>
  <c r="Y90" i="6"/>
  <c r="Y91" i="6"/>
  <c r="Y92" i="6"/>
  <c r="Y93" i="6"/>
  <c r="Y94" i="6"/>
  <c r="Y95" i="6"/>
  <c r="Y96" i="6"/>
  <c r="Y97" i="6"/>
  <c r="Y98" i="6"/>
  <c r="Y99" i="6"/>
  <c r="Y100" i="6"/>
  <c r="Y101" i="6"/>
  <c r="Y102" i="6"/>
  <c r="Y103" i="6"/>
  <c r="Y104" i="6"/>
  <c r="Y105" i="6"/>
  <c r="Y106" i="6"/>
  <c r="Y107" i="6"/>
  <c r="Y108" i="6"/>
  <c r="Y109" i="6"/>
  <c r="Y110" i="6"/>
  <c r="Y111" i="6"/>
  <c r="Y112" i="6"/>
  <c r="Y113" i="6"/>
  <c r="Y114" i="6"/>
  <c r="Y115" i="6"/>
  <c r="Y116" i="6"/>
  <c r="Y117" i="6"/>
  <c r="Y118" i="6"/>
  <c r="Y119" i="6"/>
  <c r="Y120" i="6"/>
  <c r="Y121" i="6"/>
  <c r="Y122" i="6"/>
  <c r="Y123" i="6"/>
  <c r="Y124" i="6"/>
  <c r="Y125" i="6"/>
  <c r="Y126" i="6"/>
  <c r="Y127" i="6"/>
  <c r="Y128" i="6"/>
  <c r="Y129" i="6"/>
  <c r="Y130" i="6"/>
  <c r="Y131" i="6"/>
  <c r="Y132" i="6"/>
  <c r="Y133" i="6"/>
  <c r="Y134" i="6"/>
  <c r="Y135" i="6"/>
  <c r="Y136" i="6"/>
  <c r="Y137" i="6"/>
  <c r="Y138" i="6"/>
  <c r="Y139" i="6"/>
  <c r="Y140" i="6"/>
  <c r="Y141" i="6"/>
  <c r="Y142" i="6"/>
  <c r="Y143" i="6"/>
  <c r="Y144" i="6"/>
  <c r="Y145" i="6"/>
  <c r="Y146" i="6"/>
  <c r="Y147" i="6"/>
  <c r="Y148" i="6"/>
  <c r="Y149" i="6"/>
  <c r="Y150" i="6"/>
  <c r="Y151" i="6"/>
  <c r="Y152" i="6"/>
  <c r="Y153" i="6"/>
  <c r="Y154" i="6"/>
  <c r="Y155" i="6"/>
  <c r="Y156" i="6"/>
  <c r="Y157" i="6"/>
  <c r="Y158" i="6"/>
  <c r="Y159" i="6"/>
  <c r="Y160" i="6"/>
  <c r="Y161" i="6"/>
  <c r="Y162" i="6"/>
  <c r="Y163" i="6"/>
  <c r="Y164" i="6"/>
  <c r="Y165" i="6"/>
  <c r="Y166" i="6"/>
  <c r="Y167" i="6"/>
  <c r="Y168" i="6"/>
  <c r="Y169" i="6"/>
  <c r="Y170" i="6"/>
  <c r="Y171" i="6"/>
  <c r="Y172" i="6"/>
  <c r="Y173" i="6"/>
  <c r="Y174" i="6"/>
  <c r="Y175" i="6"/>
  <c r="Y176" i="6"/>
  <c r="Y177" i="6"/>
  <c r="Y178" i="6"/>
  <c r="Y179" i="6"/>
  <c r="Y180" i="6"/>
  <c r="Y181" i="6"/>
  <c r="Y182" i="6"/>
  <c r="Y183" i="6"/>
  <c r="Y184" i="6"/>
  <c r="Y185" i="6"/>
  <c r="Y186" i="6"/>
  <c r="Y187" i="6"/>
  <c r="Y188" i="6"/>
  <c r="Y189" i="6"/>
  <c r="Y190" i="6"/>
  <c r="Y191" i="6"/>
  <c r="Y192" i="6"/>
  <c r="Y193" i="6"/>
  <c r="Y194" i="6"/>
  <c r="Y195" i="6"/>
  <c r="Y196" i="6"/>
  <c r="Y197" i="6"/>
  <c r="Y198" i="6"/>
  <c r="Y199" i="6"/>
  <c r="Y200" i="6"/>
  <c r="Y201" i="6"/>
  <c r="Y202" i="6"/>
  <c r="Y203" i="6"/>
  <c r="Y204" i="6"/>
  <c r="Y205" i="6"/>
  <c r="Y206" i="6"/>
  <c r="Y207" i="6"/>
  <c r="Y8" i="6"/>
  <c r="V9" i="54"/>
  <c r="V10" i="54"/>
  <c r="V11" i="54"/>
  <c r="V12" i="54"/>
  <c r="V13" i="54"/>
  <c r="V14" i="54"/>
  <c r="V15" i="54"/>
  <c r="V16" i="54"/>
  <c r="V17" i="54"/>
  <c r="V18" i="54"/>
  <c r="V19" i="54"/>
  <c r="V20" i="54"/>
  <c r="V21" i="54"/>
  <c r="V22" i="54"/>
  <c r="V23" i="54"/>
  <c r="V24" i="54"/>
  <c r="V25" i="54"/>
  <c r="V26" i="54"/>
  <c r="V27" i="54"/>
  <c r="V28" i="54"/>
  <c r="V29" i="54"/>
  <c r="V30" i="54"/>
  <c r="V31" i="54"/>
  <c r="V32" i="54"/>
  <c r="V33" i="54"/>
  <c r="V34" i="54"/>
  <c r="V35" i="54"/>
  <c r="V36" i="54"/>
  <c r="V37" i="54"/>
  <c r="V38" i="54"/>
  <c r="V39" i="54"/>
  <c r="V40" i="54"/>
  <c r="V41" i="54"/>
  <c r="V42" i="54"/>
  <c r="V43" i="54"/>
  <c r="V44" i="54"/>
  <c r="V45" i="54"/>
  <c r="V46" i="54"/>
  <c r="V47" i="54"/>
  <c r="V48" i="54"/>
  <c r="V49" i="54"/>
  <c r="V50" i="54"/>
  <c r="V51" i="54"/>
  <c r="V52" i="54"/>
  <c r="V53" i="54"/>
  <c r="V54" i="54"/>
  <c r="V55" i="54"/>
  <c r="V56" i="54"/>
  <c r="V57" i="54"/>
  <c r="V58" i="54"/>
  <c r="V59" i="54"/>
  <c r="V60" i="54"/>
  <c r="V61" i="54"/>
  <c r="V62" i="54"/>
  <c r="V63" i="54"/>
  <c r="V64" i="54"/>
  <c r="V65" i="54"/>
  <c r="V66" i="54"/>
  <c r="V67" i="54"/>
  <c r="V68" i="54"/>
  <c r="V69" i="54"/>
  <c r="V70" i="54"/>
  <c r="V71" i="54"/>
  <c r="V72" i="54"/>
  <c r="V73" i="54"/>
  <c r="V74" i="54"/>
  <c r="V75" i="54"/>
  <c r="V76" i="54"/>
  <c r="V77" i="54"/>
  <c r="V78" i="54"/>
  <c r="V79" i="54"/>
  <c r="V80" i="54"/>
  <c r="V81" i="54"/>
  <c r="V82" i="54"/>
  <c r="V83" i="54"/>
  <c r="V84" i="54"/>
  <c r="V85" i="54"/>
  <c r="V86" i="54"/>
  <c r="V87" i="54"/>
  <c r="V88" i="54"/>
  <c r="V89" i="54"/>
  <c r="V90" i="54"/>
  <c r="V91" i="54"/>
  <c r="V92" i="54"/>
  <c r="V93" i="54"/>
  <c r="V94" i="54"/>
  <c r="V95" i="54"/>
  <c r="V96" i="54"/>
  <c r="V97" i="54"/>
  <c r="V98" i="54"/>
  <c r="V99" i="54"/>
  <c r="V100" i="54"/>
  <c r="V101" i="54"/>
  <c r="V102" i="54"/>
  <c r="V103" i="54"/>
  <c r="V104" i="54"/>
  <c r="V105" i="54"/>
  <c r="V106" i="54"/>
  <c r="V107" i="54"/>
  <c r="V108" i="54"/>
  <c r="V109" i="54"/>
  <c r="V110" i="54"/>
  <c r="V111" i="54"/>
  <c r="V112" i="54"/>
  <c r="V113" i="54"/>
  <c r="V114" i="54"/>
  <c r="V115" i="54"/>
  <c r="V116" i="54"/>
  <c r="V117" i="54"/>
  <c r="V118" i="54"/>
  <c r="V119" i="54"/>
  <c r="V120" i="54"/>
  <c r="V121" i="54"/>
  <c r="V122" i="54"/>
  <c r="V123" i="54"/>
  <c r="V124" i="54"/>
  <c r="V125" i="54"/>
  <c r="V126" i="54"/>
  <c r="V127" i="54"/>
  <c r="V128" i="54"/>
  <c r="V129" i="54"/>
  <c r="V130" i="54"/>
  <c r="V131" i="54"/>
  <c r="V132" i="54"/>
  <c r="V133" i="54"/>
  <c r="V134" i="54"/>
  <c r="V135" i="54"/>
  <c r="V136" i="54"/>
  <c r="V137" i="54"/>
  <c r="V138" i="54"/>
  <c r="V139" i="54"/>
  <c r="V140" i="54"/>
  <c r="V141" i="54"/>
  <c r="V142" i="54"/>
  <c r="V143" i="54"/>
  <c r="V144" i="54"/>
  <c r="V145" i="54"/>
  <c r="V146" i="54"/>
  <c r="V147" i="54"/>
  <c r="V148" i="54"/>
  <c r="V149" i="54"/>
  <c r="V150" i="54"/>
  <c r="V151" i="54"/>
  <c r="V152" i="54"/>
  <c r="V153" i="54"/>
  <c r="V154" i="54"/>
  <c r="V155" i="54"/>
  <c r="V156" i="54"/>
  <c r="V157" i="54"/>
  <c r="V158" i="54"/>
  <c r="V159" i="54"/>
  <c r="V160" i="54"/>
  <c r="V161" i="54"/>
  <c r="V162" i="54"/>
  <c r="V163" i="54"/>
  <c r="V164" i="54"/>
  <c r="V165" i="54"/>
  <c r="V166" i="54"/>
  <c r="V167" i="54"/>
  <c r="V168" i="54"/>
  <c r="V169" i="54"/>
  <c r="V170" i="54"/>
  <c r="V171" i="54"/>
  <c r="V172" i="54"/>
  <c r="V173" i="54"/>
  <c r="V174" i="54"/>
  <c r="V175" i="54"/>
  <c r="V176" i="54"/>
  <c r="V177" i="54"/>
  <c r="V178" i="54"/>
  <c r="V179" i="54"/>
  <c r="V180" i="54"/>
  <c r="V181" i="54"/>
  <c r="V182" i="54"/>
  <c r="V183" i="54"/>
  <c r="V184" i="54"/>
  <c r="V185" i="54"/>
  <c r="V186" i="54"/>
  <c r="V187" i="54"/>
  <c r="V188" i="54"/>
  <c r="V189" i="54"/>
  <c r="V190" i="54"/>
  <c r="V191" i="54"/>
  <c r="V192" i="54"/>
  <c r="V193" i="54"/>
  <c r="V194" i="54"/>
  <c r="V195" i="54"/>
  <c r="V196" i="54"/>
  <c r="V197" i="54"/>
  <c r="V198" i="54"/>
  <c r="V199" i="54"/>
  <c r="V200" i="54"/>
  <c r="V201" i="54"/>
  <c r="V202" i="54"/>
  <c r="V203" i="54"/>
  <c r="V204" i="54"/>
  <c r="V205" i="54"/>
  <c r="V206" i="54"/>
  <c r="V207" i="54"/>
  <c r="V8" i="54"/>
  <c r="AC9" i="36"/>
  <c r="AC10" i="36"/>
  <c r="AC11" i="36"/>
  <c r="AC12" i="36"/>
  <c r="AC13" i="36"/>
  <c r="AC14" i="36"/>
  <c r="AC15" i="36"/>
  <c r="AC16" i="36"/>
  <c r="AC17" i="36"/>
  <c r="AC18" i="36"/>
  <c r="AC19" i="36"/>
  <c r="AC20" i="36"/>
  <c r="AC21" i="36"/>
  <c r="AC22" i="36"/>
  <c r="AC23" i="36"/>
  <c r="AC24" i="36"/>
  <c r="AC25" i="36"/>
  <c r="AC26" i="36"/>
  <c r="AC27" i="36"/>
  <c r="AC28" i="36"/>
  <c r="AC29" i="36"/>
  <c r="AC30" i="36"/>
  <c r="AC31" i="36"/>
  <c r="AC32" i="36"/>
  <c r="AC33" i="36"/>
  <c r="AC34" i="36"/>
  <c r="AC35" i="36"/>
  <c r="AC36" i="36"/>
  <c r="AC37" i="36"/>
  <c r="AC38" i="36"/>
  <c r="AC39" i="36"/>
  <c r="AC40" i="36"/>
  <c r="AC41" i="36"/>
  <c r="AC42" i="36"/>
  <c r="AC43" i="36"/>
  <c r="AC44" i="36"/>
  <c r="AC45" i="36"/>
  <c r="AC46" i="36"/>
  <c r="AC47" i="36"/>
  <c r="AC48" i="36"/>
  <c r="AC49" i="36"/>
  <c r="AC50" i="36"/>
  <c r="AC51" i="36"/>
  <c r="AC52" i="36"/>
  <c r="AC53" i="36"/>
  <c r="AC54" i="36"/>
  <c r="AC55" i="36"/>
  <c r="AC56" i="36"/>
  <c r="AC57" i="36"/>
  <c r="AC58" i="36"/>
  <c r="AC59" i="36"/>
  <c r="AC60" i="36"/>
  <c r="AC61" i="36"/>
  <c r="AC62" i="36"/>
  <c r="AC63" i="36"/>
  <c r="AC64" i="36"/>
  <c r="AC65" i="36"/>
  <c r="AC66" i="36"/>
  <c r="AC67" i="36"/>
  <c r="AC68" i="36"/>
  <c r="AC69" i="36"/>
  <c r="AC70" i="36"/>
  <c r="AC71" i="36"/>
  <c r="AC72" i="36"/>
  <c r="AC73" i="36"/>
  <c r="AC74" i="36"/>
  <c r="AC75" i="36"/>
  <c r="AC76" i="36"/>
  <c r="AC77" i="36"/>
  <c r="AC78" i="36"/>
  <c r="AC79" i="36"/>
  <c r="AC80" i="36"/>
  <c r="AC81" i="36"/>
  <c r="AC82" i="36"/>
  <c r="AC83" i="36"/>
  <c r="AC84" i="36"/>
  <c r="AC85" i="36"/>
  <c r="AC86" i="36"/>
  <c r="AC87" i="36"/>
  <c r="AC88" i="36"/>
  <c r="AC89" i="36"/>
  <c r="AC90" i="36"/>
  <c r="AC91" i="36"/>
  <c r="AC92" i="36"/>
  <c r="AC93" i="36"/>
  <c r="AC94" i="36"/>
  <c r="AC95" i="36"/>
  <c r="AC96" i="36"/>
  <c r="AC97" i="36"/>
  <c r="AC98" i="36"/>
  <c r="AC99" i="36"/>
  <c r="AC100" i="36"/>
  <c r="AC101" i="36"/>
  <c r="AC102" i="36"/>
  <c r="AC103" i="36"/>
  <c r="AC104" i="36"/>
  <c r="AC105" i="36"/>
  <c r="AC106" i="36"/>
  <c r="AC107" i="36"/>
  <c r="AC108" i="36"/>
  <c r="AC109" i="36"/>
  <c r="AC110" i="36"/>
  <c r="AC111" i="36"/>
  <c r="AC112" i="36"/>
  <c r="AC113" i="36"/>
  <c r="AC114" i="36"/>
  <c r="AC115" i="36"/>
  <c r="AC116" i="36"/>
  <c r="AC117" i="36"/>
  <c r="AC118" i="36"/>
  <c r="AC119" i="36"/>
  <c r="AC120" i="36"/>
  <c r="AC121" i="36"/>
  <c r="AC122" i="36"/>
  <c r="AC123" i="36"/>
  <c r="AC124" i="36"/>
  <c r="AC125" i="36"/>
  <c r="AC126" i="36"/>
  <c r="AC127" i="36"/>
  <c r="AC128" i="36"/>
  <c r="AC129" i="36"/>
  <c r="AC130" i="36"/>
  <c r="AC131" i="36"/>
  <c r="AC132" i="36"/>
  <c r="AC133" i="36"/>
  <c r="AC134" i="36"/>
  <c r="AC135" i="36"/>
  <c r="AC136" i="36"/>
  <c r="AC137" i="36"/>
  <c r="AC138" i="36"/>
  <c r="AC139" i="36"/>
  <c r="AC140" i="36"/>
  <c r="AC141" i="36"/>
  <c r="AC142" i="36"/>
  <c r="AC143" i="36"/>
  <c r="AC144" i="36"/>
  <c r="AC145" i="36"/>
  <c r="AC146" i="36"/>
  <c r="AC147" i="36"/>
  <c r="AC148" i="36"/>
  <c r="AC149" i="36"/>
  <c r="AC150" i="36"/>
  <c r="AC151" i="36"/>
  <c r="AC152" i="36"/>
  <c r="AC153" i="36"/>
  <c r="AC154" i="36"/>
  <c r="AC155" i="36"/>
  <c r="AC156" i="36"/>
  <c r="AC157" i="36"/>
  <c r="AC158" i="36"/>
  <c r="AC159" i="36"/>
  <c r="AC160" i="36"/>
  <c r="AC161" i="36"/>
  <c r="AC162" i="36"/>
  <c r="AC163" i="36"/>
  <c r="AC164" i="36"/>
  <c r="AC165" i="36"/>
  <c r="AC166" i="36"/>
  <c r="AC167" i="36"/>
  <c r="AC168" i="36"/>
  <c r="AC169" i="36"/>
  <c r="AC170" i="36"/>
  <c r="AC171" i="36"/>
  <c r="AC172" i="36"/>
  <c r="AC173" i="36"/>
  <c r="AC174" i="36"/>
  <c r="AC175" i="36"/>
  <c r="AC176" i="36"/>
  <c r="AC177" i="36"/>
  <c r="AC178" i="36"/>
  <c r="AC179" i="36"/>
  <c r="AC180" i="36"/>
  <c r="AC181" i="36"/>
  <c r="AC182" i="36"/>
  <c r="AC183" i="36"/>
  <c r="AC184" i="36"/>
  <c r="AC185" i="36"/>
  <c r="AC186" i="36"/>
  <c r="AC187" i="36"/>
  <c r="AC188" i="36"/>
  <c r="AC189" i="36"/>
  <c r="AC190" i="36"/>
  <c r="AC191" i="36"/>
  <c r="AC192" i="36"/>
  <c r="AC193" i="36"/>
  <c r="AC194" i="36"/>
  <c r="AC195" i="36"/>
  <c r="AC196" i="36"/>
  <c r="AC197" i="36"/>
  <c r="AC198" i="36"/>
  <c r="AC199" i="36"/>
  <c r="AC200" i="36"/>
  <c r="AC201" i="36"/>
  <c r="AC202" i="36"/>
  <c r="AC203" i="36"/>
  <c r="AC204" i="36"/>
  <c r="AC205" i="36"/>
  <c r="AC206" i="36"/>
  <c r="AC207" i="36"/>
  <c r="AC8" i="36"/>
  <c r="AC208" i="36" s="1"/>
  <c r="AE9" i="2"/>
  <c r="AH9" i="2" s="1"/>
  <c r="AE10" i="2"/>
  <c r="AH10" i="2" s="1"/>
  <c r="AE11" i="2"/>
  <c r="AH11" i="2" s="1"/>
  <c r="AE12" i="2"/>
  <c r="AH12" i="2" s="1"/>
  <c r="AE13" i="2"/>
  <c r="AE14" i="2"/>
  <c r="AE15" i="2"/>
  <c r="AE16" i="2"/>
  <c r="AE17" i="2"/>
  <c r="AH17" i="2" s="1"/>
  <c r="AE18" i="2"/>
  <c r="AH18" i="2" s="1"/>
  <c r="AE19" i="2"/>
  <c r="AH19" i="2" s="1"/>
  <c r="AE20" i="2"/>
  <c r="AH20" i="2" s="1"/>
  <c r="AE21" i="2"/>
  <c r="AE22" i="2"/>
  <c r="AE23" i="2"/>
  <c r="AH23" i="2" s="1"/>
  <c r="AE24" i="2"/>
  <c r="AE25" i="2"/>
  <c r="AH25" i="2" s="1"/>
  <c r="AE26" i="2"/>
  <c r="AH26" i="2" s="1"/>
  <c r="AE27" i="2"/>
  <c r="AH27" i="2" s="1"/>
  <c r="AE28" i="2"/>
  <c r="AH28" i="2" s="1"/>
  <c r="AE29" i="2"/>
  <c r="AE30" i="2"/>
  <c r="AE31" i="2"/>
  <c r="AH31" i="2" s="1"/>
  <c r="AE32" i="2"/>
  <c r="AE33" i="2"/>
  <c r="AH33" i="2" s="1"/>
  <c r="AE34" i="2"/>
  <c r="AH34" i="2" s="1"/>
  <c r="AE35" i="2"/>
  <c r="AH35" i="2" s="1"/>
  <c r="AE36" i="2"/>
  <c r="AH36" i="2" s="1"/>
  <c r="AE37" i="2"/>
  <c r="AE38" i="2"/>
  <c r="AE39" i="2"/>
  <c r="AE40" i="2"/>
  <c r="AE41" i="2"/>
  <c r="AH41" i="2" s="1"/>
  <c r="AE42" i="2"/>
  <c r="AH42" i="2" s="1"/>
  <c r="AE43" i="2"/>
  <c r="AH43" i="2" s="1"/>
  <c r="AE44" i="2"/>
  <c r="AH44" i="2" s="1"/>
  <c r="AE45" i="2"/>
  <c r="AE46" i="2"/>
  <c r="AE47" i="2"/>
  <c r="AE48" i="2"/>
  <c r="AE49" i="2"/>
  <c r="AH49" i="2" s="1"/>
  <c r="AE50" i="2"/>
  <c r="AE51" i="2"/>
  <c r="AE52" i="2"/>
  <c r="AH52" i="2" s="1"/>
  <c r="AE53" i="2"/>
  <c r="AE54" i="2"/>
  <c r="AE55" i="2"/>
  <c r="AH55" i="2" s="1"/>
  <c r="AE56" i="2"/>
  <c r="AE57" i="2"/>
  <c r="AH57" i="2" s="1"/>
  <c r="AE58" i="2"/>
  <c r="AH58" i="2" s="1"/>
  <c r="AE59" i="2"/>
  <c r="AH59" i="2" s="1"/>
  <c r="AE60" i="2"/>
  <c r="AH60" i="2" s="1"/>
  <c r="AE61" i="2"/>
  <c r="AE62" i="2"/>
  <c r="AE63" i="2"/>
  <c r="AH63" i="2" s="1"/>
  <c r="AE64" i="2"/>
  <c r="AE65" i="2"/>
  <c r="AH65" i="2" s="1"/>
  <c r="AE66" i="2"/>
  <c r="AH66" i="2" s="1"/>
  <c r="AE67" i="2"/>
  <c r="AH67" i="2" s="1"/>
  <c r="AE68" i="2"/>
  <c r="AH68" i="2" s="1"/>
  <c r="AE69" i="2"/>
  <c r="AE70" i="2"/>
  <c r="AE71" i="2"/>
  <c r="AE72" i="2"/>
  <c r="AE73" i="2"/>
  <c r="AH73" i="2" s="1"/>
  <c r="AE74" i="2"/>
  <c r="AH74" i="2" s="1"/>
  <c r="AE75" i="2"/>
  <c r="AH75" i="2" s="1"/>
  <c r="AE76" i="2"/>
  <c r="AH76" i="2" s="1"/>
  <c r="AE77" i="2"/>
  <c r="AE78" i="2"/>
  <c r="AE79" i="2"/>
  <c r="AE80" i="2"/>
  <c r="AE81" i="2"/>
  <c r="AH81" i="2" s="1"/>
  <c r="AE82" i="2"/>
  <c r="AH82" i="2" s="1"/>
  <c r="AE83" i="2"/>
  <c r="AH83" i="2" s="1"/>
  <c r="AE84" i="2"/>
  <c r="AH84" i="2" s="1"/>
  <c r="AE85" i="2"/>
  <c r="AE86" i="2"/>
  <c r="AE87" i="2"/>
  <c r="AH87" i="2" s="1"/>
  <c r="AE88" i="2"/>
  <c r="AE89" i="2"/>
  <c r="AH89" i="2" s="1"/>
  <c r="AE90" i="2"/>
  <c r="AE91" i="2"/>
  <c r="AH91" i="2" s="1"/>
  <c r="AE92" i="2"/>
  <c r="AH92" i="2" s="1"/>
  <c r="AE93" i="2"/>
  <c r="AE94" i="2"/>
  <c r="AE95" i="2"/>
  <c r="AH95" i="2" s="1"/>
  <c r="AE96" i="2"/>
  <c r="AE97" i="2"/>
  <c r="AH97" i="2" s="1"/>
  <c r="AE98" i="2"/>
  <c r="AH98" i="2" s="1"/>
  <c r="AE99" i="2"/>
  <c r="AE100" i="2"/>
  <c r="AE101" i="2"/>
  <c r="AE102" i="2"/>
  <c r="AE103" i="2"/>
  <c r="AE104" i="2"/>
  <c r="AE105" i="2"/>
  <c r="AE106" i="2"/>
  <c r="AE107" i="2"/>
  <c r="AE108" i="2"/>
  <c r="AE109" i="2"/>
  <c r="AE110" i="2"/>
  <c r="AE111" i="2"/>
  <c r="AE112" i="2"/>
  <c r="AE113" i="2"/>
  <c r="AE114" i="2"/>
  <c r="AE115" i="2"/>
  <c r="AE116" i="2"/>
  <c r="AE117" i="2"/>
  <c r="AE118" i="2"/>
  <c r="AE119" i="2"/>
  <c r="AE120" i="2"/>
  <c r="AE121" i="2"/>
  <c r="AE122" i="2"/>
  <c r="AE123" i="2"/>
  <c r="AE124" i="2"/>
  <c r="AE125" i="2"/>
  <c r="AE126" i="2"/>
  <c r="AE127" i="2"/>
  <c r="AE128" i="2"/>
  <c r="AE129" i="2"/>
  <c r="AE130" i="2"/>
  <c r="AE131" i="2"/>
  <c r="AE132" i="2"/>
  <c r="AE133" i="2"/>
  <c r="AE134" i="2"/>
  <c r="AE135" i="2"/>
  <c r="AE136" i="2"/>
  <c r="AE137" i="2"/>
  <c r="AE138" i="2"/>
  <c r="AE139" i="2"/>
  <c r="AE140" i="2"/>
  <c r="AE141" i="2"/>
  <c r="AE142" i="2"/>
  <c r="AE143" i="2"/>
  <c r="AE144" i="2"/>
  <c r="AE145" i="2"/>
  <c r="AE146" i="2"/>
  <c r="AE147" i="2"/>
  <c r="AE148" i="2"/>
  <c r="AE149" i="2"/>
  <c r="AE150" i="2"/>
  <c r="AE151" i="2"/>
  <c r="AE152" i="2"/>
  <c r="AE153" i="2"/>
  <c r="AE154" i="2"/>
  <c r="AE155" i="2"/>
  <c r="AE156" i="2"/>
  <c r="AE157" i="2"/>
  <c r="AE158" i="2"/>
  <c r="AE159" i="2"/>
  <c r="AE160" i="2"/>
  <c r="AE161" i="2"/>
  <c r="AE162" i="2"/>
  <c r="AE163" i="2"/>
  <c r="AE164" i="2"/>
  <c r="AE165" i="2"/>
  <c r="AE166" i="2"/>
  <c r="AE167" i="2"/>
  <c r="AE168" i="2"/>
  <c r="AE169" i="2"/>
  <c r="AE170" i="2"/>
  <c r="AE171" i="2"/>
  <c r="AE172" i="2"/>
  <c r="AE173" i="2"/>
  <c r="AE174" i="2"/>
  <c r="AE175" i="2"/>
  <c r="AE176" i="2"/>
  <c r="AE177" i="2"/>
  <c r="AE178" i="2"/>
  <c r="AE179" i="2"/>
  <c r="AE180" i="2"/>
  <c r="AE181" i="2"/>
  <c r="AE182" i="2"/>
  <c r="AE183" i="2"/>
  <c r="AE184" i="2"/>
  <c r="AE185" i="2"/>
  <c r="AE186" i="2"/>
  <c r="AE187" i="2"/>
  <c r="AE188" i="2"/>
  <c r="AE189" i="2"/>
  <c r="AE190" i="2"/>
  <c r="AE191" i="2"/>
  <c r="AE192" i="2"/>
  <c r="AE193" i="2"/>
  <c r="AE194" i="2"/>
  <c r="AE195" i="2"/>
  <c r="AE196" i="2"/>
  <c r="AE197" i="2"/>
  <c r="AE198" i="2"/>
  <c r="AE199" i="2"/>
  <c r="AE200" i="2"/>
  <c r="AE201" i="2"/>
  <c r="AE202" i="2"/>
  <c r="AE203" i="2"/>
  <c r="AE204" i="2"/>
  <c r="AE205" i="2"/>
  <c r="AE206" i="2"/>
  <c r="AE207" i="2"/>
  <c r="X8" i="10"/>
  <c r="Y8" i="10" s="1"/>
  <c r="J10" i="10"/>
  <c r="J9" i="10"/>
  <c r="J8" i="10"/>
  <c r="J9" i="60"/>
  <c r="J8" i="60"/>
  <c r="AA13" i="60"/>
  <c r="AA14" i="60"/>
  <c r="AA15" i="60"/>
  <c r="AA17" i="60"/>
  <c r="AA18" i="60"/>
  <c r="AA19" i="60"/>
  <c r="AA21" i="60"/>
  <c r="AA22" i="60"/>
  <c r="AA23" i="60"/>
  <c r="AA24" i="60"/>
  <c r="AA25" i="60"/>
  <c r="AA26" i="60"/>
  <c r="AA27" i="60"/>
  <c r="AA29" i="60"/>
  <c r="AA30" i="60"/>
  <c r="AA31" i="60"/>
  <c r="AA32" i="60"/>
  <c r="AA33" i="60"/>
  <c r="AA34" i="60"/>
  <c r="AA35" i="60"/>
  <c r="AA37" i="60"/>
  <c r="AA38" i="60"/>
  <c r="AA39" i="60"/>
  <c r="AA40" i="60"/>
  <c r="AA41" i="60"/>
  <c r="AA42" i="60"/>
  <c r="AA43" i="60"/>
  <c r="AA45" i="60"/>
  <c r="AA46" i="60"/>
  <c r="AA47" i="60"/>
  <c r="AA48" i="60"/>
  <c r="AA49" i="60"/>
  <c r="AA50" i="60"/>
  <c r="AA51" i="60"/>
  <c r="AA53" i="60"/>
  <c r="AA54" i="60"/>
  <c r="AA55" i="60"/>
  <c r="AA56" i="60"/>
  <c r="AA57" i="60"/>
  <c r="AA58" i="60"/>
  <c r="AA59" i="60"/>
  <c r="AA61" i="60"/>
  <c r="AA62" i="60"/>
  <c r="AA63" i="60"/>
  <c r="AA64" i="60"/>
  <c r="AA65" i="60"/>
  <c r="AA66" i="60"/>
  <c r="AA67" i="60"/>
  <c r="AA69" i="60"/>
  <c r="AA70" i="60"/>
  <c r="AA71" i="60"/>
  <c r="AA72" i="60"/>
  <c r="AA73" i="60"/>
  <c r="AA74" i="60"/>
  <c r="AA75" i="60"/>
  <c r="AA77" i="60"/>
  <c r="AA78" i="60"/>
  <c r="AA79" i="60"/>
  <c r="AA80" i="60"/>
  <c r="AA81" i="60"/>
  <c r="AA82" i="60"/>
  <c r="AA83" i="60"/>
  <c r="AA85" i="60"/>
  <c r="AA86" i="60"/>
  <c r="AA87" i="60"/>
  <c r="AA88" i="60"/>
  <c r="AA89" i="60"/>
  <c r="AA90" i="60"/>
  <c r="AA91" i="60"/>
  <c r="AA92" i="60"/>
  <c r="AA93" i="60"/>
  <c r="AA94" i="60"/>
  <c r="AA95" i="60"/>
  <c r="AA96" i="60"/>
  <c r="AA97" i="60"/>
  <c r="AA98" i="60"/>
  <c r="AA99" i="60"/>
  <c r="AA100" i="60"/>
  <c r="AA101" i="60"/>
  <c r="AA102" i="60"/>
  <c r="AA103" i="60"/>
  <c r="AA104" i="60"/>
  <c r="AA105" i="60"/>
  <c r="AA106" i="60"/>
  <c r="AA107" i="60"/>
  <c r="AA108" i="60"/>
  <c r="AA109" i="60"/>
  <c r="AA110" i="60"/>
  <c r="AA111" i="60"/>
  <c r="AA112" i="60"/>
  <c r="AA113" i="60"/>
  <c r="AA114" i="60"/>
  <c r="AA115" i="60"/>
  <c r="AA116" i="60"/>
  <c r="AA117" i="60"/>
  <c r="AA118" i="60"/>
  <c r="AA119" i="60"/>
  <c r="AA120" i="60"/>
  <c r="AA121" i="60"/>
  <c r="AA122" i="60"/>
  <c r="AA123" i="60"/>
  <c r="AA124" i="60"/>
  <c r="AA125" i="60"/>
  <c r="AA126" i="60"/>
  <c r="AA127" i="60"/>
  <c r="AA128" i="60"/>
  <c r="AA129" i="60"/>
  <c r="AA130" i="60"/>
  <c r="AA131" i="60"/>
  <c r="AA132" i="60"/>
  <c r="AA133" i="60"/>
  <c r="AA134" i="60"/>
  <c r="AA135" i="60"/>
  <c r="AA136" i="60"/>
  <c r="AA137" i="60"/>
  <c r="AA138" i="60"/>
  <c r="AA139" i="60"/>
  <c r="AA140" i="60"/>
  <c r="AA141" i="60"/>
  <c r="AA142" i="60"/>
  <c r="AA143" i="60"/>
  <c r="AA144" i="60"/>
  <c r="AA145" i="60"/>
  <c r="AA146" i="60"/>
  <c r="AA147" i="60"/>
  <c r="AA148" i="60"/>
  <c r="AA149" i="60"/>
  <c r="AA150" i="60"/>
  <c r="AA151" i="60"/>
  <c r="AA152" i="60"/>
  <c r="AA153" i="60"/>
  <c r="AA154" i="60"/>
  <c r="AA155" i="60"/>
  <c r="AA156" i="60"/>
  <c r="AA157" i="60"/>
  <c r="AA158" i="60"/>
  <c r="AA159" i="60"/>
  <c r="AA160" i="60"/>
  <c r="AA161" i="60"/>
  <c r="AA162" i="60"/>
  <c r="AA163" i="60"/>
  <c r="AA164" i="60"/>
  <c r="AA165" i="60"/>
  <c r="AA166" i="60"/>
  <c r="AA167" i="60"/>
  <c r="AA168" i="60"/>
  <c r="AA169" i="60"/>
  <c r="AA170" i="60"/>
  <c r="AA171" i="60"/>
  <c r="AA172" i="60"/>
  <c r="AA173" i="60"/>
  <c r="AA174" i="60"/>
  <c r="AA175" i="60"/>
  <c r="AA176" i="60"/>
  <c r="AA177" i="60"/>
  <c r="AA178" i="60"/>
  <c r="AA179" i="60"/>
  <c r="AA180" i="60"/>
  <c r="AA181" i="60"/>
  <c r="AA182" i="60"/>
  <c r="AA183" i="60"/>
  <c r="AA184" i="60"/>
  <c r="AA185" i="60"/>
  <c r="AA186" i="60"/>
  <c r="AA187" i="60"/>
  <c r="AA188" i="60"/>
  <c r="AA189" i="60"/>
  <c r="AA190" i="60"/>
  <c r="AA191" i="60"/>
  <c r="AA192" i="60"/>
  <c r="AA193" i="60"/>
  <c r="AA194" i="60"/>
  <c r="AA195" i="60"/>
  <c r="AA196" i="60"/>
  <c r="AA197" i="60"/>
  <c r="AA198" i="60"/>
  <c r="AA199" i="60"/>
  <c r="AA200" i="60"/>
  <c r="AA201" i="60"/>
  <c r="AA202" i="60"/>
  <c r="AA203" i="60"/>
  <c r="AA204" i="60"/>
  <c r="AA205" i="60"/>
  <c r="AA206" i="60"/>
  <c r="AA207" i="60"/>
  <c r="AA9" i="60"/>
  <c r="AA10" i="60"/>
  <c r="AA11" i="60"/>
  <c r="AA8" i="60"/>
  <c r="AB207" i="60"/>
  <c r="X207" i="60"/>
  <c r="Y207" i="60" s="1"/>
  <c r="U207" i="60"/>
  <c r="Z207" i="60" s="1"/>
  <c r="J207" i="60"/>
  <c r="D207" i="60"/>
  <c r="AB206" i="60"/>
  <c r="X206" i="60"/>
  <c r="Y206" i="60" s="1"/>
  <c r="U206" i="60"/>
  <c r="Z206" i="60"/>
  <c r="J206" i="60"/>
  <c r="D206" i="60"/>
  <c r="AB205" i="60"/>
  <c r="X205" i="60"/>
  <c r="Y205" i="60"/>
  <c r="U205" i="60"/>
  <c r="Z205" i="60" s="1"/>
  <c r="J205" i="60"/>
  <c r="D205" i="60"/>
  <c r="AB204" i="60"/>
  <c r="X204" i="60"/>
  <c r="Y204" i="60" s="1"/>
  <c r="U204" i="60"/>
  <c r="Z204" i="60" s="1"/>
  <c r="J204" i="60"/>
  <c r="D204" i="60"/>
  <c r="AB203" i="60"/>
  <c r="X203" i="60"/>
  <c r="Y203" i="60" s="1"/>
  <c r="U203" i="60"/>
  <c r="Z203" i="60"/>
  <c r="J203" i="60"/>
  <c r="D203" i="60"/>
  <c r="AB202" i="60"/>
  <c r="X202" i="60"/>
  <c r="Y202" i="60" s="1"/>
  <c r="U202" i="60"/>
  <c r="Z202" i="60" s="1"/>
  <c r="J202" i="60"/>
  <c r="D202" i="60"/>
  <c r="AB201" i="60"/>
  <c r="X201" i="60"/>
  <c r="Y201" i="60" s="1"/>
  <c r="U201" i="60"/>
  <c r="Z201" i="60" s="1"/>
  <c r="J201" i="60"/>
  <c r="D201" i="60"/>
  <c r="AB200" i="60"/>
  <c r="X200" i="60"/>
  <c r="Y200" i="60"/>
  <c r="U200" i="60"/>
  <c r="Z200" i="60"/>
  <c r="J200" i="60"/>
  <c r="D200" i="60"/>
  <c r="AB199" i="60"/>
  <c r="X199" i="60"/>
  <c r="Y199" i="60" s="1"/>
  <c r="U199" i="60"/>
  <c r="Z199" i="60" s="1"/>
  <c r="J199" i="60"/>
  <c r="D199" i="60"/>
  <c r="AB198" i="60"/>
  <c r="X198" i="60"/>
  <c r="Y198" i="60" s="1"/>
  <c r="U198" i="60"/>
  <c r="Z198" i="60" s="1"/>
  <c r="J198" i="60"/>
  <c r="D198" i="60"/>
  <c r="AB197" i="60"/>
  <c r="X197" i="60"/>
  <c r="Y197" i="60"/>
  <c r="U197" i="60"/>
  <c r="Z197" i="60" s="1"/>
  <c r="J197" i="60"/>
  <c r="D197" i="60"/>
  <c r="AB196" i="60"/>
  <c r="X196" i="60"/>
  <c r="Y196" i="60" s="1"/>
  <c r="U196" i="60"/>
  <c r="Z196" i="60" s="1"/>
  <c r="J196" i="60"/>
  <c r="D196" i="60"/>
  <c r="AB195" i="60"/>
  <c r="X195" i="60"/>
  <c r="Y195" i="60" s="1"/>
  <c r="U195" i="60"/>
  <c r="Z195" i="60" s="1"/>
  <c r="J195" i="60"/>
  <c r="D195" i="60"/>
  <c r="AB194" i="60"/>
  <c r="X194" i="60"/>
  <c r="Y194" i="60"/>
  <c r="U194" i="60"/>
  <c r="Z194" i="60" s="1"/>
  <c r="J194" i="60"/>
  <c r="D194" i="60"/>
  <c r="AB193" i="60"/>
  <c r="X193" i="60"/>
  <c r="Y193" i="60" s="1"/>
  <c r="U193" i="60"/>
  <c r="Z193" i="60" s="1"/>
  <c r="J193" i="60"/>
  <c r="D193" i="60"/>
  <c r="AB192" i="60"/>
  <c r="X192" i="60"/>
  <c r="Y192" i="60" s="1"/>
  <c r="U192" i="60"/>
  <c r="Z192" i="60" s="1"/>
  <c r="J192" i="60"/>
  <c r="D192" i="60"/>
  <c r="AB191" i="60"/>
  <c r="X191" i="60"/>
  <c r="Y191" i="60" s="1"/>
  <c r="U191" i="60"/>
  <c r="Z191" i="60" s="1"/>
  <c r="J191" i="60"/>
  <c r="D191" i="60"/>
  <c r="AB190" i="60"/>
  <c r="X190" i="60"/>
  <c r="Y190" i="60"/>
  <c r="U190" i="60"/>
  <c r="Z190" i="60" s="1"/>
  <c r="J190" i="60"/>
  <c r="D190" i="60"/>
  <c r="AB189" i="60"/>
  <c r="X189" i="60"/>
  <c r="Y189" i="60" s="1"/>
  <c r="U189" i="60"/>
  <c r="Z189" i="60" s="1"/>
  <c r="J189" i="60"/>
  <c r="D189" i="60"/>
  <c r="AB188" i="60"/>
  <c r="X188" i="60"/>
  <c r="Y188" i="60" s="1"/>
  <c r="U188" i="60"/>
  <c r="Z188" i="60" s="1"/>
  <c r="J188" i="60"/>
  <c r="D188" i="60"/>
  <c r="AB187" i="60"/>
  <c r="X187" i="60"/>
  <c r="Y187" i="60"/>
  <c r="U187" i="60"/>
  <c r="Z187" i="60" s="1"/>
  <c r="J187" i="60"/>
  <c r="D187" i="60"/>
  <c r="AB186" i="60"/>
  <c r="X186" i="60"/>
  <c r="Y186" i="60" s="1"/>
  <c r="U186" i="60"/>
  <c r="Z186" i="60" s="1"/>
  <c r="J186" i="60"/>
  <c r="D186" i="60"/>
  <c r="AB185" i="60"/>
  <c r="X185" i="60"/>
  <c r="Y185" i="60" s="1"/>
  <c r="U185" i="60"/>
  <c r="Z185" i="60"/>
  <c r="J185" i="60"/>
  <c r="D185" i="60"/>
  <c r="AB184" i="60"/>
  <c r="X184" i="60"/>
  <c r="Y184" i="60" s="1"/>
  <c r="U184" i="60"/>
  <c r="Z184" i="60" s="1"/>
  <c r="J184" i="60"/>
  <c r="D184" i="60"/>
  <c r="AB183" i="60"/>
  <c r="X183" i="60"/>
  <c r="Y183" i="60" s="1"/>
  <c r="U183" i="60"/>
  <c r="Z183" i="60" s="1"/>
  <c r="J183" i="60"/>
  <c r="D183" i="60"/>
  <c r="AB182" i="60"/>
  <c r="X182" i="60"/>
  <c r="Y182" i="60"/>
  <c r="U182" i="60"/>
  <c r="Z182" i="60"/>
  <c r="J182" i="60"/>
  <c r="D182" i="60"/>
  <c r="AB181" i="60"/>
  <c r="X181" i="60"/>
  <c r="Y181" i="60" s="1"/>
  <c r="U181" i="60"/>
  <c r="Z181" i="60" s="1"/>
  <c r="J181" i="60"/>
  <c r="D181" i="60"/>
  <c r="AB180" i="60"/>
  <c r="X180" i="60"/>
  <c r="Y180" i="60" s="1"/>
  <c r="U180" i="60"/>
  <c r="Z180" i="60" s="1"/>
  <c r="J180" i="60"/>
  <c r="D180" i="60"/>
  <c r="AB179" i="60"/>
  <c r="X179" i="60"/>
  <c r="Y179" i="60"/>
  <c r="U179" i="60"/>
  <c r="Z179" i="60" s="1"/>
  <c r="J179" i="60"/>
  <c r="D179" i="60"/>
  <c r="AB178" i="60"/>
  <c r="X178" i="60"/>
  <c r="Y178" i="60" s="1"/>
  <c r="U178" i="60"/>
  <c r="Z178" i="60" s="1"/>
  <c r="J178" i="60"/>
  <c r="D178" i="60"/>
  <c r="AB177" i="60"/>
  <c r="X177" i="60"/>
  <c r="Y177" i="60" s="1"/>
  <c r="U177" i="60"/>
  <c r="Z177" i="60"/>
  <c r="J177" i="60"/>
  <c r="D177" i="60"/>
  <c r="AB176" i="60"/>
  <c r="X176" i="60"/>
  <c r="Y176" i="60" s="1"/>
  <c r="U176" i="60"/>
  <c r="Z176" i="60" s="1"/>
  <c r="J176" i="60"/>
  <c r="D176" i="60"/>
  <c r="AB175" i="60"/>
  <c r="X175" i="60"/>
  <c r="Y175" i="60" s="1"/>
  <c r="U175" i="60"/>
  <c r="Z175" i="60" s="1"/>
  <c r="J175" i="60"/>
  <c r="D175" i="60"/>
  <c r="AB174" i="60"/>
  <c r="X174" i="60"/>
  <c r="Y174" i="60"/>
  <c r="U174" i="60"/>
  <c r="Z174" i="60"/>
  <c r="J174" i="60"/>
  <c r="D174" i="60"/>
  <c r="AB173" i="60"/>
  <c r="X173" i="60"/>
  <c r="Y173" i="60" s="1"/>
  <c r="U173" i="60"/>
  <c r="Z173" i="60" s="1"/>
  <c r="J173" i="60"/>
  <c r="D173" i="60"/>
  <c r="AB172" i="60"/>
  <c r="X172" i="60"/>
  <c r="Y172" i="60" s="1"/>
  <c r="U172" i="60"/>
  <c r="Z172" i="60" s="1"/>
  <c r="J172" i="60"/>
  <c r="D172" i="60"/>
  <c r="AB171" i="60"/>
  <c r="X171" i="60"/>
  <c r="Y171" i="60"/>
  <c r="U171" i="60"/>
  <c r="Z171" i="60" s="1"/>
  <c r="J171" i="60"/>
  <c r="D171" i="60"/>
  <c r="AB170" i="60"/>
  <c r="X170" i="60"/>
  <c r="Y170" i="60" s="1"/>
  <c r="U170" i="60"/>
  <c r="Z170" i="60" s="1"/>
  <c r="J170" i="60"/>
  <c r="D170" i="60"/>
  <c r="AB169" i="60"/>
  <c r="X169" i="60"/>
  <c r="Y169" i="60" s="1"/>
  <c r="U169" i="60"/>
  <c r="Z169" i="60"/>
  <c r="J169" i="60"/>
  <c r="D169" i="60"/>
  <c r="AB168" i="60"/>
  <c r="X168" i="60"/>
  <c r="Y168" i="60" s="1"/>
  <c r="U168" i="60"/>
  <c r="Z168" i="60" s="1"/>
  <c r="J168" i="60"/>
  <c r="D168" i="60"/>
  <c r="AB167" i="60"/>
  <c r="X167" i="60"/>
  <c r="Y167" i="60" s="1"/>
  <c r="U167" i="60"/>
  <c r="Z167" i="60" s="1"/>
  <c r="J167" i="60"/>
  <c r="D167" i="60"/>
  <c r="AB166" i="60"/>
  <c r="X166" i="60"/>
  <c r="Y166" i="60"/>
  <c r="U166" i="60"/>
  <c r="Z166" i="60"/>
  <c r="J166" i="60"/>
  <c r="D166" i="60"/>
  <c r="AB165" i="60"/>
  <c r="X165" i="60"/>
  <c r="Y165" i="60" s="1"/>
  <c r="U165" i="60"/>
  <c r="Z165" i="60" s="1"/>
  <c r="J165" i="60"/>
  <c r="D165" i="60"/>
  <c r="AB164" i="60"/>
  <c r="X164" i="60"/>
  <c r="Y164" i="60" s="1"/>
  <c r="U164" i="60"/>
  <c r="Z164" i="60" s="1"/>
  <c r="J164" i="60"/>
  <c r="D164" i="60"/>
  <c r="AB163" i="60"/>
  <c r="X163" i="60"/>
  <c r="Y163" i="60"/>
  <c r="U163" i="60"/>
  <c r="Z163" i="60" s="1"/>
  <c r="J163" i="60"/>
  <c r="D163" i="60"/>
  <c r="AB162" i="60"/>
  <c r="X162" i="60"/>
  <c r="Y162" i="60" s="1"/>
  <c r="U162" i="60"/>
  <c r="Z162" i="60" s="1"/>
  <c r="J162" i="60"/>
  <c r="D162" i="60"/>
  <c r="AB161" i="60"/>
  <c r="X161" i="60"/>
  <c r="Y161" i="60" s="1"/>
  <c r="U161" i="60"/>
  <c r="Z161" i="60" s="1"/>
  <c r="J161" i="60"/>
  <c r="D161" i="60"/>
  <c r="AB160" i="60"/>
  <c r="X160" i="60"/>
  <c r="Y160" i="60" s="1"/>
  <c r="U160" i="60"/>
  <c r="Z160" i="60" s="1"/>
  <c r="J160" i="60"/>
  <c r="D160" i="60"/>
  <c r="AB159" i="60"/>
  <c r="X159" i="60"/>
  <c r="Y159" i="60" s="1"/>
  <c r="U159" i="60"/>
  <c r="Z159" i="60" s="1"/>
  <c r="J159" i="60"/>
  <c r="D159" i="60"/>
  <c r="AB158" i="60"/>
  <c r="X158" i="60"/>
  <c r="Y158" i="60" s="1"/>
  <c r="U158" i="60"/>
  <c r="Z158" i="60"/>
  <c r="J158" i="60"/>
  <c r="D158" i="60"/>
  <c r="AB157" i="60"/>
  <c r="X157" i="60"/>
  <c r="Y157" i="60" s="1"/>
  <c r="U157" i="60"/>
  <c r="Z157" i="60" s="1"/>
  <c r="J157" i="60"/>
  <c r="D157" i="60"/>
  <c r="AB156" i="60"/>
  <c r="X156" i="60"/>
  <c r="Y156" i="60" s="1"/>
  <c r="U156" i="60"/>
  <c r="Z156" i="60" s="1"/>
  <c r="J156" i="60"/>
  <c r="D156" i="60"/>
  <c r="AB155" i="60"/>
  <c r="X155" i="60"/>
  <c r="Y155" i="60"/>
  <c r="U155" i="60"/>
  <c r="Z155" i="60" s="1"/>
  <c r="J155" i="60"/>
  <c r="D155" i="60"/>
  <c r="AB154" i="60"/>
  <c r="X154" i="60"/>
  <c r="Y154" i="60" s="1"/>
  <c r="U154" i="60"/>
  <c r="Z154" i="60" s="1"/>
  <c r="J154" i="60"/>
  <c r="D154" i="60"/>
  <c r="AB153" i="60"/>
  <c r="X153" i="60"/>
  <c r="Y153" i="60" s="1"/>
  <c r="U153" i="60"/>
  <c r="Z153" i="60"/>
  <c r="J153" i="60"/>
  <c r="D153" i="60"/>
  <c r="AB152" i="60"/>
  <c r="X152" i="60"/>
  <c r="Y152" i="60" s="1"/>
  <c r="U152" i="60"/>
  <c r="Z152" i="60" s="1"/>
  <c r="J152" i="60"/>
  <c r="D152" i="60"/>
  <c r="AB151" i="60"/>
  <c r="X151" i="60"/>
  <c r="Y151" i="60" s="1"/>
  <c r="U151" i="60"/>
  <c r="Z151" i="60" s="1"/>
  <c r="J151" i="60"/>
  <c r="D151" i="60"/>
  <c r="AB150" i="60"/>
  <c r="X150" i="60"/>
  <c r="Y150" i="60"/>
  <c r="U150" i="60"/>
  <c r="Z150" i="60" s="1"/>
  <c r="J150" i="60"/>
  <c r="D150" i="60"/>
  <c r="AB149" i="60"/>
  <c r="X149" i="60"/>
  <c r="Y149" i="60" s="1"/>
  <c r="U149" i="60"/>
  <c r="Z149" i="60"/>
  <c r="J149" i="60"/>
  <c r="D149" i="60"/>
  <c r="AB148" i="60"/>
  <c r="X148" i="60"/>
  <c r="Y148" i="60" s="1"/>
  <c r="U148" i="60"/>
  <c r="Z148" i="60" s="1"/>
  <c r="J148" i="60"/>
  <c r="D148" i="60"/>
  <c r="AB147" i="60"/>
  <c r="X147" i="60"/>
  <c r="Y147" i="60" s="1"/>
  <c r="U147" i="60"/>
  <c r="Z147" i="60" s="1"/>
  <c r="J147" i="60"/>
  <c r="D147" i="60"/>
  <c r="AB146" i="60"/>
  <c r="X146" i="60"/>
  <c r="Y146" i="60"/>
  <c r="U146" i="60"/>
  <c r="Z146" i="60" s="1"/>
  <c r="J146" i="60"/>
  <c r="D146" i="60"/>
  <c r="AB145" i="60"/>
  <c r="X145" i="60"/>
  <c r="Y145" i="60" s="1"/>
  <c r="U145" i="60"/>
  <c r="Z145" i="60" s="1"/>
  <c r="J145" i="60"/>
  <c r="D145" i="60"/>
  <c r="AB144" i="60"/>
  <c r="X144" i="60"/>
  <c r="Y144" i="60" s="1"/>
  <c r="U144" i="60"/>
  <c r="Z144" i="60"/>
  <c r="J144" i="60"/>
  <c r="D144" i="60"/>
  <c r="AB143" i="60"/>
  <c r="X143" i="60"/>
  <c r="Y143" i="60" s="1"/>
  <c r="U143" i="60"/>
  <c r="Z143" i="60" s="1"/>
  <c r="J143" i="60"/>
  <c r="D143" i="60"/>
  <c r="AB142" i="60"/>
  <c r="X142" i="60"/>
  <c r="Y142" i="60" s="1"/>
  <c r="U142" i="60"/>
  <c r="Z142" i="60" s="1"/>
  <c r="J142" i="60"/>
  <c r="D142" i="60"/>
  <c r="AB141" i="60"/>
  <c r="X141" i="60"/>
  <c r="Y141" i="60"/>
  <c r="U141" i="60"/>
  <c r="Z141" i="60" s="1"/>
  <c r="J141" i="60"/>
  <c r="D141" i="60"/>
  <c r="AB140" i="60"/>
  <c r="X140" i="60"/>
  <c r="Y140" i="60" s="1"/>
  <c r="U140" i="60"/>
  <c r="Z140" i="60" s="1"/>
  <c r="J140" i="60"/>
  <c r="D140" i="60"/>
  <c r="AB139" i="60"/>
  <c r="X139" i="60"/>
  <c r="Y139" i="60"/>
  <c r="U139" i="60"/>
  <c r="Z139" i="60" s="1"/>
  <c r="J139" i="60"/>
  <c r="D139" i="60"/>
  <c r="AB138" i="60"/>
  <c r="X138" i="60"/>
  <c r="Y138" i="60" s="1"/>
  <c r="U138" i="60"/>
  <c r="Z138" i="60" s="1"/>
  <c r="J138" i="60"/>
  <c r="D138" i="60"/>
  <c r="AB137" i="60"/>
  <c r="X137" i="60"/>
  <c r="Y137" i="60" s="1"/>
  <c r="U137" i="60"/>
  <c r="Z137" i="60" s="1"/>
  <c r="J137" i="60"/>
  <c r="D137" i="60"/>
  <c r="AB136" i="60"/>
  <c r="X136" i="60"/>
  <c r="Y136" i="60" s="1"/>
  <c r="U136" i="60"/>
  <c r="Z136" i="60" s="1"/>
  <c r="J136" i="60"/>
  <c r="D136" i="60"/>
  <c r="AB135" i="60"/>
  <c r="X135" i="60"/>
  <c r="Y135" i="60" s="1"/>
  <c r="U135" i="60"/>
  <c r="Z135" i="60" s="1"/>
  <c r="J135" i="60"/>
  <c r="D135" i="60"/>
  <c r="AB134" i="60"/>
  <c r="X134" i="60"/>
  <c r="Y134" i="60"/>
  <c r="U134" i="60"/>
  <c r="Z134" i="60"/>
  <c r="J134" i="60"/>
  <c r="D134" i="60"/>
  <c r="AB133" i="60"/>
  <c r="X133" i="60"/>
  <c r="Y133" i="60" s="1"/>
  <c r="U133" i="60"/>
  <c r="Z133" i="60" s="1"/>
  <c r="J133" i="60"/>
  <c r="D133" i="60"/>
  <c r="AB132" i="60"/>
  <c r="X132" i="60"/>
  <c r="Y132" i="60" s="1"/>
  <c r="U132" i="60"/>
  <c r="Z132" i="60" s="1"/>
  <c r="J132" i="60"/>
  <c r="D132" i="60"/>
  <c r="AB131" i="60"/>
  <c r="X131" i="60"/>
  <c r="Y131" i="60" s="1"/>
  <c r="U131" i="60"/>
  <c r="Z131" i="60" s="1"/>
  <c r="J131" i="60"/>
  <c r="D131" i="60"/>
  <c r="AB130" i="60"/>
  <c r="X130" i="60"/>
  <c r="Y130" i="60" s="1"/>
  <c r="U130" i="60"/>
  <c r="Z130" i="60" s="1"/>
  <c r="J130" i="60"/>
  <c r="D130" i="60"/>
  <c r="AB129" i="60"/>
  <c r="X129" i="60"/>
  <c r="Y129" i="60"/>
  <c r="U129" i="60"/>
  <c r="Z129" i="60"/>
  <c r="J129" i="60"/>
  <c r="D129" i="60"/>
  <c r="AB128" i="60"/>
  <c r="X128" i="60"/>
  <c r="Y128" i="60" s="1"/>
  <c r="U128" i="60"/>
  <c r="Z128" i="60" s="1"/>
  <c r="J128" i="60"/>
  <c r="D128" i="60"/>
  <c r="AB127" i="60"/>
  <c r="X127" i="60"/>
  <c r="Y127" i="60"/>
  <c r="U127" i="60"/>
  <c r="Z127" i="60" s="1"/>
  <c r="J127" i="60"/>
  <c r="D127" i="60"/>
  <c r="AB126" i="60"/>
  <c r="X126" i="60"/>
  <c r="Y126" i="60" s="1"/>
  <c r="U126" i="60"/>
  <c r="Z126" i="60" s="1"/>
  <c r="J126" i="60"/>
  <c r="D126" i="60"/>
  <c r="AB125" i="60"/>
  <c r="X125" i="60"/>
  <c r="Y125" i="60" s="1"/>
  <c r="U125" i="60"/>
  <c r="Z125" i="60" s="1"/>
  <c r="J125" i="60"/>
  <c r="D125" i="60"/>
  <c r="AB124" i="60"/>
  <c r="X124" i="60"/>
  <c r="Y124" i="60"/>
  <c r="U124" i="60"/>
  <c r="Z124" i="60"/>
  <c r="J124" i="60"/>
  <c r="D124" i="60"/>
  <c r="AB123" i="60"/>
  <c r="X123" i="60"/>
  <c r="Y123" i="60" s="1"/>
  <c r="U123" i="60"/>
  <c r="Z123" i="60" s="1"/>
  <c r="J123" i="60"/>
  <c r="D123" i="60"/>
  <c r="AB122" i="60"/>
  <c r="X122" i="60"/>
  <c r="Y122" i="60" s="1"/>
  <c r="U122" i="60"/>
  <c r="Z122" i="60" s="1"/>
  <c r="J122" i="60"/>
  <c r="D122" i="60"/>
  <c r="AB121" i="60"/>
  <c r="X121" i="60"/>
  <c r="Y121" i="60"/>
  <c r="U121" i="60"/>
  <c r="Z121" i="60"/>
  <c r="J121" i="60"/>
  <c r="D121" i="60"/>
  <c r="AB120" i="60"/>
  <c r="X120" i="60"/>
  <c r="Y120" i="60" s="1"/>
  <c r="U120" i="60"/>
  <c r="Z120" i="60" s="1"/>
  <c r="J120" i="60"/>
  <c r="D120" i="60"/>
  <c r="AB119" i="60"/>
  <c r="X119" i="60"/>
  <c r="Y119" i="60"/>
  <c r="U119" i="60"/>
  <c r="Z119" i="60" s="1"/>
  <c r="J119" i="60"/>
  <c r="D119" i="60"/>
  <c r="AB118" i="60"/>
  <c r="X118" i="60"/>
  <c r="Y118" i="60" s="1"/>
  <c r="U118" i="60"/>
  <c r="Z118" i="60" s="1"/>
  <c r="J118" i="60"/>
  <c r="D118" i="60"/>
  <c r="AB117" i="60"/>
  <c r="X117" i="60"/>
  <c r="Y117" i="60" s="1"/>
  <c r="U117" i="60"/>
  <c r="Z117" i="60" s="1"/>
  <c r="J117" i="60"/>
  <c r="D117" i="60"/>
  <c r="AB116" i="60"/>
  <c r="X116" i="60"/>
  <c r="Y116" i="60" s="1"/>
  <c r="U116" i="60"/>
  <c r="Z116" i="60" s="1"/>
  <c r="J116" i="60"/>
  <c r="D116" i="60"/>
  <c r="AB115" i="60"/>
  <c r="X115" i="60"/>
  <c r="Y115" i="60" s="1"/>
  <c r="U115" i="60"/>
  <c r="Z115" i="60"/>
  <c r="J115" i="60"/>
  <c r="D115" i="60"/>
  <c r="AB114" i="60"/>
  <c r="X114" i="60"/>
  <c r="Y114" i="60" s="1"/>
  <c r="U114" i="60"/>
  <c r="Z114" i="60" s="1"/>
  <c r="J114" i="60"/>
  <c r="D114" i="60"/>
  <c r="AB113" i="60"/>
  <c r="X113" i="60"/>
  <c r="Y113" i="60" s="1"/>
  <c r="U113" i="60"/>
  <c r="Z113" i="60" s="1"/>
  <c r="J113" i="60"/>
  <c r="D113" i="60"/>
  <c r="AB112" i="60"/>
  <c r="X112" i="60"/>
  <c r="Y112" i="60" s="1"/>
  <c r="U112" i="60"/>
  <c r="Z112" i="60" s="1"/>
  <c r="J112" i="60"/>
  <c r="D112" i="60"/>
  <c r="AB111" i="60"/>
  <c r="X111" i="60"/>
  <c r="Y111" i="60" s="1"/>
  <c r="U111" i="60"/>
  <c r="Z111" i="60" s="1"/>
  <c r="J111" i="60"/>
  <c r="D111" i="60"/>
  <c r="AB110" i="60"/>
  <c r="X110" i="60"/>
  <c r="Y110" i="60"/>
  <c r="U110" i="60"/>
  <c r="Z110" i="60"/>
  <c r="J110" i="60"/>
  <c r="D110" i="60"/>
  <c r="AB109" i="60"/>
  <c r="X109" i="60"/>
  <c r="Y109" i="60" s="1"/>
  <c r="U109" i="60"/>
  <c r="Z109" i="60" s="1"/>
  <c r="J109" i="60"/>
  <c r="D109" i="60"/>
  <c r="AB108" i="60"/>
  <c r="X108" i="60"/>
  <c r="Y108" i="60"/>
  <c r="U108" i="60"/>
  <c r="Z108" i="60" s="1"/>
  <c r="J108" i="60"/>
  <c r="D108" i="60"/>
  <c r="AB107" i="60"/>
  <c r="X107" i="60"/>
  <c r="Y107" i="60"/>
  <c r="U107" i="60"/>
  <c r="Z107" i="60"/>
  <c r="J107" i="60"/>
  <c r="D107" i="60"/>
  <c r="AB106" i="60"/>
  <c r="X106" i="60"/>
  <c r="Y106" i="60" s="1"/>
  <c r="U106" i="60"/>
  <c r="Z106" i="60" s="1"/>
  <c r="J106" i="60"/>
  <c r="D106" i="60"/>
  <c r="AB105" i="60"/>
  <c r="X105" i="60"/>
  <c r="Y105" i="60" s="1"/>
  <c r="U105" i="60"/>
  <c r="Z105" i="60" s="1"/>
  <c r="J105" i="60"/>
  <c r="D105" i="60"/>
  <c r="AB104" i="60"/>
  <c r="X104" i="60"/>
  <c r="Y104" i="60" s="1"/>
  <c r="U104" i="60"/>
  <c r="Z104" i="60" s="1"/>
  <c r="J104" i="60"/>
  <c r="D104" i="60"/>
  <c r="AB103" i="60"/>
  <c r="X103" i="60"/>
  <c r="Y103" i="60" s="1"/>
  <c r="U103" i="60"/>
  <c r="Z103" i="60" s="1"/>
  <c r="J103" i="60"/>
  <c r="D103" i="60"/>
  <c r="AB102" i="60"/>
  <c r="X102" i="60"/>
  <c r="Y102" i="60"/>
  <c r="U102" i="60"/>
  <c r="Z102" i="60"/>
  <c r="J102" i="60"/>
  <c r="D102" i="60"/>
  <c r="AB101" i="60"/>
  <c r="X101" i="60"/>
  <c r="Y101" i="60" s="1"/>
  <c r="U101" i="60"/>
  <c r="Z101" i="60" s="1"/>
  <c r="J101" i="60"/>
  <c r="D101" i="60"/>
  <c r="AB100" i="60"/>
  <c r="X100" i="60"/>
  <c r="Y100" i="60"/>
  <c r="U100" i="60"/>
  <c r="Z100" i="60"/>
  <c r="J100" i="60"/>
  <c r="D100" i="60"/>
  <c r="AB99" i="60"/>
  <c r="X99" i="60"/>
  <c r="Y99" i="60" s="1"/>
  <c r="U99" i="60"/>
  <c r="Z99" i="60" s="1"/>
  <c r="J99" i="60"/>
  <c r="D99" i="60"/>
  <c r="AB98" i="60"/>
  <c r="X98" i="60"/>
  <c r="Y98" i="60" s="1"/>
  <c r="U98" i="60"/>
  <c r="Z98" i="60" s="1"/>
  <c r="J98" i="60"/>
  <c r="D98" i="60"/>
  <c r="AB97" i="60"/>
  <c r="X97" i="60"/>
  <c r="Y97" i="60" s="1"/>
  <c r="U97" i="60"/>
  <c r="Z97" i="60" s="1"/>
  <c r="J97" i="60"/>
  <c r="D97" i="60"/>
  <c r="AB96" i="60"/>
  <c r="X96" i="60"/>
  <c r="Y96" i="60" s="1"/>
  <c r="U96" i="60"/>
  <c r="Z96" i="60" s="1"/>
  <c r="J96" i="60"/>
  <c r="D96" i="60"/>
  <c r="AB95" i="60"/>
  <c r="X95" i="60"/>
  <c r="Y95" i="60" s="1"/>
  <c r="U95" i="60"/>
  <c r="Z95" i="60" s="1"/>
  <c r="J95" i="60"/>
  <c r="D95" i="60"/>
  <c r="AB94" i="60"/>
  <c r="X94" i="60"/>
  <c r="Y94" i="60" s="1"/>
  <c r="U94" i="60"/>
  <c r="Z94" i="60" s="1"/>
  <c r="J94" i="60"/>
  <c r="D94" i="60"/>
  <c r="AB93" i="60"/>
  <c r="X93" i="60"/>
  <c r="Y93" i="60" s="1"/>
  <c r="U93" i="60"/>
  <c r="Z93" i="60"/>
  <c r="J93" i="60"/>
  <c r="D93" i="60"/>
  <c r="AB92" i="60"/>
  <c r="X92" i="60"/>
  <c r="Y92" i="60" s="1"/>
  <c r="U92" i="60"/>
  <c r="Z92" i="60" s="1"/>
  <c r="J92" i="60"/>
  <c r="D92" i="60"/>
  <c r="AB91" i="60"/>
  <c r="X91" i="60"/>
  <c r="Y91" i="60" s="1"/>
  <c r="U91" i="60"/>
  <c r="Z91" i="60" s="1"/>
  <c r="J91" i="60"/>
  <c r="D91" i="60"/>
  <c r="AB90" i="60"/>
  <c r="X90" i="60"/>
  <c r="Y90" i="60"/>
  <c r="U90" i="60"/>
  <c r="Z90" i="60" s="1"/>
  <c r="J90" i="60"/>
  <c r="D90" i="60"/>
  <c r="AB89" i="60"/>
  <c r="X89" i="60"/>
  <c r="Y89" i="60" s="1"/>
  <c r="U89" i="60"/>
  <c r="Z89" i="60" s="1"/>
  <c r="J89" i="60"/>
  <c r="D89" i="60"/>
  <c r="AB88" i="60"/>
  <c r="X88" i="60"/>
  <c r="Y88" i="60" s="1"/>
  <c r="U88" i="60"/>
  <c r="Z88" i="60" s="1"/>
  <c r="J88" i="60"/>
  <c r="D88" i="60"/>
  <c r="AB87" i="60"/>
  <c r="X87" i="60"/>
  <c r="Y87" i="60" s="1"/>
  <c r="U87" i="60"/>
  <c r="Z87" i="60" s="1"/>
  <c r="J87" i="60"/>
  <c r="D87" i="60"/>
  <c r="AB86" i="60"/>
  <c r="X86" i="60"/>
  <c r="Y86" i="60" s="1"/>
  <c r="U86" i="60"/>
  <c r="Z86" i="60" s="1"/>
  <c r="J86" i="60"/>
  <c r="D86" i="60"/>
  <c r="AB85" i="60"/>
  <c r="X85" i="60"/>
  <c r="Y85" i="60" s="1"/>
  <c r="U85" i="60"/>
  <c r="Z85" i="60" s="1"/>
  <c r="J85" i="60"/>
  <c r="D85" i="60"/>
  <c r="AB84" i="60"/>
  <c r="X84" i="60"/>
  <c r="Y84" i="60" s="1"/>
  <c r="AA84" i="60"/>
  <c r="U84" i="60"/>
  <c r="Z84" i="60" s="1"/>
  <c r="J84" i="60"/>
  <c r="D84" i="60"/>
  <c r="AB83" i="60"/>
  <c r="X83" i="60"/>
  <c r="Y83" i="60" s="1"/>
  <c r="U83" i="60"/>
  <c r="Z83" i="60"/>
  <c r="J83" i="60"/>
  <c r="D83" i="60"/>
  <c r="AB82" i="60"/>
  <c r="X82" i="60"/>
  <c r="Y82" i="60" s="1"/>
  <c r="U82" i="60"/>
  <c r="Z82" i="60" s="1"/>
  <c r="J82" i="60"/>
  <c r="D82" i="60"/>
  <c r="AB81" i="60"/>
  <c r="X81" i="60"/>
  <c r="Y81" i="60" s="1"/>
  <c r="U81" i="60"/>
  <c r="Z81" i="60"/>
  <c r="J81" i="60"/>
  <c r="D81" i="60"/>
  <c r="AB80" i="60"/>
  <c r="X80" i="60"/>
  <c r="Y80" i="60" s="1"/>
  <c r="U80" i="60"/>
  <c r="Z80" i="60" s="1"/>
  <c r="J80" i="60"/>
  <c r="D80" i="60"/>
  <c r="AB79" i="60"/>
  <c r="X79" i="60"/>
  <c r="Y79" i="60" s="1"/>
  <c r="U79" i="60"/>
  <c r="Z79" i="60"/>
  <c r="J79" i="60"/>
  <c r="D79" i="60"/>
  <c r="AB78" i="60"/>
  <c r="X78" i="60"/>
  <c r="Y78" i="60" s="1"/>
  <c r="U78" i="60"/>
  <c r="Z78" i="60"/>
  <c r="J78" i="60"/>
  <c r="D78" i="60"/>
  <c r="AB77" i="60"/>
  <c r="X77" i="60"/>
  <c r="Y77" i="60" s="1"/>
  <c r="U77" i="60"/>
  <c r="Z77" i="60" s="1"/>
  <c r="J77" i="60"/>
  <c r="D77" i="60"/>
  <c r="AB76" i="60"/>
  <c r="X76" i="60"/>
  <c r="Y76" i="60"/>
  <c r="AA76" i="60"/>
  <c r="U76" i="60"/>
  <c r="Z76" i="60" s="1"/>
  <c r="J76" i="60"/>
  <c r="D76" i="60"/>
  <c r="AB75" i="60"/>
  <c r="X75" i="60"/>
  <c r="Y75" i="60"/>
  <c r="U75" i="60"/>
  <c r="Z75" i="60" s="1"/>
  <c r="J75" i="60"/>
  <c r="D75" i="60"/>
  <c r="AB74" i="60"/>
  <c r="X74" i="60"/>
  <c r="Y74" i="60" s="1"/>
  <c r="U74" i="60"/>
  <c r="Z74" i="60" s="1"/>
  <c r="J74" i="60"/>
  <c r="D74" i="60"/>
  <c r="AB73" i="60"/>
  <c r="X73" i="60"/>
  <c r="Y73" i="60" s="1"/>
  <c r="U73" i="60"/>
  <c r="Z73" i="60" s="1"/>
  <c r="J73" i="60"/>
  <c r="D73" i="60"/>
  <c r="AB72" i="60"/>
  <c r="X72" i="60"/>
  <c r="Y72" i="60" s="1"/>
  <c r="U72" i="60"/>
  <c r="Z72" i="60" s="1"/>
  <c r="J72" i="60"/>
  <c r="D72" i="60"/>
  <c r="AB71" i="60"/>
  <c r="X71" i="60"/>
  <c r="Y71" i="60" s="1"/>
  <c r="U71" i="60"/>
  <c r="Z71" i="60" s="1"/>
  <c r="J71" i="60"/>
  <c r="D71" i="60"/>
  <c r="AB70" i="60"/>
  <c r="X70" i="60"/>
  <c r="Y70" i="60"/>
  <c r="U70" i="60"/>
  <c r="Z70" i="60" s="1"/>
  <c r="J70" i="60"/>
  <c r="D70" i="60"/>
  <c r="AB69" i="60"/>
  <c r="X69" i="60"/>
  <c r="Y69" i="60"/>
  <c r="U69" i="60"/>
  <c r="Z69" i="60" s="1"/>
  <c r="J69" i="60"/>
  <c r="D69" i="60"/>
  <c r="AB68" i="60"/>
  <c r="X68" i="60"/>
  <c r="Y68" i="60" s="1"/>
  <c r="AA68" i="60"/>
  <c r="U68" i="60"/>
  <c r="Z68" i="60" s="1"/>
  <c r="J68" i="60"/>
  <c r="D68" i="60"/>
  <c r="AB67" i="60"/>
  <c r="X67" i="60"/>
  <c r="Y67" i="60" s="1"/>
  <c r="U67" i="60"/>
  <c r="Z67" i="60"/>
  <c r="J67" i="60"/>
  <c r="D67" i="60"/>
  <c r="AB66" i="60"/>
  <c r="X66" i="60"/>
  <c r="Y66" i="60" s="1"/>
  <c r="U66" i="60"/>
  <c r="Z66" i="60" s="1"/>
  <c r="J66" i="60"/>
  <c r="D66" i="60"/>
  <c r="AB65" i="60"/>
  <c r="X65" i="60"/>
  <c r="Y65" i="60" s="1"/>
  <c r="U65" i="60"/>
  <c r="Z65" i="60" s="1"/>
  <c r="J65" i="60"/>
  <c r="D65" i="60"/>
  <c r="AB64" i="60"/>
  <c r="X64" i="60"/>
  <c r="Y64" i="60" s="1"/>
  <c r="U64" i="60"/>
  <c r="Z64" i="60" s="1"/>
  <c r="J64" i="60"/>
  <c r="D64" i="60"/>
  <c r="AB63" i="60"/>
  <c r="X63" i="60"/>
  <c r="Y63" i="60" s="1"/>
  <c r="U63" i="60"/>
  <c r="Z63" i="60" s="1"/>
  <c r="J63" i="60"/>
  <c r="D63" i="60"/>
  <c r="AB62" i="60"/>
  <c r="X62" i="60"/>
  <c r="Y62" i="60" s="1"/>
  <c r="U62" i="60"/>
  <c r="Z62" i="60" s="1"/>
  <c r="J62" i="60"/>
  <c r="D62" i="60"/>
  <c r="AB61" i="60"/>
  <c r="X61" i="60"/>
  <c r="Y61" i="60" s="1"/>
  <c r="U61" i="60"/>
  <c r="Z61" i="60" s="1"/>
  <c r="J61" i="60"/>
  <c r="D61" i="60"/>
  <c r="AB60" i="60"/>
  <c r="X60" i="60"/>
  <c r="Y60" i="60" s="1"/>
  <c r="AA60" i="60"/>
  <c r="U60" i="60"/>
  <c r="Z60" i="60" s="1"/>
  <c r="J60" i="60"/>
  <c r="D60" i="60"/>
  <c r="AB59" i="60"/>
  <c r="X59" i="60"/>
  <c r="Y59" i="60" s="1"/>
  <c r="U59" i="60"/>
  <c r="Z59" i="60" s="1"/>
  <c r="J59" i="60"/>
  <c r="D59" i="60"/>
  <c r="AB58" i="60"/>
  <c r="X58" i="60"/>
  <c r="Y58" i="60" s="1"/>
  <c r="U58" i="60"/>
  <c r="Z58" i="60" s="1"/>
  <c r="J58" i="60"/>
  <c r="D58" i="60"/>
  <c r="AB57" i="60"/>
  <c r="X57" i="60"/>
  <c r="Y57" i="60" s="1"/>
  <c r="U57" i="60"/>
  <c r="Z57" i="60" s="1"/>
  <c r="J57" i="60"/>
  <c r="D57" i="60"/>
  <c r="AB56" i="60"/>
  <c r="X56" i="60"/>
  <c r="Y56" i="60" s="1"/>
  <c r="U56" i="60"/>
  <c r="Z56" i="60" s="1"/>
  <c r="J56" i="60"/>
  <c r="D56" i="60"/>
  <c r="AB55" i="60"/>
  <c r="X55" i="60"/>
  <c r="Y55" i="60" s="1"/>
  <c r="U55" i="60"/>
  <c r="Z55" i="60" s="1"/>
  <c r="J55" i="60"/>
  <c r="D55" i="60"/>
  <c r="AB54" i="60"/>
  <c r="X54" i="60"/>
  <c r="Y54" i="60"/>
  <c r="U54" i="60"/>
  <c r="Z54" i="60" s="1"/>
  <c r="J54" i="60"/>
  <c r="D54" i="60"/>
  <c r="AB53" i="60"/>
  <c r="X53" i="60"/>
  <c r="Y53" i="60"/>
  <c r="U53" i="60"/>
  <c r="Z53" i="60" s="1"/>
  <c r="J53" i="60"/>
  <c r="D53" i="60"/>
  <c r="AB52" i="60"/>
  <c r="X52" i="60"/>
  <c r="Y52" i="60" s="1"/>
  <c r="AA52" i="60"/>
  <c r="U52" i="60"/>
  <c r="Z52" i="60" s="1"/>
  <c r="J52" i="60"/>
  <c r="D52" i="60"/>
  <c r="AB51" i="60"/>
  <c r="X51" i="60"/>
  <c r="Y51" i="60" s="1"/>
  <c r="U51" i="60"/>
  <c r="Z51" i="60" s="1"/>
  <c r="J51" i="60"/>
  <c r="D51" i="60"/>
  <c r="AB50" i="60"/>
  <c r="X50" i="60"/>
  <c r="Y50" i="60" s="1"/>
  <c r="U50" i="60"/>
  <c r="Z50" i="60" s="1"/>
  <c r="J50" i="60"/>
  <c r="D50" i="60"/>
  <c r="AB49" i="60"/>
  <c r="X49" i="60"/>
  <c r="Y49" i="60"/>
  <c r="U49" i="60"/>
  <c r="Z49" i="60" s="1"/>
  <c r="J49" i="60"/>
  <c r="D49" i="60"/>
  <c r="AB48" i="60"/>
  <c r="X48" i="60"/>
  <c r="Y48" i="60" s="1"/>
  <c r="U48" i="60"/>
  <c r="Z48" i="60" s="1"/>
  <c r="J48" i="60"/>
  <c r="D48" i="60"/>
  <c r="AB47" i="60"/>
  <c r="X47" i="60"/>
  <c r="Y47" i="60" s="1"/>
  <c r="U47" i="60"/>
  <c r="Z47" i="60" s="1"/>
  <c r="J47" i="60"/>
  <c r="D47" i="60"/>
  <c r="AB46" i="60"/>
  <c r="X46" i="60"/>
  <c r="Y46" i="60" s="1"/>
  <c r="U46" i="60"/>
  <c r="Z46" i="60" s="1"/>
  <c r="J46" i="60"/>
  <c r="D46" i="60"/>
  <c r="AB45" i="60"/>
  <c r="X45" i="60"/>
  <c r="Y45" i="60" s="1"/>
  <c r="U45" i="60"/>
  <c r="Z45" i="60" s="1"/>
  <c r="J45" i="60"/>
  <c r="D45" i="60"/>
  <c r="AB44" i="60"/>
  <c r="AA44" i="60"/>
  <c r="X44" i="60"/>
  <c r="Y44" i="60" s="1"/>
  <c r="U44" i="60"/>
  <c r="Z44" i="60" s="1"/>
  <c r="J44" i="60"/>
  <c r="D44" i="60"/>
  <c r="AB43" i="60"/>
  <c r="X43" i="60"/>
  <c r="Y43" i="60" s="1"/>
  <c r="U43" i="60"/>
  <c r="Z43" i="60"/>
  <c r="J43" i="60"/>
  <c r="D43" i="60"/>
  <c r="AB42" i="60"/>
  <c r="X42" i="60"/>
  <c r="Y42" i="60" s="1"/>
  <c r="U42" i="60"/>
  <c r="Z42" i="60" s="1"/>
  <c r="J42" i="60"/>
  <c r="D42" i="60"/>
  <c r="AB41" i="60"/>
  <c r="X41" i="60"/>
  <c r="Y41" i="60" s="1"/>
  <c r="U41" i="60"/>
  <c r="Z41" i="60" s="1"/>
  <c r="J41" i="60"/>
  <c r="D41" i="60"/>
  <c r="AB40" i="60"/>
  <c r="X40" i="60"/>
  <c r="Y40" i="60" s="1"/>
  <c r="U40" i="60"/>
  <c r="Z40" i="60" s="1"/>
  <c r="J40" i="60"/>
  <c r="D40" i="60"/>
  <c r="AB39" i="60"/>
  <c r="X39" i="60"/>
  <c r="Y39" i="60"/>
  <c r="U39" i="60"/>
  <c r="Z39" i="60" s="1"/>
  <c r="J39" i="60"/>
  <c r="D39" i="60"/>
  <c r="AB38" i="60"/>
  <c r="X38" i="60"/>
  <c r="Y38" i="60" s="1"/>
  <c r="U38" i="60"/>
  <c r="Z38" i="60" s="1"/>
  <c r="J38" i="60"/>
  <c r="D38" i="60"/>
  <c r="AB37" i="60"/>
  <c r="X37" i="60"/>
  <c r="Y37" i="60" s="1"/>
  <c r="U37" i="60"/>
  <c r="Z37" i="60" s="1"/>
  <c r="J37" i="60"/>
  <c r="D37" i="60"/>
  <c r="AB36" i="60"/>
  <c r="AA36" i="60"/>
  <c r="X36" i="60"/>
  <c r="Y36" i="60" s="1"/>
  <c r="U36" i="60"/>
  <c r="Z36" i="60" s="1"/>
  <c r="J36" i="60"/>
  <c r="D36" i="60"/>
  <c r="AB35" i="60"/>
  <c r="X35" i="60"/>
  <c r="Y35" i="60"/>
  <c r="U35" i="60"/>
  <c r="Z35" i="60" s="1"/>
  <c r="J35" i="60"/>
  <c r="D35" i="60"/>
  <c r="AB34" i="60"/>
  <c r="X34" i="60"/>
  <c r="Y34" i="60" s="1"/>
  <c r="U34" i="60"/>
  <c r="Z34" i="60" s="1"/>
  <c r="J34" i="60"/>
  <c r="D34" i="60"/>
  <c r="AB33" i="60"/>
  <c r="X33" i="60"/>
  <c r="Y33" i="60" s="1"/>
  <c r="U33" i="60"/>
  <c r="Z33" i="60" s="1"/>
  <c r="J33" i="60"/>
  <c r="D33" i="60"/>
  <c r="AB32" i="60"/>
  <c r="X32" i="60"/>
  <c r="Y32" i="60" s="1"/>
  <c r="U32" i="60"/>
  <c r="Z32" i="60" s="1"/>
  <c r="J32" i="60"/>
  <c r="D32" i="60"/>
  <c r="AB31" i="60"/>
  <c r="X31" i="60"/>
  <c r="Y31" i="60" s="1"/>
  <c r="U31" i="60"/>
  <c r="Z31" i="60" s="1"/>
  <c r="J31" i="60"/>
  <c r="D31" i="60"/>
  <c r="AB30" i="60"/>
  <c r="X30" i="60"/>
  <c r="Y30" i="60" s="1"/>
  <c r="U30" i="60"/>
  <c r="Z30" i="60" s="1"/>
  <c r="J30" i="60"/>
  <c r="D30" i="60"/>
  <c r="AB29" i="60"/>
  <c r="X29" i="60"/>
  <c r="Y29" i="60"/>
  <c r="U29" i="60"/>
  <c r="Z29" i="60" s="1"/>
  <c r="J29" i="60"/>
  <c r="D29" i="60"/>
  <c r="AB28" i="60"/>
  <c r="AA28" i="60"/>
  <c r="X28" i="60"/>
  <c r="Y28" i="60" s="1"/>
  <c r="U28" i="60"/>
  <c r="Z28" i="60" s="1"/>
  <c r="J28" i="60"/>
  <c r="D28" i="60"/>
  <c r="AB27" i="60"/>
  <c r="X27" i="60"/>
  <c r="Y27" i="60" s="1"/>
  <c r="U27" i="60"/>
  <c r="Z27" i="60" s="1"/>
  <c r="J27" i="60"/>
  <c r="D27" i="60"/>
  <c r="AB26" i="60"/>
  <c r="X26" i="60"/>
  <c r="Y26" i="60" s="1"/>
  <c r="U26" i="60"/>
  <c r="Z26" i="60"/>
  <c r="J26" i="60"/>
  <c r="D26" i="60"/>
  <c r="AB25" i="60"/>
  <c r="X25" i="60"/>
  <c r="Y25" i="60" s="1"/>
  <c r="U25" i="60"/>
  <c r="Z25" i="60" s="1"/>
  <c r="J25" i="60"/>
  <c r="D25" i="60"/>
  <c r="AB24" i="60"/>
  <c r="X24" i="60"/>
  <c r="Y24" i="60"/>
  <c r="U24" i="60"/>
  <c r="Z24" i="60" s="1"/>
  <c r="J24" i="60"/>
  <c r="D24" i="60"/>
  <c r="AB23" i="60"/>
  <c r="X23" i="60"/>
  <c r="Y23" i="60" s="1"/>
  <c r="U23" i="60"/>
  <c r="Z23" i="60" s="1"/>
  <c r="J23" i="60"/>
  <c r="D23" i="60"/>
  <c r="AB22" i="60"/>
  <c r="X22" i="60"/>
  <c r="Y22" i="60"/>
  <c r="U22" i="60"/>
  <c r="Z22" i="60" s="1"/>
  <c r="J22" i="60"/>
  <c r="D22" i="60"/>
  <c r="AB21" i="60"/>
  <c r="X21" i="60"/>
  <c r="Y21" i="60" s="1"/>
  <c r="U21" i="60"/>
  <c r="Z21" i="60" s="1"/>
  <c r="J21" i="60"/>
  <c r="D21" i="60"/>
  <c r="AB20" i="60"/>
  <c r="AA20" i="60"/>
  <c r="X20" i="60"/>
  <c r="Y20" i="60" s="1"/>
  <c r="U20" i="60"/>
  <c r="Z20" i="60" s="1"/>
  <c r="J20" i="60"/>
  <c r="D20" i="60"/>
  <c r="AB19" i="60"/>
  <c r="X19" i="60"/>
  <c r="Y19" i="60" s="1"/>
  <c r="U19" i="60"/>
  <c r="Z19" i="60" s="1"/>
  <c r="J19" i="60"/>
  <c r="D19" i="60"/>
  <c r="AB18" i="60"/>
  <c r="X18" i="60"/>
  <c r="Y18" i="60" s="1"/>
  <c r="U18" i="60"/>
  <c r="Z18" i="60" s="1"/>
  <c r="J18" i="60"/>
  <c r="D18" i="60"/>
  <c r="AB17" i="60"/>
  <c r="X17" i="60"/>
  <c r="Y17" i="60" s="1"/>
  <c r="U17" i="60"/>
  <c r="Z17" i="60" s="1"/>
  <c r="J17" i="60"/>
  <c r="D17" i="60"/>
  <c r="AB16" i="60"/>
  <c r="AA16" i="60"/>
  <c r="X16" i="60"/>
  <c r="Y16" i="60" s="1"/>
  <c r="U16" i="60"/>
  <c r="Z16" i="60" s="1"/>
  <c r="J16" i="60"/>
  <c r="D16" i="60"/>
  <c r="AB15" i="60"/>
  <c r="X15" i="60"/>
  <c r="Y15" i="60" s="1"/>
  <c r="U15" i="60"/>
  <c r="Z15" i="60" s="1"/>
  <c r="J15" i="60"/>
  <c r="D15" i="60"/>
  <c r="AB14" i="60"/>
  <c r="X14" i="60"/>
  <c r="Y14" i="60" s="1"/>
  <c r="U14" i="60"/>
  <c r="Z14" i="60" s="1"/>
  <c r="J14" i="60"/>
  <c r="D14" i="60"/>
  <c r="AB13" i="60"/>
  <c r="X13" i="60"/>
  <c r="Y13" i="60" s="1"/>
  <c r="U13" i="60"/>
  <c r="Z13" i="60" s="1"/>
  <c r="J13" i="60"/>
  <c r="D13" i="60"/>
  <c r="AB12" i="60"/>
  <c r="AA12" i="60"/>
  <c r="X12" i="60"/>
  <c r="Y12" i="60" s="1"/>
  <c r="U12" i="60"/>
  <c r="Z12" i="60"/>
  <c r="J12" i="60"/>
  <c r="D12" i="60"/>
  <c r="AB11" i="60"/>
  <c r="X11" i="60"/>
  <c r="Y11" i="60" s="1"/>
  <c r="U11" i="60"/>
  <c r="Z11" i="60" s="1"/>
  <c r="J11" i="60"/>
  <c r="D11" i="60"/>
  <c r="AB10" i="60"/>
  <c r="X10" i="60"/>
  <c r="Y10" i="60" s="1"/>
  <c r="U10" i="60"/>
  <c r="Z10" i="60"/>
  <c r="J10" i="60"/>
  <c r="D10" i="60"/>
  <c r="AB9" i="60"/>
  <c r="X9" i="60"/>
  <c r="Y9" i="60" s="1"/>
  <c r="U9" i="60"/>
  <c r="Z9" i="60" s="1"/>
  <c r="AB8" i="60"/>
  <c r="X8" i="60"/>
  <c r="Y8" i="60" s="1"/>
  <c r="U8" i="60"/>
  <c r="Z8" i="60" s="1"/>
  <c r="A8" i="60"/>
  <c r="A9" i="60" s="1"/>
  <c r="A10" i="60" s="1"/>
  <c r="A11" i="60" s="1"/>
  <c r="A12" i="60" s="1"/>
  <c r="A13" i="60" s="1"/>
  <c r="A14" i="60" s="1"/>
  <c r="A15" i="60" s="1"/>
  <c r="A16" i="60" s="1"/>
  <c r="A17" i="60" s="1"/>
  <c r="A18" i="60" s="1"/>
  <c r="A19" i="60" s="1"/>
  <c r="A20" i="60" s="1"/>
  <c r="A21" i="60" s="1"/>
  <c r="A22" i="60" s="1"/>
  <c r="A23" i="60" s="1"/>
  <c r="A24" i="60" s="1"/>
  <c r="A25" i="60" s="1"/>
  <c r="A26" i="60" s="1"/>
  <c r="A27" i="60" s="1"/>
  <c r="A28" i="60" s="1"/>
  <c r="A29" i="60" s="1"/>
  <c r="A30" i="60" s="1"/>
  <c r="A31" i="60" s="1"/>
  <c r="A32" i="60" s="1"/>
  <c r="A33" i="60" s="1"/>
  <c r="A34" i="60" s="1"/>
  <c r="A35" i="60" s="1"/>
  <c r="A36" i="60" s="1"/>
  <c r="A37" i="60" s="1"/>
  <c r="A38" i="60" s="1"/>
  <c r="A39" i="60" s="1"/>
  <c r="A40" i="60" s="1"/>
  <c r="A41" i="60" s="1"/>
  <c r="A42" i="60" s="1"/>
  <c r="A43" i="60" s="1"/>
  <c r="A44" i="60" s="1"/>
  <c r="A45" i="60" s="1"/>
  <c r="A46" i="60" s="1"/>
  <c r="A47" i="60" s="1"/>
  <c r="A48" i="60" s="1"/>
  <c r="A49" i="60" s="1"/>
  <c r="A50" i="60" s="1"/>
  <c r="A51" i="60" s="1"/>
  <c r="A52" i="60" s="1"/>
  <c r="A53" i="60" s="1"/>
  <c r="A54" i="60" s="1"/>
  <c r="A55" i="60" s="1"/>
  <c r="A56" i="60" s="1"/>
  <c r="A57" i="60" s="1"/>
  <c r="A58" i="60" s="1"/>
  <c r="A59" i="60" s="1"/>
  <c r="A60" i="60" s="1"/>
  <c r="A61" i="60" s="1"/>
  <c r="A62" i="60" s="1"/>
  <c r="A63" i="60" s="1"/>
  <c r="A64" i="60" s="1"/>
  <c r="A65" i="60" s="1"/>
  <c r="A66" i="60" s="1"/>
  <c r="A67" i="60" s="1"/>
  <c r="A68" i="60" s="1"/>
  <c r="A69" i="60" s="1"/>
  <c r="A70" i="60" s="1"/>
  <c r="A71" i="60" s="1"/>
  <c r="A72" i="60" s="1"/>
  <c r="A73" i="60" s="1"/>
  <c r="A74" i="60" s="1"/>
  <c r="A75" i="60" s="1"/>
  <c r="A76" i="60" s="1"/>
  <c r="A77" i="60" s="1"/>
  <c r="A78" i="60" s="1"/>
  <c r="A79" i="60" s="1"/>
  <c r="A80" i="60" s="1"/>
  <c r="A81" i="60" s="1"/>
  <c r="A82" i="60" s="1"/>
  <c r="A83" i="60" s="1"/>
  <c r="A84" i="60" s="1"/>
  <c r="A85" i="60" s="1"/>
  <c r="A86" i="60" s="1"/>
  <c r="A87" i="60" s="1"/>
  <c r="A88" i="60" s="1"/>
  <c r="A89" i="60" s="1"/>
  <c r="A90" i="60" s="1"/>
  <c r="A91" i="60" s="1"/>
  <c r="A92" i="60" s="1"/>
  <c r="A93" i="60" s="1"/>
  <c r="A94" i="60" s="1"/>
  <c r="A95" i="60" s="1"/>
  <c r="A96" i="60" s="1"/>
  <c r="A97" i="60" s="1"/>
  <c r="A98" i="60" s="1"/>
  <c r="A99" i="60" s="1"/>
  <c r="A100" i="60" s="1"/>
  <c r="A101" i="60" s="1"/>
  <c r="A102" i="60" s="1"/>
  <c r="A103" i="60" s="1"/>
  <c r="A104" i="60" s="1"/>
  <c r="A105" i="60" s="1"/>
  <c r="A106" i="60" s="1"/>
  <c r="A107" i="60" s="1"/>
  <c r="A108" i="60" s="1"/>
  <c r="A109" i="60" s="1"/>
  <c r="A110" i="60" s="1"/>
  <c r="A111" i="60" s="1"/>
  <c r="A112" i="60" s="1"/>
  <c r="A113" i="60" s="1"/>
  <c r="A114" i="60" s="1"/>
  <c r="A115" i="60" s="1"/>
  <c r="A116" i="60" s="1"/>
  <c r="A117" i="60" s="1"/>
  <c r="A118" i="60" s="1"/>
  <c r="A119" i="60" s="1"/>
  <c r="A120" i="60" s="1"/>
  <c r="A121" i="60" s="1"/>
  <c r="A122" i="60" s="1"/>
  <c r="A123" i="60" s="1"/>
  <c r="A124" i="60" s="1"/>
  <c r="A125" i="60" s="1"/>
  <c r="A126" i="60" s="1"/>
  <c r="A127" i="60" s="1"/>
  <c r="A128" i="60" s="1"/>
  <c r="A129" i="60" s="1"/>
  <c r="A130" i="60" s="1"/>
  <c r="A131" i="60" s="1"/>
  <c r="A132" i="60" s="1"/>
  <c r="A133" i="60" s="1"/>
  <c r="A134" i="60" s="1"/>
  <c r="A135" i="60" s="1"/>
  <c r="A136" i="60" s="1"/>
  <c r="A137" i="60" s="1"/>
  <c r="A138" i="60" s="1"/>
  <c r="A139" i="60" s="1"/>
  <c r="A140" i="60" s="1"/>
  <c r="A141" i="60" s="1"/>
  <c r="A142" i="60" s="1"/>
  <c r="A143" i="60" s="1"/>
  <c r="A144" i="60" s="1"/>
  <c r="A145" i="60" s="1"/>
  <c r="A146" i="60" s="1"/>
  <c r="A147" i="60" s="1"/>
  <c r="A148" i="60" s="1"/>
  <c r="A149" i="60" s="1"/>
  <c r="A150" i="60" s="1"/>
  <c r="A151" i="60" s="1"/>
  <c r="A152" i="60" s="1"/>
  <c r="A153" i="60" s="1"/>
  <c r="A154" i="60" s="1"/>
  <c r="A155" i="60" s="1"/>
  <c r="A156" i="60" s="1"/>
  <c r="A157" i="60" s="1"/>
  <c r="A158" i="60" s="1"/>
  <c r="A159" i="60" s="1"/>
  <c r="A160" i="60" s="1"/>
  <c r="A161" i="60" s="1"/>
  <c r="A162" i="60" s="1"/>
  <c r="A163" i="60" s="1"/>
  <c r="A164" i="60" s="1"/>
  <c r="A165" i="60" s="1"/>
  <c r="A166" i="60" s="1"/>
  <c r="A167" i="60" s="1"/>
  <c r="A168" i="60" s="1"/>
  <c r="A169" i="60" s="1"/>
  <c r="A170" i="60" s="1"/>
  <c r="A171" i="60" s="1"/>
  <c r="A172" i="60" s="1"/>
  <c r="A173" i="60" s="1"/>
  <c r="A174" i="60" s="1"/>
  <c r="A175" i="60" s="1"/>
  <c r="A176" i="60" s="1"/>
  <c r="A177" i="60" s="1"/>
  <c r="A178" i="60" s="1"/>
  <c r="A179" i="60" s="1"/>
  <c r="A180" i="60" s="1"/>
  <c r="A181" i="60" s="1"/>
  <c r="A182" i="60" s="1"/>
  <c r="A183" i="60" s="1"/>
  <c r="A184" i="60" s="1"/>
  <c r="A185" i="60" s="1"/>
  <c r="A186" i="60" s="1"/>
  <c r="A187" i="60" s="1"/>
  <c r="A188" i="60" s="1"/>
  <c r="A189" i="60" s="1"/>
  <c r="A190" i="60" s="1"/>
  <c r="A191" i="60" s="1"/>
  <c r="A192" i="60" s="1"/>
  <c r="A193" i="60" s="1"/>
  <c r="A194" i="60" s="1"/>
  <c r="A195" i="60" s="1"/>
  <c r="A196" i="60" s="1"/>
  <c r="A197" i="60" s="1"/>
  <c r="A198" i="60" s="1"/>
  <c r="A199" i="60" s="1"/>
  <c r="A200" i="60" s="1"/>
  <c r="A201" i="60" s="1"/>
  <c r="A202" i="60" s="1"/>
  <c r="A203" i="60" s="1"/>
  <c r="A204" i="60" s="1"/>
  <c r="A205" i="60" s="1"/>
  <c r="A206" i="60" s="1"/>
  <c r="A207" i="60" s="1"/>
  <c r="U7" i="60"/>
  <c r="J7" i="60"/>
  <c r="D7" i="60"/>
  <c r="C2" i="60"/>
  <c r="C1" i="60"/>
  <c r="AA8" i="10"/>
  <c r="AA9" i="10"/>
  <c r="N156" i="4"/>
  <c r="N155" i="4"/>
  <c r="AL9" i="36"/>
  <c r="AL10" i="36"/>
  <c r="AL11" i="36"/>
  <c r="AL12" i="36"/>
  <c r="AL13" i="36"/>
  <c r="AL14" i="36"/>
  <c r="AL15" i="36"/>
  <c r="AL16" i="36"/>
  <c r="AL17" i="36"/>
  <c r="AL18" i="36"/>
  <c r="AL19" i="36"/>
  <c r="AL20" i="36"/>
  <c r="AL21" i="36"/>
  <c r="AL22" i="36"/>
  <c r="AL23" i="36"/>
  <c r="AL24" i="36"/>
  <c r="AL25" i="36"/>
  <c r="AL26" i="36"/>
  <c r="AL27" i="36"/>
  <c r="AL28" i="36"/>
  <c r="AL29" i="36"/>
  <c r="AL30" i="36"/>
  <c r="AL31" i="36"/>
  <c r="AL32" i="36"/>
  <c r="AL33" i="36"/>
  <c r="AL34" i="36"/>
  <c r="AL35" i="36"/>
  <c r="AL36" i="36"/>
  <c r="AL37" i="36"/>
  <c r="AL38" i="36"/>
  <c r="AL39" i="36"/>
  <c r="AL40" i="36"/>
  <c r="AL41" i="36"/>
  <c r="AL42" i="36"/>
  <c r="AL43" i="36"/>
  <c r="AL44" i="36"/>
  <c r="AL45" i="36"/>
  <c r="AL46" i="36"/>
  <c r="AL47" i="36"/>
  <c r="AL48" i="36"/>
  <c r="AL49" i="36"/>
  <c r="AL50" i="36"/>
  <c r="AL51" i="36"/>
  <c r="AL52" i="36"/>
  <c r="AL53" i="36"/>
  <c r="AL54" i="36"/>
  <c r="AL55" i="36"/>
  <c r="AL56" i="36"/>
  <c r="AL57" i="36"/>
  <c r="AL58" i="36"/>
  <c r="AL59" i="36"/>
  <c r="AL60" i="36"/>
  <c r="AL61" i="36"/>
  <c r="AL62" i="36"/>
  <c r="AL63" i="36"/>
  <c r="AL64" i="36"/>
  <c r="AL65" i="36"/>
  <c r="AL66" i="36"/>
  <c r="AL67" i="36"/>
  <c r="AL68" i="36"/>
  <c r="AL69" i="36"/>
  <c r="AL70" i="36"/>
  <c r="AL71" i="36"/>
  <c r="AL72" i="36"/>
  <c r="AL73" i="36"/>
  <c r="AL74" i="36"/>
  <c r="AL75" i="36"/>
  <c r="AL76" i="36"/>
  <c r="AL77" i="36"/>
  <c r="AL78" i="36"/>
  <c r="AL79" i="36"/>
  <c r="AL80" i="36"/>
  <c r="AL81" i="36"/>
  <c r="AL82" i="36"/>
  <c r="AL83" i="36"/>
  <c r="AL84" i="36"/>
  <c r="AL85" i="36"/>
  <c r="AL86" i="36"/>
  <c r="AL87" i="36"/>
  <c r="AL88" i="36"/>
  <c r="AL89" i="36"/>
  <c r="AL90" i="36"/>
  <c r="AL91" i="36"/>
  <c r="AL92" i="36"/>
  <c r="AL93" i="36"/>
  <c r="AL94" i="36"/>
  <c r="AL95" i="36"/>
  <c r="AL96" i="36"/>
  <c r="AL97" i="36"/>
  <c r="AL98" i="36"/>
  <c r="AL99" i="36"/>
  <c r="AL100" i="36"/>
  <c r="AL101" i="36"/>
  <c r="AL102" i="36"/>
  <c r="AL103" i="36"/>
  <c r="AL104" i="36"/>
  <c r="AL105" i="36"/>
  <c r="AL106" i="36"/>
  <c r="AL107" i="36"/>
  <c r="AL108" i="36"/>
  <c r="AL109" i="36"/>
  <c r="AL110" i="36"/>
  <c r="AL111" i="36"/>
  <c r="AL112" i="36"/>
  <c r="AL113" i="36"/>
  <c r="AL114" i="36"/>
  <c r="AL115" i="36"/>
  <c r="AL116" i="36"/>
  <c r="AL117" i="36"/>
  <c r="AL118" i="36"/>
  <c r="AL119" i="36"/>
  <c r="AL120" i="36"/>
  <c r="AL121" i="36"/>
  <c r="AL122" i="36"/>
  <c r="AL123" i="36"/>
  <c r="AL124" i="36"/>
  <c r="AL125" i="36"/>
  <c r="AL126" i="36"/>
  <c r="AL127" i="36"/>
  <c r="AL128" i="36"/>
  <c r="AL129" i="36"/>
  <c r="AL130" i="36"/>
  <c r="AL131" i="36"/>
  <c r="AL132" i="36"/>
  <c r="AL133" i="36"/>
  <c r="AL134" i="36"/>
  <c r="AL135" i="36"/>
  <c r="AL136" i="36"/>
  <c r="AL137" i="36"/>
  <c r="AL138" i="36"/>
  <c r="AL139" i="36"/>
  <c r="AL140" i="36"/>
  <c r="AL141" i="36"/>
  <c r="AL142" i="36"/>
  <c r="AL143" i="36"/>
  <c r="AL144" i="36"/>
  <c r="AL145" i="36"/>
  <c r="AL146" i="36"/>
  <c r="AL147" i="36"/>
  <c r="AL148" i="36"/>
  <c r="AL149" i="36"/>
  <c r="AL150" i="36"/>
  <c r="AL151" i="36"/>
  <c r="AL152" i="36"/>
  <c r="AL153" i="36"/>
  <c r="AL154" i="36"/>
  <c r="AL155" i="36"/>
  <c r="AL156" i="36"/>
  <c r="AL157" i="36"/>
  <c r="AL158" i="36"/>
  <c r="AL159" i="36"/>
  <c r="AL160" i="36"/>
  <c r="AL161" i="36"/>
  <c r="AL162" i="36"/>
  <c r="AL163" i="36"/>
  <c r="AL164" i="36"/>
  <c r="AL165" i="36"/>
  <c r="AL166" i="36"/>
  <c r="AL167" i="36"/>
  <c r="AL168" i="36"/>
  <c r="AL169" i="36"/>
  <c r="AL170" i="36"/>
  <c r="AL171" i="36"/>
  <c r="AL172" i="36"/>
  <c r="AL173" i="36"/>
  <c r="AL174" i="36"/>
  <c r="AL175" i="36"/>
  <c r="AL176" i="36"/>
  <c r="AL177" i="36"/>
  <c r="AL178" i="36"/>
  <c r="AL179" i="36"/>
  <c r="AL180" i="36"/>
  <c r="AL181" i="36"/>
  <c r="AL182" i="36"/>
  <c r="AL183" i="36"/>
  <c r="AL184" i="36"/>
  <c r="AL185" i="36"/>
  <c r="AL186" i="36"/>
  <c r="AL187" i="36"/>
  <c r="AL188" i="36"/>
  <c r="AL189" i="36"/>
  <c r="AL190" i="36"/>
  <c r="AL191" i="36"/>
  <c r="AL192" i="36"/>
  <c r="AL193" i="36"/>
  <c r="AL194" i="36"/>
  <c r="AL195" i="36"/>
  <c r="AL196" i="36"/>
  <c r="AL197" i="36"/>
  <c r="AL198" i="36"/>
  <c r="AL199" i="36"/>
  <c r="AL200" i="36"/>
  <c r="AL201" i="36"/>
  <c r="AL202" i="36"/>
  <c r="AL203" i="36"/>
  <c r="AL204" i="36"/>
  <c r="AL205" i="36"/>
  <c r="AL206" i="36"/>
  <c r="AL207" i="36"/>
  <c r="AK9" i="36"/>
  <c r="AK10" i="36"/>
  <c r="AK11" i="36"/>
  <c r="AK12" i="36"/>
  <c r="AK13" i="36"/>
  <c r="AK14" i="36"/>
  <c r="AK15" i="36"/>
  <c r="AK16" i="36"/>
  <c r="AK17" i="36"/>
  <c r="AK18" i="36"/>
  <c r="AK19" i="36"/>
  <c r="AK20" i="36"/>
  <c r="AK21" i="36"/>
  <c r="AK22" i="36"/>
  <c r="AK23" i="36"/>
  <c r="AK24" i="36"/>
  <c r="AK25" i="36"/>
  <c r="AK26" i="36"/>
  <c r="AK27" i="36"/>
  <c r="AK28" i="36"/>
  <c r="AK29" i="36"/>
  <c r="AK30" i="36"/>
  <c r="AK31" i="36"/>
  <c r="AK32" i="36"/>
  <c r="AK33" i="36"/>
  <c r="AK34" i="36"/>
  <c r="AK35" i="36"/>
  <c r="AK36" i="36"/>
  <c r="AK37" i="36"/>
  <c r="AK38" i="36"/>
  <c r="AK39" i="36"/>
  <c r="AK40" i="36"/>
  <c r="AK41" i="36"/>
  <c r="AK42" i="36"/>
  <c r="AK43" i="36"/>
  <c r="AK44" i="36"/>
  <c r="AK45" i="36"/>
  <c r="AK46" i="36"/>
  <c r="AK47" i="36"/>
  <c r="AK48" i="36"/>
  <c r="AK49" i="36"/>
  <c r="AK50" i="36"/>
  <c r="AK51" i="36"/>
  <c r="AK52" i="36"/>
  <c r="AK53" i="36"/>
  <c r="AK54" i="36"/>
  <c r="AK55" i="36"/>
  <c r="AK56" i="36"/>
  <c r="AK57" i="36"/>
  <c r="AK58" i="36"/>
  <c r="AK59" i="36"/>
  <c r="AK60" i="36"/>
  <c r="AK61" i="36"/>
  <c r="AK62" i="36"/>
  <c r="AK63" i="36"/>
  <c r="AK64" i="36"/>
  <c r="AK65" i="36"/>
  <c r="AK66" i="36"/>
  <c r="AK67" i="36"/>
  <c r="AK68" i="36"/>
  <c r="AK69" i="36"/>
  <c r="AK70" i="36"/>
  <c r="AK71" i="36"/>
  <c r="AK72" i="36"/>
  <c r="AK73" i="36"/>
  <c r="AK74" i="36"/>
  <c r="AK75" i="36"/>
  <c r="AK76" i="36"/>
  <c r="AK77" i="36"/>
  <c r="AK78" i="36"/>
  <c r="AK79" i="36"/>
  <c r="AK80" i="36"/>
  <c r="AK81" i="36"/>
  <c r="AK82" i="36"/>
  <c r="AK83" i="36"/>
  <c r="AK84" i="36"/>
  <c r="AK85" i="36"/>
  <c r="AK86" i="36"/>
  <c r="AK87" i="36"/>
  <c r="AK88" i="36"/>
  <c r="AK89" i="36"/>
  <c r="AK90" i="36"/>
  <c r="AK91" i="36"/>
  <c r="AK92" i="36"/>
  <c r="AK93" i="36"/>
  <c r="AK94" i="36"/>
  <c r="AK95" i="36"/>
  <c r="AK96" i="36"/>
  <c r="AK97" i="36"/>
  <c r="AK98" i="36"/>
  <c r="AK99" i="36"/>
  <c r="AK100" i="36"/>
  <c r="AK101" i="36"/>
  <c r="AK102" i="36"/>
  <c r="AK103" i="36"/>
  <c r="AK104" i="36"/>
  <c r="AK105" i="36"/>
  <c r="AK106" i="36"/>
  <c r="AK107" i="36"/>
  <c r="AK108" i="36"/>
  <c r="AK109" i="36"/>
  <c r="AK110" i="36"/>
  <c r="AK111" i="36"/>
  <c r="AK112" i="36"/>
  <c r="AK113" i="36"/>
  <c r="AK114" i="36"/>
  <c r="AK115" i="36"/>
  <c r="AK116" i="36"/>
  <c r="AK117" i="36"/>
  <c r="AK118" i="36"/>
  <c r="AK119" i="36"/>
  <c r="AK120" i="36"/>
  <c r="AK121" i="36"/>
  <c r="AK122" i="36"/>
  <c r="AK123" i="36"/>
  <c r="AK124" i="36"/>
  <c r="AK125" i="36"/>
  <c r="AK126" i="36"/>
  <c r="AK127" i="36"/>
  <c r="AK128" i="36"/>
  <c r="AK129" i="36"/>
  <c r="AK130" i="36"/>
  <c r="AK131" i="36"/>
  <c r="AK132" i="36"/>
  <c r="AK133" i="36"/>
  <c r="AK134" i="36"/>
  <c r="AK135" i="36"/>
  <c r="AK136" i="36"/>
  <c r="AK137" i="36"/>
  <c r="AK138" i="36"/>
  <c r="AK139" i="36"/>
  <c r="AK140" i="36"/>
  <c r="AK141" i="36"/>
  <c r="AK142" i="36"/>
  <c r="AK143" i="36"/>
  <c r="AK144" i="36"/>
  <c r="AK145" i="36"/>
  <c r="AK146" i="36"/>
  <c r="AK147" i="36"/>
  <c r="AK148" i="36"/>
  <c r="AK149" i="36"/>
  <c r="AK150" i="36"/>
  <c r="AK151" i="36"/>
  <c r="AK152" i="36"/>
  <c r="AK153" i="36"/>
  <c r="AK154" i="36"/>
  <c r="AK155" i="36"/>
  <c r="AK156" i="36"/>
  <c r="AK157" i="36"/>
  <c r="AK158" i="36"/>
  <c r="AK159" i="36"/>
  <c r="AK160" i="36"/>
  <c r="AK161" i="36"/>
  <c r="AK162" i="36"/>
  <c r="AK163" i="36"/>
  <c r="AK164" i="36"/>
  <c r="AK165" i="36"/>
  <c r="AK166" i="36"/>
  <c r="AK167" i="36"/>
  <c r="AK168" i="36"/>
  <c r="AK169" i="36"/>
  <c r="AK170" i="36"/>
  <c r="AK171" i="36"/>
  <c r="AK172" i="36"/>
  <c r="AK173" i="36"/>
  <c r="AK174" i="36"/>
  <c r="AK175" i="36"/>
  <c r="AK176" i="36"/>
  <c r="AK177" i="36"/>
  <c r="AK178" i="36"/>
  <c r="AK179" i="36"/>
  <c r="AK180" i="36"/>
  <c r="AK181" i="36"/>
  <c r="AK182" i="36"/>
  <c r="AK183" i="36"/>
  <c r="AK184" i="36"/>
  <c r="AK185" i="36"/>
  <c r="AK186" i="36"/>
  <c r="AK187" i="36"/>
  <c r="AK188" i="36"/>
  <c r="AK189" i="36"/>
  <c r="AK190" i="36"/>
  <c r="AK191" i="36"/>
  <c r="AK192" i="36"/>
  <c r="AK193" i="36"/>
  <c r="AK194" i="36"/>
  <c r="AK195" i="36"/>
  <c r="AK196" i="36"/>
  <c r="AK197" i="36"/>
  <c r="AK198" i="36"/>
  <c r="AK199" i="36"/>
  <c r="AK200" i="36"/>
  <c r="AK201" i="36"/>
  <c r="AK202" i="36"/>
  <c r="AK203" i="36"/>
  <c r="AK204" i="36"/>
  <c r="AK205" i="36"/>
  <c r="AK206" i="36"/>
  <c r="AK207" i="36"/>
  <c r="AL8" i="36"/>
  <c r="AK8" i="36"/>
  <c r="O14" i="2"/>
  <c r="O16" i="2"/>
  <c r="O17" i="2"/>
  <c r="O18" i="2"/>
  <c r="AH22" i="2"/>
  <c r="O23" i="2"/>
  <c r="O24" i="2"/>
  <c r="O25" i="2"/>
  <c r="O26" i="2"/>
  <c r="O29" i="2"/>
  <c r="AH30" i="2"/>
  <c r="O31" i="2"/>
  <c r="O32" i="2"/>
  <c r="O33" i="2"/>
  <c r="O34" i="2"/>
  <c r="O36" i="2"/>
  <c r="O38" i="2"/>
  <c r="O39" i="2"/>
  <c r="O40" i="2"/>
  <c r="O42" i="2"/>
  <c r="O46" i="2"/>
  <c r="O47" i="2"/>
  <c r="O48" i="2"/>
  <c r="O49" i="2"/>
  <c r="O50" i="2"/>
  <c r="O54" i="2"/>
  <c r="O55" i="2"/>
  <c r="O57" i="2"/>
  <c r="O62" i="2"/>
  <c r="O63" i="2"/>
  <c r="O64" i="2"/>
  <c r="O65" i="2"/>
  <c r="O70" i="2"/>
  <c r="O71" i="2"/>
  <c r="O72" i="2"/>
  <c r="O73" i="2"/>
  <c r="O78" i="2"/>
  <c r="O79" i="2"/>
  <c r="O80" i="2"/>
  <c r="O81" i="2"/>
  <c r="AH86" i="2"/>
  <c r="O87" i="2"/>
  <c r="O88" i="2"/>
  <c r="AH90" i="2"/>
  <c r="O92" i="2"/>
  <c r="O93" i="2"/>
  <c r="O94" i="2"/>
  <c r="O95" i="2"/>
  <c r="O100" i="2"/>
  <c r="O101" i="2"/>
  <c r="O102" i="2"/>
  <c r="AH102" i="2"/>
  <c r="O106" i="2"/>
  <c r="AH106" i="2"/>
  <c r="O108" i="2"/>
  <c r="AH110" i="2"/>
  <c r="O113" i="2"/>
  <c r="O115" i="2"/>
  <c r="AH118" i="2"/>
  <c r="O119" i="2"/>
  <c r="O120" i="2"/>
  <c r="AH122" i="2"/>
  <c r="O126" i="2"/>
  <c r="AH126" i="2"/>
  <c r="O128" i="2"/>
  <c r="AH130" i="2"/>
  <c r="O132" i="2"/>
  <c r="O133" i="2"/>
  <c r="AH134" i="2"/>
  <c r="O138" i="2"/>
  <c r="O139" i="2"/>
  <c r="O140" i="2"/>
  <c r="O142" i="2"/>
  <c r="AH142" i="2"/>
  <c r="O146" i="2"/>
  <c r="AH146" i="2"/>
  <c r="O148" i="2"/>
  <c r="AH150" i="2"/>
  <c r="O152" i="2"/>
  <c r="O153" i="2"/>
  <c r="AH154" i="2"/>
  <c r="AH158" i="2"/>
  <c r="O159" i="2"/>
  <c r="O161" i="2"/>
  <c r="AH162" i="2"/>
  <c r="O165" i="2"/>
  <c r="O166" i="2"/>
  <c r="AH166" i="2"/>
  <c r="O167" i="2"/>
  <c r="AH170" i="2"/>
  <c r="O171" i="2"/>
  <c r="O172" i="2"/>
  <c r="O174" i="2"/>
  <c r="N178" i="2"/>
  <c r="AI178" i="2" s="1"/>
  <c r="AJ178" i="2" s="1"/>
  <c r="N179" i="2"/>
  <c r="O179" i="2" s="1"/>
  <c r="N180" i="2"/>
  <c r="O180" i="2" s="1"/>
  <c r="N181" i="2"/>
  <c r="N182" i="2"/>
  <c r="O182" i="2" s="1"/>
  <c r="N183" i="2"/>
  <c r="AI183" i="2" s="1"/>
  <c r="AJ183" i="2" s="1"/>
  <c r="N184" i="2"/>
  <c r="O184" i="2" s="1"/>
  <c r="N185" i="2"/>
  <c r="AI185" i="2" s="1"/>
  <c r="AJ185" i="2" s="1"/>
  <c r="N186" i="2"/>
  <c r="AI186" i="2" s="1"/>
  <c r="AJ186" i="2" s="1"/>
  <c r="AH186" i="2"/>
  <c r="N187" i="2"/>
  <c r="O187" i="2" s="1"/>
  <c r="N188" i="2"/>
  <c r="N189" i="2"/>
  <c r="O189" i="2" s="1"/>
  <c r="N190" i="2"/>
  <c r="O190" i="2" s="1"/>
  <c r="N191" i="2"/>
  <c r="O191" i="2" s="1"/>
  <c r="N192" i="2"/>
  <c r="AI192" i="2" s="1"/>
  <c r="AJ192" i="2" s="1"/>
  <c r="N193" i="2"/>
  <c r="AI193" i="2" s="1"/>
  <c r="AJ193" i="2" s="1"/>
  <c r="N194" i="2"/>
  <c r="O194" i="2" s="1"/>
  <c r="AH194" i="2"/>
  <c r="N195" i="2"/>
  <c r="N196" i="2"/>
  <c r="AI196" i="2" s="1"/>
  <c r="AJ196" i="2" s="1"/>
  <c r="N197" i="2"/>
  <c r="O197" i="2" s="1"/>
  <c r="N198" i="2"/>
  <c r="O198" i="2" s="1"/>
  <c r="AH198" i="2"/>
  <c r="N199" i="2"/>
  <c r="AI199" i="2" s="1"/>
  <c r="AJ199" i="2" s="1"/>
  <c r="N200" i="2"/>
  <c r="O200" i="2" s="1"/>
  <c r="N201" i="2"/>
  <c r="O201" i="2" s="1"/>
  <c r="N202" i="2"/>
  <c r="O202" i="2" s="1"/>
  <c r="N203" i="2"/>
  <c r="O203" i="2" s="1"/>
  <c r="N204" i="2"/>
  <c r="O204" i="2" s="1"/>
  <c r="N205" i="2"/>
  <c r="O205" i="2" s="1"/>
  <c r="N206" i="2"/>
  <c r="N207" i="2"/>
  <c r="AI207" i="2" s="1"/>
  <c r="AJ207" i="2" s="1"/>
  <c r="AI11" i="2"/>
  <c r="AJ11" i="2" s="1"/>
  <c r="O10" i="2"/>
  <c r="D2" i="58"/>
  <c r="T8" i="58"/>
  <c r="T19" i="58"/>
  <c r="T30" i="58"/>
  <c r="I30" i="58"/>
  <c r="I19" i="58"/>
  <c r="D1" i="58"/>
  <c r="I8" i="58"/>
  <c r="Q10" i="2"/>
  <c r="D11" i="2"/>
  <c r="D12" i="2"/>
  <c r="D13" i="2"/>
  <c r="D14" i="2"/>
  <c r="D15" i="2"/>
  <c r="D16" i="2"/>
  <c r="D17" i="2"/>
  <c r="D18" i="2"/>
  <c r="D19" i="2"/>
  <c r="D20" i="2"/>
  <c r="D21" i="2"/>
  <c r="D22" i="2"/>
  <c r="D23" i="2"/>
  <c r="D24" i="2"/>
  <c r="D25" i="2"/>
  <c r="D26" i="2"/>
  <c r="D27" i="2"/>
  <c r="D28" i="2"/>
  <c r="D29" i="2"/>
  <c r="D30" i="2"/>
  <c r="D31" i="2"/>
  <c r="D32" i="2"/>
  <c r="D33" i="2"/>
  <c r="D34" i="2"/>
  <c r="D35" i="2"/>
  <c r="D36" i="2"/>
  <c r="D37" i="2"/>
  <c r="D38" i="2"/>
  <c r="D39" i="2"/>
  <c r="D40" i="2"/>
  <c r="D41" i="2"/>
  <c r="D42" i="2"/>
  <c r="D43" i="2"/>
  <c r="D44" i="2"/>
  <c r="D45" i="2"/>
  <c r="D46" i="2"/>
  <c r="D47" i="2"/>
  <c r="D48" i="2"/>
  <c r="D49" i="2"/>
  <c r="D50" i="2"/>
  <c r="D51" i="2"/>
  <c r="D52" i="2"/>
  <c r="D53" i="2"/>
  <c r="D54" i="2"/>
  <c r="D55" i="2"/>
  <c r="D56" i="2"/>
  <c r="D57" i="2"/>
  <c r="D58" i="2"/>
  <c r="D59" i="2"/>
  <c r="D60" i="2"/>
  <c r="D61" i="2"/>
  <c r="D62" i="2"/>
  <c r="D63" i="2"/>
  <c r="D64" i="2"/>
  <c r="D65" i="2"/>
  <c r="D66" i="2"/>
  <c r="D67" i="2"/>
  <c r="D68" i="2"/>
  <c r="D69" i="2"/>
  <c r="D70" i="2"/>
  <c r="D71" i="2"/>
  <c r="D72" i="2"/>
  <c r="D73" i="2"/>
  <c r="D74" i="2"/>
  <c r="D75" i="2"/>
  <c r="D76" i="2"/>
  <c r="D77" i="2"/>
  <c r="T207" i="20"/>
  <c r="T206" i="20"/>
  <c r="T205" i="20"/>
  <c r="T204" i="20"/>
  <c r="T203" i="20"/>
  <c r="T202" i="20"/>
  <c r="T201" i="20"/>
  <c r="T200" i="20"/>
  <c r="T199" i="20"/>
  <c r="T198" i="20"/>
  <c r="T197" i="20"/>
  <c r="T196" i="20"/>
  <c r="T195" i="20"/>
  <c r="T194" i="20"/>
  <c r="T193" i="20"/>
  <c r="T192" i="20"/>
  <c r="T191" i="20"/>
  <c r="T190" i="20"/>
  <c r="T189" i="20"/>
  <c r="T188" i="20"/>
  <c r="T187" i="20"/>
  <c r="T186" i="20"/>
  <c r="T185" i="20"/>
  <c r="T184" i="20"/>
  <c r="T183" i="20"/>
  <c r="T182" i="20"/>
  <c r="T181" i="20"/>
  <c r="T180" i="20"/>
  <c r="T179" i="20"/>
  <c r="T178" i="20"/>
  <c r="T177" i="20"/>
  <c r="T176" i="20"/>
  <c r="T175" i="20"/>
  <c r="T174" i="20"/>
  <c r="T173" i="20"/>
  <c r="T172" i="20"/>
  <c r="T171" i="20"/>
  <c r="T170" i="20"/>
  <c r="T169" i="20"/>
  <c r="T168" i="20"/>
  <c r="T167" i="20"/>
  <c r="T166" i="20"/>
  <c r="T165" i="20"/>
  <c r="T164" i="20"/>
  <c r="T163" i="20"/>
  <c r="T162" i="20"/>
  <c r="T161" i="20"/>
  <c r="T160" i="20"/>
  <c r="T159" i="20"/>
  <c r="T158" i="20"/>
  <c r="T157" i="20"/>
  <c r="T156" i="20"/>
  <c r="T155" i="20"/>
  <c r="T154" i="20"/>
  <c r="T153" i="20"/>
  <c r="T152" i="20"/>
  <c r="T151" i="20"/>
  <c r="T150" i="20"/>
  <c r="T149" i="20"/>
  <c r="T148" i="20"/>
  <c r="T147" i="20"/>
  <c r="T146" i="20"/>
  <c r="T145" i="20"/>
  <c r="T144" i="20"/>
  <c r="T143" i="20"/>
  <c r="T142" i="20"/>
  <c r="T141" i="20"/>
  <c r="T140" i="20"/>
  <c r="T139" i="20"/>
  <c r="T138" i="20"/>
  <c r="T137" i="20"/>
  <c r="T136" i="20"/>
  <c r="T135" i="20"/>
  <c r="T134" i="20"/>
  <c r="T133" i="20"/>
  <c r="T132" i="20"/>
  <c r="T131" i="20"/>
  <c r="T130" i="20"/>
  <c r="T129" i="20"/>
  <c r="T128" i="20"/>
  <c r="T127" i="20"/>
  <c r="T126" i="20"/>
  <c r="T125" i="20"/>
  <c r="T124" i="20"/>
  <c r="T123" i="20"/>
  <c r="T122" i="20"/>
  <c r="T121" i="20"/>
  <c r="T120" i="20"/>
  <c r="T119" i="20"/>
  <c r="T118" i="20"/>
  <c r="T117" i="20"/>
  <c r="T116" i="20"/>
  <c r="T115" i="20"/>
  <c r="T114" i="20"/>
  <c r="T113" i="20"/>
  <c r="T112" i="20"/>
  <c r="T111" i="20"/>
  <c r="T110" i="20"/>
  <c r="T109" i="20"/>
  <c r="T108" i="20"/>
  <c r="T107" i="20"/>
  <c r="T106" i="20"/>
  <c r="T105" i="20"/>
  <c r="T104" i="20"/>
  <c r="T103" i="20"/>
  <c r="T102" i="20"/>
  <c r="T101" i="20"/>
  <c r="T100" i="20"/>
  <c r="T99" i="20"/>
  <c r="T98" i="20"/>
  <c r="T97" i="20"/>
  <c r="T96" i="20"/>
  <c r="T95" i="20"/>
  <c r="T94" i="20"/>
  <c r="T93" i="20"/>
  <c r="T92" i="20"/>
  <c r="T91" i="20"/>
  <c r="T90" i="20"/>
  <c r="T89" i="20"/>
  <c r="T88" i="20"/>
  <c r="T87" i="20"/>
  <c r="T86" i="20"/>
  <c r="T85" i="20"/>
  <c r="T84" i="20"/>
  <c r="T83" i="20"/>
  <c r="T82" i="20"/>
  <c r="T81" i="20"/>
  <c r="T80" i="20"/>
  <c r="T79" i="20"/>
  <c r="T78" i="20"/>
  <c r="T77" i="20"/>
  <c r="T76" i="20"/>
  <c r="T75" i="20"/>
  <c r="T74" i="20"/>
  <c r="T73" i="20"/>
  <c r="T72" i="20"/>
  <c r="T71" i="20"/>
  <c r="T70" i="20"/>
  <c r="T69" i="20"/>
  <c r="T68" i="20"/>
  <c r="T67" i="20"/>
  <c r="T66" i="20"/>
  <c r="T65" i="20"/>
  <c r="T64" i="20"/>
  <c r="T63" i="20"/>
  <c r="T62" i="20"/>
  <c r="T61" i="20"/>
  <c r="T60" i="20"/>
  <c r="T59" i="20"/>
  <c r="T58" i="20"/>
  <c r="T57" i="20"/>
  <c r="T56" i="20"/>
  <c r="T55" i="20"/>
  <c r="T54" i="20"/>
  <c r="T53" i="20"/>
  <c r="T52" i="20"/>
  <c r="T51" i="20"/>
  <c r="T50" i="20"/>
  <c r="T49" i="20"/>
  <c r="T48" i="20"/>
  <c r="T47" i="20"/>
  <c r="T46" i="20"/>
  <c r="T45" i="20"/>
  <c r="T44" i="20"/>
  <c r="T43" i="20"/>
  <c r="T42" i="20"/>
  <c r="T41" i="20"/>
  <c r="T40" i="20"/>
  <c r="T39" i="20"/>
  <c r="T38" i="20"/>
  <c r="T37" i="20"/>
  <c r="T36" i="20"/>
  <c r="T35" i="20"/>
  <c r="T34" i="20"/>
  <c r="T33" i="20"/>
  <c r="T32" i="20"/>
  <c r="T31" i="20"/>
  <c r="T30" i="20"/>
  <c r="T29" i="20"/>
  <c r="T28" i="20"/>
  <c r="T27" i="20"/>
  <c r="T26" i="20"/>
  <c r="T25" i="20"/>
  <c r="T24" i="20"/>
  <c r="T23" i="20"/>
  <c r="T22" i="20"/>
  <c r="T21" i="20"/>
  <c r="T20" i="20"/>
  <c r="T19" i="20"/>
  <c r="T18" i="20"/>
  <c r="T17" i="20"/>
  <c r="T16" i="20"/>
  <c r="T15" i="20"/>
  <c r="T14" i="20"/>
  <c r="T13" i="20"/>
  <c r="T12" i="20"/>
  <c r="T11" i="20"/>
  <c r="T10" i="20"/>
  <c r="T9" i="20"/>
  <c r="T8" i="20"/>
  <c r="N153" i="4"/>
  <c r="C8" i="48"/>
  <c r="AI206" i="2"/>
  <c r="AJ206" i="2" s="1"/>
  <c r="AH200" i="2"/>
  <c r="AH196" i="2"/>
  <c r="AH192" i="2"/>
  <c r="AH184" i="2"/>
  <c r="AH180" i="2"/>
  <c r="AI179" i="2"/>
  <c r="AJ179" i="2" s="1"/>
  <c r="AI177" i="2"/>
  <c r="AJ177" i="2" s="1"/>
  <c r="AI176" i="2"/>
  <c r="AJ176" i="2" s="1"/>
  <c r="AI175" i="2"/>
  <c r="AJ175" i="2" s="1"/>
  <c r="AI171" i="2"/>
  <c r="AJ171" i="2" s="1"/>
  <c r="AI170" i="2"/>
  <c r="AJ170" i="2" s="1"/>
  <c r="AI169" i="2"/>
  <c r="AJ169" i="2" s="1"/>
  <c r="AI168" i="2"/>
  <c r="AJ168" i="2" s="1"/>
  <c r="AI164" i="2"/>
  <c r="AJ164" i="2" s="1"/>
  <c r="AI163" i="2"/>
  <c r="AJ163" i="2" s="1"/>
  <c r="AI162" i="2"/>
  <c r="AJ162" i="2" s="1"/>
  <c r="AI157" i="2"/>
  <c r="AJ157" i="2" s="1"/>
  <c r="AI156" i="2"/>
  <c r="AJ156" i="2" s="1"/>
  <c r="AI155" i="2"/>
  <c r="AJ155" i="2" s="1"/>
  <c r="AI149" i="2"/>
  <c r="AJ149" i="2" s="1"/>
  <c r="AI144" i="2"/>
  <c r="AJ144" i="2" s="1"/>
  <c r="AI143" i="2"/>
  <c r="AJ143" i="2" s="1"/>
  <c r="AI138" i="2"/>
  <c r="AJ138" i="2" s="1"/>
  <c r="AI137" i="2"/>
  <c r="AJ137" i="2" s="1"/>
  <c r="AI136" i="2"/>
  <c r="AJ136" i="2" s="1"/>
  <c r="AI135" i="2"/>
  <c r="AJ135" i="2" s="1"/>
  <c r="AI131" i="2"/>
  <c r="AJ131" i="2" s="1"/>
  <c r="AI130" i="2"/>
  <c r="AJ130" i="2" s="1"/>
  <c r="AI129" i="2"/>
  <c r="AJ129" i="2" s="1"/>
  <c r="AI124" i="2"/>
  <c r="AJ124" i="2" s="1"/>
  <c r="AI123" i="2"/>
  <c r="AJ123" i="2" s="1"/>
  <c r="AI121" i="2"/>
  <c r="AJ121" i="2" s="1"/>
  <c r="AI118" i="2"/>
  <c r="AJ118" i="2" s="1"/>
  <c r="AI117" i="2"/>
  <c r="AJ117" i="2" s="1"/>
  <c r="AI116" i="2"/>
  <c r="AJ116" i="2" s="1"/>
  <c r="AI110" i="2"/>
  <c r="AJ110" i="2" s="1"/>
  <c r="AI109" i="2"/>
  <c r="AJ109" i="2" s="1"/>
  <c r="AI105" i="2"/>
  <c r="AJ105" i="2" s="1"/>
  <c r="AI104" i="2"/>
  <c r="AJ104" i="2" s="1"/>
  <c r="AI103" i="2"/>
  <c r="AJ103" i="2" s="1"/>
  <c r="AI99" i="2"/>
  <c r="AJ99" i="2" s="1"/>
  <c r="AI98" i="2"/>
  <c r="AJ98" i="2" s="1"/>
  <c r="AI97" i="2"/>
  <c r="AJ97" i="2" s="1"/>
  <c r="AI96" i="2"/>
  <c r="AJ96" i="2" s="1"/>
  <c r="AI91" i="2"/>
  <c r="AJ91" i="2" s="1"/>
  <c r="AI90" i="2"/>
  <c r="AJ90" i="2" s="1"/>
  <c r="AI89" i="2"/>
  <c r="AJ89" i="2" s="1"/>
  <c r="AI84" i="2"/>
  <c r="AJ84" i="2" s="1"/>
  <c r="AI83" i="2"/>
  <c r="AJ83" i="2" s="1"/>
  <c r="AI82" i="2"/>
  <c r="AJ82" i="2" s="1"/>
  <c r="AI76" i="2"/>
  <c r="AJ76" i="2" s="1"/>
  <c r="AI75" i="2"/>
  <c r="AJ75" i="2" s="1"/>
  <c r="AI74" i="2"/>
  <c r="AJ74" i="2" s="1"/>
  <c r="AI68" i="2"/>
  <c r="AJ68" i="2" s="1"/>
  <c r="AI67" i="2"/>
  <c r="AJ67" i="2" s="1"/>
  <c r="AI66" i="2"/>
  <c r="AJ66" i="2" s="1"/>
  <c r="AI60" i="2"/>
  <c r="AJ60" i="2" s="1"/>
  <c r="AI59" i="2"/>
  <c r="AJ59" i="2" s="1"/>
  <c r="AI58" i="2"/>
  <c r="AJ58" i="2" s="1"/>
  <c r="AI53" i="2"/>
  <c r="AJ53" i="2" s="1"/>
  <c r="AI52" i="2"/>
  <c r="AJ52" i="2" s="1"/>
  <c r="AI51" i="2"/>
  <c r="AJ51" i="2" s="1"/>
  <c r="AI50" i="2"/>
  <c r="AJ50" i="2" s="1"/>
  <c r="AI45" i="2"/>
  <c r="AJ45" i="2" s="1"/>
  <c r="AI44" i="2"/>
  <c r="AJ44" i="2" s="1"/>
  <c r="AI43" i="2"/>
  <c r="AJ43" i="2" s="1"/>
  <c r="AI42" i="2"/>
  <c r="AJ42" i="2" s="1"/>
  <c r="AI37" i="2"/>
  <c r="AJ37" i="2" s="1"/>
  <c r="AI36" i="2"/>
  <c r="AJ36" i="2" s="1"/>
  <c r="AI35" i="2"/>
  <c r="AJ35" i="2" s="1"/>
  <c r="AI34" i="2"/>
  <c r="AJ34" i="2" s="1"/>
  <c r="AI30" i="2"/>
  <c r="AJ30" i="2" s="1"/>
  <c r="AI29" i="2"/>
  <c r="AJ29" i="2" s="1"/>
  <c r="AI28" i="2"/>
  <c r="AJ28" i="2" s="1"/>
  <c r="AI27" i="2"/>
  <c r="AJ27" i="2" s="1"/>
  <c r="AI25" i="2"/>
  <c r="AJ25" i="2" s="1"/>
  <c r="AI22" i="2"/>
  <c r="AJ22" i="2" s="1"/>
  <c r="O28" i="2"/>
  <c r="O27" i="2"/>
  <c r="D207" i="2"/>
  <c r="D206" i="2"/>
  <c r="D205" i="2"/>
  <c r="D204" i="2"/>
  <c r="D203" i="2"/>
  <c r="D202" i="2"/>
  <c r="D201" i="2"/>
  <c r="D200" i="2"/>
  <c r="D199" i="2"/>
  <c r="D198" i="2"/>
  <c r="D197" i="2"/>
  <c r="D196" i="2"/>
  <c r="D195" i="2"/>
  <c r="D194" i="2"/>
  <c r="D193" i="2"/>
  <c r="D192" i="2"/>
  <c r="D191" i="2"/>
  <c r="D190" i="2"/>
  <c r="D189" i="2"/>
  <c r="D188" i="2"/>
  <c r="D187" i="2"/>
  <c r="D186" i="2"/>
  <c r="D185" i="2"/>
  <c r="D184" i="2"/>
  <c r="D183" i="2"/>
  <c r="D182" i="2"/>
  <c r="D181" i="2"/>
  <c r="D180" i="2"/>
  <c r="D179" i="2"/>
  <c r="D178" i="2"/>
  <c r="D177" i="2"/>
  <c r="D176" i="2"/>
  <c r="D175" i="2"/>
  <c r="D174" i="2"/>
  <c r="D173" i="2"/>
  <c r="D172" i="2"/>
  <c r="D171" i="2"/>
  <c r="D170" i="2"/>
  <c r="D169" i="2"/>
  <c r="D168" i="2"/>
  <c r="D167" i="2"/>
  <c r="D166" i="2"/>
  <c r="D165" i="2"/>
  <c r="D164" i="2"/>
  <c r="D163" i="2"/>
  <c r="D162" i="2"/>
  <c r="D161" i="2"/>
  <c r="D160" i="2"/>
  <c r="D159" i="2"/>
  <c r="D158" i="2"/>
  <c r="D157" i="2"/>
  <c r="D156" i="2"/>
  <c r="D155" i="2"/>
  <c r="D154" i="2"/>
  <c r="D153" i="2"/>
  <c r="D152" i="2"/>
  <c r="D151" i="2"/>
  <c r="D150" i="2"/>
  <c r="D149" i="2"/>
  <c r="D148" i="2"/>
  <c r="D147" i="2"/>
  <c r="D146" i="2"/>
  <c r="D145" i="2"/>
  <c r="D144" i="2"/>
  <c r="D143" i="2"/>
  <c r="D142" i="2"/>
  <c r="D141" i="2"/>
  <c r="D140" i="2"/>
  <c r="D139" i="2"/>
  <c r="D138" i="2"/>
  <c r="D137" i="2"/>
  <c r="D136" i="2"/>
  <c r="D135" i="2"/>
  <c r="D134" i="2"/>
  <c r="D133" i="2"/>
  <c r="D132" i="2"/>
  <c r="D131" i="2"/>
  <c r="D130" i="2"/>
  <c r="D129" i="2"/>
  <c r="D128" i="2"/>
  <c r="D127" i="2"/>
  <c r="D126" i="2"/>
  <c r="D125" i="2"/>
  <c r="D124" i="2"/>
  <c r="D123" i="2"/>
  <c r="D122" i="2"/>
  <c r="D121" i="2"/>
  <c r="D120" i="2"/>
  <c r="D119" i="2"/>
  <c r="D118" i="2"/>
  <c r="D117" i="2"/>
  <c r="D116" i="2"/>
  <c r="D115" i="2"/>
  <c r="D114" i="2"/>
  <c r="D113" i="2"/>
  <c r="D112" i="2"/>
  <c r="D111" i="2"/>
  <c r="D110" i="2"/>
  <c r="D109" i="2"/>
  <c r="D108" i="2"/>
  <c r="D107" i="2"/>
  <c r="D106" i="2"/>
  <c r="D105" i="2"/>
  <c r="D104" i="2"/>
  <c r="D103" i="2"/>
  <c r="D102" i="2"/>
  <c r="D101" i="2"/>
  <c r="D100" i="2"/>
  <c r="D99" i="2"/>
  <c r="D98" i="2"/>
  <c r="D97" i="2"/>
  <c r="D96" i="2"/>
  <c r="D95" i="2"/>
  <c r="D94" i="2"/>
  <c r="D93" i="2"/>
  <c r="D92" i="2"/>
  <c r="D91" i="2"/>
  <c r="D90" i="2"/>
  <c r="D89" i="2"/>
  <c r="D88" i="2"/>
  <c r="D87" i="2"/>
  <c r="D86" i="2"/>
  <c r="D85" i="2"/>
  <c r="D84" i="2"/>
  <c r="D83" i="2"/>
  <c r="D82" i="2"/>
  <c r="D81" i="2"/>
  <c r="D80" i="2"/>
  <c r="D79" i="2"/>
  <c r="D78" i="2"/>
  <c r="AG207" i="55"/>
  <c r="AG206" i="55"/>
  <c r="AG205" i="55"/>
  <c r="AG204" i="55"/>
  <c r="AG203" i="55"/>
  <c r="AG202" i="55"/>
  <c r="AG201" i="55"/>
  <c r="AG200" i="55"/>
  <c r="AG199" i="55"/>
  <c r="AG198" i="55"/>
  <c r="AG197" i="55"/>
  <c r="AG196" i="55"/>
  <c r="AG195" i="55"/>
  <c r="AG194" i="55"/>
  <c r="AG193" i="55"/>
  <c r="AG192" i="55"/>
  <c r="AG191" i="55"/>
  <c r="AG190" i="55"/>
  <c r="AG189" i="55"/>
  <c r="AG188" i="55"/>
  <c r="AG187" i="55"/>
  <c r="AG186" i="55"/>
  <c r="AG185" i="55"/>
  <c r="AG184" i="55"/>
  <c r="AG183" i="55"/>
  <c r="AG182" i="55"/>
  <c r="AG181" i="55"/>
  <c r="AG180" i="55"/>
  <c r="AG179" i="55"/>
  <c r="AG178" i="55"/>
  <c r="AG177" i="55"/>
  <c r="AG176" i="55"/>
  <c r="AG175" i="55"/>
  <c r="AG174" i="55"/>
  <c r="AG173" i="55"/>
  <c r="AG172" i="55"/>
  <c r="AG171" i="55"/>
  <c r="AG170" i="55"/>
  <c r="AG169" i="55"/>
  <c r="AG168" i="55"/>
  <c r="AG167" i="55"/>
  <c r="AG166" i="55"/>
  <c r="AG165" i="55"/>
  <c r="AG164" i="55"/>
  <c r="AG163" i="55"/>
  <c r="AG162" i="55"/>
  <c r="AG161" i="55"/>
  <c r="AG160" i="55"/>
  <c r="AG159" i="55"/>
  <c r="AG158" i="55"/>
  <c r="AG157" i="55"/>
  <c r="AG156" i="55"/>
  <c r="AG155" i="55"/>
  <c r="AG154" i="55"/>
  <c r="AG153" i="55"/>
  <c r="AG152" i="55"/>
  <c r="AG151" i="55"/>
  <c r="AG150" i="55"/>
  <c r="AG149" i="55"/>
  <c r="AG148" i="55"/>
  <c r="AG147" i="55"/>
  <c r="AG146" i="55"/>
  <c r="AG145" i="55"/>
  <c r="AG144" i="55"/>
  <c r="AG143" i="55"/>
  <c r="AG142" i="55"/>
  <c r="AG141" i="55"/>
  <c r="AG140" i="55"/>
  <c r="AG139" i="55"/>
  <c r="AG138" i="55"/>
  <c r="AG137" i="55"/>
  <c r="AG136" i="55"/>
  <c r="AG135" i="55"/>
  <c r="AG134" i="55"/>
  <c r="AG133" i="55"/>
  <c r="AG132" i="55"/>
  <c r="AG131" i="55"/>
  <c r="AG130" i="55"/>
  <c r="AG129" i="55"/>
  <c r="AG128" i="55"/>
  <c r="AG127" i="55"/>
  <c r="AG126" i="55"/>
  <c r="AG125" i="55"/>
  <c r="AG124" i="55"/>
  <c r="AG123" i="55"/>
  <c r="AG122" i="55"/>
  <c r="AG121" i="55"/>
  <c r="AG120" i="55"/>
  <c r="AG119" i="55"/>
  <c r="AG118" i="55"/>
  <c r="AG117" i="55"/>
  <c r="AG116" i="55"/>
  <c r="AG115" i="55"/>
  <c r="AG114" i="55"/>
  <c r="AG113" i="55"/>
  <c r="AG112" i="55"/>
  <c r="AG111" i="55"/>
  <c r="AG110" i="55"/>
  <c r="AG109" i="55"/>
  <c r="AG108" i="55"/>
  <c r="AG107" i="55"/>
  <c r="AG106" i="55"/>
  <c r="AG105" i="55"/>
  <c r="AG104" i="55"/>
  <c r="AG103" i="55"/>
  <c r="AG102" i="55"/>
  <c r="AG101" i="55"/>
  <c r="AG100" i="55"/>
  <c r="AG99" i="55"/>
  <c r="AG98" i="55"/>
  <c r="AG97" i="55"/>
  <c r="AG96" i="55"/>
  <c r="AG95" i="55"/>
  <c r="AG94" i="55"/>
  <c r="AG93" i="55"/>
  <c r="AG92" i="55"/>
  <c r="AG91" i="55"/>
  <c r="AG90" i="55"/>
  <c r="AG89" i="55"/>
  <c r="AG88" i="55"/>
  <c r="AG87" i="55"/>
  <c r="AG86" i="55"/>
  <c r="AG85" i="55"/>
  <c r="AG84" i="55"/>
  <c r="AG83" i="55"/>
  <c r="AG82" i="55"/>
  <c r="AG81" i="55"/>
  <c r="AG80" i="55"/>
  <c r="AG79" i="55"/>
  <c r="AG78" i="55"/>
  <c r="AG77" i="55"/>
  <c r="AG76" i="55"/>
  <c r="AG75" i="55"/>
  <c r="AG74" i="55"/>
  <c r="AG73" i="55"/>
  <c r="AG72" i="55"/>
  <c r="AG71" i="55"/>
  <c r="AG70" i="55"/>
  <c r="AG69" i="55"/>
  <c r="AG68" i="55"/>
  <c r="AG67" i="55"/>
  <c r="AG66" i="55"/>
  <c r="AG65" i="55"/>
  <c r="AG64" i="55"/>
  <c r="AG63" i="55"/>
  <c r="AG62" i="55"/>
  <c r="AG61" i="55"/>
  <c r="AG60" i="55"/>
  <c r="AG59" i="55"/>
  <c r="AG58" i="55"/>
  <c r="AG57" i="55"/>
  <c r="AG56" i="55"/>
  <c r="AG55" i="55"/>
  <c r="AG54" i="55"/>
  <c r="AG53" i="55"/>
  <c r="AG52" i="55"/>
  <c r="AG51" i="55"/>
  <c r="AG50" i="55"/>
  <c r="AG49" i="55"/>
  <c r="AG48" i="55"/>
  <c r="AG47" i="55"/>
  <c r="AG46" i="55"/>
  <c r="AG45" i="55"/>
  <c r="AG44" i="55"/>
  <c r="AG43" i="55"/>
  <c r="AG42" i="55"/>
  <c r="AG41" i="55"/>
  <c r="AG40" i="55"/>
  <c r="AG39" i="55"/>
  <c r="AG38" i="55"/>
  <c r="AG37" i="55"/>
  <c r="AG36" i="55"/>
  <c r="AG35" i="55"/>
  <c r="AG34" i="55"/>
  <c r="AG33" i="55"/>
  <c r="AG32" i="55"/>
  <c r="AG31" i="55"/>
  <c r="AG30" i="55"/>
  <c r="AG29" i="55"/>
  <c r="AG28" i="55"/>
  <c r="AG27" i="55"/>
  <c r="AG26" i="55"/>
  <c r="AG25" i="55"/>
  <c r="AG24" i="55"/>
  <c r="AG23" i="55"/>
  <c r="AG22" i="55"/>
  <c r="AG21" i="55"/>
  <c r="AG20" i="55"/>
  <c r="AG19" i="55"/>
  <c r="AG18" i="55"/>
  <c r="AG17" i="55"/>
  <c r="AG16" i="55"/>
  <c r="AG15" i="55"/>
  <c r="AG14" i="55"/>
  <c r="AG13" i="55"/>
  <c r="AG12" i="55"/>
  <c r="AG11" i="55"/>
  <c r="AG10" i="55"/>
  <c r="AG9" i="55"/>
  <c r="AG8" i="55"/>
  <c r="AE207" i="54"/>
  <c r="AE206" i="54"/>
  <c r="AE205" i="54"/>
  <c r="AE204" i="54"/>
  <c r="AE203" i="54"/>
  <c r="AE202" i="54"/>
  <c r="AE201" i="54"/>
  <c r="AE200" i="54"/>
  <c r="AE199" i="54"/>
  <c r="AE198" i="54"/>
  <c r="AE197" i="54"/>
  <c r="AE196" i="54"/>
  <c r="AE195" i="54"/>
  <c r="AE194" i="54"/>
  <c r="AE193" i="54"/>
  <c r="AE192" i="54"/>
  <c r="AE191" i="54"/>
  <c r="AE190" i="54"/>
  <c r="AE189" i="54"/>
  <c r="AE188" i="54"/>
  <c r="AE187" i="54"/>
  <c r="AE186" i="54"/>
  <c r="AE185" i="54"/>
  <c r="AE184" i="54"/>
  <c r="AE183" i="54"/>
  <c r="AE182" i="54"/>
  <c r="AE181" i="54"/>
  <c r="AE180" i="54"/>
  <c r="AE179" i="54"/>
  <c r="AE178" i="54"/>
  <c r="AE177" i="54"/>
  <c r="AE176" i="54"/>
  <c r="AE175" i="54"/>
  <c r="AE174" i="54"/>
  <c r="AE173" i="54"/>
  <c r="AE172" i="54"/>
  <c r="AE171" i="54"/>
  <c r="AE170" i="54"/>
  <c r="AE169" i="54"/>
  <c r="AE168" i="54"/>
  <c r="AE167" i="54"/>
  <c r="AE166" i="54"/>
  <c r="AE165" i="54"/>
  <c r="AE164" i="54"/>
  <c r="AE163" i="54"/>
  <c r="AE162" i="54"/>
  <c r="AE161" i="54"/>
  <c r="AE160" i="54"/>
  <c r="AE159" i="54"/>
  <c r="AE158" i="54"/>
  <c r="AE157" i="54"/>
  <c r="AE156" i="54"/>
  <c r="AE155" i="54"/>
  <c r="AE154" i="54"/>
  <c r="AE153" i="54"/>
  <c r="AE152" i="54"/>
  <c r="AE151" i="54"/>
  <c r="AE150" i="54"/>
  <c r="AE149" i="54"/>
  <c r="AE148" i="54"/>
  <c r="AE147" i="54"/>
  <c r="AE146" i="54"/>
  <c r="AE145" i="54"/>
  <c r="AE144" i="54"/>
  <c r="AE143" i="54"/>
  <c r="AE142" i="54"/>
  <c r="AE141" i="54"/>
  <c r="AE140" i="54"/>
  <c r="AE139" i="54"/>
  <c r="AE138" i="54"/>
  <c r="AE137" i="54"/>
  <c r="AE136" i="54"/>
  <c r="AE135" i="54"/>
  <c r="AE134" i="54"/>
  <c r="AE133" i="54"/>
  <c r="AE132" i="54"/>
  <c r="AE131" i="54"/>
  <c r="AE130" i="54"/>
  <c r="AE129" i="54"/>
  <c r="AE128" i="54"/>
  <c r="AE127" i="54"/>
  <c r="AE126" i="54"/>
  <c r="AE125" i="54"/>
  <c r="AE124" i="54"/>
  <c r="AE123" i="54"/>
  <c r="AE122" i="54"/>
  <c r="AE121" i="54"/>
  <c r="AE120" i="54"/>
  <c r="AE119" i="54"/>
  <c r="AE118" i="54"/>
  <c r="AE117" i="54"/>
  <c r="AE116" i="54"/>
  <c r="AE115" i="54"/>
  <c r="AE114" i="54"/>
  <c r="AE113" i="54"/>
  <c r="AE112" i="54"/>
  <c r="AE111" i="54"/>
  <c r="AE110" i="54"/>
  <c r="AE109" i="54"/>
  <c r="AE108" i="54"/>
  <c r="AE107" i="54"/>
  <c r="AE106" i="54"/>
  <c r="AE105" i="54"/>
  <c r="AE104" i="54"/>
  <c r="AE103" i="54"/>
  <c r="AE102" i="54"/>
  <c r="AE101" i="54"/>
  <c r="AE100" i="54"/>
  <c r="AE99" i="54"/>
  <c r="AE98" i="54"/>
  <c r="AE97" i="54"/>
  <c r="AE96" i="54"/>
  <c r="AE95" i="54"/>
  <c r="AE94" i="54"/>
  <c r="AE93" i="54"/>
  <c r="AE92" i="54"/>
  <c r="AE91" i="54"/>
  <c r="AE90" i="54"/>
  <c r="AE89" i="54"/>
  <c r="AE88" i="54"/>
  <c r="AE87" i="54"/>
  <c r="AE86" i="54"/>
  <c r="AE85" i="54"/>
  <c r="AE84" i="54"/>
  <c r="AE83" i="54"/>
  <c r="AE82" i="54"/>
  <c r="AE81" i="54"/>
  <c r="AE80" i="54"/>
  <c r="AE79" i="54"/>
  <c r="AE78" i="54"/>
  <c r="AE77" i="54"/>
  <c r="AE76" i="54"/>
  <c r="AE75" i="54"/>
  <c r="AE74" i="54"/>
  <c r="AE73" i="54"/>
  <c r="AE72" i="54"/>
  <c r="AE71" i="54"/>
  <c r="AE70" i="54"/>
  <c r="AE69" i="54"/>
  <c r="AE68" i="54"/>
  <c r="AE67" i="54"/>
  <c r="AE66" i="54"/>
  <c r="AE65" i="54"/>
  <c r="AE64" i="54"/>
  <c r="AE63" i="54"/>
  <c r="AE62" i="54"/>
  <c r="AE61" i="54"/>
  <c r="AE60" i="54"/>
  <c r="AE59" i="54"/>
  <c r="AE58" i="54"/>
  <c r="AE57" i="54"/>
  <c r="AE56" i="54"/>
  <c r="AE55" i="54"/>
  <c r="AE54" i="54"/>
  <c r="AE53" i="54"/>
  <c r="AE52" i="54"/>
  <c r="AE51" i="54"/>
  <c r="AE50" i="54"/>
  <c r="AE49" i="54"/>
  <c r="AE48" i="54"/>
  <c r="AE47" i="54"/>
  <c r="AE46" i="54"/>
  <c r="AE45" i="54"/>
  <c r="AE44" i="54"/>
  <c r="AE43" i="54"/>
  <c r="AE42" i="54"/>
  <c r="AE41" i="54"/>
  <c r="AE40" i="54"/>
  <c r="AE39" i="54"/>
  <c r="AE38" i="54"/>
  <c r="AE37" i="54"/>
  <c r="AE36" i="54"/>
  <c r="AE35" i="54"/>
  <c r="AE34" i="54"/>
  <c r="AE33" i="54"/>
  <c r="AE32" i="54"/>
  <c r="AE31" i="54"/>
  <c r="AE30" i="54"/>
  <c r="AE29" i="54"/>
  <c r="AE28" i="54"/>
  <c r="AE27" i="54"/>
  <c r="AE26" i="54"/>
  <c r="AE25" i="54"/>
  <c r="AE24" i="54"/>
  <c r="AE23" i="54"/>
  <c r="AE22" i="54"/>
  <c r="AE21" i="54"/>
  <c r="AE20" i="54"/>
  <c r="AE19" i="54"/>
  <c r="AE18" i="54"/>
  <c r="AE17" i="54"/>
  <c r="AE16" i="54"/>
  <c r="AE15" i="54"/>
  <c r="AE14" i="54"/>
  <c r="AE13" i="54"/>
  <c r="AE12" i="54"/>
  <c r="AE11" i="54"/>
  <c r="AE10" i="54"/>
  <c r="AE9" i="54"/>
  <c r="AE8" i="54"/>
  <c r="H207" i="11"/>
  <c r="J207" i="11" s="1"/>
  <c r="AC207" i="11" s="1"/>
  <c r="AE207" i="11" s="1"/>
  <c r="H206" i="11"/>
  <c r="H205" i="11"/>
  <c r="J205" i="11" s="1"/>
  <c r="AC205" i="11" s="1"/>
  <c r="AE205" i="11" s="1"/>
  <c r="H204" i="11"/>
  <c r="J204" i="11" s="1"/>
  <c r="AC204" i="11" s="1"/>
  <c r="AE204" i="11" s="1"/>
  <c r="H203" i="11"/>
  <c r="J203" i="11"/>
  <c r="AC203" i="11" s="1"/>
  <c r="AE203" i="11" s="1"/>
  <c r="H202" i="11"/>
  <c r="J202" i="11" s="1"/>
  <c r="AC202" i="11" s="1"/>
  <c r="AE202" i="11" s="1"/>
  <c r="H201" i="11"/>
  <c r="J201" i="11" s="1"/>
  <c r="AC201" i="11" s="1"/>
  <c r="AE201" i="11" s="1"/>
  <c r="H200" i="11"/>
  <c r="J200" i="11"/>
  <c r="AC200" i="11" s="1"/>
  <c r="AE200" i="11" s="1"/>
  <c r="H199" i="11"/>
  <c r="H198" i="11"/>
  <c r="J198" i="11" s="1"/>
  <c r="AC198" i="11" s="1"/>
  <c r="AE198" i="11" s="1"/>
  <c r="H197" i="11"/>
  <c r="J197" i="11" s="1"/>
  <c r="AC197" i="11" s="1"/>
  <c r="AE197" i="11" s="1"/>
  <c r="H196" i="11"/>
  <c r="J196" i="11" s="1"/>
  <c r="AC196" i="11" s="1"/>
  <c r="AE196" i="11" s="1"/>
  <c r="H195" i="11"/>
  <c r="J195" i="11" s="1"/>
  <c r="AC195" i="11" s="1"/>
  <c r="AE195" i="11" s="1"/>
  <c r="H194" i="11"/>
  <c r="J194" i="11" s="1"/>
  <c r="AC194" i="11" s="1"/>
  <c r="AE194" i="11" s="1"/>
  <c r="H193" i="11"/>
  <c r="J193" i="11" s="1"/>
  <c r="AC193" i="11" s="1"/>
  <c r="AE193" i="11" s="1"/>
  <c r="H192" i="11"/>
  <c r="J192" i="11" s="1"/>
  <c r="AC192" i="11" s="1"/>
  <c r="AE192" i="11" s="1"/>
  <c r="H191" i="11"/>
  <c r="J191" i="11"/>
  <c r="AC191" i="11" s="1"/>
  <c r="AE191" i="11" s="1"/>
  <c r="H190" i="11"/>
  <c r="J190" i="11" s="1"/>
  <c r="AC190" i="11" s="1"/>
  <c r="AE190" i="11" s="1"/>
  <c r="H189" i="11"/>
  <c r="J189" i="11" s="1"/>
  <c r="AC189" i="11" s="1"/>
  <c r="AE189" i="11" s="1"/>
  <c r="H188" i="11"/>
  <c r="J188" i="11" s="1"/>
  <c r="AC188" i="11" s="1"/>
  <c r="AE188" i="11" s="1"/>
  <c r="H187" i="11"/>
  <c r="J187" i="11" s="1"/>
  <c r="AC187" i="11" s="1"/>
  <c r="AE187" i="11" s="1"/>
  <c r="H186" i="11"/>
  <c r="J186" i="11" s="1"/>
  <c r="AC186" i="11" s="1"/>
  <c r="AE186" i="11" s="1"/>
  <c r="H185" i="11"/>
  <c r="H184" i="11"/>
  <c r="J184" i="11" s="1"/>
  <c r="AC184" i="11" s="1"/>
  <c r="AE184" i="11" s="1"/>
  <c r="H183" i="11"/>
  <c r="J183" i="11" s="1"/>
  <c r="AC183" i="11" s="1"/>
  <c r="AE183" i="11" s="1"/>
  <c r="H182" i="11"/>
  <c r="J182" i="11" s="1"/>
  <c r="AC182" i="11" s="1"/>
  <c r="AE182" i="11" s="1"/>
  <c r="H181" i="11"/>
  <c r="J181" i="11" s="1"/>
  <c r="AC181" i="11" s="1"/>
  <c r="AE181" i="11" s="1"/>
  <c r="H180" i="11"/>
  <c r="J180" i="11" s="1"/>
  <c r="AC180" i="11" s="1"/>
  <c r="AE180" i="11" s="1"/>
  <c r="H179" i="11"/>
  <c r="H178" i="11"/>
  <c r="J178" i="11" s="1"/>
  <c r="AC178" i="11" s="1"/>
  <c r="AE178" i="11" s="1"/>
  <c r="H177" i="11"/>
  <c r="J177" i="11" s="1"/>
  <c r="AC177" i="11" s="1"/>
  <c r="AE177" i="11" s="1"/>
  <c r="H176" i="11"/>
  <c r="J176" i="11"/>
  <c r="AC176" i="11" s="1"/>
  <c r="AE176" i="11" s="1"/>
  <c r="H175" i="11"/>
  <c r="J175" i="11" s="1"/>
  <c r="AC175" i="11" s="1"/>
  <c r="AE175" i="11" s="1"/>
  <c r="H174" i="11"/>
  <c r="J174" i="11" s="1"/>
  <c r="AC174" i="11" s="1"/>
  <c r="AE174" i="11" s="1"/>
  <c r="H173" i="11"/>
  <c r="J173" i="11" s="1"/>
  <c r="AC173" i="11" s="1"/>
  <c r="AE173" i="11" s="1"/>
  <c r="H172" i="11"/>
  <c r="J172" i="11"/>
  <c r="AC172" i="11" s="1"/>
  <c r="AE172" i="11" s="1"/>
  <c r="H171" i="11"/>
  <c r="J171" i="11"/>
  <c r="AC171" i="11" s="1"/>
  <c r="AE171" i="11" s="1"/>
  <c r="H170" i="11"/>
  <c r="J170" i="11"/>
  <c r="AC170" i="11" s="1"/>
  <c r="AE170" i="11" s="1"/>
  <c r="H169" i="11"/>
  <c r="J169" i="11" s="1"/>
  <c r="AC169" i="11" s="1"/>
  <c r="AE169" i="11" s="1"/>
  <c r="H168" i="11"/>
  <c r="J168" i="11" s="1"/>
  <c r="AC168" i="11" s="1"/>
  <c r="AE168" i="11" s="1"/>
  <c r="H167" i="11"/>
  <c r="H166" i="11"/>
  <c r="J166" i="11" s="1"/>
  <c r="AC166" i="11" s="1"/>
  <c r="AE166" i="11" s="1"/>
  <c r="H165" i="11"/>
  <c r="J165" i="11" s="1"/>
  <c r="AC165" i="11" s="1"/>
  <c r="AE165" i="11" s="1"/>
  <c r="H164" i="11"/>
  <c r="J164" i="11" s="1"/>
  <c r="AC164" i="11" s="1"/>
  <c r="AE164" i="11" s="1"/>
  <c r="H163" i="11"/>
  <c r="J163" i="11" s="1"/>
  <c r="AC163" i="11" s="1"/>
  <c r="AE163" i="11" s="1"/>
  <c r="H162" i="11"/>
  <c r="J162" i="11" s="1"/>
  <c r="AC162" i="11" s="1"/>
  <c r="AE162" i="11" s="1"/>
  <c r="H161" i="11"/>
  <c r="J161" i="11" s="1"/>
  <c r="AC161" i="11" s="1"/>
  <c r="AE161" i="11" s="1"/>
  <c r="H160" i="11"/>
  <c r="J160" i="11" s="1"/>
  <c r="AC160" i="11" s="1"/>
  <c r="AE160" i="11" s="1"/>
  <c r="H159" i="11"/>
  <c r="J159" i="11"/>
  <c r="AC159" i="11" s="1"/>
  <c r="AE159" i="11" s="1"/>
  <c r="H158" i="11"/>
  <c r="J158" i="11" s="1"/>
  <c r="AC158" i="11" s="1"/>
  <c r="AE158" i="11" s="1"/>
  <c r="H157" i="11"/>
  <c r="J157" i="11" s="1"/>
  <c r="AC157" i="11" s="1"/>
  <c r="AE157" i="11" s="1"/>
  <c r="H156" i="11"/>
  <c r="J156" i="11" s="1"/>
  <c r="AC156" i="11" s="1"/>
  <c r="AE156" i="11" s="1"/>
  <c r="H155" i="11"/>
  <c r="J155" i="11" s="1"/>
  <c r="AC155" i="11" s="1"/>
  <c r="AE155" i="11" s="1"/>
  <c r="H154" i="11"/>
  <c r="H153" i="11"/>
  <c r="J153" i="11" s="1"/>
  <c r="AC153" i="11" s="1"/>
  <c r="AE153" i="11" s="1"/>
  <c r="H152" i="11"/>
  <c r="J152" i="11"/>
  <c r="AC152" i="11" s="1"/>
  <c r="AE152" i="11" s="1"/>
  <c r="H151" i="11"/>
  <c r="H150" i="11"/>
  <c r="J150" i="11" s="1"/>
  <c r="AC150" i="11" s="1"/>
  <c r="AE150" i="11" s="1"/>
  <c r="H149" i="11"/>
  <c r="J149" i="11" s="1"/>
  <c r="AC149" i="11" s="1"/>
  <c r="AE149" i="11" s="1"/>
  <c r="H148" i="11"/>
  <c r="J148" i="11" s="1"/>
  <c r="AC148" i="11" s="1"/>
  <c r="AE148" i="11" s="1"/>
  <c r="H147" i="11"/>
  <c r="H146" i="11"/>
  <c r="J146" i="11"/>
  <c r="AC146" i="11" s="1"/>
  <c r="AE146" i="11" s="1"/>
  <c r="H145" i="11"/>
  <c r="J145" i="11" s="1"/>
  <c r="AC145" i="11" s="1"/>
  <c r="AE145" i="11" s="1"/>
  <c r="H144" i="11"/>
  <c r="J144" i="11" s="1"/>
  <c r="AC144" i="11" s="1"/>
  <c r="AE144" i="11" s="1"/>
  <c r="H143" i="11"/>
  <c r="J143" i="11" s="1"/>
  <c r="AC143" i="11" s="1"/>
  <c r="AE143" i="11" s="1"/>
  <c r="H142" i="11"/>
  <c r="H141" i="11"/>
  <c r="J141" i="11"/>
  <c r="AC141" i="11" s="1"/>
  <c r="AE141" i="11" s="1"/>
  <c r="H140" i="11"/>
  <c r="J140" i="11"/>
  <c r="AC140" i="11" s="1"/>
  <c r="AE140" i="11" s="1"/>
  <c r="H139" i="11"/>
  <c r="J139" i="11"/>
  <c r="AC139" i="11" s="1"/>
  <c r="AE139" i="11" s="1"/>
  <c r="H138" i="11"/>
  <c r="J138" i="11" s="1"/>
  <c r="AC138" i="11" s="1"/>
  <c r="AE138" i="11" s="1"/>
  <c r="H137" i="11"/>
  <c r="J137" i="11" s="1"/>
  <c r="AC137" i="11" s="1"/>
  <c r="AE137" i="11" s="1"/>
  <c r="H136" i="11"/>
  <c r="J136" i="11" s="1"/>
  <c r="AC136" i="11" s="1"/>
  <c r="AE136" i="11" s="1"/>
  <c r="H135" i="11"/>
  <c r="J135" i="11" s="1"/>
  <c r="AC135" i="11" s="1"/>
  <c r="AE135" i="11" s="1"/>
  <c r="H134" i="11"/>
  <c r="J134" i="11" s="1"/>
  <c r="AC134" i="11" s="1"/>
  <c r="AE134" i="11" s="1"/>
  <c r="H133" i="11"/>
  <c r="J133" i="11" s="1"/>
  <c r="AC133" i="11" s="1"/>
  <c r="AE133" i="11" s="1"/>
  <c r="H132" i="11"/>
  <c r="J132" i="11" s="1"/>
  <c r="AC132" i="11" s="1"/>
  <c r="AE132" i="11" s="1"/>
  <c r="H131" i="11"/>
  <c r="H130" i="11"/>
  <c r="J130" i="11" s="1"/>
  <c r="AC130" i="11" s="1"/>
  <c r="AE130" i="11" s="1"/>
  <c r="H129" i="11"/>
  <c r="J129" i="11" s="1"/>
  <c r="AC129" i="11" s="1"/>
  <c r="AE129" i="11" s="1"/>
  <c r="H128" i="11"/>
  <c r="J128" i="11" s="1"/>
  <c r="AC128" i="11" s="1"/>
  <c r="AE128" i="11" s="1"/>
  <c r="H127" i="11"/>
  <c r="J127" i="11" s="1"/>
  <c r="AC127" i="11" s="1"/>
  <c r="AE127" i="11" s="1"/>
  <c r="H126" i="11"/>
  <c r="J126" i="11" s="1"/>
  <c r="AC126" i="11" s="1"/>
  <c r="AE126" i="11" s="1"/>
  <c r="H125" i="11"/>
  <c r="H124" i="11"/>
  <c r="J124" i="11" s="1"/>
  <c r="AC124" i="11" s="1"/>
  <c r="AE124" i="11" s="1"/>
  <c r="H123" i="11"/>
  <c r="J123" i="11" s="1"/>
  <c r="AC123" i="11" s="1"/>
  <c r="AE123" i="11" s="1"/>
  <c r="H122" i="11"/>
  <c r="J122" i="11" s="1"/>
  <c r="AC122" i="11" s="1"/>
  <c r="AE122" i="11" s="1"/>
  <c r="H121" i="11"/>
  <c r="J121" i="11" s="1"/>
  <c r="AC121" i="11" s="1"/>
  <c r="AE121" i="11" s="1"/>
  <c r="H120" i="11"/>
  <c r="J120" i="11"/>
  <c r="AC120" i="11" s="1"/>
  <c r="AE120" i="11" s="1"/>
  <c r="H119" i="11"/>
  <c r="H118" i="11"/>
  <c r="J118" i="11" s="1"/>
  <c r="AC118" i="11" s="1"/>
  <c r="AE118" i="11" s="1"/>
  <c r="H117" i="11"/>
  <c r="J117" i="11" s="1"/>
  <c r="AC117" i="11" s="1"/>
  <c r="AE117" i="11" s="1"/>
  <c r="H116" i="11"/>
  <c r="J116" i="11"/>
  <c r="AC116" i="11" s="1"/>
  <c r="AE116" i="11" s="1"/>
  <c r="H115" i="11"/>
  <c r="H114" i="11"/>
  <c r="J114" i="11" s="1"/>
  <c r="AC114" i="11" s="1"/>
  <c r="AE114" i="11" s="1"/>
  <c r="H113" i="11"/>
  <c r="J113" i="11"/>
  <c r="AC113" i="11" s="1"/>
  <c r="AE113" i="11" s="1"/>
  <c r="H112" i="11"/>
  <c r="J112" i="11"/>
  <c r="AC112" i="11" s="1"/>
  <c r="AE112" i="11" s="1"/>
  <c r="H111" i="11"/>
  <c r="J111" i="11"/>
  <c r="AC111" i="11" s="1"/>
  <c r="AE111" i="11" s="1"/>
  <c r="H110" i="11"/>
  <c r="J110" i="11" s="1"/>
  <c r="AC110" i="11" s="1"/>
  <c r="AE110" i="11" s="1"/>
  <c r="H109" i="11"/>
  <c r="J109" i="11" s="1"/>
  <c r="AC109" i="11" s="1"/>
  <c r="AE109" i="11" s="1"/>
  <c r="H108" i="11"/>
  <c r="J108" i="11" s="1"/>
  <c r="AC108" i="11" s="1"/>
  <c r="AE108" i="11" s="1"/>
  <c r="H107" i="11"/>
  <c r="J107" i="11" s="1"/>
  <c r="AC107" i="11" s="1"/>
  <c r="AE107" i="11" s="1"/>
  <c r="H106" i="11"/>
  <c r="J106" i="11" s="1"/>
  <c r="AC106" i="11" s="1"/>
  <c r="AE106" i="11" s="1"/>
  <c r="H105" i="11"/>
  <c r="H104" i="11"/>
  <c r="J104" i="11" s="1"/>
  <c r="AC104" i="11" s="1"/>
  <c r="AE104" i="11" s="1"/>
  <c r="H103" i="11"/>
  <c r="J103" i="11" s="1"/>
  <c r="AC103" i="11" s="1"/>
  <c r="AE103" i="11" s="1"/>
  <c r="H102" i="11"/>
  <c r="J102" i="11" s="1"/>
  <c r="AC102" i="11" s="1"/>
  <c r="AE102" i="11" s="1"/>
  <c r="H101" i="11"/>
  <c r="J101" i="11" s="1"/>
  <c r="AC101" i="11" s="1"/>
  <c r="AE101" i="11" s="1"/>
  <c r="H100" i="11"/>
  <c r="J100" i="11" s="1"/>
  <c r="AC100" i="11" s="1"/>
  <c r="AE100" i="11" s="1"/>
  <c r="H99" i="11"/>
  <c r="H98" i="11"/>
  <c r="J98" i="11" s="1"/>
  <c r="AC98" i="11" s="1"/>
  <c r="AE98" i="11" s="1"/>
  <c r="H97" i="11"/>
  <c r="J97" i="11" s="1"/>
  <c r="AC97" i="11" s="1"/>
  <c r="AE97" i="11" s="1"/>
  <c r="H96" i="11"/>
  <c r="J96" i="11"/>
  <c r="AC96" i="11" s="1"/>
  <c r="AE96" i="11" s="1"/>
  <c r="H95" i="11"/>
  <c r="J95" i="11" s="1"/>
  <c r="AC95" i="11" s="1"/>
  <c r="AE95" i="11" s="1"/>
  <c r="H94" i="11"/>
  <c r="J94" i="11" s="1"/>
  <c r="AC94" i="11" s="1"/>
  <c r="AE94" i="11" s="1"/>
  <c r="H93" i="11"/>
  <c r="H92" i="11"/>
  <c r="J92" i="11" s="1"/>
  <c r="AC92" i="11" s="1"/>
  <c r="AE92" i="11" s="1"/>
  <c r="H91" i="11"/>
  <c r="J91" i="11"/>
  <c r="AC91" i="11" s="1"/>
  <c r="AE91" i="11" s="1"/>
  <c r="H90" i="11"/>
  <c r="J90" i="11" s="1"/>
  <c r="AC90" i="11" s="1"/>
  <c r="AE90" i="11" s="1"/>
  <c r="H89" i="11"/>
  <c r="J89" i="11" s="1"/>
  <c r="AC89" i="11" s="1"/>
  <c r="AE89" i="11" s="1"/>
  <c r="H88" i="11"/>
  <c r="J88" i="11"/>
  <c r="AC88" i="11" s="1"/>
  <c r="AE88" i="11" s="1"/>
  <c r="H87" i="11"/>
  <c r="H86" i="11"/>
  <c r="J86" i="11" s="1"/>
  <c r="AC86" i="11" s="1"/>
  <c r="AE86" i="11" s="1"/>
  <c r="H85" i="11"/>
  <c r="J85" i="11" s="1"/>
  <c r="AC85" i="11" s="1"/>
  <c r="AE85" i="11" s="1"/>
  <c r="H84" i="11"/>
  <c r="J84" i="11" s="1"/>
  <c r="AC84" i="11" s="1"/>
  <c r="AE84" i="11" s="1"/>
  <c r="H83" i="11"/>
  <c r="J83" i="11" s="1"/>
  <c r="AC83" i="11" s="1"/>
  <c r="AE83" i="11" s="1"/>
  <c r="H82" i="11"/>
  <c r="J82" i="11" s="1"/>
  <c r="AC82" i="11" s="1"/>
  <c r="AE82" i="11" s="1"/>
  <c r="H81" i="11"/>
  <c r="J81" i="11" s="1"/>
  <c r="AC81" i="11" s="1"/>
  <c r="AE81" i="11" s="1"/>
  <c r="H80" i="11"/>
  <c r="J80" i="11"/>
  <c r="AC80" i="11" s="1"/>
  <c r="AE80" i="11" s="1"/>
  <c r="H79" i="11"/>
  <c r="J79" i="11" s="1"/>
  <c r="AC79" i="11" s="1"/>
  <c r="AE79" i="11" s="1"/>
  <c r="H78" i="11"/>
  <c r="J78" i="11" s="1"/>
  <c r="AC78" i="11" s="1"/>
  <c r="AE78" i="11" s="1"/>
  <c r="H77" i="11"/>
  <c r="J77" i="11"/>
  <c r="AC77" i="11" s="1"/>
  <c r="AE77" i="11" s="1"/>
  <c r="H76" i="11"/>
  <c r="J76" i="11"/>
  <c r="AC76" i="11" s="1"/>
  <c r="AE76" i="11" s="1"/>
  <c r="H75" i="11"/>
  <c r="J75" i="11" s="1"/>
  <c r="AC75" i="11" s="1"/>
  <c r="AE75" i="11" s="1"/>
  <c r="H74" i="11"/>
  <c r="J74" i="11" s="1"/>
  <c r="AC74" i="11" s="1"/>
  <c r="AE74" i="11" s="1"/>
  <c r="H73" i="11"/>
  <c r="J73" i="11" s="1"/>
  <c r="AC73" i="11" s="1"/>
  <c r="AE73" i="11" s="1"/>
  <c r="H72" i="11"/>
  <c r="J72" i="11" s="1"/>
  <c r="AC72" i="11" s="1"/>
  <c r="AE72" i="11" s="1"/>
  <c r="H71" i="11"/>
  <c r="J71" i="11" s="1"/>
  <c r="AC71" i="11" s="1"/>
  <c r="AE71" i="11" s="1"/>
  <c r="H70" i="11"/>
  <c r="J70" i="11" s="1"/>
  <c r="AC70" i="11" s="1"/>
  <c r="AE70" i="11" s="1"/>
  <c r="H69" i="11"/>
  <c r="J69" i="11" s="1"/>
  <c r="AC69" i="11" s="1"/>
  <c r="AE69" i="11" s="1"/>
  <c r="H68" i="11"/>
  <c r="J68" i="11"/>
  <c r="AC68" i="11" s="1"/>
  <c r="AE68" i="11" s="1"/>
  <c r="H67" i="11"/>
  <c r="J67" i="11" s="1"/>
  <c r="AC67" i="11" s="1"/>
  <c r="AE67" i="11" s="1"/>
  <c r="H66" i="11"/>
  <c r="J66" i="11" s="1"/>
  <c r="AC66" i="11" s="1"/>
  <c r="AE66" i="11" s="1"/>
  <c r="H65" i="11"/>
  <c r="J65" i="11" s="1"/>
  <c r="AC65" i="11" s="1"/>
  <c r="AE65" i="11" s="1"/>
  <c r="H64" i="11"/>
  <c r="J64" i="11"/>
  <c r="AC64" i="11" s="1"/>
  <c r="AE64" i="11" s="1"/>
  <c r="H63" i="11"/>
  <c r="J63" i="11" s="1"/>
  <c r="AC63" i="11" s="1"/>
  <c r="AE63" i="11" s="1"/>
  <c r="H62" i="11"/>
  <c r="J62" i="11" s="1"/>
  <c r="AC62" i="11" s="1"/>
  <c r="AE62" i="11" s="1"/>
  <c r="H61" i="11"/>
  <c r="J61" i="11" s="1"/>
  <c r="AC61" i="11" s="1"/>
  <c r="AE61" i="11" s="1"/>
  <c r="H60" i="11"/>
  <c r="J60" i="11" s="1"/>
  <c r="AC60" i="11" s="1"/>
  <c r="AE60" i="11" s="1"/>
  <c r="H59" i="11"/>
  <c r="J59" i="11" s="1"/>
  <c r="AC59" i="11" s="1"/>
  <c r="AE59" i="11" s="1"/>
  <c r="H58" i="11"/>
  <c r="J58" i="11" s="1"/>
  <c r="AC58" i="11" s="1"/>
  <c r="AE58" i="11" s="1"/>
  <c r="H57" i="11"/>
  <c r="J57" i="11"/>
  <c r="AC57" i="11" s="1"/>
  <c r="AE57" i="11" s="1"/>
  <c r="H56" i="11"/>
  <c r="J56" i="11" s="1"/>
  <c r="AC56" i="11" s="1"/>
  <c r="AE56" i="11" s="1"/>
  <c r="H55" i="11"/>
  <c r="J55" i="11" s="1"/>
  <c r="AC55" i="11" s="1"/>
  <c r="AE55" i="11" s="1"/>
  <c r="H54" i="11"/>
  <c r="J54" i="11"/>
  <c r="AC54" i="11" s="1"/>
  <c r="AE54" i="11" s="1"/>
  <c r="H53" i="11"/>
  <c r="J53" i="11" s="1"/>
  <c r="AC53" i="11" s="1"/>
  <c r="AE53" i="11" s="1"/>
  <c r="H52" i="11"/>
  <c r="J52" i="11" s="1"/>
  <c r="AC52" i="11" s="1"/>
  <c r="AE52" i="11" s="1"/>
  <c r="H51" i="11"/>
  <c r="J51" i="11" s="1"/>
  <c r="AC51" i="11" s="1"/>
  <c r="AE51" i="11" s="1"/>
  <c r="H50" i="11"/>
  <c r="J50" i="11" s="1"/>
  <c r="AC50" i="11" s="1"/>
  <c r="AE50" i="11" s="1"/>
  <c r="H49" i="11"/>
  <c r="J49" i="11" s="1"/>
  <c r="AC49" i="11" s="1"/>
  <c r="AE49" i="11" s="1"/>
  <c r="H48" i="11"/>
  <c r="J48" i="11" s="1"/>
  <c r="AC48" i="11" s="1"/>
  <c r="AE48" i="11" s="1"/>
  <c r="H47" i="11"/>
  <c r="J47" i="11" s="1"/>
  <c r="AC47" i="11" s="1"/>
  <c r="AE47" i="11" s="1"/>
  <c r="H46" i="11"/>
  <c r="J46" i="11" s="1"/>
  <c r="AC46" i="11" s="1"/>
  <c r="AE46" i="11" s="1"/>
  <c r="H45" i="11"/>
  <c r="J45" i="11" s="1"/>
  <c r="AC45" i="11" s="1"/>
  <c r="AE45" i="11" s="1"/>
  <c r="H44" i="11"/>
  <c r="J44" i="11" s="1"/>
  <c r="AC44" i="11" s="1"/>
  <c r="AE44" i="11" s="1"/>
  <c r="H43" i="11"/>
  <c r="J43" i="11" s="1"/>
  <c r="AC43" i="11" s="1"/>
  <c r="AE43" i="11" s="1"/>
  <c r="H42" i="11"/>
  <c r="J42" i="11"/>
  <c r="AC42" i="11" s="1"/>
  <c r="AE42" i="11" s="1"/>
  <c r="H41" i="11"/>
  <c r="J41" i="11" s="1"/>
  <c r="AC41" i="11" s="1"/>
  <c r="AE41" i="11" s="1"/>
  <c r="H40" i="11"/>
  <c r="J40" i="11" s="1"/>
  <c r="AC40" i="11" s="1"/>
  <c r="AE40" i="11" s="1"/>
  <c r="H39" i="11"/>
  <c r="H38" i="11"/>
  <c r="J38" i="11" s="1"/>
  <c r="AC38" i="11" s="1"/>
  <c r="AE38" i="11" s="1"/>
  <c r="H37" i="11"/>
  <c r="J37" i="11" s="1"/>
  <c r="AC37" i="11" s="1"/>
  <c r="AE37" i="11" s="1"/>
  <c r="H36" i="11"/>
  <c r="J36" i="11" s="1"/>
  <c r="AC36" i="11" s="1"/>
  <c r="AE36" i="11" s="1"/>
  <c r="H35" i="11"/>
  <c r="J35" i="11" s="1"/>
  <c r="AC35" i="11" s="1"/>
  <c r="AE35" i="11" s="1"/>
  <c r="H34" i="11"/>
  <c r="J34" i="11" s="1"/>
  <c r="AC34" i="11" s="1"/>
  <c r="AE34" i="11" s="1"/>
  <c r="H33" i="11"/>
  <c r="J33" i="11" s="1"/>
  <c r="AC33" i="11" s="1"/>
  <c r="AE33" i="11" s="1"/>
  <c r="H32" i="11"/>
  <c r="H31" i="11"/>
  <c r="H30" i="11"/>
  <c r="H29" i="11"/>
  <c r="H28" i="11"/>
  <c r="H27" i="11"/>
  <c r="H26" i="11"/>
  <c r="H25" i="11"/>
  <c r="H24" i="11"/>
  <c r="H23" i="11"/>
  <c r="H22" i="11"/>
  <c r="H21" i="11"/>
  <c r="H20" i="11"/>
  <c r="H19" i="11"/>
  <c r="H18" i="11"/>
  <c r="H17" i="11"/>
  <c r="H16" i="11"/>
  <c r="H15" i="11"/>
  <c r="H14" i="11"/>
  <c r="H13" i="11"/>
  <c r="H12" i="11"/>
  <c r="H11" i="11"/>
  <c r="H10" i="11"/>
  <c r="H9" i="11"/>
  <c r="J39" i="11"/>
  <c r="AC39" i="11" s="1"/>
  <c r="AE39" i="11" s="1"/>
  <c r="J87" i="11"/>
  <c r="AC87" i="11" s="1"/>
  <c r="AE87" i="11" s="1"/>
  <c r="J93" i="11"/>
  <c r="AC93" i="11" s="1"/>
  <c r="AE93" i="11" s="1"/>
  <c r="J99" i="11"/>
  <c r="AC99" i="11" s="1"/>
  <c r="AE99" i="11" s="1"/>
  <c r="J105" i="11"/>
  <c r="AC105" i="11" s="1"/>
  <c r="AE105" i="11" s="1"/>
  <c r="J115" i="11"/>
  <c r="AC115" i="11" s="1"/>
  <c r="AE115" i="11" s="1"/>
  <c r="J119" i="11"/>
  <c r="AC119" i="11" s="1"/>
  <c r="AE119" i="11" s="1"/>
  <c r="J125" i="11"/>
  <c r="AC125" i="11" s="1"/>
  <c r="AE125" i="11" s="1"/>
  <c r="J131" i="11"/>
  <c r="AC131" i="11" s="1"/>
  <c r="AE131" i="11" s="1"/>
  <c r="J142" i="11"/>
  <c r="AC142" i="11" s="1"/>
  <c r="AE142" i="11" s="1"/>
  <c r="J147" i="11"/>
  <c r="AC147" i="11" s="1"/>
  <c r="AE147" i="11" s="1"/>
  <c r="J151" i="11"/>
  <c r="AC151" i="11" s="1"/>
  <c r="AE151" i="11" s="1"/>
  <c r="J154" i="11"/>
  <c r="AC154" i="11" s="1"/>
  <c r="AE154" i="11" s="1"/>
  <c r="J167" i="11"/>
  <c r="AC167" i="11" s="1"/>
  <c r="AE167" i="11" s="1"/>
  <c r="J179" i="11"/>
  <c r="AC179" i="11" s="1"/>
  <c r="AE179" i="11" s="1"/>
  <c r="J185" i="11"/>
  <c r="AC185" i="11" s="1"/>
  <c r="AE185" i="11" s="1"/>
  <c r="J199" i="11"/>
  <c r="AC199" i="11" s="1"/>
  <c r="AE199" i="11" s="1"/>
  <c r="J206" i="11"/>
  <c r="AC206" i="11" s="1"/>
  <c r="AE206" i="11" s="1"/>
  <c r="H8" i="11"/>
  <c r="J8" i="11" s="1"/>
  <c r="AC8" i="11" s="1"/>
  <c r="AE8" i="11" s="1"/>
  <c r="N132" i="4"/>
  <c r="N8" i="6"/>
  <c r="D7" i="2"/>
  <c r="F7" i="2" s="1"/>
  <c r="W9" i="9"/>
  <c r="W10" i="9"/>
  <c r="W11" i="9"/>
  <c r="W12" i="9"/>
  <c r="W13" i="9"/>
  <c r="W14" i="9"/>
  <c r="W15" i="9"/>
  <c r="W16" i="9"/>
  <c r="W17" i="9"/>
  <c r="W18" i="9"/>
  <c r="W19" i="9"/>
  <c r="W20" i="9"/>
  <c r="W21" i="9"/>
  <c r="W22" i="9"/>
  <c r="W23" i="9"/>
  <c r="W24" i="9"/>
  <c r="W25" i="9"/>
  <c r="W26" i="9"/>
  <c r="W27" i="9"/>
  <c r="W28" i="9"/>
  <c r="W29" i="9"/>
  <c r="W30" i="9"/>
  <c r="W31" i="9"/>
  <c r="W32" i="9"/>
  <c r="W33" i="9"/>
  <c r="W34" i="9"/>
  <c r="W8" i="9"/>
  <c r="C9" i="9"/>
  <c r="X9" i="9" s="1"/>
  <c r="C10" i="9"/>
  <c r="X10" i="9" s="1"/>
  <c r="C11" i="9"/>
  <c r="X11" i="9" s="1"/>
  <c r="C12" i="9"/>
  <c r="X12" i="9" s="1"/>
  <c r="C13" i="9"/>
  <c r="X13" i="9" s="1"/>
  <c r="C14" i="9"/>
  <c r="X14" i="9" s="1"/>
  <c r="C15" i="9"/>
  <c r="X15" i="9" s="1"/>
  <c r="C16" i="9"/>
  <c r="X16" i="9" s="1"/>
  <c r="C17" i="9"/>
  <c r="X17" i="9" s="1"/>
  <c r="C18" i="9"/>
  <c r="X18" i="9" s="1"/>
  <c r="C19" i="9"/>
  <c r="X19" i="9" s="1"/>
  <c r="C20" i="9"/>
  <c r="X20" i="9" s="1"/>
  <c r="C21" i="9"/>
  <c r="X21" i="9" s="1"/>
  <c r="C22" i="9"/>
  <c r="X22" i="9" s="1"/>
  <c r="C23" i="9"/>
  <c r="X23" i="9" s="1"/>
  <c r="C24" i="9"/>
  <c r="X24" i="9" s="1"/>
  <c r="C25" i="9"/>
  <c r="X25" i="9" s="1"/>
  <c r="C26" i="9"/>
  <c r="X26" i="9" s="1"/>
  <c r="C27" i="9"/>
  <c r="X27" i="9" s="1"/>
  <c r="C28" i="9"/>
  <c r="X28" i="9" s="1"/>
  <c r="C29" i="9"/>
  <c r="X29" i="9" s="1"/>
  <c r="C30" i="9"/>
  <c r="X30" i="9" s="1"/>
  <c r="C31" i="9"/>
  <c r="X31" i="9" s="1"/>
  <c r="C32" i="9"/>
  <c r="X32" i="9" s="1"/>
  <c r="C33" i="9"/>
  <c r="X33" i="9" s="1"/>
  <c r="C34" i="9"/>
  <c r="X34" i="9" s="1"/>
  <c r="C35" i="9"/>
  <c r="C36" i="9"/>
  <c r="C37" i="9"/>
  <c r="C38" i="9"/>
  <c r="C39" i="9"/>
  <c r="C40" i="9"/>
  <c r="C41" i="9"/>
  <c r="C42" i="9"/>
  <c r="C43" i="9"/>
  <c r="C44" i="9"/>
  <c r="C45" i="9"/>
  <c r="C46" i="9"/>
  <c r="C47" i="9"/>
  <c r="C48" i="9"/>
  <c r="C49" i="9"/>
  <c r="C50" i="9"/>
  <c r="C51" i="9"/>
  <c r="C52" i="9"/>
  <c r="C53" i="9"/>
  <c r="C54" i="9"/>
  <c r="C55" i="9"/>
  <c r="C56" i="9"/>
  <c r="C57" i="9"/>
  <c r="C58" i="9"/>
  <c r="C59" i="9"/>
  <c r="C60" i="9"/>
  <c r="C61" i="9"/>
  <c r="C62" i="9"/>
  <c r="C63" i="9"/>
  <c r="C64" i="9"/>
  <c r="C65" i="9"/>
  <c r="C66" i="9"/>
  <c r="C67" i="9"/>
  <c r="C68" i="9"/>
  <c r="C69" i="9"/>
  <c r="C70" i="9"/>
  <c r="C71" i="9"/>
  <c r="C72" i="9"/>
  <c r="C73" i="9"/>
  <c r="C74" i="9"/>
  <c r="C75" i="9"/>
  <c r="C76" i="9"/>
  <c r="C77" i="9"/>
  <c r="C78" i="9"/>
  <c r="C79" i="9"/>
  <c r="C80" i="9"/>
  <c r="C81" i="9"/>
  <c r="C82" i="9"/>
  <c r="C83" i="9"/>
  <c r="C84" i="9"/>
  <c r="C85" i="9"/>
  <c r="C86" i="9"/>
  <c r="C87" i="9"/>
  <c r="C88" i="9"/>
  <c r="C89" i="9"/>
  <c r="C90" i="9"/>
  <c r="C91" i="9"/>
  <c r="C92" i="9"/>
  <c r="C93" i="9"/>
  <c r="C94" i="9"/>
  <c r="C95" i="9"/>
  <c r="C96" i="9"/>
  <c r="C97" i="9"/>
  <c r="C98" i="9"/>
  <c r="C99" i="9"/>
  <c r="C100" i="9"/>
  <c r="C101" i="9"/>
  <c r="C102" i="9"/>
  <c r="C103" i="9"/>
  <c r="C104" i="9"/>
  <c r="C105" i="9"/>
  <c r="C106" i="9"/>
  <c r="C107" i="9"/>
  <c r="C108" i="9"/>
  <c r="C109" i="9"/>
  <c r="C110" i="9"/>
  <c r="C111" i="9"/>
  <c r="C112" i="9"/>
  <c r="C113" i="9"/>
  <c r="C114" i="9"/>
  <c r="C115" i="9"/>
  <c r="C116" i="9"/>
  <c r="C117" i="9"/>
  <c r="C118" i="9"/>
  <c r="C119" i="9"/>
  <c r="C120" i="9"/>
  <c r="C121" i="9"/>
  <c r="C122" i="9"/>
  <c r="C123" i="9"/>
  <c r="C124" i="9"/>
  <c r="C125" i="9"/>
  <c r="C126" i="9"/>
  <c r="C127" i="9"/>
  <c r="C128" i="9"/>
  <c r="C129" i="9"/>
  <c r="C130" i="9"/>
  <c r="C131" i="9"/>
  <c r="C132" i="9"/>
  <c r="C133" i="9"/>
  <c r="C134" i="9"/>
  <c r="C135" i="9"/>
  <c r="C136" i="9"/>
  <c r="C137" i="9"/>
  <c r="C138" i="9"/>
  <c r="C139" i="9"/>
  <c r="C140" i="9"/>
  <c r="C141" i="9"/>
  <c r="C142" i="9"/>
  <c r="C143" i="9"/>
  <c r="C144" i="9"/>
  <c r="C145" i="9"/>
  <c r="C146" i="9"/>
  <c r="C147" i="9"/>
  <c r="C148" i="9"/>
  <c r="C149" i="9"/>
  <c r="C150" i="9"/>
  <c r="C151" i="9"/>
  <c r="C152" i="9"/>
  <c r="C153" i="9"/>
  <c r="C154" i="9"/>
  <c r="C155" i="9"/>
  <c r="C156" i="9"/>
  <c r="C157" i="9"/>
  <c r="C158" i="9"/>
  <c r="C159" i="9"/>
  <c r="C160" i="9"/>
  <c r="C161" i="9"/>
  <c r="C162" i="9"/>
  <c r="C163" i="9"/>
  <c r="C164" i="9"/>
  <c r="C165" i="9"/>
  <c r="C166" i="9"/>
  <c r="C167" i="9"/>
  <c r="C168" i="9"/>
  <c r="C169" i="9"/>
  <c r="C170" i="9"/>
  <c r="C171" i="9"/>
  <c r="C172" i="9"/>
  <c r="C173" i="9"/>
  <c r="C174" i="9"/>
  <c r="C175" i="9"/>
  <c r="C176" i="9"/>
  <c r="C177" i="9"/>
  <c r="C178" i="9"/>
  <c r="C179" i="9"/>
  <c r="C180" i="9"/>
  <c r="C181" i="9"/>
  <c r="C182" i="9"/>
  <c r="C183" i="9"/>
  <c r="C184" i="9"/>
  <c r="C185" i="9"/>
  <c r="C186" i="9"/>
  <c r="C187" i="9"/>
  <c r="C188" i="9"/>
  <c r="C189" i="9"/>
  <c r="C190" i="9"/>
  <c r="C191" i="9"/>
  <c r="C192" i="9"/>
  <c r="C193" i="9"/>
  <c r="C194" i="9"/>
  <c r="C195" i="9"/>
  <c r="C196" i="9"/>
  <c r="C197" i="9"/>
  <c r="C198" i="9"/>
  <c r="C199" i="9"/>
  <c r="C200" i="9"/>
  <c r="C201" i="9"/>
  <c r="C202" i="9"/>
  <c r="C203" i="9"/>
  <c r="C204" i="9"/>
  <c r="C205" i="9"/>
  <c r="C206" i="9"/>
  <c r="C207" i="9"/>
  <c r="C8" i="9"/>
  <c r="X8" i="9" s="1"/>
  <c r="O1" i="2"/>
  <c r="AI15" i="2"/>
  <c r="AJ15" i="2" s="1"/>
  <c r="AI12" i="2"/>
  <c r="AJ12" i="2" s="1"/>
  <c r="AI21" i="2"/>
  <c r="AJ21" i="2" s="1"/>
  <c r="AI20" i="2"/>
  <c r="AJ20" i="2" s="1"/>
  <c r="U102" i="2"/>
  <c r="U103" i="2"/>
  <c r="U104" i="2"/>
  <c r="U105" i="2"/>
  <c r="U106" i="2"/>
  <c r="U107" i="2"/>
  <c r="U108" i="2"/>
  <c r="U109" i="2"/>
  <c r="U110" i="2"/>
  <c r="U111" i="2"/>
  <c r="U112" i="2"/>
  <c r="U113" i="2"/>
  <c r="U114" i="2"/>
  <c r="U115" i="2"/>
  <c r="U116" i="2"/>
  <c r="U117" i="2"/>
  <c r="U118" i="2"/>
  <c r="U119" i="2"/>
  <c r="U120" i="2"/>
  <c r="U121" i="2"/>
  <c r="U122" i="2"/>
  <c r="U123" i="2"/>
  <c r="U124" i="2"/>
  <c r="U125" i="2"/>
  <c r="U126" i="2"/>
  <c r="U127" i="2"/>
  <c r="U128" i="2"/>
  <c r="U129" i="2"/>
  <c r="U130" i="2"/>
  <c r="U131" i="2"/>
  <c r="U132" i="2"/>
  <c r="U133" i="2"/>
  <c r="U134" i="2"/>
  <c r="U135" i="2"/>
  <c r="U136" i="2"/>
  <c r="U137" i="2"/>
  <c r="U138" i="2"/>
  <c r="U139" i="2"/>
  <c r="U140" i="2"/>
  <c r="U141" i="2"/>
  <c r="U142" i="2"/>
  <c r="U143" i="2"/>
  <c r="U144" i="2"/>
  <c r="U145" i="2"/>
  <c r="U146" i="2"/>
  <c r="U147" i="2"/>
  <c r="U148" i="2"/>
  <c r="U149" i="2"/>
  <c r="U150" i="2"/>
  <c r="U151" i="2"/>
  <c r="U152" i="2"/>
  <c r="U153" i="2"/>
  <c r="U154" i="2"/>
  <c r="U155" i="2"/>
  <c r="U156" i="2"/>
  <c r="U157" i="2"/>
  <c r="U158" i="2"/>
  <c r="U159" i="2"/>
  <c r="U160" i="2"/>
  <c r="U161" i="2"/>
  <c r="U162" i="2"/>
  <c r="U163" i="2"/>
  <c r="U164" i="2"/>
  <c r="U165" i="2"/>
  <c r="U166" i="2"/>
  <c r="U167" i="2"/>
  <c r="U168" i="2"/>
  <c r="U169" i="2"/>
  <c r="U170" i="2"/>
  <c r="U171" i="2"/>
  <c r="U172" i="2"/>
  <c r="U173" i="2"/>
  <c r="U174" i="2"/>
  <c r="U175" i="2"/>
  <c r="U176" i="2"/>
  <c r="U177" i="2"/>
  <c r="U178" i="2"/>
  <c r="U179" i="2"/>
  <c r="U180" i="2"/>
  <c r="U181" i="2"/>
  <c r="U182" i="2"/>
  <c r="U183" i="2"/>
  <c r="U184" i="2"/>
  <c r="U185" i="2"/>
  <c r="U186" i="2"/>
  <c r="U187" i="2"/>
  <c r="U188" i="2"/>
  <c r="U189" i="2"/>
  <c r="U190" i="2"/>
  <c r="U191" i="2"/>
  <c r="U192" i="2"/>
  <c r="U193" i="2"/>
  <c r="U194" i="2"/>
  <c r="U195" i="2"/>
  <c r="U196" i="2"/>
  <c r="U197" i="2"/>
  <c r="U198" i="2"/>
  <c r="U199" i="2"/>
  <c r="U200" i="2"/>
  <c r="U201" i="2"/>
  <c r="U202" i="2"/>
  <c r="U203" i="2"/>
  <c r="U204" i="2"/>
  <c r="U205" i="2"/>
  <c r="U206" i="2"/>
  <c r="U207" i="2"/>
  <c r="N152" i="4"/>
  <c r="S207" i="48"/>
  <c r="S206" i="48"/>
  <c r="S205" i="48"/>
  <c r="S204" i="48"/>
  <c r="S203" i="48"/>
  <c r="S202" i="48"/>
  <c r="S201" i="48"/>
  <c r="S200" i="48"/>
  <c r="S199" i="48"/>
  <c r="S198" i="48"/>
  <c r="S197" i="48"/>
  <c r="S196" i="48"/>
  <c r="S195" i="48"/>
  <c r="S194" i="48"/>
  <c r="S193" i="48"/>
  <c r="S192" i="48"/>
  <c r="S191" i="48"/>
  <c r="S190" i="48"/>
  <c r="S189" i="48"/>
  <c r="S188" i="48"/>
  <c r="S187" i="48"/>
  <c r="S186" i="48"/>
  <c r="S185" i="48"/>
  <c r="S184" i="48"/>
  <c r="S183" i="48"/>
  <c r="S182" i="48"/>
  <c r="S181" i="48"/>
  <c r="S180" i="48"/>
  <c r="S179" i="48"/>
  <c r="S178" i="48"/>
  <c r="S177" i="48"/>
  <c r="S176" i="48"/>
  <c r="S175" i="48"/>
  <c r="S174" i="48"/>
  <c r="S173" i="48"/>
  <c r="S172" i="48"/>
  <c r="S171" i="48"/>
  <c r="S170" i="48"/>
  <c r="S169" i="48"/>
  <c r="S168" i="48"/>
  <c r="S167" i="48"/>
  <c r="S166" i="48"/>
  <c r="S165" i="48"/>
  <c r="S164" i="48"/>
  <c r="S163" i="48"/>
  <c r="S162" i="48"/>
  <c r="S161" i="48"/>
  <c r="S160" i="48"/>
  <c r="S159" i="48"/>
  <c r="S158" i="48"/>
  <c r="S157" i="48"/>
  <c r="S156" i="48"/>
  <c r="S155" i="48"/>
  <c r="S154" i="48"/>
  <c r="S153" i="48"/>
  <c r="S152" i="48"/>
  <c r="S151" i="48"/>
  <c r="S150" i="48"/>
  <c r="S149" i="48"/>
  <c r="S148" i="48"/>
  <c r="S147" i="48"/>
  <c r="S146" i="48"/>
  <c r="S145" i="48"/>
  <c r="S144" i="48"/>
  <c r="S143" i="48"/>
  <c r="S142" i="48"/>
  <c r="S141" i="48"/>
  <c r="S140" i="48"/>
  <c r="S139" i="48"/>
  <c r="S138" i="48"/>
  <c r="S137" i="48"/>
  <c r="S136" i="48"/>
  <c r="S135" i="48"/>
  <c r="S134" i="48"/>
  <c r="S133" i="48"/>
  <c r="S132" i="48"/>
  <c r="S131" i="48"/>
  <c r="S130" i="48"/>
  <c r="S129" i="48"/>
  <c r="S128" i="48"/>
  <c r="S127" i="48"/>
  <c r="S126" i="48"/>
  <c r="S125" i="48"/>
  <c r="S124" i="48"/>
  <c r="S123" i="48"/>
  <c r="S122" i="48"/>
  <c r="S121" i="48"/>
  <c r="S120" i="48"/>
  <c r="S119" i="48"/>
  <c r="S118" i="48"/>
  <c r="S117" i="48"/>
  <c r="S116" i="48"/>
  <c r="S115" i="48"/>
  <c r="S114" i="48"/>
  <c r="S113" i="48"/>
  <c r="S112" i="48"/>
  <c r="S111" i="48"/>
  <c r="S110" i="48"/>
  <c r="S109" i="48"/>
  <c r="S108" i="48"/>
  <c r="S107" i="48"/>
  <c r="S106" i="48"/>
  <c r="S105" i="48"/>
  <c r="S104" i="48"/>
  <c r="S103" i="48"/>
  <c r="S102" i="48"/>
  <c r="S101" i="48"/>
  <c r="S100" i="48"/>
  <c r="S99" i="48"/>
  <c r="S98" i="48"/>
  <c r="S97" i="48"/>
  <c r="S96" i="48"/>
  <c r="S95" i="48"/>
  <c r="S94" i="48"/>
  <c r="S93" i="48"/>
  <c r="S92" i="48"/>
  <c r="S91" i="48"/>
  <c r="S90" i="48"/>
  <c r="S89" i="48"/>
  <c r="S88" i="48"/>
  <c r="S87" i="48"/>
  <c r="S86" i="48"/>
  <c r="S85" i="48"/>
  <c r="S84" i="48"/>
  <c r="S83" i="48"/>
  <c r="S82" i="48"/>
  <c r="S81" i="48"/>
  <c r="S80" i="48"/>
  <c r="S79" i="48"/>
  <c r="S78" i="48"/>
  <c r="S77" i="48"/>
  <c r="S76" i="48"/>
  <c r="S75" i="48"/>
  <c r="S74" i="48"/>
  <c r="S73" i="48"/>
  <c r="S72" i="48"/>
  <c r="S71" i="48"/>
  <c r="S70" i="48"/>
  <c r="S69" i="48"/>
  <c r="S68" i="48"/>
  <c r="S67" i="48"/>
  <c r="S66" i="48"/>
  <c r="S65" i="48"/>
  <c r="S64" i="48"/>
  <c r="S63" i="48"/>
  <c r="S62" i="48"/>
  <c r="S61" i="48"/>
  <c r="S60" i="48"/>
  <c r="S59" i="48"/>
  <c r="S58" i="48"/>
  <c r="S57" i="48"/>
  <c r="S56" i="48"/>
  <c r="S55" i="48"/>
  <c r="S54" i="48"/>
  <c r="S53" i="48"/>
  <c r="S52" i="48"/>
  <c r="S51" i="48"/>
  <c r="S50" i="48"/>
  <c r="S49" i="48"/>
  <c r="S48" i="48"/>
  <c r="S47" i="48"/>
  <c r="S46" i="48"/>
  <c r="S45" i="48"/>
  <c r="S44" i="48"/>
  <c r="S43" i="48"/>
  <c r="S42" i="48"/>
  <c r="S41" i="48"/>
  <c r="S40" i="48"/>
  <c r="S39" i="48"/>
  <c r="S38" i="48"/>
  <c r="S37" i="48"/>
  <c r="S36" i="48"/>
  <c r="S35" i="48"/>
  <c r="S34" i="48"/>
  <c r="S33" i="48"/>
  <c r="S32" i="48"/>
  <c r="S31" i="48"/>
  <c r="S30" i="48"/>
  <c r="S29" i="48"/>
  <c r="S28" i="48"/>
  <c r="S27" i="48"/>
  <c r="S26" i="48"/>
  <c r="S25" i="48"/>
  <c r="S24" i="48"/>
  <c r="S23" i="48"/>
  <c r="S22" i="48"/>
  <c r="S21" i="48"/>
  <c r="S20" i="48"/>
  <c r="S19" i="48"/>
  <c r="S18" i="48"/>
  <c r="S17" i="48"/>
  <c r="S16" i="48"/>
  <c r="S15" i="48"/>
  <c r="S14" i="48"/>
  <c r="S13" i="48"/>
  <c r="S12" i="48"/>
  <c r="S11" i="48"/>
  <c r="S10" i="48"/>
  <c r="S9" i="48"/>
  <c r="S8" i="48"/>
  <c r="W7" i="9"/>
  <c r="N208" i="26"/>
  <c r="N207" i="26"/>
  <c r="N206" i="26"/>
  <c r="N205" i="26"/>
  <c r="N204" i="26"/>
  <c r="N203" i="26"/>
  <c r="N202" i="26"/>
  <c r="N201" i="26"/>
  <c r="N200" i="26"/>
  <c r="N199" i="26"/>
  <c r="N198" i="26"/>
  <c r="N197" i="26"/>
  <c r="N196" i="26"/>
  <c r="N195" i="26"/>
  <c r="N194" i="26"/>
  <c r="N193" i="26"/>
  <c r="N192" i="26"/>
  <c r="N191" i="26"/>
  <c r="N190" i="26"/>
  <c r="N189" i="26"/>
  <c r="N188" i="26"/>
  <c r="N187" i="26"/>
  <c r="N186" i="26"/>
  <c r="N185" i="26"/>
  <c r="N184" i="26"/>
  <c r="N183" i="26"/>
  <c r="N182" i="26"/>
  <c r="N181" i="26"/>
  <c r="N180" i="26"/>
  <c r="N179" i="26"/>
  <c r="N178" i="26"/>
  <c r="N177" i="26"/>
  <c r="N176" i="26"/>
  <c r="N175" i="26"/>
  <c r="N174" i="26"/>
  <c r="N173" i="26"/>
  <c r="N172" i="26"/>
  <c r="N171" i="26"/>
  <c r="N170" i="26"/>
  <c r="N169" i="26"/>
  <c r="N168" i="26"/>
  <c r="N167" i="26"/>
  <c r="N166" i="26"/>
  <c r="N165" i="26"/>
  <c r="N164" i="26"/>
  <c r="N163" i="26"/>
  <c r="N162" i="26"/>
  <c r="N161" i="26"/>
  <c r="N160" i="26"/>
  <c r="N159" i="26"/>
  <c r="N158" i="26"/>
  <c r="N157" i="26"/>
  <c r="N156" i="26"/>
  <c r="N155" i="26"/>
  <c r="N154" i="26"/>
  <c r="N153" i="26"/>
  <c r="N152" i="26"/>
  <c r="N151" i="26"/>
  <c r="N150" i="26"/>
  <c r="N149" i="26"/>
  <c r="N148" i="26"/>
  <c r="N147" i="26"/>
  <c r="N146" i="26"/>
  <c r="N145" i="26"/>
  <c r="N144" i="26"/>
  <c r="N143" i="26"/>
  <c r="N142" i="26"/>
  <c r="N141" i="26"/>
  <c r="N140" i="26"/>
  <c r="N139" i="26"/>
  <c r="N138" i="26"/>
  <c r="N137" i="26"/>
  <c r="N136" i="26"/>
  <c r="N135" i="26"/>
  <c r="N134" i="26"/>
  <c r="N133" i="26"/>
  <c r="N132" i="26"/>
  <c r="N131" i="26"/>
  <c r="N130" i="26"/>
  <c r="N129" i="26"/>
  <c r="N128" i="26"/>
  <c r="N127" i="26"/>
  <c r="N126" i="26"/>
  <c r="N125" i="26"/>
  <c r="N124" i="26"/>
  <c r="N123" i="26"/>
  <c r="N122" i="26"/>
  <c r="N121" i="26"/>
  <c r="N120" i="26"/>
  <c r="N119" i="26"/>
  <c r="N118" i="26"/>
  <c r="N117" i="26"/>
  <c r="N116" i="26"/>
  <c r="N115" i="26"/>
  <c r="N114" i="26"/>
  <c r="N113" i="26"/>
  <c r="N112" i="26"/>
  <c r="N111" i="26"/>
  <c r="N110" i="26"/>
  <c r="N109" i="26"/>
  <c r="N108" i="26"/>
  <c r="N107" i="26"/>
  <c r="N106" i="26"/>
  <c r="N105" i="26"/>
  <c r="N104" i="26"/>
  <c r="N103" i="26"/>
  <c r="N102" i="26"/>
  <c r="N101" i="26"/>
  <c r="N100" i="26"/>
  <c r="N99" i="26"/>
  <c r="N98" i="26"/>
  <c r="N97" i="26"/>
  <c r="N96" i="26"/>
  <c r="N95" i="26"/>
  <c r="N94" i="26"/>
  <c r="N93" i="26"/>
  <c r="N92" i="26"/>
  <c r="N91" i="26"/>
  <c r="N90" i="26"/>
  <c r="N89" i="26"/>
  <c r="N88" i="26"/>
  <c r="N87" i="26"/>
  <c r="N86" i="26"/>
  <c r="N85" i="26"/>
  <c r="N84" i="26"/>
  <c r="N83" i="26"/>
  <c r="N82" i="26"/>
  <c r="N81" i="26"/>
  <c r="N80" i="26"/>
  <c r="N79" i="26"/>
  <c r="N78" i="26"/>
  <c r="N77" i="26"/>
  <c r="N76" i="26"/>
  <c r="N75" i="26"/>
  <c r="N74" i="26"/>
  <c r="N73" i="26"/>
  <c r="N72" i="26"/>
  <c r="N71" i="26"/>
  <c r="N70" i="26"/>
  <c r="N69" i="26"/>
  <c r="N68" i="26"/>
  <c r="N67" i="26"/>
  <c r="N66" i="26"/>
  <c r="N65" i="26"/>
  <c r="N64" i="26"/>
  <c r="N63" i="26"/>
  <c r="N62" i="26"/>
  <c r="N61" i="26"/>
  <c r="N60" i="26"/>
  <c r="N59" i="26"/>
  <c r="N58" i="26"/>
  <c r="N57" i="26"/>
  <c r="N56" i="26"/>
  <c r="N55" i="26"/>
  <c r="N54" i="26"/>
  <c r="N53" i="26"/>
  <c r="N52" i="26"/>
  <c r="N51" i="26"/>
  <c r="N50" i="26"/>
  <c r="N49" i="26"/>
  <c r="N48" i="26"/>
  <c r="N47" i="26"/>
  <c r="N46" i="26"/>
  <c r="N45" i="26"/>
  <c r="N44" i="26"/>
  <c r="N43" i="26"/>
  <c r="N42" i="26"/>
  <c r="N41" i="26"/>
  <c r="N40" i="26"/>
  <c r="N39" i="26"/>
  <c r="N38" i="26"/>
  <c r="N37" i="26"/>
  <c r="N36" i="26"/>
  <c r="N35" i="26"/>
  <c r="N34" i="26"/>
  <c r="N33" i="26"/>
  <c r="N32" i="26"/>
  <c r="N31" i="26"/>
  <c r="N30" i="26"/>
  <c r="N29" i="26"/>
  <c r="N28" i="26"/>
  <c r="N27" i="26"/>
  <c r="N26" i="26"/>
  <c r="N25" i="26"/>
  <c r="N24" i="26"/>
  <c r="N23" i="26"/>
  <c r="N22" i="26"/>
  <c r="N21" i="26"/>
  <c r="N20" i="26"/>
  <c r="N19" i="26"/>
  <c r="N18" i="26"/>
  <c r="N17" i="26"/>
  <c r="N16" i="26"/>
  <c r="N15" i="26"/>
  <c r="N14" i="26"/>
  <c r="N13" i="26"/>
  <c r="N12" i="26"/>
  <c r="N11" i="26"/>
  <c r="N10" i="26"/>
  <c r="N9" i="26"/>
  <c r="N8" i="26"/>
  <c r="X207" i="55"/>
  <c r="Y135" i="55" s="1"/>
  <c r="X206" i="55"/>
  <c r="Y134" i="55" s="1"/>
  <c r="X205" i="55"/>
  <c r="Y133" i="55" s="1"/>
  <c r="X204" i="55"/>
  <c r="X203" i="55"/>
  <c r="Y131" i="55"/>
  <c r="X202" i="55"/>
  <c r="Y130" i="55" s="1"/>
  <c r="X201" i="55"/>
  <c r="Y129" i="55" s="1"/>
  <c r="X200" i="55"/>
  <c r="Y128" i="55" s="1"/>
  <c r="X199" i="55"/>
  <c r="Y127" i="55" s="1"/>
  <c r="X198" i="55"/>
  <c r="X197" i="55"/>
  <c r="Y125" i="55" s="1"/>
  <c r="X196" i="55"/>
  <c r="Y124" i="55" s="1"/>
  <c r="X195" i="55"/>
  <c r="Y123" i="55"/>
  <c r="X194" i="55"/>
  <c r="X193" i="55"/>
  <c r="Y121" i="55"/>
  <c r="X192" i="55"/>
  <c r="X191" i="55"/>
  <c r="Y119" i="55" s="1"/>
  <c r="X190" i="55"/>
  <c r="Y118" i="55"/>
  <c r="X189" i="55"/>
  <c r="Y117" i="55" s="1"/>
  <c r="X188" i="55"/>
  <c r="Y116" i="55" s="1"/>
  <c r="X187" i="55"/>
  <c r="Y115" i="55" s="1"/>
  <c r="X186" i="55"/>
  <c r="X185" i="55"/>
  <c r="Y113" i="55" s="1"/>
  <c r="X184" i="55"/>
  <c r="X183" i="55"/>
  <c r="Y111" i="55" s="1"/>
  <c r="X182" i="55"/>
  <c r="X181" i="55"/>
  <c r="Y109" i="55" s="1"/>
  <c r="X180" i="55"/>
  <c r="Y108" i="55" s="1"/>
  <c r="X179" i="55"/>
  <c r="Y107" i="55"/>
  <c r="X178" i="55"/>
  <c r="Y106" i="55" s="1"/>
  <c r="X177" i="55"/>
  <c r="Y105" i="55"/>
  <c r="X176" i="55"/>
  <c r="Y104" i="55" s="1"/>
  <c r="X175" i="55"/>
  <c r="Y103" i="55"/>
  <c r="X174" i="55"/>
  <c r="Y102" i="55"/>
  <c r="X173" i="55"/>
  <c r="Y101" i="55" s="1"/>
  <c r="X172" i="55"/>
  <c r="Y100" i="55" s="1"/>
  <c r="X171" i="55"/>
  <c r="Y99" i="55"/>
  <c r="X170" i="55"/>
  <c r="X169" i="55"/>
  <c r="Y97" i="55" s="1"/>
  <c r="X168" i="55"/>
  <c r="X167" i="55"/>
  <c r="Y95" i="55" s="1"/>
  <c r="X166" i="55"/>
  <c r="X165" i="55"/>
  <c r="Y93" i="55" s="1"/>
  <c r="X164" i="55"/>
  <c r="X163" i="55"/>
  <c r="Y91" i="55" s="1"/>
  <c r="X162" i="55"/>
  <c r="Y90" i="55" s="1"/>
  <c r="X161" i="55"/>
  <c r="Y89" i="55"/>
  <c r="X160" i="55"/>
  <c r="X159" i="55"/>
  <c r="Y87" i="55" s="1"/>
  <c r="X158" i="55"/>
  <c r="Y86" i="55" s="1"/>
  <c r="X157" i="55"/>
  <c r="Y85" i="55" s="1"/>
  <c r="X156" i="55"/>
  <c r="Y84" i="55" s="1"/>
  <c r="X155" i="55"/>
  <c r="Y83" i="55" s="1"/>
  <c r="X154" i="55"/>
  <c r="X153" i="55"/>
  <c r="Y81" i="55" s="1"/>
  <c r="X152" i="55"/>
  <c r="Y80" i="55" s="1"/>
  <c r="X151" i="55"/>
  <c r="Y79" i="55"/>
  <c r="X150" i="55"/>
  <c r="X149" i="55"/>
  <c r="Y77" i="55" s="1"/>
  <c r="X148" i="55"/>
  <c r="Y76" i="55" s="1"/>
  <c r="X147" i="55"/>
  <c r="Y75" i="55"/>
  <c r="X146" i="55"/>
  <c r="Y74" i="55" s="1"/>
  <c r="X145" i="55"/>
  <c r="Y73" i="55" s="1"/>
  <c r="X144" i="55"/>
  <c r="X143" i="55"/>
  <c r="Y71" i="55"/>
  <c r="X142" i="55"/>
  <c r="Y70" i="55"/>
  <c r="X141" i="55"/>
  <c r="Y69" i="55" s="1"/>
  <c r="X140" i="55"/>
  <c r="Y68" i="55" s="1"/>
  <c r="X139" i="55"/>
  <c r="Y67" i="55" s="1"/>
  <c r="X138" i="55"/>
  <c r="X137" i="55"/>
  <c r="X136" i="55"/>
  <c r="Y64" i="55" s="1"/>
  <c r="X135" i="55"/>
  <c r="Y63" i="55"/>
  <c r="X134" i="55"/>
  <c r="X133" i="55"/>
  <c r="Y61" i="55"/>
  <c r="X132" i="55"/>
  <c r="X131" i="55"/>
  <c r="Y59" i="55" s="1"/>
  <c r="X130" i="55"/>
  <c r="X129" i="55"/>
  <c r="Y57" i="55" s="1"/>
  <c r="X128" i="55"/>
  <c r="Y56" i="55" s="1"/>
  <c r="X127" i="55"/>
  <c r="Y55" i="55"/>
  <c r="X126" i="55"/>
  <c r="X125" i="55"/>
  <c r="Y53" i="55" s="1"/>
  <c r="X124" i="55"/>
  <c r="Y52" i="55" s="1"/>
  <c r="X123" i="55"/>
  <c r="X122" i="55"/>
  <c r="Y50" i="55" s="1"/>
  <c r="X121" i="55"/>
  <c r="Y49" i="55" s="1"/>
  <c r="X120" i="55"/>
  <c r="X119" i="55"/>
  <c r="Y47" i="55" s="1"/>
  <c r="X118" i="55"/>
  <c r="Y46" i="55" s="1"/>
  <c r="X117" i="55"/>
  <c r="X116" i="55"/>
  <c r="Y44" i="55" s="1"/>
  <c r="X115" i="55"/>
  <c r="Y43" i="55" s="1"/>
  <c r="X114" i="55"/>
  <c r="Y42" i="55" s="1"/>
  <c r="X113" i="55"/>
  <c r="Y41" i="55" s="1"/>
  <c r="X112" i="55"/>
  <c r="Y40" i="55"/>
  <c r="X111" i="55"/>
  <c r="Y39" i="55"/>
  <c r="X110" i="55"/>
  <c r="Y38" i="55"/>
  <c r="X109" i="55"/>
  <c r="Y37" i="55" s="1"/>
  <c r="X108" i="55"/>
  <c r="X107" i="55"/>
  <c r="Y35" i="55" s="1"/>
  <c r="X106" i="55"/>
  <c r="Y34" i="55" s="1"/>
  <c r="X105" i="55"/>
  <c r="Y33" i="55"/>
  <c r="X104" i="55"/>
  <c r="X103" i="55"/>
  <c r="Y31" i="55"/>
  <c r="X102" i="55"/>
  <c r="Y30" i="55" s="1"/>
  <c r="X101" i="55"/>
  <c r="Y29" i="55" s="1"/>
  <c r="X100" i="55"/>
  <c r="X99" i="55"/>
  <c r="Y27" i="55"/>
  <c r="X98" i="55"/>
  <c r="Y26" i="55" s="1"/>
  <c r="X97" i="55"/>
  <c r="Y25" i="55" s="1"/>
  <c r="X96" i="55"/>
  <c r="Y24" i="55" s="1"/>
  <c r="X95" i="55"/>
  <c r="Y23" i="55"/>
  <c r="X94" i="55"/>
  <c r="Y22" i="55" s="1"/>
  <c r="X93" i="55"/>
  <c r="Y21" i="55"/>
  <c r="X92" i="55"/>
  <c r="X91" i="55"/>
  <c r="Y19" i="55" s="1"/>
  <c r="X90" i="55"/>
  <c r="X89" i="55"/>
  <c r="Y17" i="55" s="1"/>
  <c r="X88" i="55"/>
  <c r="X87" i="55"/>
  <c r="Y15" i="55" s="1"/>
  <c r="X86" i="55"/>
  <c r="Y14" i="55" s="1"/>
  <c r="X85" i="55"/>
  <c r="Y13" i="55" s="1"/>
  <c r="X84" i="55"/>
  <c r="X83" i="55"/>
  <c r="Y11" i="55"/>
  <c r="X82" i="55"/>
  <c r="Y10" i="55" s="1"/>
  <c r="X81" i="55"/>
  <c r="Y9" i="55" s="1"/>
  <c r="X80" i="55"/>
  <c r="Y8" i="55" s="1"/>
  <c r="X79" i="55"/>
  <c r="X78" i="55"/>
  <c r="X77" i="55"/>
  <c r="X76" i="55"/>
  <c r="X75" i="55"/>
  <c r="X74" i="55"/>
  <c r="X73" i="55"/>
  <c r="X72" i="55"/>
  <c r="X71" i="55"/>
  <c r="X70" i="55"/>
  <c r="X69" i="55"/>
  <c r="X68" i="55"/>
  <c r="X67" i="55"/>
  <c r="X66" i="55"/>
  <c r="X65" i="55"/>
  <c r="X64" i="55"/>
  <c r="X63" i="55"/>
  <c r="X62" i="55"/>
  <c r="X61" i="55"/>
  <c r="X60" i="55"/>
  <c r="X59" i="55"/>
  <c r="X58" i="55"/>
  <c r="X57" i="55"/>
  <c r="X56" i="55"/>
  <c r="X55" i="55"/>
  <c r="X54" i="55"/>
  <c r="X53" i="55"/>
  <c r="X52" i="55"/>
  <c r="X51" i="55"/>
  <c r="X50" i="55"/>
  <c r="X49" i="55"/>
  <c r="X48" i="55"/>
  <c r="X47" i="55"/>
  <c r="X46" i="55"/>
  <c r="X45" i="55"/>
  <c r="X44" i="55"/>
  <c r="X43" i="55"/>
  <c r="X42" i="55"/>
  <c r="X41" i="55"/>
  <c r="X40" i="55"/>
  <c r="X39" i="55"/>
  <c r="X38" i="55"/>
  <c r="X37" i="55"/>
  <c r="X36" i="55"/>
  <c r="X35" i="55"/>
  <c r="X34" i="55"/>
  <c r="X33" i="55"/>
  <c r="X32" i="55"/>
  <c r="X31" i="55"/>
  <c r="X30" i="55"/>
  <c r="X29" i="55"/>
  <c r="X28" i="55"/>
  <c r="X27" i="55"/>
  <c r="X26" i="55"/>
  <c r="X25" i="55"/>
  <c r="X24" i="55"/>
  <c r="X23" i="55"/>
  <c r="X22" i="55"/>
  <c r="X21" i="55"/>
  <c r="X20" i="55"/>
  <c r="X19" i="55"/>
  <c r="X18" i="55"/>
  <c r="X17" i="55"/>
  <c r="X16" i="55"/>
  <c r="X15" i="55"/>
  <c r="X14" i="55"/>
  <c r="X13" i="55"/>
  <c r="X12" i="55"/>
  <c r="X11" i="55"/>
  <c r="X10" i="55"/>
  <c r="X9" i="55"/>
  <c r="X8" i="55"/>
  <c r="AC8" i="6"/>
  <c r="C8" i="55"/>
  <c r="M8" i="55"/>
  <c r="R9" i="24"/>
  <c r="S9" i="24" s="1"/>
  <c r="R10" i="24"/>
  <c r="R11" i="24"/>
  <c r="R12" i="24"/>
  <c r="R13" i="24"/>
  <c r="R14" i="24"/>
  <c r="R15" i="24"/>
  <c r="R16" i="24"/>
  <c r="R17" i="24"/>
  <c r="R18" i="24"/>
  <c r="R19" i="24"/>
  <c r="R20" i="24"/>
  <c r="R21" i="24"/>
  <c r="R22" i="24"/>
  <c r="R23" i="24"/>
  <c r="R24" i="24"/>
  <c r="R25" i="24"/>
  <c r="R26" i="24"/>
  <c r="R27" i="24"/>
  <c r="R28" i="24"/>
  <c r="R29" i="24"/>
  <c r="R30" i="24"/>
  <c r="R31" i="24"/>
  <c r="R32" i="24"/>
  <c r="R33" i="24"/>
  <c r="R34" i="24"/>
  <c r="R35" i="24"/>
  <c r="R36" i="24"/>
  <c r="R37" i="24"/>
  <c r="R38" i="24"/>
  <c r="R39" i="24"/>
  <c r="R40" i="24"/>
  <c r="R41" i="24"/>
  <c r="R42" i="24"/>
  <c r="R43" i="24"/>
  <c r="R44" i="24"/>
  <c r="R45" i="24"/>
  <c r="R46" i="24"/>
  <c r="R47" i="24"/>
  <c r="R48" i="24"/>
  <c r="R49" i="24"/>
  <c r="R50" i="24"/>
  <c r="R51" i="24"/>
  <c r="R52" i="24"/>
  <c r="R53" i="24"/>
  <c r="R54" i="24"/>
  <c r="R55" i="24"/>
  <c r="R56" i="24"/>
  <c r="R57" i="24"/>
  <c r="R58" i="24"/>
  <c r="R59" i="24"/>
  <c r="R60" i="24"/>
  <c r="R61" i="24"/>
  <c r="R62" i="24"/>
  <c r="R63" i="24"/>
  <c r="R64" i="24"/>
  <c r="R65" i="24"/>
  <c r="R66" i="24"/>
  <c r="R67" i="24"/>
  <c r="R68" i="24"/>
  <c r="R69" i="24"/>
  <c r="R70" i="24"/>
  <c r="R71" i="24"/>
  <c r="R72" i="24"/>
  <c r="R73" i="24"/>
  <c r="R74" i="24"/>
  <c r="R75" i="24"/>
  <c r="R76" i="24"/>
  <c r="R77" i="24"/>
  <c r="R78" i="24"/>
  <c r="R79" i="24"/>
  <c r="R80" i="24"/>
  <c r="R81" i="24"/>
  <c r="R82" i="24"/>
  <c r="R83" i="24"/>
  <c r="R84" i="24"/>
  <c r="R85" i="24"/>
  <c r="R86" i="24"/>
  <c r="R87" i="24"/>
  <c r="R88" i="24"/>
  <c r="R89" i="24"/>
  <c r="R90" i="24"/>
  <c r="R91" i="24"/>
  <c r="R92" i="24"/>
  <c r="R93" i="24"/>
  <c r="R94" i="24"/>
  <c r="R95" i="24"/>
  <c r="R96" i="24"/>
  <c r="R97" i="24"/>
  <c r="R98" i="24"/>
  <c r="R99" i="24"/>
  <c r="R100" i="24"/>
  <c r="R101" i="24"/>
  <c r="R102" i="24"/>
  <c r="R103" i="24"/>
  <c r="R104" i="24"/>
  <c r="R105" i="24"/>
  <c r="R106" i="24"/>
  <c r="R107" i="24"/>
  <c r="R108" i="24"/>
  <c r="R109" i="24"/>
  <c r="R110" i="24"/>
  <c r="R111" i="24"/>
  <c r="R112" i="24"/>
  <c r="R113" i="24"/>
  <c r="R114" i="24"/>
  <c r="R115" i="24"/>
  <c r="R116" i="24"/>
  <c r="R117" i="24"/>
  <c r="R118" i="24"/>
  <c r="R119" i="24"/>
  <c r="R120" i="24"/>
  <c r="R121" i="24"/>
  <c r="R122" i="24"/>
  <c r="R123" i="24"/>
  <c r="R124" i="24"/>
  <c r="R125" i="24"/>
  <c r="R126" i="24"/>
  <c r="R127" i="24"/>
  <c r="R128" i="24"/>
  <c r="R129" i="24"/>
  <c r="R130" i="24"/>
  <c r="R131" i="24"/>
  <c r="R132" i="24"/>
  <c r="R133" i="24"/>
  <c r="R134" i="24"/>
  <c r="R135" i="24"/>
  <c r="R136" i="24"/>
  <c r="R137" i="24"/>
  <c r="R138" i="24"/>
  <c r="R139" i="24"/>
  <c r="R140" i="24"/>
  <c r="R141" i="24"/>
  <c r="R142" i="24"/>
  <c r="R143" i="24"/>
  <c r="R144" i="24"/>
  <c r="R145" i="24"/>
  <c r="R146" i="24"/>
  <c r="R147" i="24"/>
  <c r="R148" i="24"/>
  <c r="R149" i="24"/>
  <c r="R150" i="24"/>
  <c r="R151" i="24"/>
  <c r="R152" i="24"/>
  <c r="R153" i="24"/>
  <c r="R154" i="24"/>
  <c r="R155" i="24"/>
  <c r="R156" i="24"/>
  <c r="R157" i="24"/>
  <c r="R158" i="24"/>
  <c r="R159" i="24"/>
  <c r="R160" i="24"/>
  <c r="R161" i="24"/>
  <c r="R162" i="24"/>
  <c r="R163" i="24"/>
  <c r="R164" i="24"/>
  <c r="R165" i="24"/>
  <c r="R166" i="24"/>
  <c r="R167" i="24"/>
  <c r="R168" i="24"/>
  <c r="R169" i="24"/>
  <c r="R170" i="24"/>
  <c r="R171" i="24"/>
  <c r="R172" i="24"/>
  <c r="R173" i="24"/>
  <c r="R174" i="24"/>
  <c r="R175" i="24"/>
  <c r="R176" i="24"/>
  <c r="R177" i="24"/>
  <c r="R178" i="24"/>
  <c r="R179" i="24"/>
  <c r="R180" i="24"/>
  <c r="R181" i="24"/>
  <c r="R182" i="24"/>
  <c r="R183" i="24"/>
  <c r="R184" i="24"/>
  <c r="R185" i="24"/>
  <c r="R186" i="24"/>
  <c r="R187" i="24"/>
  <c r="R188" i="24"/>
  <c r="R189" i="24"/>
  <c r="R190" i="24"/>
  <c r="R191" i="24"/>
  <c r="R192" i="24"/>
  <c r="R193" i="24"/>
  <c r="R194" i="24"/>
  <c r="R195" i="24"/>
  <c r="R196" i="24"/>
  <c r="R197" i="24"/>
  <c r="R198" i="24"/>
  <c r="R199" i="24"/>
  <c r="R200" i="24"/>
  <c r="R201" i="24"/>
  <c r="R202" i="24"/>
  <c r="R203" i="24"/>
  <c r="R204" i="24"/>
  <c r="R205" i="24"/>
  <c r="R206" i="24"/>
  <c r="R207" i="24"/>
  <c r="R8" i="24"/>
  <c r="C9" i="55"/>
  <c r="C10" i="55"/>
  <c r="C11" i="55"/>
  <c r="C12" i="55"/>
  <c r="C13" i="55"/>
  <c r="C14" i="55"/>
  <c r="C15" i="55"/>
  <c r="C16" i="55"/>
  <c r="C17" i="55"/>
  <c r="C18" i="55"/>
  <c r="C19" i="55"/>
  <c r="C20" i="55"/>
  <c r="C21" i="55"/>
  <c r="C22" i="55"/>
  <c r="C23" i="55"/>
  <c r="C24" i="55"/>
  <c r="C25" i="55"/>
  <c r="C26" i="55"/>
  <c r="C27" i="55"/>
  <c r="C28" i="55"/>
  <c r="C29" i="55"/>
  <c r="C30" i="55"/>
  <c r="C31" i="55"/>
  <c r="C32" i="55"/>
  <c r="C33" i="55"/>
  <c r="C34" i="55"/>
  <c r="C35" i="55"/>
  <c r="C36" i="55"/>
  <c r="C37" i="55"/>
  <c r="C38" i="55"/>
  <c r="C39" i="55"/>
  <c r="C40" i="55"/>
  <c r="C41" i="55"/>
  <c r="C42" i="55"/>
  <c r="C43" i="55"/>
  <c r="C44" i="55"/>
  <c r="C45" i="55"/>
  <c r="C46" i="55"/>
  <c r="C47" i="55"/>
  <c r="C48" i="55"/>
  <c r="C49" i="55"/>
  <c r="C50" i="55"/>
  <c r="C51" i="55"/>
  <c r="C52" i="55"/>
  <c r="C53" i="55"/>
  <c r="C54" i="55"/>
  <c r="C55" i="55"/>
  <c r="C56" i="55"/>
  <c r="C57" i="55"/>
  <c r="C58" i="55"/>
  <c r="C59" i="55"/>
  <c r="C60" i="55"/>
  <c r="C61" i="55"/>
  <c r="C62" i="55"/>
  <c r="C63" i="55"/>
  <c r="C64" i="55"/>
  <c r="C65" i="55"/>
  <c r="C66" i="55"/>
  <c r="C67" i="55"/>
  <c r="C68" i="55"/>
  <c r="C69" i="55"/>
  <c r="C70" i="55"/>
  <c r="C71" i="55"/>
  <c r="C72" i="55"/>
  <c r="C73" i="55"/>
  <c r="C74" i="55"/>
  <c r="C75" i="55"/>
  <c r="C76" i="55"/>
  <c r="C77" i="55"/>
  <c r="C78" i="55"/>
  <c r="C79" i="55"/>
  <c r="C80" i="55"/>
  <c r="C81" i="55"/>
  <c r="C82" i="55"/>
  <c r="C83" i="55"/>
  <c r="C84" i="55"/>
  <c r="C85" i="55"/>
  <c r="C86" i="55"/>
  <c r="C87" i="55"/>
  <c r="C88" i="55"/>
  <c r="C89" i="55"/>
  <c r="C90" i="55"/>
  <c r="C91" i="55"/>
  <c r="C92" i="55"/>
  <c r="C93" i="55"/>
  <c r="C94" i="55"/>
  <c r="C95" i="55"/>
  <c r="C96" i="55"/>
  <c r="C97" i="55"/>
  <c r="C98" i="55"/>
  <c r="C99" i="55"/>
  <c r="C100" i="55"/>
  <c r="C101" i="55"/>
  <c r="C102" i="55"/>
  <c r="C103" i="55"/>
  <c r="C104" i="55"/>
  <c r="C105" i="55"/>
  <c r="C106" i="55"/>
  <c r="C107" i="55"/>
  <c r="C108" i="55"/>
  <c r="C109" i="55"/>
  <c r="C110" i="55"/>
  <c r="C111" i="55"/>
  <c r="C112" i="55"/>
  <c r="C113" i="55"/>
  <c r="C114" i="55"/>
  <c r="C115" i="55"/>
  <c r="C116" i="55"/>
  <c r="C117" i="55"/>
  <c r="C118" i="55"/>
  <c r="C119" i="55"/>
  <c r="C120" i="55"/>
  <c r="C121" i="55"/>
  <c r="C122" i="55"/>
  <c r="C123" i="55"/>
  <c r="C124" i="55"/>
  <c r="C125" i="55"/>
  <c r="C126" i="55"/>
  <c r="C127" i="55"/>
  <c r="C128" i="55"/>
  <c r="C129" i="55"/>
  <c r="C130" i="55"/>
  <c r="C131" i="55"/>
  <c r="C132" i="55"/>
  <c r="C133" i="55"/>
  <c r="C134" i="55"/>
  <c r="C135" i="55"/>
  <c r="C136" i="55"/>
  <c r="C137" i="55"/>
  <c r="C138" i="55"/>
  <c r="C139" i="55"/>
  <c r="C140" i="55"/>
  <c r="C141" i="55"/>
  <c r="C142" i="55"/>
  <c r="C143" i="55"/>
  <c r="C144" i="55"/>
  <c r="C145" i="55"/>
  <c r="C146" i="55"/>
  <c r="C147" i="55"/>
  <c r="C148" i="55"/>
  <c r="C149" i="55"/>
  <c r="C150" i="55"/>
  <c r="C151" i="55"/>
  <c r="C152" i="55"/>
  <c r="C153" i="55"/>
  <c r="C154" i="55"/>
  <c r="C155" i="55"/>
  <c r="C156" i="55"/>
  <c r="C157" i="55"/>
  <c r="C158" i="55"/>
  <c r="C159" i="55"/>
  <c r="C160" i="55"/>
  <c r="C161" i="55"/>
  <c r="C162" i="55"/>
  <c r="C163" i="55"/>
  <c r="C164" i="55"/>
  <c r="C165" i="55"/>
  <c r="C166" i="55"/>
  <c r="C167" i="55"/>
  <c r="C168" i="55"/>
  <c r="C169" i="55"/>
  <c r="C170" i="55"/>
  <c r="C171" i="55"/>
  <c r="C172" i="55"/>
  <c r="C173" i="55"/>
  <c r="C174" i="55"/>
  <c r="C175" i="55"/>
  <c r="C176" i="55"/>
  <c r="C177" i="55"/>
  <c r="C178" i="55"/>
  <c r="C179" i="55"/>
  <c r="C180" i="55"/>
  <c r="C181" i="55"/>
  <c r="C182" i="55"/>
  <c r="C183" i="55"/>
  <c r="C184" i="55"/>
  <c r="C185" i="55"/>
  <c r="C186" i="55"/>
  <c r="C187" i="55"/>
  <c r="C188" i="55"/>
  <c r="C189" i="55"/>
  <c r="C190" i="55"/>
  <c r="C191" i="55"/>
  <c r="C192" i="55"/>
  <c r="C193" i="55"/>
  <c r="C194" i="55"/>
  <c r="C195" i="55"/>
  <c r="C196" i="55"/>
  <c r="C197" i="55"/>
  <c r="C198" i="55"/>
  <c r="C199" i="55"/>
  <c r="C200" i="55"/>
  <c r="C201" i="55"/>
  <c r="C202" i="55"/>
  <c r="C203" i="55"/>
  <c r="C204" i="55"/>
  <c r="C205" i="55"/>
  <c r="C206" i="55"/>
  <c r="C207" i="55"/>
  <c r="AB207" i="55"/>
  <c r="Y207" i="55"/>
  <c r="U207" i="55"/>
  <c r="AF207" i="55" s="1"/>
  <c r="N207" i="55"/>
  <c r="M207" i="55"/>
  <c r="AB206" i="55"/>
  <c r="Y206" i="55"/>
  <c r="U206" i="55"/>
  <c r="AF206" i="55" s="1"/>
  <c r="N206" i="55"/>
  <c r="M206" i="55"/>
  <c r="AB205" i="55"/>
  <c r="Y205" i="55"/>
  <c r="U205" i="55"/>
  <c r="AF205" i="55"/>
  <c r="N205" i="55"/>
  <c r="M205" i="55"/>
  <c r="AB204" i="55"/>
  <c r="Y204" i="55"/>
  <c r="Y132" i="55"/>
  <c r="U204" i="55"/>
  <c r="AF204" i="55"/>
  <c r="N204" i="55"/>
  <c r="M204" i="55"/>
  <c r="AB203" i="55"/>
  <c r="Y203" i="55"/>
  <c r="U203" i="55"/>
  <c r="AF203" i="55"/>
  <c r="N203" i="55"/>
  <c r="M203" i="55"/>
  <c r="AB202" i="55"/>
  <c r="Y202" i="55"/>
  <c r="U202" i="55"/>
  <c r="AF202" i="55" s="1"/>
  <c r="N202" i="55"/>
  <c r="M202" i="55"/>
  <c r="AB201" i="55"/>
  <c r="Y201" i="55"/>
  <c r="U201" i="55"/>
  <c r="AF201" i="55" s="1"/>
  <c r="N201" i="55"/>
  <c r="M201" i="55"/>
  <c r="U200" i="55"/>
  <c r="AF200" i="55"/>
  <c r="AB200" i="55"/>
  <c r="Y200" i="55"/>
  <c r="N200" i="55"/>
  <c r="M200" i="55"/>
  <c r="U199" i="55"/>
  <c r="AF199" i="55" s="1"/>
  <c r="AB199" i="55"/>
  <c r="Y199" i="55"/>
  <c r="N199" i="55"/>
  <c r="M199" i="55"/>
  <c r="AB198" i="55"/>
  <c r="Y198" i="55"/>
  <c r="Y126" i="55"/>
  <c r="U198" i="55"/>
  <c r="AF198" i="55"/>
  <c r="N198" i="55"/>
  <c r="M198" i="55"/>
  <c r="AB197" i="55"/>
  <c r="Y197" i="55"/>
  <c r="U197" i="55"/>
  <c r="AF197" i="55" s="1"/>
  <c r="N197" i="55"/>
  <c r="M197" i="55"/>
  <c r="AB196" i="55"/>
  <c r="Y196" i="55"/>
  <c r="U196" i="55"/>
  <c r="AF196" i="55" s="1"/>
  <c r="N196" i="55"/>
  <c r="M196" i="55"/>
  <c r="AB195" i="55"/>
  <c r="Y195" i="55"/>
  <c r="U195" i="55"/>
  <c r="AF195" i="55"/>
  <c r="N195" i="55"/>
  <c r="M195" i="55"/>
  <c r="AB194" i="55"/>
  <c r="Y194" i="55"/>
  <c r="U194" i="55"/>
  <c r="AF194" i="55" s="1"/>
  <c r="N194" i="55"/>
  <c r="M194" i="55"/>
  <c r="AB193" i="55"/>
  <c r="Y193" i="55"/>
  <c r="U193" i="55"/>
  <c r="AF193" i="55" s="1"/>
  <c r="N193" i="55"/>
  <c r="M193" i="55"/>
  <c r="U192" i="55"/>
  <c r="AF192" i="55" s="1"/>
  <c r="AB192" i="55"/>
  <c r="Y192" i="55"/>
  <c r="Y120" i="55"/>
  <c r="N192" i="55"/>
  <c r="M192" i="55"/>
  <c r="U191" i="55"/>
  <c r="AF191" i="55" s="1"/>
  <c r="AB191" i="55"/>
  <c r="Y191" i="55"/>
  <c r="N191" i="55"/>
  <c r="M191" i="55"/>
  <c r="AB190" i="55"/>
  <c r="Y190" i="55"/>
  <c r="U190" i="55"/>
  <c r="AF190" i="55" s="1"/>
  <c r="N190" i="55"/>
  <c r="M190" i="55"/>
  <c r="AB189" i="55"/>
  <c r="Y189" i="55"/>
  <c r="U189" i="55"/>
  <c r="AF189" i="55"/>
  <c r="N189" i="55"/>
  <c r="M189" i="55"/>
  <c r="AB188" i="55"/>
  <c r="Y188" i="55"/>
  <c r="U188" i="55"/>
  <c r="AF188" i="55"/>
  <c r="N188" i="55"/>
  <c r="M188" i="55"/>
  <c r="AB187" i="55"/>
  <c r="Y187" i="55"/>
  <c r="U187" i="55"/>
  <c r="AF187" i="55"/>
  <c r="N187" i="55"/>
  <c r="M187" i="55"/>
  <c r="AB186" i="55"/>
  <c r="Y186" i="55"/>
  <c r="U186" i="55"/>
  <c r="AF186" i="55" s="1"/>
  <c r="N186" i="55"/>
  <c r="M186" i="55"/>
  <c r="AB185" i="55"/>
  <c r="Y185" i="55"/>
  <c r="U185" i="55"/>
  <c r="AF185" i="55" s="1"/>
  <c r="N185" i="55"/>
  <c r="M185" i="55"/>
  <c r="AB184" i="55"/>
  <c r="Y184" i="55"/>
  <c r="Y112" i="55"/>
  <c r="U184" i="55"/>
  <c r="AF184" i="55" s="1"/>
  <c r="N184" i="55"/>
  <c r="M184" i="55"/>
  <c r="AB183" i="55"/>
  <c r="Y183" i="55"/>
  <c r="U183" i="55"/>
  <c r="AF183" i="55" s="1"/>
  <c r="N183" i="55"/>
  <c r="M183" i="55"/>
  <c r="AB182" i="55"/>
  <c r="Y182" i="55"/>
  <c r="Y110" i="55"/>
  <c r="U182" i="55"/>
  <c r="AF182" i="55"/>
  <c r="N182" i="55"/>
  <c r="M182" i="55"/>
  <c r="AB181" i="55"/>
  <c r="Y181" i="55"/>
  <c r="U181" i="55"/>
  <c r="AF181" i="55" s="1"/>
  <c r="N181" i="55"/>
  <c r="M181" i="55"/>
  <c r="AB180" i="55"/>
  <c r="Y180" i="55"/>
  <c r="U180" i="55"/>
  <c r="AF180" i="55"/>
  <c r="N180" i="55"/>
  <c r="M180" i="55"/>
  <c r="AB179" i="55"/>
  <c r="Y179" i="55"/>
  <c r="U179" i="55"/>
  <c r="AF179" i="55" s="1"/>
  <c r="N179" i="55"/>
  <c r="M179" i="55"/>
  <c r="AB178" i="55"/>
  <c r="Y178" i="55"/>
  <c r="U178" i="55"/>
  <c r="AF178" i="55" s="1"/>
  <c r="N178" i="55"/>
  <c r="M178" i="55"/>
  <c r="AB177" i="55"/>
  <c r="Y177" i="55"/>
  <c r="U177" i="55"/>
  <c r="AF177" i="55"/>
  <c r="N177" i="55"/>
  <c r="M177" i="55"/>
  <c r="AB176" i="55"/>
  <c r="Y176" i="55"/>
  <c r="U176" i="55"/>
  <c r="AF176" i="55" s="1"/>
  <c r="N176" i="55"/>
  <c r="M176" i="55"/>
  <c r="AB175" i="55"/>
  <c r="Y175" i="55"/>
  <c r="U175" i="55"/>
  <c r="AF175" i="55"/>
  <c r="N175" i="55"/>
  <c r="M175" i="55"/>
  <c r="AB174" i="55"/>
  <c r="Y174" i="55"/>
  <c r="U174" i="55"/>
  <c r="AF174" i="55"/>
  <c r="N174" i="55"/>
  <c r="M174" i="55"/>
  <c r="AB173" i="55"/>
  <c r="Y173" i="55"/>
  <c r="U173" i="55"/>
  <c r="AF173" i="55"/>
  <c r="N173" i="55"/>
  <c r="M173" i="55"/>
  <c r="AB172" i="55"/>
  <c r="Y172" i="55"/>
  <c r="U172" i="55"/>
  <c r="AF172" i="55" s="1"/>
  <c r="N172" i="55"/>
  <c r="M172" i="55"/>
  <c r="AB171" i="55"/>
  <c r="Y171" i="55"/>
  <c r="U171" i="55"/>
  <c r="AF171" i="55" s="1"/>
  <c r="N171" i="55"/>
  <c r="M171" i="55"/>
  <c r="AB170" i="55"/>
  <c r="Y170" i="55"/>
  <c r="U170" i="55"/>
  <c r="AF170" i="55"/>
  <c r="N170" i="55"/>
  <c r="M170" i="55"/>
  <c r="AB169" i="55"/>
  <c r="Y169" i="55"/>
  <c r="U169" i="55"/>
  <c r="AF169" i="55"/>
  <c r="N169" i="55"/>
  <c r="M169" i="55"/>
  <c r="U168" i="55"/>
  <c r="AF168" i="55" s="1"/>
  <c r="AB168" i="55"/>
  <c r="Y168" i="55"/>
  <c r="Y96" i="55"/>
  <c r="N168" i="55"/>
  <c r="M168" i="55"/>
  <c r="U167" i="55"/>
  <c r="AF167" i="55" s="1"/>
  <c r="AB167" i="55"/>
  <c r="Y167" i="55"/>
  <c r="N167" i="55"/>
  <c r="M167" i="55"/>
  <c r="AB166" i="55"/>
  <c r="Y166" i="55"/>
  <c r="Y94" i="55"/>
  <c r="U166" i="55"/>
  <c r="AF166" i="55"/>
  <c r="N166" i="55"/>
  <c r="M166" i="55"/>
  <c r="AB165" i="55"/>
  <c r="Y165" i="55"/>
  <c r="U165" i="55"/>
  <c r="AF165" i="55"/>
  <c r="N165" i="55"/>
  <c r="M165" i="55"/>
  <c r="AB164" i="55"/>
  <c r="Y164" i="55"/>
  <c r="U164" i="55"/>
  <c r="AF164" i="55"/>
  <c r="N164" i="55"/>
  <c r="M164" i="55"/>
  <c r="AB163" i="55"/>
  <c r="Y163" i="55"/>
  <c r="U163" i="55"/>
  <c r="AF163" i="55" s="1"/>
  <c r="N163" i="55"/>
  <c r="M163" i="55"/>
  <c r="AB162" i="55"/>
  <c r="Y162" i="55"/>
  <c r="U162" i="55"/>
  <c r="AF162" i="55" s="1"/>
  <c r="N162" i="55"/>
  <c r="M162" i="55"/>
  <c r="AB161" i="55"/>
  <c r="Y161" i="55"/>
  <c r="U161" i="55"/>
  <c r="AF161" i="55"/>
  <c r="N161" i="55"/>
  <c r="M161" i="55"/>
  <c r="U160" i="55"/>
  <c r="AF160" i="55" s="1"/>
  <c r="AB160" i="55"/>
  <c r="Y160" i="55"/>
  <c r="Y88" i="55"/>
  <c r="N160" i="55"/>
  <c r="M160" i="55"/>
  <c r="U159" i="55"/>
  <c r="AF159" i="55"/>
  <c r="AB159" i="55"/>
  <c r="Y159" i="55"/>
  <c r="N159" i="55"/>
  <c r="M159" i="55"/>
  <c r="AB158" i="55"/>
  <c r="Y158" i="55"/>
  <c r="U158" i="55"/>
  <c r="AF158" i="55"/>
  <c r="N158" i="55"/>
  <c r="M158" i="55"/>
  <c r="AB157" i="55"/>
  <c r="Y157" i="55"/>
  <c r="U157" i="55"/>
  <c r="AF157" i="55" s="1"/>
  <c r="N157" i="55"/>
  <c r="M157" i="55"/>
  <c r="AB156" i="55"/>
  <c r="Y156" i="55"/>
  <c r="U156" i="55"/>
  <c r="AF156" i="55" s="1"/>
  <c r="N156" i="55"/>
  <c r="M156" i="55"/>
  <c r="AB155" i="55"/>
  <c r="Y155" i="55"/>
  <c r="U155" i="55"/>
  <c r="AF155" i="55"/>
  <c r="N155" i="55"/>
  <c r="M155" i="55"/>
  <c r="AB154" i="55"/>
  <c r="Y154" i="55"/>
  <c r="U154" i="55"/>
  <c r="AF154" i="55"/>
  <c r="N154" i="55"/>
  <c r="M154" i="55"/>
  <c r="AB153" i="55"/>
  <c r="Y153" i="55"/>
  <c r="U153" i="55"/>
  <c r="AF153" i="55" s="1"/>
  <c r="N153" i="55"/>
  <c r="M153" i="55"/>
  <c r="U152" i="55"/>
  <c r="AF152" i="55" s="1"/>
  <c r="AB152" i="55"/>
  <c r="Y152" i="55"/>
  <c r="N152" i="55"/>
  <c r="M152" i="55"/>
  <c r="U151" i="55"/>
  <c r="AF151" i="55" s="1"/>
  <c r="AB151" i="55"/>
  <c r="Y151" i="55"/>
  <c r="N151" i="55"/>
  <c r="M151" i="55"/>
  <c r="AB150" i="55"/>
  <c r="Y150" i="55"/>
  <c r="Y78" i="55"/>
  <c r="U150" i="55"/>
  <c r="AF150" i="55"/>
  <c r="N150" i="55"/>
  <c r="M150" i="55"/>
  <c r="AB149" i="55"/>
  <c r="Y149" i="55"/>
  <c r="U149" i="55"/>
  <c r="AF149" i="55"/>
  <c r="N149" i="55"/>
  <c r="M149" i="55"/>
  <c r="AB148" i="55"/>
  <c r="Y148" i="55"/>
  <c r="U148" i="55"/>
  <c r="AF148" i="55" s="1"/>
  <c r="N148" i="55"/>
  <c r="M148" i="55"/>
  <c r="AB147" i="55"/>
  <c r="Y147" i="55"/>
  <c r="U147" i="55"/>
  <c r="AF147" i="55" s="1"/>
  <c r="N147" i="55"/>
  <c r="M147" i="55"/>
  <c r="AB146" i="55"/>
  <c r="Y146" i="55"/>
  <c r="U146" i="55"/>
  <c r="AF146" i="55"/>
  <c r="N146" i="55"/>
  <c r="M146" i="55"/>
  <c r="AB145" i="55"/>
  <c r="Y145" i="55"/>
  <c r="U145" i="55"/>
  <c r="AF145" i="55" s="1"/>
  <c r="N145" i="55"/>
  <c r="M145" i="55"/>
  <c r="U144" i="55"/>
  <c r="AF144" i="55" s="1"/>
  <c r="AB144" i="55"/>
  <c r="Y144" i="55"/>
  <c r="Y72" i="55"/>
  <c r="N144" i="55"/>
  <c r="M144" i="55"/>
  <c r="U143" i="55"/>
  <c r="AF143" i="55"/>
  <c r="AB143" i="55"/>
  <c r="Y143" i="55"/>
  <c r="N143" i="55"/>
  <c r="M143" i="55"/>
  <c r="AB142" i="55"/>
  <c r="Y142" i="55"/>
  <c r="U142" i="55"/>
  <c r="AF142" i="55"/>
  <c r="N142" i="55"/>
  <c r="M142" i="55"/>
  <c r="AB141" i="55"/>
  <c r="Y141" i="55"/>
  <c r="U141" i="55"/>
  <c r="AF141" i="55" s="1"/>
  <c r="N141" i="55"/>
  <c r="M141" i="55"/>
  <c r="AB140" i="55"/>
  <c r="Y140" i="55"/>
  <c r="U140" i="55"/>
  <c r="AF140" i="55" s="1"/>
  <c r="N140" i="55"/>
  <c r="M140" i="55"/>
  <c r="AB139" i="55"/>
  <c r="Y139" i="55"/>
  <c r="U139" i="55"/>
  <c r="AF139" i="55" s="1"/>
  <c r="N139" i="55"/>
  <c r="M139" i="55"/>
  <c r="AB138" i="55"/>
  <c r="Y138" i="55"/>
  <c r="Y66" i="55"/>
  <c r="U138" i="55"/>
  <c r="AF138" i="55" s="1"/>
  <c r="N138" i="55"/>
  <c r="M138" i="55"/>
  <c r="AB137" i="55"/>
  <c r="Y137" i="55"/>
  <c r="Y65" i="55"/>
  <c r="U137" i="55"/>
  <c r="AF137" i="55" s="1"/>
  <c r="N137" i="55"/>
  <c r="M137" i="55"/>
  <c r="AB136" i="55"/>
  <c r="U136" i="55"/>
  <c r="AF136" i="55" s="1"/>
  <c r="N136" i="55"/>
  <c r="M136" i="55"/>
  <c r="AB135" i="55"/>
  <c r="U135" i="55"/>
  <c r="AF135" i="55" s="1"/>
  <c r="N135" i="55"/>
  <c r="M135" i="55"/>
  <c r="AB134" i="55"/>
  <c r="U134" i="55"/>
  <c r="AF134" i="55"/>
  <c r="N134" i="55"/>
  <c r="M134" i="55"/>
  <c r="AB133" i="55"/>
  <c r="U133" i="55"/>
  <c r="AF133" i="55" s="1"/>
  <c r="N133" i="55"/>
  <c r="M133" i="55"/>
  <c r="U132" i="55"/>
  <c r="AF132" i="55" s="1"/>
  <c r="AB132" i="55"/>
  <c r="N132" i="55"/>
  <c r="M132" i="55"/>
  <c r="AB131" i="55"/>
  <c r="U131" i="55"/>
  <c r="AF131" i="55"/>
  <c r="N131" i="55"/>
  <c r="M131" i="55"/>
  <c r="AB130" i="55"/>
  <c r="Y58" i="55"/>
  <c r="U130" i="55"/>
  <c r="AF130" i="55" s="1"/>
  <c r="N130" i="55"/>
  <c r="M130" i="55"/>
  <c r="U129" i="55"/>
  <c r="AF129" i="55"/>
  <c r="AB129" i="55"/>
  <c r="N129" i="55"/>
  <c r="M129" i="55"/>
  <c r="AB128" i="55"/>
  <c r="U128" i="55"/>
  <c r="AF128" i="55"/>
  <c r="N128" i="55"/>
  <c r="M128" i="55"/>
  <c r="AB127" i="55"/>
  <c r="U127" i="55"/>
  <c r="AF127" i="55"/>
  <c r="N127" i="55"/>
  <c r="M127" i="55"/>
  <c r="AB126" i="55"/>
  <c r="U126" i="55"/>
  <c r="AF126" i="55"/>
  <c r="N126" i="55"/>
  <c r="M126" i="55"/>
  <c r="AB125" i="55"/>
  <c r="U125" i="55"/>
  <c r="AF125" i="55" s="1"/>
  <c r="N125" i="55"/>
  <c r="M125" i="55"/>
  <c r="AB124" i="55"/>
  <c r="U124" i="55"/>
  <c r="AF124" i="55"/>
  <c r="N124" i="55"/>
  <c r="M124" i="55"/>
  <c r="AB123" i="55"/>
  <c r="U123" i="55"/>
  <c r="AF123" i="55"/>
  <c r="N123" i="55"/>
  <c r="M123" i="55"/>
  <c r="AB122" i="55"/>
  <c r="Y122" i="55"/>
  <c r="U122" i="55"/>
  <c r="AF122" i="55"/>
  <c r="N122" i="55"/>
  <c r="M122" i="55"/>
  <c r="AB121" i="55"/>
  <c r="U121" i="55"/>
  <c r="AF121" i="55"/>
  <c r="N121" i="55"/>
  <c r="M121" i="55"/>
  <c r="AB120" i="55"/>
  <c r="U120" i="55"/>
  <c r="AF120" i="55"/>
  <c r="N120" i="55"/>
  <c r="M120" i="55"/>
  <c r="AB119" i="55"/>
  <c r="U119" i="55"/>
  <c r="AF119" i="55" s="1"/>
  <c r="N119" i="55"/>
  <c r="M119" i="55"/>
  <c r="AB118" i="55"/>
  <c r="U118" i="55"/>
  <c r="AF118" i="55" s="1"/>
  <c r="N118" i="55"/>
  <c r="M118" i="55"/>
  <c r="AB117" i="55"/>
  <c r="Y45" i="55"/>
  <c r="U117" i="55"/>
  <c r="AF117" i="55" s="1"/>
  <c r="N117" i="55"/>
  <c r="M117" i="55"/>
  <c r="AB116" i="55"/>
  <c r="U116" i="55"/>
  <c r="AF116" i="55"/>
  <c r="N116" i="55"/>
  <c r="M116" i="55"/>
  <c r="AB115" i="55"/>
  <c r="U115" i="55"/>
  <c r="AF115" i="55" s="1"/>
  <c r="N115" i="55"/>
  <c r="M115" i="55"/>
  <c r="AB114" i="55"/>
  <c r="Y114" i="55"/>
  <c r="U114" i="55"/>
  <c r="AF114" i="55"/>
  <c r="N114" i="55"/>
  <c r="M114" i="55"/>
  <c r="AB113" i="55"/>
  <c r="U113" i="55"/>
  <c r="AF113" i="55" s="1"/>
  <c r="N113" i="55"/>
  <c r="M113" i="55"/>
  <c r="AB112" i="55"/>
  <c r="U112" i="55"/>
  <c r="AF112" i="55" s="1"/>
  <c r="N112" i="55"/>
  <c r="M112" i="55"/>
  <c r="AB111" i="55"/>
  <c r="U111" i="55"/>
  <c r="AF111" i="55" s="1"/>
  <c r="N111" i="55"/>
  <c r="M111" i="55"/>
  <c r="AB110" i="55"/>
  <c r="U110" i="55"/>
  <c r="AF110" i="55" s="1"/>
  <c r="N110" i="55"/>
  <c r="M110" i="55"/>
  <c r="U109" i="55"/>
  <c r="AF109" i="55" s="1"/>
  <c r="AB109" i="55"/>
  <c r="N109" i="55"/>
  <c r="M109" i="55"/>
  <c r="AB108" i="55"/>
  <c r="U108" i="55"/>
  <c r="AF108" i="55" s="1"/>
  <c r="N108" i="55"/>
  <c r="M108" i="55"/>
  <c r="AB107" i="55"/>
  <c r="U107" i="55"/>
  <c r="AF107" i="55"/>
  <c r="N107" i="55"/>
  <c r="M107" i="55"/>
  <c r="AB106" i="55"/>
  <c r="U106" i="55"/>
  <c r="AF106" i="55" s="1"/>
  <c r="N106" i="55"/>
  <c r="M106" i="55"/>
  <c r="AB105" i="55"/>
  <c r="U105" i="55"/>
  <c r="AF105" i="55" s="1"/>
  <c r="N105" i="55"/>
  <c r="M105" i="55"/>
  <c r="AB104" i="55"/>
  <c r="Y32" i="55"/>
  <c r="U104" i="55"/>
  <c r="AF104" i="55" s="1"/>
  <c r="N104" i="55"/>
  <c r="M104" i="55"/>
  <c r="AB103" i="55"/>
  <c r="U103" i="55"/>
  <c r="AF103" i="55" s="1"/>
  <c r="N103" i="55"/>
  <c r="M103" i="55"/>
  <c r="AB102" i="55"/>
  <c r="U102" i="55"/>
  <c r="AF102" i="55" s="1"/>
  <c r="N102" i="55"/>
  <c r="M102" i="55"/>
  <c r="U101" i="55"/>
  <c r="AF101" i="55"/>
  <c r="AB101" i="55"/>
  <c r="N101" i="55"/>
  <c r="M101" i="55"/>
  <c r="AB100" i="55"/>
  <c r="U100" i="55"/>
  <c r="AF100" i="55" s="1"/>
  <c r="N100" i="55"/>
  <c r="M100" i="55"/>
  <c r="AB99" i="55"/>
  <c r="U99" i="55"/>
  <c r="AF99" i="55"/>
  <c r="N99" i="55"/>
  <c r="M99" i="55"/>
  <c r="AB98" i="55"/>
  <c r="Y98" i="55"/>
  <c r="U98" i="55"/>
  <c r="AF98" i="55" s="1"/>
  <c r="N98" i="55"/>
  <c r="M98" i="55"/>
  <c r="AB97" i="55"/>
  <c r="U97" i="55"/>
  <c r="AF97" i="55" s="1"/>
  <c r="N97" i="55"/>
  <c r="M97" i="55"/>
  <c r="AB96" i="55"/>
  <c r="U96" i="55"/>
  <c r="AF96" i="55" s="1"/>
  <c r="N96" i="55"/>
  <c r="M96" i="55"/>
  <c r="AB95" i="55"/>
  <c r="U95" i="55"/>
  <c r="AF95" i="55" s="1"/>
  <c r="N95" i="55"/>
  <c r="M95" i="55"/>
  <c r="AB94" i="55"/>
  <c r="U94" i="55"/>
  <c r="AF94" i="55" s="1"/>
  <c r="N94" i="55"/>
  <c r="M94" i="55"/>
  <c r="AB93" i="55"/>
  <c r="U93" i="55"/>
  <c r="AF93" i="55"/>
  <c r="N93" i="55"/>
  <c r="M93" i="55"/>
  <c r="AB92" i="55"/>
  <c r="Y92" i="55"/>
  <c r="Y20" i="55"/>
  <c r="U92" i="55"/>
  <c r="AF92" i="55" s="1"/>
  <c r="N92" i="55"/>
  <c r="M92" i="55"/>
  <c r="AB91" i="55"/>
  <c r="U91" i="55"/>
  <c r="AF91" i="55" s="1"/>
  <c r="N91" i="55"/>
  <c r="M91" i="55"/>
  <c r="AB90" i="55"/>
  <c r="U90" i="55"/>
  <c r="AF90" i="55" s="1"/>
  <c r="N90" i="55"/>
  <c r="M90" i="55"/>
  <c r="AB89" i="55"/>
  <c r="U89" i="55"/>
  <c r="AF89" i="55"/>
  <c r="N89" i="55"/>
  <c r="M89" i="55"/>
  <c r="AB88" i="55"/>
  <c r="U88" i="55"/>
  <c r="AF88" i="55" s="1"/>
  <c r="N88" i="55"/>
  <c r="M88" i="55"/>
  <c r="AB87" i="55"/>
  <c r="U87" i="55"/>
  <c r="AF87" i="55" s="1"/>
  <c r="N87" i="55"/>
  <c r="M87" i="55"/>
  <c r="AB86" i="55"/>
  <c r="U86" i="55"/>
  <c r="AF86" i="55" s="1"/>
  <c r="N86" i="55"/>
  <c r="M86" i="55"/>
  <c r="U85" i="55"/>
  <c r="AF85" i="55"/>
  <c r="AB85" i="55"/>
  <c r="N85" i="55"/>
  <c r="M85" i="55"/>
  <c r="AB84" i="55"/>
  <c r="U84" i="55"/>
  <c r="AF84" i="55" s="1"/>
  <c r="N84" i="55"/>
  <c r="M84" i="55"/>
  <c r="AB83" i="55"/>
  <c r="U83" i="55"/>
  <c r="AF83" i="55" s="1"/>
  <c r="N83" i="55"/>
  <c r="M83" i="55"/>
  <c r="AB82" i="55"/>
  <c r="Y82" i="55"/>
  <c r="U82" i="55"/>
  <c r="AF82" i="55" s="1"/>
  <c r="N82" i="55"/>
  <c r="M82" i="55"/>
  <c r="AB81" i="55"/>
  <c r="U81" i="55"/>
  <c r="AF81" i="55" s="1"/>
  <c r="N81" i="55"/>
  <c r="M81" i="55"/>
  <c r="AB80" i="55"/>
  <c r="U80" i="55"/>
  <c r="AF80" i="55" s="1"/>
  <c r="N80" i="55"/>
  <c r="M80" i="55"/>
  <c r="U79" i="55"/>
  <c r="AF79" i="55" s="1"/>
  <c r="AB79" i="55"/>
  <c r="N79" i="55"/>
  <c r="M79" i="55"/>
  <c r="AB78" i="55"/>
  <c r="U78" i="55"/>
  <c r="AF78" i="55" s="1"/>
  <c r="N78" i="55"/>
  <c r="M78" i="55"/>
  <c r="AB77" i="55"/>
  <c r="U77" i="55"/>
  <c r="AF77" i="55" s="1"/>
  <c r="N77" i="55"/>
  <c r="M77" i="55"/>
  <c r="AB76" i="55"/>
  <c r="U76" i="55"/>
  <c r="AF76" i="55" s="1"/>
  <c r="N76" i="55"/>
  <c r="M76" i="55"/>
  <c r="AB75" i="55"/>
  <c r="U75" i="55"/>
  <c r="AF75" i="55" s="1"/>
  <c r="N75" i="55"/>
  <c r="M75" i="55"/>
  <c r="AB74" i="55"/>
  <c r="U74" i="55"/>
  <c r="AF74" i="55" s="1"/>
  <c r="N74" i="55"/>
  <c r="M74" i="55"/>
  <c r="AB73" i="55"/>
  <c r="U73" i="55"/>
  <c r="AF73" i="55" s="1"/>
  <c r="N73" i="55"/>
  <c r="M73" i="55"/>
  <c r="AB72" i="55"/>
  <c r="U72" i="55"/>
  <c r="AF72" i="55" s="1"/>
  <c r="N72" i="55"/>
  <c r="M72" i="55"/>
  <c r="U71" i="55"/>
  <c r="AF71" i="55" s="1"/>
  <c r="AB71" i="55"/>
  <c r="N71" i="55"/>
  <c r="M71" i="55"/>
  <c r="AB70" i="55"/>
  <c r="U70" i="55"/>
  <c r="AF70" i="55" s="1"/>
  <c r="N70" i="55"/>
  <c r="M70" i="55"/>
  <c r="AB69" i="55"/>
  <c r="U69" i="55"/>
  <c r="AF69" i="55" s="1"/>
  <c r="N69" i="55"/>
  <c r="M69" i="55"/>
  <c r="AB68" i="55"/>
  <c r="U68" i="55"/>
  <c r="AF68" i="55"/>
  <c r="N68" i="55"/>
  <c r="M68" i="55"/>
  <c r="AB67" i="55"/>
  <c r="U67" i="55"/>
  <c r="AF67" i="55" s="1"/>
  <c r="N67" i="55"/>
  <c r="M67" i="55"/>
  <c r="AB66" i="55"/>
  <c r="U66" i="55"/>
  <c r="AF66" i="55"/>
  <c r="N66" i="55"/>
  <c r="M66" i="55"/>
  <c r="U65" i="55"/>
  <c r="AF65" i="55" s="1"/>
  <c r="AB65" i="55"/>
  <c r="N65" i="55"/>
  <c r="M65" i="55"/>
  <c r="AB64" i="55"/>
  <c r="U64" i="55"/>
  <c r="AF64" i="55" s="1"/>
  <c r="N64" i="55"/>
  <c r="M64" i="55"/>
  <c r="AB63" i="55"/>
  <c r="U63" i="55"/>
  <c r="AF63" i="55" s="1"/>
  <c r="N63" i="55"/>
  <c r="M63" i="55"/>
  <c r="AB62" i="55"/>
  <c r="Y62" i="55"/>
  <c r="U62" i="55"/>
  <c r="AF62" i="55" s="1"/>
  <c r="N62" i="55"/>
  <c r="M62" i="55"/>
  <c r="AB61" i="55"/>
  <c r="U61" i="55"/>
  <c r="AF61" i="55" s="1"/>
  <c r="N61" i="55"/>
  <c r="M61" i="55"/>
  <c r="AB60" i="55"/>
  <c r="Y60" i="55"/>
  <c r="U60" i="55"/>
  <c r="AF60" i="55" s="1"/>
  <c r="N60" i="55"/>
  <c r="M60" i="55"/>
  <c r="AB59" i="55"/>
  <c r="U59" i="55"/>
  <c r="AF59" i="55" s="1"/>
  <c r="N59" i="55"/>
  <c r="M59" i="55"/>
  <c r="AB58" i="55"/>
  <c r="U58" i="55"/>
  <c r="AF58" i="55" s="1"/>
  <c r="N58" i="55"/>
  <c r="M58" i="55"/>
  <c r="U57" i="55"/>
  <c r="AF57" i="55" s="1"/>
  <c r="AB57" i="55"/>
  <c r="N57" i="55"/>
  <c r="M57" i="55"/>
  <c r="AB56" i="55"/>
  <c r="U56" i="55"/>
  <c r="AF56" i="55" s="1"/>
  <c r="N56" i="55"/>
  <c r="M56" i="55"/>
  <c r="U55" i="55"/>
  <c r="AF55" i="55" s="1"/>
  <c r="AB55" i="55"/>
  <c r="N55" i="55"/>
  <c r="M55" i="55"/>
  <c r="AB54" i="55"/>
  <c r="Y54" i="55"/>
  <c r="U54" i="55"/>
  <c r="AF54" i="55" s="1"/>
  <c r="N54" i="55"/>
  <c r="M54" i="55"/>
  <c r="AB53" i="55"/>
  <c r="U53" i="55"/>
  <c r="AF53" i="55" s="1"/>
  <c r="N53" i="55"/>
  <c r="M53" i="55"/>
  <c r="AB52" i="55"/>
  <c r="U52" i="55"/>
  <c r="AF52" i="55"/>
  <c r="N52" i="55"/>
  <c r="M52" i="55"/>
  <c r="AB51" i="55"/>
  <c r="Y51" i="55"/>
  <c r="U51" i="55"/>
  <c r="AF51" i="55" s="1"/>
  <c r="N51" i="55"/>
  <c r="M51" i="55"/>
  <c r="AB50" i="55"/>
  <c r="U50" i="55"/>
  <c r="AF50" i="55" s="1"/>
  <c r="N50" i="55"/>
  <c r="M50" i="55"/>
  <c r="AB49" i="55"/>
  <c r="U49" i="55"/>
  <c r="AF49" i="55"/>
  <c r="N49" i="55"/>
  <c r="M49" i="55"/>
  <c r="AB48" i="55"/>
  <c r="Y48" i="55"/>
  <c r="U48" i="55"/>
  <c r="AF48" i="55" s="1"/>
  <c r="N48" i="55"/>
  <c r="M48" i="55"/>
  <c r="AB47" i="55"/>
  <c r="U47" i="55"/>
  <c r="AF47" i="55" s="1"/>
  <c r="N47" i="55"/>
  <c r="M47" i="55"/>
  <c r="AB46" i="55"/>
  <c r="U46" i="55"/>
  <c r="AF46" i="55" s="1"/>
  <c r="N46" i="55"/>
  <c r="M46" i="55"/>
  <c r="AB45" i="55"/>
  <c r="U45" i="55"/>
  <c r="AF45" i="55" s="1"/>
  <c r="N45" i="55"/>
  <c r="M45" i="55"/>
  <c r="AB44" i="55"/>
  <c r="U44" i="55"/>
  <c r="AF44" i="55" s="1"/>
  <c r="N44" i="55"/>
  <c r="M44" i="55"/>
  <c r="AB43" i="55"/>
  <c r="U43" i="55"/>
  <c r="AF43" i="55" s="1"/>
  <c r="N43" i="55"/>
  <c r="M43" i="55"/>
  <c r="AB42" i="55"/>
  <c r="U42" i="55"/>
  <c r="AF42" i="55" s="1"/>
  <c r="N42" i="55"/>
  <c r="M42" i="55"/>
  <c r="AB41" i="55"/>
  <c r="U41" i="55"/>
  <c r="AF41" i="55" s="1"/>
  <c r="N41" i="55"/>
  <c r="M41" i="55"/>
  <c r="AB40" i="55"/>
  <c r="U40" i="55"/>
  <c r="AF40" i="55" s="1"/>
  <c r="N40" i="55"/>
  <c r="M40" i="55"/>
  <c r="U39" i="55"/>
  <c r="AF39" i="55" s="1"/>
  <c r="AB39" i="55"/>
  <c r="N39" i="55"/>
  <c r="M39" i="55"/>
  <c r="U38" i="55"/>
  <c r="AF38" i="55" s="1"/>
  <c r="AB38" i="55"/>
  <c r="N38" i="55"/>
  <c r="M38" i="55"/>
  <c r="AB37" i="55"/>
  <c r="AB208" i="55" s="1"/>
  <c r="U37" i="55"/>
  <c r="AF37" i="55"/>
  <c r="N37" i="55"/>
  <c r="M37" i="55"/>
  <c r="AB36" i="55"/>
  <c r="Y36" i="55"/>
  <c r="U36" i="55"/>
  <c r="AF36" i="55" s="1"/>
  <c r="N36" i="55"/>
  <c r="M36" i="55"/>
  <c r="AB35" i="55"/>
  <c r="U35" i="55"/>
  <c r="AF35" i="55" s="1"/>
  <c r="N35" i="55"/>
  <c r="M35" i="55"/>
  <c r="U34" i="55"/>
  <c r="AF34" i="55" s="1"/>
  <c r="AB34" i="55"/>
  <c r="N34" i="55"/>
  <c r="M34" i="55"/>
  <c r="U33" i="55"/>
  <c r="AF33" i="55"/>
  <c r="AB33" i="55"/>
  <c r="N33" i="55"/>
  <c r="M33" i="55"/>
  <c r="AB32" i="55"/>
  <c r="U32" i="55"/>
  <c r="AF32" i="55" s="1"/>
  <c r="N32" i="55"/>
  <c r="M32" i="55"/>
  <c r="AB31" i="55"/>
  <c r="U31" i="55"/>
  <c r="AF31" i="55"/>
  <c r="N31" i="55"/>
  <c r="M31" i="55"/>
  <c r="U30" i="55"/>
  <c r="AF30" i="55" s="1"/>
  <c r="AB30" i="55"/>
  <c r="N30" i="55"/>
  <c r="M30" i="55"/>
  <c r="AB29" i="55"/>
  <c r="U29" i="55"/>
  <c r="AF29" i="55" s="1"/>
  <c r="N29" i="55"/>
  <c r="M29" i="55"/>
  <c r="AB28" i="55"/>
  <c r="Y28" i="55"/>
  <c r="U28" i="55"/>
  <c r="AF28" i="55" s="1"/>
  <c r="N28" i="55"/>
  <c r="M28" i="55"/>
  <c r="AB27" i="55"/>
  <c r="U27" i="55"/>
  <c r="AF27" i="55"/>
  <c r="N27" i="55"/>
  <c r="M27" i="55"/>
  <c r="AB26" i="55"/>
  <c r="U26" i="55"/>
  <c r="AF26" i="55" s="1"/>
  <c r="N26" i="55"/>
  <c r="M26" i="55"/>
  <c r="AB25" i="55"/>
  <c r="U25" i="55"/>
  <c r="AF25" i="55" s="1"/>
  <c r="N25" i="55"/>
  <c r="M25" i="55"/>
  <c r="AB24" i="55"/>
  <c r="U24" i="55"/>
  <c r="AF24" i="55" s="1"/>
  <c r="N24" i="55"/>
  <c r="M24" i="55"/>
  <c r="U23" i="55"/>
  <c r="AF23" i="55" s="1"/>
  <c r="AB23" i="55"/>
  <c r="N23" i="55"/>
  <c r="M23" i="55"/>
  <c r="AB22" i="55"/>
  <c r="U22" i="55"/>
  <c r="AF22" i="55" s="1"/>
  <c r="N22" i="55"/>
  <c r="M22" i="55"/>
  <c r="U21" i="55"/>
  <c r="AF21" i="55" s="1"/>
  <c r="AB21" i="55"/>
  <c r="N21" i="55"/>
  <c r="M21" i="55"/>
  <c r="AB20" i="55"/>
  <c r="U20" i="55"/>
  <c r="AF20" i="55" s="1"/>
  <c r="N20" i="55"/>
  <c r="M20" i="55"/>
  <c r="AB19" i="55"/>
  <c r="U19" i="55"/>
  <c r="AF19" i="55"/>
  <c r="N19" i="55"/>
  <c r="M19" i="55"/>
  <c r="AB18" i="55"/>
  <c r="Y18" i="55"/>
  <c r="U18" i="55"/>
  <c r="AF18" i="55" s="1"/>
  <c r="N18" i="55"/>
  <c r="M18" i="55"/>
  <c r="AB17" i="55"/>
  <c r="U17" i="55"/>
  <c r="AF17" i="55"/>
  <c r="N17" i="55"/>
  <c r="M17" i="55"/>
  <c r="AB16" i="55"/>
  <c r="Y16" i="55"/>
  <c r="U16" i="55"/>
  <c r="AF16" i="55" s="1"/>
  <c r="N16" i="55"/>
  <c r="M16" i="55"/>
  <c r="AB15" i="55"/>
  <c r="U15" i="55"/>
  <c r="AF15" i="55" s="1"/>
  <c r="N15" i="55"/>
  <c r="M15" i="55"/>
  <c r="AB14" i="55"/>
  <c r="U14" i="55"/>
  <c r="AF14" i="55" s="1"/>
  <c r="N14" i="55"/>
  <c r="M14" i="55"/>
  <c r="AB13" i="55"/>
  <c r="U13" i="55"/>
  <c r="AF13" i="55" s="1"/>
  <c r="N13" i="55"/>
  <c r="M13" i="55"/>
  <c r="AB12" i="55"/>
  <c r="Y12" i="55"/>
  <c r="U12" i="55"/>
  <c r="AF12" i="55" s="1"/>
  <c r="N12" i="55"/>
  <c r="M12" i="55"/>
  <c r="AB11" i="55"/>
  <c r="U11" i="55"/>
  <c r="AF11" i="55" s="1"/>
  <c r="N11" i="55"/>
  <c r="M11" i="55"/>
  <c r="AB10" i="55"/>
  <c r="U10" i="55"/>
  <c r="AF10" i="55"/>
  <c r="N10" i="55"/>
  <c r="M10" i="55"/>
  <c r="AB9" i="55"/>
  <c r="U9" i="55"/>
  <c r="AF9" i="55" s="1"/>
  <c r="N9" i="55"/>
  <c r="M9" i="55"/>
  <c r="A9" i="55"/>
  <c r="A10" i="55"/>
  <c r="A11" i="55" s="1"/>
  <c r="A12" i="55" s="1"/>
  <c r="A13" i="55" s="1"/>
  <c r="A14" i="55" s="1"/>
  <c r="A15" i="55" s="1"/>
  <c r="A16" i="55" s="1"/>
  <c r="A17" i="55" s="1"/>
  <c r="A18" i="55" s="1"/>
  <c r="A19" i="55" s="1"/>
  <c r="A20" i="55" s="1"/>
  <c r="A21" i="55" s="1"/>
  <c r="A22" i="55" s="1"/>
  <c r="A23" i="55" s="1"/>
  <c r="A24" i="55" s="1"/>
  <c r="A25" i="55" s="1"/>
  <c r="A26" i="55" s="1"/>
  <c r="A27" i="55" s="1"/>
  <c r="A28" i="55" s="1"/>
  <c r="A29" i="55" s="1"/>
  <c r="A30" i="55" s="1"/>
  <c r="A31" i="55" s="1"/>
  <c r="A32" i="55" s="1"/>
  <c r="A33" i="55" s="1"/>
  <c r="A34" i="55" s="1"/>
  <c r="A35" i="55" s="1"/>
  <c r="A36" i="55" s="1"/>
  <c r="A37" i="55" s="1"/>
  <c r="A38" i="55" s="1"/>
  <c r="A39" i="55" s="1"/>
  <c r="A40" i="55" s="1"/>
  <c r="A41" i="55" s="1"/>
  <c r="A42" i="55" s="1"/>
  <c r="A43" i="55" s="1"/>
  <c r="A44" i="55" s="1"/>
  <c r="A45" i="55" s="1"/>
  <c r="A46" i="55" s="1"/>
  <c r="A47" i="55" s="1"/>
  <c r="A48" i="55" s="1"/>
  <c r="A49" i="55" s="1"/>
  <c r="A50" i="55" s="1"/>
  <c r="A51" i="55" s="1"/>
  <c r="A52" i="55" s="1"/>
  <c r="A53" i="55" s="1"/>
  <c r="A54" i="55" s="1"/>
  <c r="A55" i="55" s="1"/>
  <c r="A56" i="55" s="1"/>
  <c r="A57" i="55" s="1"/>
  <c r="A58" i="55" s="1"/>
  <c r="A59" i="55" s="1"/>
  <c r="A60" i="55" s="1"/>
  <c r="A61" i="55" s="1"/>
  <c r="A62" i="55" s="1"/>
  <c r="A63" i="55" s="1"/>
  <c r="A64" i="55" s="1"/>
  <c r="A65" i="55" s="1"/>
  <c r="A66" i="55" s="1"/>
  <c r="A67" i="55" s="1"/>
  <c r="A68" i="55" s="1"/>
  <c r="A69" i="55" s="1"/>
  <c r="A70" i="55" s="1"/>
  <c r="A71" i="55" s="1"/>
  <c r="A72" i="55" s="1"/>
  <c r="A73" i="55" s="1"/>
  <c r="A74" i="55" s="1"/>
  <c r="A75" i="55" s="1"/>
  <c r="A76" i="55" s="1"/>
  <c r="A77" i="55" s="1"/>
  <c r="A78" i="55" s="1"/>
  <c r="A79" i="55" s="1"/>
  <c r="A80" i="55" s="1"/>
  <c r="A81" i="55" s="1"/>
  <c r="A82" i="55" s="1"/>
  <c r="A83" i="55" s="1"/>
  <c r="A84" i="55" s="1"/>
  <c r="A85" i="55" s="1"/>
  <c r="A86" i="55" s="1"/>
  <c r="A87" i="55" s="1"/>
  <c r="A88" i="55" s="1"/>
  <c r="A89" i="55" s="1"/>
  <c r="A90" i="55" s="1"/>
  <c r="A91" i="55" s="1"/>
  <c r="A92" i="55" s="1"/>
  <c r="A93" i="55" s="1"/>
  <c r="A94" i="55" s="1"/>
  <c r="A95" i="55" s="1"/>
  <c r="A96" i="55" s="1"/>
  <c r="A97" i="55" s="1"/>
  <c r="A98" i="55" s="1"/>
  <c r="A99" i="55" s="1"/>
  <c r="A100" i="55" s="1"/>
  <c r="A101" i="55" s="1"/>
  <c r="A102" i="55" s="1"/>
  <c r="A103" i="55" s="1"/>
  <c r="A104" i="55" s="1"/>
  <c r="A105" i="55" s="1"/>
  <c r="A106" i="55" s="1"/>
  <c r="A107" i="55" s="1"/>
  <c r="A108" i="55" s="1"/>
  <c r="A109" i="55" s="1"/>
  <c r="A110" i="55" s="1"/>
  <c r="A111" i="55" s="1"/>
  <c r="A112" i="55" s="1"/>
  <c r="A113" i="55" s="1"/>
  <c r="A114" i="55" s="1"/>
  <c r="A115" i="55" s="1"/>
  <c r="A116" i="55" s="1"/>
  <c r="A117" i="55" s="1"/>
  <c r="A118" i="55" s="1"/>
  <c r="A119" i="55" s="1"/>
  <c r="A120" i="55" s="1"/>
  <c r="A121" i="55" s="1"/>
  <c r="A122" i="55" s="1"/>
  <c r="A123" i="55" s="1"/>
  <c r="A124" i="55" s="1"/>
  <c r="A125" i="55" s="1"/>
  <c r="A126" i="55" s="1"/>
  <c r="A127" i="55" s="1"/>
  <c r="A128" i="55" s="1"/>
  <c r="A129" i="55" s="1"/>
  <c r="A130" i="55" s="1"/>
  <c r="A131" i="55" s="1"/>
  <c r="A132" i="55" s="1"/>
  <c r="A133" i="55" s="1"/>
  <c r="A134" i="55" s="1"/>
  <c r="A135" i="55" s="1"/>
  <c r="A136" i="55" s="1"/>
  <c r="A137" i="55" s="1"/>
  <c r="A138" i="55" s="1"/>
  <c r="A139" i="55" s="1"/>
  <c r="A140" i="55" s="1"/>
  <c r="A141" i="55" s="1"/>
  <c r="A142" i="55" s="1"/>
  <c r="A143" i="55" s="1"/>
  <c r="A144" i="55" s="1"/>
  <c r="A145" i="55" s="1"/>
  <c r="A146" i="55" s="1"/>
  <c r="A147" i="55" s="1"/>
  <c r="A148" i="55" s="1"/>
  <c r="A149" i="55" s="1"/>
  <c r="A150" i="55" s="1"/>
  <c r="A151" i="55" s="1"/>
  <c r="A152" i="55" s="1"/>
  <c r="A153" i="55" s="1"/>
  <c r="A154" i="55" s="1"/>
  <c r="A155" i="55" s="1"/>
  <c r="A156" i="55" s="1"/>
  <c r="A157" i="55" s="1"/>
  <c r="A158" i="55" s="1"/>
  <c r="A159" i="55" s="1"/>
  <c r="A160" i="55" s="1"/>
  <c r="A161" i="55" s="1"/>
  <c r="A162" i="55" s="1"/>
  <c r="A163" i="55" s="1"/>
  <c r="A164" i="55" s="1"/>
  <c r="A165" i="55" s="1"/>
  <c r="A166" i="55" s="1"/>
  <c r="A167" i="55" s="1"/>
  <c r="A168" i="55" s="1"/>
  <c r="A169" i="55" s="1"/>
  <c r="A170" i="55" s="1"/>
  <c r="A171" i="55" s="1"/>
  <c r="A172" i="55" s="1"/>
  <c r="A173" i="55" s="1"/>
  <c r="A174" i="55" s="1"/>
  <c r="A175" i="55" s="1"/>
  <c r="A176" i="55" s="1"/>
  <c r="A177" i="55" s="1"/>
  <c r="A178" i="55" s="1"/>
  <c r="A179" i="55" s="1"/>
  <c r="A180" i="55" s="1"/>
  <c r="A181" i="55" s="1"/>
  <c r="A182" i="55" s="1"/>
  <c r="A183" i="55" s="1"/>
  <c r="A184" i="55" s="1"/>
  <c r="A185" i="55" s="1"/>
  <c r="A186" i="55" s="1"/>
  <c r="A187" i="55" s="1"/>
  <c r="A188" i="55" s="1"/>
  <c r="A189" i="55" s="1"/>
  <c r="A190" i="55" s="1"/>
  <c r="A191" i="55" s="1"/>
  <c r="A192" i="55" s="1"/>
  <c r="A193" i="55" s="1"/>
  <c r="A194" i="55" s="1"/>
  <c r="A195" i="55" s="1"/>
  <c r="A196" i="55" s="1"/>
  <c r="A197" i="55" s="1"/>
  <c r="A198" i="55" s="1"/>
  <c r="A199" i="55" s="1"/>
  <c r="A200" i="55" s="1"/>
  <c r="A201" i="55" s="1"/>
  <c r="A202" i="55" s="1"/>
  <c r="A203" i="55" s="1"/>
  <c r="A204" i="55" s="1"/>
  <c r="A205" i="55" s="1"/>
  <c r="A206" i="55" s="1"/>
  <c r="A207" i="55" s="1"/>
  <c r="AB8" i="55"/>
  <c r="U8" i="55"/>
  <c r="AF8" i="55" s="1"/>
  <c r="N8" i="55"/>
  <c r="U7" i="55"/>
  <c r="N7" i="55"/>
  <c r="M7" i="55"/>
  <c r="C7" i="55"/>
  <c r="D2" i="55"/>
  <c r="D1" i="55"/>
  <c r="D9" i="12"/>
  <c r="D10" i="12"/>
  <c r="D11" i="12"/>
  <c r="D12" i="12"/>
  <c r="D13" i="12"/>
  <c r="D14" i="12"/>
  <c r="D15" i="12"/>
  <c r="D16" i="12"/>
  <c r="D17" i="12"/>
  <c r="D18" i="12"/>
  <c r="D19" i="12"/>
  <c r="D20" i="12"/>
  <c r="D21" i="12"/>
  <c r="D22" i="12"/>
  <c r="D23" i="12"/>
  <c r="D24" i="12"/>
  <c r="D25" i="12"/>
  <c r="D26" i="12"/>
  <c r="D27" i="12"/>
  <c r="D28" i="12"/>
  <c r="D29" i="12"/>
  <c r="D30" i="12"/>
  <c r="D31" i="12"/>
  <c r="D32" i="12"/>
  <c r="D33" i="12"/>
  <c r="D34" i="12"/>
  <c r="D35" i="12"/>
  <c r="D36" i="12"/>
  <c r="D37" i="12"/>
  <c r="D38" i="12"/>
  <c r="D39" i="12"/>
  <c r="D40" i="12"/>
  <c r="D41" i="12"/>
  <c r="D42" i="12"/>
  <c r="D43" i="12"/>
  <c r="D44" i="12"/>
  <c r="D45" i="12"/>
  <c r="D46" i="12"/>
  <c r="D47" i="12"/>
  <c r="D48" i="12"/>
  <c r="D49" i="12"/>
  <c r="D50" i="12"/>
  <c r="D51" i="12"/>
  <c r="D52" i="12"/>
  <c r="D53" i="12"/>
  <c r="D54" i="12"/>
  <c r="D55" i="12"/>
  <c r="D56" i="12"/>
  <c r="D57" i="12"/>
  <c r="D58" i="12"/>
  <c r="D59" i="12"/>
  <c r="D60" i="12"/>
  <c r="D61" i="12"/>
  <c r="D62" i="12"/>
  <c r="D63" i="12"/>
  <c r="D64" i="12"/>
  <c r="D65" i="12"/>
  <c r="D66" i="12"/>
  <c r="D67" i="12"/>
  <c r="D68" i="12"/>
  <c r="D69" i="12"/>
  <c r="D70" i="12"/>
  <c r="D71" i="12"/>
  <c r="D72" i="12"/>
  <c r="D73" i="12"/>
  <c r="D74" i="12"/>
  <c r="D75" i="12"/>
  <c r="D76" i="12"/>
  <c r="D77" i="12"/>
  <c r="D78" i="12"/>
  <c r="D79" i="12"/>
  <c r="D80" i="12"/>
  <c r="D81" i="12"/>
  <c r="D82" i="12"/>
  <c r="D83" i="12"/>
  <c r="D84" i="12"/>
  <c r="D85" i="12"/>
  <c r="D86" i="12"/>
  <c r="D87" i="12"/>
  <c r="D88" i="12"/>
  <c r="D89" i="12"/>
  <c r="D90" i="12"/>
  <c r="D91" i="12"/>
  <c r="D92" i="12"/>
  <c r="D93" i="12"/>
  <c r="D94" i="12"/>
  <c r="D95" i="12"/>
  <c r="D96" i="12"/>
  <c r="D97" i="12"/>
  <c r="D98" i="12"/>
  <c r="D99" i="12"/>
  <c r="D100" i="12"/>
  <c r="D101" i="12"/>
  <c r="D102" i="12"/>
  <c r="D103" i="12"/>
  <c r="D104" i="12"/>
  <c r="D105" i="12"/>
  <c r="D106" i="12"/>
  <c r="D107" i="12"/>
  <c r="D108" i="12"/>
  <c r="D109" i="12"/>
  <c r="D110" i="12"/>
  <c r="D111" i="12"/>
  <c r="D112" i="12"/>
  <c r="D113" i="12"/>
  <c r="D114" i="12"/>
  <c r="D115" i="12"/>
  <c r="D116" i="12"/>
  <c r="D117" i="12"/>
  <c r="D118" i="12"/>
  <c r="D119" i="12"/>
  <c r="D120" i="12"/>
  <c r="D121" i="12"/>
  <c r="D122" i="12"/>
  <c r="D123" i="12"/>
  <c r="D124" i="12"/>
  <c r="D125" i="12"/>
  <c r="D126" i="12"/>
  <c r="D127" i="12"/>
  <c r="D128" i="12"/>
  <c r="D129" i="12"/>
  <c r="D130" i="12"/>
  <c r="D131" i="12"/>
  <c r="D132" i="12"/>
  <c r="D133" i="12"/>
  <c r="D134" i="12"/>
  <c r="D135" i="12"/>
  <c r="D136" i="12"/>
  <c r="D137" i="12"/>
  <c r="D138" i="12"/>
  <c r="D139" i="12"/>
  <c r="D140" i="12"/>
  <c r="D141" i="12"/>
  <c r="D142" i="12"/>
  <c r="D143" i="12"/>
  <c r="D144" i="12"/>
  <c r="D145" i="12"/>
  <c r="D146" i="12"/>
  <c r="D147" i="12"/>
  <c r="D148" i="12"/>
  <c r="D149" i="12"/>
  <c r="D150" i="12"/>
  <c r="D151" i="12"/>
  <c r="D152" i="12"/>
  <c r="D153" i="12"/>
  <c r="D154" i="12"/>
  <c r="D155" i="12"/>
  <c r="D156" i="12"/>
  <c r="D157" i="12"/>
  <c r="D158" i="12"/>
  <c r="D159" i="12"/>
  <c r="D160" i="12"/>
  <c r="D161" i="12"/>
  <c r="D162" i="12"/>
  <c r="D163" i="12"/>
  <c r="D164" i="12"/>
  <c r="D165" i="12"/>
  <c r="D166" i="12"/>
  <c r="D167" i="12"/>
  <c r="D168" i="12"/>
  <c r="D169" i="12"/>
  <c r="D170" i="12"/>
  <c r="D171" i="12"/>
  <c r="D172" i="12"/>
  <c r="D173" i="12"/>
  <c r="D174" i="12"/>
  <c r="D175" i="12"/>
  <c r="D176" i="12"/>
  <c r="D177" i="12"/>
  <c r="D178" i="12"/>
  <c r="D179" i="12"/>
  <c r="D180" i="12"/>
  <c r="D181" i="12"/>
  <c r="D182" i="12"/>
  <c r="D183" i="12"/>
  <c r="D184" i="12"/>
  <c r="D185" i="12"/>
  <c r="D186" i="12"/>
  <c r="D187" i="12"/>
  <c r="D188" i="12"/>
  <c r="D189" i="12"/>
  <c r="D190" i="12"/>
  <c r="D191" i="12"/>
  <c r="D192" i="12"/>
  <c r="D193" i="12"/>
  <c r="D194" i="12"/>
  <c r="D195" i="12"/>
  <c r="D196" i="12"/>
  <c r="D197" i="12"/>
  <c r="D198" i="12"/>
  <c r="D199" i="12"/>
  <c r="D200" i="12"/>
  <c r="D201" i="12"/>
  <c r="D202" i="12"/>
  <c r="D203" i="12"/>
  <c r="D204" i="12"/>
  <c r="D205" i="12"/>
  <c r="D206" i="12"/>
  <c r="D207" i="12"/>
  <c r="P9" i="12"/>
  <c r="P10" i="12"/>
  <c r="P11" i="12"/>
  <c r="P12" i="12"/>
  <c r="P13" i="12"/>
  <c r="P14" i="12"/>
  <c r="P15" i="12"/>
  <c r="P16" i="12"/>
  <c r="P17" i="12"/>
  <c r="P18" i="12"/>
  <c r="P19" i="12"/>
  <c r="P20" i="12"/>
  <c r="P21" i="12"/>
  <c r="P22" i="12"/>
  <c r="P23" i="12"/>
  <c r="P24" i="12"/>
  <c r="P25" i="12"/>
  <c r="P26" i="12"/>
  <c r="P27" i="12"/>
  <c r="P28" i="12"/>
  <c r="P29" i="12"/>
  <c r="P30" i="12"/>
  <c r="P31" i="12"/>
  <c r="P32" i="12"/>
  <c r="P33" i="12"/>
  <c r="P34" i="12"/>
  <c r="P35" i="12"/>
  <c r="P36" i="12"/>
  <c r="P37" i="12"/>
  <c r="P38" i="12"/>
  <c r="P39" i="12"/>
  <c r="P40" i="12"/>
  <c r="P41" i="12"/>
  <c r="P42" i="12"/>
  <c r="P43" i="12"/>
  <c r="P44" i="12"/>
  <c r="P45" i="12"/>
  <c r="P46" i="12"/>
  <c r="P47" i="12"/>
  <c r="P48" i="12"/>
  <c r="P49" i="12"/>
  <c r="P50" i="12"/>
  <c r="P51" i="12"/>
  <c r="P52" i="12"/>
  <c r="P53" i="12"/>
  <c r="P54" i="12"/>
  <c r="P55" i="12"/>
  <c r="P56" i="12"/>
  <c r="P57" i="12"/>
  <c r="P58" i="12"/>
  <c r="P59" i="12"/>
  <c r="P60" i="12"/>
  <c r="P61" i="12"/>
  <c r="P62" i="12"/>
  <c r="P63" i="12"/>
  <c r="P64" i="12"/>
  <c r="P65" i="12"/>
  <c r="P66" i="12"/>
  <c r="P67" i="12"/>
  <c r="P68" i="12"/>
  <c r="P69" i="12"/>
  <c r="P70" i="12"/>
  <c r="P71" i="12"/>
  <c r="P72" i="12"/>
  <c r="P73" i="12"/>
  <c r="P74" i="12"/>
  <c r="P75" i="12"/>
  <c r="P76" i="12"/>
  <c r="P77" i="12"/>
  <c r="P78" i="12"/>
  <c r="P79" i="12"/>
  <c r="P80" i="12"/>
  <c r="P81" i="12"/>
  <c r="P82" i="12"/>
  <c r="P83" i="12"/>
  <c r="P84" i="12"/>
  <c r="P85" i="12"/>
  <c r="P86" i="12"/>
  <c r="P87" i="12"/>
  <c r="P88" i="12"/>
  <c r="P89" i="12"/>
  <c r="P90" i="12"/>
  <c r="P91" i="12"/>
  <c r="P92" i="12"/>
  <c r="P93" i="12"/>
  <c r="P94" i="12"/>
  <c r="P95" i="12"/>
  <c r="P96" i="12"/>
  <c r="P97" i="12"/>
  <c r="P98" i="12"/>
  <c r="P99" i="12"/>
  <c r="P100" i="12"/>
  <c r="P101" i="12"/>
  <c r="P102" i="12"/>
  <c r="P103" i="12"/>
  <c r="P104" i="12"/>
  <c r="P105" i="12"/>
  <c r="P106" i="12"/>
  <c r="P107" i="12"/>
  <c r="P108" i="12"/>
  <c r="P109" i="12"/>
  <c r="P110" i="12"/>
  <c r="P111" i="12"/>
  <c r="P112" i="12"/>
  <c r="P113" i="12"/>
  <c r="P114" i="12"/>
  <c r="P115" i="12"/>
  <c r="P116" i="12"/>
  <c r="P117" i="12"/>
  <c r="P118" i="12"/>
  <c r="P119" i="12"/>
  <c r="P120" i="12"/>
  <c r="P121" i="12"/>
  <c r="P122" i="12"/>
  <c r="P123" i="12"/>
  <c r="P124" i="12"/>
  <c r="P125" i="12"/>
  <c r="P126" i="12"/>
  <c r="P127" i="12"/>
  <c r="P128" i="12"/>
  <c r="P129" i="12"/>
  <c r="P130" i="12"/>
  <c r="P131" i="12"/>
  <c r="P132" i="12"/>
  <c r="P133" i="12"/>
  <c r="P134" i="12"/>
  <c r="P135" i="12"/>
  <c r="P136" i="12"/>
  <c r="P137" i="12"/>
  <c r="P138" i="12"/>
  <c r="P139" i="12"/>
  <c r="P140" i="12"/>
  <c r="P141" i="12"/>
  <c r="P142" i="12"/>
  <c r="P143" i="12"/>
  <c r="P144" i="12"/>
  <c r="P145" i="12"/>
  <c r="P146" i="12"/>
  <c r="P147" i="12"/>
  <c r="P148" i="12"/>
  <c r="P149" i="12"/>
  <c r="P150" i="12"/>
  <c r="P151" i="12"/>
  <c r="P152" i="12"/>
  <c r="P153" i="12"/>
  <c r="P154" i="12"/>
  <c r="P155" i="12"/>
  <c r="P156" i="12"/>
  <c r="P157" i="12"/>
  <c r="P158" i="12"/>
  <c r="P159" i="12"/>
  <c r="P160" i="12"/>
  <c r="P161" i="12"/>
  <c r="P162" i="12"/>
  <c r="P163" i="12"/>
  <c r="P164" i="12"/>
  <c r="P165" i="12"/>
  <c r="P166" i="12"/>
  <c r="P167" i="12"/>
  <c r="P168" i="12"/>
  <c r="P169" i="12"/>
  <c r="P170" i="12"/>
  <c r="P171" i="12"/>
  <c r="P172" i="12"/>
  <c r="P173" i="12"/>
  <c r="P174" i="12"/>
  <c r="P175" i="12"/>
  <c r="P176" i="12"/>
  <c r="P177" i="12"/>
  <c r="P178" i="12"/>
  <c r="P179" i="12"/>
  <c r="P180" i="12"/>
  <c r="P181" i="12"/>
  <c r="P182" i="12"/>
  <c r="P183" i="12"/>
  <c r="P184" i="12"/>
  <c r="P185" i="12"/>
  <c r="P186" i="12"/>
  <c r="P187" i="12"/>
  <c r="P188" i="12"/>
  <c r="P189" i="12"/>
  <c r="P190" i="12"/>
  <c r="P191" i="12"/>
  <c r="P192" i="12"/>
  <c r="P193" i="12"/>
  <c r="P194" i="12"/>
  <c r="P195" i="12"/>
  <c r="P196" i="12"/>
  <c r="P197" i="12"/>
  <c r="P198" i="12"/>
  <c r="P199" i="12"/>
  <c r="P200" i="12"/>
  <c r="P201" i="12"/>
  <c r="P202" i="12"/>
  <c r="P203" i="12"/>
  <c r="P204" i="12"/>
  <c r="P205" i="12"/>
  <c r="P206" i="12"/>
  <c r="P207" i="12"/>
  <c r="O9" i="12"/>
  <c r="O10" i="12"/>
  <c r="O11" i="12"/>
  <c r="O12" i="12"/>
  <c r="O13" i="12"/>
  <c r="O14" i="12"/>
  <c r="O15" i="12"/>
  <c r="O16" i="12"/>
  <c r="O17" i="12"/>
  <c r="O18" i="12"/>
  <c r="O19" i="12"/>
  <c r="O20" i="12"/>
  <c r="O21" i="12"/>
  <c r="O22" i="12"/>
  <c r="O23" i="12"/>
  <c r="O24" i="12"/>
  <c r="O25" i="12"/>
  <c r="O26" i="12"/>
  <c r="O27" i="12"/>
  <c r="O28" i="12"/>
  <c r="O29" i="12"/>
  <c r="O30" i="12"/>
  <c r="O31" i="12"/>
  <c r="O32" i="12"/>
  <c r="O33" i="12"/>
  <c r="O34" i="12"/>
  <c r="O35" i="12"/>
  <c r="O36" i="12"/>
  <c r="O37" i="12"/>
  <c r="O38" i="12"/>
  <c r="O39" i="12"/>
  <c r="O40" i="12"/>
  <c r="O41" i="12"/>
  <c r="O42" i="12"/>
  <c r="O43" i="12"/>
  <c r="O44" i="12"/>
  <c r="O45" i="12"/>
  <c r="O46" i="12"/>
  <c r="O47" i="12"/>
  <c r="O48" i="12"/>
  <c r="O49" i="12"/>
  <c r="O50" i="12"/>
  <c r="O51" i="12"/>
  <c r="O52" i="12"/>
  <c r="O53" i="12"/>
  <c r="O54" i="12"/>
  <c r="O55" i="12"/>
  <c r="O56" i="12"/>
  <c r="O57" i="12"/>
  <c r="O58" i="12"/>
  <c r="O59" i="12"/>
  <c r="O60" i="12"/>
  <c r="O61" i="12"/>
  <c r="O62" i="12"/>
  <c r="O63" i="12"/>
  <c r="O64" i="12"/>
  <c r="O65" i="12"/>
  <c r="O66" i="12"/>
  <c r="O67" i="12"/>
  <c r="O68" i="12"/>
  <c r="O69" i="12"/>
  <c r="O70" i="12"/>
  <c r="O71" i="12"/>
  <c r="O72" i="12"/>
  <c r="O73" i="12"/>
  <c r="O74" i="12"/>
  <c r="O75" i="12"/>
  <c r="O76" i="12"/>
  <c r="O77" i="12"/>
  <c r="O78" i="12"/>
  <c r="O79" i="12"/>
  <c r="O80" i="12"/>
  <c r="O81" i="12"/>
  <c r="O82" i="12"/>
  <c r="O83" i="12"/>
  <c r="O84" i="12"/>
  <c r="O85" i="12"/>
  <c r="O86" i="12"/>
  <c r="O87" i="12"/>
  <c r="O88" i="12"/>
  <c r="O89" i="12"/>
  <c r="O90" i="12"/>
  <c r="O91" i="12"/>
  <c r="O92" i="12"/>
  <c r="O93" i="12"/>
  <c r="O94" i="12"/>
  <c r="O95" i="12"/>
  <c r="O96" i="12"/>
  <c r="O97" i="12"/>
  <c r="O98" i="12"/>
  <c r="O99" i="12"/>
  <c r="O100" i="12"/>
  <c r="O101" i="12"/>
  <c r="O102" i="12"/>
  <c r="O103" i="12"/>
  <c r="O104" i="12"/>
  <c r="O105" i="12"/>
  <c r="O106" i="12"/>
  <c r="O107" i="12"/>
  <c r="O108" i="12"/>
  <c r="O109" i="12"/>
  <c r="O110" i="12"/>
  <c r="O111" i="12"/>
  <c r="O112" i="12"/>
  <c r="O113" i="12"/>
  <c r="O114" i="12"/>
  <c r="O115" i="12"/>
  <c r="O116" i="12"/>
  <c r="O117" i="12"/>
  <c r="O118" i="12"/>
  <c r="O119" i="12"/>
  <c r="O120" i="12"/>
  <c r="O121" i="12"/>
  <c r="O122" i="12"/>
  <c r="O123" i="12"/>
  <c r="O124" i="12"/>
  <c r="O125" i="12"/>
  <c r="O126" i="12"/>
  <c r="O127" i="12"/>
  <c r="O128" i="12"/>
  <c r="O129" i="12"/>
  <c r="O130" i="12"/>
  <c r="O131" i="12"/>
  <c r="O132" i="12"/>
  <c r="O133" i="12"/>
  <c r="O134" i="12"/>
  <c r="O135" i="12"/>
  <c r="O136" i="12"/>
  <c r="O137" i="12"/>
  <c r="O138" i="12"/>
  <c r="O139" i="12"/>
  <c r="O140" i="12"/>
  <c r="O141" i="12"/>
  <c r="O142" i="12"/>
  <c r="O143" i="12"/>
  <c r="O144" i="12"/>
  <c r="O145" i="12"/>
  <c r="O146" i="12"/>
  <c r="O147" i="12"/>
  <c r="O148" i="12"/>
  <c r="O149" i="12"/>
  <c r="O150" i="12"/>
  <c r="O151" i="12"/>
  <c r="O152" i="12"/>
  <c r="O153" i="12"/>
  <c r="O154" i="12"/>
  <c r="O155" i="12"/>
  <c r="O156" i="12"/>
  <c r="O157" i="12"/>
  <c r="O158" i="12"/>
  <c r="O159" i="12"/>
  <c r="O160" i="12"/>
  <c r="O161" i="12"/>
  <c r="O162" i="12"/>
  <c r="O163" i="12"/>
  <c r="O164" i="12"/>
  <c r="O165" i="12"/>
  <c r="O166" i="12"/>
  <c r="O167" i="12"/>
  <c r="O168" i="12"/>
  <c r="O169" i="12"/>
  <c r="O170" i="12"/>
  <c r="O171" i="12"/>
  <c r="O172" i="12"/>
  <c r="O173" i="12"/>
  <c r="O174" i="12"/>
  <c r="O175" i="12"/>
  <c r="O176" i="12"/>
  <c r="O177" i="12"/>
  <c r="O178" i="12"/>
  <c r="O179" i="12"/>
  <c r="O180" i="12"/>
  <c r="O181" i="12"/>
  <c r="O182" i="12"/>
  <c r="O183" i="12"/>
  <c r="O184" i="12"/>
  <c r="O185" i="12"/>
  <c r="O186" i="12"/>
  <c r="O187" i="12"/>
  <c r="O188" i="12"/>
  <c r="O189" i="12"/>
  <c r="O190" i="12"/>
  <c r="O191" i="12"/>
  <c r="O192" i="12"/>
  <c r="O193" i="12"/>
  <c r="O194" i="12"/>
  <c r="O195" i="12"/>
  <c r="O196" i="12"/>
  <c r="O197" i="12"/>
  <c r="O198" i="12"/>
  <c r="O199" i="12"/>
  <c r="O200" i="12"/>
  <c r="O201" i="12"/>
  <c r="O202" i="12"/>
  <c r="O203" i="12"/>
  <c r="O204" i="12"/>
  <c r="O205" i="12"/>
  <c r="O206" i="12"/>
  <c r="O207" i="12"/>
  <c r="N9" i="28"/>
  <c r="N10" i="28"/>
  <c r="N11" i="28"/>
  <c r="N12" i="28"/>
  <c r="N13" i="28"/>
  <c r="N14" i="28"/>
  <c r="N15" i="28"/>
  <c r="N16" i="28"/>
  <c r="N17" i="28"/>
  <c r="N18" i="28"/>
  <c r="N19" i="28"/>
  <c r="N20" i="28"/>
  <c r="N21" i="28"/>
  <c r="N22" i="28"/>
  <c r="N23" i="28"/>
  <c r="N24" i="28"/>
  <c r="N25" i="28"/>
  <c r="N26" i="28"/>
  <c r="N27" i="28"/>
  <c r="N28" i="28"/>
  <c r="N29" i="28"/>
  <c r="N30" i="28"/>
  <c r="N31" i="28"/>
  <c r="N32" i="28"/>
  <c r="N33" i="28"/>
  <c r="N34" i="28"/>
  <c r="N35" i="28"/>
  <c r="N36" i="28"/>
  <c r="N37" i="28"/>
  <c r="N38" i="28"/>
  <c r="N39" i="28"/>
  <c r="N40" i="28"/>
  <c r="N41" i="28"/>
  <c r="N42" i="28"/>
  <c r="N43" i="28"/>
  <c r="N44" i="28"/>
  <c r="N45" i="28"/>
  <c r="N46" i="28"/>
  <c r="N47" i="28"/>
  <c r="N48" i="28"/>
  <c r="N49" i="28"/>
  <c r="N50" i="28"/>
  <c r="N51" i="28"/>
  <c r="N52" i="28"/>
  <c r="N53" i="28"/>
  <c r="N54" i="28"/>
  <c r="N55" i="28"/>
  <c r="N56" i="28"/>
  <c r="N57" i="28"/>
  <c r="N58" i="28"/>
  <c r="N59" i="28"/>
  <c r="N60" i="28"/>
  <c r="N61" i="28"/>
  <c r="N62" i="28"/>
  <c r="N63" i="28"/>
  <c r="N64" i="28"/>
  <c r="N65" i="28"/>
  <c r="N66" i="28"/>
  <c r="N67" i="28"/>
  <c r="N68" i="28"/>
  <c r="N69" i="28"/>
  <c r="N70" i="28"/>
  <c r="N71" i="28"/>
  <c r="N72" i="28"/>
  <c r="N73" i="28"/>
  <c r="N74" i="28"/>
  <c r="N75" i="28"/>
  <c r="N76" i="28"/>
  <c r="N77" i="28"/>
  <c r="N78" i="28"/>
  <c r="N79" i="28"/>
  <c r="N80" i="28"/>
  <c r="N81" i="28"/>
  <c r="N82" i="28"/>
  <c r="N83" i="28"/>
  <c r="N84" i="28"/>
  <c r="N85" i="28"/>
  <c r="N86" i="28"/>
  <c r="N87" i="28"/>
  <c r="N88" i="28"/>
  <c r="N89" i="28"/>
  <c r="N90" i="28"/>
  <c r="N91" i="28"/>
  <c r="N92" i="28"/>
  <c r="N93" i="28"/>
  <c r="N94" i="28"/>
  <c r="N95" i="28"/>
  <c r="N96" i="28"/>
  <c r="N97" i="28"/>
  <c r="N98" i="28"/>
  <c r="N99" i="28"/>
  <c r="N100" i="28"/>
  <c r="N101" i="28"/>
  <c r="N102" i="28"/>
  <c r="N103" i="28"/>
  <c r="N104" i="28"/>
  <c r="N105" i="28"/>
  <c r="N106" i="28"/>
  <c r="N107" i="28"/>
  <c r="N108" i="28"/>
  <c r="N109" i="28"/>
  <c r="N110" i="28"/>
  <c r="N111" i="28"/>
  <c r="N112" i="28"/>
  <c r="N113" i="28"/>
  <c r="N114" i="28"/>
  <c r="N115" i="28"/>
  <c r="N116" i="28"/>
  <c r="N117" i="28"/>
  <c r="N118" i="28"/>
  <c r="N119" i="28"/>
  <c r="N120" i="28"/>
  <c r="N121" i="28"/>
  <c r="N122" i="28"/>
  <c r="N123" i="28"/>
  <c r="N124" i="28"/>
  <c r="N125" i="28"/>
  <c r="N126" i="28"/>
  <c r="N127" i="28"/>
  <c r="N128" i="28"/>
  <c r="N129" i="28"/>
  <c r="N130" i="28"/>
  <c r="N131" i="28"/>
  <c r="N132" i="28"/>
  <c r="N133" i="28"/>
  <c r="N134" i="28"/>
  <c r="N135" i="28"/>
  <c r="N136" i="28"/>
  <c r="N137" i="28"/>
  <c r="N138" i="28"/>
  <c r="N139" i="28"/>
  <c r="N140" i="28"/>
  <c r="N141" i="28"/>
  <c r="N142" i="28"/>
  <c r="N143" i="28"/>
  <c r="N144" i="28"/>
  <c r="N145" i="28"/>
  <c r="N146" i="28"/>
  <c r="N147" i="28"/>
  <c r="N148" i="28"/>
  <c r="N149" i="28"/>
  <c r="N150" i="28"/>
  <c r="N151" i="28"/>
  <c r="N152" i="28"/>
  <c r="N153" i="28"/>
  <c r="N154" i="28"/>
  <c r="N155" i="28"/>
  <c r="N156" i="28"/>
  <c r="N157" i="28"/>
  <c r="N158" i="28"/>
  <c r="N159" i="28"/>
  <c r="N160" i="28"/>
  <c r="N161" i="28"/>
  <c r="N162" i="28"/>
  <c r="N163" i="28"/>
  <c r="N164" i="28"/>
  <c r="N165" i="28"/>
  <c r="N166" i="28"/>
  <c r="N167" i="28"/>
  <c r="N168" i="28"/>
  <c r="N169" i="28"/>
  <c r="N170" i="28"/>
  <c r="N171" i="28"/>
  <c r="N172" i="28"/>
  <c r="N173" i="28"/>
  <c r="N174" i="28"/>
  <c r="N175" i="28"/>
  <c r="N176" i="28"/>
  <c r="N177" i="28"/>
  <c r="N178" i="28"/>
  <c r="N179" i="28"/>
  <c r="N180" i="28"/>
  <c r="N181" i="28"/>
  <c r="N182" i="28"/>
  <c r="N183" i="28"/>
  <c r="N184" i="28"/>
  <c r="N185" i="28"/>
  <c r="N186" i="28"/>
  <c r="N187" i="28"/>
  <c r="N188" i="28"/>
  <c r="N189" i="28"/>
  <c r="N190" i="28"/>
  <c r="N191" i="28"/>
  <c r="N192" i="28"/>
  <c r="N193" i="28"/>
  <c r="N194" i="28"/>
  <c r="N195" i="28"/>
  <c r="N196" i="28"/>
  <c r="N197" i="28"/>
  <c r="N198" i="28"/>
  <c r="N199" i="28"/>
  <c r="N200" i="28"/>
  <c r="N201" i="28"/>
  <c r="N202" i="28"/>
  <c r="N203" i="28"/>
  <c r="N204" i="28"/>
  <c r="N205" i="28"/>
  <c r="N206" i="28"/>
  <c r="N207" i="28"/>
  <c r="M9" i="28"/>
  <c r="M10" i="28"/>
  <c r="M11" i="28"/>
  <c r="M12" i="28"/>
  <c r="M13" i="28"/>
  <c r="M14" i="28"/>
  <c r="M15" i="28"/>
  <c r="M16" i="28"/>
  <c r="M17" i="28"/>
  <c r="M18" i="28"/>
  <c r="M19" i="28"/>
  <c r="M20" i="28"/>
  <c r="M21" i="28"/>
  <c r="M22" i="28"/>
  <c r="M23" i="28"/>
  <c r="M24" i="28"/>
  <c r="M25" i="28"/>
  <c r="M26" i="28"/>
  <c r="M27" i="28"/>
  <c r="M28" i="28"/>
  <c r="M29" i="28"/>
  <c r="M30" i="28"/>
  <c r="M31" i="28"/>
  <c r="M32" i="28"/>
  <c r="M33" i="28"/>
  <c r="M34" i="28"/>
  <c r="M35" i="28"/>
  <c r="M36" i="28"/>
  <c r="M37" i="28"/>
  <c r="M38" i="28"/>
  <c r="M39" i="28"/>
  <c r="M40" i="28"/>
  <c r="M41" i="28"/>
  <c r="M42" i="28"/>
  <c r="M43" i="28"/>
  <c r="M44" i="28"/>
  <c r="M45" i="28"/>
  <c r="M46" i="28"/>
  <c r="M47" i="28"/>
  <c r="M48" i="28"/>
  <c r="M49" i="28"/>
  <c r="M50" i="28"/>
  <c r="M51" i="28"/>
  <c r="M52" i="28"/>
  <c r="M53" i="28"/>
  <c r="M54" i="28"/>
  <c r="M55" i="28"/>
  <c r="M56" i="28"/>
  <c r="M57" i="28"/>
  <c r="M58" i="28"/>
  <c r="M59" i="28"/>
  <c r="M60" i="28"/>
  <c r="M61" i="28"/>
  <c r="M62" i="28"/>
  <c r="M63" i="28"/>
  <c r="M64" i="28"/>
  <c r="M65" i="28"/>
  <c r="M66" i="28"/>
  <c r="M67" i="28"/>
  <c r="M68" i="28"/>
  <c r="M69" i="28"/>
  <c r="M70" i="28"/>
  <c r="M71" i="28"/>
  <c r="M72" i="28"/>
  <c r="M73" i="28"/>
  <c r="M74" i="28"/>
  <c r="M75" i="28"/>
  <c r="M76" i="28"/>
  <c r="M77" i="28"/>
  <c r="M78" i="28"/>
  <c r="M79" i="28"/>
  <c r="M80" i="28"/>
  <c r="M81" i="28"/>
  <c r="M82" i="28"/>
  <c r="M83" i="28"/>
  <c r="M84" i="28"/>
  <c r="M85" i="28"/>
  <c r="M86" i="28"/>
  <c r="M87" i="28"/>
  <c r="M88" i="28"/>
  <c r="M89" i="28"/>
  <c r="M90" i="28"/>
  <c r="M91" i="28"/>
  <c r="M92" i="28"/>
  <c r="M93" i="28"/>
  <c r="M94" i="28"/>
  <c r="M95" i="28"/>
  <c r="M96" i="28"/>
  <c r="M97" i="28"/>
  <c r="M98" i="28"/>
  <c r="M99" i="28"/>
  <c r="M100" i="28"/>
  <c r="M101" i="28"/>
  <c r="M102" i="28"/>
  <c r="M103" i="28"/>
  <c r="M104" i="28"/>
  <c r="M105" i="28"/>
  <c r="M106" i="28"/>
  <c r="M107" i="28"/>
  <c r="M108" i="28"/>
  <c r="M109" i="28"/>
  <c r="M110" i="28"/>
  <c r="M111" i="28"/>
  <c r="M112" i="28"/>
  <c r="M113" i="28"/>
  <c r="M114" i="28"/>
  <c r="M115" i="28"/>
  <c r="M116" i="28"/>
  <c r="M117" i="28"/>
  <c r="M118" i="28"/>
  <c r="M119" i="28"/>
  <c r="M120" i="28"/>
  <c r="M121" i="28"/>
  <c r="M122" i="28"/>
  <c r="M123" i="28"/>
  <c r="M124" i="28"/>
  <c r="M125" i="28"/>
  <c r="M126" i="28"/>
  <c r="M127" i="28"/>
  <c r="M128" i="28"/>
  <c r="M129" i="28"/>
  <c r="M130" i="28"/>
  <c r="M131" i="28"/>
  <c r="M132" i="28"/>
  <c r="M133" i="28"/>
  <c r="M134" i="28"/>
  <c r="M135" i="28"/>
  <c r="M136" i="28"/>
  <c r="M137" i="28"/>
  <c r="M138" i="28"/>
  <c r="M139" i="28"/>
  <c r="M140" i="28"/>
  <c r="M141" i="28"/>
  <c r="M142" i="28"/>
  <c r="M143" i="28"/>
  <c r="M144" i="28"/>
  <c r="M145" i="28"/>
  <c r="M146" i="28"/>
  <c r="M147" i="28"/>
  <c r="M148" i="28"/>
  <c r="M149" i="28"/>
  <c r="M150" i="28"/>
  <c r="M151" i="28"/>
  <c r="M152" i="28"/>
  <c r="M153" i="28"/>
  <c r="M154" i="28"/>
  <c r="M155" i="28"/>
  <c r="M156" i="28"/>
  <c r="M157" i="28"/>
  <c r="M158" i="28"/>
  <c r="M159" i="28"/>
  <c r="M160" i="28"/>
  <c r="M161" i="28"/>
  <c r="M162" i="28"/>
  <c r="M163" i="28"/>
  <c r="M164" i="28"/>
  <c r="M165" i="28"/>
  <c r="M166" i="28"/>
  <c r="M167" i="28"/>
  <c r="M168" i="28"/>
  <c r="M169" i="28"/>
  <c r="M170" i="28"/>
  <c r="M171" i="28"/>
  <c r="M172" i="28"/>
  <c r="M173" i="28"/>
  <c r="M174" i="28"/>
  <c r="M175" i="28"/>
  <c r="M176" i="28"/>
  <c r="M177" i="28"/>
  <c r="M178" i="28"/>
  <c r="M179" i="28"/>
  <c r="M180" i="28"/>
  <c r="M181" i="28"/>
  <c r="M182" i="28"/>
  <c r="M183" i="28"/>
  <c r="M184" i="28"/>
  <c r="M185" i="28"/>
  <c r="M186" i="28"/>
  <c r="M187" i="28"/>
  <c r="M188" i="28"/>
  <c r="M189" i="28"/>
  <c r="M190" i="28"/>
  <c r="M191" i="28"/>
  <c r="M192" i="28"/>
  <c r="M193" i="28"/>
  <c r="M194" i="28"/>
  <c r="M195" i="28"/>
  <c r="M196" i="28"/>
  <c r="M197" i="28"/>
  <c r="M198" i="28"/>
  <c r="M199" i="28"/>
  <c r="M200" i="28"/>
  <c r="M201" i="28"/>
  <c r="M202" i="28"/>
  <c r="M203" i="28"/>
  <c r="M204" i="28"/>
  <c r="M205" i="28"/>
  <c r="M206" i="28"/>
  <c r="M207" i="28"/>
  <c r="X9" i="28"/>
  <c r="X10" i="28"/>
  <c r="X11" i="28"/>
  <c r="X12" i="28"/>
  <c r="X13" i="28"/>
  <c r="X14" i="28"/>
  <c r="X15" i="28"/>
  <c r="X16" i="28"/>
  <c r="X17" i="28"/>
  <c r="X18" i="28"/>
  <c r="X19" i="28"/>
  <c r="X20" i="28"/>
  <c r="X21" i="28"/>
  <c r="X22" i="28"/>
  <c r="X23" i="28"/>
  <c r="X24" i="28"/>
  <c r="X25" i="28"/>
  <c r="X26" i="28"/>
  <c r="X27" i="28"/>
  <c r="X28" i="28"/>
  <c r="X29" i="28"/>
  <c r="X30" i="28"/>
  <c r="X31" i="28"/>
  <c r="X32" i="28"/>
  <c r="X33" i="28"/>
  <c r="X34" i="28"/>
  <c r="X35" i="28"/>
  <c r="X36" i="28"/>
  <c r="X37" i="28"/>
  <c r="X38" i="28"/>
  <c r="X39" i="28"/>
  <c r="X40" i="28"/>
  <c r="X41" i="28"/>
  <c r="X42" i="28"/>
  <c r="X43" i="28"/>
  <c r="X44" i="28"/>
  <c r="X45" i="28"/>
  <c r="X46" i="28"/>
  <c r="X47" i="28"/>
  <c r="X48" i="28"/>
  <c r="X49" i="28"/>
  <c r="X50" i="28"/>
  <c r="X51" i="28"/>
  <c r="X52" i="28"/>
  <c r="X53" i="28"/>
  <c r="X54" i="28"/>
  <c r="X55" i="28"/>
  <c r="X56" i="28"/>
  <c r="X57" i="28"/>
  <c r="X58" i="28"/>
  <c r="X59" i="28"/>
  <c r="X60" i="28"/>
  <c r="X61" i="28"/>
  <c r="X62" i="28"/>
  <c r="X63" i="28"/>
  <c r="X64" i="28"/>
  <c r="X65" i="28"/>
  <c r="X66" i="28"/>
  <c r="X67" i="28"/>
  <c r="X68" i="28"/>
  <c r="X69" i="28"/>
  <c r="X70" i="28"/>
  <c r="X71" i="28"/>
  <c r="X72" i="28"/>
  <c r="X73" i="28"/>
  <c r="X74" i="28"/>
  <c r="X75" i="28"/>
  <c r="X76" i="28"/>
  <c r="X77" i="28"/>
  <c r="X78" i="28"/>
  <c r="X79" i="28"/>
  <c r="X80" i="28"/>
  <c r="X81" i="28"/>
  <c r="X82" i="28"/>
  <c r="X83" i="28"/>
  <c r="X84" i="28"/>
  <c r="X85" i="28"/>
  <c r="X86" i="28"/>
  <c r="X87" i="28"/>
  <c r="X88" i="28"/>
  <c r="X89" i="28"/>
  <c r="X90" i="28"/>
  <c r="X91" i="28"/>
  <c r="X92" i="28"/>
  <c r="X93" i="28"/>
  <c r="X94" i="28"/>
  <c r="X95" i="28"/>
  <c r="X96" i="28"/>
  <c r="X97" i="28"/>
  <c r="X98" i="28"/>
  <c r="X99" i="28"/>
  <c r="X100" i="28"/>
  <c r="X101" i="28"/>
  <c r="X102" i="28"/>
  <c r="X103" i="28"/>
  <c r="X104" i="28"/>
  <c r="X105" i="28"/>
  <c r="X106" i="28"/>
  <c r="X107" i="28"/>
  <c r="X108" i="28"/>
  <c r="X109" i="28"/>
  <c r="X110" i="28"/>
  <c r="X111" i="28"/>
  <c r="X112" i="28"/>
  <c r="X113" i="28"/>
  <c r="X114" i="28"/>
  <c r="X115" i="28"/>
  <c r="X116" i="28"/>
  <c r="X117" i="28"/>
  <c r="X118" i="28"/>
  <c r="X119" i="28"/>
  <c r="X120" i="28"/>
  <c r="X121" i="28"/>
  <c r="X122" i="28"/>
  <c r="X123" i="28"/>
  <c r="X124" i="28"/>
  <c r="X125" i="28"/>
  <c r="X126" i="28"/>
  <c r="X127" i="28"/>
  <c r="X128" i="28"/>
  <c r="X129" i="28"/>
  <c r="X130" i="28"/>
  <c r="X131" i="28"/>
  <c r="X132" i="28"/>
  <c r="X133" i="28"/>
  <c r="X134" i="28"/>
  <c r="X135" i="28"/>
  <c r="X136" i="28"/>
  <c r="X137" i="28"/>
  <c r="X138" i="28"/>
  <c r="X139" i="28"/>
  <c r="X140" i="28"/>
  <c r="X141" i="28"/>
  <c r="X142" i="28"/>
  <c r="X143" i="28"/>
  <c r="X144" i="28"/>
  <c r="X145" i="28"/>
  <c r="X146" i="28"/>
  <c r="X147" i="28"/>
  <c r="X148" i="28"/>
  <c r="X149" i="28"/>
  <c r="X150" i="28"/>
  <c r="X151" i="28"/>
  <c r="X152" i="28"/>
  <c r="X153" i="28"/>
  <c r="X154" i="28"/>
  <c r="X155" i="28"/>
  <c r="X156" i="28"/>
  <c r="X157" i="28"/>
  <c r="X158" i="28"/>
  <c r="X159" i="28"/>
  <c r="X160" i="28"/>
  <c r="X161" i="28"/>
  <c r="X162" i="28"/>
  <c r="X163" i="28"/>
  <c r="X164" i="28"/>
  <c r="X165" i="28"/>
  <c r="X166" i="28"/>
  <c r="X167" i="28"/>
  <c r="X168" i="28"/>
  <c r="X169" i="28"/>
  <c r="X170" i="28"/>
  <c r="X171" i="28"/>
  <c r="X172" i="28"/>
  <c r="X173" i="28"/>
  <c r="X174" i="28"/>
  <c r="X175" i="28"/>
  <c r="X176" i="28"/>
  <c r="X177" i="28"/>
  <c r="X178" i="28"/>
  <c r="X179" i="28"/>
  <c r="X180" i="28"/>
  <c r="X181" i="28"/>
  <c r="X182" i="28"/>
  <c r="X183" i="28"/>
  <c r="X184" i="28"/>
  <c r="X185" i="28"/>
  <c r="X186" i="28"/>
  <c r="X187" i="28"/>
  <c r="X188" i="28"/>
  <c r="X189" i="28"/>
  <c r="X190" i="28"/>
  <c r="X191" i="28"/>
  <c r="X192" i="28"/>
  <c r="X193" i="28"/>
  <c r="X194" i="28"/>
  <c r="X195" i="28"/>
  <c r="X196" i="28"/>
  <c r="X197" i="28"/>
  <c r="X198" i="28"/>
  <c r="X199" i="28"/>
  <c r="X200" i="28"/>
  <c r="X201" i="28"/>
  <c r="X202" i="28"/>
  <c r="X203" i="28"/>
  <c r="X204" i="28"/>
  <c r="X205" i="28"/>
  <c r="X206" i="28"/>
  <c r="X207" i="28"/>
  <c r="X8" i="28"/>
  <c r="R8" i="51"/>
  <c r="O9" i="6"/>
  <c r="O10" i="6"/>
  <c r="O11" i="6"/>
  <c r="O12" i="6"/>
  <c r="O13" i="6"/>
  <c r="O14" i="6"/>
  <c r="O15" i="6"/>
  <c r="O16" i="6"/>
  <c r="O17" i="6"/>
  <c r="O18" i="6"/>
  <c r="O19" i="6"/>
  <c r="O20" i="6"/>
  <c r="O21" i="6"/>
  <c r="O22" i="6"/>
  <c r="O23" i="6"/>
  <c r="O24" i="6"/>
  <c r="O25" i="6"/>
  <c r="O26" i="6"/>
  <c r="O27" i="6"/>
  <c r="O28" i="6"/>
  <c r="O29" i="6"/>
  <c r="O30" i="6"/>
  <c r="O31" i="6"/>
  <c r="O32" i="6"/>
  <c r="O33" i="6"/>
  <c r="O34" i="6"/>
  <c r="O35" i="6"/>
  <c r="O36" i="6"/>
  <c r="O37" i="6"/>
  <c r="O38" i="6"/>
  <c r="O39" i="6"/>
  <c r="O40" i="6"/>
  <c r="O41" i="6"/>
  <c r="O42" i="6"/>
  <c r="O43" i="6"/>
  <c r="O44" i="6"/>
  <c r="O45" i="6"/>
  <c r="O46" i="6"/>
  <c r="O47" i="6"/>
  <c r="O48" i="6"/>
  <c r="O49" i="6"/>
  <c r="O50" i="6"/>
  <c r="O51" i="6"/>
  <c r="O52" i="6"/>
  <c r="O53" i="6"/>
  <c r="O54" i="6"/>
  <c r="O55" i="6"/>
  <c r="O56" i="6"/>
  <c r="O57" i="6"/>
  <c r="O58" i="6"/>
  <c r="O59" i="6"/>
  <c r="O60" i="6"/>
  <c r="O61" i="6"/>
  <c r="O62" i="6"/>
  <c r="O63" i="6"/>
  <c r="O64" i="6"/>
  <c r="O65" i="6"/>
  <c r="O66" i="6"/>
  <c r="O67" i="6"/>
  <c r="O68" i="6"/>
  <c r="O69" i="6"/>
  <c r="O70" i="6"/>
  <c r="O71" i="6"/>
  <c r="O72" i="6"/>
  <c r="O73" i="6"/>
  <c r="O74" i="6"/>
  <c r="O75" i="6"/>
  <c r="O76" i="6"/>
  <c r="O77" i="6"/>
  <c r="O78" i="6"/>
  <c r="O79" i="6"/>
  <c r="O80" i="6"/>
  <c r="O81" i="6"/>
  <c r="O82" i="6"/>
  <c r="O83" i="6"/>
  <c r="O84" i="6"/>
  <c r="O85" i="6"/>
  <c r="O86" i="6"/>
  <c r="O87" i="6"/>
  <c r="O88" i="6"/>
  <c r="O89" i="6"/>
  <c r="O90" i="6"/>
  <c r="O91" i="6"/>
  <c r="O92" i="6"/>
  <c r="O93" i="6"/>
  <c r="O94" i="6"/>
  <c r="O95" i="6"/>
  <c r="O96" i="6"/>
  <c r="O97" i="6"/>
  <c r="O98" i="6"/>
  <c r="O99" i="6"/>
  <c r="O100" i="6"/>
  <c r="O101" i="6"/>
  <c r="O102" i="6"/>
  <c r="O103" i="6"/>
  <c r="O104" i="6"/>
  <c r="O105" i="6"/>
  <c r="O106" i="6"/>
  <c r="O107" i="6"/>
  <c r="O108" i="6"/>
  <c r="O109" i="6"/>
  <c r="O110" i="6"/>
  <c r="O111" i="6"/>
  <c r="O112" i="6"/>
  <c r="O113" i="6"/>
  <c r="O114" i="6"/>
  <c r="O115" i="6"/>
  <c r="O116" i="6"/>
  <c r="O117" i="6"/>
  <c r="O118" i="6"/>
  <c r="O119" i="6"/>
  <c r="O120" i="6"/>
  <c r="O121" i="6"/>
  <c r="O122" i="6"/>
  <c r="O123" i="6"/>
  <c r="O124" i="6"/>
  <c r="O125" i="6"/>
  <c r="O126" i="6"/>
  <c r="O127" i="6"/>
  <c r="O128" i="6"/>
  <c r="O129" i="6"/>
  <c r="O130" i="6"/>
  <c r="O131" i="6"/>
  <c r="O132" i="6"/>
  <c r="O133" i="6"/>
  <c r="O134" i="6"/>
  <c r="O135" i="6"/>
  <c r="O136" i="6"/>
  <c r="O137" i="6"/>
  <c r="O138" i="6"/>
  <c r="O139" i="6"/>
  <c r="O140" i="6"/>
  <c r="O141" i="6"/>
  <c r="O142" i="6"/>
  <c r="O143" i="6"/>
  <c r="O144" i="6"/>
  <c r="O145" i="6"/>
  <c r="O146" i="6"/>
  <c r="O147" i="6"/>
  <c r="O148" i="6"/>
  <c r="O149" i="6"/>
  <c r="O150" i="6"/>
  <c r="O151" i="6"/>
  <c r="O152" i="6"/>
  <c r="O153" i="6"/>
  <c r="O154" i="6"/>
  <c r="O155" i="6"/>
  <c r="O156" i="6"/>
  <c r="O157" i="6"/>
  <c r="O158" i="6"/>
  <c r="O159" i="6"/>
  <c r="O160" i="6"/>
  <c r="O161" i="6"/>
  <c r="O162" i="6"/>
  <c r="O163" i="6"/>
  <c r="O164" i="6"/>
  <c r="O165" i="6"/>
  <c r="O166" i="6"/>
  <c r="O167" i="6"/>
  <c r="O168" i="6"/>
  <c r="O169" i="6"/>
  <c r="O170" i="6"/>
  <c r="O171" i="6"/>
  <c r="O172" i="6"/>
  <c r="O173" i="6"/>
  <c r="O174" i="6"/>
  <c r="O175" i="6"/>
  <c r="O176" i="6"/>
  <c r="O177" i="6"/>
  <c r="O178" i="6"/>
  <c r="O179" i="6"/>
  <c r="O180" i="6"/>
  <c r="O181" i="6"/>
  <c r="O182" i="6"/>
  <c r="O183" i="6"/>
  <c r="O184" i="6"/>
  <c r="O185" i="6"/>
  <c r="O186" i="6"/>
  <c r="O187" i="6"/>
  <c r="O188" i="6"/>
  <c r="O189" i="6"/>
  <c r="O190" i="6"/>
  <c r="O191" i="6"/>
  <c r="O192" i="6"/>
  <c r="O193" i="6"/>
  <c r="O194" i="6"/>
  <c r="O195" i="6"/>
  <c r="O196" i="6"/>
  <c r="O197" i="6"/>
  <c r="O198" i="6"/>
  <c r="O199" i="6"/>
  <c r="O200" i="6"/>
  <c r="O201" i="6"/>
  <c r="O202" i="6"/>
  <c r="O203" i="6"/>
  <c r="O204" i="6"/>
  <c r="O205" i="6"/>
  <c r="O206" i="6"/>
  <c r="O207" i="6"/>
  <c r="N9" i="6"/>
  <c r="N10" i="6"/>
  <c r="N11" i="6"/>
  <c r="N12" i="6"/>
  <c r="N13" i="6"/>
  <c r="N14" i="6"/>
  <c r="N15" i="6"/>
  <c r="N16" i="6"/>
  <c r="N17" i="6"/>
  <c r="N18" i="6"/>
  <c r="N19" i="6"/>
  <c r="N20" i="6"/>
  <c r="N21" i="6"/>
  <c r="N22" i="6"/>
  <c r="N23" i="6"/>
  <c r="N24" i="6"/>
  <c r="N25" i="6"/>
  <c r="N26" i="6"/>
  <c r="N27" i="6"/>
  <c r="N28" i="6"/>
  <c r="N29" i="6"/>
  <c r="N30" i="6"/>
  <c r="N31" i="6"/>
  <c r="N32" i="6"/>
  <c r="N33" i="6"/>
  <c r="N34" i="6"/>
  <c r="N35" i="6"/>
  <c r="N36" i="6"/>
  <c r="N37" i="6"/>
  <c r="N38" i="6"/>
  <c r="N39" i="6"/>
  <c r="N40" i="6"/>
  <c r="N41" i="6"/>
  <c r="N42" i="6"/>
  <c r="N43" i="6"/>
  <c r="N44" i="6"/>
  <c r="N45" i="6"/>
  <c r="N46" i="6"/>
  <c r="N47" i="6"/>
  <c r="N48" i="6"/>
  <c r="N49" i="6"/>
  <c r="N50" i="6"/>
  <c r="N51" i="6"/>
  <c r="N52" i="6"/>
  <c r="N53" i="6"/>
  <c r="N54" i="6"/>
  <c r="N55" i="6"/>
  <c r="N56" i="6"/>
  <c r="N57" i="6"/>
  <c r="N58" i="6"/>
  <c r="N59" i="6"/>
  <c r="N60" i="6"/>
  <c r="N61" i="6"/>
  <c r="N62" i="6"/>
  <c r="N63" i="6"/>
  <c r="N64" i="6"/>
  <c r="N65" i="6"/>
  <c r="N66" i="6"/>
  <c r="N67" i="6"/>
  <c r="N68" i="6"/>
  <c r="N69" i="6"/>
  <c r="N70" i="6"/>
  <c r="N71" i="6"/>
  <c r="N72" i="6"/>
  <c r="N73" i="6"/>
  <c r="N74" i="6"/>
  <c r="N75" i="6"/>
  <c r="N76" i="6"/>
  <c r="N77" i="6"/>
  <c r="N78" i="6"/>
  <c r="N79" i="6"/>
  <c r="N80" i="6"/>
  <c r="N81" i="6"/>
  <c r="N82" i="6"/>
  <c r="N83" i="6"/>
  <c r="N84" i="6"/>
  <c r="N85" i="6"/>
  <c r="N86" i="6"/>
  <c r="N87" i="6"/>
  <c r="N88" i="6"/>
  <c r="N89" i="6"/>
  <c r="N90" i="6"/>
  <c r="N91" i="6"/>
  <c r="N92" i="6"/>
  <c r="N93" i="6"/>
  <c r="N94" i="6"/>
  <c r="N95" i="6"/>
  <c r="N96" i="6"/>
  <c r="N97" i="6"/>
  <c r="N98" i="6"/>
  <c r="N99" i="6"/>
  <c r="N100" i="6"/>
  <c r="N101" i="6"/>
  <c r="N102" i="6"/>
  <c r="N103" i="6"/>
  <c r="N104" i="6"/>
  <c r="N105" i="6"/>
  <c r="N106" i="6"/>
  <c r="N107" i="6"/>
  <c r="N108" i="6"/>
  <c r="N109" i="6"/>
  <c r="N110" i="6"/>
  <c r="N111" i="6"/>
  <c r="N112" i="6"/>
  <c r="N113" i="6"/>
  <c r="N114" i="6"/>
  <c r="N115" i="6"/>
  <c r="N116" i="6"/>
  <c r="N117" i="6"/>
  <c r="N118" i="6"/>
  <c r="N119" i="6"/>
  <c r="N120" i="6"/>
  <c r="N121" i="6"/>
  <c r="N122" i="6"/>
  <c r="N123" i="6"/>
  <c r="N124" i="6"/>
  <c r="N125" i="6"/>
  <c r="N126" i="6"/>
  <c r="N127" i="6"/>
  <c r="N128" i="6"/>
  <c r="N129" i="6"/>
  <c r="N130" i="6"/>
  <c r="N131" i="6"/>
  <c r="N132" i="6"/>
  <c r="N133" i="6"/>
  <c r="N134" i="6"/>
  <c r="N135" i="6"/>
  <c r="N136" i="6"/>
  <c r="N137" i="6"/>
  <c r="N138" i="6"/>
  <c r="N139" i="6"/>
  <c r="N140" i="6"/>
  <c r="N141" i="6"/>
  <c r="N142" i="6"/>
  <c r="N143" i="6"/>
  <c r="N144" i="6"/>
  <c r="N145" i="6"/>
  <c r="N146" i="6"/>
  <c r="N147" i="6"/>
  <c r="N148" i="6"/>
  <c r="N149" i="6"/>
  <c r="N150" i="6"/>
  <c r="N151" i="6"/>
  <c r="N152" i="6"/>
  <c r="N153" i="6"/>
  <c r="N154" i="6"/>
  <c r="N155" i="6"/>
  <c r="N156" i="6"/>
  <c r="N157" i="6"/>
  <c r="N158" i="6"/>
  <c r="N159" i="6"/>
  <c r="N160" i="6"/>
  <c r="N161" i="6"/>
  <c r="N162" i="6"/>
  <c r="N163" i="6"/>
  <c r="N164" i="6"/>
  <c r="N165" i="6"/>
  <c r="N166" i="6"/>
  <c r="N167" i="6"/>
  <c r="N168" i="6"/>
  <c r="N169" i="6"/>
  <c r="N170" i="6"/>
  <c r="N171" i="6"/>
  <c r="N172" i="6"/>
  <c r="N173" i="6"/>
  <c r="N174" i="6"/>
  <c r="N175" i="6"/>
  <c r="N176" i="6"/>
  <c r="N177" i="6"/>
  <c r="N178" i="6"/>
  <c r="N179" i="6"/>
  <c r="N180" i="6"/>
  <c r="N181" i="6"/>
  <c r="N182" i="6"/>
  <c r="N183" i="6"/>
  <c r="N184" i="6"/>
  <c r="N185" i="6"/>
  <c r="N186" i="6"/>
  <c r="N187" i="6"/>
  <c r="N188" i="6"/>
  <c r="N189" i="6"/>
  <c r="N190" i="6"/>
  <c r="N191" i="6"/>
  <c r="N192" i="6"/>
  <c r="N193" i="6"/>
  <c r="N194" i="6"/>
  <c r="N195" i="6"/>
  <c r="N196" i="6"/>
  <c r="N197" i="6"/>
  <c r="N198" i="6"/>
  <c r="N199" i="6"/>
  <c r="N200" i="6"/>
  <c r="N201" i="6"/>
  <c r="N202" i="6"/>
  <c r="N203" i="6"/>
  <c r="N204" i="6"/>
  <c r="N205" i="6"/>
  <c r="N206" i="6"/>
  <c r="N207" i="6"/>
  <c r="W9" i="54"/>
  <c r="W10" i="54"/>
  <c r="W12" i="54"/>
  <c r="W13" i="54"/>
  <c r="W16" i="54"/>
  <c r="W17" i="54"/>
  <c r="W19" i="54"/>
  <c r="W20" i="54"/>
  <c r="W21" i="54"/>
  <c r="W25" i="54"/>
  <c r="W26" i="54"/>
  <c r="W28" i="54"/>
  <c r="W31" i="54"/>
  <c r="W32" i="54"/>
  <c r="W36" i="54"/>
  <c r="W37" i="54"/>
  <c r="W40" i="54"/>
  <c r="W42" i="54"/>
  <c r="W45" i="54"/>
  <c r="W47" i="54"/>
  <c r="W48" i="54"/>
  <c r="W49" i="54"/>
  <c r="W53" i="54"/>
  <c r="W54" i="54"/>
  <c r="W56" i="54"/>
  <c r="W57" i="54"/>
  <c r="W58" i="54"/>
  <c r="W60" i="54"/>
  <c r="W63" i="54"/>
  <c r="W65" i="54"/>
  <c r="W68" i="54"/>
  <c r="W69" i="54"/>
  <c r="W71" i="54"/>
  <c r="W72" i="54"/>
  <c r="W73" i="54"/>
  <c r="W76" i="54"/>
  <c r="W78" i="54"/>
  <c r="W80" i="54"/>
  <c r="W81" i="54"/>
  <c r="W84" i="54"/>
  <c r="W85" i="54"/>
  <c r="W88" i="54"/>
  <c r="W89" i="54"/>
  <c r="W92" i="54"/>
  <c r="W93" i="54"/>
  <c r="W96" i="54"/>
  <c r="W97" i="54"/>
  <c r="W99" i="54"/>
  <c r="W101" i="54"/>
  <c r="W102" i="54"/>
  <c r="W104" i="54"/>
  <c r="W105" i="54"/>
  <c r="W108" i="54"/>
  <c r="W109" i="54"/>
  <c r="W112" i="54"/>
  <c r="W113" i="54"/>
  <c r="W116" i="54"/>
  <c r="W117" i="54"/>
  <c r="W119" i="54"/>
  <c r="W120" i="54"/>
  <c r="W121" i="54"/>
  <c r="W123" i="54"/>
  <c r="W125" i="54"/>
  <c r="W126" i="54"/>
  <c r="W128" i="54"/>
  <c r="W129" i="54"/>
  <c r="W132" i="54"/>
  <c r="W133" i="54"/>
  <c r="W135" i="54"/>
  <c r="C9" i="54"/>
  <c r="C10" i="54"/>
  <c r="C11" i="54"/>
  <c r="C12" i="54"/>
  <c r="C13" i="54"/>
  <c r="C14" i="54"/>
  <c r="C15" i="54"/>
  <c r="C16" i="54"/>
  <c r="C17" i="54"/>
  <c r="C18" i="54"/>
  <c r="C19" i="54"/>
  <c r="C20" i="54"/>
  <c r="C21" i="54"/>
  <c r="C22" i="54"/>
  <c r="C23" i="54"/>
  <c r="C24" i="54"/>
  <c r="C25" i="54"/>
  <c r="C26" i="54"/>
  <c r="C27" i="54"/>
  <c r="C28" i="54"/>
  <c r="C29" i="54"/>
  <c r="C30" i="54"/>
  <c r="C31" i="54"/>
  <c r="C32" i="54"/>
  <c r="C33" i="54"/>
  <c r="C34" i="54"/>
  <c r="C35" i="54"/>
  <c r="C36" i="54"/>
  <c r="C37" i="54"/>
  <c r="C38" i="54"/>
  <c r="C39" i="54"/>
  <c r="C40" i="54"/>
  <c r="C41" i="54"/>
  <c r="C42" i="54"/>
  <c r="C43" i="54"/>
  <c r="C44" i="54"/>
  <c r="C45" i="54"/>
  <c r="C46" i="54"/>
  <c r="C47" i="54"/>
  <c r="C48" i="54"/>
  <c r="C49" i="54"/>
  <c r="C50" i="54"/>
  <c r="C51" i="54"/>
  <c r="C52" i="54"/>
  <c r="C53" i="54"/>
  <c r="C54" i="54"/>
  <c r="C55" i="54"/>
  <c r="C56" i="54"/>
  <c r="C57" i="54"/>
  <c r="C58" i="54"/>
  <c r="C59" i="54"/>
  <c r="C60" i="54"/>
  <c r="C61" i="54"/>
  <c r="C62" i="54"/>
  <c r="C63" i="54"/>
  <c r="C64" i="54"/>
  <c r="C65" i="54"/>
  <c r="C66" i="54"/>
  <c r="C67" i="54"/>
  <c r="C68" i="54"/>
  <c r="C69" i="54"/>
  <c r="C70" i="54"/>
  <c r="C71" i="54"/>
  <c r="C72" i="54"/>
  <c r="C73" i="54"/>
  <c r="C74" i="54"/>
  <c r="C75" i="54"/>
  <c r="C76" i="54"/>
  <c r="C77" i="54"/>
  <c r="C78" i="54"/>
  <c r="C79" i="54"/>
  <c r="C80" i="54"/>
  <c r="C81" i="54"/>
  <c r="C82" i="54"/>
  <c r="C83" i="54"/>
  <c r="C84" i="54"/>
  <c r="C85" i="54"/>
  <c r="C86" i="54"/>
  <c r="C87" i="54"/>
  <c r="C88" i="54"/>
  <c r="C89" i="54"/>
  <c r="C90" i="54"/>
  <c r="C91" i="54"/>
  <c r="C92" i="54"/>
  <c r="C93" i="54"/>
  <c r="C94" i="54"/>
  <c r="C95" i="54"/>
  <c r="C96" i="54"/>
  <c r="C97" i="54"/>
  <c r="C98" i="54"/>
  <c r="C99" i="54"/>
  <c r="C100" i="54"/>
  <c r="C101" i="54"/>
  <c r="C102" i="54"/>
  <c r="C103" i="54"/>
  <c r="C104" i="54"/>
  <c r="C105" i="54"/>
  <c r="C106" i="54"/>
  <c r="C107" i="54"/>
  <c r="C108" i="54"/>
  <c r="C109" i="54"/>
  <c r="C110" i="54"/>
  <c r="C111" i="54"/>
  <c r="C112" i="54"/>
  <c r="C113" i="54"/>
  <c r="C114" i="54"/>
  <c r="C115" i="54"/>
  <c r="C116" i="54"/>
  <c r="C117" i="54"/>
  <c r="C118" i="54"/>
  <c r="C119" i="54"/>
  <c r="C120" i="54"/>
  <c r="C121" i="54"/>
  <c r="C122" i="54"/>
  <c r="C123" i="54"/>
  <c r="C124" i="54"/>
  <c r="C125" i="54"/>
  <c r="C126" i="54"/>
  <c r="C127" i="54"/>
  <c r="C128" i="54"/>
  <c r="C129" i="54"/>
  <c r="C130" i="54"/>
  <c r="C131" i="54"/>
  <c r="C132" i="54"/>
  <c r="C133" i="54"/>
  <c r="C134" i="54"/>
  <c r="C135" i="54"/>
  <c r="C136" i="54"/>
  <c r="C137" i="54"/>
  <c r="C138" i="54"/>
  <c r="C139" i="54"/>
  <c r="C140" i="54"/>
  <c r="C141" i="54"/>
  <c r="C142" i="54"/>
  <c r="C143" i="54"/>
  <c r="C144" i="54"/>
  <c r="C145" i="54"/>
  <c r="C146" i="54"/>
  <c r="C147" i="54"/>
  <c r="C148" i="54"/>
  <c r="C149" i="54"/>
  <c r="C150" i="54"/>
  <c r="C151" i="54"/>
  <c r="C152" i="54"/>
  <c r="C153" i="54"/>
  <c r="C154" i="54"/>
  <c r="C155" i="54"/>
  <c r="C156" i="54"/>
  <c r="C157" i="54"/>
  <c r="C158" i="54"/>
  <c r="C159" i="54"/>
  <c r="C160" i="54"/>
  <c r="C161" i="54"/>
  <c r="C162" i="54"/>
  <c r="C163" i="54"/>
  <c r="C164" i="54"/>
  <c r="C165" i="54"/>
  <c r="C166" i="54"/>
  <c r="C167" i="54"/>
  <c r="C168" i="54"/>
  <c r="C169" i="54"/>
  <c r="C170" i="54"/>
  <c r="C171" i="54"/>
  <c r="C172" i="54"/>
  <c r="C173" i="54"/>
  <c r="C174" i="54"/>
  <c r="C175" i="54"/>
  <c r="C176" i="54"/>
  <c r="C177" i="54"/>
  <c r="C178" i="54"/>
  <c r="C179" i="54"/>
  <c r="C180" i="54"/>
  <c r="C181" i="54"/>
  <c r="C182" i="54"/>
  <c r="C183" i="54"/>
  <c r="C184" i="54"/>
  <c r="C185" i="54"/>
  <c r="C186" i="54"/>
  <c r="C187" i="54"/>
  <c r="C188" i="54"/>
  <c r="C189" i="54"/>
  <c r="C190" i="54"/>
  <c r="C191" i="54"/>
  <c r="C192" i="54"/>
  <c r="C193" i="54"/>
  <c r="C194" i="54"/>
  <c r="C195" i="54"/>
  <c r="C196" i="54"/>
  <c r="C197" i="54"/>
  <c r="C198" i="54"/>
  <c r="C199" i="54"/>
  <c r="C200" i="54"/>
  <c r="C201" i="54"/>
  <c r="C202" i="54"/>
  <c r="C203" i="54"/>
  <c r="C204" i="54"/>
  <c r="C205" i="54"/>
  <c r="C206" i="54"/>
  <c r="C207" i="54"/>
  <c r="C8" i="54"/>
  <c r="L9" i="54"/>
  <c r="L10" i="54"/>
  <c r="L11" i="54"/>
  <c r="L12" i="54"/>
  <c r="L13" i="54"/>
  <c r="L14" i="54"/>
  <c r="L15" i="54"/>
  <c r="L16" i="54"/>
  <c r="L17" i="54"/>
  <c r="L18" i="54"/>
  <c r="L19" i="54"/>
  <c r="L20" i="54"/>
  <c r="L21" i="54"/>
  <c r="L22" i="54"/>
  <c r="L23" i="54"/>
  <c r="L24" i="54"/>
  <c r="L25" i="54"/>
  <c r="L26" i="54"/>
  <c r="L27" i="54"/>
  <c r="L28" i="54"/>
  <c r="L29" i="54"/>
  <c r="L30" i="54"/>
  <c r="L31" i="54"/>
  <c r="L32" i="54"/>
  <c r="L33" i="54"/>
  <c r="L34" i="54"/>
  <c r="L35" i="54"/>
  <c r="L36" i="54"/>
  <c r="L37" i="54"/>
  <c r="L38" i="54"/>
  <c r="L39" i="54"/>
  <c r="L40" i="54"/>
  <c r="L41" i="54"/>
  <c r="L42" i="54"/>
  <c r="L43" i="54"/>
  <c r="L44" i="54"/>
  <c r="L45" i="54"/>
  <c r="L46" i="54"/>
  <c r="L47" i="54"/>
  <c r="L48" i="54"/>
  <c r="L49" i="54"/>
  <c r="L50" i="54"/>
  <c r="L51" i="54"/>
  <c r="L52" i="54"/>
  <c r="L53" i="54"/>
  <c r="L54" i="54"/>
  <c r="L55" i="54"/>
  <c r="L56" i="54"/>
  <c r="L57" i="54"/>
  <c r="L58" i="54"/>
  <c r="L59" i="54"/>
  <c r="L60" i="54"/>
  <c r="L61" i="54"/>
  <c r="L62" i="54"/>
  <c r="L63" i="54"/>
  <c r="L64" i="54"/>
  <c r="L65" i="54"/>
  <c r="L66" i="54"/>
  <c r="L67" i="54"/>
  <c r="L68" i="54"/>
  <c r="L69" i="54"/>
  <c r="L70" i="54"/>
  <c r="L71" i="54"/>
  <c r="L72" i="54"/>
  <c r="L73" i="54"/>
  <c r="L74" i="54"/>
  <c r="L75" i="54"/>
  <c r="L76" i="54"/>
  <c r="L77" i="54"/>
  <c r="L78" i="54"/>
  <c r="L79" i="54"/>
  <c r="L80" i="54"/>
  <c r="L81" i="54"/>
  <c r="L82" i="54"/>
  <c r="L83" i="54"/>
  <c r="L84" i="54"/>
  <c r="L85" i="54"/>
  <c r="L86" i="54"/>
  <c r="L87" i="54"/>
  <c r="L88" i="54"/>
  <c r="L89" i="54"/>
  <c r="L90" i="54"/>
  <c r="L91" i="54"/>
  <c r="L92" i="54"/>
  <c r="L93" i="54"/>
  <c r="L94" i="54"/>
  <c r="L95" i="54"/>
  <c r="L96" i="54"/>
  <c r="L97" i="54"/>
  <c r="L98" i="54"/>
  <c r="L99" i="54"/>
  <c r="L100" i="54"/>
  <c r="L101" i="54"/>
  <c r="L102" i="54"/>
  <c r="L103" i="54"/>
  <c r="L104" i="54"/>
  <c r="L105" i="54"/>
  <c r="L106" i="54"/>
  <c r="L107" i="54"/>
  <c r="L108" i="54"/>
  <c r="L109" i="54"/>
  <c r="L110" i="54"/>
  <c r="L111" i="54"/>
  <c r="L112" i="54"/>
  <c r="L113" i="54"/>
  <c r="L114" i="54"/>
  <c r="L115" i="54"/>
  <c r="L116" i="54"/>
  <c r="L117" i="54"/>
  <c r="L118" i="54"/>
  <c r="L119" i="54"/>
  <c r="L120" i="54"/>
  <c r="L121" i="54"/>
  <c r="L122" i="54"/>
  <c r="L123" i="54"/>
  <c r="L124" i="54"/>
  <c r="L125" i="54"/>
  <c r="L126" i="54"/>
  <c r="L127" i="54"/>
  <c r="L128" i="54"/>
  <c r="L129" i="54"/>
  <c r="L130" i="54"/>
  <c r="L131" i="54"/>
  <c r="L132" i="54"/>
  <c r="L133" i="54"/>
  <c r="L134" i="54"/>
  <c r="L135" i="54"/>
  <c r="L136" i="54"/>
  <c r="L137" i="54"/>
  <c r="L138" i="54"/>
  <c r="L139" i="54"/>
  <c r="L140" i="54"/>
  <c r="L141" i="54"/>
  <c r="L142" i="54"/>
  <c r="L143" i="54"/>
  <c r="L144" i="54"/>
  <c r="L145" i="54"/>
  <c r="L146" i="54"/>
  <c r="L147" i="54"/>
  <c r="L148" i="54"/>
  <c r="L149" i="54"/>
  <c r="L150" i="54"/>
  <c r="L151" i="54"/>
  <c r="L152" i="54"/>
  <c r="L153" i="54"/>
  <c r="L154" i="54"/>
  <c r="L155" i="54"/>
  <c r="L156" i="54"/>
  <c r="L157" i="54"/>
  <c r="L158" i="54"/>
  <c r="L159" i="54"/>
  <c r="L160" i="54"/>
  <c r="L161" i="54"/>
  <c r="L162" i="54"/>
  <c r="L163" i="54"/>
  <c r="L164" i="54"/>
  <c r="L165" i="54"/>
  <c r="L166" i="54"/>
  <c r="L167" i="54"/>
  <c r="L168" i="54"/>
  <c r="L169" i="54"/>
  <c r="L170" i="54"/>
  <c r="L171" i="54"/>
  <c r="L172" i="54"/>
  <c r="L173" i="54"/>
  <c r="L174" i="54"/>
  <c r="L175" i="54"/>
  <c r="L176" i="54"/>
  <c r="L177" i="54"/>
  <c r="L178" i="54"/>
  <c r="L179" i="54"/>
  <c r="L180" i="54"/>
  <c r="L181" i="54"/>
  <c r="L182" i="54"/>
  <c r="L183" i="54"/>
  <c r="L184" i="54"/>
  <c r="L185" i="54"/>
  <c r="L186" i="54"/>
  <c r="L187" i="54"/>
  <c r="L188" i="54"/>
  <c r="L189" i="54"/>
  <c r="L190" i="54"/>
  <c r="L191" i="54"/>
  <c r="L192" i="54"/>
  <c r="L193" i="54"/>
  <c r="L194" i="54"/>
  <c r="L195" i="54"/>
  <c r="L196" i="54"/>
  <c r="L197" i="54"/>
  <c r="L198" i="54"/>
  <c r="L199" i="54"/>
  <c r="L200" i="54"/>
  <c r="L201" i="54"/>
  <c r="L202" i="54"/>
  <c r="L203" i="54"/>
  <c r="L204" i="54"/>
  <c r="L205" i="54"/>
  <c r="L206" i="54"/>
  <c r="L207" i="54"/>
  <c r="L8" i="54"/>
  <c r="K9" i="54"/>
  <c r="K10" i="54"/>
  <c r="K11" i="54"/>
  <c r="K12" i="54"/>
  <c r="K13" i="54"/>
  <c r="K14" i="54"/>
  <c r="K15" i="54"/>
  <c r="K16" i="54"/>
  <c r="K17" i="54"/>
  <c r="K18" i="54"/>
  <c r="K19" i="54"/>
  <c r="K20" i="54"/>
  <c r="K21" i="54"/>
  <c r="K22" i="54"/>
  <c r="K23" i="54"/>
  <c r="K24" i="54"/>
  <c r="K25" i="54"/>
  <c r="K26" i="54"/>
  <c r="K27" i="54"/>
  <c r="K28" i="54"/>
  <c r="K29" i="54"/>
  <c r="K30" i="54"/>
  <c r="K31" i="54"/>
  <c r="K32" i="54"/>
  <c r="K33" i="54"/>
  <c r="K34" i="54"/>
  <c r="K35" i="54"/>
  <c r="K36" i="54"/>
  <c r="K37" i="54"/>
  <c r="K38" i="54"/>
  <c r="K39" i="54"/>
  <c r="K40" i="54"/>
  <c r="K41" i="54"/>
  <c r="K42" i="54"/>
  <c r="K43" i="54"/>
  <c r="K44" i="54"/>
  <c r="K45" i="54"/>
  <c r="K46" i="54"/>
  <c r="K47" i="54"/>
  <c r="K48" i="54"/>
  <c r="K49" i="54"/>
  <c r="K50" i="54"/>
  <c r="K51" i="54"/>
  <c r="K52" i="54"/>
  <c r="K53" i="54"/>
  <c r="K54" i="54"/>
  <c r="K55" i="54"/>
  <c r="K56" i="54"/>
  <c r="K57" i="54"/>
  <c r="K58" i="54"/>
  <c r="K59" i="54"/>
  <c r="K60" i="54"/>
  <c r="K61" i="54"/>
  <c r="K62" i="54"/>
  <c r="K63" i="54"/>
  <c r="K64" i="54"/>
  <c r="K65" i="54"/>
  <c r="K66" i="54"/>
  <c r="K67" i="54"/>
  <c r="K68" i="54"/>
  <c r="K69" i="54"/>
  <c r="K70" i="54"/>
  <c r="K71" i="54"/>
  <c r="K72" i="54"/>
  <c r="K73" i="54"/>
  <c r="K74" i="54"/>
  <c r="K75" i="54"/>
  <c r="K76" i="54"/>
  <c r="K77" i="54"/>
  <c r="K78" i="54"/>
  <c r="K79" i="54"/>
  <c r="K80" i="54"/>
  <c r="K81" i="54"/>
  <c r="K82" i="54"/>
  <c r="K83" i="54"/>
  <c r="K84" i="54"/>
  <c r="K85" i="54"/>
  <c r="K86" i="54"/>
  <c r="K87" i="54"/>
  <c r="K88" i="54"/>
  <c r="K89" i="54"/>
  <c r="K90" i="54"/>
  <c r="K91" i="54"/>
  <c r="K92" i="54"/>
  <c r="K93" i="54"/>
  <c r="K94" i="54"/>
  <c r="K95" i="54"/>
  <c r="K96" i="54"/>
  <c r="K97" i="54"/>
  <c r="K98" i="54"/>
  <c r="K99" i="54"/>
  <c r="K100" i="54"/>
  <c r="K101" i="54"/>
  <c r="K102" i="54"/>
  <c r="K103" i="54"/>
  <c r="K104" i="54"/>
  <c r="K105" i="54"/>
  <c r="K106" i="54"/>
  <c r="K107" i="54"/>
  <c r="K108" i="54"/>
  <c r="K109" i="54"/>
  <c r="K110" i="54"/>
  <c r="K111" i="54"/>
  <c r="K112" i="54"/>
  <c r="K113" i="54"/>
  <c r="K114" i="54"/>
  <c r="K115" i="54"/>
  <c r="K116" i="54"/>
  <c r="K117" i="54"/>
  <c r="K118" i="54"/>
  <c r="K119" i="54"/>
  <c r="K120" i="54"/>
  <c r="K121" i="54"/>
  <c r="K122" i="54"/>
  <c r="K123" i="54"/>
  <c r="K124" i="54"/>
  <c r="K125" i="54"/>
  <c r="K126" i="54"/>
  <c r="K127" i="54"/>
  <c r="K128" i="54"/>
  <c r="K129" i="54"/>
  <c r="K130" i="54"/>
  <c r="K131" i="54"/>
  <c r="K132" i="54"/>
  <c r="K133" i="54"/>
  <c r="K134" i="54"/>
  <c r="K135" i="54"/>
  <c r="K136" i="54"/>
  <c r="K137" i="54"/>
  <c r="K138" i="54"/>
  <c r="K139" i="54"/>
  <c r="K140" i="54"/>
  <c r="K141" i="54"/>
  <c r="K142" i="54"/>
  <c r="K143" i="54"/>
  <c r="K144" i="54"/>
  <c r="K145" i="54"/>
  <c r="K146" i="54"/>
  <c r="K147" i="54"/>
  <c r="K148" i="54"/>
  <c r="K149" i="54"/>
  <c r="K150" i="54"/>
  <c r="K151" i="54"/>
  <c r="K152" i="54"/>
  <c r="K153" i="54"/>
  <c r="K154" i="54"/>
  <c r="K155" i="54"/>
  <c r="K156" i="54"/>
  <c r="K157" i="54"/>
  <c r="K158" i="54"/>
  <c r="K159" i="54"/>
  <c r="K160" i="54"/>
  <c r="K161" i="54"/>
  <c r="K162" i="54"/>
  <c r="K163" i="54"/>
  <c r="K164" i="54"/>
  <c r="K165" i="54"/>
  <c r="K166" i="54"/>
  <c r="K167" i="54"/>
  <c r="K168" i="54"/>
  <c r="K169" i="54"/>
  <c r="K170" i="54"/>
  <c r="K171" i="54"/>
  <c r="K172" i="54"/>
  <c r="K173" i="54"/>
  <c r="K174" i="54"/>
  <c r="K175" i="54"/>
  <c r="K176" i="54"/>
  <c r="K177" i="54"/>
  <c r="K178" i="54"/>
  <c r="K179" i="54"/>
  <c r="K180" i="54"/>
  <c r="K181" i="54"/>
  <c r="K182" i="54"/>
  <c r="K183" i="54"/>
  <c r="K184" i="54"/>
  <c r="K185" i="54"/>
  <c r="K186" i="54"/>
  <c r="K187" i="54"/>
  <c r="K188" i="54"/>
  <c r="K189" i="54"/>
  <c r="K190" i="54"/>
  <c r="K191" i="54"/>
  <c r="K192" i="54"/>
  <c r="K193" i="54"/>
  <c r="K194" i="54"/>
  <c r="K195" i="54"/>
  <c r="K196" i="54"/>
  <c r="K197" i="54"/>
  <c r="K198" i="54"/>
  <c r="K199" i="54"/>
  <c r="K200" i="54"/>
  <c r="K201" i="54"/>
  <c r="K202" i="54"/>
  <c r="K203" i="54"/>
  <c r="K204" i="54"/>
  <c r="K205" i="54"/>
  <c r="K206" i="54"/>
  <c r="K207" i="54"/>
  <c r="K8" i="54"/>
  <c r="Z207" i="54"/>
  <c r="W207" i="54"/>
  <c r="S207" i="54"/>
  <c r="AD207" i="54" s="1"/>
  <c r="Z206" i="54"/>
  <c r="W206" i="54"/>
  <c r="S206" i="54"/>
  <c r="AD206" i="54" s="1"/>
  <c r="Z205" i="54"/>
  <c r="W205" i="54"/>
  <c r="S205" i="54"/>
  <c r="AD205" i="54" s="1"/>
  <c r="Z204" i="54"/>
  <c r="W204" i="54"/>
  <c r="S204" i="54"/>
  <c r="AD204" i="54"/>
  <c r="Z203" i="54"/>
  <c r="W203" i="54"/>
  <c r="W131" i="54"/>
  <c r="S203" i="54"/>
  <c r="AD203" i="54" s="1"/>
  <c r="Z202" i="54"/>
  <c r="W202" i="54"/>
  <c r="S202" i="54"/>
  <c r="AD202" i="54"/>
  <c r="Z201" i="54"/>
  <c r="W201" i="54"/>
  <c r="S201" i="54"/>
  <c r="AD201" i="54" s="1"/>
  <c r="Z200" i="54"/>
  <c r="W200" i="54"/>
  <c r="S200" i="54"/>
  <c r="AD200" i="54"/>
  <c r="Z199" i="54"/>
  <c r="W199" i="54"/>
  <c r="W127" i="54"/>
  <c r="S199" i="54"/>
  <c r="AD199" i="54" s="1"/>
  <c r="Z198" i="54"/>
  <c r="W198" i="54"/>
  <c r="S198" i="54"/>
  <c r="AD198" i="54" s="1"/>
  <c r="Z197" i="54"/>
  <c r="W197" i="54"/>
  <c r="S197" i="54"/>
  <c r="AD197" i="54"/>
  <c r="Z196" i="54"/>
  <c r="W196" i="54"/>
  <c r="W124" i="54"/>
  <c r="S196" i="54"/>
  <c r="AD196" i="54" s="1"/>
  <c r="S195" i="54"/>
  <c r="AD195" i="54" s="1"/>
  <c r="Z195" i="54"/>
  <c r="W195" i="54"/>
  <c r="Z194" i="54"/>
  <c r="W194" i="54"/>
  <c r="S194" i="54"/>
  <c r="AD194" i="54"/>
  <c r="Z193" i="54"/>
  <c r="W193" i="54"/>
  <c r="S193" i="54"/>
  <c r="AD193" i="54" s="1"/>
  <c r="Z192" i="54"/>
  <c r="W192" i="54"/>
  <c r="S192" i="54"/>
  <c r="AD192" i="54" s="1"/>
  <c r="Z191" i="54"/>
  <c r="W191" i="54"/>
  <c r="S191" i="54"/>
  <c r="AD191" i="54" s="1"/>
  <c r="Z190" i="54"/>
  <c r="W190" i="54"/>
  <c r="S190" i="54"/>
  <c r="AD190" i="54"/>
  <c r="Z189" i="54"/>
  <c r="W189" i="54"/>
  <c r="S189" i="54"/>
  <c r="AD189" i="54" s="1"/>
  <c r="S188" i="54"/>
  <c r="AD188" i="54" s="1"/>
  <c r="Z188" i="54"/>
  <c r="W188" i="54"/>
  <c r="Z187" i="54"/>
  <c r="W187" i="54"/>
  <c r="W115" i="54"/>
  <c r="S187" i="54"/>
  <c r="AD187" i="54"/>
  <c r="Z186" i="54"/>
  <c r="W186" i="54"/>
  <c r="W114" i="54"/>
  <c r="S186" i="54"/>
  <c r="AD186" i="54" s="1"/>
  <c r="Z185" i="54"/>
  <c r="W185" i="54"/>
  <c r="S185" i="54"/>
  <c r="AD185" i="54"/>
  <c r="S184" i="54"/>
  <c r="AD184" i="54"/>
  <c r="Z184" i="54"/>
  <c r="W184" i="54"/>
  <c r="Z183" i="54"/>
  <c r="W183" i="54"/>
  <c r="W111" i="54"/>
  <c r="S183" i="54"/>
  <c r="AD183" i="54" s="1"/>
  <c r="Z182" i="54"/>
  <c r="W182" i="54"/>
  <c r="S182" i="54"/>
  <c r="AD182" i="54" s="1"/>
  <c r="Z181" i="54"/>
  <c r="W181" i="54"/>
  <c r="S181" i="54"/>
  <c r="AD181" i="54" s="1"/>
  <c r="S180" i="54"/>
  <c r="AD180" i="54"/>
  <c r="Z180" i="54"/>
  <c r="W180" i="54"/>
  <c r="S179" i="54"/>
  <c r="AD179" i="54"/>
  <c r="Z179" i="54"/>
  <c r="W179" i="54"/>
  <c r="Z178" i="54"/>
  <c r="W178" i="54"/>
  <c r="S178" i="54"/>
  <c r="AD178" i="54"/>
  <c r="Z177" i="54"/>
  <c r="W177" i="54"/>
  <c r="S177" i="54"/>
  <c r="AD177" i="54" s="1"/>
  <c r="Z176" i="54"/>
  <c r="W176" i="54"/>
  <c r="S176" i="54"/>
  <c r="AD176" i="54" s="1"/>
  <c r="Z175" i="54"/>
  <c r="W175" i="54"/>
  <c r="W103" i="54"/>
  <c r="S175" i="54"/>
  <c r="AD175" i="54"/>
  <c r="Z174" i="54"/>
  <c r="W174" i="54"/>
  <c r="S174" i="54"/>
  <c r="AD174" i="54" s="1"/>
  <c r="Z173" i="54"/>
  <c r="W173" i="54"/>
  <c r="S173" i="54"/>
  <c r="AD173" i="54" s="1"/>
  <c r="Z172" i="54"/>
  <c r="W172" i="54"/>
  <c r="W100" i="54"/>
  <c r="S172" i="54"/>
  <c r="AD172" i="54" s="1"/>
  <c r="Z171" i="54"/>
  <c r="W171" i="54"/>
  <c r="S171" i="54"/>
  <c r="AD171" i="54"/>
  <c r="Z170" i="54"/>
  <c r="W170" i="54"/>
  <c r="S170" i="54"/>
  <c r="AD170" i="54" s="1"/>
  <c r="Z169" i="54"/>
  <c r="W169" i="54"/>
  <c r="S169" i="54"/>
  <c r="AD169" i="54"/>
  <c r="S168" i="54"/>
  <c r="AD168" i="54"/>
  <c r="Z168" i="54"/>
  <c r="W168" i="54"/>
  <c r="S167" i="54"/>
  <c r="AD167" i="54" s="1"/>
  <c r="Z167" i="54"/>
  <c r="W167" i="54"/>
  <c r="Z166" i="54"/>
  <c r="W166" i="54"/>
  <c r="S166" i="54"/>
  <c r="AD166" i="54"/>
  <c r="Z165" i="54"/>
  <c r="W165" i="54"/>
  <c r="S165" i="54"/>
  <c r="AD165" i="54" s="1"/>
  <c r="Z164" i="54"/>
  <c r="W164" i="54"/>
  <c r="S164" i="54"/>
  <c r="AD164" i="54"/>
  <c r="Z163" i="54"/>
  <c r="W163" i="54"/>
  <c r="W91" i="54"/>
  <c r="S163" i="54"/>
  <c r="AD163" i="54" s="1"/>
  <c r="Z162" i="54"/>
  <c r="W162" i="54"/>
  <c r="W90" i="54"/>
  <c r="S162" i="54"/>
  <c r="AD162" i="54" s="1"/>
  <c r="Z161" i="54"/>
  <c r="W161" i="54"/>
  <c r="S161" i="54"/>
  <c r="AD161" i="54" s="1"/>
  <c r="Z160" i="54"/>
  <c r="W160" i="54"/>
  <c r="S160" i="54"/>
  <c r="AD160" i="54" s="1"/>
  <c r="Z159" i="54"/>
  <c r="W159" i="54"/>
  <c r="W87" i="54"/>
  <c r="S159" i="54"/>
  <c r="AD159" i="54" s="1"/>
  <c r="Z158" i="54"/>
  <c r="W158" i="54"/>
  <c r="W86" i="54"/>
  <c r="S158" i="54"/>
  <c r="AD158" i="54" s="1"/>
  <c r="Z157" i="54"/>
  <c r="W157" i="54"/>
  <c r="S157" i="54"/>
  <c r="AD157" i="54" s="1"/>
  <c r="Z156" i="54"/>
  <c r="W156" i="54"/>
  <c r="S156" i="54"/>
  <c r="AD156" i="54" s="1"/>
  <c r="Z155" i="54"/>
  <c r="W155" i="54"/>
  <c r="W83" i="54"/>
  <c r="S155" i="54"/>
  <c r="AD155" i="54" s="1"/>
  <c r="Z154" i="54"/>
  <c r="W154" i="54"/>
  <c r="W82" i="54"/>
  <c r="S154" i="54"/>
  <c r="AD154" i="54" s="1"/>
  <c r="Z153" i="54"/>
  <c r="W153" i="54"/>
  <c r="S153" i="54"/>
  <c r="AD153" i="54" s="1"/>
  <c r="Z152" i="54"/>
  <c r="W152" i="54"/>
  <c r="S152" i="54"/>
  <c r="AD152" i="54" s="1"/>
  <c r="Z151" i="54"/>
  <c r="W151" i="54"/>
  <c r="S151" i="54"/>
  <c r="AD151" i="54" s="1"/>
  <c r="Z150" i="54"/>
  <c r="W150" i="54"/>
  <c r="S150" i="54"/>
  <c r="AD150" i="54"/>
  <c r="Z149" i="54"/>
  <c r="W149" i="54"/>
  <c r="S149" i="54"/>
  <c r="AD149" i="54" s="1"/>
  <c r="Z148" i="54"/>
  <c r="W148" i="54"/>
  <c r="S148" i="54"/>
  <c r="AD148" i="54" s="1"/>
  <c r="Z147" i="54"/>
  <c r="W147" i="54"/>
  <c r="S147" i="54"/>
  <c r="AD147" i="54" s="1"/>
  <c r="Z146" i="54"/>
  <c r="W146" i="54"/>
  <c r="W74" i="54"/>
  <c r="S146" i="54"/>
  <c r="AD146" i="54" s="1"/>
  <c r="Z145" i="54"/>
  <c r="W145" i="54"/>
  <c r="S145" i="54"/>
  <c r="AD145" i="54" s="1"/>
  <c r="S144" i="54"/>
  <c r="AD144" i="54" s="1"/>
  <c r="Z144" i="54"/>
  <c r="W144" i="54"/>
  <c r="Z143" i="54"/>
  <c r="W143" i="54"/>
  <c r="S143" i="54"/>
  <c r="AD143" i="54" s="1"/>
  <c r="Z142" i="54"/>
  <c r="W142" i="54"/>
  <c r="W70" i="54"/>
  <c r="S142" i="54"/>
  <c r="AD142" i="54"/>
  <c r="Z141" i="54"/>
  <c r="W141" i="54"/>
  <c r="S141" i="54"/>
  <c r="AD141" i="54" s="1"/>
  <c r="S140" i="54"/>
  <c r="AD140" i="54"/>
  <c r="Z140" i="54"/>
  <c r="W140" i="54"/>
  <c r="S139" i="54"/>
  <c r="AD139" i="54" s="1"/>
  <c r="Z139" i="54"/>
  <c r="W139" i="54"/>
  <c r="Z138" i="54"/>
  <c r="W138" i="54"/>
  <c r="S138" i="54"/>
  <c r="AD138" i="54" s="1"/>
  <c r="Z137" i="54"/>
  <c r="W137" i="54"/>
  <c r="S137" i="54"/>
  <c r="AD137" i="54"/>
  <c r="Z136" i="54"/>
  <c r="S136" i="54"/>
  <c r="AD136" i="54" s="1"/>
  <c r="Z135" i="54"/>
  <c r="S135" i="54"/>
  <c r="AD135" i="54" s="1"/>
  <c r="Z134" i="54"/>
  <c r="W134" i="54"/>
  <c r="S134" i="54"/>
  <c r="AD134" i="54"/>
  <c r="Z133" i="54"/>
  <c r="S133" i="54"/>
  <c r="AD133" i="54"/>
  <c r="Z132" i="54"/>
  <c r="S132" i="54"/>
  <c r="AD132" i="54" s="1"/>
  <c r="Z131" i="54"/>
  <c r="S131" i="54"/>
  <c r="AD131" i="54" s="1"/>
  <c r="Z130" i="54"/>
  <c r="W130" i="54"/>
  <c r="S130" i="54"/>
  <c r="AD130" i="54"/>
  <c r="Z129" i="54"/>
  <c r="S129" i="54"/>
  <c r="AD129" i="54"/>
  <c r="Z128" i="54"/>
  <c r="S128" i="54"/>
  <c r="AD128" i="54" s="1"/>
  <c r="Z127" i="54"/>
  <c r="W55" i="54"/>
  <c r="S127" i="54"/>
  <c r="AD127" i="54" s="1"/>
  <c r="Z126" i="54"/>
  <c r="S126" i="54"/>
  <c r="AD126" i="54"/>
  <c r="Z125" i="54"/>
  <c r="S125" i="54"/>
  <c r="AD125" i="54" s="1"/>
  <c r="Z124" i="54"/>
  <c r="W52" i="54"/>
  <c r="S124" i="54"/>
  <c r="AD124" i="54" s="1"/>
  <c r="Z123" i="54"/>
  <c r="S123" i="54"/>
  <c r="AD123" i="54" s="1"/>
  <c r="Z122" i="54"/>
  <c r="W122" i="54"/>
  <c r="S122" i="54"/>
  <c r="AD122" i="54" s="1"/>
  <c r="Z121" i="54"/>
  <c r="S121" i="54"/>
  <c r="AD121" i="54" s="1"/>
  <c r="Z120" i="54"/>
  <c r="S120" i="54"/>
  <c r="AD120" i="54" s="1"/>
  <c r="Z119" i="54"/>
  <c r="S119" i="54"/>
  <c r="AD119" i="54" s="1"/>
  <c r="Z118" i="54"/>
  <c r="W118" i="54"/>
  <c r="S118" i="54"/>
  <c r="AD118" i="54" s="1"/>
  <c r="Z117" i="54"/>
  <c r="S117" i="54"/>
  <c r="AD117" i="54" s="1"/>
  <c r="S116" i="54"/>
  <c r="AD116" i="54" s="1"/>
  <c r="Z116" i="54"/>
  <c r="W44" i="54"/>
  <c r="S115" i="54"/>
  <c r="AD115" i="54"/>
  <c r="Z115" i="54"/>
  <c r="Z114" i="54"/>
  <c r="S114" i="54"/>
  <c r="AD114" i="54" s="1"/>
  <c r="Z113" i="54"/>
  <c r="S113" i="54"/>
  <c r="AD113" i="54" s="1"/>
  <c r="Z112" i="54"/>
  <c r="S112" i="54"/>
  <c r="AD112" i="54"/>
  <c r="Z111" i="54"/>
  <c r="W39" i="54"/>
  <c r="S111" i="54"/>
  <c r="AD111" i="54" s="1"/>
  <c r="Z110" i="54"/>
  <c r="W110" i="54"/>
  <c r="W38" i="54"/>
  <c r="S110" i="54"/>
  <c r="AD110" i="54" s="1"/>
  <c r="Z109" i="54"/>
  <c r="S109" i="54"/>
  <c r="AD109" i="54" s="1"/>
  <c r="Z108" i="54"/>
  <c r="S108" i="54"/>
  <c r="AD108" i="54" s="1"/>
  <c r="Z107" i="54"/>
  <c r="W107" i="54"/>
  <c r="W35" i="54"/>
  <c r="S107" i="54"/>
  <c r="AD107" i="54" s="1"/>
  <c r="S106" i="54"/>
  <c r="AD106" i="54" s="1"/>
  <c r="Z106" i="54"/>
  <c r="W106" i="54"/>
  <c r="Z105" i="54"/>
  <c r="W33" i="54"/>
  <c r="S105" i="54"/>
  <c r="AD105" i="54" s="1"/>
  <c r="Z104" i="54"/>
  <c r="S104" i="54"/>
  <c r="AD104" i="54" s="1"/>
  <c r="Z103" i="54"/>
  <c r="S103" i="54"/>
  <c r="AD103" i="54"/>
  <c r="Z102" i="54"/>
  <c r="W30" i="54"/>
  <c r="S102" i="54"/>
  <c r="AD102" i="54" s="1"/>
  <c r="Z101" i="54"/>
  <c r="S101" i="54"/>
  <c r="AD101" i="54" s="1"/>
  <c r="Z100" i="54"/>
  <c r="S100" i="54"/>
  <c r="AD100" i="54" s="1"/>
  <c r="Z99" i="54"/>
  <c r="W27" i="54"/>
  <c r="S99" i="54"/>
  <c r="AD99" i="54" s="1"/>
  <c r="S98" i="54"/>
  <c r="AD98" i="54" s="1"/>
  <c r="Z98" i="54"/>
  <c r="W98" i="54"/>
  <c r="Z97" i="54"/>
  <c r="S97" i="54"/>
  <c r="AD97" i="54" s="1"/>
  <c r="Z96" i="54"/>
  <c r="S96" i="54"/>
  <c r="AD96" i="54"/>
  <c r="Z95" i="54"/>
  <c r="W95" i="54"/>
  <c r="W23" i="54"/>
  <c r="S95" i="54"/>
  <c r="AD95" i="54" s="1"/>
  <c r="Z94" i="54"/>
  <c r="W94" i="54"/>
  <c r="W22" i="54"/>
  <c r="S94" i="54"/>
  <c r="AD94" i="54" s="1"/>
  <c r="Z93" i="54"/>
  <c r="S93" i="54"/>
  <c r="AD93" i="54" s="1"/>
  <c r="S92" i="54"/>
  <c r="AD92" i="54" s="1"/>
  <c r="Z92" i="54"/>
  <c r="S91" i="54"/>
  <c r="AD91" i="54" s="1"/>
  <c r="Z91" i="54"/>
  <c r="S90" i="54"/>
  <c r="AD90" i="54" s="1"/>
  <c r="Z90" i="54"/>
  <c r="Z89" i="54"/>
  <c r="S89" i="54"/>
  <c r="AD89" i="54" s="1"/>
  <c r="S88" i="54"/>
  <c r="AD88" i="54" s="1"/>
  <c r="Z88" i="54"/>
  <c r="S87" i="54"/>
  <c r="AD87" i="54" s="1"/>
  <c r="Z87" i="54"/>
  <c r="W15" i="54"/>
  <c r="S86" i="54"/>
  <c r="AD86" i="54" s="1"/>
  <c r="Z86" i="54"/>
  <c r="W14" i="54"/>
  <c r="Z85" i="54"/>
  <c r="S85" i="54"/>
  <c r="AD85" i="54" s="1"/>
  <c r="Z84" i="54"/>
  <c r="S84" i="54"/>
  <c r="AD84" i="54" s="1"/>
  <c r="S83" i="54"/>
  <c r="AD83" i="54" s="1"/>
  <c r="Z83" i="54"/>
  <c r="S82" i="54"/>
  <c r="AD82" i="54" s="1"/>
  <c r="Z82" i="54"/>
  <c r="Z81" i="54"/>
  <c r="S81" i="54"/>
  <c r="AD81" i="54" s="1"/>
  <c r="Z80" i="54"/>
  <c r="S80" i="54"/>
  <c r="AD80" i="54" s="1"/>
  <c r="Z79" i="54"/>
  <c r="W79" i="54"/>
  <c r="S79" i="54"/>
  <c r="AD79" i="54" s="1"/>
  <c r="Z78" i="54"/>
  <c r="S78" i="54"/>
  <c r="AD78" i="54" s="1"/>
  <c r="Z77" i="54"/>
  <c r="W77" i="54"/>
  <c r="S77" i="54"/>
  <c r="AD77" i="54" s="1"/>
  <c r="S76" i="54"/>
  <c r="AD76" i="54" s="1"/>
  <c r="Z76" i="54"/>
  <c r="S75" i="54"/>
  <c r="AD75" i="54"/>
  <c r="Z75" i="54"/>
  <c r="W75" i="54"/>
  <c r="Z74" i="54"/>
  <c r="S74" i="54"/>
  <c r="AD74" i="54" s="1"/>
  <c r="Z73" i="54"/>
  <c r="S73" i="54"/>
  <c r="AD73" i="54"/>
  <c r="S72" i="54"/>
  <c r="AD72" i="54" s="1"/>
  <c r="Z72" i="54"/>
  <c r="Z71" i="54"/>
  <c r="S71" i="54"/>
  <c r="AD71" i="54" s="1"/>
  <c r="Z70" i="54"/>
  <c r="S70" i="54"/>
  <c r="AD70" i="54" s="1"/>
  <c r="Z69" i="54"/>
  <c r="S69" i="54"/>
  <c r="AD69" i="54" s="1"/>
  <c r="S68" i="54"/>
  <c r="AD68" i="54" s="1"/>
  <c r="Z68" i="54"/>
  <c r="S67" i="54"/>
  <c r="AD67" i="54" s="1"/>
  <c r="Z67" i="54"/>
  <c r="W67" i="54"/>
  <c r="S66" i="54"/>
  <c r="AD66" i="54"/>
  <c r="Z66" i="54"/>
  <c r="W66" i="54"/>
  <c r="Z65" i="54"/>
  <c r="S65" i="54"/>
  <c r="AD65" i="54" s="1"/>
  <c r="Z64" i="54"/>
  <c r="W64" i="54"/>
  <c r="S64" i="54"/>
  <c r="AD64" i="54" s="1"/>
  <c r="S63" i="54"/>
  <c r="AD63" i="54" s="1"/>
  <c r="Z63" i="54"/>
  <c r="S62" i="54"/>
  <c r="AD62" i="54" s="1"/>
  <c r="Z62" i="54"/>
  <c r="W62" i="54"/>
  <c r="Z61" i="54"/>
  <c r="W61" i="54"/>
  <c r="S61" i="54"/>
  <c r="AD61" i="54" s="1"/>
  <c r="Z60" i="54"/>
  <c r="S60" i="54"/>
  <c r="AD60" i="54" s="1"/>
  <c r="Z59" i="54"/>
  <c r="W59" i="54"/>
  <c r="S59" i="54"/>
  <c r="AD59" i="54"/>
  <c r="Z58" i="54"/>
  <c r="S58" i="54"/>
  <c r="AD58" i="54" s="1"/>
  <c r="Z57" i="54"/>
  <c r="S57" i="54"/>
  <c r="AD57" i="54"/>
  <c r="S56" i="54"/>
  <c r="AD56" i="54" s="1"/>
  <c r="Z56" i="54"/>
  <c r="Z55" i="54"/>
  <c r="S55" i="54"/>
  <c r="AD55" i="54" s="1"/>
  <c r="Z54" i="54"/>
  <c r="S54" i="54"/>
  <c r="AD54" i="54" s="1"/>
  <c r="Z53" i="54"/>
  <c r="S53" i="54"/>
  <c r="AD53" i="54" s="1"/>
  <c r="S52" i="54"/>
  <c r="AD52" i="54" s="1"/>
  <c r="Z52" i="54"/>
  <c r="S51" i="54"/>
  <c r="AD51" i="54" s="1"/>
  <c r="Z51" i="54"/>
  <c r="W51" i="54"/>
  <c r="S50" i="54"/>
  <c r="AD50" i="54" s="1"/>
  <c r="Z50" i="54"/>
  <c r="W50" i="54"/>
  <c r="Z49" i="54"/>
  <c r="S49" i="54"/>
  <c r="AD49" i="54"/>
  <c r="S48" i="54"/>
  <c r="AD48" i="54" s="1"/>
  <c r="Z48" i="54"/>
  <c r="S47" i="54"/>
  <c r="AD47" i="54" s="1"/>
  <c r="Z47" i="54"/>
  <c r="S46" i="54"/>
  <c r="AD46" i="54" s="1"/>
  <c r="Z46" i="54"/>
  <c r="W46" i="54"/>
  <c r="Z45" i="54"/>
  <c r="S45" i="54"/>
  <c r="AD45" i="54" s="1"/>
  <c r="S44" i="54"/>
  <c r="AD44" i="54" s="1"/>
  <c r="Z44" i="54"/>
  <c r="S43" i="54"/>
  <c r="AD43" i="54" s="1"/>
  <c r="Z43" i="54"/>
  <c r="W43" i="54"/>
  <c r="S42" i="54"/>
  <c r="AD42" i="54" s="1"/>
  <c r="Z42" i="54"/>
  <c r="Z41" i="54"/>
  <c r="W41" i="54"/>
  <c r="S41" i="54"/>
  <c r="AD41" i="54" s="1"/>
  <c r="Z40" i="54"/>
  <c r="S40" i="54"/>
  <c r="AD40" i="54" s="1"/>
  <c r="S39" i="54"/>
  <c r="AD39" i="54" s="1"/>
  <c r="Z39" i="54"/>
  <c r="S38" i="54"/>
  <c r="AD38" i="54"/>
  <c r="Z38" i="54"/>
  <c r="Z37" i="54"/>
  <c r="S37" i="54"/>
  <c r="AD37" i="54" s="1"/>
  <c r="Z36" i="54"/>
  <c r="S36" i="54"/>
  <c r="AD36" i="54" s="1"/>
  <c r="S35" i="54"/>
  <c r="AD35" i="54" s="1"/>
  <c r="Z35" i="54"/>
  <c r="Z34" i="54"/>
  <c r="W34" i="54"/>
  <c r="S34" i="54"/>
  <c r="AD34" i="54"/>
  <c r="Z33" i="54"/>
  <c r="S33" i="54"/>
  <c r="AD33" i="54" s="1"/>
  <c r="Z32" i="54"/>
  <c r="S32" i="54"/>
  <c r="AD32" i="54" s="1"/>
  <c r="Z31" i="54"/>
  <c r="S31" i="54"/>
  <c r="AD31" i="54" s="1"/>
  <c r="Z30" i="54"/>
  <c r="S30" i="54"/>
  <c r="AD30" i="54"/>
  <c r="Z29" i="54"/>
  <c r="W29" i="54"/>
  <c r="S29" i="54"/>
  <c r="AD29" i="54"/>
  <c r="Z28" i="54"/>
  <c r="S28" i="54"/>
  <c r="AD28" i="54" s="1"/>
  <c r="S27" i="54"/>
  <c r="AD27" i="54" s="1"/>
  <c r="Z27" i="54"/>
  <c r="Z26" i="54"/>
  <c r="S26" i="54"/>
  <c r="AD26" i="54" s="1"/>
  <c r="Z25" i="54"/>
  <c r="S25" i="54"/>
  <c r="AD25" i="54" s="1"/>
  <c r="Z24" i="54"/>
  <c r="W24" i="54"/>
  <c r="S24" i="54"/>
  <c r="AD24" i="54" s="1"/>
  <c r="Z23" i="54"/>
  <c r="S23" i="54"/>
  <c r="AD23" i="54" s="1"/>
  <c r="Z22" i="54"/>
  <c r="S22" i="54"/>
  <c r="AD22" i="54" s="1"/>
  <c r="Z21" i="54"/>
  <c r="S21" i="54"/>
  <c r="AD21" i="54"/>
  <c r="Z20" i="54"/>
  <c r="S20" i="54"/>
  <c r="AD20" i="54" s="1"/>
  <c r="S19" i="54"/>
  <c r="AD19" i="54" s="1"/>
  <c r="Z19" i="54"/>
  <c r="Z18" i="54"/>
  <c r="W18" i="54"/>
  <c r="S18" i="54"/>
  <c r="AD18" i="54" s="1"/>
  <c r="Z17" i="54"/>
  <c r="S17" i="54"/>
  <c r="AD17" i="54" s="1"/>
  <c r="Z16" i="54"/>
  <c r="S16" i="54"/>
  <c r="AD16" i="54" s="1"/>
  <c r="Z15" i="54"/>
  <c r="S15" i="54"/>
  <c r="AD15" i="54"/>
  <c r="S14" i="54"/>
  <c r="AD14" i="54" s="1"/>
  <c r="Z14" i="54"/>
  <c r="Z13" i="54"/>
  <c r="S13" i="54"/>
  <c r="AD13" i="54" s="1"/>
  <c r="Z12" i="54"/>
  <c r="S12" i="54"/>
  <c r="AD12" i="54" s="1"/>
  <c r="S11" i="54"/>
  <c r="AD11" i="54"/>
  <c r="W11" i="54"/>
  <c r="Z10" i="54"/>
  <c r="Z208" i="54" s="1"/>
  <c r="S10" i="54"/>
  <c r="AD10" i="54" s="1"/>
  <c r="Z9" i="54"/>
  <c r="S9" i="54"/>
  <c r="AD9" i="54"/>
  <c r="A9" i="54"/>
  <c r="A10" i="54"/>
  <c r="A11" i="54" s="1"/>
  <c r="A12" i="54" s="1"/>
  <c r="A13" i="54" s="1"/>
  <c r="A14" i="54" s="1"/>
  <c r="A15" i="54" s="1"/>
  <c r="A16" i="54" s="1"/>
  <c r="A17" i="54" s="1"/>
  <c r="A18" i="54" s="1"/>
  <c r="A19" i="54" s="1"/>
  <c r="A20" i="54" s="1"/>
  <c r="A21" i="54" s="1"/>
  <c r="A22" i="54" s="1"/>
  <c r="A23" i="54" s="1"/>
  <c r="A24" i="54" s="1"/>
  <c r="A25" i="54" s="1"/>
  <c r="A26" i="54" s="1"/>
  <c r="A27" i="54" s="1"/>
  <c r="A28" i="54" s="1"/>
  <c r="A29" i="54" s="1"/>
  <c r="A30" i="54" s="1"/>
  <c r="A31" i="54" s="1"/>
  <c r="A32" i="54" s="1"/>
  <c r="A33" i="54" s="1"/>
  <c r="A34" i="54" s="1"/>
  <c r="A35" i="54" s="1"/>
  <c r="A36" i="54" s="1"/>
  <c r="A37" i="54" s="1"/>
  <c r="A38" i="54" s="1"/>
  <c r="A39" i="54" s="1"/>
  <c r="A40" i="54" s="1"/>
  <c r="A41" i="54" s="1"/>
  <c r="A42" i="54" s="1"/>
  <c r="A43" i="54" s="1"/>
  <c r="A44" i="54" s="1"/>
  <c r="A45" i="54" s="1"/>
  <c r="A46" i="54" s="1"/>
  <c r="A47" i="54" s="1"/>
  <c r="A48" i="54" s="1"/>
  <c r="A49" i="54" s="1"/>
  <c r="A50" i="54" s="1"/>
  <c r="A51" i="54" s="1"/>
  <c r="A52" i="54" s="1"/>
  <c r="A53" i="54" s="1"/>
  <c r="A54" i="54" s="1"/>
  <c r="A55" i="54" s="1"/>
  <c r="A56" i="54" s="1"/>
  <c r="A57" i="54" s="1"/>
  <c r="A58" i="54" s="1"/>
  <c r="A59" i="54" s="1"/>
  <c r="A60" i="54" s="1"/>
  <c r="A61" i="54" s="1"/>
  <c r="A62" i="54" s="1"/>
  <c r="A63" i="54" s="1"/>
  <c r="A64" i="54" s="1"/>
  <c r="A65" i="54" s="1"/>
  <c r="A66" i="54" s="1"/>
  <c r="A67" i="54" s="1"/>
  <c r="A68" i="54" s="1"/>
  <c r="A69" i="54" s="1"/>
  <c r="A70" i="54" s="1"/>
  <c r="A71" i="54" s="1"/>
  <c r="A72" i="54" s="1"/>
  <c r="A73" i="54" s="1"/>
  <c r="A74" i="54" s="1"/>
  <c r="A75" i="54" s="1"/>
  <c r="A76" i="54" s="1"/>
  <c r="A77" i="54" s="1"/>
  <c r="A78" i="54" s="1"/>
  <c r="A79" i="54" s="1"/>
  <c r="A80" i="54" s="1"/>
  <c r="A81" i="54" s="1"/>
  <c r="A82" i="54" s="1"/>
  <c r="A83" i="54" s="1"/>
  <c r="A84" i="54" s="1"/>
  <c r="A85" i="54" s="1"/>
  <c r="A86" i="54" s="1"/>
  <c r="A87" i="54" s="1"/>
  <c r="A88" i="54" s="1"/>
  <c r="A89" i="54" s="1"/>
  <c r="A90" i="54" s="1"/>
  <c r="A91" i="54" s="1"/>
  <c r="A92" i="54" s="1"/>
  <c r="A93" i="54" s="1"/>
  <c r="A94" i="54" s="1"/>
  <c r="A95" i="54" s="1"/>
  <c r="A96" i="54" s="1"/>
  <c r="A97" i="54" s="1"/>
  <c r="A98" i="54" s="1"/>
  <c r="A99" i="54" s="1"/>
  <c r="A100" i="54" s="1"/>
  <c r="A101" i="54" s="1"/>
  <c r="A102" i="54" s="1"/>
  <c r="A103" i="54" s="1"/>
  <c r="A104" i="54" s="1"/>
  <c r="A105" i="54" s="1"/>
  <c r="A106" i="54" s="1"/>
  <c r="A107" i="54" s="1"/>
  <c r="A108" i="54" s="1"/>
  <c r="A109" i="54" s="1"/>
  <c r="A110" i="54" s="1"/>
  <c r="A111" i="54" s="1"/>
  <c r="A112" i="54" s="1"/>
  <c r="A113" i="54" s="1"/>
  <c r="A114" i="54" s="1"/>
  <c r="A115" i="54" s="1"/>
  <c r="A116" i="54" s="1"/>
  <c r="A117" i="54" s="1"/>
  <c r="A118" i="54" s="1"/>
  <c r="A119" i="54" s="1"/>
  <c r="A120" i="54" s="1"/>
  <c r="A121" i="54" s="1"/>
  <c r="A122" i="54" s="1"/>
  <c r="A123" i="54" s="1"/>
  <c r="A124" i="54" s="1"/>
  <c r="A125" i="54" s="1"/>
  <c r="A126" i="54" s="1"/>
  <c r="A127" i="54" s="1"/>
  <c r="A128" i="54" s="1"/>
  <c r="A129" i="54" s="1"/>
  <c r="A130" i="54" s="1"/>
  <c r="A131" i="54" s="1"/>
  <c r="A132" i="54" s="1"/>
  <c r="A133" i="54" s="1"/>
  <c r="A134" i="54" s="1"/>
  <c r="A135" i="54" s="1"/>
  <c r="A136" i="54" s="1"/>
  <c r="A137" i="54" s="1"/>
  <c r="A138" i="54" s="1"/>
  <c r="A139" i="54" s="1"/>
  <c r="A140" i="54" s="1"/>
  <c r="A141" i="54" s="1"/>
  <c r="A142" i="54" s="1"/>
  <c r="A143" i="54" s="1"/>
  <c r="A144" i="54" s="1"/>
  <c r="A145" i="54" s="1"/>
  <c r="A146" i="54" s="1"/>
  <c r="A147" i="54" s="1"/>
  <c r="A148" i="54" s="1"/>
  <c r="A149" i="54" s="1"/>
  <c r="A150" i="54" s="1"/>
  <c r="A151" i="54" s="1"/>
  <c r="A152" i="54" s="1"/>
  <c r="A153" i="54" s="1"/>
  <c r="A154" i="54" s="1"/>
  <c r="A155" i="54" s="1"/>
  <c r="A156" i="54" s="1"/>
  <c r="A157" i="54" s="1"/>
  <c r="A158" i="54" s="1"/>
  <c r="A159" i="54" s="1"/>
  <c r="A160" i="54" s="1"/>
  <c r="A161" i="54" s="1"/>
  <c r="A162" i="54" s="1"/>
  <c r="A163" i="54" s="1"/>
  <c r="A164" i="54" s="1"/>
  <c r="A165" i="54" s="1"/>
  <c r="A166" i="54" s="1"/>
  <c r="A167" i="54" s="1"/>
  <c r="A168" i="54" s="1"/>
  <c r="A169" i="54" s="1"/>
  <c r="A170" i="54" s="1"/>
  <c r="A171" i="54" s="1"/>
  <c r="A172" i="54" s="1"/>
  <c r="A173" i="54" s="1"/>
  <c r="A174" i="54" s="1"/>
  <c r="A175" i="54" s="1"/>
  <c r="A176" i="54" s="1"/>
  <c r="A177" i="54" s="1"/>
  <c r="A178" i="54" s="1"/>
  <c r="A179" i="54" s="1"/>
  <c r="A180" i="54" s="1"/>
  <c r="A181" i="54" s="1"/>
  <c r="A182" i="54" s="1"/>
  <c r="A183" i="54" s="1"/>
  <c r="A184" i="54" s="1"/>
  <c r="A185" i="54" s="1"/>
  <c r="A186" i="54" s="1"/>
  <c r="A187" i="54" s="1"/>
  <c r="A188" i="54" s="1"/>
  <c r="A189" i="54" s="1"/>
  <c r="A190" i="54" s="1"/>
  <c r="A191" i="54" s="1"/>
  <c r="A192" i="54" s="1"/>
  <c r="A193" i="54" s="1"/>
  <c r="A194" i="54" s="1"/>
  <c r="A195" i="54" s="1"/>
  <c r="A196" i="54" s="1"/>
  <c r="A197" i="54" s="1"/>
  <c r="A198" i="54" s="1"/>
  <c r="A199" i="54" s="1"/>
  <c r="A200" i="54" s="1"/>
  <c r="A201" i="54" s="1"/>
  <c r="A202" i="54" s="1"/>
  <c r="A203" i="54" s="1"/>
  <c r="A204" i="54" s="1"/>
  <c r="A205" i="54" s="1"/>
  <c r="A206" i="54" s="1"/>
  <c r="A207" i="54" s="1"/>
  <c r="Z8" i="54"/>
  <c r="W8" i="54"/>
  <c r="S8" i="54"/>
  <c r="AD8" i="54" s="1"/>
  <c r="S7" i="54"/>
  <c r="L7" i="54"/>
  <c r="K7" i="54"/>
  <c r="C7" i="54"/>
  <c r="D2" i="54"/>
  <c r="D1" i="54"/>
  <c r="Q9" i="20"/>
  <c r="Q10" i="20"/>
  <c r="Q11" i="20"/>
  <c r="Q12" i="20"/>
  <c r="Q13" i="20"/>
  <c r="Q14" i="20"/>
  <c r="Q15" i="20"/>
  <c r="Q16" i="20"/>
  <c r="Q17" i="20"/>
  <c r="Q18" i="20"/>
  <c r="Q19" i="20"/>
  <c r="Q20" i="20"/>
  <c r="Q21" i="20"/>
  <c r="Q22" i="20"/>
  <c r="Q23" i="20"/>
  <c r="Q24" i="20"/>
  <c r="Q25" i="20"/>
  <c r="Q26" i="20"/>
  <c r="Q27" i="20"/>
  <c r="Q28" i="20"/>
  <c r="Q29" i="20"/>
  <c r="Q30" i="20"/>
  <c r="Q31" i="20"/>
  <c r="Q32" i="20"/>
  <c r="Q33" i="20"/>
  <c r="Q34" i="20"/>
  <c r="Q35" i="20"/>
  <c r="Q36" i="20"/>
  <c r="Q37" i="20"/>
  <c r="Q38" i="20"/>
  <c r="Q39" i="20"/>
  <c r="Q40" i="20"/>
  <c r="Q41" i="20"/>
  <c r="Q42" i="20"/>
  <c r="Q43" i="20"/>
  <c r="Q44" i="20"/>
  <c r="Q45" i="20"/>
  <c r="Q46" i="20"/>
  <c r="Q47" i="20"/>
  <c r="Q48" i="20"/>
  <c r="Q49" i="20"/>
  <c r="Q50" i="20"/>
  <c r="R50" i="20" s="1"/>
  <c r="Q51" i="20"/>
  <c r="Q52" i="20"/>
  <c r="Q53" i="20"/>
  <c r="Q54" i="20"/>
  <c r="R54" i="20" s="1"/>
  <c r="Q55" i="20"/>
  <c r="Q56" i="20"/>
  <c r="Q57" i="20"/>
  <c r="Q58" i="20"/>
  <c r="R58" i="20"/>
  <c r="Q59" i="20"/>
  <c r="Q60" i="20"/>
  <c r="Q61" i="20"/>
  <c r="Q62" i="20"/>
  <c r="R62" i="20" s="1"/>
  <c r="Q63" i="20"/>
  <c r="Q64" i="20"/>
  <c r="Q65" i="20"/>
  <c r="Q66" i="20"/>
  <c r="R66" i="20"/>
  <c r="Q67" i="20"/>
  <c r="Q68" i="20"/>
  <c r="Q69" i="20"/>
  <c r="Q70" i="20"/>
  <c r="R70" i="20" s="1"/>
  <c r="Q71" i="20"/>
  <c r="Q72" i="20"/>
  <c r="Q73" i="20"/>
  <c r="Q74" i="20"/>
  <c r="R74" i="20" s="1"/>
  <c r="Q75" i="20"/>
  <c r="Q76" i="20"/>
  <c r="Q77" i="20"/>
  <c r="Q78" i="20"/>
  <c r="R78" i="20" s="1"/>
  <c r="Q79" i="20"/>
  <c r="Q80" i="20"/>
  <c r="Q81" i="20"/>
  <c r="Q82" i="20"/>
  <c r="R82" i="20" s="1"/>
  <c r="Q83" i="20"/>
  <c r="Q84" i="20"/>
  <c r="Q85" i="20"/>
  <c r="Q86" i="20"/>
  <c r="R86" i="20" s="1"/>
  <c r="Q87" i="20"/>
  <c r="Q88" i="20"/>
  <c r="Q89" i="20"/>
  <c r="Q90" i="20"/>
  <c r="R90" i="20" s="1"/>
  <c r="Q91" i="20"/>
  <c r="Q92" i="20"/>
  <c r="Q93" i="20"/>
  <c r="Q94" i="20"/>
  <c r="R94" i="20" s="1"/>
  <c r="Q95" i="20"/>
  <c r="Q96" i="20"/>
  <c r="Q97" i="20"/>
  <c r="Q98" i="20"/>
  <c r="R98" i="20" s="1"/>
  <c r="Q99" i="20"/>
  <c r="Q100" i="20"/>
  <c r="Q101" i="20"/>
  <c r="Q102" i="20"/>
  <c r="R102" i="20"/>
  <c r="Q103" i="20"/>
  <c r="Q104" i="20"/>
  <c r="Q105" i="20"/>
  <c r="Q106" i="20"/>
  <c r="R106" i="20" s="1"/>
  <c r="Q107" i="20"/>
  <c r="Q108" i="20"/>
  <c r="Q109" i="20"/>
  <c r="Q110" i="20"/>
  <c r="R110" i="20"/>
  <c r="Q111" i="20"/>
  <c r="Q112" i="20"/>
  <c r="Q113" i="20"/>
  <c r="Q114" i="20"/>
  <c r="R114" i="20" s="1"/>
  <c r="Q115" i="20"/>
  <c r="Q116" i="20"/>
  <c r="Q117" i="20"/>
  <c r="Q118" i="20"/>
  <c r="R118" i="20" s="1"/>
  <c r="Q119" i="20"/>
  <c r="Q120" i="20"/>
  <c r="Q121" i="20"/>
  <c r="Q122" i="20"/>
  <c r="R122" i="20" s="1"/>
  <c r="Q123" i="20"/>
  <c r="Q124" i="20"/>
  <c r="Q125" i="20"/>
  <c r="Q126" i="20"/>
  <c r="R126" i="20" s="1"/>
  <c r="Q127" i="20"/>
  <c r="Q128" i="20"/>
  <c r="Q129" i="20"/>
  <c r="Q130" i="20"/>
  <c r="R130" i="20" s="1"/>
  <c r="Q131" i="20"/>
  <c r="Q132" i="20"/>
  <c r="Q133" i="20"/>
  <c r="Q134" i="20"/>
  <c r="R134" i="20" s="1"/>
  <c r="Q135" i="20"/>
  <c r="Q136" i="20"/>
  <c r="Q137" i="20"/>
  <c r="Q138" i="20"/>
  <c r="R138" i="20"/>
  <c r="Q139" i="20"/>
  <c r="Q140" i="20"/>
  <c r="Q141" i="20"/>
  <c r="Q142" i="20"/>
  <c r="R142" i="20" s="1"/>
  <c r="Q143" i="20"/>
  <c r="Q144" i="20"/>
  <c r="Q145" i="20"/>
  <c r="Q146" i="20"/>
  <c r="R146" i="20" s="1"/>
  <c r="Q147" i="20"/>
  <c r="Q148" i="20"/>
  <c r="Q149" i="20"/>
  <c r="Q150" i="20"/>
  <c r="R150" i="20" s="1"/>
  <c r="Q151" i="20"/>
  <c r="Q152" i="20"/>
  <c r="Q153" i="20"/>
  <c r="Q154" i="20"/>
  <c r="R154" i="20" s="1"/>
  <c r="Q155" i="20"/>
  <c r="Q156" i="20"/>
  <c r="Q157" i="20"/>
  <c r="Q158" i="20"/>
  <c r="R158" i="20" s="1"/>
  <c r="Q159" i="20"/>
  <c r="Q160" i="20"/>
  <c r="Q161" i="20"/>
  <c r="Q162" i="20"/>
  <c r="R162" i="20" s="1"/>
  <c r="Q163" i="20"/>
  <c r="Q164" i="20"/>
  <c r="Q165" i="20"/>
  <c r="Q166" i="20"/>
  <c r="R166" i="20"/>
  <c r="Q167" i="20"/>
  <c r="Q168" i="20"/>
  <c r="Q169" i="20"/>
  <c r="Q170" i="20"/>
  <c r="R170" i="20" s="1"/>
  <c r="Q171" i="20"/>
  <c r="Q172" i="20"/>
  <c r="Q173" i="20"/>
  <c r="Q174" i="20"/>
  <c r="R174" i="20"/>
  <c r="Q175" i="20"/>
  <c r="Q176" i="20"/>
  <c r="Q177" i="20"/>
  <c r="Q178" i="20"/>
  <c r="R178" i="20" s="1"/>
  <c r="Q179" i="20"/>
  <c r="Q180" i="20"/>
  <c r="Q181" i="20"/>
  <c r="Q182" i="20"/>
  <c r="R182" i="20" s="1"/>
  <c r="Q183" i="20"/>
  <c r="Q184" i="20"/>
  <c r="Q185" i="20"/>
  <c r="Q186" i="20"/>
  <c r="R186" i="20" s="1"/>
  <c r="Q187" i="20"/>
  <c r="Q188" i="20"/>
  <c r="Q189" i="20"/>
  <c r="Q190" i="20"/>
  <c r="R190" i="20" s="1"/>
  <c r="Q191" i="20"/>
  <c r="Q192" i="20"/>
  <c r="Q193" i="20"/>
  <c r="Q194" i="20"/>
  <c r="R194" i="20" s="1"/>
  <c r="Q195" i="20"/>
  <c r="Q196" i="20"/>
  <c r="Q197" i="20"/>
  <c r="Q198" i="20"/>
  <c r="R198" i="20"/>
  <c r="Q199" i="20"/>
  <c r="Q200" i="20"/>
  <c r="Q201" i="20"/>
  <c r="Q202" i="20"/>
  <c r="R202" i="20"/>
  <c r="Q203" i="20"/>
  <c r="Q204" i="20"/>
  <c r="Q205" i="20"/>
  <c r="Q206" i="20"/>
  <c r="R206" i="20" s="1"/>
  <c r="Q207" i="20"/>
  <c r="Q8" i="20"/>
  <c r="R8" i="20" s="1"/>
  <c r="V208" i="54"/>
  <c r="W136" i="54" s="1"/>
  <c r="W38" i="15"/>
  <c r="W39" i="15"/>
  <c r="W40" i="15"/>
  <c r="W41" i="15"/>
  <c r="W42" i="15"/>
  <c r="W43" i="15"/>
  <c r="W44" i="15"/>
  <c r="W45" i="15"/>
  <c r="W46" i="15"/>
  <c r="W47" i="15"/>
  <c r="W48" i="15"/>
  <c r="W49" i="15"/>
  <c r="W50" i="15"/>
  <c r="W51" i="15"/>
  <c r="W52" i="15"/>
  <c r="W53" i="15"/>
  <c r="W54" i="15"/>
  <c r="W55" i="15"/>
  <c r="W56" i="15"/>
  <c r="W57" i="15"/>
  <c r="W58" i="15"/>
  <c r="W59" i="15"/>
  <c r="W60" i="15"/>
  <c r="W61" i="15"/>
  <c r="W62" i="15"/>
  <c r="W63" i="15"/>
  <c r="W64" i="15"/>
  <c r="W65" i="15"/>
  <c r="W66" i="15"/>
  <c r="W67" i="15"/>
  <c r="W68" i="15"/>
  <c r="W69" i="15"/>
  <c r="W70" i="15"/>
  <c r="W71" i="15"/>
  <c r="W72" i="15"/>
  <c r="W73" i="15"/>
  <c r="W74" i="15"/>
  <c r="W75" i="15"/>
  <c r="W76" i="15"/>
  <c r="W77" i="15"/>
  <c r="W78" i="15"/>
  <c r="W79" i="15"/>
  <c r="W80" i="15"/>
  <c r="W81" i="15"/>
  <c r="W82" i="15"/>
  <c r="W83" i="15"/>
  <c r="W84" i="15"/>
  <c r="W85" i="15"/>
  <c r="W86" i="15"/>
  <c r="W87" i="15"/>
  <c r="W88" i="15"/>
  <c r="W89" i="15"/>
  <c r="W90" i="15"/>
  <c r="W91" i="15"/>
  <c r="W92" i="15"/>
  <c r="W93" i="15"/>
  <c r="W94" i="15"/>
  <c r="W95" i="15"/>
  <c r="W96" i="15"/>
  <c r="W97" i="15"/>
  <c r="W98" i="15"/>
  <c r="W99" i="15"/>
  <c r="W100" i="15"/>
  <c r="W101" i="15"/>
  <c r="W102" i="15"/>
  <c r="W103" i="15"/>
  <c r="W104" i="15"/>
  <c r="W105" i="15"/>
  <c r="W106" i="15"/>
  <c r="W107" i="15"/>
  <c r="W108" i="15"/>
  <c r="W109" i="15"/>
  <c r="W110" i="15"/>
  <c r="W111" i="15"/>
  <c r="W112" i="15"/>
  <c r="W113" i="15"/>
  <c r="W114" i="15"/>
  <c r="W115" i="15"/>
  <c r="W116" i="15"/>
  <c r="W117" i="15"/>
  <c r="W118" i="15"/>
  <c r="W119" i="15"/>
  <c r="W120" i="15"/>
  <c r="W121" i="15"/>
  <c r="W122" i="15"/>
  <c r="W123" i="15"/>
  <c r="W124" i="15"/>
  <c r="W125" i="15"/>
  <c r="W126" i="15"/>
  <c r="W127" i="15"/>
  <c r="W128" i="15"/>
  <c r="W129" i="15"/>
  <c r="W130" i="15"/>
  <c r="W131" i="15"/>
  <c r="W132" i="15"/>
  <c r="W133" i="15"/>
  <c r="W134" i="15"/>
  <c r="W135" i="15"/>
  <c r="W136" i="15"/>
  <c r="W137" i="15"/>
  <c r="W138" i="15"/>
  <c r="W139" i="15"/>
  <c r="W140" i="15"/>
  <c r="W141" i="15"/>
  <c r="W142" i="15"/>
  <c r="W143" i="15"/>
  <c r="W144" i="15"/>
  <c r="W145" i="15"/>
  <c r="W146" i="15"/>
  <c r="W147" i="15"/>
  <c r="W148" i="15"/>
  <c r="W149" i="15"/>
  <c r="W150" i="15"/>
  <c r="W151" i="15"/>
  <c r="W152" i="15"/>
  <c r="W153" i="15"/>
  <c r="W154" i="15"/>
  <c r="W155" i="15"/>
  <c r="W156" i="15"/>
  <c r="W157" i="15"/>
  <c r="W158" i="15"/>
  <c r="W159" i="15"/>
  <c r="W160" i="15"/>
  <c r="W161" i="15"/>
  <c r="W162" i="15"/>
  <c r="W163" i="15"/>
  <c r="W164" i="15"/>
  <c r="W165" i="15"/>
  <c r="W166" i="15"/>
  <c r="W167" i="15"/>
  <c r="W168" i="15"/>
  <c r="W169" i="15"/>
  <c r="W170" i="15"/>
  <c r="W171" i="15"/>
  <c r="W172" i="15"/>
  <c r="W173" i="15"/>
  <c r="W174" i="15"/>
  <c r="W175" i="15"/>
  <c r="W176" i="15"/>
  <c r="W177" i="15"/>
  <c r="W178" i="15"/>
  <c r="W179" i="15"/>
  <c r="W180" i="15"/>
  <c r="W181" i="15"/>
  <c r="W182" i="15"/>
  <c r="W183" i="15"/>
  <c r="W184" i="15"/>
  <c r="W185" i="15"/>
  <c r="W186" i="15"/>
  <c r="W187" i="15"/>
  <c r="W188" i="15"/>
  <c r="W189" i="15"/>
  <c r="W190" i="15"/>
  <c r="W191" i="15"/>
  <c r="W192" i="15"/>
  <c r="W193" i="15"/>
  <c r="W194" i="15"/>
  <c r="W195" i="15"/>
  <c r="W196" i="15"/>
  <c r="W197" i="15"/>
  <c r="W198" i="15"/>
  <c r="W199" i="15"/>
  <c r="W200" i="15"/>
  <c r="W201" i="15"/>
  <c r="W202" i="15"/>
  <c r="W203" i="15"/>
  <c r="W204" i="15"/>
  <c r="W205" i="15"/>
  <c r="W206" i="15"/>
  <c r="W207" i="15"/>
  <c r="X38" i="15"/>
  <c r="X39" i="15"/>
  <c r="X40" i="15"/>
  <c r="X41" i="15"/>
  <c r="X42" i="15"/>
  <c r="X43" i="15"/>
  <c r="X44" i="15"/>
  <c r="X45" i="15"/>
  <c r="X46" i="15"/>
  <c r="X47" i="15"/>
  <c r="X48" i="15"/>
  <c r="X49" i="15"/>
  <c r="X50" i="15"/>
  <c r="X51" i="15"/>
  <c r="X52" i="15"/>
  <c r="X53" i="15"/>
  <c r="X54" i="15"/>
  <c r="X55" i="15"/>
  <c r="X56" i="15"/>
  <c r="X57" i="15"/>
  <c r="X58" i="15"/>
  <c r="X59" i="15"/>
  <c r="X60" i="15"/>
  <c r="X61" i="15"/>
  <c r="X62" i="15"/>
  <c r="X63" i="15"/>
  <c r="X64" i="15"/>
  <c r="X65" i="15"/>
  <c r="X66" i="15"/>
  <c r="X67" i="15"/>
  <c r="X68" i="15"/>
  <c r="X69" i="15"/>
  <c r="X70" i="15"/>
  <c r="X71" i="15"/>
  <c r="X72" i="15"/>
  <c r="X73" i="15"/>
  <c r="X74" i="15"/>
  <c r="X75" i="15"/>
  <c r="X76" i="15"/>
  <c r="X77" i="15"/>
  <c r="X78" i="15"/>
  <c r="X79" i="15"/>
  <c r="X80" i="15"/>
  <c r="X81" i="15"/>
  <c r="X82" i="15"/>
  <c r="X83" i="15"/>
  <c r="X84" i="15"/>
  <c r="X85" i="15"/>
  <c r="X86" i="15"/>
  <c r="X87" i="15"/>
  <c r="X88" i="15"/>
  <c r="X89" i="15"/>
  <c r="X90" i="15"/>
  <c r="X91" i="15"/>
  <c r="X92" i="15"/>
  <c r="X93" i="15"/>
  <c r="X94" i="15"/>
  <c r="X95" i="15"/>
  <c r="X96" i="15"/>
  <c r="X97" i="15"/>
  <c r="X98" i="15"/>
  <c r="X99" i="15"/>
  <c r="X100" i="15"/>
  <c r="X101" i="15"/>
  <c r="X102" i="15"/>
  <c r="X103" i="15"/>
  <c r="X104" i="15"/>
  <c r="X105" i="15"/>
  <c r="X106" i="15"/>
  <c r="X107" i="15"/>
  <c r="X108" i="15"/>
  <c r="X109" i="15"/>
  <c r="X110" i="15"/>
  <c r="X111" i="15"/>
  <c r="X112" i="15"/>
  <c r="X113" i="15"/>
  <c r="X114" i="15"/>
  <c r="X115" i="15"/>
  <c r="X116" i="15"/>
  <c r="X117" i="15"/>
  <c r="X118" i="15"/>
  <c r="X119" i="15"/>
  <c r="X120" i="15"/>
  <c r="X121" i="15"/>
  <c r="X122" i="15"/>
  <c r="X123" i="15"/>
  <c r="X124" i="15"/>
  <c r="X125" i="15"/>
  <c r="X126" i="15"/>
  <c r="X127" i="15"/>
  <c r="X128" i="15"/>
  <c r="X129" i="15"/>
  <c r="X130" i="15"/>
  <c r="X131" i="15"/>
  <c r="X132" i="15"/>
  <c r="X133" i="15"/>
  <c r="X134" i="15"/>
  <c r="X135" i="15"/>
  <c r="X136" i="15"/>
  <c r="X137" i="15"/>
  <c r="X138" i="15"/>
  <c r="X139" i="15"/>
  <c r="X140" i="15"/>
  <c r="X141" i="15"/>
  <c r="X142" i="15"/>
  <c r="X143" i="15"/>
  <c r="X144" i="15"/>
  <c r="X145" i="15"/>
  <c r="X146" i="15"/>
  <c r="X147" i="15"/>
  <c r="X148" i="15"/>
  <c r="X149" i="15"/>
  <c r="X150" i="15"/>
  <c r="X151" i="15"/>
  <c r="X152" i="15"/>
  <c r="X153" i="15"/>
  <c r="X154" i="15"/>
  <c r="X155" i="15"/>
  <c r="X156" i="15"/>
  <c r="X157" i="15"/>
  <c r="X158" i="15"/>
  <c r="X159" i="15"/>
  <c r="X160" i="15"/>
  <c r="X161" i="15"/>
  <c r="X162" i="15"/>
  <c r="X163" i="15"/>
  <c r="X164" i="15"/>
  <c r="X165" i="15"/>
  <c r="X166" i="15"/>
  <c r="X167" i="15"/>
  <c r="X168" i="15"/>
  <c r="X169" i="15"/>
  <c r="X170" i="15"/>
  <c r="X171" i="15"/>
  <c r="X172" i="15"/>
  <c r="X173" i="15"/>
  <c r="X174" i="15"/>
  <c r="X175" i="15"/>
  <c r="X176" i="15"/>
  <c r="X177" i="15"/>
  <c r="X178" i="15"/>
  <c r="X179" i="15"/>
  <c r="X180" i="15"/>
  <c r="X181" i="15"/>
  <c r="X182" i="15"/>
  <c r="X183" i="15"/>
  <c r="X184" i="15"/>
  <c r="X185" i="15"/>
  <c r="X186" i="15"/>
  <c r="X187" i="15"/>
  <c r="X188" i="15"/>
  <c r="X189" i="15"/>
  <c r="X190" i="15"/>
  <c r="X191" i="15"/>
  <c r="X192" i="15"/>
  <c r="X193" i="15"/>
  <c r="X194" i="15"/>
  <c r="X195" i="15"/>
  <c r="X196" i="15"/>
  <c r="X197" i="15"/>
  <c r="X198" i="15"/>
  <c r="X199" i="15"/>
  <c r="X200" i="15"/>
  <c r="X201" i="15"/>
  <c r="X202" i="15"/>
  <c r="X203" i="15"/>
  <c r="X204" i="15"/>
  <c r="X205" i="15"/>
  <c r="X206" i="15"/>
  <c r="X207" i="15"/>
  <c r="X33" i="15"/>
  <c r="X34" i="15"/>
  <c r="X35" i="15"/>
  <c r="X36" i="15"/>
  <c r="X37" i="15"/>
  <c r="X9" i="15"/>
  <c r="X10" i="15"/>
  <c r="X11" i="15"/>
  <c r="X12" i="15"/>
  <c r="X13" i="15"/>
  <c r="X14" i="15"/>
  <c r="X15" i="15"/>
  <c r="X16" i="15"/>
  <c r="X17" i="15"/>
  <c r="X18" i="15"/>
  <c r="X19" i="15"/>
  <c r="X20" i="15"/>
  <c r="X21" i="15"/>
  <c r="X22" i="15"/>
  <c r="X23" i="15"/>
  <c r="X24" i="15"/>
  <c r="X25" i="15"/>
  <c r="X26" i="15"/>
  <c r="X27" i="15"/>
  <c r="X28" i="15"/>
  <c r="X29" i="15"/>
  <c r="X30" i="15"/>
  <c r="X31" i="15"/>
  <c r="X32" i="15"/>
  <c r="W33" i="15"/>
  <c r="W34" i="15"/>
  <c r="W35" i="15"/>
  <c r="W36" i="15"/>
  <c r="W37" i="15"/>
  <c r="W9" i="15"/>
  <c r="W10" i="15"/>
  <c r="W11" i="15"/>
  <c r="W12" i="15"/>
  <c r="W13" i="15"/>
  <c r="W14" i="15"/>
  <c r="W15" i="15"/>
  <c r="W16" i="15"/>
  <c r="W17" i="15"/>
  <c r="W18" i="15"/>
  <c r="W19" i="15"/>
  <c r="W20" i="15"/>
  <c r="W21" i="15"/>
  <c r="W22" i="15"/>
  <c r="W23" i="15"/>
  <c r="W24" i="15"/>
  <c r="W25" i="15"/>
  <c r="W26" i="15"/>
  <c r="W27" i="15"/>
  <c r="W28" i="15"/>
  <c r="W29" i="15"/>
  <c r="W30" i="15"/>
  <c r="W31" i="15"/>
  <c r="W32" i="15"/>
  <c r="D33" i="15"/>
  <c r="D34" i="15"/>
  <c r="D35" i="15"/>
  <c r="D36" i="15"/>
  <c r="D37" i="15"/>
  <c r="D38" i="15"/>
  <c r="D39" i="15"/>
  <c r="D40" i="15"/>
  <c r="D41" i="15"/>
  <c r="D42" i="15"/>
  <c r="D43" i="15"/>
  <c r="D44" i="15"/>
  <c r="D45" i="15"/>
  <c r="D46" i="15"/>
  <c r="D47" i="15"/>
  <c r="D48" i="15"/>
  <c r="D49" i="15"/>
  <c r="D50" i="15"/>
  <c r="D51" i="15"/>
  <c r="D52" i="15"/>
  <c r="D53" i="15"/>
  <c r="D54" i="15"/>
  <c r="D55" i="15"/>
  <c r="D56" i="15"/>
  <c r="D57" i="15"/>
  <c r="D58" i="15"/>
  <c r="D59" i="15"/>
  <c r="D60" i="15"/>
  <c r="D61" i="15"/>
  <c r="D62" i="15"/>
  <c r="D63" i="15"/>
  <c r="D64" i="15"/>
  <c r="D65" i="15"/>
  <c r="D66" i="15"/>
  <c r="D67" i="15"/>
  <c r="D68" i="15"/>
  <c r="D69" i="15"/>
  <c r="D70" i="15"/>
  <c r="D71" i="15"/>
  <c r="D72" i="15"/>
  <c r="D73" i="15"/>
  <c r="D74" i="15"/>
  <c r="D75" i="15"/>
  <c r="D76" i="15"/>
  <c r="D77" i="15"/>
  <c r="D78" i="15"/>
  <c r="D79" i="15"/>
  <c r="D80" i="15"/>
  <c r="D81" i="15"/>
  <c r="D82" i="15"/>
  <c r="D83" i="15"/>
  <c r="D84" i="15"/>
  <c r="D85" i="15"/>
  <c r="D86" i="15"/>
  <c r="D87" i="15"/>
  <c r="D88" i="15"/>
  <c r="D89" i="15"/>
  <c r="D90" i="15"/>
  <c r="D91" i="15"/>
  <c r="D92" i="15"/>
  <c r="D93" i="15"/>
  <c r="D94" i="15"/>
  <c r="D95" i="15"/>
  <c r="D96" i="15"/>
  <c r="D97" i="15"/>
  <c r="D98" i="15"/>
  <c r="D99" i="15"/>
  <c r="D100" i="15"/>
  <c r="D101" i="15"/>
  <c r="D102" i="15"/>
  <c r="D103" i="15"/>
  <c r="D104" i="15"/>
  <c r="D105" i="15"/>
  <c r="D106" i="15"/>
  <c r="D107" i="15"/>
  <c r="D108" i="15"/>
  <c r="D109" i="15"/>
  <c r="D110" i="15"/>
  <c r="D111" i="15"/>
  <c r="D112" i="15"/>
  <c r="D113" i="15"/>
  <c r="D114" i="15"/>
  <c r="D115" i="15"/>
  <c r="D116" i="15"/>
  <c r="D117" i="15"/>
  <c r="D118" i="15"/>
  <c r="D119" i="15"/>
  <c r="D120" i="15"/>
  <c r="D121" i="15"/>
  <c r="D122" i="15"/>
  <c r="D123" i="15"/>
  <c r="D124" i="15"/>
  <c r="D125" i="15"/>
  <c r="D126" i="15"/>
  <c r="D127" i="15"/>
  <c r="D128" i="15"/>
  <c r="D129" i="15"/>
  <c r="D130" i="15"/>
  <c r="D131" i="15"/>
  <c r="D132" i="15"/>
  <c r="D133" i="15"/>
  <c r="D134" i="15"/>
  <c r="D135" i="15"/>
  <c r="D136" i="15"/>
  <c r="D137" i="15"/>
  <c r="D138" i="15"/>
  <c r="D139" i="15"/>
  <c r="D140" i="15"/>
  <c r="D141" i="15"/>
  <c r="D142" i="15"/>
  <c r="D143" i="15"/>
  <c r="D144" i="15"/>
  <c r="D145" i="15"/>
  <c r="D146" i="15"/>
  <c r="D147" i="15"/>
  <c r="D148" i="15"/>
  <c r="D149" i="15"/>
  <c r="D150" i="15"/>
  <c r="D151" i="15"/>
  <c r="D152" i="15"/>
  <c r="D153" i="15"/>
  <c r="D154" i="15"/>
  <c r="D155" i="15"/>
  <c r="D156" i="15"/>
  <c r="D157" i="15"/>
  <c r="D158" i="15"/>
  <c r="D159" i="15"/>
  <c r="D160" i="15"/>
  <c r="D161" i="15"/>
  <c r="D162" i="15"/>
  <c r="D163" i="15"/>
  <c r="D164" i="15"/>
  <c r="D165" i="15"/>
  <c r="D166" i="15"/>
  <c r="D167" i="15"/>
  <c r="D168" i="15"/>
  <c r="D169" i="15"/>
  <c r="D170" i="15"/>
  <c r="D171" i="15"/>
  <c r="D172" i="15"/>
  <c r="D173" i="15"/>
  <c r="D174" i="15"/>
  <c r="D175" i="15"/>
  <c r="D176" i="15"/>
  <c r="D177" i="15"/>
  <c r="D178" i="15"/>
  <c r="D179" i="15"/>
  <c r="D180" i="15"/>
  <c r="D181" i="15"/>
  <c r="D182" i="15"/>
  <c r="D183" i="15"/>
  <c r="D184" i="15"/>
  <c r="D185" i="15"/>
  <c r="D186" i="15"/>
  <c r="D187" i="15"/>
  <c r="D188" i="15"/>
  <c r="D189" i="15"/>
  <c r="D190" i="15"/>
  <c r="D191" i="15"/>
  <c r="D192" i="15"/>
  <c r="D193" i="15"/>
  <c r="D194" i="15"/>
  <c r="D195" i="15"/>
  <c r="D196" i="15"/>
  <c r="D197" i="15"/>
  <c r="D198" i="15"/>
  <c r="D199" i="15"/>
  <c r="D200" i="15"/>
  <c r="D201" i="15"/>
  <c r="D202" i="15"/>
  <c r="D203" i="15"/>
  <c r="D204" i="15"/>
  <c r="D205" i="15"/>
  <c r="D206" i="15"/>
  <c r="D207" i="15"/>
  <c r="D9" i="15"/>
  <c r="D10" i="15"/>
  <c r="D11" i="15"/>
  <c r="D12" i="15"/>
  <c r="D13" i="15"/>
  <c r="D14" i="15"/>
  <c r="D15" i="15"/>
  <c r="D16" i="15"/>
  <c r="D17" i="15"/>
  <c r="D18" i="15"/>
  <c r="D19" i="15"/>
  <c r="D20" i="15"/>
  <c r="D21" i="15"/>
  <c r="D22" i="15"/>
  <c r="D23" i="15"/>
  <c r="D24" i="15"/>
  <c r="D25" i="15"/>
  <c r="D26" i="15"/>
  <c r="D27" i="15"/>
  <c r="D28" i="15"/>
  <c r="D29" i="15"/>
  <c r="D30" i="15"/>
  <c r="D31" i="15"/>
  <c r="D32" i="15"/>
  <c r="A8" i="15"/>
  <c r="A9" i="15" s="1"/>
  <c r="A10" i="15" s="1"/>
  <c r="A11" i="15" s="1"/>
  <c r="A12" i="15" s="1"/>
  <c r="A13" i="15" s="1"/>
  <c r="A14" i="15" s="1"/>
  <c r="A15" i="15" s="1"/>
  <c r="A16" i="15" s="1"/>
  <c r="A17" i="15" s="1"/>
  <c r="A18" i="15" s="1"/>
  <c r="A19" i="15" s="1"/>
  <c r="A20" i="15" s="1"/>
  <c r="A21" i="15" s="1"/>
  <c r="A22" i="15" s="1"/>
  <c r="A23" i="15" s="1"/>
  <c r="A24" i="15" s="1"/>
  <c r="A25" i="15" s="1"/>
  <c r="A26" i="15" s="1"/>
  <c r="A27" i="15" s="1"/>
  <c r="A28" i="15" s="1"/>
  <c r="A29" i="15" s="1"/>
  <c r="A30" i="15" s="1"/>
  <c r="A31" i="15" s="1"/>
  <c r="A32" i="15" s="1"/>
  <c r="A33" i="15" s="1"/>
  <c r="A34" i="15" s="1"/>
  <c r="A35" i="15" s="1"/>
  <c r="A36" i="15" s="1"/>
  <c r="A37" i="15" s="1"/>
  <c r="A38" i="15" s="1"/>
  <c r="A39" i="15" s="1"/>
  <c r="A40" i="15" s="1"/>
  <c r="A41" i="15" s="1"/>
  <c r="A42" i="15" s="1"/>
  <c r="A43" i="15" s="1"/>
  <c r="A44" i="15" s="1"/>
  <c r="A45" i="15" s="1"/>
  <c r="A46" i="15" s="1"/>
  <c r="A47" i="15" s="1"/>
  <c r="A48" i="15" s="1"/>
  <c r="A49" i="15" s="1"/>
  <c r="A50" i="15" s="1"/>
  <c r="A51" i="15" s="1"/>
  <c r="A52" i="15" s="1"/>
  <c r="A53" i="15" s="1"/>
  <c r="A54" i="15" s="1"/>
  <c r="A55" i="15" s="1"/>
  <c r="A56" i="15" s="1"/>
  <c r="A57" i="15" s="1"/>
  <c r="A58" i="15" s="1"/>
  <c r="A59" i="15" s="1"/>
  <c r="A60" i="15" s="1"/>
  <c r="A61" i="15" s="1"/>
  <c r="A62" i="15" s="1"/>
  <c r="A63" i="15" s="1"/>
  <c r="A64" i="15" s="1"/>
  <c r="A65" i="15" s="1"/>
  <c r="A66" i="15" s="1"/>
  <c r="A67" i="15" s="1"/>
  <c r="A68" i="15" s="1"/>
  <c r="A69" i="15" s="1"/>
  <c r="A70" i="15" s="1"/>
  <c r="A71" i="15" s="1"/>
  <c r="A72" i="15" s="1"/>
  <c r="A73" i="15" s="1"/>
  <c r="A74" i="15" s="1"/>
  <c r="A75" i="15" s="1"/>
  <c r="A76" i="15" s="1"/>
  <c r="A77" i="15" s="1"/>
  <c r="A78" i="15" s="1"/>
  <c r="A79" i="15" s="1"/>
  <c r="A80" i="15" s="1"/>
  <c r="A81" i="15" s="1"/>
  <c r="A82" i="15" s="1"/>
  <c r="A83" i="15" s="1"/>
  <c r="A84" i="15" s="1"/>
  <c r="A85" i="15" s="1"/>
  <c r="A86" i="15" s="1"/>
  <c r="A87" i="15" s="1"/>
  <c r="A88" i="15" s="1"/>
  <c r="A89" i="15" s="1"/>
  <c r="A90" i="15" s="1"/>
  <c r="A91" i="15" s="1"/>
  <c r="A92" i="15" s="1"/>
  <c r="A93" i="15" s="1"/>
  <c r="A94" i="15" s="1"/>
  <c r="A95" i="15" s="1"/>
  <c r="A96" i="15" s="1"/>
  <c r="A97" i="15" s="1"/>
  <c r="A98" i="15" s="1"/>
  <c r="A99" i="15" s="1"/>
  <c r="A100" i="15" s="1"/>
  <c r="A101" i="15" s="1"/>
  <c r="A102" i="15" s="1"/>
  <c r="A103" i="15" s="1"/>
  <c r="A104" i="15" s="1"/>
  <c r="A105" i="15" s="1"/>
  <c r="A106" i="15" s="1"/>
  <c r="A107" i="15" s="1"/>
  <c r="A108" i="15" s="1"/>
  <c r="A109" i="15" s="1"/>
  <c r="A110" i="15" s="1"/>
  <c r="A111" i="15" s="1"/>
  <c r="A112" i="15" s="1"/>
  <c r="A113" i="15" s="1"/>
  <c r="A114" i="15" s="1"/>
  <c r="A115" i="15" s="1"/>
  <c r="A116" i="15" s="1"/>
  <c r="A117" i="15" s="1"/>
  <c r="A118" i="15" s="1"/>
  <c r="A119" i="15" s="1"/>
  <c r="A120" i="15" s="1"/>
  <c r="A121" i="15" s="1"/>
  <c r="A122" i="15" s="1"/>
  <c r="A123" i="15" s="1"/>
  <c r="A124" i="15" s="1"/>
  <c r="A125" i="15" s="1"/>
  <c r="A126" i="15" s="1"/>
  <c r="A127" i="15" s="1"/>
  <c r="A128" i="15" s="1"/>
  <c r="A129" i="15" s="1"/>
  <c r="A130" i="15" s="1"/>
  <c r="A131" i="15" s="1"/>
  <c r="A132" i="15" s="1"/>
  <c r="A133" i="15" s="1"/>
  <c r="A134" i="15" s="1"/>
  <c r="A135" i="15" s="1"/>
  <c r="A136" i="15" s="1"/>
  <c r="A137" i="15" s="1"/>
  <c r="A138" i="15" s="1"/>
  <c r="A139" i="15" s="1"/>
  <c r="A140" i="15" s="1"/>
  <c r="A141" i="15" s="1"/>
  <c r="A142" i="15" s="1"/>
  <c r="A143" i="15" s="1"/>
  <c r="A144" i="15" s="1"/>
  <c r="A145" i="15" s="1"/>
  <c r="A146" i="15" s="1"/>
  <c r="A147" i="15" s="1"/>
  <c r="A148" i="15" s="1"/>
  <c r="A149" i="15" s="1"/>
  <c r="A150" i="15" s="1"/>
  <c r="A151" i="15" s="1"/>
  <c r="A152" i="15" s="1"/>
  <c r="A153" i="15" s="1"/>
  <c r="A154" i="15" s="1"/>
  <c r="A155" i="15" s="1"/>
  <c r="A156" i="15" s="1"/>
  <c r="A157" i="15" s="1"/>
  <c r="A158" i="15" s="1"/>
  <c r="A159" i="15" s="1"/>
  <c r="A160" i="15" s="1"/>
  <c r="A161" i="15" s="1"/>
  <c r="A162" i="15" s="1"/>
  <c r="A163" i="15" s="1"/>
  <c r="A164" i="15" s="1"/>
  <c r="A165" i="15" s="1"/>
  <c r="A166" i="15" s="1"/>
  <c r="A167" i="15" s="1"/>
  <c r="A168" i="15" s="1"/>
  <c r="A169" i="15" s="1"/>
  <c r="A170" i="15" s="1"/>
  <c r="A171" i="15" s="1"/>
  <c r="A172" i="15" s="1"/>
  <c r="A173" i="15" s="1"/>
  <c r="A174" i="15" s="1"/>
  <c r="A175" i="15" s="1"/>
  <c r="A176" i="15" s="1"/>
  <c r="A177" i="15" s="1"/>
  <c r="A178" i="15" s="1"/>
  <c r="A179" i="15" s="1"/>
  <c r="A180" i="15" s="1"/>
  <c r="A181" i="15" s="1"/>
  <c r="A182" i="15" s="1"/>
  <c r="A183" i="15" s="1"/>
  <c r="A184" i="15" s="1"/>
  <c r="A185" i="15" s="1"/>
  <c r="A186" i="15" s="1"/>
  <c r="A187" i="15" s="1"/>
  <c r="A188" i="15" s="1"/>
  <c r="A189" i="15" s="1"/>
  <c r="A190" i="15" s="1"/>
  <c r="A191" i="15" s="1"/>
  <c r="A192" i="15" s="1"/>
  <c r="A193" i="15" s="1"/>
  <c r="A194" i="15" s="1"/>
  <c r="A195" i="15" s="1"/>
  <c r="A196" i="15" s="1"/>
  <c r="A197" i="15" s="1"/>
  <c r="A198" i="15" s="1"/>
  <c r="A199" i="15" s="1"/>
  <c r="A200" i="15" s="1"/>
  <c r="A201" i="15" s="1"/>
  <c r="A202" i="15" s="1"/>
  <c r="A203" i="15" s="1"/>
  <c r="A204" i="15" s="1"/>
  <c r="A205" i="15" s="1"/>
  <c r="A206" i="15" s="1"/>
  <c r="A207" i="15" s="1"/>
  <c r="O9" i="52"/>
  <c r="O10" i="52"/>
  <c r="O11" i="52"/>
  <c r="O12" i="52"/>
  <c r="O13" i="52"/>
  <c r="O14" i="52"/>
  <c r="O15" i="52"/>
  <c r="O16" i="52"/>
  <c r="O17" i="52"/>
  <c r="O18" i="52"/>
  <c r="O19" i="52"/>
  <c r="O20" i="52"/>
  <c r="O21" i="52"/>
  <c r="O22" i="52"/>
  <c r="O23" i="52"/>
  <c r="O24" i="52"/>
  <c r="O25" i="52"/>
  <c r="O26" i="52"/>
  <c r="O27" i="52"/>
  <c r="O28" i="52"/>
  <c r="O29" i="52"/>
  <c r="O30" i="52"/>
  <c r="O31" i="52"/>
  <c r="O32" i="52"/>
  <c r="O33" i="52"/>
  <c r="O34" i="52"/>
  <c r="O35" i="52"/>
  <c r="O36" i="52"/>
  <c r="O37" i="52"/>
  <c r="O38" i="52"/>
  <c r="O39" i="52"/>
  <c r="O40" i="52"/>
  <c r="O41" i="52"/>
  <c r="O42" i="52"/>
  <c r="O43" i="52"/>
  <c r="O44" i="52"/>
  <c r="O45" i="52"/>
  <c r="O46" i="52"/>
  <c r="O47" i="52"/>
  <c r="O48" i="52"/>
  <c r="O49" i="52"/>
  <c r="O50" i="52"/>
  <c r="O51" i="52"/>
  <c r="O52" i="52"/>
  <c r="O53" i="52"/>
  <c r="O54" i="52"/>
  <c r="O55" i="52"/>
  <c r="O56" i="52"/>
  <c r="O57" i="52"/>
  <c r="O58" i="52"/>
  <c r="O59" i="52"/>
  <c r="O60" i="52"/>
  <c r="O61" i="52"/>
  <c r="O62" i="52"/>
  <c r="O63" i="52"/>
  <c r="O64" i="52"/>
  <c r="O65" i="52"/>
  <c r="O66" i="52"/>
  <c r="O67" i="52"/>
  <c r="O68" i="52"/>
  <c r="O69" i="52"/>
  <c r="O70" i="52"/>
  <c r="O71" i="52"/>
  <c r="O72" i="52"/>
  <c r="O73" i="52"/>
  <c r="O74" i="52"/>
  <c r="O75" i="52"/>
  <c r="O76" i="52"/>
  <c r="O77" i="52"/>
  <c r="O78" i="52"/>
  <c r="O79" i="52"/>
  <c r="O80" i="52"/>
  <c r="O81" i="52"/>
  <c r="O82" i="52"/>
  <c r="O83" i="52"/>
  <c r="O84" i="52"/>
  <c r="O85" i="52"/>
  <c r="O86" i="52"/>
  <c r="O87" i="52"/>
  <c r="O88" i="52"/>
  <c r="O89" i="52"/>
  <c r="O90" i="52"/>
  <c r="O91" i="52"/>
  <c r="O92" i="52"/>
  <c r="O93" i="52"/>
  <c r="O94" i="52"/>
  <c r="O95" i="52"/>
  <c r="O96" i="52"/>
  <c r="O97" i="52"/>
  <c r="O98" i="52"/>
  <c r="O99" i="52"/>
  <c r="O100" i="52"/>
  <c r="O101" i="52"/>
  <c r="O102" i="52"/>
  <c r="O103" i="52"/>
  <c r="O104" i="52"/>
  <c r="O105" i="52"/>
  <c r="O106" i="52"/>
  <c r="O107" i="52"/>
  <c r="O108" i="52"/>
  <c r="O109" i="52"/>
  <c r="O110" i="52"/>
  <c r="O111" i="52"/>
  <c r="O112" i="52"/>
  <c r="O113" i="52"/>
  <c r="O114" i="52"/>
  <c r="O115" i="52"/>
  <c r="O116" i="52"/>
  <c r="O117" i="52"/>
  <c r="O118" i="52"/>
  <c r="O119" i="52"/>
  <c r="O120" i="52"/>
  <c r="O121" i="52"/>
  <c r="O122" i="52"/>
  <c r="O123" i="52"/>
  <c r="O124" i="52"/>
  <c r="O125" i="52"/>
  <c r="O126" i="52"/>
  <c r="O127" i="52"/>
  <c r="O128" i="52"/>
  <c r="O129" i="52"/>
  <c r="O130" i="52"/>
  <c r="O131" i="52"/>
  <c r="O132" i="52"/>
  <c r="O133" i="52"/>
  <c r="O134" i="52"/>
  <c r="O135" i="52"/>
  <c r="O136" i="52"/>
  <c r="O137" i="52"/>
  <c r="O138" i="52"/>
  <c r="O139" i="52"/>
  <c r="O140" i="52"/>
  <c r="O141" i="52"/>
  <c r="O142" i="52"/>
  <c r="O143" i="52"/>
  <c r="O144" i="52"/>
  <c r="O145" i="52"/>
  <c r="O146" i="52"/>
  <c r="O147" i="52"/>
  <c r="O148" i="52"/>
  <c r="O149" i="52"/>
  <c r="O150" i="52"/>
  <c r="O151" i="52"/>
  <c r="O152" i="52"/>
  <c r="O153" i="52"/>
  <c r="O154" i="52"/>
  <c r="O155" i="52"/>
  <c r="O156" i="52"/>
  <c r="O157" i="52"/>
  <c r="O158" i="52"/>
  <c r="O159" i="52"/>
  <c r="O160" i="52"/>
  <c r="O161" i="52"/>
  <c r="O162" i="52"/>
  <c r="O163" i="52"/>
  <c r="O164" i="52"/>
  <c r="O165" i="52"/>
  <c r="O166" i="52"/>
  <c r="O167" i="52"/>
  <c r="O168" i="52"/>
  <c r="O169" i="52"/>
  <c r="O170" i="52"/>
  <c r="O171" i="52"/>
  <c r="O172" i="52"/>
  <c r="O173" i="52"/>
  <c r="O174" i="52"/>
  <c r="O175" i="52"/>
  <c r="O176" i="52"/>
  <c r="O177" i="52"/>
  <c r="O178" i="52"/>
  <c r="O179" i="52"/>
  <c r="O180" i="52"/>
  <c r="O181" i="52"/>
  <c r="O182" i="52"/>
  <c r="O183" i="52"/>
  <c r="O184" i="52"/>
  <c r="O185" i="52"/>
  <c r="O186" i="52"/>
  <c r="O187" i="52"/>
  <c r="O188" i="52"/>
  <c r="O189" i="52"/>
  <c r="O190" i="52"/>
  <c r="O191" i="52"/>
  <c r="O192" i="52"/>
  <c r="O193" i="52"/>
  <c r="O194" i="52"/>
  <c r="O195" i="52"/>
  <c r="O196" i="52"/>
  <c r="O197" i="52"/>
  <c r="O198" i="52"/>
  <c r="O199" i="52"/>
  <c r="O200" i="52"/>
  <c r="O201" i="52"/>
  <c r="O202" i="52"/>
  <c r="O203" i="52"/>
  <c r="O204" i="52"/>
  <c r="O205" i="52"/>
  <c r="O206" i="52"/>
  <c r="O207" i="52"/>
  <c r="O8" i="52"/>
  <c r="H9" i="51"/>
  <c r="H10" i="51"/>
  <c r="H11" i="51"/>
  <c r="H12" i="51"/>
  <c r="H13" i="51"/>
  <c r="H14" i="51"/>
  <c r="H15" i="51"/>
  <c r="H16" i="51"/>
  <c r="H17" i="51"/>
  <c r="H18" i="51"/>
  <c r="H19" i="51"/>
  <c r="H20" i="51"/>
  <c r="H21" i="51"/>
  <c r="H22" i="51"/>
  <c r="H23" i="51"/>
  <c r="H24" i="51"/>
  <c r="H25" i="51"/>
  <c r="H26" i="51"/>
  <c r="H27" i="51"/>
  <c r="H28" i="51"/>
  <c r="H29" i="51"/>
  <c r="H30" i="51"/>
  <c r="H31" i="51"/>
  <c r="H32" i="51"/>
  <c r="H33" i="51"/>
  <c r="H34" i="51"/>
  <c r="H35" i="51"/>
  <c r="H36" i="51"/>
  <c r="H37" i="51"/>
  <c r="H38" i="51"/>
  <c r="H39" i="51"/>
  <c r="H40" i="51"/>
  <c r="H41" i="51"/>
  <c r="H42" i="51"/>
  <c r="H43" i="51"/>
  <c r="H44" i="51"/>
  <c r="H45" i="51"/>
  <c r="H46" i="51"/>
  <c r="H47" i="51"/>
  <c r="H48" i="51"/>
  <c r="H49" i="51"/>
  <c r="H50" i="51"/>
  <c r="H51" i="51"/>
  <c r="H52" i="51"/>
  <c r="H53" i="51"/>
  <c r="H54" i="51"/>
  <c r="H55" i="51"/>
  <c r="H56" i="51"/>
  <c r="H57" i="51"/>
  <c r="H58" i="51"/>
  <c r="H59" i="51"/>
  <c r="H60" i="51"/>
  <c r="H61" i="51"/>
  <c r="H62" i="51"/>
  <c r="H63" i="51"/>
  <c r="H64" i="51"/>
  <c r="H65" i="51"/>
  <c r="H66" i="51"/>
  <c r="H67" i="51"/>
  <c r="H68" i="51"/>
  <c r="H69" i="51"/>
  <c r="H70" i="51"/>
  <c r="H71" i="51"/>
  <c r="H72" i="51"/>
  <c r="H73" i="51"/>
  <c r="H74" i="51"/>
  <c r="H75" i="51"/>
  <c r="H76" i="51"/>
  <c r="H77" i="51"/>
  <c r="H78" i="51"/>
  <c r="H79" i="51"/>
  <c r="H80" i="51"/>
  <c r="H81" i="51"/>
  <c r="H82" i="51"/>
  <c r="H83" i="51"/>
  <c r="H84" i="51"/>
  <c r="H85" i="51"/>
  <c r="H86" i="51"/>
  <c r="H87" i="51"/>
  <c r="H88" i="51"/>
  <c r="H89" i="51"/>
  <c r="H90" i="51"/>
  <c r="H91" i="51"/>
  <c r="H92" i="51"/>
  <c r="H93" i="51"/>
  <c r="H94" i="51"/>
  <c r="H95" i="51"/>
  <c r="H96" i="51"/>
  <c r="H97" i="51"/>
  <c r="H98" i="51"/>
  <c r="H99" i="51"/>
  <c r="H100" i="51"/>
  <c r="H101" i="51"/>
  <c r="H102" i="51"/>
  <c r="H103" i="51"/>
  <c r="H104" i="51"/>
  <c r="H105" i="51"/>
  <c r="H106" i="51"/>
  <c r="H107" i="51"/>
  <c r="H108" i="51"/>
  <c r="H109" i="51"/>
  <c r="H110" i="51"/>
  <c r="H111" i="51"/>
  <c r="H112" i="51"/>
  <c r="H113" i="51"/>
  <c r="H114" i="51"/>
  <c r="H115" i="51"/>
  <c r="H116" i="51"/>
  <c r="H117" i="51"/>
  <c r="H118" i="51"/>
  <c r="H119" i="51"/>
  <c r="H120" i="51"/>
  <c r="H121" i="51"/>
  <c r="H122" i="51"/>
  <c r="H123" i="51"/>
  <c r="H124" i="51"/>
  <c r="H125" i="51"/>
  <c r="H126" i="51"/>
  <c r="H127" i="51"/>
  <c r="H128" i="51"/>
  <c r="H129" i="51"/>
  <c r="H130" i="51"/>
  <c r="H131" i="51"/>
  <c r="H132" i="51"/>
  <c r="H133" i="51"/>
  <c r="H134" i="51"/>
  <c r="H135" i="51"/>
  <c r="H136" i="51"/>
  <c r="H137" i="51"/>
  <c r="H138" i="51"/>
  <c r="H139" i="51"/>
  <c r="H140" i="51"/>
  <c r="H141" i="51"/>
  <c r="H142" i="51"/>
  <c r="H143" i="51"/>
  <c r="H144" i="51"/>
  <c r="H145" i="51"/>
  <c r="H146" i="51"/>
  <c r="H147" i="51"/>
  <c r="H148" i="51"/>
  <c r="H149" i="51"/>
  <c r="H150" i="51"/>
  <c r="H151" i="51"/>
  <c r="H152" i="51"/>
  <c r="H153" i="51"/>
  <c r="H154" i="51"/>
  <c r="H155" i="51"/>
  <c r="H156" i="51"/>
  <c r="H157" i="51"/>
  <c r="H158" i="51"/>
  <c r="H159" i="51"/>
  <c r="H160" i="51"/>
  <c r="H161" i="51"/>
  <c r="H162" i="51"/>
  <c r="H163" i="51"/>
  <c r="H164" i="51"/>
  <c r="H165" i="51"/>
  <c r="H166" i="51"/>
  <c r="H167" i="51"/>
  <c r="H168" i="51"/>
  <c r="H169" i="51"/>
  <c r="H170" i="51"/>
  <c r="H171" i="51"/>
  <c r="H172" i="51"/>
  <c r="H173" i="51"/>
  <c r="H174" i="51"/>
  <c r="H175" i="51"/>
  <c r="H176" i="51"/>
  <c r="H177" i="51"/>
  <c r="H178" i="51"/>
  <c r="H179" i="51"/>
  <c r="H180" i="51"/>
  <c r="H181" i="51"/>
  <c r="H182" i="51"/>
  <c r="H183" i="51"/>
  <c r="H184" i="51"/>
  <c r="H185" i="51"/>
  <c r="H186" i="51"/>
  <c r="H187" i="51"/>
  <c r="H188" i="51"/>
  <c r="H189" i="51"/>
  <c r="H190" i="51"/>
  <c r="H191" i="51"/>
  <c r="H192" i="51"/>
  <c r="H193" i="51"/>
  <c r="H194" i="51"/>
  <c r="H195" i="51"/>
  <c r="H196" i="51"/>
  <c r="H197" i="51"/>
  <c r="H198" i="51"/>
  <c r="H199" i="51"/>
  <c r="H200" i="51"/>
  <c r="H201" i="51"/>
  <c r="H202" i="51"/>
  <c r="H203" i="51"/>
  <c r="H204" i="51"/>
  <c r="H205" i="51"/>
  <c r="H206" i="51"/>
  <c r="H207" i="51"/>
  <c r="H8" i="51"/>
  <c r="H7" i="51"/>
  <c r="P9" i="48"/>
  <c r="P10" i="48"/>
  <c r="P11" i="48"/>
  <c r="P12" i="48"/>
  <c r="P13" i="48"/>
  <c r="P14" i="48"/>
  <c r="P15" i="48"/>
  <c r="P16" i="48"/>
  <c r="P17" i="48"/>
  <c r="P18" i="48"/>
  <c r="P19" i="48"/>
  <c r="P20" i="48"/>
  <c r="P21" i="48"/>
  <c r="P22" i="48"/>
  <c r="P23" i="48"/>
  <c r="P24" i="48"/>
  <c r="P25" i="48"/>
  <c r="P26" i="48"/>
  <c r="P27" i="48"/>
  <c r="P28" i="48"/>
  <c r="P29" i="48"/>
  <c r="P30" i="48"/>
  <c r="P31" i="48"/>
  <c r="P32" i="48"/>
  <c r="P33" i="48"/>
  <c r="P34" i="48"/>
  <c r="P35" i="48"/>
  <c r="P36" i="48"/>
  <c r="P37" i="48"/>
  <c r="P38" i="48"/>
  <c r="P39" i="48"/>
  <c r="P40" i="48"/>
  <c r="P41" i="48"/>
  <c r="P42" i="48"/>
  <c r="P43" i="48"/>
  <c r="P44" i="48"/>
  <c r="P45" i="48"/>
  <c r="P46" i="48"/>
  <c r="P47" i="48"/>
  <c r="P48" i="48"/>
  <c r="P49" i="48"/>
  <c r="P50" i="48"/>
  <c r="P51" i="48"/>
  <c r="P52" i="48"/>
  <c r="P53" i="48"/>
  <c r="P54" i="48"/>
  <c r="P55" i="48"/>
  <c r="P56" i="48"/>
  <c r="P57" i="48"/>
  <c r="P58" i="48"/>
  <c r="P59" i="48"/>
  <c r="P60" i="48"/>
  <c r="P61" i="48"/>
  <c r="P62" i="48"/>
  <c r="P63" i="48"/>
  <c r="P64" i="48"/>
  <c r="P65" i="48"/>
  <c r="P66" i="48"/>
  <c r="P67" i="48"/>
  <c r="P68" i="48"/>
  <c r="P69" i="48"/>
  <c r="P70" i="48"/>
  <c r="P71" i="48"/>
  <c r="P72" i="48"/>
  <c r="P73" i="48"/>
  <c r="P74" i="48"/>
  <c r="P75" i="48"/>
  <c r="P76" i="48"/>
  <c r="P77" i="48"/>
  <c r="P78" i="48"/>
  <c r="P79" i="48"/>
  <c r="P80" i="48"/>
  <c r="P81" i="48"/>
  <c r="P82" i="48"/>
  <c r="P83" i="48"/>
  <c r="P84" i="48"/>
  <c r="P85" i="48"/>
  <c r="P86" i="48"/>
  <c r="P87" i="48"/>
  <c r="P88" i="48"/>
  <c r="P89" i="48"/>
  <c r="P90" i="48"/>
  <c r="P91" i="48"/>
  <c r="P92" i="48"/>
  <c r="P93" i="48"/>
  <c r="P94" i="48"/>
  <c r="P95" i="48"/>
  <c r="P96" i="48"/>
  <c r="P97" i="48"/>
  <c r="P98" i="48"/>
  <c r="P99" i="48"/>
  <c r="P100" i="48"/>
  <c r="P101" i="48"/>
  <c r="P102" i="48"/>
  <c r="P103" i="48"/>
  <c r="P104" i="48"/>
  <c r="P105" i="48"/>
  <c r="P106" i="48"/>
  <c r="P107" i="48"/>
  <c r="P108" i="48"/>
  <c r="P109" i="48"/>
  <c r="P110" i="48"/>
  <c r="P111" i="48"/>
  <c r="P112" i="48"/>
  <c r="P113" i="48"/>
  <c r="P114" i="48"/>
  <c r="P115" i="48"/>
  <c r="P116" i="48"/>
  <c r="P117" i="48"/>
  <c r="P118" i="48"/>
  <c r="P119" i="48"/>
  <c r="P120" i="48"/>
  <c r="P121" i="48"/>
  <c r="P122" i="48"/>
  <c r="P123" i="48"/>
  <c r="P124" i="48"/>
  <c r="P125" i="48"/>
  <c r="P126" i="48"/>
  <c r="P127" i="48"/>
  <c r="P128" i="48"/>
  <c r="P129" i="48"/>
  <c r="P130" i="48"/>
  <c r="P131" i="48"/>
  <c r="P132" i="48"/>
  <c r="P133" i="48"/>
  <c r="P134" i="48"/>
  <c r="P135" i="48"/>
  <c r="P136" i="48"/>
  <c r="P137" i="48"/>
  <c r="P138" i="48"/>
  <c r="P139" i="48"/>
  <c r="P140" i="48"/>
  <c r="P141" i="48"/>
  <c r="P142" i="48"/>
  <c r="P143" i="48"/>
  <c r="P144" i="48"/>
  <c r="P145" i="48"/>
  <c r="P146" i="48"/>
  <c r="P147" i="48"/>
  <c r="P148" i="48"/>
  <c r="P149" i="48"/>
  <c r="P150" i="48"/>
  <c r="P151" i="48"/>
  <c r="P152" i="48"/>
  <c r="P153" i="48"/>
  <c r="P154" i="48"/>
  <c r="P155" i="48"/>
  <c r="P156" i="48"/>
  <c r="P157" i="48"/>
  <c r="P158" i="48"/>
  <c r="P159" i="48"/>
  <c r="P160" i="48"/>
  <c r="P161" i="48"/>
  <c r="P162" i="48"/>
  <c r="P163" i="48"/>
  <c r="P164" i="48"/>
  <c r="P165" i="48"/>
  <c r="P166" i="48"/>
  <c r="P167" i="48"/>
  <c r="P168" i="48"/>
  <c r="P169" i="48"/>
  <c r="P170" i="48"/>
  <c r="P171" i="48"/>
  <c r="P172" i="48"/>
  <c r="P173" i="48"/>
  <c r="P174" i="48"/>
  <c r="P175" i="48"/>
  <c r="P176" i="48"/>
  <c r="P177" i="48"/>
  <c r="P178" i="48"/>
  <c r="P179" i="48"/>
  <c r="P180" i="48"/>
  <c r="P181" i="48"/>
  <c r="P182" i="48"/>
  <c r="P183" i="48"/>
  <c r="P184" i="48"/>
  <c r="P185" i="48"/>
  <c r="P186" i="48"/>
  <c r="P187" i="48"/>
  <c r="P188" i="48"/>
  <c r="P189" i="48"/>
  <c r="P190" i="48"/>
  <c r="P191" i="48"/>
  <c r="P192" i="48"/>
  <c r="P193" i="48"/>
  <c r="P194" i="48"/>
  <c r="P195" i="48"/>
  <c r="P196" i="48"/>
  <c r="P197" i="48"/>
  <c r="P198" i="48"/>
  <c r="P199" i="48"/>
  <c r="P200" i="48"/>
  <c r="P201" i="48"/>
  <c r="P202" i="48"/>
  <c r="P203" i="48"/>
  <c r="P204" i="48"/>
  <c r="P205" i="48"/>
  <c r="P206" i="48"/>
  <c r="P207" i="48"/>
  <c r="P8" i="48"/>
  <c r="AE9" i="47"/>
  <c r="AF9" i="47" s="1"/>
  <c r="AE10" i="47"/>
  <c r="AF10" i="47" s="1"/>
  <c r="AE11" i="47"/>
  <c r="AF11" i="47" s="1"/>
  <c r="AE12" i="47"/>
  <c r="AF12" i="47" s="1"/>
  <c r="AE13" i="47"/>
  <c r="AF13" i="47" s="1"/>
  <c r="AE14" i="47"/>
  <c r="AE15" i="47"/>
  <c r="AF15" i="47" s="1"/>
  <c r="AE16" i="47"/>
  <c r="AF16" i="47"/>
  <c r="AE17" i="47"/>
  <c r="AE18" i="47"/>
  <c r="AF18" i="47" s="1"/>
  <c r="AE19" i="47"/>
  <c r="AF19" i="47" s="1"/>
  <c r="AE20" i="47"/>
  <c r="AF20" i="47" s="1"/>
  <c r="AE21" i="47"/>
  <c r="AF21" i="47" s="1"/>
  <c r="AE22" i="47"/>
  <c r="AF22" i="47" s="1"/>
  <c r="AE23" i="47"/>
  <c r="AE24" i="47"/>
  <c r="AF24" i="47" s="1"/>
  <c r="AE25" i="47"/>
  <c r="AF25" i="47" s="1"/>
  <c r="AE26" i="47"/>
  <c r="AF26" i="47" s="1"/>
  <c r="AE27" i="47"/>
  <c r="AE28" i="47"/>
  <c r="AF28" i="47" s="1"/>
  <c r="AE29" i="47"/>
  <c r="AF29" i="47" s="1"/>
  <c r="AE30" i="47"/>
  <c r="AF30" i="47"/>
  <c r="AE31" i="47"/>
  <c r="AF31" i="47"/>
  <c r="AE32" i="47"/>
  <c r="AF32" i="47"/>
  <c r="AE33" i="47"/>
  <c r="AF33" i="47" s="1"/>
  <c r="AE34" i="47"/>
  <c r="AE35" i="47"/>
  <c r="AF35" i="47" s="1"/>
  <c r="AE36" i="47"/>
  <c r="AF36" i="47" s="1"/>
  <c r="AE37" i="47"/>
  <c r="AF37" i="47" s="1"/>
  <c r="AE38" i="47"/>
  <c r="AF38" i="47" s="1"/>
  <c r="AE39" i="47"/>
  <c r="AE40" i="47"/>
  <c r="AF40" i="47"/>
  <c r="AE41" i="47"/>
  <c r="AE42" i="47"/>
  <c r="AF42" i="47" s="1"/>
  <c r="AE43" i="47"/>
  <c r="AF43" i="47" s="1"/>
  <c r="AE44" i="47"/>
  <c r="AF44" i="47"/>
  <c r="AE45" i="47"/>
  <c r="AE46" i="47"/>
  <c r="AE47" i="47"/>
  <c r="AF47" i="47" s="1"/>
  <c r="AE48" i="47"/>
  <c r="AF48" i="47" s="1"/>
  <c r="AE49" i="47"/>
  <c r="AF49" i="47" s="1"/>
  <c r="AE50" i="47"/>
  <c r="AF50" i="47" s="1"/>
  <c r="AE51" i="47"/>
  <c r="AF51" i="47" s="1"/>
  <c r="AE52" i="47"/>
  <c r="AF52" i="47" s="1"/>
  <c r="AE53" i="47"/>
  <c r="AF53" i="47" s="1"/>
  <c r="AE54" i="47"/>
  <c r="AF54" i="47" s="1"/>
  <c r="AE55" i="47"/>
  <c r="AF55" i="47" s="1"/>
  <c r="AE56" i="47"/>
  <c r="AF56" i="47"/>
  <c r="AE57" i="47"/>
  <c r="AF57" i="47" s="1"/>
  <c r="AE58" i="47"/>
  <c r="AF58" i="47" s="1"/>
  <c r="AE59" i="47"/>
  <c r="AF59" i="47" s="1"/>
  <c r="AE60" i="47"/>
  <c r="AF60" i="47" s="1"/>
  <c r="AE61" i="47"/>
  <c r="AF61" i="47" s="1"/>
  <c r="AE62" i="47"/>
  <c r="AF62" i="47" s="1"/>
  <c r="AE63" i="47"/>
  <c r="AF63" i="47" s="1"/>
  <c r="AE64" i="47"/>
  <c r="AF64" i="47"/>
  <c r="AE65" i="47"/>
  <c r="AE66" i="47"/>
  <c r="AE67" i="47"/>
  <c r="AF67" i="47" s="1"/>
  <c r="AE68" i="47"/>
  <c r="AF68" i="47" s="1"/>
  <c r="AE69" i="47"/>
  <c r="AF69" i="47" s="1"/>
  <c r="AE70" i="47"/>
  <c r="AF70" i="47" s="1"/>
  <c r="AE71" i="47"/>
  <c r="AE72" i="47"/>
  <c r="AF72" i="47" s="1"/>
  <c r="AE73" i="47"/>
  <c r="AE74" i="47"/>
  <c r="AF74" i="47"/>
  <c r="AE75" i="47"/>
  <c r="AE76" i="47"/>
  <c r="AF76" i="47" s="1"/>
  <c r="AE77" i="47"/>
  <c r="AF77" i="47" s="1"/>
  <c r="AE78" i="47"/>
  <c r="AF78" i="47"/>
  <c r="AE79" i="47"/>
  <c r="AF79" i="47" s="1"/>
  <c r="AE80" i="47"/>
  <c r="AF80" i="47" s="1"/>
  <c r="AE81" i="47"/>
  <c r="AE82" i="47"/>
  <c r="AF82" i="47" s="1"/>
  <c r="AE83" i="47"/>
  <c r="AF83" i="47" s="1"/>
  <c r="AE84" i="47"/>
  <c r="AF84" i="47"/>
  <c r="AE85" i="47"/>
  <c r="AF85" i="47" s="1"/>
  <c r="AE86" i="47"/>
  <c r="AE87" i="47"/>
  <c r="AF87" i="47" s="1"/>
  <c r="AE88" i="47"/>
  <c r="AF88" i="47"/>
  <c r="AE89" i="47"/>
  <c r="AE90" i="47"/>
  <c r="AF90" i="47" s="1"/>
  <c r="AE91" i="47"/>
  <c r="AF91" i="47"/>
  <c r="AE92" i="47"/>
  <c r="AF92" i="47" s="1"/>
  <c r="AE93" i="47"/>
  <c r="AF93" i="47" s="1"/>
  <c r="AE94" i="47"/>
  <c r="AF94" i="47" s="1"/>
  <c r="AE95" i="47"/>
  <c r="AF95" i="47" s="1"/>
  <c r="AE96" i="47"/>
  <c r="AF96" i="47" s="1"/>
  <c r="AE97" i="47"/>
  <c r="AF97" i="47" s="1"/>
  <c r="AE98" i="47"/>
  <c r="AF98" i="47" s="1"/>
  <c r="AE99" i="47"/>
  <c r="AF99" i="47" s="1"/>
  <c r="AE100" i="47"/>
  <c r="AF100" i="47" s="1"/>
  <c r="AE101" i="47"/>
  <c r="AF101" i="47" s="1"/>
  <c r="AE102" i="47"/>
  <c r="AF102" i="47" s="1"/>
  <c r="AE103" i="47"/>
  <c r="AE104" i="47"/>
  <c r="AF104" i="47" s="1"/>
  <c r="AE105" i="47"/>
  <c r="AF105" i="47" s="1"/>
  <c r="AE106" i="47"/>
  <c r="AF106" i="47"/>
  <c r="AE107" i="47"/>
  <c r="AF107" i="47" s="1"/>
  <c r="AE108" i="47"/>
  <c r="AF108" i="47" s="1"/>
  <c r="AE109" i="47"/>
  <c r="AF109" i="47" s="1"/>
  <c r="AE110" i="47"/>
  <c r="AE111" i="47"/>
  <c r="AF111" i="47"/>
  <c r="AE112" i="47"/>
  <c r="AF112" i="47"/>
  <c r="AE113" i="47"/>
  <c r="AF113" i="47"/>
  <c r="AE114" i="47"/>
  <c r="AF114" i="47" s="1"/>
  <c r="AE115" i="47"/>
  <c r="AF115" i="47" s="1"/>
  <c r="AE116" i="47"/>
  <c r="AF116" i="47"/>
  <c r="AE117" i="47"/>
  <c r="AF117" i="47"/>
  <c r="AE118" i="47"/>
  <c r="AE119" i="47"/>
  <c r="AF119" i="47" s="1"/>
  <c r="AE120" i="47"/>
  <c r="AF120" i="47" s="1"/>
  <c r="AE121" i="47"/>
  <c r="AF121" i="47" s="1"/>
  <c r="AE122" i="47"/>
  <c r="AF122" i="47"/>
  <c r="AE123" i="47"/>
  <c r="AF123" i="47"/>
  <c r="AE124" i="47"/>
  <c r="AF124" i="47"/>
  <c r="AE125" i="47"/>
  <c r="AF125" i="47" s="1"/>
  <c r="AE126" i="47"/>
  <c r="AE127" i="47"/>
  <c r="AF127" i="47" s="1"/>
  <c r="AE128" i="47"/>
  <c r="AF128" i="47"/>
  <c r="AE129" i="47"/>
  <c r="AF129" i="47" s="1"/>
  <c r="AE130" i="47"/>
  <c r="AF130" i="47" s="1"/>
  <c r="AE131" i="47"/>
  <c r="AF131" i="47" s="1"/>
  <c r="AE132" i="47"/>
  <c r="AF132" i="47" s="1"/>
  <c r="AE133" i="47"/>
  <c r="AF133" i="47" s="1"/>
  <c r="AE134" i="47"/>
  <c r="AF134" i="47" s="1"/>
  <c r="AE135" i="47"/>
  <c r="AF135" i="47" s="1"/>
  <c r="AE136" i="47"/>
  <c r="AF136" i="47" s="1"/>
  <c r="AE137" i="47"/>
  <c r="AE138" i="47"/>
  <c r="AF138" i="47" s="1"/>
  <c r="AE139" i="47"/>
  <c r="AF139" i="47" s="1"/>
  <c r="AE140" i="47"/>
  <c r="AF140" i="47"/>
  <c r="AE141" i="47"/>
  <c r="AF141" i="47" s="1"/>
  <c r="AE142" i="47"/>
  <c r="AF142" i="47" s="1"/>
  <c r="AE143" i="47"/>
  <c r="AF143" i="47" s="1"/>
  <c r="AE144" i="47"/>
  <c r="AF144" i="47" s="1"/>
  <c r="AE145" i="47"/>
  <c r="AF145" i="47" s="1"/>
  <c r="AE146" i="47"/>
  <c r="AF146" i="47" s="1"/>
  <c r="AE147" i="47"/>
  <c r="AE148" i="47"/>
  <c r="AF148" i="47" s="1"/>
  <c r="AE149" i="47"/>
  <c r="AF149" i="47" s="1"/>
  <c r="AE150" i="47"/>
  <c r="AF150" i="47" s="1"/>
  <c r="AE151" i="47"/>
  <c r="AE152" i="47"/>
  <c r="AF152" i="47" s="1"/>
  <c r="AE153" i="47"/>
  <c r="AE154" i="47"/>
  <c r="AF154" i="47"/>
  <c r="AE155" i="47"/>
  <c r="AF155" i="47"/>
  <c r="AE156" i="47"/>
  <c r="AF156" i="47"/>
  <c r="AE157" i="47"/>
  <c r="AE158" i="47"/>
  <c r="AF158" i="47" s="1"/>
  <c r="AE159" i="47"/>
  <c r="AF159" i="47" s="1"/>
  <c r="AE160" i="47"/>
  <c r="AF160" i="47" s="1"/>
  <c r="AE161" i="47"/>
  <c r="AF161" i="47" s="1"/>
  <c r="AE162" i="47"/>
  <c r="AF162" i="47" s="1"/>
  <c r="AE163" i="47"/>
  <c r="AE164" i="47"/>
  <c r="AF164" i="47"/>
  <c r="AE165" i="47"/>
  <c r="AF165" i="47" s="1"/>
  <c r="AE166" i="47"/>
  <c r="AF166" i="47" s="1"/>
  <c r="AE167" i="47"/>
  <c r="AF167" i="47" s="1"/>
  <c r="AE168" i="47"/>
  <c r="AF168" i="47"/>
  <c r="AE169" i="47"/>
  <c r="AE170" i="47"/>
  <c r="AF170" i="47"/>
  <c r="AE171" i="47"/>
  <c r="AF171" i="47"/>
  <c r="AE172" i="47"/>
  <c r="AF172" i="47" s="1"/>
  <c r="AE173" i="47"/>
  <c r="AF173" i="47" s="1"/>
  <c r="AE174" i="47"/>
  <c r="AE175" i="47"/>
  <c r="AF175" i="47" s="1"/>
  <c r="AE176" i="47"/>
  <c r="AF176" i="47"/>
  <c r="AE177" i="47"/>
  <c r="AF177" i="47"/>
  <c r="AE178" i="47"/>
  <c r="AF178" i="47" s="1"/>
  <c r="AE179" i="47"/>
  <c r="AF179" i="47" s="1"/>
  <c r="AE180" i="47"/>
  <c r="AF180" i="47" s="1"/>
  <c r="AE181" i="47"/>
  <c r="AF181" i="47" s="1"/>
  <c r="AE182" i="47"/>
  <c r="AF182" i="47" s="1"/>
  <c r="AE183" i="47"/>
  <c r="AF183" i="47" s="1"/>
  <c r="AE184" i="47"/>
  <c r="AF184" i="47"/>
  <c r="AE185" i="47"/>
  <c r="AF185" i="47" s="1"/>
  <c r="AE186" i="47"/>
  <c r="AF186" i="47" s="1"/>
  <c r="AE187" i="47"/>
  <c r="AF187" i="47" s="1"/>
  <c r="AE188" i="47"/>
  <c r="AF188" i="47" s="1"/>
  <c r="AE189" i="47"/>
  <c r="AE190" i="47"/>
  <c r="AF190" i="47" s="1"/>
  <c r="AE191" i="47"/>
  <c r="AF191" i="47" s="1"/>
  <c r="AE192" i="47"/>
  <c r="AF192" i="47" s="1"/>
  <c r="AE193" i="47"/>
  <c r="AF193" i="47" s="1"/>
  <c r="AE194" i="47"/>
  <c r="AF194" i="47"/>
  <c r="AE195" i="47"/>
  <c r="AF195" i="47" s="1"/>
  <c r="AE196" i="47"/>
  <c r="AF196" i="47" s="1"/>
  <c r="AE197" i="47"/>
  <c r="AF197" i="47" s="1"/>
  <c r="AE198" i="47"/>
  <c r="AF198" i="47" s="1"/>
  <c r="AE199" i="47"/>
  <c r="AE200" i="47"/>
  <c r="AF200" i="47" s="1"/>
  <c r="AE201" i="47"/>
  <c r="AF201" i="47" s="1"/>
  <c r="AE202" i="47"/>
  <c r="AF202" i="47" s="1"/>
  <c r="AE203" i="47"/>
  <c r="AF203" i="47" s="1"/>
  <c r="AE204" i="47"/>
  <c r="AF204" i="47" s="1"/>
  <c r="AE205" i="47"/>
  <c r="AF205" i="47" s="1"/>
  <c r="AE206" i="47"/>
  <c r="AF206" i="47" s="1"/>
  <c r="AE207" i="47"/>
  <c r="AF207" i="47" s="1"/>
  <c r="AE8" i="47"/>
  <c r="AF8" i="47" s="1"/>
  <c r="AF14" i="47"/>
  <c r="AF17" i="47"/>
  <c r="AF23" i="47"/>
  <c r="AF27" i="47"/>
  <c r="AF34" i="47"/>
  <c r="AF39" i="47"/>
  <c r="AF41" i="47"/>
  <c r="AF45" i="47"/>
  <c r="AF46" i="47"/>
  <c r="AF65" i="47"/>
  <c r="AF66" i="47"/>
  <c r="AF73" i="47"/>
  <c r="AF75" i="47"/>
  <c r="AF81" i="47"/>
  <c r="AF86" i="47"/>
  <c r="AF89" i="47"/>
  <c r="AF103" i="47"/>
  <c r="AF110" i="47"/>
  <c r="AF118" i="47"/>
  <c r="AF126" i="47"/>
  <c r="AF137" i="47"/>
  <c r="AF147" i="47"/>
  <c r="AF151" i="47"/>
  <c r="AF153" i="47"/>
  <c r="AF157" i="47"/>
  <c r="AF163" i="47"/>
  <c r="AF169" i="47"/>
  <c r="AF174" i="47"/>
  <c r="AF189" i="47"/>
  <c r="AF199" i="47"/>
  <c r="AB9" i="47"/>
  <c r="AI9" i="47" s="1"/>
  <c r="AB10" i="47"/>
  <c r="AI10" i="47" s="1"/>
  <c r="AB11" i="47"/>
  <c r="AI11" i="47" s="1"/>
  <c r="AB12" i="47"/>
  <c r="AI12" i="47" s="1"/>
  <c r="AB13" i="47"/>
  <c r="AI13" i="47"/>
  <c r="AB14" i="47"/>
  <c r="AI14" i="47"/>
  <c r="AB15" i="47"/>
  <c r="AI15" i="47" s="1"/>
  <c r="AB16" i="47"/>
  <c r="AI16" i="47" s="1"/>
  <c r="AB17" i="47"/>
  <c r="AI17" i="47" s="1"/>
  <c r="AB18" i="47"/>
  <c r="AI18" i="47" s="1"/>
  <c r="AB19" i="47"/>
  <c r="AI19" i="47" s="1"/>
  <c r="AB20" i="47"/>
  <c r="AI20" i="47" s="1"/>
  <c r="AB21" i="47"/>
  <c r="AI21" i="47"/>
  <c r="AB22" i="47"/>
  <c r="AI22" i="47" s="1"/>
  <c r="AB23" i="47"/>
  <c r="AI23" i="47" s="1"/>
  <c r="AB24" i="47"/>
  <c r="AI24" i="47" s="1"/>
  <c r="AB25" i="47"/>
  <c r="AI25" i="47" s="1"/>
  <c r="AB26" i="47"/>
  <c r="AI26" i="47" s="1"/>
  <c r="AB27" i="47"/>
  <c r="AI27" i="47" s="1"/>
  <c r="AB28" i="47"/>
  <c r="AI28" i="47"/>
  <c r="AB29" i="47"/>
  <c r="AI29" i="47" s="1"/>
  <c r="AB30" i="47"/>
  <c r="AI30" i="47"/>
  <c r="AB31" i="47"/>
  <c r="AI31" i="47" s="1"/>
  <c r="AB32" i="47"/>
  <c r="AI32" i="47" s="1"/>
  <c r="AB33" i="47"/>
  <c r="AI33" i="47" s="1"/>
  <c r="AB34" i="47"/>
  <c r="AI34" i="47" s="1"/>
  <c r="AB35" i="47"/>
  <c r="AI35" i="47" s="1"/>
  <c r="AB36" i="47"/>
  <c r="AI36" i="47"/>
  <c r="AB37" i="47"/>
  <c r="AI37" i="47" s="1"/>
  <c r="AB38" i="47"/>
  <c r="AI38" i="47"/>
  <c r="AB39" i="47"/>
  <c r="AI39" i="47" s="1"/>
  <c r="AB40" i="47"/>
  <c r="AI40" i="47" s="1"/>
  <c r="AB41" i="47"/>
  <c r="AI41" i="47" s="1"/>
  <c r="AB42" i="47"/>
  <c r="AI42" i="47" s="1"/>
  <c r="AB43" i="47"/>
  <c r="AI43" i="47" s="1"/>
  <c r="AB44" i="47"/>
  <c r="AI44" i="47"/>
  <c r="AB45" i="47"/>
  <c r="AI45" i="47" s="1"/>
  <c r="AB46" i="47"/>
  <c r="AI46" i="47" s="1"/>
  <c r="AB47" i="47"/>
  <c r="AI47" i="47" s="1"/>
  <c r="AB48" i="47"/>
  <c r="AI48" i="47" s="1"/>
  <c r="AB49" i="47"/>
  <c r="AI49" i="47" s="1"/>
  <c r="AB50" i="47"/>
  <c r="AI50" i="47" s="1"/>
  <c r="AB51" i="47"/>
  <c r="AI51" i="47" s="1"/>
  <c r="AB52" i="47"/>
  <c r="AI52" i="47" s="1"/>
  <c r="AB53" i="47"/>
  <c r="AI53" i="47"/>
  <c r="AB54" i="47"/>
  <c r="AI54" i="47" s="1"/>
  <c r="AB55" i="47"/>
  <c r="AI55" i="47" s="1"/>
  <c r="AB56" i="47"/>
  <c r="AI56" i="47" s="1"/>
  <c r="AB57" i="47"/>
  <c r="AI57" i="47" s="1"/>
  <c r="AB58" i="47"/>
  <c r="AI58" i="47" s="1"/>
  <c r="AB59" i="47"/>
  <c r="AI59" i="47" s="1"/>
  <c r="AB60" i="47"/>
  <c r="AI60" i="47"/>
  <c r="AB61" i="47"/>
  <c r="AI61" i="47"/>
  <c r="AB62" i="47"/>
  <c r="AI62" i="47" s="1"/>
  <c r="AB63" i="47"/>
  <c r="AI63" i="47" s="1"/>
  <c r="AB64" i="47"/>
  <c r="AI64" i="47" s="1"/>
  <c r="AB65" i="47"/>
  <c r="AI65" i="47" s="1"/>
  <c r="AB66" i="47"/>
  <c r="AI66" i="47" s="1"/>
  <c r="AB67" i="47"/>
  <c r="AI67" i="47" s="1"/>
  <c r="AB68" i="47"/>
  <c r="AI68" i="47"/>
  <c r="AB69" i="47"/>
  <c r="AI69" i="47"/>
  <c r="AB70" i="47"/>
  <c r="AI70" i="47"/>
  <c r="AB71" i="47"/>
  <c r="AI71" i="47" s="1"/>
  <c r="AB72" i="47"/>
  <c r="AI72" i="47" s="1"/>
  <c r="AB73" i="47"/>
  <c r="AI73" i="47" s="1"/>
  <c r="AB74" i="47"/>
  <c r="AI74" i="47" s="1"/>
  <c r="AB75" i="47"/>
  <c r="AI75" i="47" s="1"/>
  <c r="AB76" i="47"/>
  <c r="AI76" i="47" s="1"/>
  <c r="AB77" i="47"/>
  <c r="AI77" i="47"/>
  <c r="AB78" i="47"/>
  <c r="AI78" i="47"/>
  <c r="AB79" i="47"/>
  <c r="AI79" i="47" s="1"/>
  <c r="AB80" i="47"/>
  <c r="AI80" i="47" s="1"/>
  <c r="AB81" i="47"/>
  <c r="AI81" i="47" s="1"/>
  <c r="AB82" i="47"/>
  <c r="AI82" i="47" s="1"/>
  <c r="AB83" i="47"/>
  <c r="AI83" i="47" s="1"/>
  <c r="AB84" i="47"/>
  <c r="AI84" i="47" s="1"/>
  <c r="AB85" i="47"/>
  <c r="AI85" i="47" s="1"/>
  <c r="AB86" i="47"/>
  <c r="AI86" i="47"/>
  <c r="AB87" i="47"/>
  <c r="AI87" i="47" s="1"/>
  <c r="AB88" i="47"/>
  <c r="AI88" i="47" s="1"/>
  <c r="AB89" i="47"/>
  <c r="AI89" i="47" s="1"/>
  <c r="AB90" i="47"/>
  <c r="AI90" i="47" s="1"/>
  <c r="AB91" i="47"/>
  <c r="AI91" i="47" s="1"/>
  <c r="AB92" i="47"/>
  <c r="AI92" i="47"/>
  <c r="AB93" i="47"/>
  <c r="AI93" i="47" s="1"/>
  <c r="AB94" i="47"/>
  <c r="AI94" i="47"/>
  <c r="AB95" i="47"/>
  <c r="AI95" i="47" s="1"/>
  <c r="AB96" i="47"/>
  <c r="AI96" i="47" s="1"/>
  <c r="AB97" i="47"/>
  <c r="AI97" i="47" s="1"/>
  <c r="AB98" i="47"/>
  <c r="AI98" i="47" s="1"/>
  <c r="AB99" i="47"/>
  <c r="AI99" i="47" s="1"/>
  <c r="AB100" i="47"/>
  <c r="AI100" i="47"/>
  <c r="AB101" i="47"/>
  <c r="AI101" i="47" s="1"/>
  <c r="AB102" i="47"/>
  <c r="AI102" i="47"/>
  <c r="AB103" i="47"/>
  <c r="AI103" i="47" s="1"/>
  <c r="AB104" i="47"/>
  <c r="AI104" i="47" s="1"/>
  <c r="AB105" i="47"/>
  <c r="AI105" i="47" s="1"/>
  <c r="AB106" i="47"/>
  <c r="AI106" i="47" s="1"/>
  <c r="AB107" i="47"/>
  <c r="AI107" i="47" s="1"/>
  <c r="AB108" i="47"/>
  <c r="AI108" i="47"/>
  <c r="AB109" i="47"/>
  <c r="AI109" i="47"/>
  <c r="AB110" i="47"/>
  <c r="AI110" i="47" s="1"/>
  <c r="AB111" i="47"/>
  <c r="AI111" i="47" s="1"/>
  <c r="AB112" i="47"/>
  <c r="AI112" i="47" s="1"/>
  <c r="AB113" i="47"/>
  <c r="AI113" i="47" s="1"/>
  <c r="AB114" i="47"/>
  <c r="AI114" i="47" s="1"/>
  <c r="AB115" i="47"/>
  <c r="AI115" i="47" s="1"/>
  <c r="AB116" i="47"/>
  <c r="AI116" i="47"/>
  <c r="AB117" i="47"/>
  <c r="AI117" i="47"/>
  <c r="AB118" i="47"/>
  <c r="AI118" i="47" s="1"/>
  <c r="AB119" i="47"/>
  <c r="AI119" i="47" s="1"/>
  <c r="AB120" i="47"/>
  <c r="AI120" i="47" s="1"/>
  <c r="AB121" i="47"/>
  <c r="AI121" i="47" s="1"/>
  <c r="AB122" i="47"/>
  <c r="AI122" i="47" s="1"/>
  <c r="AB123" i="47"/>
  <c r="AI123" i="47" s="1"/>
  <c r="AB124" i="47"/>
  <c r="AI124" i="47"/>
  <c r="AB125" i="47"/>
  <c r="AI125" i="47"/>
  <c r="AB126" i="47"/>
  <c r="AI126" i="47" s="1"/>
  <c r="AB127" i="47"/>
  <c r="AI127" i="47" s="1"/>
  <c r="AB128" i="47"/>
  <c r="AI128" i="47" s="1"/>
  <c r="AB129" i="47"/>
  <c r="AI129" i="47" s="1"/>
  <c r="AB130" i="47"/>
  <c r="AI130" i="47" s="1"/>
  <c r="AB131" i="47"/>
  <c r="AI131" i="47" s="1"/>
  <c r="AB132" i="47"/>
  <c r="AI132" i="47"/>
  <c r="AB133" i="47"/>
  <c r="AI133" i="47"/>
  <c r="AB134" i="47"/>
  <c r="AI134" i="47"/>
  <c r="AB135" i="47"/>
  <c r="AI135" i="47" s="1"/>
  <c r="AB136" i="47"/>
  <c r="AI136" i="47" s="1"/>
  <c r="AB137" i="47"/>
  <c r="AI137" i="47" s="1"/>
  <c r="AB138" i="47"/>
  <c r="AI138" i="47" s="1"/>
  <c r="AB139" i="47"/>
  <c r="AI139" i="47" s="1"/>
  <c r="AB140" i="47"/>
  <c r="AI140" i="47" s="1"/>
  <c r="AB141" i="47"/>
  <c r="AI141" i="47"/>
  <c r="AB142" i="47"/>
  <c r="AI142" i="47"/>
  <c r="AB143" i="47"/>
  <c r="AI143" i="47" s="1"/>
  <c r="AB144" i="47"/>
  <c r="AI144" i="47" s="1"/>
  <c r="AB145" i="47"/>
  <c r="AI145" i="47" s="1"/>
  <c r="AB146" i="47"/>
  <c r="AI146" i="47" s="1"/>
  <c r="AB147" i="47"/>
  <c r="AI147" i="47" s="1"/>
  <c r="AB148" i="47"/>
  <c r="AI148" i="47" s="1"/>
  <c r="AB149" i="47"/>
  <c r="AI149" i="47"/>
  <c r="AB150" i="47"/>
  <c r="AI150" i="47"/>
  <c r="AB151" i="47"/>
  <c r="AI151" i="47" s="1"/>
  <c r="AB152" i="47"/>
  <c r="AI152" i="47" s="1"/>
  <c r="AB153" i="47"/>
  <c r="AI153" i="47" s="1"/>
  <c r="AB154" i="47"/>
  <c r="AI154" i="47" s="1"/>
  <c r="AB155" i="47"/>
  <c r="AI155" i="47" s="1"/>
  <c r="AB156" i="47"/>
  <c r="AI156" i="47" s="1"/>
  <c r="AB157" i="47"/>
  <c r="AI157" i="47" s="1"/>
  <c r="AB158" i="47"/>
  <c r="AI158" i="47"/>
  <c r="AB159" i="47"/>
  <c r="AI159" i="47" s="1"/>
  <c r="AB160" i="47"/>
  <c r="AI160" i="47" s="1"/>
  <c r="AB161" i="47"/>
  <c r="AI161" i="47" s="1"/>
  <c r="AB162" i="47"/>
  <c r="AI162" i="47" s="1"/>
  <c r="AB163" i="47"/>
  <c r="AI163" i="47" s="1"/>
  <c r="AB164" i="47"/>
  <c r="AI164" i="47"/>
  <c r="AB165" i="47"/>
  <c r="AI165" i="47" s="1"/>
  <c r="AB166" i="47"/>
  <c r="AI166" i="47" s="1"/>
  <c r="AB167" i="47"/>
  <c r="AI167" i="47" s="1"/>
  <c r="AB168" i="47"/>
  <c r="AI168" i="47" s="1"/>
  <c r="AB169" i="47"/>
  <c r="AI169" i="47" s="1"/>
  <c r="AB170" i="47"/>
  <c r="AI170" i="47" s="1"/>
  <c r="AB171" i="47"/>
  <c r="AI171" i="47" s="1"/>
  <c r="AB172" i="47"/>
  <c r="AI172" i="47"/>
  <c r="AB173" i="47"/>
  <c r="AI173" i="47"/>
  <c r="AB174" i="47"/>
  <c r="AI174" i="47" s="1"/>
  <c r="AB175" i="47"/>
  <c r="AI175" i="47" s="1"/>
  <c r="AB176" i="47"/>
  <c r="AI176" i="47" s="1"/>
  <c r="AB177" i="47"/>
  <c r="AI177" i="47" s="1"/>
  <c r="AB178" i="47"/>
  <c r="AI178" i="47" s="1"/>
  <c r="AB179" i="47"/>
  <c r="AI179" i="47" s="1"/>
  <c r="AB180" i="47"/>
  <c r="AI180" i="47"/>
  <c r="AB181" i="47"/>
  <c r="AI181" i="47"/>
  <c r="AB182" i="47"/>
  <c r="AI182" i="47" s="1"/>
  <c r="AB183" i="47"/>
  <c r="AI183" i="47" s="1"/>
  <c r="AB184" i="47"/>
  <c r="AI184" i="47" s="1"/>
  <c r="AB185" i="47"/>
  <c r="AI185" i="47" s="1"/>
  <c r="AB186" i="47"/>
  <c r="AI186" i="47" s="1"/>
  <c r="AB187" i="47"/>
  <c r="AI187" i="47" s="1"/>
  <c r="AB188" i="47"/>
  <c r="AI188" i="47"/>
  <c r="AB189" i="47"/>
  <c r="AI189" i="47"/>
  <c r="AB190" i="47"/>
  <c r="AI190" i="47"/>
  <c r="AB191" i="47"/>
  <c r="AI191" i="47" s="1"/>
  <c r="AB192" i="47"/>
  <c r="AI192" i="47" s="1"/>
  <c r="AB193" i="47"/>
  <c r="AI193" i="47" s="1"/>
  <c r="AB194" i="47"/>
  <c r="AI194" i="47" s="1"/>
  <c r="AB195" i="47"/>
  <c r="AI195" i="47" s="1"/>
  <c r="AB197" i="47"/>
  <c r="AI197" i="47"/>
  <c r="AB198" i="47"/>
  <c r="AI198" i="47" s="1"/>
  <c r="AB199" i="47"/>
  <c r="AI199" i="47"/>
  <c r="AB200" i="47"/>
  <c r="AI200" i="47" s="1"/>
  <c r="AB201" i="47"/>
  <c r="AI201" i="47" s="1"/>
  <c r="AB202" i="47"/>
  <c r="AI202" i="47" s="1"/>
  <c r="AB203" i="47"/>
  <c r="AI203" i="47" s="1"/>
  <c r="AB204" i="47"/>
  <c r="AI204" i="47" s="1"/>
  <c r="AB205" i="47"/>
  <c r="AI205" i="47" s="1"/>
  <c r="AB206" i="47"/>
  <c r="AI206" i="47"/>
  <c r="AB207" i="47"/>
  <c r="AI207" i="47"/>
  <c r="AC33" i="47"/>
  <c r="AC34" i="47"/>
  <c r="AC35" i="47"/>
  <c r="AC36" i="47"/>
  <c r="AC37" i="47"/>
  <c r="AC38" i="47"/>
  <c r="AC39" i="47"/>
  <c r="AC40" i="47"/>
  <c r="AC41" i="47"/>
  <c r="AC42" i="47"/>
  <c r="AC43" i="47"/>
  <c r="AC44" i="47"/>
  <c r="AC45" i="47"/>
  <c r="AC46" i="47"/>
  <c r="AC47" i="47"/>
  <c r="AC48" i="47"/>
  <c r="AC49" i="47"/>
  <c r="AC50" i="47"/>
  <c r="AC51" i="47"/>
  <c r="AC52" i="47"/>
  <c r="AC53" i="47"/>
  <c r="AC54" i="47"/>
  <c r="AC55" i="47"/>
  <c r="AC56" i="47"/>
  <c r="AC57" i="47"/>
  <c r="AC58" i="47"/>
  <c r="AC59" i="47"/>
  <c r="AC60" i="47"/>
  <c r="AC61" i="47"/>
  <c r="AC62" i="47"/>
  <c r="AC63" i="47"/>
  <c r="AC64" i="47"/>
  <c r="AC65" i="47"/>
  <c r="AC66" i="47"/>
  <c r="AC67" i="47"/>
  <c r="AC68" i="47"/>
  <c r="AC69" i="47"/>
  <c r="AC70" i="47"/>
  <c r="AC71" i="47"/>
  <c r="AC72" i="47"/>
  <c r="AC73" i="47"/>
  <c r="AC74" i="47"/>
  <c r="AC75" i="47"/>
  <c r="AC76" i="47"/>
  <c r="AC77" i="47"/>
  <c r="AC78" i="47"/>
  <c r="AC79" i="47"/>
  <c r="AC80" i="47"/>
  <c r="AC81" i="47"/>
  <c r="AC82" i="47"/>
  <c r="AC83" i="47"/>
  <c r="AC84" i="47"/>
  <c r="AC85" i="47"/>
  <c r="AC86" i="47"/>
  <c r="AC87" i="47"/>
  <c r="AC88" i="47"/>
  <c r="AC89" i="47"/>
  <c r="AC90" i="47"/>
  <c r="AC91" i="47"/>
  <c r="AC92" i="47"/>
  <c r="AC93" i="47"/>
  <c r="AC94" i="47"/>
  <c r="AC95" i="47"/>
  <c r="AC96" i="47"/>
  <c r="AC97" i="47"/>
  <c r="AC98" i="47"/>
  <c r="AC99" i="47"/>
  <c r="AC100" i="47"/>
  <c r="AC101" i="47"/>
  <c r="AC102" i="47"/>
  <c r="AC103" i="47"/>
  <c r="AC104" i="47"/>
  <c r="AC105" i="47"/>
  <c r="AC106" i="47"/>
  <c r="AC107" i="47"/>
  <c r="AC108" i="47"/>
  <c r="AC109" i="47"/>
  <c r="AC110" i="47"/>
  <c r="AC111" i="47"/>
  <c r="AC112" i="47"/>
  <c r="AC113" i="47"/>
  <c r="AC114" i="47"/>
  <c r="AC115" i="47"/>
  <c r="AC116" i="47"/>
  <c r="AC117" i="47"/>
  <c r="AC118" i="47"/>
  <c r="AC119" i="47"/>
  <c r="AC120" i="47"/>
  <c r="AC121" i="47"/>
  <c r="AC122" i="47"/>
  <c r="AC123" i="47"/>
  <c r="AC124" i="47"/>
  <c r="AC125" i="47"/>
  <c r="AC126" i="47"/>
  <c r="AC127" i="47"/>
  <c r="AC128" i="47"/>
  <c r="AC129" i="47"/>
  <c r="AC130" i="47"/>
  <c r="AC131" i="47"/>
  <c r="AC132" i="47"/>
  <c r="AC133" i="47"/>
  <c r="AC134" i="47"/>
  <c r="AC135" i="47"/>
  <c r="AC136" i="47"/>
  <c r="AC137" i="47"/>
  <c r="AC138" i="47"/>
  <c r="AC139" i="47"/>
  <c r="AC140" i="47"/>
  <c r="AC141" i="47"/>
  <c r="AC142" i="47"/>
  <c r="AC143" i="47"/>
  <c r="AC144" i="47"/>
  <c r="AC145" i="47"/>
  <c r="AC146" i="47"/>
  <c r="AC147" i="47"/>
  <c r="AC148" i="47"/>
  <c r="AC149" i="47"/>
  <c r="AC150" i="47"/>
  <c r="AC151" i="47"/>
  <c r="AC152" i="47"/>
  <c r="AC153" i="47"/>
  <c r="AC154" i="47"/>
  <c r="AC155" i="47"/>
  <c r="AC156" i="47"/>
  <c r="AC157" i="47"/>
  <c r="AC158" i="47"/>
  <c r="AC159" i="47"/>
  <c r="AC160" i="47"/>
  <c r="AC161" i="47"/>
  <c r="AC162" i="47"/>
  <c r="AC163" i="47"/>
  <c r="AC164" i="47"/>
  <c r="AC165" i="47"/>
  <c r="AC166" i="47"/>
  <c r="AC167" i="47"/>
  <c r="AC168" i="47"/>
  <c r="AC169" i="47"/>
  <c r="AC170" i="47"/>
  <c r="AC171" i="47"/>
  <c r="AC172" i="47"/>
  <c r="AC173" i="47"/>
  <c r="AC174" i="47"/>
  <c r="AC175" i="47"/>
  <c r="AC176" i="47"/>
  <c r="AC177" i="47"/>
  <c r="AC178" i="47"/>
  <c r="AC179" i="47"/>
  <c r="AC180" i="47"/>
  <c r="AC181" i="47"/>
  <c r="AC182" i="47"/>
  <c r="AC183" i="47"/>
  <c r="AC184" i="47"/>
  <c r="AC185" i="47"/>
  <c r="AC186" i="47"/>
  <c r="AC187" i="47"/>
  <c r="AC188" i="47"/>
  <c r="AC189" i="47"/>
  <c r="AC190" i="47"/>
  <c r="AC191" i="47"/>
  <c r="AC192" i="47"/>
  <c r="AC193" i="47"/>
  <c r="AC194" i="47"/>
  <c r="AC195" i="47"/>
  <c r="AC196" i="47"/>
  <c r="AC197" i="47"/>
  <c r="AC198" i="47"/>
  <c r="AC199" i="47"/>
  <c r="AC200" i="47"/>
  <c r="AC201" i="47"/>
  <c r="AC202" i="47"/>
  <c r="AC203" i="47"/>
  <c r="AC204" i="47"/>
  <c r="AC205" i="47"/>
  <c r="AC206" i="47"/>
  <c r="AC207" i="47"/>
  <c r="AC9" i="47"/>
  <c r="AC10" i="47"/>
  <c r="AC11" i="47"/>
  <c r="AC12" i="47"/>
  <c r="AC13" i="47"/>
  <c r="AC14" i="47"/>
  <c r="AC15" i="47"/>
  <c r="AC16" i="47"/>
  <c r="AC17" i="47"/>
  <c r="AC18" i="47"/>
  <c r="AC19" i="47"/>
  <c r="AC20" i="47"/>
  <c r="AC21" i="47"/>
  <c r="AC22" i="47"/>
  <c r="AC23" i="47"/>
  <c r="AC24" i="47"/>
  <c r="AC25" i="47"/>
  <c r="AC26" i="47"/>
  <c r="AC27" i="47"/>
  <c r="AC28" i="47"/>
  <c r="AC29" i="47"/>
  <c r="AC30" i="47"/>
  <c r="AC31" i="47"/>
  <c r="AC32" i="47"/>
  <c r="AB196" i="47"/>
  <c r="AI196" i="47" s="1"/>
  <c r="Q33" i="47"/>
  <c r="Q34" i="47"/>
  <c r="Q35" i="47"/>
  <c r="Q36" i="47"/>
  <c r="Q37" i="47"/>
  <c r="Q38" i="47"/>
  <c r="Q39" i="47"/>
  <c r="Q40" i="47"/>
  <c r="Q41" i="47"/>
  <c r="Q42" i="47"/>
  <c r="Q43" i="47"/>
  <c r="Q44" i="47"/>
  <c r="Q45" i="47"/>
  <c r="Q46" i="47"/>
  <c r="Q47" i="47"/>
  <c r="Q48" i="47"/>
  <c r="Q49" i="47"/>
  <c r="Q50" i="47"/>
  <c r="Q51" i="47"/>
  <c r="Q52" i="47"/>
  <c r="Q53" i="47"/>
  <c r="Q54" i="47"/>
  <c r="Q55" i="47"/>
  <c r="Q56" i="47"/>
  <c r="Q57" i="47"/>
  <c r="Q58" i="47"/>
  <c r="Q59" i="47"/>
  <c r="Q60" i="47"/>
  <c r="Q61" i="47"/>
  <c r="Q62" i="47"/>
  <c r="Q63" i="47"/>
  <c r="Q64" i="47"/>
  <c r="Q65" i="47"/>
  <c r="Q66" i="47"/>
  <c r="Q67" i="47"/>
  <c r="Q68" i="47"/>
  <c r="Q69" i="47"/>
  <c r="Q70" i="47"/>
  <c r="Q71" i="47"/>
  <c r="Q72" i="47"/>
  <c r="Q73" i="47"/>
  <c r="Q74" i="47"/>
  <c r="Q75" i="47"/>
  <c r="Q76" i="47"/>
  <c r="Q77" i="47"/>
  <c r="Q78" i="47"/>
  <c r="Q79" i="47"/>
  <c r="Q80" i="47"/>
  <c r="Q81" i="47"/>
  <c r="Q82" i="47"/>
  <c r="Q83" i="47"/>
  <c r="Q84" i="47"/>
  <c r="Q85" i="47"/>
  <c r="Q86" i="47"/>
  <c r="Q87" i="47"/>
  <c r="Q88" i="47"/>
  <c r="Q89" i="47"/>
  <c r="Q90" i="47"/>
  <c r="Q91" i="47"/>
  <c r="Q92" i="47"/>
  <c r="Q93" i="47"/>
  <c r="Q94" i="47"/>
  <c r="Q95" i="47"/>
  <c r="Q96" i="47"/>
  <c r="Q97" i="47"/>
  <c r="Q98" i="47"/>
  <c r="Q99" i="47"/>
  <c r="Q100" i="47"/>
  <c r="Q101" i="47"/>
  <c r="Q102" i="47"/>
  <c r="Q103" i="47"/>
  <c r="Q104" i="47"/>
  <c r="Q105" i="47"/>
  <c r="Q106" i="47"/>
  <c r="Q107" i="47"/>
  <c r="Q108" i="47"/>
  <c r="Q109" i="47"/>
  <c r="Q110" i="47"/>
  <c r="Q111" i="47"/>
  <c r="Q112" i="47"/>
  <c r="Q113" i="47"/>
  <c r="Q114" i="47"/>
  <c r="Q115" i="47"/>
  <c r="Q116" i="47"/>
  <c r="Q117" i="47"/>
  <c r="Q118" i="47"/>
  <c r="Q119" i="47"/>
  <c r="Q120" i="47"/>
  <c r="Q121" i="47"/>
  <c r="Q122" i="47"/>
  <c r="Q123" i="47"/>
  <c r="Q124" i="47"/>
  <c r="Q125" i="47"/>
  <c r="Q126" i="47"/>
  <c r="Q127" i="47"/>
  <c r="Q128" i="47"/>
  <c r="Q129" i="47"/>
  <c r="Q130" i="47"/>
  <c r="Q131" i="47"/>
  <c r="Q132" i="47"/>
  <c r="Q133" i="47"/>
  <c r="Q134" i="47"/>
  <c r="Q135" i="47"/>
  <c r="Q136" i="47"/>
  <c r="Q137" i="47"/>
  <c r="Q138" i="47"/>
  <c r="Q139" i="47"/>
  <c r="Q140" i="47"/>
  <c r="Q141" i="47"/>
  <c r="Q142" i="47"/>
  <c r="Q143" i="47"/>
  <c r="Q144" i="47"/>
  <c r="Q145" i="47"/>
  <c r="Q146" i="47"/>
  <c r="Q147" i="47"/>
  <c r="Q148" i="47"/>
  <c r="Q149" i="47"/>
  <c r="Q150" i="47"/>
  <c r="Q151" i="47"/>
  <c r="Q152" i="47"/>
  <c r="Q153" i="47"/>
  <c r="Q154" i="47"/>
  <c r="Q155" i="47"/>
  <c r="Q156" i="47"/>
  <c r="Q157" i="47"/>
  <c r="Q158" i="47"/>
  <c r="Q159" i="47"/>
  <c r="Q160" i="47"/>
  <c r="Q161" i="47"/>
  <c r="Q162" i="47"/>
  <c r="Q163" i="47"/>
  <c r="Q164" i="47"/>
  <c r="Q165" i="47"/>
  <c r="Q166" i="47"/>
  <c r="Q167" i="47"/>
  <c r="Q168" i="47"/>
  <c r="Q169" i="47"/>
  <c r="Q170" i="47"/>
  <c r="Q171" i="47"/>
  <c r="Q172" i="47"/>
  <c r="Q173" i="47"/>
  <c r="Q174" i="47"/>
  <c r="Q175" i="47"/>
  <c r="Q176" i="47"/>
  <c r="Q177" i="47"/>
  <c r="Q178" i="47"/>
  <c r="Q179" i="47"/>
  <c r="Q180" i="47"/>
  <c r="Q181" i="47"/>
  <c r="Q182" i="47"/>
  <c r="Q183" i="47"/>
  <c r="Q184" i="47"/>
  <c r="Q185" i="47"/>
  <c r="Q186" i="47"/>
  <c r="Q187" i="47"/>
  <c r="Q188" i="47"/>
  <c r="Q189" i="47"/>
  <c r="Q190" i="47"/>
  <c r="Q191" i="47"/>
  <c r="Q192" i="47"/>
  <c r="Q193" i="47"/>
  <c r="Q194" i="47"/>
  <c r="Q195" i="47"/>
  <c r="Q196" i="47"/>
  <c r="Q197" i="47"/>
  <c r="Q198" i="47"/>
  <c r="Q199" i="47"/>
  <c r="Q200" i="47"/>
  <c r="Q201" i="47"/>
  <c r="Q202" i="47"/>
  <c r="Q203" i="47"/>
  <c r="Q204" i="47"/>
  <c r="Q205" i="47"/>
  <c r="Q206" i="47"/>
  <c r="Q207" i="47"/>
  <c r="Q9" i="47"/>
  <c r="Q10" i="47"/>
  <c r="Q11" i="47"/>
  <c r="Q12" i="47"/>
  <c r="Q13" i="47"/>
  <c r="Q14" i="47"/>
  <c r="Q15" i="47"/>
  <c r="Q16" i="47"/>
  <c r="Q17" i="47"/>
  <c r="Q18" i="47"/>
  <c r="Q19" i="47"/>
  <c r="Q20" i="47"/>
  <c r="Q21" i="47"/>
  <c r="Q22" i="47"/>
  <c r="Q23" i="47"/>
  <c r="Q24" i="47"/>
  <c r="Q25" i="47"/>
  <c r="Q26" i="47"/>
  <c r="Q27" i="47"/>
  <c r="Q28" i="47"/>
  <c r="Q29" i="47"/>
  <c r="Q30" i="47"/>
  <c r="Q31" i="47"/>
  <c r="Q32" i="47"/>
  <c r="P33" i="47"/>
  <c r="P34" i="47"/>
  <c r="P35" i="47"/>
  <c r="P36" i="47"/>
  <c r="P37" i="47"/>
  <c r="P38" i="47"/>
  <c r="P39" i="47"/>
  <c r="P40" i="47"/>
  <c r="P41" i="47"/>
  <c r="P42" i="47"/>
  <c r="P43" i="47"/>
  <c r="P44" i="47"/>
  <c r="P45" i="47"/>
  <c r="P46" i="47"/>
  <c r="P47" i="47"/>
  <c r="P48" i="47"/>
  <c r="P49" i="47"/>
  <c r="P50" i="47"/>
  <c r="P51" i="47"/>
  <c r="P52" i="47"/>
  <c r="P53" i="47"/>
  <c r="P54" i="47"/>
  <c r="P55" i="47"/>
  <c r="P56" i="47"/>
  <c r="P57" i="47"/>
  <c r="P58" i="47"/>
  <c r="P59" i="47"/>
  <c r="P60" i="47"/>
  <c r="P61" i="47"/>
  <c r="P62" i="47"/>
  <c r="P63" i="47"/>
  <c r="P64" i="47"/>
  <c r="P65" i="47"/>
  <c r="P66" i="47"/>
  <c r="P67" i="47"/>
  <c r="P68" i="47"/>
  <c r="P69" i="47"/>
  <c r="P70" i="47"/>
  <c r="P71" i="47"/>
  <c r="P72" i="47"/>
  <c r="P73" i="47"/>
  <c r="P74" i="47"/>
  <c r="P75" i="47"/>
  <c r="P76" i="47"/>
  <c r="P77" i="47"/>
  <c r="P78" i="47"/>
  <c r="P79" i="47"/>
  <c r="P80" i="47"/>
  <c r="P81" i="47"/>
  <c r="P82" i="47"/>
  <c r="P83" i="47"/>
  <c r="P84" i="47"/>
  <c r="P85" i="47"/>
  <c r="P86" i="47"/>
  <c r="P87" i="47"/>
  <c r="P88" i="47"/>
  <c r="P89" i="47"/>
  <c r="P90" i="47"/>
  <c r="P91" i="47"/>
  <c r="P92" i="47"/>
  <c r="P93" i="47"/>
  <c r="P94" i="47"/>
  <c r="P95" i="47"/>
  <c r="P96" i="47"/>
  <c r="P97" i="47"/>
  <c r="P98" i="47"/>
  <c r="P99" i="47"/>
  <c r="P100" i="47"/>
  <c r="P101" i="47"/>
  <c r="P102" i="47"/>
  <c r="P103" i="47"/>
  <c r="P104" i="47"/>
  <c r="P105" i="47"/>
  <c r="P106" i="47"/>
  <c r="P107" i="47"/>
  <c r="P108" i="47"/>
  <c r="P109" i="47"/>
  <c r="P110" i="47"/>
  <c r="P111" i="47"/>
  <c r="P112" i="47"/>
  <c r="P113" i="47"/>
  <c r="P114" i="47"/>
  <c r="P115" i="47"/>
  <c r="P116" i="47"/>
  <c r="P117" i="47"/>
  <c r="P118" i="47"/>
  <c r="P119" i="47"/>
  <c r="P120" i="47"/>
  <c r="P121" i="47"/>
  <c r="P122" i="47"/>
  <c r="P123" i="47"/>
  <c r="P124" i="47"/>
  <c r="P125" i="47"/>
  <c r="P126" i="47"/>
  <c r="P127" i="47"/>
  <c r="P128" i="47"/>
  <c r="P129" i="47"/>
  <c r="P130" i="47"/>
  <c r="P131" i="47"/>
  <c r="P132" i="47"/>
  <c r="P133" i="47"/>
  <c r="P134" i="47"/>
  <c r="P135" i="47"/>
  <c r="P136" i="47"/>
  <c r="P137" i="47"/>
  <c r="P138" i="47"/>
  <c r="P139" i="47"/>
  <c r="P140" i="47"/>
  <c r="P141" i="47"/>
  <c r="P142" i="47"/>
  <c r="P143" i="47"/>
  <c r="P144" i="47"/>
  <c r="P145" i="47"/>
  <c r="P146" i="47"/>
  <c r="P147" i="47"/>
  <c r="P148" i="47"/>
  <c r="P149" i="47"/>
  <c r="P150" i="47"/>
  <c r="P151" i="47"/>
  <c r="P152" i="47"/>
  <c r="P153" i="47"/>
  <c r="P154" i="47"/>
  <c r="P155" i="47"/>
  <c r="P156" i="47"/>
  <c r="P157" i="47"/>
  <c r="P158" i="47"/>
  <c r="P159" i="47"/>
  <c r="P160" i="47"/>
  <c r="P161" i="47"/>
  <c r="P162" i="47"/>
  <c r="P163" i="47"/>
  <c r="P164" i="47"/>
  <c r="P165" i="47"/>
  <c r="P166" i="47"/>
  <c r="P167" i="47"/>
  <c r="P168" i="47"/>
  <c r="P169" i="47"/>
  <c r="P170" i="47"/>
  <c r="P171" i="47"/>
  <c r="P172" i="47"/>
  <c r="P173" i="47"/>
  <c r="P174" i="47"/>
  <c r="P175" i="47"/>
  <c r="P176" i="47"/>
  <c r="P177" i="47"/>
  <c r="P178" i="47"/>
  <c r="P179" i="47"/>
  <c r="P180" i="47"/>
  <c r="P181" i="47"/>
  <c r="P182" i="47"/>
  <c r="P183" i="47"/>
  <c r="P184" i="47"/>
  <c r="P185" i="47"/>
  <c r="P186" i="47"/>
  <c r="P187" i="47"/>
  <c r="P188" i="47"/>
  <c r="P189" i="47"/>
  <c r="P190" i="47"/>
  <c r="P191" i="47"/>
  <c r="P192" i="47"/>
  <c r="P193" i="47"/>
  <c r="P194" i="47"/>
  <c r="P195" i="47"/>
  <c r="P196" i="47"/>
  <c r="P197" i="47"/>
  <c r="P198" i="47"/>
  <c r="P199" i="47"/>
  <c r="P200" i="47"/>
  <c r="P201" i="47"/>
  <c r="P202" i="47"/>
  <c r="P203" i="47"/>
  <c r="P204" i="47"/>
  <c r="P205" i="47"/>
  <c r="P206" i="47"/>
  <c r="P207" i="47"/>
  <c r="P9" i="47"/>
  <c r="P10" i="47"/>
  <c r="P11" i="47"/>
  <c r="P12" i="47"/>
  <c r="P13" i="47"/>
  <c r="P14" i="47"/>
  <c r="P15" i="47"/>
  <c r="P16" i="47"/>
  <c r="P17" i="47"/>
  <c r="P18" i="47"/>
  <c r="P19" i="47"/>
  <c r="P20" i="47"/>
  <c r="P21" i="47"/>
  <c r="P22" i="47"/>
  <c r="P23" i="47"/>
  <c r="P24" i="47"/>
  <c r="P25" i="47"/>
  <c r="P26" i="47"/>
  <c r="P27" i="47"/>
  <c r="P28" i="47"/>
  <c r="P29" i="47"/>
  <c r="P30" i="47"/>
  <c r="P31" i="47"/>
  <c r="P32" i="47"/>
  <c r="C33" i="47"/>
  <c r="C34" i="47"/>
  <c r="C35" i="47"/>
  <c r="C36" i="47"/>
  <c r="C37" i="47"/>
  <c r="C38" i="47"/>
  <c r="C39" i="47"/>
  <c r="C40" i="47"/>
  <c r="C41" i="47"/>
  <c r="C42" i="47"/>
  <c r="C43" i="47"/>
  <c r="C44" i="47"/>
  <c r="C45" i="47"/>
  <c r="C46" i="47"/>
  <c r="C47" i="47"/>
  <c r="C48" i="47"/>
  <c r="C49" i="47"/>
  <c r="C50" i="47"/>
  <c r="C51" i="47"/>
  <c r="C52" i="47"/>
  <c r="C53" i="47"/>
  <c r="C54" i="47"/>
  <c r="C55" i="47"/>
  <c r="C56" i="47"/>
  <c r="C57" i="47"/>
  <c r="C58" i="47"/>
  <c r="C59" i="47"/>
  <c r="C60" i="47"/>
  <c r="C61" i="47"/>
  <c r="C62" i="47"/>
  <c r="C63" i="47"/>
  <c r="C64" i="47"/>
  <c r="C65" i="47"/>
  <c r="C66" i="47"/>
  <c r="C67" i="47"/>
  <c r="C68" i="47"/>
  <c r="C69" i="47"/>
  <c r="C70" i="47"/>
  <c r="C71" i="47"/>
  <c r="C72" i="47"/>
  <c r="C73" i="47"/>
  <c r="C74" i="47"/>
  <c r="C75" i="47"/>
  <c r="C76" i="47"/>
  <c r="C77" i="47"/>
  <c r="C78" i="47"/>
  <c r="C79" i="47"/>
  <c r="C80" i="47"/>
  <c r="C81" i="47"/>
  <c r="C82" i="47"/>
  <c r="C83" i="47"/>
  <c r="C84" i="47"/>
  <c r="C85" i="47"/>
  <c r="C86" i="47"/>
  <c r="C87" i="47"/>
  <c r="C88" i="47"/>
  <c r="C89" i="47"/>
  <c r="C90" i="47"/>
  <c r="C91" i="47"/>
  <c r="C92" i="47"/>
  <c r="C93" i="47"/>
  <c r="C94" i="47"/>
  <c r="C95" i="47"/>
  <c r="C96" i="47"/>
  <c r="C97" i="47"/>
  <c r="C98" i="47"/>
  <c r="C99" i="47"/>
  <c r="C100" i="47"/>
  <c r="C101" i="47"/>
  <c r="C102" i="47"/>
  <c r="C103" i="47"/>
  <c r="C104" i="47"/>
  <c r="C105" i="47"/>
  <c r="C106" i="47"/>
  <c r="C107" i="47"/>
  <c r="C108" i="47"/>
  <c r="C109" i="47"/>
  <c r="C110" i="47"/>
  <c r="C111" i="47"/>
  <c r="C112" i="47"/>
  <c r="C113" i="47"/>
  <c r="C114" i="47"/>
  <c r="C115" i="47"/>
  <c r="C116" i="47"/>
  <c r="C117" i="47"/>
  <c r="C118" i="47"/>
  <c r="C119" i="47"/>
  <c r="C120" i="47"/>
  <c r="C121" i="47"/>
  <c r="C122" i="47"/>
  <c r="C123" i="47"/>
  <c r="C124" i="47"/>
  <c r="C125" i="47"/>
  <c r="C126" i="47"/>
  <c r="C127" i="47"/>
  <c r="C128" i="47"/>
  <c r="C129" i="47"/>
  <c r="C130" i="47"/>
  <c r="C131" i="47"/>
  <c r="C132" i="47"/>
  <c r="C133" i="47"/>
  <c r="C134" i="47"/>
  <c r="C135" i="47"/>
  <c r="C136" i="47"/>
  <c r="C137" i="47"/>
  <c r="C138" i="47"/>
  <c r="C139" i="47"/>
  <c r="C140" i="47"/>
  <c r="C141" i="47"/>
  <c r="C142" i="47"/>
  <c r="C143" i="47"/>
  <c r="C144" i="47"/>
  <c r="C145" i="47"/>
  <c r="C146" i="47"/>
  <c r="C147" i="47"/>
  <c r="C148" i="47"/>
  <c r="C149" i="47"/>
  <c r="C150" i="47"/>
  <c r="C151" i="47"/>
  <c r="C152" i="47"/>
  <c r="C153" i="47"/>
  <c r="C154" i="47"/>
  <c r="C155" i="47"/>
  <c r="C156" i="47"/>
  <c r="C157" i="47"/>
  <c r="C158" i="47"/>
  <c r="C159" i="47"/>
  <c r="C160" i="47"/>
  <c r="C161" i="47"/>
  <c r="C162" i="47"/>
  <c r="C163" i="47"/>
  <c r="C164" i="47"/>
  <c r="C165" i="47"/>
  <c r="C166" i="47"/>
  <c r="C167" i="47"/>
  <c r="C168" i="47"/>
  <c r="C169" i="47"/>
  <c r="C170" i="47"/>
  <c r="C171" i="47"/>
  <c r="C172" i="47"/>
  <c r="C173" i="47"/>
  <c r="C174" i="47"/>
  <c r="C175" i="47"/>
  <c r="C176" i="47"/>
  <c r="C177" i="47"/>
  <c r="C178" i="47"/>
  <c r="C179" i="47"/>
  <c r="C180" i="47"/>
  <c r="C181" i="47"/>
  <c r="C182" i="47"/>
  <c r="C183" i="47"/>
  <c r="C184" i="47"/>
  <c r="C185" i="47"/>
  <c r="C186" i="47"/>
  <c r="C187" i="47"/>
  <c r="C188" i="47"/>
  <c r="C189" i="47"/>
  <c r="C190" i="47"/>
  <c r="C191" i="47"/>
  <c r="C192" i="47"/>
  <c r="C193" i="47"/>
  <c r="C194" i="47"/>
  <c r="C195" i="47"/>
  <c r="C196" i="47"/>
  <c r="C197" i="47"/>
  <c r="C198" i="47"/>
  <c r="C199" i="47"/>
  <c r="C200" i="47"/>
  <c r="C201" i="47"/>
  <c r="C202" i="47"/>
  <c r="C203" i="47"/>
  <c r="C204" i="47"/>
  <c r="C205" i="47"/>
  <c r="C206" i="47"/>
  <c r="C207" i="47"/>
  <c r="C9" i="47"/>
  <c r="C10" i="47"/>
  <c r="C11" i="47"/>
  <c r="C12" i="47"/>
  <c r="C13" i="47"/>
  <c r="C14" i="47"/>
  <c r="C15" i="47"/>
  <c r="C16" i="47"/>
  <c r="C17" i="47"/>
  <c r="C18" i="47"/>
  <c r="C19" i="47"/>
  <c r="C20" i="47"/>
  <c r="C21" i="47"/>
  <c r="C22" i="47"/>
  <c r="C23" i="47"/>
  <c r="C24" i="47"/>
  <c r="C25" i="47"/>
  <c r="C26" i="47"/>
  <c r="C27" i="47"/>
  <c r="C28" i="47"/>
  <c r="C29" i="47"/>
  <c r="C30" i="47"/>
  <c r="C31" i="47"/>
  <c r="C32" i="47"/>
  <c r="A9" i="47"/>
  <c r="A10" i="47" s="1"/>
  <c r="A11" i="47" s="1"/>
  <c r="A12" i="47" s="1"/>
  <c r="A13" i="47" s="1"/>
  <c r="A14" i="47" s="1"/>
  <c r="A15" i="47" s="1"/>
  <c r="A16" i="47"/>
  <c r="A17" i="47" s="1"/>
  <c r="A18" i="47" s="1"/>
  <c r="A19" i="47" s="1"/>
  <c r="A20" i="47" s="1"/>
  <c r="A21" i="47" s="1"/>
  <c r="A22" i="47" s="1"/>
  <c r="A23" i="47" s="1"/>
  <c r="A24" i="47" s="1"/>
  <c r="A25" i="47" s="1"/>
  <c r="A26" i="47" s="1"/>
  <c r="A27" i="47" s="1"/>
  <c r="A28" i="47" s="1"/>
  <c r="A29" i="47" s="1"/>
  <c r="A30" i="47" s="1"/>
  <c r="A31" i="47" s="1"/>
  <c r="A32" i="47" s="1"/>
  <c r="A33" i="47" s="1"/>
  <c r="A34" i="47" s="1"/>
  <c r="A35" i="47" s="1"/>
  <c r="A36" i="47" s="1"/>
  <c r="A37" i="47" s="1"/>
  <c r="A38" i="47" s="1"/>
  <c r="A39" i="47" s="1"/>
  <c r="A40" i="47" s="1"/>
  <c r="A41" i="47" s="1"/>
  <c r="A42" i="47" s="1"/>
  <c r="A43" i="47" s="1"/>
  <c r="A44" i="47" s="1"/>
  <c r="A45" i="47" s="1"/>
  <c r="A46" i="47" s="1"/>
  <c r="A47" i="47" s="1"/>
  <c r="A48" i="47" s="1"/>
  <c r="A49" i="47" s="1"/>
  <c r="A50" i="47" s="1"/>
  <c r="A51" i="47" s="1"/>
  <c r="A52" i="47" s="1"/>
  <c r="A53" i="47" s="1"/>
  <c r="A54" i="47" s="1"/>
  <c r="A55" i="47" s="1"/>
  <c r="A56" i="47" s="1"/>
  <c r="A57" i="47" s="1"/>
  <c r="A58" i="47" s="1"/>
  <c r="A59" i="47" s="1"/>
  <c r="A60" i="47" s="1"/>
  <c r="A61" i="47" s="1"/>
  <c r="A62" i="47" s="1"/>
  <c r="A63" i="47" s="1"/>
  <c r="A64" i="47" s="1"/>
  <c r="A65" i="47" s="1"/>
  <c r="A66" i="47" s="1"/>
  <c r="A67" i="47" s="1"/>
  <c r="A68" i="47" s="1"/>
  <c r="A69" i="47" s="1"/>
  <c r="A70" i="47" s="1"/>
  <c r="A71" i="47" s="1"/>
  <c r="A72" i="47" s="1"/>
  <c r="A73" i="47" s="1"/>
  <c r="A74" i="47" s="1"/>
  <c r="A75" i="47" s="1"/>
  <c r="A76" i="47" s="1"/>
  <c r="A77" i="47" s="1"/>
  <c r="A78" i="47" s="1"/>
  <c r="A79" i="47" s="1"/>
  <c r="A80" i="47" s="1"/>
  <c r="A81" i="47" s="1"/>
  <c r="A82" i="47" s="1"/>
  <c r="A83" i="47" s="1"/>
  <c r="A84" i="47" s="1"/>
  <c r="A85" i="47" s="1"/>
  <c r="A86" i="47" s="1"/>
  <c r="A87" i="47" s="1"/>
  <c r="A88" i="47" s="1"/>
  <c r="A89" i="47" s="1"/>
  <c r="A90" i="47" s="1"/>
  <c r="A91" i="47" s="1"/>
  <c r="A92" i="47" s="1"/>
  <c r="A93" i="47" s="1"/>
  <c r="A94" i="47" s="1"/>
  <c r="A95" i="47" s="1"/>
  <c r="A96" i="47" s="1"/>
  <c r="A97" i="47" s="1"/>
  <c r="A98" i="47" s="1"/>
  <c r="A99" i="47" s="1"/>
  <c r="A100" i="47" s="1"/>
  <c r="A101" i="47" s="1"/>
  <c r="A102" i="47" s="1"/>
  <c r="A103" i="47" s="1"/>
  <c r="A104" i="47" s="1"/>
  <c r="A105" i="47" s="1"/>
  <c r="A106" i="47" s="1"/>
  <c r="A107" i="47" s="1"/>
  <c r="A108" i="47" s="1"/>
  <c r="A109" i="47" s="1"/>
  <c r="A110" i="47" s="1"/>
  <c r="A111" i="47" s="1"/>
  <c r="A112" i="47" s="1"/>
  <c r="A113" i="47" s="1"/>
  <c r="A114" i="47" s="1"/>
  <c r="A115" i="47" s="1"/>
  <c r="A116" i="47" s="1"/>
  <c r="A117" i="47" s="1"/>
  <c r="A118" i="47" s="1"/>
  <c r="A119" i="47" s="1"/>
  <c r="A120" i="47" s="1"/>
  <c r="A121" i="47" s="1"/>
  <c r="A122" i="47" s="1"/>
  <c r="A123" i="47" s="1"/>
  <c r="A124" i="47" s="1"/>
  <c r="A125" i="47" s="1"/>
  <c r="A126" i="47" s="1"/>
  <c r="A127" i="47" s="1"/>
  <c r="A128" i="47" s="1"/>
  <c r="A129" i="47" s="1"/>
  <c r="A130" i="47" s="1"/>
  <c r="A131" i="47" s="1"/>
  <c r="A132" i="47" s="1"/>
  <c r="A133" i="47" s="1"/>
  <c r="A134" i="47" s="1"/>
  <c r="A135" i="47" s="1"/>
  <c r="A136" i="47" s="1"/>
  <c r="A137" i="47" s="1"/>
  <c r="A138" i="47" s="1"/>
  <c r="A139" i="47" s="1"/>
  <c r="A140" i="47" s="1"/>
  <c r="A141" i="47" s="1"/>
  <c r="A142" i="47" s="1"/>
  <c r="A143" i="47" s="1"/>
  <c r="A144" i="47" s="1"/>
  <c r="A145" i="47" s="1"/>
  <c r="A146" i="47" s="1"/>
  <c r="A147" i="47" s="1"/>
  <c r="A148" i="47" s="1"/>
  <c r="A149" i="47" s="1"/>
  <c r="A150" i="47" s="1"/>
  <c r="A151" i="47" s="1"/>
  <c r="A152" i="47" s="1"/>
  <c r="A153" i="47" s="1"/>
  <c r="A154" i="47" s="1"/>
  <c r="A155" i="47" s="1"/>
  <c r="A156" i="47" s="1"/>
  <c r="A157" i="47" s="1"/>
  <c r="A158" i="47" s="1"/>
  <c r="A159" i="47" s="1"/>
  <c r="A160" i="47" s="1"/>
  <c r="A161" i="47" s="1"/>
  <c r="A162" i="47" s="1"/>
  <c r="A163" i="47" s="1"/>
  <c r="A164" i="47" s="1"/>
  <c r="A165" i="47" s="1"/>
  <c r="A166" i="47" s="1"/>
  <c r="A167" i="47" s="1"/>
  <c r="A168" i="47" s="1"/>
  <c r="A169" i="47" s="1"/>
  <c r="A170" i="47" s="1"/>
  <c r="A171" i="47" s="1"/>
  <c r="A172" i="47" s="1"/>
  <c r="A173" i="47" s="1"/>
  <c r="A174" i="47" s="1"/>
  <c r="A175" i="47" s="1"/>
  <c r="A176" i="47" s="1"/>
  <c r="A177" i="47" s="1"/>
  <c r="A178" i="47" s="1"/>
  <c r="A179" i="47" s="1"/>
  <c r="A180" i="47" s="1"/>
  <c r="A181" i="47" s="1"/>
  <c r="A182" i="47" s="1"/>
  <c r="A183" i="47" s="1"/>
  <c r="A184" i="47" s="1"/>
  <c r="A185" i="47" s="1"/>
  <c r="A186" i="47" s="1"/>
  <c r="A187" i="47" s="1"/>
  <c r="A188" i="47" s="1"/>
  <c r="A189" i="47" s="1"/>
  <c r="A190" i="47" s="1"/>
  <c r="A191" i="47" s="1"/>
  <c r="A192" i="47" s="1"/>
  <c r="A193" i="47" s="1"/>
  <c r="A194" i="47" s="1"/>
  <c r="A195" i="47" s="1"/>
  <c r="A196" i="47" s="1"/>
  <c r="A197" i="47" s="1"/>
  <c r="A198" i="47" s="1"/>
  <c r="A199" i="47" s="1"/>
  <c r="A200" i="47" s="1"/>
  <c r="A201" i="47" s="1"/>
  <c r="A202" i="47" s="1"/>
  <c r="A203" i="47" s="1"/>
  <c r="A204" i="47" s="1"/>
  <c r="A205" i="47" s="1"/>
  <c r="A206" i="47" s="1"/>
  <c r="A207" i="47" s="1"/>
  <c r="D2" i="51"/>
  <c r="D1" i="51"/>
  <c r="N158" i="51"/>
  <c r="S158" i="51" s="1"/>
  <c r="N174" i="51"/>
  <c r="S174" i="51"/>
  <c r="N190" i="51"/>
  <c r="S190" i="51" s="1"/>
  <c r="N206" i="51"/>
  <c r="S206" i="51"/>
  <c r="R9" i="51"/>
  <c r="R10" i="51"/>
  <c r="R11" i="51"/>
  <c r="R12" i="51"/>
  <c r="R13" i="51"/>
  <c r="R14" i="51"/>
  <c r="R15" i="51"/>
  <c r="R16" i="51"/>
  <c r="R17" i="51"/>
  <c r="R18" i="51"/>
  <c r="R19" i="51"/>
  <c r="R20" i="51"/>
  <c r="R21" i="51"/>
  <c r="R22" i="51"/>
  <c r="R23" i="51"/>
  <c r="R24" i="51"/>
  <c r="R25" i="51"/>
  <c r="R26" i="51"/>
  <c r="R27" i="51"/>
  <c r="R28" i="51"/>
  <c r="R29" i="51"/>
  <c r="R30" i="51"/>
  <c r="R31" i="51"/>
  <c r="R32" i="51"/>
  <c r="R33" i="51"/>
  <c r="R34" i="51"/>
  <c r="R35" i="51"/>
  <c r="R36" i="51"/>
  <c r="R37" i="51"/>
  <c r="R38" i="51"/>
  <c r="R39" i="51"/>
  <c r="R40" i="51"/>
  <c r="R41" i="51"/>
  <c r="R42" i="51"/>
  <c r="R43" i="51"/>
  <c r="R44" i="51"/>
  <c r="R45" i="51"/>
  <c r="R46" i="51"/>
  <c r="R47" i="51"/>
  <c r="R48" i="51"/>
  <c r="R49" i="51"/>
  <c r="R50" i="51"/>
  <c r="R51" i="51"/>
  <c r="R52" i="51"/>
  <c r="R53" i="51"/>
  <c r="R54" i="51"/>
  <c r="R55" i="51"/>
  <c r="R56" i="51"/>
  <c r="R57" i="51"/>
  <c r="R58" i="51"/>
  <c r="R59" i="51"/>
  <c r="R60" i="51"/>
  <c r="R61" i="51"/>
  <c r="R62" i="51"/>
  <c r="R63" i="51"/>
  <c r="R64" i="51"/>
  <c r="R65" i="51"/>
  <c r="R66" i="51"/>
  <c r="R67" i="51"/>
  <c r="R68" i="51"/>
  <c r="R69" i="51"/>
  <c r="R70" i="51"/>
  <c r="R71" i="51"/>
  <c r="R72" i="51"/>
  <c r="R73" i="51"/>
  <c r="R74" i="51"/>
  <c r="R75" i="51"/>
  <c r="R76" i="51"/>
  <c r="R77" i="51"/>
  <c r="R78" i="51"/>
  <c r="R79" i="51"/>
  <c r="R80" i="51"/>
  <c r="R81" i="51"/>
  <c r="R82" i="51"/>
  <c r="R83" i="51"/>
  <c r="R84" i="51"/>
  <c r="R85" i="51"/>
  <c r="R86" i="51"/>
  <c r="R87" i="51"/>
  <c r="R88" i="51"/>
  <c r="R89" i="51"/>
  <c r="R90" i="51"/>
  <c r="R91" i="51"/>
  <c r="R92" i="51"/>
  <c r="R93" i="51"/>
  <c r="R94" i="51"/>
  <c r="R95" i="51"/>
  <c r="R96" i="51"/>
  <c r="R97" i="51"/>
  <c r="R98" i="51"/>
  <c r="R99" i="51"/>
  <c r="R100" i="51"/>
  <c r="R101" i="51"/>
  <c r="R102" i="51"/>
  <c r="R103" i="51"/>
  <c r="R104" i="51"/>
  <c r="R105" i="51"/>
  <c r="R106" i="51"/>
  <c r="R107" i="51"/>
  <c r="R108" i="51"/>
  <c r="R109" i="51"/>
  <c r="R110" i="51"/>
  <c r="R111" i="51"/>
  <c r="R112" i="51"/>
  <c r="R113" i="51"/>
  <c r="R114" i="51"/>
  <c r="R115" i="51"/>
  <c r="R116" i="51"/>
  <c r="R117" i="51"/>
  <c r="R118" i="51"/>
  <c r="R119" i="51"/>
  <c r="R120" i="51"/>
  <c r="R121" i="51"/>
  <c r="R122" i="51"/>
  <c r="R123" i="51"/>
  <c r="R124" i="51"/>
  <c r="R125" i="51"/>
  <c r="R126" i="51"/>
  <c r="R127" i="51"/>
  <c r="R128" i="51"/>
  <c r="R129" i="51"/>
  <c r="R130" i="51"/>
  <c r="R131" i="51"/>
  <c r="R132" i="51"/>
  <c r="R133" i="51"/>
  <c r="R134" i="51"/>
  <c r="R135" i="51"/>
  <c r="R136" i="51"/>
  <c r="R137" i="51"/>
  <c r="R138" i="51"/>
  <c r="R139" i="51"/>
  <c r="R140" i="51"/>
  <c r="R141" i="51"/>
  <c r="R142" i="51"/>
  <c r="R143" i="51"/>
  <c r="R144" i="51"/>
  <c r="R145" i="51"/>
  <c r="R146" i="51"/>
  <c r="R147" i="51"/>
  <c r="R148" i="51"/>
  <c r="R149" i="51"/>
  <c r="R150" i="51"/>
  <c r="R151" i="51"/>
  <c r="R152" i="51"/>
  <c r="R153" i="51"/>
  <c r="R154" i="51"/>
  <c r="R155" i="51"/>
  <c r="R156" i="51"/>
  <c r="R157" i="51"/>
  <c r="R158" i="51"/>
  <c r="R159" i="51"/>
  <c r="R160" i="51"/>
  <c r="R161" i="51"/>
  <c r="R162" i="51"/>
  <c r="R163" i="51"/>
  <c r="R164" i="51"/>
  <c r="R165" i="51"/>
  <c r="R166" i="51"/>
  <c r="R167" i="51"/>
  <c r="R168" i="51"/>
  <c r="R169" i="51"/>
  <c r="R170" i="51"/>
  <c r="R171" i="51"/>
  <c r="R172" i="51"/>
  <c r="R173" i="51"/>
  <c r="R174" i="51"/>
  <c r="R175" i="51"/>
  <c r="R176" i="51"/>
  <c r="R177" i="51"/>
  <c r="R178" i="51"/>
  <c r="R179" i="51"/>
  <c r="R180" i="51"/>
  <c r="R181" i="51"/>
  <c r="R182" i="51"/>
  <c r="R183" i="51"/>
  <c r="R184" i="51"/>
  <c r="R185" i="51"/>
  <c r="R186" i="51"/>
  <c r="R187" i="51"/>
  <c r="R188" i="51"/>
  <c r="R189" i="51"/>
  <c r="R190" i="51"/>
  <c r="R191" i="51"/>
  <c r="R192" i="51"/>
  <c r="R193" i="51"/>
  <c r="R194" i="51"/>
  <c r="R195" i="51"/>
  <c r="R196" i="51"/>
  <c r="R197" i="51"/>
  <c r="R198" i="51"/>
  <c r="R199" i="51"/>
  <c r="R200" i="51"/>
  <c r="R201" i="51"/>
  <c r="R202" i="51"/>
  <c r="R203" i="51"/>
  <c r="R204" i="51"/>
  <c r="R205" i="51"/>
  <c r="R206" i="51"/>
  <c r="R207" i="51"/>
  <c r="N33" i="51"/>
  <c r="S33" i="51" s="1"/>
  <c r="N34" i="51"/>
  <c r="S34" i="51" s="1"/>
  <c r="N35" i="51"/>
  <c r="S35" i="51" s="1"/>
  <c r="N36" i="51"/>
  <c r="S36" i="51"/>
  <c r="N37" i="51"/>
  <c r="S37" i="51" s="1"/>
  <c r="N38" i="51"/>
  <c r="S38" i="51" s="1"/>
  <c r="N39" i="51"/>
  <c r="S39" i="51" s="1"/>
  <c r="N40" i="51"/>
  <c r="S40" i="51" s="1"/>
  <c r="N41" i="51"/>
  <c r="S41" i="51" s="1"/>
  <c r="N42" i="51"/>
  <c r="S42" i="51" s="1"/>
  <c r="N43" i="51"/>
  <c r="S43" i="51" s="1"/>
  <c r="N44" i="51"/>
  <c r="S44" i="51"/>
  <c r="N45" i="51"/>
  <c r="S45" i="51" s="1"/>
  <c r="N46" i="51"/>
  <c r="S46" i="51" s="1"/>
  <c r="N47" i="51"/>
  <c r="S47" i="51" s="1"/>
  <c r="N48" i="51"/>
  <c r="S48" i="51" s="1"/>
  <c r="N49" i="51"/>
  <c r="S49" i="51" s="1"/>
  <c r="N50" i="51"/>
  <c r="S50" i="51" s="1"/>
  <c r="N51" i="51"/>
  <c r="S51" i="51" s="1"/>
  <c r="N52" i="51"/>
  <c r="S52" i="51" s="1"/>
  <c r="N53" i="51"/>
  <c r="S53" i="51" s="1"/>
  <c r="N54" i="51"/>
  <c r="S54" i="51" s="1"/>
  <c r="N55" i="51"/>
  <c r="S55" i="51" s="1"/>
  <c r="N56" i="51"/>
  <c r="S56" i="51"/>
  <c r="N57" i="51"/>
  <c r="S57" i="51" s="1"/>
  <c r="N58" i="51"/>
  <c r="S58" i="51" s="1"/>
  <c r="N59" i="51"/>
  <c r="S59" i="51" s="1"/>
  <c r="N60" i="51"/>
  <c r="S60" i="51" s="1"/>
  <c r="N61" i="51"/>
  <c r="S61" i="51" s="1"/>
  <c r="N62" i="51"/>
  <c r="S62" i="51" s="1"/>
  <c r="N63" i="51"/>
  <c r="S63" i="51" s="1"/>
  <c r="N64" i="51"/>
  <c r="S64" i="51"/>
  <c r="N65" i="51"/>
  <c r="S65" i="51" s="1"/>
  <c r="N66" i="51"/>
  <c r="S66" i="51" s="1"/>
  <c r="N67" i="51"/>
  <c r="S67" i="51" s="1"/>
  <c r="N68" i="51"/>
  <c r="S68" i="51"/>
  <c r="N69" i="51"/>
  <c r="S69" i="51" s="1"/>
  <c r="N70" i="51"/>
  <c r="S70" i="51" s="1"/>
  <c r="N71" i="51"/>
  <c r="S71" i="51" s="1"/>
  <c r="N72" i="51"/>
  <c r="S72" i="51"/>
  <c r="N73" i="51"/>
  <c r="S73" i="51" s="1"/>
  <c r="N74" i="51"/>
  <c r="S74" i="51" s="1"/>
  <c r="N75" i="51"/>
  <c r="S75" i="51" s="1"/>
  <c r="N76" i="51"/>
  <c r="S76" i="51"/>
  <c r="N77" i="51"/>
  <c r="S77" i="51" s="1"/>
  <c r="N78" i="51"/>
  <c r="S78" i="51" s="1"/>
  <c r="N79" i="51"/>
  <c r="S79" i="51" s="1"/>
  <c r="N80" i="51"/>
  <c r="S80" i="51" s="1"/>
  <c r="N81" i="51"/>
  <c r="S81" i="51" s="1"/>
  <c r="N82" i="51"/>
  <c r="S82" i="51" s="1"/>
  <c r="N83" i="51"/>
  <c r="S83" i="51" s="1"/>
  <c r="N84" i="51"/>
  <c r="S84" i="51"/>
  <c r="N85" i="51"/>
  <c r="S85" i="51" s="1"/>
  <c r="N86" i="51"/>
  <c r="S86" i="51" s="1"/>
  <c r="N87" i="51"/>
  <c r="S87" i="51" s="1"/>
  <c r="N88" i="51"/>
  <c r="S88" i="51"/>
  <c r="N89" i="51"/>
  <c r="S89" i="51" s="1"/>
  <c r="N90" i="51"/>
  <c r="S90" i="51" s="1"/>
  <c r="N91" i="51"/>
  <c r="S91" i="51" s="1"/>
  <c r="N92" i="51"/>
  <c r="S92" i="51"/>
  <c r="N93" i="51"/>
  <c r="S93" i="51" s="1"/>
  <c r="N94" i="51"/>
  <c r="S94" i="51" s="1"/>
  <c r="N95" i="51"/>
  <c r="S95" i="51" s="1"/>
  <c r="N96" i="51"/>
  <c r="S96" i="51"/>
  <c r="N97" i="51"/>
  <c r="S97" i="51" s="1"/>
  <c r="N98" i="51"/>
  <c r="S98" i="51" s="1"/>
  <c r="N99" i="51"/>
  <c r="S99" i="51" s="1"/>
  <c r="N100" i="51"/>
  <c r="S100" i="51"/>
  <c r="N101" i="51"/>
  <c r="S101" i="51" s="1"/>
  <c r="N102" i="51"/>
  <c r="S102" i="51" s="1"/>
  <c r="N103" i="51"/>
  <c r="S103" i="51" s="1"/>
  <c r="N104" i="51"/>
  <c r="S104" i="51" s="1"/>
  <c r="N105" i="51"/>
  <c r="S105" i="51" s="1"/>
  <c r="N106" i="51"/>
  <c r="S106" i="51" s="1"/>
  <c r="N107" i="51"/>
  <c r="S107" i="51" s="1"/>
  <c r="N108" i="51"/>
  <c r="S108" i="51" s="1"/>
  <c r="N109" i="51"/>
  <c r="S109" i="51" s="1"/>
  <c r="N110" i="51"/>
  <c r="S110" i="51" s="1"/>
  <c r="N111" i="51"/>
  <c r="S111" i="51" s="1"/>
  <c r="N112" i="51"/>
  <c r="S112" i="51" s="1"/>
  <c r="N113" i="51"/>
  <c r="S113" i="51" s="1"/>
  <c r="N114" i="51"/>
  <c r="S114" i="51" s="1"/>
  <c r="N115" i="51"/>
  <c r="S115" i="51" s="1"/>
  <c r="N116" i="51"/>
  <c r="S116" i="51"/>
  <c r="N117" i="51"/>
  <c r="S117" i="51" s="1"/>
  <c r="N118" i="51"/>
  <c r="S118" i="51" s="1"/>
  <c r="N119" i="51"/>
  <c r="S119" i="51" s="1"/>
  <c r="N120" i="51"/>
  <c r="S120" i="51"/>
  <c r="N121" i="51"/>
  <c r="S121" i="51" s="1"/>
  <c r="N122" i="51"/>
  <c r="S122" i="51" s="1"/>
  <c r="N123" i="51"/>
  <c r="S123" i="51" s="1"/>
  <c r="N124" i="51"/>
  <c r="S124" i="51" s="1"/>
  <c r="N125" i="51"/>
  <c r="S125" i="51" s="1"/>
  <c r="N126" i="51"/>
  <c r="S126" i="51" s="1"/>
  <c r="N127" i="51"/>
  <c r="S127" i="51" s="1"/>
  <c r="N128" i="51"/>
  <c r="S128" i="51" s="1"/>
  <c r="N129" i="51"/>
  <c r="S129" i="51" s="1"/>
  <c r="N130" i="51"/>
  <c r="S130" i="51" s="1"/>
  <c r="N131" i="51"/>
  <c r="S131" i="51" s="1"/>
  <c r="N132" i="51"/>
  <c r="S132" i="51"/>
  <c r="N133" i="51"/>
  <c r="S133" i="51" s="1"/>
  <c r="N134" i="51"/>
  <c r="S134" i="51" s="1"/>
  <c r="N135" i="51"/>
  <c r="S135" i="51" s="1"/>
  <c r="N136" i="51"/>
  <c r="S136" i="51"/>
  <c r="N137" i="51"/>
  <c r="S137" i="51" s="1"/>
  <c r="N138" i="51"/>
  <c r="S138" i="51" s="1"/>
  <c r="N139" i="51"/>
  <c r="S139" i="51" s="1"/>
  <c r="N140" i="51"/>
  <c r="S140" i="51"/>
  <c r="N141" i="51"/>
  <c r="S141" i="51" s="1"/>
  <c r="N142" i="51"/>
  <c r="S142" i="51" s="1"/>
  <c r="N143" i="51"/>
  <c r="S143" i="51" s="1"/>
  <c r="N144" i="51"/>
  <c r="S144" i="51" s="1"/>
  <c r="N145" i="51"/>
  <c r="S145" i="51" s="1"/>
  <c r="N146" i="51"/>
  <c r="S146" i="51" s="1"/>
  <c r="N147" i="51"/>
  <c r="S147" i="51" s="1"/>
  <c r="N148" i="51"/>
  <c r="S148" i="51" s="1"/>
  <c r="N149" i="51"/>
  <c r="S149" i="51" s="1"/>
  <c r="N150" i="51"/>
  <c r="S150" i="51" s="1"/>
  <c r="N151" i="51"/>
  <c r="S151" i="51" s="1"/>
  <c r="N152" i="51"/>
  <c r="S152" i="51"/>
  <c r="N153" i="51"/>
  <c r="S153" i="51" s="1"/>
  <c r="N154" i="51"/>
  <c r="S154" i="51" s="1"/>
  <c r="N155" i="51"/>
  <c r="S155" i="51" s="1"/>
  <c r="N156" i="51"/>
  <c r="S156" i="51"/>
  <c r="N157" i="51"/>
  <c r="S157" i="51" s="1"/>
  <c r="N159" i="51"/>
  <c r="S159" i="51" s="1"/>
  <c r="N160" i="51"/>
  <c r="S160" i="51" s="1"/>
  <c r="N161" i="51"/>
  <c r="S161" i="51"/>
  <c r="N162" i="51"/>
  <c r="S162" i="51" s="1"/>
  <c r="N163" i="51"/>
  <c r="S163" i="51" s="1"/>
  <c r="N164" i="51"/>
  <c r="S164" i="51" s="1"/>
  <c r="N165" i="51"/>
  <c r="S165" i="51"/>
  <c r="N166" i="51"/>
  <c r="S166" i="51" s="1"/>
  <c r="N167" i="51"/>
  <c r="S167" i="51" s="1"/>
  <c r="N168" i="51"/>
  <c r="S168" i="51" s="1"/>
  <c r="N169" i="51"/>
  <c r="S169" i="51"/>
  <c r="N170" i="51"/>
  <c r="S170" i="51" s="1"/>
  <c r="N171" i="51"/>
  <c r="S171" i="51" s="1"/>
  <c r="N172" i="51"/>
  <c r="S172" i="51" s="1"/>
  <c r="N173" i="51"/>
  <c r="S173" i="51"/>
  <c r="N175" i="51"/>
  <c r="S175" i="51" s="1"/>
  <c r="N176" i="51"/>
  <c r="S176" i="51" s="1"/>
  <c r="N177" i="51"/>
  <c r="S177" i="51" s="1"/>
  <c r="N178" i="51"/>
  <c r="S178" i="51" s="1"/>
  <c r="N179" i="51"/>
  <c r="S179" i="51" s="1"/>
  <c r="N180" i="51"/>
  <c r="S180" i="51" s="1"/>
  <c r="N181" i="51"/>
  <c r="S181" i="51" s="1"/>
  <c r="N182" i="51"/>
  <c r="S182" i="51"/>
  <c r="N183" i="51"/>
  <c r="S183" i="51" s="1"/>
  <c r="N184" i="51"/>
  <c r="S184" i="51" s="1"/>
  <c r="N185" i="51"/>
  <c r="S185" i="51" s="1"/>
  <c r="N186" i="51"/>
  <c r="S186" i="51"/>
  <c r="N187" i="51"/>
  <c r="S187" i="51" s="1"/>
  <c r="N188" i="51"/>
  <c r="S188" i="51" s="1"/>
  <c r="N189" i="51"/>
  <c r="S189" i="51" s="1"/>
  <c r="N191" i="51"/>
  <c r="S191" i="51"/>
  <c r="N192" i="51"/>
  <c r="S192" i="51" s="1"/>
  <c r="N193" i="51"/>
  <c r="S193" i="51" s="1"/>
  <c r="N194" i="51"/>
  <c r="S194" i="51" s="1"/>
  <c r="N195" i="51"/>
  <c r="S195" i="51"/>
  <c r="N196" i="51"/>
  <c r="S196" i="51" s="1"/>
  <c r="N197" i="51"/>
  <c r="S197" i="51" s="1"/>
  <c r="N198" i="51"/>
  <c r="S198" i="51" s="1"/>
  <c r="N199" i="51"/>
  <c r="S199" i="51"/>
  <c r="N200" i="51"/>
  <c r="S200" i="51" s="1"/>
  <c r="N201" i="51"/>
  <c r="S201" i="51" s="1"/>
  <c r="N202" i="51"/>
  <c r="S202" i="51" s="1"/>
  <c r="N203" i="51"/>
  <c r="S203" i="51" s="1"/>
  <c r="N204" i="51"/>
  <c r="S204" i="51" s="1"/>
  <c r="N205" i="51"/>
  <c r="S205" i="51" s="1"/>
  <c r="N207" i="51"/>
  <c r="S207" i="51" s="1"/>
  <c r="N9" i="51"/>
  <c r="S9" i="51" s="1"/>
  <c r="N10" i="51"/>
  <c r="S10" i="51" s="1"/>
  <c r="N11" i="51"/>
  <c r="S11" i="51" s="1"/>
  <c r="N12" i="51"/>
  <c r="S12" i="51" s="1"/>
  <c r="N13" i="51"/>
  <c r="S13" i="51" s="1"/>
  <c r="N14" i="51"/>
  <c r="S14" i="51" s="1"/>
  <c r="N15" i="51"/>
  <c r="S15" i="51" s="1"/>
  <c r="N16" i="51"/>
  <c r="S16" i="51" s="1"/>
  <c r="N17" i="51"/>
  <c r="S17" i="51" s="1"/>
  <c r="N18" i="51"/>
  <c r="S18" i="51" s="1"/>
  <c r="N19" i="51"/>
  <c r="S19" i="51" s="1"/>
  <c r="N20" i="51"/>
  <c r="S20" i="51" s="1"/>
  <c r="N21" i="51"/>
  <c r="S21" i="51" s="1"/>
  <c r="N22" i="51"/>
  <c r="S22" i="51" s="1"/>
  <c r="N23" i="51"/>
  <c r="S23" i="51" s="1"/>
  <c r="N24" i="51"/>
  <c r="S24" i="51" s="1"/>
  <c r="N25" i="51"/>
  <c r="S25" i="51" s="1"/>
  <c r="N26" i="51"/>
  <c r="S26" i="51" s="1"/>
  <c r="N27" i="51"/>
  <c r="S27" i="51" s="1"/>
  <c r="N28" i="51"/>
  <c r="S28" i="51" s="1"/>
  <c r="N29" i="51"/>
  <c r="S29" i="51" s="1"/>
  <c r="N30" i="51"/>
  <c r="S30" i="51" s="1"/>
  <c r="N31" i="51"/>
  <c r="S31" i="51" s="1"/>
  <c r="N32" i="51"/>
  <c r="S32" i="51" s="1"/>
  <c r="C33" i="51"/>
  <c r="C34" i="51"/>
  <c r="C35" i="51"/>
  <c r="C36" i="51"/>
  <c r="C37" i="51"/>
  <c r="C38" i="51"/>
  <c r="C39" i="51"/>
  <c r="C40" i="51"/>
  <c r="C41" i="51"/>
  <c r="C42" i="51"/>
  <c r="C43" i="51"/>
  <c r="C44" i="51"/>
  <c r="C45" i="51"/>
  <c r="C46" i="51"/>
  <c r="C47" i="51"/>
  <c r="C48" i="51"/>
  <c r="C49" i="51"/>
  <c r="C50" i="51"/>
  <c r="C51" i="51"/>
  <c r="C52" i="51"/>
  <c r="C53" i="51"/>
  <c r="C54" i="51"/>
  <c r="C55" i="51"/>
  <c r="C56" i="51"/>
  <c r="C57" i="51"/>
  <c r="C58" i="51"/>
  <c r="C59" i="51"/>
  <c r="C60" i="51"/>
  <c r="C61" i="51"/>
  <c r="C62" i="51"/>
  <c r="C63" i="51"/>
  <c r="C64" i="51"/>
  <c r="C65" i="51"/>
  <c r="C66" i="51"/>
  <c r="C67" i="51"/>
  <c r="C68" i="51"/>
  <c r="C69" i="51"/>
  <c r="C70" i="51"/>
  <c r="C71" i="51"/>
  <c r="C72" i="51"/>
  <c r="C73" i="51"/>
  <c r="C74" i="51"/>
  <c r="C75" i="51"/>
  <c r="C76" i="51"/>
  <c r="C77" i="51"/>
  <c r="C78" i="51"/>
  <c r="C79" i="51"/>
  <c r="C80" i="51"/>
  <c r="C81" i="51"/>
  <c r="C82" i="51"/>
  <c r="C83" i="51"/>
  <c r="C84" i="51"/>
  <c r="C85" i="51"/>
  <c r="C86" i="51"/>
  <c r="C87" i="51"/>
  <c r="C88" i="51"/>
  <c r="C89" i="51"/>
  <c r="C90" i="51"/>
  <c r="C91" i="51"/>
  <c r="C92" i="51"/>
  <c r="C93" i="51"/>
  <c r="C94" i="51"/>
  <c r="C95" i="51"/>
  <c r="C96" i="51"/>
  <c r="C97" i="51"/>
  <c r="C98" i="51"/>
  <c r="C99" i="51"/>
  <c r="C100" i="51"/>
  <c r="C101" i="51"/>
  <c r="C102" i="51"/>
  <c r="C103" i="51"/>
  <c r="C104" i="51"/>
  <c r="C105" i="51"/>
  <c r="C106" i="51"/>
  <c r="C107" i="51"/>
  <c r="C108" i="51"/>
  <c r="C109" i="51"/>
  <c r="C110" i="51"/>
  <c r="C111" i="51"/>
  <c r="C112" i="51"/>
  <c r="C113" i="51"/>
  <c r="C114" i="51"/>
  <c r="C115" i="51"/>
  <c r="C116" i="51"/>
  <c r="C117" i="51"/>
  <c r="C118" i="51"/>
  <c r="C119" i="51"/>
  <c r="C120" i="51"/>
  <c r="C121" i="51"/>
  <c r="C122" i="51"/>
  <c r="C123" i="51"/>
  <c r="C124" i="51"/>
  <c r="C125" i="51"/>
  <c r="C126" i="51"/>
  <c r="C127" i="51"/>
  <c r="C128" i="51"/>
  <c r="C129" i="51"/>
  <c r="C130" i="51"/>
  <c r="C131" i="51"/>
  <c r="C132" i="51"/>
  <c r="C133" i="51"/>
  <c r="C134" i="51"/>
  <c r="C135" i="51"/>
  <c r="C136" i="51"/>
  <c r="C137" i="51"/>
  <c r="C138" i="51"/>
  <c r="C139" i="51"/>
  <c r="C140" i="51"/>
  <c r="C141" i="51"/>
  <c r="C142" i="51"/>
  <c r="C143" i="51"/>
  <c r="C144" i="51"/>
  <c r="C145" i="51"/>
  <c r="C146" i="51"/>
  <c r="C147" i="51"/>
  <c r="C148" i="51"/>
  <c r="C149" i="51"/>
  <c r="C150" i="51"/>
  <c r="C151" i="51"/>
  <c r="C152" i="51"/>
  <c r="C153" i="51"/>
  <c r="C154" i="51"/>
  <c r="C155" i="51"/>
  <c r="C156" i="51"/>
  <c r="C157" i="51"/>
  <c r="C158" i="51"/>
  <c r="C159" i="51"/>
  <c r="C160" i="51"/>
  <c r="C161" i="51"/>
  <c r="C162" i="51"/>
  <c r="C163" i="51"/>
  <c r="C164" i="51"/>
  <c r="C165" i="51"/>
  <c r="C166" i="51"/>
  <c r="C167" i="51"/>
  <c r="C168" i="51"/>
  <c r="C169" i="51"/>
  <c r="C170" i="51"/>
  <c r="C171" i="51"/>
  <c r="C172" i="51"/>
  <c r="C173" i="51"/>
  <c r="C174" i="51"/>
  <c r="C175" i="51"/>
  <c r="C176" i="51"/>
  <c r="C177" i="51"/>
  <c r="C178" i="51"/>
  <c r="C179" i="51"/>
  <c r="C180" i="51"/>
  <c r="C181" i="51"/>
  <c r="C182" i="51"/>
  <c r="C183" i="51"/>
  <c r="C184" i="51"/>
  <c r="C185" i="51"/>
  <c r="C186" i="51"/>
  <c r="C187" i="51"/>
  <c r="C188" i="51"/>
  <c r="C189" i="51"/>
  <c r="C190" i="51"/>
  <c r="C191" i="51"/>
  <c r="C192" i="51"/>
  <c r="C193" i="51"/>
  <c r="C194" i="51"/>
  <c r="C195" i="51"/>
  <c r="C196" i="51"/>
  <c r="C197" i="51"/>
  <c r="C198" i="51"/>
  <c r="C199" i="51"/>
  <c r="C200" i="51"/>
  <c r="C201" i="51"/>
  <c r="C202" i="51"/>
  <c r="C203" i="51"/>
  <c r="C204" i="51"/>
  <c r="C205" i="51"/>
  <c r="C206" i="51"/>
  <c r="C207" i="51"/>
  <c r="C9" i="51"/>
  <c r="C10" i="51"/>
  <c r="C11" i="51"/>
  <c r="C12" i="51"/>
  <c r="C13" i="51"/>
  <c r="C14" i="51"/>
  <c r="C15" i="51"/>
  <c r="C16" i="51"/>
  <c r="C17" i="51"/>
  <c r="C18" i="51"/>
  <c r="C19" i="51"/>
  <c r="C20" i="51"/>
  <c r="C21" i="51"/>
  <c r="C22" i="51"/>
  <c r="C23" i="51"/>
  <c r="C24" i="51"/>
  <c r="C25" i="51"/>
  <c r="C26" i="51"/>
  <c r="C27" i="51"/>
  <c r="C28" i="51"/>
  <c r="C29" i="51"/>
  <c r="C30" i="51"/>
  <c r="C31" i="51"/>
  <c r="C32" i="51"/>
  <c r="W34" i="12"/>
  <c r="AB34" i="12" s="1"/>
  <c r="W35" i="12"/>
  <c r="AB35" i="12"/>
  <c r="W36" i="12"/>
  <c r="AB36" i="12"/>
  <c r="W37" i="12"/>
  <c r="AB37" i="12" s="1"/>
  <c r="W38" i="12"/>
  <c r="AB38" i="12" s="1"/>
  <c r="W39" i="12"/>
  <c r="AB39" i="12" s="1"/>
  <c r="W40" i="12"/>
  <c r="AB40" i="12" s="1"/>
  <c r="W41" i="12"/>
  <c r="AB41" i="12" s="1"/>
  <c r="W42" i="12"/>
  <c r="AB42" i="12" s="1"/>
  <c r="W43" i="12"/>
  <c r="AB43" i="12" s="1"/>
  <c r="W44" i="12"/>
  <c r="AB44" i="12"/>
  <c r="W45" i="12"/>
  <c r="AB45" i="12" s="1"/>
  <c r="W46" i="12"/>
  <c r="AB46" i="12" s="1"/>
  <c r="W47" i="12"/>
  <c r="AB47" i="12"/>
  <c r="W48" i="12"/>
  <c r="AB48" i="12" s="1"/>
  <c r="W49" i="12"/>
  <c r="AB49" i="12" s="1"/>
  <c r="W50" i="12"/>
  <c r="AB50" i="12" s="1"/>
  <c r="W51" i="12"/>
  <c r="AB51" i="12"/>
  <c r="W52" i="12"/>
  <c r="AB52" i="12"/>
  <c r="W53" i="12"/>
  <c r="AB53" i="12" s="1"/>
  <c r="W54" i="12"/>
  <c r="AB54" i="12" s="1"/>
  <c r="W55" i="12"/>
  <c r="AB55" i="12"/>
  <c r="W56" i="12"/>
  <c r="AB56" i="12"/>
  <c r="W57" i="12"/>
  <c r="AB57" i="12" s="1"/>
  <c r="W58" i="12"/>
  <c r="AB58" i="12" s="1"/>
  <c r="W59" i="12"/>
  <c r="AB59" i="12" s="1"/>
  <c r="W60" i="12"/>
  <c r="AB60" i="12"/>
  <c r="W61" i="12"/>
  <c r="AB61" i="12"/>
  <c r="W62" i="12"/>
  <c r="AB62" i="12" s="1"/>
  <c r="W63" i="12"/>
  <c r="AB63" i="12"/>
  <c r="W64" i="12"/>
  <c r="AB64" i="12" s="1"/>
  <c r="W65" i="12"/>
  <c r="AB65" i="12"/>
  <c r="W66" i="12"/>
  <c r="AB66" i="12" s="1"/>
  <c r="W67" i="12"/>
  <c r="AB67" i="12" s="1"/>
  <c r="W68" i="12"/>
  <c r="AB68" i="12"/>
  <c r="W69" i="12"/>
  <c r="AB69" i="12" s="1"/>
  <c r="W70" i="12"/>
  <c r="AB70" i="12" s="1"/>
  <c r="W71" i="12"/>
  <c r="AB71" i="12" s="1"/>
  <c r="W72" i="12"/>
  <c r="AB72" i="12" s="1"/>
  <c r="W73" i="12"/>
  <c r="AB73" i="12"/>
  <c r="W74" i="12"/>
  <c r="AB74" i="12" s="1"/>
  <c r="W75" i="12"/>
  <c r="AB75" i="12"/>
  <c r="W76" i="12"/>
  <c r="AB76" i="12"/>
  <c r="W77" i="12"/>
  <c r="AB77" i="12" s="1"/>
  <c r="W78" i="12"/>
  <c r="AB78" i="12" s="1"/>
  <c r="W79" i="12"/>
  <c r="AB79" i="12" s="1"/>
  <c r="W80" i="12"/>
  <c r="AB80" i="12"/>
  <c r="W81" i="12"/>
  <c r="AB81" i="12" s="1"/>
  <c r="W82" i="12"/>
  <c r="AB82" i="12" s="1"/>
  <c r="W83" i="12"/>
  <c r="AB83" i="12" s="1"/>
  <c r="W84" i="12"/>
  <c r="AB84" i="12"/>
  <c r="W85" i="12"/>
  <c r="AB85" i="12" s="1"/>
  <c r="W86" i="12"/>
  <c r="AB86" i="12" s="1"/>
  <c r="W87" i="12"/>
  <c r="AB87" i="12" s="1"/>
  <c r="W88" i="12"/>
  <c r="AB88" i="12" s="1"/>
  <c r="W89" i="12"/>
  <c r="AB89" i="12" s="1"/>
  <c r="W90" i="12"/>
  <c r="AB90" i="12" s="1"/>
  <c r="W91" i="12"/>
  <c r="AB91" i="12" s="1"/>
  <c r="W92" i="12"/>
  <c r="AB92" i="12"/>
  <c r="W93" i="12"/>
  <c r="AB93" i="12"/>
  <c r="W94" i="12"/>
  <c r="AB94" i="12" s="1"/>
  <c r="W95" i="12"/>
  <c r="AB95" i="12" s="1"/>
  <c r="W96" i="12"/>
  <c r="AB96" i="12" s="1"/>
  <c r="W97" i="12"/>
  <c r="AB97" i="12"/>
  <c r="W98" i="12"/>
  <c r="AB98" i="12" s="1"/>
  <c r="W99" i="12"/>
  <c r="AB99" i="12" s="1"/>
  <c r="W100" i="12"/>
  <c r="AB100" i="12"/>
  <c r="W101" i="12"/>
  <c r="AB101" i="12" s="1"/>
  <c r="W102" i="12"/>
  <c r="AB102" i="12" s="1"/>
  <c r="W103" i="12"/>
  <c r="AB103" i="12" s="1"/>
  <c r="W104" i="12"/>
  <c r="AB104" i="12" s="1"/>
  <c r="W105" i="12"/>
  <c r="AB105" i="12" s="1"/>
  <c r="W106" i="12"/>
  <c r="AB106" i="12" s="1"/>
  <c r="W107" i="12"/>
  <c r="AB107" i="12" s="1"/>
  <c r="W108" i="12"/>
  <c r="AB108" i="12"/>
  <c r="W109" i="12"/>
  <c r="AB109" i="12" s="1"/>
  <c r="W110" i="12"/>
  <c r="AB110" i="12" s="1"/>
  <c r="W112" i="12"/>
  <c r="AB112" i="12"/>
  <c r="W113" i="12"/>
  <c r="AB113" i="12" s="1"/>
  <c r="W114" i="12"/>
  <c r="AB114" i="12" s="1"/>
  <c r="W115" i="12"/>
  <c r="AB115" i="12" s="1"/>
  <c r="W116" i="12"/>
  <c r="AB116" i="12" s="1"/>
  <c r="W117" i="12"/>
  <c r="AB117" i="12"/>
  <c r="W118" i="12"/>
  <c r="AB118" i="12" s="1"/>
  <c r="W119" i="12"/>
  <c r="AB119" i="12" s="1"/>
  <c r="W120" i="12"/>
  <c r="AB120" i="12" s="1"/>
  <c r="W121" i="12"/>
  <c r="AB121" i="12"/>
  <c r="W122" i="12"/>
  <c r="AB122" i="12" s="1"/>
  <c r="W123" i="12"/>
  <c r="AB123" i="12" s="1"/>
  <c r="W124" i="12"/>
  <c r="AB124" i="12" s="1"/>
  <c r="W125" i="12"/>
  <c r="AB125" i="12" s="1"/>
  <c r="W126" i="12"/>
  <c r="AB126" i="12" s="1"/>
  <c r="W127" i="12"/>
  <c r="AB127" i="12" s="1"/>
  <c r="W128" i="12"/>
  <c r="AB128" i="12" s="1"/>
  <c r="W129" i="12"/>
  <c r="AB129" i="12"/>
  <c r="W130" i="12"/>
  <c r="AB130" i="12"/>
  <c r="W131" i="12"/>
  <c r="AB131" i="12" s="1"/>
  <c r="W132" i="12"/>
  <c r="AB132" i="12" s="1"/>
  <c r="W133" i="12"/>
  <c r="AB133" i="12" s="1"/>
  <c r="W134" i="12"/>
  <c r="AB134" i="12" s="1"/>
  <c r="W135" i="12"/>
  <c r="AB135" i="12" s="1"/>
  <c r="W136" i="12"/>
  <c r="AB136" i="12" s="1"/>
  <c r="W137" i="12"/>
  <c r="AB137" i="12" s="1"/>
  <c r="W138" i="12"/>
  <c r="AB138" i="12"/>
  <c r="W139" i="12"/>
  <c r="AB139" i="12" s="1"/>
  <c r="W140" i="12"/>
  <c r="AB140" i="12"/>
  <c r="W141" i="12"/>
  <c r="AB141" i="12" s="1"/>
  <c r="W142" i="12"/>
  <c r="AB142" i="12" s="1"/>
  <c r="W143" i="12"/>
  <c r="AB143" i="12" s="1"/>
  <c r="W144" i="12"/>
  <c r="AB144" i="12"/>
  <c r="W145" i="12"/>
  <c r="AB145" i="12" s="1"/>
  <c r="W146" i="12"/>
  <c r="AB146" i="12" s="1"/>
  <c r="W147" i="12"/>
  <c r="AB147" i="12" s="1"/>
  <c r="W148" i="12"/>
  <c r="AB148" i="12"/>
  <c r="W149" i="12"/>
  <c r="AB149" i="12" s="1"/>
  <c r="W150" i="12"/>
  <c r="AB150" i="12" s="1"/>
  <c r="W151" i="12"/>
  <c r="AB151" i="12" s="1"/>
  <c r="W152" i="12"/>
  <c r="AB152" i="12"/>
  <c r="W153" i="12"/>
  <c r="AB153" i="12" s="1"/>
  <c r="W154" i="12"/>
  <c r="AB154" i="12" s="1"/>
  <c r="W155" i="12"/>
  <c r="AB155" i="12" s="1"/>
  <c r="W156" i="12"/>
  <c r="AB156" i="12"/>
  <c r="W157" i="12"/>
  <c r="AB157" i="12" s="1"/>
  <c r="W158" i="12"/>
  <c r="AB158" i="12" s="1"/>
  <c r="W159" i="12"/>
  <c r="AB159" i="12" s="1"/>
  <c r="W160" i="12"/>
  <c r="AB160" i="12" s="1"/>
  <c r="W161" i="12"/>
  <c r="AB161" i="12" s="1"/>
  <c r="W162" i="12"/>
  <c r="AB162" i="12" s="1"/>
  <c r="W163" i="12"/>
  <c r="AB163" i="12" s="1"/>
  <c r="W164" i="12"/>
  <c r="AB164" i="12" s="1"/>
  <c r="W165" i="12"/>
  <c r="AB165" i="12" s="1"/>
  <c r="W166" i="12"/>
  <c r="AB166" i="12" s="1"/>
  <c r="W167" i="12"/>
  <c r="AB167" i="12" s="1"/>
  <c r="W168" i="12"/>
  <c r="AB168" i="12" s="1"/>
  <c r="W169" i="12"/>
  <c r="AB169" i="12" s="1"/>
  <c r="W170" i="12"/>
  <c r="AB170" i="12" s="1"/>
  <c r="W171" i="12"/>
  <c r="AB171" i="12" s="1"/>
  <c r="W172" i="12"/>
  <c r="AB172" i="12"/>
  <c r="W173" i="12"/>
  <c r="AB173" i="12" s="1"/>
  <c r="W174" i="12"/>
  <c r="AB174" i="12" s="1"/>
  <c r="W175" i="12"/>
  <c r="AB175" i="12" s="1"/>
  <c r="W176" i="12"/>
  <c r="AB176" i="12"/>
  <c r="W177" i="12"/>
  <c r="AB177" i="12" s="1"/>
  <c r="W178" i="12"/>
  <c r="AB178" i="12" s="1"/>
  <c r="W179" i="12"/>
  <c r="AB179" i="12" s="1"/>
  <c r="W180" i="12"/>
  <c r="AB180" i="12"/>
  <c r="W181" i="12"/>
  <c r="AB181" i="12" s="1"/>
  <c r="W182" i="12"/>
  <c r="AB182" i="12" s="1"/>
  <c r="W183" i="12"/>
  <c r="AB183" i="12" s="1"/>
  <c r="W184" i="12"/>
  <c r="AB184" i="12"/>
  <c r="W185" i="12"/>
  <c r="AB185" i="12" s="1"/>
  <c r="W186" i="12"/>
  <c r="AB186" i="12" s="1"/>
  <c r="W187" i="12"/>
  <c r="AB187" i="12" s="1"/>
  <c r="W188" i="12"/>
  <c r="AB188" i="12"/>
  <c r="W189" i="12"/>
  <c r="AB189" i="12" s="1"/>
  <c r="W190" i="12"/>
  <c r="AB190" i="12" s="1"/>
  <c r="W191" i="12"/>
  <c r="AB191" i="12" s="1"/>
  <c r="W192" i="12"/>
  <c r="AB192" i="12" s="1"/>
  <c r="W193" i="12"/>
  <c r="AB193" i="12" s="1"/>
  <c r="W194" i="12"/>
  <c r="AB194" i="12" s="1"/>
  <c r="W195" i="12"/>
  <c r="AB195" i="12" s="1"/>
  <c r="W196" i="12"/>
  <c r="AB196" i="12" s="1"/>
  <c r="W197" i="12"/>
  <c r="AB197" i="12" s="1"/>
  <c r="W198" i="12"/>
  <c r="AB198" i="12" s="1"/>
  <c r="W199" i="12"/>
  <c r="AB199" i="12" s="1"/>
  <c r="W200" i="12"/>
  <c r="AB200" i="12" s="1"/>
  <c r="W201" i="12"/>
  <c r="AB201" i="12" s="1"/>
  <c r="W202" i="12"/>
  <c r="AB202" i="12" s="1"/>
  <c r="W203" i="12"/>
  <c r="AB203" i="12" s="1"/>
  <c r="W204" i="12"/>
  <c r="AB204" i="12"/>
  <c r="W205" i="12"/>
  <c r="AB205" i="12" s="1"/>
  <c r="W206" i="12"/>
  <c r="AB206" i="12" s="1"/>
  <c r="W207" i="12"/>
  <c r="AB207" i="12" s="1"/>
  <c r="W10" i="12"/>
  <c r="AB10" i="12"/>
  <c r="W11" i="12"/>
  <c r="AB11" i="12" s="1"/>
  <c r="W12" i="12"/>
  <c r="AB12" i="12" s="1"/>
  <c r="W13" i="12"/>
  <c r="AB13" i="12" s="1"/>
  <c r="W14" i="12"/>
  <c r="AB14" i="12"/>
  <c r="W15" i="12"/>
  <c r="AB15" i="12" s="1"/>
  <c r="W16" i="12"/>
  <c r="AB16" i="12" s="1"/>
  <c r="W17" i="12"/>
  <c r="AB17" i="12" s="1"/>
  <c r="W18" i="12"/>
  <c r="AB18" i="12"/>
  <c r="W19" i="12"/>
  <c r="AB19" i="12" s="1"/>
  <c r="W20" i="12"/>
  <c r="AB20" i="12" s="1"/>
  <c r="W21" i="12"/>
  <c r="AB21" i="12" s="1"/>
  <c r="W22" i="12"/>
  <c r="AB22" i="12"/>
  <c r="W23" i="12"/>
  <c r="AB23" i="12" s="1"/>
  <c r="W24" i="12"/>
  <c r="AB24" i="12" s="1"/>
  <c r="W25" i="12"/>
  <c r="AB25" i="12" s="1"/>
  <c r="W26" i="12"/>
  <c r="AB26" i="12" s="1"/>
  <c r="W27" i="12"/>
  <c r="AB27" i="12" s="1"/>
  <c r="W28" i="12"/>
  <c r="AB28" i="12" s="1"/>
  <c r="W29" i="12"/>
  <c r="AB29" i="12" s="1"/>
  <c r="W30" i="12"/>
  <c r="AB30" i="12" s="1"/>
  <c r="W31" i="12"/>
  <c r="AB31" i="12" s="1"/>
  <c r="W32" i="12"/>
  <c r="AB32" i="12" s="1"/>
  <c r="W33" i="12"/>
  <c r="AB33" i="12" s="1"/>
  <c r="AD33" i="12"/>
  <c r="AD34" i="12"/>
  <c r="AD35" i="12"/>
  <c r="AD36" i="12"/>
  <c r="AD37" i="12"/>
  <c r="AD38" i="12"/>
  <c r="AD39" i="12"/>
  <c r="AD40" i="12"/>
  <c r="AD41" i="12"/>
  <c r="AD42" i="12"/>
  <c r="AD43" i="12"/>
  <c r="AD44" i="12"/>
  <c r="AD45" i="12"/>
  <c r="AD46" i="12"/>
  <c r="AD47" i="12"/>
  <c r="AD48" i="12"/>
  <c r="AD49" i="12"/>
  <c r="AD50" i="12"/>
  <c r="AD51" i="12"/>
  <c r="AD52" i="12"/>
  <c r="AD53" i="12"/>
  <c r="AD54" i="12"/>
  <c r="AD55" i="12"/>
  <c r="AD56" i="12"/>
  <c r="AD57" i="12"/>
  <c r="AD58" i="12"/>
  <c r="AD59" i="12"/>
  <c r="AD60" i="12"/>
  <c r="AD61" i="12"/>
  <c r="AD62" i="12"/>
  <c r="AD63" i="12"/>
  <c r="AD64" i="12"/>
  <c r="AD65" i="12"/>
  <c r="AD66" i="12"/>
  <c r="AD67" i="12"/>
  <c r="AD68" i="12"/>
  <c r="AD69" i="12"/>
  <c r="AD70" i="12"/>
  <c r="AD71" i="12"/>
  <c r="AD72" i="12"/>
  <c r="AD73" i="12"/>
  <c r="AD74" i="12"/>
  <c r="AD75" i="12"/>
  <c r="AD76" i="12"/>
  <c r="AD77" i="12"/>
  <c r="AD78" i="12"/>
  <c r="AD79" i="12"/>
  <c r="AD80" i="12"/>
  <c r="AD81" i="12"/>
  <c r="AD82" i="12"/>
  <c r="AD83" i="12"/>
  <c r="AD84" i="12"/>
  <c r="AD85" i="12"/>
  <c r="AD86" i="12"/>
  <c r="AD87" i="12"/>
  <c r="AD88" i="12"/>
  <c r="AD89" i="12"/>
  <c r="AD90" i="12"/>
  <c r="AD91" i="12"/>
  <c r="AD92" i="12"/>
  <c r="AD93" i="12"/>
  <c r="AD94" i="12"/>
  <c r="AD95" i="12"/>
  <c r="AD96" i="12"/>
  <c r="AD97" i="12"/>
  <c r="AD98" i="12"/>
  <c r="AD99" i="12"/>
  <c r="AD100" i="12"/>
  <c r="AD101" i="12"/>
  <c r="AD102" i="12"/>
  <c r="AD103" i="12"/>
  <c r="AD104" i="12"/>
  <c r="AD105" i="12"/>
  <c r="AD106" i="12"/>
  <c r="AD107" i="12"/>
  <c r="AD108" i="12"/>
  <c r="AD109" i="12"/>
  <c r="AD110" i="12"/>
  <c r="AD111" i="12"/>
  <c r="AD112" i="12"/>
  <c r="AD113" i="12"/>
  <c r="AD114" i="12"/>
  <c r="AD115" i="12"/>
  <c r="AD116" i="12"/>
  <c r="AD117" i="12"/>
  <c r="AD118" i="12"/>
  <c r="AD119" i="12"/>
  <c r="AD120" i="12"/>
  <c r="AD121" i="12"/>
  <c r="AD122" i="12"/>
  <c r="AD123" i="12"/>
  <c r="AD124" i="12"/>
  <c r="AD125" i="12"/>
  <c r="AD126" i="12"/>
  <c r="AD127" i="12"/>
  <c r="AD128" i="12"/>
  <c r="AD129" i="12"/>
  <c r="AD130" i="12"/>
  <c r="AD131" i="12"/>
  <c r="AD132" i="12"/>
  <c r="AD133" i="12"/>
  <c r="AD134" i="12"/>
  <c r="AD135" i="12"/>
  <c r="AD136" i="12"/>
  <c r="AD137" i="12"/>
  <c r="AD138" i="12"/>
  <c r="AD139" i="12"/>
  <c r="AD140" i="12"/>
  <c r="AD141" i="12"/>
  <c r="AD142" i="12"/>
  <c r="AD143" i="12"/>
  <c r="AD144" i="12"/>
  <c r="AD145" i="12"/>
  <c r="AD146" i="12"/>
  <c r="AD147" i="12"/>
  <c r="AD148" i="12"/>
  <c r="AD149" i="12"/>
  <c r="AD150" i="12"/>
  <c r="AD151" i="12"/>
  <c r="AD152" i="12"/>
  <c r="AD153" i="12"/>
  <c r="AD154" i="12"/>
  <c r="AD155" i="12"/>
  <c r="AD156" i="12"/>
  <c r="AD157" i="12"/>
  <c r="AD158" i="12"/>
  <c r="AD159" i="12"/>
  <c r="AD160" i="12"/>
  <c r="AD161" i="12"/>
  <c r="AD162" i="12"/>
  <c r="AD163" i="12"/>
  <c r="AD164" i="12"/>
  <c r="AD165" i="12"/>
  <c r="AD166" i="12"/>
  <c r="AD167" i="12"/>
  <c r="AD168" i="12"/>
  <c r="AD169" i="12"/>
  <c r="AD170" i="12"/>
  <c r="AD171" i="12"/>
  <c r="AD172" i="12"/>
  <c r="AD173" i="12"/>
  <c r="AD174" i="12"/>
  <c r="AD175" i="12"/>
  <c r="AD176" i="12"/>
  <c r="AD177" i="12"/>
  <c r="AD178" i="12"/>
  <c r="AD179" i="12"/>
  <c r="AD180" i="12"/>
  <c r="AD181" i="12"/>
  <c r="AD182" i="12"/>
  <c r="AD183" i="12"/>
  <c r="AD184" i="12"/>
  <c r="AD185" i="12"/>
  <c r="AD186" i="12"/>
  <c r="AD187" i="12"/>
  <c r="AD188" i="12"/>
  <c r="AD189" i="12"/>
  <c r="AD190" i="12"/>
  <c r="AD191" i="12"/>
  <c r="AD192" i="12"/>
  <c r="AD193" i="12"/>
  <c r="AD194" i="12"/>
  <c r="AD195" i="12"/>
  <c r="AD196" i="12"/>
  <c r="AD197" i="12"/>
  <c r="AD198" i="12"/>
  <c r="AD199" i="12"/>
  <c r="AD200" i="12"/>
  <c r="AD201" i="12"/>
  <c r="AD202" i="12"/>
  <c r="AD203" i="12"/>
  <c r="AD204" i="12"/>
  <c r="AD205" i="12"/>
  <c r="AD206" i="12"/>
  <c r="AD207" i="12"/>
  <c r="AD9" i="12"/>
  <c r="AD10" i="12"/>
  <c r="AD11" i="12"/>
  <c r="AD12" i="12"/>
  <c r="AD13" i="12"/>
  <c r="AD14" i="12"/>
  <c r="AD15" i="12"/>
  <c r="AD16" i="12"/>
  <c r="AD17" i="12"/>
  <c r="AD18" i="12"/>
  <c r="AD19" i="12"/>
  <c r="AD20" i="12"/>
  <c r="AD21" i="12"/>
  <c r="AD22" i="12"/>
  <c r="AD23" i="12"/>
  <c r="AD24" i="12"/>
  <c r="AD25" i="12"/>
  <c r="AD26" i="12"/>
  <c r="AD27" i="12"/>
  <c r="AD28" i="12"/>
  <c r="AD29" i="12"/>
  <c r="AD30" i="12"/>
  <c r="AD31" i="12"/>
  <c r="AD32" i="12"/>
  <c r="X33" i="12"/>
  <c r="X34" i="12"/>
  <c r="X35" i="12"/>
  <c r="X36" i="12"/>
  <c r="X37" i="12"/>
  <c r="X38" i="12"/>
  <c r="X39" i="12"/>
  <c r="X40" i="12"/>
  <c r="X41" i="12"/>
  <c r="X42" i="12"/>
  <c r="X43" i="12"/>
  <c r="X44" i="12"/>
  <c r="X45" i="12"/>
  <c r="X46" i="12"/>
  <c r="X47" i="12"/>
  <c r="X48" i="12"/>
  <c r="X49" i="12"/>
  <c r="X50" i="12"/>
  <c r="X51" i="12"/>
  <c r="X52" i="12"/>
  <c r="X53" i="12"/>
  <c r="X54" i="12"/>
  <c r="X55" i="12"/>
  <c r="X56" i="12"/>
  <c r="X57" i="12"/>
  <c r="X58" i="12"/>
  <c r="X59" i="12"/>
  <c r="X60" i="12"/>
  <c r="X61" i="12"/>
  <c r="X62" i="12"/>
  <c r="X63" i="12"/>
  <c r="X64" i="12"/>
  <c r="X65" i="12"/>
  <c r="X66" i="12"/>
  <c r="X67" i="12"/>
  <c r="X68" i="12"/>
  <c r="X69" i="12"/>
  <c r="X70" i="12"/>
  <c r="X71" i="12"/>
  <c r="X72" i="12"/>
  <c r="X73" i="12"/>
  <c r="X74" i="12"/>
  <c r="X75" i="12"/>
  <c r="X76" i="12"/>
  <c r="X77" i="12"/>
  <c r="X78" i="12"/>
  <c r="X79" i="12"/>
  <c r="X80" i="12"/>
  <c r="X81" i="12"/>
  <c r="X82" i="12"/>
  <c r="X83" i="12"/>
  <c r="X84" i="12"/>
  <c r="X85" i="12"/>
  <c r="X86" i="12"/>
  <c r="X87" i="12"/>
  <c r="X88" i="12"/>
  <c r="X89" i="12"/>
  <c r="X90" i="12"/>
  <c r="X91" i="12"/>
  <c r="X92" i="12"/>
  <c r="X93" i="12"/>
  <c r="X94" i="12"/>
  <c r="X95" i="12"/>
  <c r="X96" i="12"/>
  <c r="X97" i="12"/>
  <c r="X98" i="12"/>
  <c r="X99" i="12"/>
  <c r="X100" i="12"/>
  <c r="X101" i="12"/>
  <c r="X102" i="12"/>
  <c r="X103" i="12"/>
  <c r="X104" i="12"/>
  <c r="X105" i="12"/>
  <c r="X106" i="12"/>
  <c r="X107" i="12"/>
  <c r="X108" i="12"/>
  <c r="X109" i="12"/>
  <c r="X110" i="12"/>
  <c r="X111" i="12"/>
  <c r="X112" i="12"/>
  <c r="X113" i="12"/>
  <c r="X114" i="12"/>
  <c r="X115" i="12"/>
  <c r="X116" i="12"/>
  <c r="X117" i="12"/>
  <c r="X118" i="12"/>
  <c r="X119" i="12"/>
  <c r="X120" i="12"/>
  <c r="X121" i="12"/>
  <c r="X122" i="12"/>
  <c r="X123" i="12"/>
  <c r="X124" i="12"/>
  <c r="X125" i="12"/>
  <c r="X126" i="12"/>
  <c r="X127" i="12"/>
  <c r="X128" i="12"/>
  <c r="X129" i="12"/>
  <c r="X130" i="12"/>
  <c r="X131" i="12"/>
  <c r="X132" i="12"/>
  <c r="X133" i="12"/>
  <c r="X134" i="12"/>
  <c r="X135" i="12"/>
  <c r="X136" i="12"/>
  <c r="X137" i="12"/>
  <c r="X138" i="12"/>
  <c r="X139" i="12"/>
  <c r="X140" i="12"/>
  <c r="X141" i="12"/>
  <c r="X142" i="12"/>
  <c r="X143" i="12"/>
  <c r="X144" i="12"/>
  <c r="X145" i="12"/>
  <c r="X146" i="12"/>
  <c r="X147" i="12"/>
  <c r="X148" i="12"/>
  <c r="X149" i="12"/>
  <c r="X150" i="12"/>
  <c r="X151" i="12"/>
  <c r="X152" i="12"/>
  <c r="X153" i="12"/>
  <c r="X154" i="12"/>
  <c r="X155" i="12"/>
  <c r="X156" i="12"/>
  <c r="X157" i="12"/>
  <c r="X158" i="12"/>
  <c r="X159" i="12"/>
  <c r="X160" i="12"/>
  <c r="X161" i="12"/>
  <c r="X162" i="12"/>
  <c r="X163" i="12"/>
  <c r="X164" i="12"/>
  <c r="X165" i="12"/>
  <c r="X166" i="12"/>
  <c r="X167" i="12"/>
  <c r="X168" i="12"/>
  <c r="X169" i="12"/>
  <c r="X170" i="12"/>
  <c r="X171" i="12"/>
  <c r="X172" i="12"/>
  <c r="X173" i="12"/>
  <c r="X174" i="12"/>
  <c r="X175" i="12"/>
  <c r="X176" i="12"/>
  <c r="X177" i="12"/>
  <c r="X178" i="12"/>
  <c r="X179" i="12"/>
  <c r="X180" i="12"/>
  <c r="X181" i="12"/>
  <c r="X182" i="12"/>
  <c r="X183" i="12"/>
  <c r="X184" i="12"/>
  <c r="X185" i="12"/>
  <c r="X186" i="12"/>
  <c r="X187" i="12"/>
  <c r="X188" i="12"/>
  <c r="X189" i="12"/>
  <c r="X190" i="12"/>
  <c r="X191" i="12"/>
  <c r="X192" i="12"/>
  <c r="X193" i="12"/>
  <c r="X194" i="12"/>
  <c r="X195" i="12"/>
  <c r="X196" i="12"/>
  <c r="X197" i="12"/>
  <c r="X198" i="12"/>
  <c r="X199" i="12"/>
  <c r="X200" i="12"/>
  <c r="X201" i="12"/>
  <c r="X202" i="12"/>
  <c r="X203" i="12"/>
  <c r="X204" i="12"/>
  <c r="X205" i="12"/>
  <c r="X206" i="12"/>
  <c r="X207" i="12"/>
  <c r="X9" i="12"/>
  <c r="X10" i="12"/>
  <c r="X11" i="12"/>
  <c r="X12" i="12"/>
  <c r="X13" i="12"/>
  <c r="X14" i="12"/>
  <c r="X15" i="12"/>
  <c r="X16" i="12"/>
  <c r="X17" i="12"/>
  <c r="X18" i="12"/>
  <c r="X19" i="12"/>
  <c r="X20" i="12"/>
  <c r="X21" i="12"/>
  <c r="X22" i="12"/>
  <c r="X23" i="12"/>
  <c r="X24" i="12"/>
  <c r="X25" i="12"/>
  <c r="X26" i="12"/>
  <c r="X27" i="12"/>
  <c r="X28" i="12"/>
  <c r="X29" i="12"/>
  <c r="X30" i="12"/>
  <c r="X31" i="12"/>
  <c r="X32" i="12"/>
  <c r="W111" i="12"/>
  <c r="AB111" i="12" s="1"/>
  <c r="W9" i="12"/>
  <c r="AB9" i="12"/>
  <c r="G9" i="12"/>
  <c r="Z9" i="12" s="1"/>
  <c r="AA9" i="12" s="1"/>
  <c r="G10" i="12"/>
  <c r="Z10" i="12"/>
  <c r="AA10" i="12" s="1"/>
  <c r="G11" i="12"/>
  <c r="Z11" i="12" s="1"/>
  <c r="AA11" i="12" s="1"/>
  <c r="G12" i="12"/>
  <c r="Z12" i="12" s="1"/>
  <c r="AA12" i="12" s="1"/>
  <c r="G13" i="12"/>
  <c r="Z13" i="12" s="1"/>
  <c r="AA13" i="12" s="1"/>
  <c r="G14" i="12"/>
  <c r="Z14" i="12" s="1"/>
  <c r="AA14" i="12" s="1"/>
  <c r="G15" i="12"/>
  <c r="Z15" i="12" s="1"/>
  <c r="AA15" i="12" s="1"/>
  <c r="G16" i="12"/>
  <c r="Z16" i="12" s="1"/>
  <c r="AA16" i="12" s="1"/>
  <c r="G17" i="12"/>
  <c r="Z17" i="12" s="1"/>
  <c r="AA17" i="12" s="1"/>
  <c r="G18" i="12"/>
  <c r="Z18" i="12"/>
  <c r="AA18" i="12" s="1"/>
  <c r="G19" i="12"/>
  <c r="Z19" i="12" s="1"/>
  <c r="AA19" i="12" s="1"/>
  <c r="G20" i="12"/>
  <c r="Z20" i="12" s="1"/>
  <c r="AA20" i="12" s="1"/>
  <c r="G21" i="12"/>
  <c r="Z21" i="12" s="1"/>
  <c r="AA21" i="12" s="1"/>
  <c r="G22" i="12"/>
  <c r="Z22" i="12" s="1"/>
  <c r="AA22" i="12" s="1"/>
  <c r="G23" i="12"/>
  <c r="Z23" i="12" s="1"/>
  <c r="AA23" i="12" s="1"/>
  <c r="G24" i="12"/>
  <c r="Z24" i="12"/>
  <c r="AA24" i="12" s="1"/>
  <c r="G25" i="12"/>
  <c r="Z25" i="12" s="1"/>
  <c r="AA25" i="12" s="1"/>
  <c r="G26" i="12"/>
  <c r="Z26" i="12"/>
  <c r="AA26" i="12" s="1"/>
  <c r="G27" i="12"/>
  <c r="Z27" i="12" s="1"/>
  <c r="AA27" i="12" s="1"/>
  <c r="G28" i="12"/>
  <c r="Z28" i="12" s="1"/>
  <c r="AA28" i="12" s="1"/>
  <c r="G29" i="12"/>
  <c r="Z29" i="12" s="1"/>
  <c r="AA29" i="12" s="1"/>
  <c r="G30" i="12"/>
  <c r="Z30" i="12" s="1"/>
  <c r="AA30" i="12" s="1"/>
  <c r="G31" i="12"/>
  <c r="Z31" i="12" s="1"/>
  <c r="AA31" i="12" s="1"/>
  <c r="G32" i="12"/>
  <c r="Z32" i="12"/>
  <c r="AA32" i="12" s="1"/>
  <c r="G33" i="12"/>
  <c r="Z33" i="12" s="1"/>
  <c r="AA33" i="12" s="1"/>
  <c r="G34" i="12"/>
  <c r="Z34" i="12"/>
  <c r="AA34" i="12" s="1"/>
  <c r="G35" i="12"/>
  <c r="Z35" i="12" s="1"/>
  <c r="AA35" i="12" s="1"/>
  <c r="G36" i="12"/>
  <c r="Z36" i="12" s="1"/>
  <c r="AA36" i="12" s="1"/>
  <c r="G37" i="12"/>
  <c r="Z37" i="12" s="1"/>
  <c r="AA37" i="12" s="1"/>
  <c r="G38" i="12"/>
  <c r="Z38" i="12" s="1"/>
  <c r="AA38" i="12" s="1"/>
  <c r="G39" i="12"/>
  <c r="Z39" i="12" s="1"/>
  <c r="AA39" i="12" s="1"/>
  <c r="G40" i="12"/>
  <c r="Z40" i="12" s="1"/>
  <c r="AA40" i="12" s="1"/>
  <c r="G41" i="12"/>
  <c r="Z41" i="12" s="1"/>
  <c r="AA41" i="12" s="1"/>
  <c r="G42" i="12"/>
  <c r="Z42" i="12" s="1"/>
  <c r="AA42" i="12" s="1"/>
  <c r="G43" i="12"/>
  <c r="Z43" i="12" s="1"/>
  <c r="AA43" i="12" s="1"/>
  <c r="G44" i="12"/>
  <c r="Z44" i="12" s="1"/>
  <c r="AA44" i="12" s="1"/>
  <c r="G45" i="12"/>
  <c r="Z45" i="12" s="1"/>
  <c r="AA45" i="12" s="1"/>
  <c r="G46" i="12"/>
  <c r="Z46" i="12" s="1"/>
  <c r="AA46" i="12" s="1"/>
  <c r="G47" i="12"/>
  <c r="Z47" i="12" s="1"/>
  <c r="AA47" i="12" s="1"/>
  <c r="G48" i="12"/>
  <c r="Z48" i="12" s="1"/>
  <c r="AA48" i="12" s="1"/>
  <c r="G49" i="12"/>
  <c r="Z49" i="12" s="1"/>
  <c r="AA49" i="12" s="1"/>
  <c r="G50" i="12"/>
  <c r="Z50" i="12" s="1"/>
  <c r="AA50" i="12" s="1"/>
  <c r="G51" i="12"/>
  <c r="Z51" i="12" s="1"/>
  <c r="AA51" i="12" s="1"/>
  <c r="G52" i="12"/>
  <c r="Z52" i="12" s="1"/>
  <c r="AA52" i="12" s="1"/>
  <c r="G53" i="12"/>
  <c r="Z53" i="12" s="1"/>
  <c r="AA53" i="12" s="1"/>
  <c r="G54" i="12"/>
  <c r="Z54" i="12" s="1"/>
  <c r="AA54" i="12" s="1"/>
  <c r="G55" i="12"/>
  <c r="Z55" i="12" s="1"/>
  <c r="AA55" i="12"/>
  <c r="G56" i="12"/>
  <c r="Z56" i="12" s="1"/>
  <c r="AA56" i="12" s="1"/>
  <c r="G57" i="12"/>
  <c r="Z57" i="12" s="1"/>
  <c r="AA57" i="12" s="1"/>
  <c r="G58" i="12"/>
  <c r="Z58" i="12"/>
  <c r="AA58" i="12" s="1"/>
  <c r="G59" i="12"/>
  <c r="Z59" i="12" s="1"/>
  <c r="AA59" i="12" s="1"/>
  <c r="G60" i="12"/>
  <c r="Z60" i="12" s="1"/>
  <c r="AA60" i="12" s="1"/>
  <c r="G61" i="12"/>
  <c r="Z61" i="12" s="1"/>
  <c r="AA61" i="12" s="1"/>
  <c r="G62" i="12"/>
  <c r="Z62" i="12" s="1"/>
  <c r="AA62" i="12" s="1"/>
  <c r="G63" i="12"/>
  <c r="Z63" i="12" s="1"/>
  <c r="AA63" i="12"/>
  <c r="G64" i="12"/>
  <c r="Z64" i="12" s="1"/>
  <c r="AA64" i="12" s="1"/>
  <c r="G65" i="12"/>
  <c r="Z65" i="12" s="1"/>
  <c r="AA65" i="12" s="1"/>
  <c r="G66" i="12"/>
  <c r="Z66" i="12" s="1"/>
  <c r="AA66" i="12" s="1"/>
  <c r="G67" i="12"/>
  <c r="Z67" i="12"/>
  <c r="AA67" i="12" s="1"/>
  <c r="G68" i="12"/>
  <c r="Z68" i="12" s="1"/>
  <c r="AA68" i="12" s="1"/>
  <c r="G69" i="12"/>
  <c r="Z69" i="12" s="1"/>
  <c r="AA69" i="12" s="1"/>
  <c r="G70" i="12"/>
  <c r="Z70" i="12" s="1"/>
  <c r="AA70" i="12" s="1"/>
  <c r="G71" i="12"/>
  <c r="Z71" i="12" s="1"/>
  <c r="AA71" i="12" s="1"/>
  <c r="G72" i="12"/>
  <c r="Z72" i="12"/>
  <c r="AA72" i="12" s="1"/>
  <c r="G73" i="12"/>
  <c r="Z73" i="12" s="1"/>
  <c r="AA73" i="12" s="1"/>
  <c r="G74" i="12"/>
  <c r="Z74" i="12" s="1"/>
  <c r="AA74" i="12" s="1"/>
  <c r="G75" i="12"/>
  <c r="Z75" i="12" s="1"/>
  <c r="AA75" i="12" s="1"/>
  <c r="G76" i="12"/>
  <c r="Z76" i="12" s="1"/>
  <c r="AA76" i="12" s="1"/>
  <c r="G77" i="12"/>
  <c r="Z77" i="12" s="1"/>
  <c r="AA77" i="12" s="1"/>
  <c r="G78" i="12"/>
  <c r="Z78" i="12" s="1"/>
  <c r="AA78" i="12" s="1"/>
  <c r="G79" i="12"/>
  <c r="Z79" i="12" s="1"/>
  <c r="AA79" i="12" s="1"/>
  <c r="G80" i="12"/>
  <c r="Z80" i="12" s="1"/>
  <c r="AA80" i="12" s="1"/>
  <c r="G81" i="12"/>
  <c r="Z81" i="12" s="1"/>
  <c r="AA81" i="12" s="1"/>
  <c r="G82" i="12"/>
  <c r="Z82" i="12" s="1"/>
  <c r="AA82" i="12" s="1"/>
  <c r="G83" i="12"/>
  <c r="Z83" i="12" s="1"/>
  <c r="AA83" i="12" s="1"/>
  <c r="G84" i="12"/>
  <c r="Z84" i="12" s="1"/>
  <c r="AA84" i="12" s="1"/>
  <c r="G85" i="12"/>
  <c r="Z85" i="12" s="1"/>
  <c r="AA85" i="12" s="1"/>
  <c r="G86" i="12"/>
  <c r="Z86" i="12" s="1"/>
  <c r="AA86" i="12" s="1"/>
  <c r="G87" i="12"/>
  <c r="Z87" i="12" s="1"/>
  <c r="AA87" i="12" s="1"/>
  <c r="G88" i="12"/>
  <c r="Z88" i="12"/>
  <c r="AA88" i="12" s="1"/>
  <c r="G89" i="12"/>
  <c r="Z89" i="12" s="1"/>
  <c r="AA89" i="12" s="1"/>
  <c r="G90" i="12"/>
  <c r="Z90" i="12" s="1"/>
  <c r="AA90" i="12" s="1"/>
  <c r="G91" i="12"/>
  <c r="Z91" i="12"/>
  <c r="AA91" i="12" s="1"/>
  <c r="G92" i="12"/>
  <c r="Z92" i="12" s="1"/>
  <c r="AA92" i="12" s="1"/>
  <c r="G93" i="12"/>
  <c r="Z93" i="12" s="1"/>
  <c r="AA93" i="12"/>
  <c r="G94" i="12"/>
  <c r="Z94" i="12" s="1"/>
  <c r="AA94" i="12" s="1"/>
  <c r="G95" i="12"/>
  <c r="Z95" i="12" s="1"/>
  <c r="AA95" i="12" s="1"/>
  <c r="G96" i="12"/>
  <c r="Z96" i="12"/>
  <c r="AA96" i="12" s="1"/>
  <c r="G97" i="12"/>
  <c r="Z97" i="12" s="1"/>
  <c r="AA97" i="12" s="1"/>
  <c r="G98" i="12"/>
  <c r="Z98" i="12"/>
  <c r="AA98" i="12" s="1"/>
  <c r="G99" i="12"/>
  <c r="Z99" i="12"/>
  <c r="AA99" i="12" s="1"/>
  <c r="G100" i="12"/>
  <c r="Z100" i="12" s="1"/>
  <c r="AA100" i="12" s="1"/>
  <c r="G101" i="12"/>
  <c r="Z101" i="12" s="1"/>
  <c r="AA101" i="12"/>
  <c r="G102" i="12"/>
  <c r="Z102" i="12" s="1"/>
  <c r="AA102" i="12" s="1"/>
  <c r="G103" i="12"/>
  <c r="Z103" i="12" s="1"/>
  <c r="AA103" i="12"/>
  <c r="G104" i="12"/>
  <c r="Z104" i="12"/>
  <c r="AA104" i="12" s="1"/>
  <c r="G105" i="12"/>
  <c r="Z105" i="12" s="1"/>
  <c r="AA105" i="12" s="1"/>
  <c r="G106" i="12"/>
  <c r="Z106" i="12"/>
  <c r="AA106" i="12" s="1"/>
  <c r="G107" i="12"/>
  <c r="Z107" i="12" s="1"/>
  <c r="AA107" i="12" s="1"/>
  <c r="G108" i="12"/>
  <c r="Z108" i="12" s="1"/>
  <c r="AA108" i="12" s="1"/>
  <c r="G109" i="12"/>
  <c r="Z109" i="12" s="1"/>
  <c r="AA109" i="12"/>
  <c r="G110" i="12"/>
  <c r="Z110" i="12" s="1"/>
  <c r="AA110" i="12" s="1"/>
  <c r="G111" i="12"/>
  <c r="Z111" i="12" s="1"/>
  <c r="AA111" i="12"/>
  <c r="G112" i="12"/>
  <c r="Z112" i="12" s="1"/>
  <c r="AA112" i="12" s="1"/>
  <c r="G113" i="12"/>
  <c r="Z113" i="12" s="1"/>
  <c r="AA113" i="12" s="1"/>
  <c r="G114" i="12"/>
  <c r="Z114" i="12"/>
  <c r="AA114" i="12" s="1"/>
  <c r="G115" i="12"/>
  <c r="Z115" i="12" s="1"/>
  <c r="AA115" i="12" s="1"/>
  <c r="G116" i="12"/>
  <c r="Z116" i="12" s="1"/>
  <c r="AA116" i="12" s="1"/>
  <c r="G117" i="12"/>
  <c r="Z117" i="12" s="1"/>
  <c r="AA117" i="12" s="1"/>
  <c r="G118" i="12"/>
  <c r="Z118" i="12" s="1"/>
  <c r="AA118" i="12" s="1"/>
  <c r="G119" i="12"/>
  <c r="Z119" i="12" s="1"/>
  <c r="AA119" i="12"/>
  <c r="G120" i="12"/>
  <c r="Z120" i="12" s="1"/>
  <c r="AA120" i="12" s="1"/>
  <c r="G121" i="12"/>
  <c r="Z121" i="12" s="1"/>
  <c r="AA121" i="12" s="1"/>
  <c r="G122" i="12"/>
  <c r="Z122" i="12" s="1"/>
  <c r="AA122" i="12" s="1"/>
  <c r="G123" i="12"/>
  <c r="Z123" i="12" s="1"/>
  <c r="AA123" i="12" s="1"/>
  <c r="G124" i="12"/>
  <c r="Z124" i="12" s="1"/>
  <c r="AA124" i="12" s="1"/>
  <c r="G125" i="12"/>
  <c r="Z125" i="12" s="1"/>
  <c r="AA125" i="12" s="1"/>
  <c r="G126" i="12"/>
  <c r="Z126" i="12" s="1"/>
  <c r="AA126" i="12" s="1"/>
  <c r="G127" i="12"/>
  <c r="Z127" i="12" s="1"/>
  <c r="AA127" i="12"/>
  <c r="G128" i="12"/>
  <c r="Z128" i="12" s="1"/>
  <c r="AA128" i="12" s="1"/>
  <c r="G129" i="12"/>
  <c r="Z129" i="12" s="1"/>
  <c r="AA129" i="12" s="1"/>
  <c r="G130" i="12"/>
  <c r="Z130" i="12"/>
  <c r="AA130" i="12" s="1"/>
  <c r="G131" i="12"/>
  <c r="Z131" i="12" s="1"/>
  <c r="AA131" i="12" s="1"/>
  <c r="G132" i="12"/>
  <c r="Z132" i="12" s="1"/>
  <c r="AA132" i="12" s="1"/>
  <c r="G133" i="12"/>
  <c r="Z133" i="12" s="1"/>
  <c r="AA133" i="12" s="1"/>
  <c r="G134" i="12"/>
  <c r="Z134" i="12" s="1"/>
  <c r="AA134" i="12" s="1"/>
  <c r="G135" i="12"/>
  <c r="Z135" i="12" s="1"/>
  <c r="AA135" i="12"/>
  <c r="G136" i="12"/>
  <c r="Z136" i="12" s="1"/>
  <c r="AA136" i="12" s="1"/>
  <c r="G137" i="12"/>
  <c r="Z137" i="12" s="1"/>
  <c r="AA137" i="12" s="1"/>
  <c r="G138" i="12"/>
  <c r="Z138" i="12" s="1"/>
  <c r="AA138" i="12" s="1"/>
  <c r="G139" i="12"/>
  <c r="Z139" i="12" s="1"/>
  <c r="AA139" i="12" s="1"/>
  <c r="G140" i="12"/>
  <c r="Z140" i="12" s="1"/>
  <c r="AA140" i="12" s="1"/>
  <c r="G141" i="12"/>
  <c r="Z141" i="12" s="1"/>
  <c r="AA141" i="12" s="1"/>
  <c r="G142" i="12"/>
  <c r="Z142" i="12" s="1"/>
  <c r="AA142" i="12" s="1"/>
  <c r="G143" i="12"/>
  <c r="Z143" i="12" s="1"/>
  <c r="AA143" i="12" s="1"/>
  <c r="G144" i="12"/>
  <c r="Z144" i="12" s="1"/>
  <c r="AA144" i="12" s="1"/>
  <c r="G145" i="12"/>
  <c r="Z145" i="12" s="1"/>
  <c r="AA145" i="12" s="1"/>
  <c r="G146" i="12"/>
  <c r="Z146" i="12" s="1"/>
  <c r="AA146" i="12" s="1"/>
  <c r="G147" i="12"/>
  <c r="Z147" i="12"/>
  <c r="AA147" i="12" s="1"/>
  <c r="G148" i="12"/>
  <c r="Z148" i="12" s="1"/>
  <c r="AA148" i="12" s="1"/>
  <c r="G149" i="12"/>
  <c r="Z149" i="12" s="1"/>
  <c r="AA149" i="12" s="1"/>
  <c r="G150" i="12"/>
  <c r="Z150" i="12" s="1"/>
  <c r="AA150" i="12" s="1"/>
  <c r="G151" i="12"/>
  <c r="Z151" i="12" s="1"/>
  <c r="AA151" i="12" s="1"/>
  <c r="G152" i="12"/>
  <c r="Z152" i="12" s="1"/>
  <c r="AA152" i="12" s="1"/>
  <c r="G153" i="12"/>
  <c r="Z153" i="12" s="1"/>
  <c r="AA153" i="12" s="1"/>
  <c r="G154" i="12"/>
  <c r="Z154" i="12" s="1"/>
  <c r="AA154" i="12" s="1"/>
  <c r="G155" i="12"/>
  <c r="Z155" i="12" s="1"/>
  <c r="AA155" i="12" s="1"/>
  <c r="G156" i="12"/>
  <c r="Z156" i="12" s="1"/>
  <c r="AA156" i="12" s="1"/>
  <c r="G157" i="12"/>
  <c r="Z157" i="12" s="1"/>
  <c r="AA157" i="12"/>
  <c r="G158" i="12"/>
  <c r="Z158" i="12" s="1"/>
  <c r="AA158" i="12" s="1"/>
  <c r="G159" i="12"/>
  <c r="Z159" i="12" s="1"/>
  <c r="AA159" i="12" s="1"/>
  <c r="G160" i="12"/>
  <c r="Z160" i="12"/>
  <c r="AA160" i="12" s="1"/>
  <c r="G161" i="12"/>
  <c r="Z161" i="12" s="1"/>
  <c r="AA161" i="12" s="1"/>
  <c r="G162" i="12"/>
  <c r="Z162" i="12"/>
  <c r="AA162" i="12" s="1"/>
  <c r="G163" i="12"/>
  <c r="Z163" i="12" s="1"/>
  <c r="AA163" i="12" s="1"/>
  <c r="G164" i="12"/>
  <c r="Z164" i="12" s="1"/>
  <c r="AA164" i="12" s="1"/>
  <c r="G165" i="12"/>
  <c r="Z165" i="12" s="1"/>
  <c r="AA165" i="12"/>
  <c r="G166" i="12"/>
  <c r="Z166" i="12" s="1"/>
  <c r="AA166" i="12" s="1"/>
  <c r="G167" i="12"/>
  <c r="Z167" i="12" s="1"/>
  <c r="AA167" i="12"/>
  <c r="G168" i="12"/>
  <c r="Z168" i="12" s="1"/>
  <c r="AA168" i="12" s="1"/>
  <c r="G169" i="12"/>
  <c r="Z169" i="12" s="1"/>
  <c r="AA169" i="12" s="1"/>
  <c r="G170" i="12"/>
  <c r="Z170" i="12"/>
  <c r="AA170" i="12" s="1"/>
  <c r="G171" i="12"/>
  <c r="Z171" i="12"/>
  <c r="AA171" i="12" s="1"/>
  <c r="G172" i="12"/>
  <c r="Z172" i="12" s="1"/>
  <c r="AA172" i="12" s="1"/>
  <c r="G173" i="12"/>
  <c r="Z173" i="12" s="1"/>
  <c r="AA173" i="12" s="1"/>
  <c r="G174" i="12"/>
  <c r="Z174" i="12" s="1"/>
  <c r="AA174" i="12" s="1"/>
  <c r="G175" i="12"/>
  <c r="Z175" i="12" s="1"/>
  <c r="AA175" i="12"/>
  <c r="G176" i="12"/>
  <c r="Z176" i="12"/>
  <c r="AA176" i="12" s="1"/>
  <c r="G177" i="12"/>
  <c r="Z177" i="12" s="1"/>
  <c r="AA177" i="12" s="1"/>
  <c r="G178" i="12"/>
  <c r="Z178" i="12" s="1"/>
  <c r="AA178" i="12" s="1"/>
  <c r="G179" i="12"/>
  <c r="Z179" i="12"/>
  <c r="AA179" i="12" s="1"/>
  <c r="G180" i="12"/>
  <c r="Z180" i="12" s="1"/>
  <c r="AA180" i="12" s="1"/>
  <c r="G181" i="12"/>
  <c r="Z181" i="12" s="1"/>
  <c r="AA181" i="12"/>
  <c r="G182" i="12"/>
  <c r="Z182" i="12" s="1"/>
  <c r="AA182" i="12" s="1"/>
  <c r="G183" i="12"/>
  <c r="Z183" i="12" s="1"/>
  <c r="AA183" i="12" s="1"/>
  <c r="G184" i="12"/>
  <c r="Z184" i="12"/>
  <c r="AA184" i="12" s="1"/>
  <c r="G185" i="12"/>
  <c r="Z185" i="12" s="1"/>
  <c r="AA185" i="12" s="1"/>
  <c r="G186" i="12"/>
  <c r="Z186" i="12"/>
  <c r="AA186" i="12" s="1"/>
  <c r="G187" i="12"/>
  <c r="Z187" i="12" s="1"/>
  <c r="AA187" i="12" s="1"/>
  <c r="G188" i="12"/>
  <c r="Z188" i="12" s="1"/>
  <c r="AA188" i="12" s="1"/>
  <c r="G189" i="12"/>
  <c r="Z189" i="12" s="1"/>
  <c r="AA189" i="12" s="1"/>
  <c r="G190" i="12"/>
  <c r="Z190" i="12" s="1"/>
  <c r="AA190" i="12" s="1"/>
  <c r="G191" i="12"/>
  <c r="Z191" i="12" s="1"/>
  <c r="AA191" i="12" s="1"/>
  <c r="G192" i="12"/>
  <c r="Z192" i="12" s="1"/>
  <c r="AA192" i="12" s="1"/>
  <c r="G193" i="12"/>
  <c r="Z193" i="12" s="1"/>
  <c r="AA193" i="12" s="1"/>
  <c r="G194" i="12"/>
  <c r="Z194" i="12" s="1"/>
  <c r="AA194" i="12" s="1"/>
  <c r="G195" i="12"/>
  <c r="Z195" i="12" s="1"/>
  <c r="AA195" i="12" s="1"/>
  <c r="G196" i="12"/>
  <c r="Z196" i="12" s="1"/>
  <c r="AA196" i="12" s="1"/>
  <c r="G197" i="12"/>
  <c r="Z197" i="12" s="1"/>
  <c r="AA197" i="12" s="1"/>
  <c r="G198" i="12"/>
  <c r="Z198" i="12" s="1"/>
  <c r="AA198" i="12" s="1"/>
  <c r="G199" i="12"/>
  <c r="Z199" i="12" s="1"/>
  <c r="AA199" i="12"/>
  <c r="G200" i="12"/>
  <c r="Z200" i="12" s="1"/>
  <c r="AA200" i="12" s="1"/>
  <c r="G201" i="12"/>
  <c r="Z201" i="12" s="1"/>
  <c r="AA201" i="12" s="1"/>
  <c r="G202" i="12"/>
  <c r="Z202" i="12" s="1"/>
  <c r="AA202" i="12" s="1"/>
  <c r="G203" i="12"/>
  <c r="Z203" i="12" s="1"/>
  <c r="AA203" i="12" s="1"/>
  <c r="G204" i="12"/>
  <c r="Z204" i="12" s="1"/>
  <c r="AA204" i="12" s="1"/>
  <c r="G205" i="12"/>
  <c r="Z205" i="12" s="1"/>
  <c r="AA205" i="12" s="1"/>
  <c r="G206" i="12"/>
  <c r="Z206" i="12" s="1"/>
  <c r="AA206" i="12" s="1"/>
  <c r="G207" i="12"/>
  <c r="Z207" i="12" s="1"/>
  <c r="AA207" i="12" s="1"/>
  <c r="A9" i="12"/>
  <c r="A10" i="12" s="1"/>
  <c r="A11" i="12" s="1"/>
  <c r="A12" i="12" s="1"/>
  <c r="A13" i="12" s="1"/>
  <c r="A14" i="12" s="1"/>
  <c r="A15" i="12" s="1"/>
  <c r="A16" i="12" s="1"/>
  <c r="A17" i="12" s="1"/>
  <c r="A18" i="12" s="1"/>
  <c r="A19" i="12" s="1"/>
  <c r="A20" i="12" s="1"/>
  <c r="A21" i="12" s="1"/>
  <c r="A22" i="12" s="1"/>
  <c r="A23" i="12" s="1"/>
  <c r="A24" i="12" s="1"/>
  <c r="A25" i="12" s="1"/>
  <c r="A26" i="12" s="1"/>
  <c r="A27" i="12" s="1"/>
  <c r="A28" i="12" s="1"/>
  <c r="A29" i="12" s="1"/>
  <c r="A30" i="12" s="1"/>
  <c r="A31" i="12" s="1"/>
  <c r="A32" i="12" s="1"/>
  <c r="A33" i="12" s="1"/>
  <c r="A34" i="12" s="1"/>
  <c r="A35" i="12" s="1"/>
  <c r="A36" i="12" s="1"/>
  <c r="A37" i="12" s="1"/>
  <c r="A38" i="12" s="1"/>
  <c r="A39" i="12" s="1"/>
  <c r="A40" i="12" s="1"/>
  <c r="A41" i="12" s="1"/>
  <c r="A42" i="12" s="1"/>
  <c r="A43" i="12" s="1"/>
  <c r="A44" i="12" s="1"/>
  <c r="A45" i="12" s="1"/>
  <c r="A46" i="12" s="1"/>
  <c r="A47" i="12" s="1"/>
  <c r="A48" i="12" s="1"/>
  <c r="A49" i="12" s="1"/>
  <c r="A50" i="12" s="1"/>
  <c r="A51" i="12" s="1"/>
  <c r="A52" i="12" s="1"/>
  <c r="A53" i="12" s="1"/>
  <c r="A54" i="12" s="1"/>
  <c r="A55" i="12" s="1"/>
  <c r="A56" i="12" s="1"/>
  <c r="A57" i="12" s="1"/>
  <c r="A58" i="12" s="1"/>
  <c r="A59" i="12" s="1"/>
  <c r="A60" i="12" s="1"/>
  <c r="A61" i="12" s="1"/>
  <c r="A62" i="12" s="1"/>
  <c r="A63" i="12" s="1"/>
  <c r="A64" i="12" s="1"/>
  <c r="A65" i="12" s="1"/>
  <c r="A66" i="12" s="1"/>
  <c r="A67" i="12" s="1"/>
  <c r="A68" i="12" s="1"/>
  <c r="A69" i="12" s="1"/>
  <c r="A70" i="12" s="1"/>
  <c r="A71" i="12" s="1"/>
  <c r="A72" i="12" s="1"/>
  <c r="A73" i="12" s="1"/>
  <c r="A74" i="12" s="1"/>
  <c r="A75" i="12" s="1"/>
  <c r="A76" i="12" s="1"/>
  <c r="A77" i="12" s="1"/>
  <c r="A78" i="12" s="1"/>
  <c r="A79" i="12" s="1"/>
  <c r="A80" i="12" s="1"/>
  <c r="A81" i="12" s="1"/>
  <c r="A82" i="12" s="1"/>
  <c r="A83" i="12" s="1"/>
  <c r="A84" i="12" s="1"/>
  <c r="A85" i="12" s="1"/>
  <c r="A86" i="12" s="1"/>
  <c r="A87" i="12" s="1"/>
  <c r="A88" i="12" s="1"/>
  <c r="A89" i="12" s="1"/>
  <c r="A90" i="12" s="1"/>
  <c r="A91" i="12" s="1"/>
  <c r="A92" i="12" s="1"/>
  <c r="A93" i="12" s="1"/>
  <c r="A94" i="12" s="1"/>
  <c r="A95" i="12" s="1"/>
  <c r="A96" i="12" s="1"/>
  <c r="A97" i="12" s="1"/>
  <c r="A98" i="12" s="1"/>
  <c r="A99" i="12" s="1"/>
  <c r="A100" i="12" s="1"/>
  <c r="A101" i="12" s="1"/>
  <c r="A102" i="12" s="1"/>
  <c r="A103" i="12" s="1"/>
  <c r="A104" i="12" s="1"/>
  <c r="A105" i="12" s="1"/>
  <c r="A106" i="12" s="1"/>
  <c r="A107" i="12" s="1"/>
  <c r="A108" i="12" s="1"/>
  <c r="A109" i="12" s="1"/>
  <c r="A110" i="12" s="1"/>
  <c r="A111" i="12" s="1"/>
  <c r="A112" i="12" s="1"/>
  <c r="A113" i="12" s="1"/>
  <c r="A114" i="12" s="1"/>
  <c r="A115" i="12" s="1"/>
  <c r="A116" i="12" s="1"/>
  <c r="A117" i="12" s="1"/>
  <c r="A118" i="12" s="1"/>
  <c r="A119" i="12" s="1"/>
  <c r="A120" i="12" s="1"/>
  <c r="A121" i="12" s="1"/>
  <c r="A122" i="12" s="1"/>
  <c r="A123" i="12" s="1"/>
  <c r="A124" i="12" s="1"/>
  <c r="A125" i="12" s="1"/>
  <c r="A126" i="12" s="1"/>
  <c r="A127" i="12" s="1"/>
  <c r="A128" i="12" s="1"/>
  <c r="A129" i="12" s="1"/>
  <c r="A130" i="12" s="1"/>
  <c r="A131" i="12" s="1"/>
  <c r="A132" i="12" s="1"/>
  <c r="A133" i="12" s="1"/>
  <c r="A134" i="12" s="1"/>
  <c r="A135" i="12" s="1"/>
  <c r="A136" i="12" s="1"/>
  <c r="A137" i="12" s="1"/>
  <c r="A138" i="12" s="1"/>
  <c r="A139" i="12" s="1"/>
  <c r="A140" i="12" s="1"/>
  <c r="A141" i="12" s="1"/>
  <c r="A142" i="12" s="1"/>
  <c r="A143" i="12" s="1"/>
  <c r="A144" i="12" s="1"/>
  <c r="A145" i="12" s="1"/>
  <c r="A146" i="12" s="1"/>
  <c r="A147" i="12" s="1"/>
  <c r="A148" i="12" s="1"/>
  <c r="A149" i="12" s="1"/>
  <c r="A150" i="12" s="1"/>
  <c r="A151" i="12" s="1"/>
  <c r="A152" i="12" s="1"/>
  <c r="A153" i="12" s="1"/>
  <c r="A154" i="12" s="1"/>
  <c r="A155" i="12" s="1"/>
  <c r="A156" i="12" s="1"/>
  <c r="A157" i="12" s="1"/>
  <c r="A158" i="12" s="1"/>
  <c r="A159" i="12" s="1"/>
  <c r="A160" i="12" s="1"/>
  <c r="A161" i="12" s="1"/>
  <c r="A162" i="12" s="1"/>
  <c r="A163" i="12" s="1"/>
  <c r="A164" i="12" s="1"/>
  <c r="A165" i="12" s="1"/>
  <c r="A166" i="12" s="1"/>
  <c r="A167" i="12" s="1"/>
  <c r="A168" i="12" s="1"/>
  <c r="A169" i="12" s="1"/>
  <c r="A170" i="12" s="1"/>
  <c r="A171" i="12" s="1"/>
  <c r="A172" i="12" s="1"/>
  <c r="A173" i="12" s="1"/>
  <c r="A174" i="12" s="1"/>
  <c r="A175" i="12" s="1"/>
  <c r="A176" i="12" s="1"/>
  <c r="A177" i="12" s="1"/>
  <c r="A178" i="12" s="1"/>
  <c r="A179" i="12" s="1"/>
  <c r="A180" i="12" s="1"/>
  <c r="A181" i="12" s="1"/>
  <c r="A182" i="12" s="1"/>
  <c r="A183" i="12" s="1"/>
  <c r="A184" i="12" s="1"/>
  <c r="A185" i="12" s="1"/>
  <c r="A186" i="12" s="1"/>
  <c r="A187" i="12" s="1"/>
  <c r="A188" i="12" s="1"/>
  <c r="A189" i="12" s="1"/>
  <c r="A190" i="12" s="1"/>
  <c r="A191" i="12" s="1"/>
  <c r="A192" i="12" s="1"/>
  <c r="A193" i="12" s="1"/>
  <c r="A194" i="12" s="1"/>
  <c r="A195" i="12" s="1"/>
  <c r="A196" i="12" s="1"/>
  <c r="A197" i="12" s="1"/>
  <c r="A198" i="12" s="1"/>
  <c r="A199" i="12" s="1"/>
  <c r="A200" i="12" s="1"/>
  <c r="A201" i="12" s="1"/>
  <c r="A202" i="12" s="1"/>
  <c r="A203" i="12" s="1"/>
  <c r="A204" i="12" s="1"/>
  <c r="A205" i="12" s="1"/>
  <c r="A206" i="12" s="1"/>
  <c r="A207" i="12" s="1"/>
  <c r="C9" i="35"/>
  <c r="C10" i="35"/>
  <c r="C11" i="35"/>
  <c r="C12" i="35"/>
  <c r="C13" i="35"/>
  <c r="C14" i="35"/>
  <c r="C15" i="35"/>
  <c r="C16" i="35"/>
  <c r="C17" i="35"/>
  <c r="C18" i="35"/>
  <c r="C19" i="35"/>
  <c r="C20" i="35"/>
  <c r="C21" i="35"/>
  <c r="C22" i="35"/>
  <c r="C23" i="35"/>
  <c r="C24" i="35"/>
  <c r="C25" i="35"/>
  <c r="C26" i="35"/>
  <c r="C27" i="35"/>
  <c r="C28" i="35"/>
  <c r="C29" i="35"/>
  <c r="C30" i="35"/>
  <c r="C31" i="35"/>
  <c r="C32" i="35"/>
  <c r="C33" i="35"/>
  <c r="C34" i="35"/>
  <c r="C35" i="35"/>
  <c r="C36" i="35"/>
  <c r="C37" i="35"/>
  <c r="C38" i="35"/>
  <c r="C39" i="35"/>
  <c r="C40" i="35"/>
  <c r="C41" i="35"/>
  <c r="C42" i="35"/>
  <c r="C43" i="35"/>
  <c r="C44" i="35"/>
  <c r="C45" i="35"/>
  <c r="C46" i="35"/>
  <c r="C47" i="35"/>
  <c r="C48" i="35"/>
  <c r="C49" i="35"/>
  <c r="C50" i="35"/>
  <c r="C51" i="35"/>
  <c r="C52" i="35"/>
  <c r="C53" i="35"/>
  <c r="C54" i="35"/>
  <c r="C55" i="35"/>
  <c r="C56" i="35"/>
  <c r="C57" i="35"/>
  <c r="C58" i="35"/>
  <c r="C59" i="35"/>
  <c r="C60" i="35"/>
  <c r="C61" i="35"/>
  <c r="C62" i="35"/>
  <c r="C63" i="35"/>
  <c r="C64" i="35"/>
  <c r="C65" i="35"/>
  <c r="C66" i="35"/>
  <c r="C67" i="35"/>
  <c r="C68" i="35"/>
  <c r="C69" i="35"/>
  <c r="C70" i="35"/>
  <c r="C71" i="35"/>
  <c r="C72" i="35"/>
  <c r="C73" i="35"/>
  <c r="C74" i="35"/>
  <c r="C75" i="35"/>
  <c r="C76" i="35"/>
  <c r="C77" i="35"/>
  <c r="C78" i="35"/>
  <c r="C79" i="35"/>
  <c r="C80" i="35"/>
  <c r="C81" i="35"/>
  <c r="C82" i="35"/>
  <c r="C83" i="35"/>
  <c r="C84" i="35"/>
  <c r="C85" i="35"/>
  <c r="C86" i="35"/>
  <c r="C87" i="35"/>
  <c r="C88" i="35"/>
  <c r="C89" i="35"/>
  <c r="C90" i="35"/>
  <c r="C91" i="35"/>
  <c r="C92" i="35"/>
  <c r="C93" i="35"/>
  <c r="C94" i="35"/>
  <c r="C95" i="35"/>
  <c r="C96" i="35"/>
  <c r="C97" i="35"/>
  <c r="C98" i="35"/>
  <c r="C99" i="35"/>
  <c r="C100" i="35"/>
  <c r="C101" i="35"/>
  <c r="C102" i="35"/>
  <c r="C103" i="35"/>
  <c r="C104" i="35"/>
  <c r="C105" i="35"/>
  <c r="C106" i="35"/>
  <c r="C107" i="35"/>
  <c r="C108" i="35"/>
  <c r="C109" i="35"/>
  <c r="C110" i="35"/>
  <c r="C111" i="35"/>
  <c r="C112" i="35"/>
  <c r="C113" i="35"/>
  <c r="C114" i="35"/>
  <c r="C115" i="35"/>
  <c r="C116" i="35"/>
  <c r="C117" i="35"/>
  <c r="C118" i="35"/>
  <c r="C119" i="35"/>
  <c r="C120" i="35"/>
  <c r="C121" i="35"/>
  <c r="C122" i="35"/>
  <c r="C123" i="35"/>
  <c r="C124" i="35"/>
  <c r="C125" i="35"/>
  <c r="C126" i="35"/>
  <c r="C127" i="35"/>
  <c r="C128" i="35"/>
  <c r="C129" i="35"/>
  <c r="C130" i="35"/>
  <c r="C131" i="35"/>
  <c r="C132" i="35"/>
  <c r="C133" i="35"/>
  <c r="C134" i="35"/>
  <c r="C135" i="35"/>
  <c r="C136" i="35"/>
  <c r="C137" i="35"/>
  <c r="C138" i="35"/>
  <c r="C139" i="35"/>
  <c r="C140" i="35"/>
  <c r="C141" i="35"/>
  <c r="C142" i="35"/>
  <c r="C143" i="35"/>
  <c r="C144" i="35"/>
  <c r="C145" i="35"/>
  <c r="C146" i="35"/>
  <c r="C147" i="35"/>
  <c r="C148" i="35"/>
  <c r="C149" i="35"/>
  <c r="C150" i="35"/>
  <c r="C151" i="35"/>
  <c r="C152" i="35"/>
  <c r="C153" i="35"/>
  <c r="C154" i="35"/>
  <c r="C155" i="35"/>
  <c r="C156" i="35"/>
  <c r="C157" i="35"/>
  <c r="C158" i="35"/>
  <c r="C159" i="35"/>
  <c r="C160" i="35"/>
  <c r="C161" i="35"/>
  <c r="C162" i="35"/>
  <c r="C163" i="35"/>
  <c r="C164" i="35"/>
  <c r="C165" i="35"/>
  <c r="C166" i="35"/>
  <c r="C167" i="35"/>
  <c r="C168" i="35"/>
  <c r="C169" i="35"/>
  <c r="C170" i="35"/>
  <c r="C171" i="35"/>
  <c r="C172" i="35"/>
  <c r="C173" i="35"/>
  <c r="C174" i="35"/>
  <c r="C175" i="35"/>
  <c r="C176" i="35"/>
  <c r="C177" i="35"/>
  <c r="C178" i="35"/>
  <c r="C179" i="35"/>
  <c r="C180" i="35"/>
  <c r="C181" i="35"/>
  <c r="C182" i="35"/>
  <c r="C183" i="35"/>
  <c r="C184" i="35"/>
  <c r="C185" i="35"/>
  <c r="C186" i="35"/>
  <c r="C187" i="35"/>
  <c r="C188" i="35"/>
  <c r="C189" i="35"/>
  <c r="C190" i="35"/>
  <c r="C191" i="35"/>
  <c r="C192" i="35"/>
  <c r="C193" i="35"/>
  <c r="C194" i="35"/>
  <c r="C195" i="35"/>
  <c r="C196" i="35"/>
  <c r="C197" i="35"/>
  <c r="C198" i="35"/>
  <c r="C199" i="35"/>
  <c r="C200" i="35"/>
  <c r="C201" i="35"/>
  <c r="C202" i="35"/>
  <c r="C203" i="35"/>
  <c r="C204" i="35"/>
  <c r="C205" i="35"/>
  <c r="C206" i="35"/>
  <c r="C207" i="35"/>
  <c r="G33" i="35"/>
  <c r="G34" i="35"/>
  <c r="G35" i="35"/>
  <c r="G36" i="35"/>
  <c r="G37" i="35"/>
  <c r="G38" i="35"/>
  <c r="G39" i="35"/>
  <c r="G40" i="35"/>
  <c r="G41" i="35"/>
  <c r="G42" i="35"/>
  <c r="G43" i="35"/>
  <c r="G44" i="35"/>
  <c r="G45" i="35"/>
  <c r="G46" i="35"/>
  <c r="G47" i="35"/>
  <c r="G48" i="35"/>
  <c r="G49" i="35"/>
  <c r="G50" i="35"/>
  <c r="G51" i="35"/>
  <c r="G52" i="35"/>
  <c r="G53" i="35"/>
  <c r="G54" i="35"/>
  <c r="G55" i="35"/>
  <c r="G56" i="35"/>
  <c r="G57" i="35"/>
  <c r="G58" i="35"/>
  <c r="G59" i="35"/>
  <c r="G60" i="35"/>
  <c r="G61" i="35"/>
  <c r="G62" i="35"/>
  <c r="G63" i="35"/>
  <c r="G64" i="35"/>
  <c r="G65" i="35"/>
  <c r="G66" i="35"/>
  <c r="G67" i="35"/>
  <c r="G68" i="35"/>
  <c r="G69" i="35"/>
  <c r="G70" i="35"/>
  <c r="G71" i="35"/>
  <c r="G72" i="35"/>
  <c r="G73" i="35"/>
  <c r="G74" i="35"/>
  <c r="G75" i="35"/>
  <c r="G76" i="35"/>
  <c r="G77" i="35"/>
  <c r="G78" i="35"/>
  <c r="G79" i="35"/>
  <c r="G80" i="35"/>
  <c r="G81" i="35"/>
  <c r="G82" i="35"/>
  <c r="G83" i="35"/>
  <c r="G84" i="35"/>
  <c r="G85" i="35"/>
  <c r="G86" i="35"/>
  <c r="G87" i="35"/>
  <c r="G88" i="35"/>
  <c r="G89" i="35"/>
  <c r="G90" i="35"/>
  <c r="G91" i="35"/>
  <c r="G92" i="35"/>
  <c r="G93" i="35"/>
  <c r="G94" i="35"/>
  <c r="G95" i="35"/>
  <c r="G96" i="35"/>
  <c r="G97" i="35"/>
  <c r="G98" i="35"/>
  <c r="G99" i="35"/>
  <c r="G100" i="35"/>
  <c r="G101" i="35"/>
  <c r="G102" i="35"/>
  <c r="G103" i="35"/>
  <c r="G104" i="35"/>
  <c r="G105" i="35"/>
  <c r="G106" i="35"/>
  <c r="G107" i="35"/>
  <c r="G108" i="35"/>
  <c r="G109" i="35"/>
  <c r="G110" i="35"/>
  <c r="G111" i="35"/>
  <c r="G112" i="35"/>
  <c r="G113" i="35"/>
  <c r="G114" i="35"/>
  <c r="G115" i="35"/>
  <c r="G116" i="35"/>
  <c r="G117" i="35"/>
  <c r="G118" i="35"/>
  <c r="G119" i="35"/>
  <c r="G120" i="35"/>
  <c r="G121" i="35"/>
  <c r="G122" i="35"/>
  <c r="G123" i="35"/>
  <c r="G124" i="35"/>
  <c r="G125" i="35"/>
  <c r="G126" i="35"/>
  <c r="G127" i="35"/>
  <c r="G128" i="35"/>
  <c r="G129" i="35"/>
  <c r="G130" i="35"/>
  <c r="G131" i="35"/>
  <c r="G132" i="35"/>
  <c r="G133" i="35"/>
  <c r="G134" i="35"/>
  <c r="G135" i="35"/>
  <c r="G136" i="35"/>
  <c r="G137" i="35"/>
  <c r="G138" i="35"/>
  <c r="G139" i="35"/>
  <c r="G140" i="35"/>
  <c r="G141" i="35"/>
  <c r="G142" i="35"/>
  <c r="G143" i="35"/>
  <c r="G144" i="35"/>
  <c r="G145" i="35"/>
  <c r="G146" i="35"/>
  <c r="G147" i="35"/>
  <c r="G148" i="35"/>
  <c r="G149" i="35"/>
  <c r="G150" i="35"/>
  <c r="G151" i="35"/>
  <c r="G152" i="35"/>
  <c r="G153" i="35"/>
  <c r="G154" i="35"/>
  <c r="G155" i="35"/>
  <c r="G156" i="35"/>
  <c r="G157" i="35"/>
  <c r="G158" i="35"/>
  <c r="G159" i="35"/>
  <c r="G160" i="35"/>
  <c r="G161" i="35"/>
  <c r="G162" i="35"/>
  <c r="G163" i="35"/>
  <c r="G164" i="35"/>
  <c r="G165" i="35"/>
  <c r="G166" i="35"/>
  <c r="G167" i="35"/>
  <c r="G168" i="35"/>
  <c r="G169" i="35"/>
  <c r="G170" i="35"/>
  <c r="G171" i="35"/>
  <c r="G172" i="35"/>
  <c r="G173" i="35"/>
  <c r="G174" i="35"/>
  <c r="G175" i="35"/>
  <c r="G176" i="35"/>
  <c r="G177" i="35"/>
  <c r="G178" i="35"/>
  <c r="G179" i="35"/>
  <c r="G180" i="35"/>
  <c r="G181" i="35"/>
  <c r="G182" i="35"/>
  <c r="G183" i="35"/>
  <c r="G184" i="35"/>
  <c r="G185" i="35"/>
  <c r="G186" i="35"/>
  <c r="G187" i="35"/>
  <c r="G188" i="35"/>
  <c r="G189" i="35"/>
  <c r="G190" i="35"/>
  <c r="G191" i="35"/>
  <c r="G192" i="35"/>
  <c r="G193" i="35"/>
  <c r="G194" i="35"/>
  <c r="G195" i="35"/>
  <c r="G196" i="35"/>
  <c r="G197" i="35"/>
  <c r="G198" i="35"/>
  <c r="G199" i="35"/>
  <c r="G200" i="35"/>
  <c r="G201" i="35"/>
  <c r="G202" i="35"/>
  <c r="G203" i="35"/>
  <c r="G204" i="35"/>
  <c r="G205" i="35"/>
  <c r="G206" i="35"/>
  <c r="G207" i="35"/>
  <c r="G9" i="35"/>
  <c r="G10" i="35"/>
  <c r="G11" i="35"/>
  <c r="G12" i="35"/>
  <c r="G13" i="35"/>
  <c r="G14" i="35"/>
  <c r="G15" i="35"/>
  <c r="G16" i="35"/>
  <c r="G17" i="35"/>
  <c r="G18" i="35"/>
  <c r="G19" i="35"/>
  <c r="G20" i="35"/>
  <c r="G21" i="35"/>
  <c r="G22" i="35"/>
  <c r="G23" i="35"/>
  <c r="G24" i="35"/>
  <c r="G25" i="35"/>
  <c r="G26" i="35"/>
  <c r="G27" i="35"/>
  <c r="G28" i="35"/>
  <c r="G29" i="35"/>
  <c r="G30" i="35"/>
  <c r="G31" i="35"/>
  <c r="G32" i="35"/>
  <c r="F33" i="35"/>
  <c r="F34" i="35"/>
  <c r="F35" i="35"/>
  <c r="F36" i="35"/>
  <c r="F37" i="35"/>
  <c r="F38" i="35"/>
  <c r="F39" i="35"/>
  <c r="F40" i="35"/>
  <c r="F41" i="35"/>
  <c r="F42" i="35"/>
  <c r="F43" i="35"/>
  <c r="F44" i="35"/>
  <c r="F45" i="35"/>
  <c r="F46" i="35"/>
  <c r="F47" i="35"/>
  <c r="F48" i="35"/>
  <c r="F49" i="35"/>
  <c r="F50" i="35"/>
  <c r="F51" i="35"/>
  <c r="F52" i="35"/>
  <c r="F53" i="35"/>
  <c r="F54" i="35"/>
  <c r="F55" i="35"/>
  <c r="F56" i="35"/>
  <c r="F57" i="35"/>
  <c r="F58" i="35"/>
  <c r="F59" i="35"/>
  <c r="F60" i="35"/>
  <c r="F61" i="35"/>
  <c r="F62" i="35"/>
  <c r="F63" i="35"/>
  <c r="F64" i="35"/>
  <c r="F65" i="35"/>
  <c r="F66" i="35"/>
  <c r="F67" i="35"/>
  <c r="F68" i="35"/>
  <c r="F69" i="35"/>
  <c r="F70" i="35"/>
  <c r="F71" i="35"/>
  <c r="F72" i="35"/>
  <c r="F73" i="35"/>
  <c r="F74" i="35"/>
  <c r="F75" i="35"/>
  <c r="F76" i="35"/>
  <c r="F77" i="35"/>
  <c r="F78" i="35"/>
  <c r="F79" i="35"/>
  <c r="F80" i="35"/>
  <c r="F81" i="35"/>
  <c r="F82" i="35"/>
  <c r="F83" i="35"/>
  <c r="F84" i="35"/>
  <c r="F85" i="35"/>
  <c r="F86" i="35"/>
  <c r="F87" i="35"/>
  <c r="F88" i="35"/>
  <c r="F89" i="35"/>
  <c r="F90" i="35"/>
  <c r="F91" i="35"/>
  <c r="F92" i="35"/>
  <c r="F93" i="35"/>
  <c r="F94" i="35"/>
  <c r="F95" i="35"/>
  <c r="F96" i="35"/>
  <c r="F97" i="35"/>
  <c r="F98" i="35"/>
  <c r="F99" i="35"/>
  <c r="F100" i="35"/>
  <c r="F101" i="35"/>
  <c r="F102" i="35"/>
  <c r="F103" i="35"/>
  <c r="F104" i="35"/>
  <c r="F105" i="35"/>
  <c r="F106" i="35"/>
  <c r="F107" i="35"/>
  <c r="F108" i="35"/>
  <c r="F109" i="35"/>
  <c r="F110" i="35"/>
  <c r="F111" i="35"/>
  <c r="F112" i="35"/>
  <c r="F113" i="35"/>
  <c r="F114" i="35"/>
  <c r="F115" i="35"/>
  <c r="F116" i="35"/>
  <c r="F117" i="35"/>
  <c r="F118" i="35"/>
  <c r="F119" i="35"/>
  <c r="F120" i="35"/>
  <c r="F121" i="35"/>
  <c r="F122" i="35"/>
  <c r="F123" i="35"/>
  <c r="F124" i="35"/>
  <c r="F125" i="35"/>
  <c r="F126" i="35"/>
  <c r="F127" i="35"/>
  <c r="F128" i="35"/>
  <c r="F129" i="35"/>
  <c r="F130" i="35"/>
  <c r="F131" i="35"/>
  <c r="F132" i="35"/>
  <c r="F133" i="35"/>
  <c r="F134" i="35"/>
  <c r="F135" i="35"/>
  <c r="F136" i="35"/>
  <c r="F137" i="35"/>
  <c r="F138" i="35"/>
  <c r="F139" i="35"/>
  <c r="F140" i="35"/>
  <c r="F141" i="35"/>
  <c r="F142" i="35"/>
  <c r="F143" i="35"/>
  <c r="F144" i="35"/>
  <c r="F145" i="35"/>
  <c r="F146" i="35"/>
  <c r="F147" i="35"/>
  <c r="F148" i="35"/>
  <c r="F149" i="35"/>
  <c r="F150" i="35"/>
  <c r="F151" i="35"/>
  <c r="F152" i="35"/>
  <c r="F153" i="35"/>
  <c r="F154" i="35"/>
  <c r="F155" i="35"/>
  <c r="F156" i="35"/>
  <c r="F157" i="35"/>
  <c r="F158" i="35"/>
  <c r="F159" i="35"/>
  <c r="F160" i="35"/>
  <c r="F161" i="35"/>
  <c r="F162" i="35"/>
  <c r="F163" i="35"/>
  <c r="F164" i="35"/>
  <c r="F165" i="35"/>
  <c r="F166" i="35"/>
  <c r="F167" i="35"/>
  <c r="F168" i="35"/>
  <c r="F169" i="35"/>
  <c r="F170" i="35"/>
  <c r="F171" i="35"/>
  <c r="F172" i="35"/>
  <c r="F173" i="35"/>
  <c r="F174" i="35"/>
  <c r="F175" i="35"/>
  <c r="F176" i="35"/>
  <c r="F177" i="35"/>
  <c r="F178" i="35"/>
  <c r="F179" i="35"/>
  <c r="F180" i="35"/>
  <c r="F181" i="35"/>
  <c r="F182" i="35"/>
  <c r="F183" i="35"/>
  <c r="F184" i="35"/>
  <c r="F185" i="35"/>
  <c r="F186" i="35"/>
  <c r="F187" i="35"/>
  <c r="F188" i="35"/>
  <c r="F189" i="35"/>
  <c r="F190" i="35"/>
  <c r="F191" i="35"/>
  <c r="F192" i="35"/>
  <c r="F193" i="35"/>
  <c r="F194" i="35"/>
  <c r="F195" i="35"/>
  <c r="F196" i="35"/>
  <c r="F197" i="35"/>
  <c r="F198" i="35"/>
  <c r="F199" i="35"/>
  <c r="F200" i="35"/>
  <c r="F201" i="35"/>
  <c r="F202" i="35"/>
  <c r="F203" i="35"/>
  <c r="F204" i="35"/>
  <c r="F205" i="35"/>
  <c r="F206" i="35"/>
  <c r="F207" i="35"/>
  <c r="F9" i="35"/>
  <c r="F10" i="35"/>
  <c r="F11" i="35"/>
  <c r="F12" i="35"/>
  <c r="F13" i="35"/>
  <c r="F14" i="35"/>
  <c r="F15" i="35"/>
  <c r="F16" i="35"/>
  <c r="F17" i="35"/>
  <c r="F18" i="35"/>
  <c r="F19" i="35"/>
  <c r="F20" i="35"/>
  <c r="F21" i="35"/>
  <c r="F22" i="35"/>
  <c r="F23" i="35"/>
  <c r="F24" i="35"/>
  <c r="F25" i="35"/>
  <c r="F26" i="35"/>
  <c r="F27" i="35"/>
  <c r="F28" i="35"/>
  <c r="F29" i="35"/>
  <c r="F30" i="35"/>
  <c r="F31" i="35"/>
  <c r="F32" i="35"/>
  <c r="G9" i="28"/>
  <c r="G10" i="28"/>
  <c r="G11" i="28"/>
  <c r="G12" i="28"/>
  <c r="G13" i="28"/>
  <c r="G14" i="28"/>
  <c r="G15" i="28"/>
  <c r="G16" i="28"/>
  <c r="G17" i="28"/>
  <c r="G18" i="28"/>
  <c r="G19" i="28"/>
  <c r="G20" i="28"/>
  <c r="G21" i="28"/>
  <c r="G22" i="28"/>
  <c r="G23" i="28"/>
  <c r="G24" i="28"/>
  <c r="G25" i="28"/>
  <c r="G26" i="28"/>
  <c r="G27" i="28"/>
  <c r="G28" i="28"/>
  <c r="G29" i="28"/>
  <c r="G30" i="28"/>
  <c r="G31" i="28"/>
  <c r="G32" i="28"/>
  <c r="G33" i="28"/>
  <c r="G34" i="28"/>
  <c r="G35" i="28"/>
  <c r="G36" i="28"/>
  <c r="G37" i="28"/>
  <c r="G38" i="28"/>
  <c r="G39" i="28"/>
  <c r="G40" i="28"/>
  <c r="G41" i="28"/>
  <c r="G42" i="28"/>
  <c r="G43" i="28"/>
  <c r="G44" i="28"/>
  <c r="G45" i="28"/>
  <c r="G46" i="28"/>
  <c r="G47" i="28"/>
  <c r="G48" i="28"/>
  <c r="G49" i="28"/>
  <c r="G50" i="28"/>
  <c r="G51" i="28"/>
  <c r="G52" i="28"/>
  <c r="G53" i="28"/>
  <c r="G54" i="28"/>
  <c r="G55" i="28"/>
  <c r="G56" i="28"/>
  <c r="G57" i="28"/>
  <c r="G58" i="28"/>
  <c r="G59" i="28"/>
  <c r="G60" i="28"/>
  <c r="G61" i="28"/>
  <c r="G62" i="28"/>
  <c r="G63" i="28"/>
  <c r="G64" i="28"/>
  <c r="G65" i="28"/>
  <c r="G66" i="28"/>
  <c r="G67" i="28"/>
  <c r="G68" i="28"/>
  <c r="G69" i="28"/>
  <c r="G70" i="28"/>
  <c r="G71" i="28"/>
  <c r="G72" i="28"/>
  <c r="G73" i="28"/>
  <c r="G74" i="28"/>
  <c r="G75" i="28"/>
  <c r="G76" i="28"/>
  <c r="G77" i="28"/>
  <c r="G78" i="28"/>
  <c r="G79" i="28"/>
  <c r="G80" i="28"/>
  <c r="G81" i="28"/>
  <c r="G82" i="28"/>
  <c r="G83" i="28"/>
  <c r="G84" i="28"/>
  <c r="G85" i="28"/>
  <c r="G86" i="28"/>
  <c r="G87" i="28"/>
  <c r="G88" i="28"/>
  <c r="G89" i="28"/>
  <c r="G90" i="28"/>
  <c r="G91" i="28"/>
  <c r="G92" i="28"/>
  <c r="G93" i="28"/>
  <c r="G94" i="28"/>
  <c r="G95" i="28"/>
  <c r="G96" i="28"/>
  <c r="G97" i="28"/>
  <c r="G98" i="28"/>
  <c r="G99" i="28"/>
  <c r="G100" i="28"/>
  <c r="G101" i="28"/>
  <c r="G102" i="28"/>
  <c r="G103" i="28"/>
  <c r="G104" i="28"/>
  <c r="G105" i="28"/>
  <c r="G106" i="28"/>
  <c r="G107" i="28"/>
  <c r="G108" i="28"/>
  <c r="G109" i="28"/>
  <c r="G110" i="28"/>
  <c r="G111" i="28"/>
  <c r="G112" i="28"/>
  <c r="G113" i="28"/>
  <c r="G114" i="28"/>
  <c r="G115" i="28"/>
  <c r="G116" i="28"/>
  <c r="G117" i="28"/>
  <c r="G118" i="28"/>
  <c r="G119" i="28"/>
  <c r="G120" i="28"/>
  <c r="G121" i="28"/>
  <c r="G122" i="28"/>
  <c r="G123" i="28"/>
  <c r="G124" i="28"/>
  <c r="G125" i="28"/>
  <c r="G126" i="28"/>
  <c r="G127" i="28"/>
  <c r="G128" i="28"/>
  <c r="G129" i="28"/>
  <c r="G130" i="28"/>
  <c r="G131" i="28"/>
  <c r="G132" i="28"/>
  <c r="G133" i="28"/>
  <c r="G134" i="28"/>
  <c r="G135" i="28"/>
  <c r="G136" i="28"/>
  <c r="G137" i="28"/>
  <c r="G138" i="28"/>
  <c r="G139" i="28"/>
  <c r="G140" i="28"/>
  <c r="G141" i="28"/>
  <c r="G142" i="28"/>
  <c r="G143" i="28"/>
  <c r="G144" i="28"/>
  <c r="G145" i="28"/>
  <c r="G146" i="28"/>
  <c r="G147" i="28"/>
  <c r="G148" i="28"/>
  <c r="G149" i="28"/>
  <c r="G150" i="28"/>
  <c r="G151" i="28"/>
  <c r="G152" i="28"/>
  <c r="G153" i="28"/>
  <c r="G154" i="28"/>
  <c r="G155" i="28"/>
  <c r="G156" i="28"/>
  <c r="G157" i="28"/>
  <c r="G158" i="28"/>
  <c r="G159" i="28"/>
  <c r="G160" i="28"/>
  <c r="G161" i="28"/>
  <c r="G162" i="28"/>
  <c r="G163" i="28"/>
  <c r="G164" i="28"/>
  <c r="G165" i="28"/>
  <c r="G166" i="28"/>
  <c r="G167" i="28"/>
  <c r="G168" i="28"/>
  <c r="G169" i="28"/>
  <c r="G170" i="28"/>
  <c r="G171" i="28"/>
  <c r="G172" i="28"/>
  <c r="G173" i="28"/>
  <c r="G174" i="28"/>
  <c r="G175" i="28"/>
  <c r="G176" i="28"/>
  <c r="G177" i="28"/>
  <c r="G178" i="28"/>
  <c r="G179" i="28"/>
  <c r="G180" i="28"/>
  <c r="G181" i="28"/>
  <c r="G182" i="28"/>
  <c r="G183" i="28"/>
  <c r="G184" i="28"/>
  <c r="G185" i="28"/>
  <c r="G186" i="28"/>
  <c r="G187" i="28"/>
  <c r="G188" i="28"/>
  <c r="G189" i="28"/>
  <c r="G190" i="28"/>
  <c r="G191" i="28"/>
  <c r="G192" i="28"/>
  <c r="G193" i="28"/>
  <c r="G194" i="28"/>
  <c r="G195" i="28"/>
  <c r="G196" i="28"/>
  <c r="G197" i="28"/>
  <c r="G198" i="28"/>
  <c r="G199" i="28"/>
  <c r="G200" i="28"/>
  <c r="G201" i="28"/>
  <c r="G202" i="28"/>
  <c r="G203" i="28"/>
  <c r="G204" i="28"/>
  <c r="G205" i="28"/>
  <c r="G206" i="28"/>
  <c r="G207" i="28"/>
  <c r="G8" i="28"/>
  <c r="R18" i="35"/>
  <c r="S18" i="35" s="1"/>
  <c r="R19" i="35"/>
  <c r="S19" i="35" s="1"/>
  <c r="R20" i="35"/>
  <c r="S20" i="35" s="1"/>
  <c r="R21" i="35"/>
  <c r="S21" i="35" s="1"/>
  <c r="R22" i="35"/>
  <c r="S22" i="35" s="1"/>
  <c r="R23" i="35"/>
  <c r="S23" i="35" s="1"/>
  <c r="R24" i="35"/>
  <c r="S24" i="35" s="1"/>
  <c r="R25" i="35"/>
  <c r="S25" i="35" s="1"/>
  <c r="R26" i="35"/>
  <c r="S26" i="35" s="1"/>
  <c r="R27" i="35"/>
  <c r="S27" i="35" s="1"/>
  <c r="R28" i="35"/>
  <c r="S28" i="35" s="1"/>
  <c r="R29" i="35"/>
  <c r="S29" i="35" s="1"/>
  <c r="R30" i="35"/>
  <c r="S30" i="35" s="1"/>
  <c r="R31" i="35"/>
  <c r="S31" i="35" s="1"/>
  <c r="R32" i="35"/>
  <c r="S32" i="35" s="1"/>
  <c r="R33" i="35"/>
  <c r="S33" i="35" s="1"/>
  <c r="R34" i="35"/>
  <c r="S34" i="35" s="1"/>
  <c r="R35" i="35"/>
  <c r="S35" i="35" s="1"/>
  <c r="R36" i="35"/>
  <c r="S36" i="35" s="1"/>
  <c r="R37" i="35"/>
  <c r="S37" i="35" s="1"/>
  <c r="R38" i="35"/>
  <c r="S38" i="35" s="1"/>
  <c r="R39" i="35"/>
  <c r="S39" i="35"/>
  <c r="R40" i="35"/>
  <c r="S40" i="35" s="1"/>
  <c r="R41" i="35"/>
  <c r="S41" i="35" s="1"/>
  <c r="R42" i="35"/>
  <c r="S42" i="35" s="1"/>
  <c r="R43" i="35"/>
  <c r="S43" i="35" s="1"/>
  <c r="R44" i="35"/>
  <c r="S44" i="35" s="1"/>
  <c r="R45" i="35"/>
  <c r="S45" i="35" s="1"/>
  <c r="R46" i="35"/>
  <c r="S46" i="35" s="1"/>
  <c r="R47" i="35"/>
  <c r="S47" i="35" s="1"/>
  <c r="R48" i="35"/>
  <c r="S48" i="35" s="1"/>
  <c r="R49" i="35"/>
  <c r="S49" i="35" s="1"/>
  <c r="R50" i="35"/>
  <c r="S50" i="35" s="1"/>
  <c r="R51" i="35"/>
  <c r="S51" i="35" s="1"/>
  <c r="R52" i="35"/>
  <c r="S52" i="35" s="1"/>
  <c r="R53" i="35"/>
  <c r="S53" i="35" s="1"/>
  <c r="R54" i="35"/>
  <c r="S54" i="35" s="1"/>
  <c r="R55" i="35"/>
  <c r="S55" i="35" s="1"/>
  <c r="R56" i="35"/>
  <c r="S56" i="35" s="1"/>
  <c r="R57" i="35"/>
  <c r="S57" i="35" s="1"/>
  <c r="R58" i="35"/>
  <c r="S58" i="35" s="1"/>
  <c r="R59" i="35"/>
  <c r="S59" i="35" s="1"/>
  <c r="R60" i="35"/>
  <c r="S60" i="35" s="1"/>
  <c r="R61" i="35"/>
  <c r="S61" i="35" s="1"/>
  <c r="R62" i="35"/>
  <c r="S62" i="35" s="1"/>
  <c r="R63" i="35"/>
  <c r="S63" i="35" s="1"/>
  <c r="R64" i="35"/>
  <c r="S64" i="35" s="1"/>
  <c r="R65" i="35"/>
  <c r="S65" i="35" s="1"/>
  <c r="R66" i="35"/>
  <c r="S66" i="35" s="1"/>
  <c r="R67" i="35"/>
  <c r="S67" i="35" s="1"/>
  <c r="R68" i="35"/>
  <c r="S68" i="35" s="1"/>
  <c r="R69" i="35"/>
  <c r="S69" i="35" s="1"/>
  <c r="R70" i="35"/>
  <c r="S70" i="35" s="1"/>
  <c r="R71" i="35"/>
  <c r="S71" i="35" s="1"/>
  <c r="R72" i="35"/>
  <c r="S72" i="35" s="1"/>
  <c r="R73" i="35"/>
  <c r="S73" i="35" s="1"/>
  <c r="R74" i="35"/>
  <c r="S74" i="35" s="1"/>
  <c r="R75" i="35"/>
  <c r="S75" i="35" s="1"/>
  <c r="R76" i="35"/>
  <c r="S76" i="35" s="1"/>
  <c r="R77" i="35"/>
  <c r="S77" i="35" s="1"/>
  <c r="R78" i="35"/>
  <c r="S78" i="35" s="1"/>
  <c r="R79" i="35"/>
  <c r="S79" i="35" s="1"/>
  <c r="R80" i="35"/>
  <c r="S80" i="35" s="1"/>
  <c r="R81" i="35"/>
  <c r="S81" i="35" s="1"/>
  <c r="R82" i="35"/>
  <c r="S82" i="35" s="1"/>
  <c r="R83" i="35"/>
  <c r="S83" i="35" s="1"/>
  <c r="R84" i="35"/>
  <c r="S84" i="35" s="1"/>
  <c r="R85" i="35"/>
  <c r="S85" i="35" s="1"/>
  <c r="R86" i="35"/>
  <c r="S86" i="35" s="1"/>
  <c r="R87" i="35"/>
  <c r="S87" i="35" s="1"/>
  <c r="R88" i="35"/>
  <c r="S88" i="35" s="1"/>
  <c r="R89" i="35"/>
  <c r="S89" i="35" s="1"/>
  <c r="R90" i="35"/>
  <c r="S90" i="35" s="1"/>
  <c r="R91" i="35"/>
  <c r="S91" i="35" s="1"/>
  <c r="R92" i="35"/>
  <c r="S92" i="35" s="1"/>
  <c r="R93" i="35"/>
  <c r="S93" i="35" s="1"/>
  <c r="R94" i="35"/>
  <c r="S94" i="35" s="1"/>
  <c r="R95" i="35"/>
  <c r="S95" i="35" s="1"/>
  <c r="R96" i="35"/>
  <c r="S96" i="35" s="1"/>
  <c r="R97" i="35"/>
  <c r="S97" i="35" s="1"/>
  <c r="R98" i="35"/>
  <c r="S98" i="35" s="1"/>
  <c r="R99" i="35"/>
  <c r="S99" i="35" s="1"/>
  <c r="R100" i="35"/>
  <c r="S100" i="35" s="1"/>
  <c r="R101" i="35"/>
  <c r="S101" i="35" s="1"/>
  <c r="R102" i="35"/>
  <c r="S102" i="35" s="1"/>
  <c r="R103" i="35"/>
  <c r="S103" i="35" s="1"/>
  <c r="R104" i="35"/>
  <c r="S104" i="35" s="1"/>
  <c r="R105" i="35"/>
  <c r="S105" i="35" s="1"/>
  <c r="R106" i="35"/>
  <c r="S106" i="35" s="1"/>
  <c r="R107" i="35"/>
  <c r="S107" i="35" s="1"/>
  <c r="R109" i="35"/>
  <c r="S109" i="35" s="1"/>
  <c r="R110" i="35"/>
  <c r="S110" i="35" s="1"/>
  <c r="R111" i="35"/>
  <c r="S111" i="35" s="1"/>
  <c r="R112" i="35"/>
  <c r="S112" i="35" s="1"/>
  <c r="R113" i="35"/>
  <c r="S113" i="35" s="1"/>
  <c r="R114" i="35"/>
  <c r="S114" i="35" s="1"/>
  <c r="R115" i="35"/>
  <c r="S115" i="35" s="1"/>
  <c r="R116" i="35"/>
  <c r="S116" i="35" s="1"/>
  <c r="R117" i="35"/>
  <c r="S117" i="35" s="1"/>
  <c r="R118" i="35"/>
  <c r="S118" i="35" s="1"/>
  <c r="R119" i="35"/>
  <c r="S119" i="35" s="1"/>
  <c r="R120" i="35"/>
  <c r="S120" i="35" s="1"/>
  <c r="R121" i="35"/>
  <c r="S121" i="35" s="1"/>
  <c r="R122" i="35"/>
  <c r="S122" i="35" s="1"/>
  <c r="R123" i="35"/>
  <c r="S123" i="35" s="1"/>
  <c r="R124" i="35"/>
  <c r="S124" i="35" s="1"/>
  <c r="R125" i="35"/>
  <c r="S125" i="35" s="1"/>
  <c r="R126" i="35"/>
  <c r="S126" i="35" s="1"/>
  <c r="R127" i="35"/>
  <c r="S127" i="35" s="1"/>
  <c r="R128" i="35"/>
  <c r="S128" i="35" s="1"/>
  <c r="R129" i="35"/>
  <c r="S129" i="35" s="1"/>
  <c r="R130" i="35"/>
  <c r="S130" i="35" s="1"/>
  <c r="R131" i="35"/>
  <c r="S131" i="35" s="1"/>
  <c r="R132" i="35"/>
  <c r="S132" i="35" s="1"/>
  <c r="R133" i="35"/>
  <c r="S133" i="35" s="1"/>
  <c r="R134" i="35"/>
  <c r="S134" i="35" s="1"/>
  <c r="R135" i="35"/>
  <c r="S135" i="35" s="1"/>
  <c r="R136" i="35"/>
  <c r="S136" i="35" s="1"/>
  <c r="R137" i="35"/>
  <c r="S137" i="35" s="1"/>
  <c r="R138" i="35"/>
  <c r="S138" i="35" s="1"/>
  <c r="R139" i="35"/>
  <c r="S139" i="35" s="1"/>
  <c r="R140" i="35"/>
  <c r="S140" i="35" s="1"/>
  <c r="R141" i="35"/>
  <c r="S141" i="35" s="1"/>
  <c r="R142" i="35"/>
  <c r="S142" i="35" s="1"/>
  <c r="R143" i="35"/>
  <c r="S143" i="35" s="1"/>
  <c r="R144" i="35"/>
  <c r="S144" i="35" s="1"/>
  <c r="R145" i="35"/>
  <c r="S145" i="35" s="1"/>
  <c r="R146" i="35"/>
  <c r="S146" i="35" s="1"/>
  <c r="R147" i="35"/>
  <c r="S147" i="35" s="1"/>
  <c r="R148" i="35"/>
  <c r="S148" i="35" s="1"/>
  <c r="R149" i="35"/>
  <c r="S149" i="35" s="1"/>
  <c r="R150" i="35"/>
  <c r="S150" i="35" s="1"/>
  <c r="R151" i="35"/>
  <c r="S151" i="35" s="1"/>
  <c r="R153" i="35"/>
  <c r="S153" i="35" s="1"/>
  <c r="R154" i="35"/>
  <c r="S154" i="35" s="1"/>
  <c r="R155" i="35"/>
  <c r="S155" i="35" s="1"/>
  <c r="R156" i="35"/>
  <c r="S156" i="35" s="1"/>
  <c r="R157" i="35"/>
  <c r="S157" i="35" s="1"/>
  <c r="R158" i="35"/>
  <c r="S158" i="35" s="1"/>
  <c r="R159" i="35"/>
  <c r="S159" i="35" s="1"/>
  <c r="R160" i="35"/>
  <c r="S160" i="35" s="1"/>
  <c r="R161" i="35"/>
  <c r="S161" i="35" s="1"/>
  <c r="R162" i="35"/>
  <c r="S162" i="35" s="1"/>
  <c r="R163" i="35"/>
  <c r="S163" i="35" s="1"/>
  <c r="R164" i="35"/>
  <c r="S164" i="35" s="1"/>
  <c r="R165" i="35"/>
  <c r="S165" i="35" s="1"/>
  <c r="R166" i="35"/>
  <c r="S166" i="35" s="1"/>
  <c r="R167" i="35"/>
  <c r="S167" i="35" s="1"/>
  <c r="R168" i="35"/>
  <c r="S168" i="35" s="1"/>
  <c r="R169" i="35"/>
  <c r="S169" i="35" s="1"/>
  <c r="R170" i="35"/>
  <c r="S170" i="35" s="1"/>
  <c r="R171" i="35"/>
  <c r="S171" i="35" s="1"/>
  <c r="R172" i="35"/>
  <c r="S172" i="35" s="1"/>
  <c r="R173" i="35"/>
  <c r="S173" i="35" s="1"/>
  <c r="R174" i="35"/>
  <c r="S174" i="35" s="1"/>
  <c r="R175" i="35"/>
  <c r="S175" i="35" s="1"/>
  <c r="R176" i="35"/>
  <c r="S176" i="35" s="1"/>
  <c r="R177" i="35"/>
  <c r="S177" i="35" s="1"/>
  <c r="R178" i="35"/>
  <c r="S178" i="35"/>
  <c r="R179" i="35"/>
  <c r="S179" i="35" s="1"/>
  <c r="R180" i="35"/>
  <c r="S180" i="35" s="1"/>
  <c r="R181" i="35"/>
  <c r="S181" i="35" s="1"/>
  <c r="R182" i="35"/>
  <c r="S182" i="35" s="1"/>
  <c r="R183" i="35"/>
  <c r="S183" i="35" s="1"/>
  <c r="R184" i="35"/>
  <c r="S184" i="35" s="1"/>
  <c r="R185" i="35"/>
  <c r="S185" i="35" s="1"/>
  <c r="R186" i="35"/>
  <c r="S186" i="35" s="1"/>
  <c r="R187" i="35"/>
  <c r="S187" i="35" s="1"/>
  <c r="R188" i="35"/>
  <c r="S188" i="35" s="1"/>
  <c r="R189" i="35"/>
  <c r="S189" i="35" s="1"/>
  <c r="R190" i="35"/>
  <c r="S190" i="35" s="1"/>
  <c r="R191" i="35"/>
  <c r="S191" i="35" s="1"/>
  <c r="R192" i="35"/>
  <c r="S192" i="35" s="1"/>
  <c r="R193" i="35"/>
  <c r="S193" i="35" s="1"/>
  <c r="R194" i="35"/>
  <c r="S194" i="35" s="1"/>
  <c r="R195" i="35"/>
  <c r="S195" i="35" s="1"/>
  <c r="R196" i="35"/>
  <c r="S196" i="35" s="1"/>
  <c r="R197" i="35"/>
  <c r="S197" i="35" s="1"/>
  <c r="R198" i="35"/>
  <c r="S198" i="35" s="1"/>
  <c r="R199" i="35"/>
  <c r="S199" i="35" s="1"/>
  <c r="R200" i="35"/>
  <c r="S200" i="35" s="1"/>
  <c r="R201" i="35"/>
  <c r="S201" i="35" s="1"/>
  <c r="R202" i="35"/>
  <c r="S202" i="35" s="1"/>
  <c r="R203" i="35"/>
  <c r="S203" i="35" s="1"/>
  <c r="R204" i="35"/>
  <c r="S204" i="35" s="1"/>
  <c r="R205" i="35"/>
  <c r="S205" i="35" s="1"/>
  <c r="R206" i="35"/>
  <c r="S206" i="35" s="1"/>
  <c r="R207" i="35"/>
  <c r="S207" i="35" s="1"/>
  <c r="O34" i="35"/>
  <c r="T34" i="35" s="1"/>
  <c r="O35" i="35"/>
  <c r="T35" i="35" s="1"/>
  <c r="O36" i="35"/>
  <c r="T36" i="35" s="1"/>
  <c r="O37" i="35"/>
  <c r="T37" i="35" s="1"/>
  <c r="O38" i="35"/>
  <c r="T38" i="35" s="1"/>
  <c r="O39" i="35"/>
  <c r="T39" i="35" s="1"/>
  <c r="O40" i="35"/>
  <c r="T40" i="35" s="1"/>
  <c r="O41" i="35"/>
  <c r="T41" i="35" s="1"/>
  <c r="O42" i="35"/>
  <c r="T42" i="35" s="1"/>
  <c r="O43" i="35"/>
  <c r="T43" i="35" s="1"/>
  <c r="O44" i="35"/>
  <c r="T44" i="35" s="1"/>
  <c r="O45" i="35"/>
  <c r="T45" i="35" s="1"/>
  <c r="O46" i="35"/>
  <c r="T46" i="35" s="1"/>
  <c r="O47" i="35"/>
  <c r="T47" i="35" s="1"/>
  <c r="O48" i="35"/>
  <c r="T48" i="35" s="1"/>
  <c r="O49" i="35"/>
  <c r="T49" i="35" s="1"/>
  <c r="O50" i="35"/>
  <c r="T50" i="35" s="1"/>
  <c r="O51" i="35"/>
  <c r="T51" i="35" s="1"/>
  <c r="O52" i="35"/>
  <c r="T52" i="35" s="1"/>
  <c r="O53" i="35"/>
  <c r="T53" i="35" s="1"/>
  <c r="O54" i="35"/>
  <c r="T54" i="35" s="1"/>
  <c r="O55" i="35"/>
  <c r="T55" i="35" s="1"/>
  <c r="O56" i="35"/>
  <c r="T56" i="35" s="1"/>
  <c r="O57" i="35"/>
  <c r="T57" i="35" s="1"/>
  <c r="O58" i="35"/>
  <c r="T58" i="35" s="1"/>
  <c r="O59" i="35"/>
  <c r="T59" i="35" s="1"/>
  <c r="O60" i="35"/>
  <c r="T60" i="35" s="1"/>
  <c r="O61" i="35"/>
  <c r="T61" i="35" s="1"/>
  <c r="O62" i="35"/>
  <c r="T62" i="35" s="1"/>
  <c r="O63" i="35"/>
  <c r="T63" i="35" s="1"/>
  <c r="O64" i="35"/>
  <c r="T64" i="35" s="1"/>
  <c r="O65" i="35"/>
  <c r="T65" i="35" s="1"/>
  <c r="O66" i="35"/>
  <c r="T66" i="35" s="1"/>
  <c r="O67" i="35"/>
  <c r="T67" i="35" s="1"/>
  <c r="O68" i="35"/>
  <c r="T68" i="35" s="1"/>
  <c r="O69" i="35"/>
  <c r="T69" i="35" s="1"/>
  <c r="O70" i="35"/>
  <c r="T70" i="35" s="1"/>
  <c r="O71" i="35"/>
  <c r="T71" i="35" s="1"/>
  <c r="O72" i="35"/>
  <c r="T72" i="35" s="1"/>
  <c r="O73" i="35"/>
  <c r="T73" i="35" s="1"/>
  <c r="O74" i="35"/>
  <c r="T74" i="35" s="1"/>
  <c r="O75" i="35"/>
  <c r="T75" i="35" s="1"/>
  <c r="O76" i="35"/>
  <c r="T76" i="35" s="1"/>
  <c r="O77" i="35"/>
  <c r="T77" i="35" s="1"/>
  <c r="O78" i="35"/>
  <c r="T78" i="35" s="1"/>
  <c r="O79" i="35"/>
  <c r="T79" i="35" s="1"/>
  <c r="O80" i="35"/>
  <c r="T80" i="35" s="1"/>
  <c r="O81" i="35"/>
  <c r="T81" i="35" s="1"/>
  <c r="O82" i="35"/>
  <c r="T82" i="35" s="1"/>
  <c r="O83" i="35"/>
  <c r="T83" i="35" s="1"/>
  <c r="O84" i="35"/>
  <c r="T84" i="35" s="1"/>
  <c r="O85" i="35"/>
  <c r="T85" i="35" s="1"/>
  <c r="O86" i="35"/>
  <c r="T86" i="35" s="1"/>
  <c r="O87" i="35"/>
  <c r="T87" i="35" s="1"/>
  <c r="O88" i="35"/>
  <c r="T88" i="35" s="1"/>
  <c r="O89" i="35"/>
  <c r="T89" i="35" s="1"/>
  <c r="O90" i="35"/>
  <c r="T90" i="35" s="1"/>
  <c r="O91" i="35"/>
  <c r="T91" i="35" s="1"/>
  <c r="O92" i="35"/>
  <c r="T92" i="35" s="1"/>
  <c r="O93" i="35"/>
  <c r="T93" i="35" s="1"/>
  <c r="O94" i="35"/>
  <c r="T94" i="35" s="1"/>
  <c r="O95" i="35"/>
  <c r="T95" i="35" s="1"/>
  <c r="O96" i="35"/>
  <c r="T96" i="35" s="1"/>
  <c r="O97" i="35"/>
  <c r="T97" i="35" s="1"/>
  <c r="O98" i="35"/>
  <c r="T98" i="35" s="1"/>
  <c r="O99" i="35"/>
  <c r="T99" i="35" s="1"/>
  <c r="O100" i="35"/>
  <c r="T100" i="35" s="1"/>
  <c r="O101" i="35"/>
  <c r="T101" i="35" s="1"/>
  <c r="O102" i="35"/>
  <c r="T102" i="35" s="1"/>
  <c r="O103" i="35"/>
  <c r="T103" i="35" s="1"/>
  <c r="O104" i="35"/>
  <c r="T104" i="35" s="1"/>
  <c r="O105" i="35"/>
  <c r="T105" i="35" s="1"/>
  <c r="O106" i="35"/>
  <c r="T106" i="35" s="1"/>
  <c r="O107" i="35"/>
  <c r="T107" i="35" s="1"/>
  <c r="O108" i="35"/>
  <c r="T108" i="35" s="1"/>
  <c r="O109" i="35"/>
  <c r="T109" i="35" s="1"/>
  <c r="O110" i="35"/>
  <c r="T110" i="35" s="1"/>
  <c r="O111" i="35"/>
  <c r="T111" i="35" s="1"/>
  <c r="O112" i="35"/>
  <c r="T112" i="35" s="1"/>
  <c r="O113" i="35"/>
  <c r="T113" i="35" s="1"/>
  <c r="O114" i="35"/>
  <c r="T114" i="35" s="1"/>
  <c r="O115" i="35"/>
  <c r="T115" i="35" s="1"/>
  <c r="O116" i="35"/>
  <c r="T116" i="35" s="1"/>
  <c r="O117" i="35"/>
  <c r="T117" i="35" s="1"/>
  <c r="O118" i="35"/>
  <c r="T118" i="35" s="1"/>
  <c r="O119" i="35"/>
  <c r="T119" i="35" s="1"/>
  <c r="O120" i="35"/>
  <c r="T120" i="35" s="1"/>
  <c r="O121" i="35"/>
  <c r="T121" i="35" s="1"/>
  <c r="O122" i="35"/>
  <c r="T122" i="35" s="1"/>
  <c r="O123" i="35"/>
  <c r="T123" i="35" s="1"/>
  <c r="O124" i="35"/>
  <c r="T124" i="35" s="1"/>
  <c r="O125" i="35"/>
  <c r="T125" i="35" s="1"/>
  <c r="O126" i="35"/>
  <c r="T126" i="35" s="1"/>
  <c r="O127" i="35"/>
  <c r="T127" i="35" s="1"/>
  <c r="O128" i="35"/>
  <c r="T128" i="35" s="1"/>
  <c r="O129" i="35"/>
  <c r="T129" i="35" s="1"/>
  <c r="O130" i="35"/>
  <c r="T130" i="35" s="1"/>
  <c r="O131" i="35"/>
  <c r="T131" i="35" s="1"/>
  <c r="O132" i="35"/>
  <c r="T132" i="35" s="1"/>
  <c r="O133" i="35"/>
  <c r="T133" i="35" s="1"/>
  <c r="O134" i="35"/>
  <c r="T134" i="35" s="1"/>
  <c r="O135" i="35"/>
  <c r="T135" i="35" s="1"/>
  <c r="O136" i="35"/>
  <c r="T136" i="35" s="1"/>
  <c r="O137" i="35"/>
  <c r="T137" i="35" s="1"/>
  <c r="O138" i="35"/>
  <c r="T138" i="35" s="1"/>
  <c r="O139" i="35"/>
  <c r="T139" i="35" s="1"/>
  <c r="O140" i="35"/>
  <c r="T140" i="35" s="1"/>
  <c r="O141" i="35"/>
  <c r="T141" i="35" s="1"/>
  <c r="O142" i="35"/>
  <c r="T142" i="35" s="1"/>
  <c r="O143" i="35"/>
  <c r="T143" i="35" s="1"/>
  <c r="O144" i="35"/>
  <c r="T144" i="35" s="1"/>
  <c r="O145" i="35"/>
  <c r="T145" i="35" s="1"/>
  <c r="O146" i="35"/>
  <c r="T146" i="35" s="1"/>
  <c r="O147" i="35"/>
  <c r="T147" i="35" s="1"/>
  <c r="O148" i="35"/>
  <c r="T148" i="35" s="1"/>
  <c r="O149" i="35"/>
  <c r="T149" i="35" s="1"/>
  <c r="O150" i="35"/>
  <c r="T150" i="35" s="1"/>
  <c r="O151" i="35"/>
  <c r="T151" i="35" s="1"/>
  <c r="O152" i="35"/>
  <c r="T152" i="35" s="1"/>
  <c r="O153" i="35"/>
  <c r="T153" i="35" s="1"/>
  <c r="O154" i="35"/>
  <c r="T154" i="35" s="1"/>
  <c r="O155" i="35"/>
  <c r="T155" i="35" s="1"/>
  <c r="O156" i="35"/>
  <c r="T156" i="35" s="1"/>
  <c r="O157" i="35"/>
  <c r="T157" i="35" s="1"/>
  <c r="O158" i="35"/>
  <c r="T158" i="35" s="1"/>
  <c r="O159" i="35"/>
  <c r="T159" i="35" s="1"/>
  <c r="O160" i="35"/>
  <c r="T160" i="35" s="1"/>
  <c r="O161" i="35"/>
  <c r="T161" i="35" s="1"/>
  <c r="O162" i="35"/>
  <c r="T162" i="35" s="1"/>
  <c r="O163" i="35"/>
  <c r="T163" i="35" s="1"/>
  <c r="O164" i="35"/>
  <c r="T164" i="35" s="1"/>
  <c r="O165" i="35"/>
  <c r="T165" i="35" s="1"/>
  <c r="O166" i="35"/>
  <c r="T166" i="35" s="1"/>
  <c r="O167" i="35"/>
  <c r="T167" i="35" s="1"/>
  <c r="O168" i="35"/>
  <c r="T168" i="35" s="1"/>
  <c r="O169" i="35"/>
  <c r="T169" i="35" s="1"/>
  <c r="O170" i="35"/>
  <c r="T170" i="35" s="1"/>
  <c r="O171" i="35"/>
  <c r="T171" i="35" s="1"/>
  <c r="O172" i="35"/>
  <c r="T172" i="35" s="1"/>
  <c r="O173" i="35"/>
  <c r="T173" i="35" s="1"/>
  <c r="O174" i="35"/>
  <c r="T174" i="35" s="1"/>
  <c r="O175" i="35"/>
  <c r="T175" i="35" s="1"/>
  <c r="O176" i="35"/>
  <c r="T176" i="35" s="1"/>
  <c r="O177" i="35"/>
  <c r="T177" i="35" s="1"/>
  <c r="O178" i="35"/>
  <c r="T178" i="35" s="1"/>
  <c r="O179" i="35"/>
  <c r="T179" i="35" s="1"/>
  <c r="O180" i="35"/>
  <c r="T180" i="35" s="1"/>
  <c r="O181" i="35"/>
  <c r="T181" i="35" s="1"/>
  <c r="O182" i="35"/>
  <c r="T182" i="35" s="1"/>
  <c r="O183" i="35"/>
  <c r="T183" i="35" s="1"/>
  <c r="O184" i="35"/>
  <c r="T184" i="35" s="1"/>
  <c r="O185" i="35"/>
  <c r="T185" i="35" s="1"/>
  <c r="O186" i="35"/>
  <c r="T186" i="35" s="1"/>
  <c r="O187" i="35"/>
  <c r="T187" i="35" s="1"/>
  <c r="O188" i="35"/>
  <c r="T188" i="35" s="1"/>
  <c r="O189" i="35"/>
  <c r="T189" i="35" s="1"/>
  <c r="O190" i="35"/>
  <c r="T190" i="35" s="1"/>
  <c r="O191" i="35"/>
  <c r="T191" i="35" s="1"/>
  <c r="O192" i="35"/>
  <c r="T192" i="35" s="1"/>
  <c r="O193" i="35"/>
  <c r="T193" i="35" s="1"/>
  <c r="O194" i="35"/>
  <c r="T194" i="35" s="1"/>
  <c r="O195" i="35"/>
  <c r="T195" i="35" s="1"/>
  <c r="O196" i="35"/>
  <c r="T196" i="35" s="1"/>
  <c r="O197" i="35"/>
  <c r="T197" i="35" s="1"/>
  <c r="O198" i="35"/>
  <c r="T198" i="35" s="1"/>
  <c r="O199" i="35"/>
  <c r="T199" i="35" s="1"/>
  <c r="O200" i="35"/>
  <c r="T200" i="35" s="1"/>
  <c r="O201" i="35"/>
  <c r="T201" i="35" s="1"/>
  <c r="O202" i="35"/>
  <c r="T202" i="35" s="1"/>
  <c r="O203" i="35"/>
  <c r="T203" i="35" s="1"/>
  <c r="O204" i="35"/>
  <c r="T204" i="35" s="1"/>
  <c r="O205" i="35"/>
  <c r="T205" i="35" s="1"/>
  <c r="O206" i="35"/>
  <c r="T206" i="35" s="1"/>
  <c r="O207" i="35"/>
  <c r="T207" i="35" s="1"/>
  <c r="O10" i="35"/>
  <c r="T10" i="35" s="1"/>
  <c r="O11" i="35"/>
  <c r="T11" i="35" s="1"/>
  <c r="O12" i="35"/>
  <c r="T12" i="35" s="1"/>
  <c r="O13" i="35"/>
  <c r="T13" i="35" s="1"/>
  <c r="O14" i="35"/>
  <c r="T14" i="35" s="1"/>
  <c r="O15" i="35"/>
  <c r="T15" i="35" s="1"/>
  <c r="O16" i="35"/>
  <c r="T16" i="35" s="1"/>
  <c r="O17" i="35"/>
  <c r="T17" i="35" s="1"/>
  <c r="O18" i="35"/>
  <c r="T18" i="35" s="1"/>
  <c r="O19" i="35"/>
  <c r="T19" i="35" s="1"/>
  <c r="O20" i="35"/>
  <c r="T20" i="35" s="1"/>
  <c r="O21" i="35"/>
  <c r="T21" i="35" s="1"/>
  <c r="O22" i="35"/>
  <c r="T22" i="35" s="1"/>
  <c r="O23" i="35"/>
  <c r="T23" i="35" s="1"/>
  <c r="O24" i="35"/>
  <c r="T24" i="35" s="1"/>
  <c r="O25" i="35"/>
  <c r="T25" i="35" s="1"/>
  <c r="O26" i="35"/>
  <c r="T26" i="35" s="1"/>
  <c r="O27" i="35"/>
  <c r="T27" i="35" s="1"/>
  <c r="O28" i="35"/>
  <c r="T28" i="35" s="1"/>
  <c r="O29" i="35"/>
  <c r="T29" i="35" s="1"/>
  <c r="O30" i="35"/>
  <c r="T30" i="35" s="1"/>
  <c r="O31" i="35"/>
  <c r="T31" i="35" s="1"/>
  <c r="O32" i="35"/>
  <c r="T32" i="35" s="1"/>
  <c r="O33" i="35"/>
  <c r="T33" i="35" s="1"/>
  <c r="R108" i="35"/>
  <c r="S108" i="35" s="1"/>
  <c r="R152" i="35"/>
  <c r="R9" i="35"/>
  <c r="S9" i="35" s="1"/>
  <c r="R10" i="35"/>
  <c r="S10" i="35" s="1"/>
  <c r="R11" i="35"/>
  <c r="S11" i="35" s="1"/>
  <c r="R12" i="35"/>
  <c r="S12" i="35" s="1"/>
  <c r="R13" i="35"/>
  <c r="S13" i="35" s="1"/>
  <c r="R14" i="35"/>
  <c r="S14" i="35" s="1"/>
  <c r="R15" i="35"/>
  <c r="S15" i="35" s="1"/>
  <c r="R16" i="35"/>
  <c r="S16" i="35" s="1"/>
  <c r="R17" i="35"/>
  <c r="S17" i="35" s="1"/>
  <c r="R8" i="35"/>
  <c r="S8" i="35" s="1"/>
  <c r="O9" i="35"/>
  <c r="T9" i="35" s="1"/>
  <c r="C9" i="14"/>
  <c r="C10" i="14"/>
  <c r="C11" i="14"/>
  <c r="C12" i="14"/>
  <c r="C13" i="14"/>
  <c r="C14" i="14"/>
  <c r="C15" i="14"/>
  <c r="C16" i="14"/>
  <c r="C17" i="14"/>
  <c r="C18" i="14"/>
  <c r="C19" i="14"/>
  <c r="C20" i="14"/>
  <c r="C21" i="14"/>
  <c r="C22" i="14"/>
  <c r="C23" i="14"/>
  <c r="C24" i="14"/>
  <c r="C25" i="14"/>
  <c r="C26" i="14"/>
  <c r="C27" i="14"/>
  <c r="C28" i="14"/>
  <c r="C29" i="14"/>
  <c r="C30" i="14"/>
  <c r="C31" i="14"/>
  <c r="C32" i="14"/>
  <c r="C33" i="14"/>
  <c r="C34" i="14"/>
  <c r="C35" i="14"/>
  <c r="C36" i="14"/>
  <c r="C37" i="14"/>
  <c r="C38" i="14"/>
  <c r="C39" i="14"/>
  <c r="C40" i="14"/>
  <c r="C41" i="14"/>
  <c r="C42" i="14"/>
  <c r="C43" i="14"/>
  <c r="C44" i="14"/>
  <c r="C45" i="14"/>
  <c r="C46" i="14"/>
  <c r="C47" i="14"/>
  <c r="C48" i="14"/>
  <c r="C49" i="14"/>
  <c r="C50" i="14"/>
  <c r="C51" i="14"/>
  <c r="C52" i="14"/>
  <c r="C53" i="14"/>
  <c r="C54" i="14"/>
  <c r="C55" i="14"/>
  <c r="C56" i="14"/>
  <c r="C57" i="14"/>
  <c r="C58" i="14"/>
  <c r="C59" i="14"/>
  <c r="C60" i="14"/>
  <c r="C61" i="14"/>
  <c r="C62" i="14"/>
  <c r="C63" i="14"/>
  <c r="C64" i="14"/>
  <c r="C65" i="14"/>
  <c r="C66" i="14"/>
  <c r="C67" i="14"/>
  <c r="C68" i="14"/>
  <c r="C69" i="14"/>
  <c r="C70" i="14"/>
  <c r="C71" i="14"/>
  <c r="C72" i="14"/>
  <c r="C73" i="14"/>
  <c r="C74" i="14"/>
  <c r="C75" i="14"/>
  <c r="C76" i="14"/>
  <c r="C77" i="14"/>
  <c r="C78" i="14"/>
  <c r="C79" i="14"/>
  <c r="C80" i="14"/>
  <c r="C81" i="14"/>
  <c r="C82" i="14"/>
  <c r="C83" i="14"/>
  <c r="C84" i="14"/>
  <c r="C85" i="14"/>
  <c r="C86" i="14"/>
  <c r="C87" i="14"/>
  <c r="C88" i="14"/>
  <c r="C89" i="14"/>
  <c r="C90" i="14"/>
  <c r="C91" i="14"/>
  <c r="C92" i="14"/>
  <c r="C93" i="14"/>
  <c r="C94" i="14"/>
  <c r="C95" i="14"/>
  <c r="C96" i="14"/>
  <c r="C97" i="14"/>
  <c r="C98" i="14"/>
  <c r="C99" i="14"/>
  <c r="C100" i="14"/>
  <c r="C101" i="14"/>
  <c r="C102" i="14"/>
  <c r="C103" i="14"/>
  <c r="C104" i="14"/>
  <c r="C105" i="14"/>
  <c r="C106" i="14"/>
  <c r="C107" i="14"/>
  <c r="C108" i="14"/>
  <c r="C109" i="14"/>
  <c r="C110" i="14"/>
  <c r="C111" i="14"/>
  <c r="C112" i="14"/>
  <c r="C113" i="14"/>
  <c r="C114" i="14"/>
  <c r="C115" i="14"/>
  <c r="C116" i="14"/>
  <c r="C117" i="14"/>
  <c r="C118" i="14"/>
  <c r="C119" i="14"/>
  <c r="C120" i="14"/>
  <c r="C121" i="14"/>
  <c r="C122" i="14"/>
  <c r="C123" i="14"/>
  <c r="C124" i="14"/>
  <c r="C125" i="14"/>
  <c r="C126" i="14"/>
  <c r="C127" i="14"/>
  <c r="C128" i="14"/>
  <c r="C129" i="14"/>
  <c r="C130" i="14"/>
  <c r="C131" i="14"/>
  <c r="C132" i="14"/>
  <c r="C133" i="14"/>
  <c r="C134" i="14"/>
  <c r="C135" i="14"/>
  <c r="C136" i="14"/>
  <c r="C137" i="14"/>
  <c r="C138" i="14"/>
  <c r="C139" i="14"/>
  <c r="C140" i="14"/>
  <c r="C141" i="14"/>
  <c r="C142" i="14"/>
  <c r="C143" i="14"/>
  <c r="C144" i="14"/>
  <c r="C145" i="14"/>
  <c r="C146" i="14"/>
  <c r="C147" i="14"/>
  <c r="C148" i="14"/>
  <c r="C149" i="14"/>
  <c r="C150" i="14"/>
  <c r="C151" i="14"/>
  <c r="C152" i="14"/>
  <c r="C153" i="14"/>
  <c r="C154" i="14"/>
  <c r="C155" i="14"/>
  <c r="C156" i="14"/>
  <c r="C157" i="14"/>
  <c r="C158" i="14"/>
  <c r="C159" i="14"/>
  <c r="C160" i="14"/>
  <c r="C161" i="14"/>
  <c r="C162" i="14"/>
  <c r="C163" i="14"/>
  <c r="C164" i="14"/>
  <c r="C165" i="14"/>
  <c r="C166" i="14"/>
  <c r="C167" i="14"/>
  <c r="C168" i="14"/>
  <c r="C169" i="14"/>
  <c r="C170" i="14"/>
  <c r="C171" i="14"/>
  <c r="C172" i="14"/>
  <c r="C173" i="14"/>
  <c r="C174" i="14"/>
  <c r="C175" i="14"/>
  <c r="C176" i="14"/>
  <c r="C177" i="14"/>
  <c r="C178" i="14"/>
  <c r="C179" i="14"/>
  <c r="C180" i="14"/>
  <c r="C181" i="14"/>
  <c r="C182" i="14"/>
  <c r="C183" i="14"/>
  <c r="C184" i="14"/>
  <c r="C185" i="14"/>
  <c r="C186" i="14"/>
  <c r="C187" i="14"/>
  <c r="C188" i="14"/>
  <c r="C189" i="14"/>
  <c r="C190" i="14"/>
  <c r="C191" i="14"/>
  <c r="C192" i="14"/>
  <c r="C193" i="14"/>
  <c r="C194" i="14"/>
  <c r="C195" i="14"/>
  <c r="C196" i="14"/>
  <c r="C197" i="14"/>
  <c r="C198" i="14"/>
  <c r="C199" i="14"/>
  <c r="C200" i="14"/>
  <c r="C201" i="14"/>
  <c r="C202" i="14"/>
  <c r="C203" i="14"/>
  <c r="C204" i="14"/>
  <c r="C205" i="14"/>
  <c r="C206" i="14"/>
  <c r="C207" i="14"/>
  <c r="AL68" i="14"/>
  <c r="AL69" i="14"/>
  <c r="AL70" i="14"/>
  <c r="AL71" i="14"/>
  <c r="AL72" i="14"/>
  <c r="AL73" i="14"/>
  <c r="AL74" i="14"/>
  <c r="AL75" i="14"/>
  <c r="AL76" i="14"/>
  <c r="AL77" i="14"/>
  <c r="AL78" i="14"/>
  <c r="AL79" i="14"/>
  <c r="AL80" i="14"/>
  <c r="AL81" i="14"/>
  <c r="AL82" i="14"/>
  <c r="AL83" i="14"/>
  <c r="AL84" i="14"/>
  <c r="AL85" i="14"/>
  <c r="AL86" i="14"/>
  <c r="AL87" i="14"/>
  <c r="AL88" i="14"/>
  <c r="AL89" i="14"/>
  <c r="AL90" i="14"/>
  <c r="AL91" i="14"/>
  <c r="AL92" i="14"/>
  <c r="AL93" i="14"/>
  <c r="AL94" i="14"/>
  <c r="AL95" i="14"/>
  <c r="AL96" i="14"/>
  <c r="AL97" i="14"/>
  <c r="AL98" i="14"/>
  <c r="AL99" i="14"/>
  <c r="AL100" i="14"/>
  <c r="AL101" i="14"/>
  <c r="AL102" i="14"/>
  <c r="AL103" i="14"/>
  <c r="AL104" i="14"/>
  <c r="AL105" i="14"/>
  <c r="AL106" i="14"/>
  <c r="AL107" i="14"/>
  <c r="AL108" i="14"/>
  <c r="AL109" i="14"/>
  <c r="AL110" i="14"/>
  <c r="AL111" i="14"/>
  <c r="AL112" i="14"/>
  <c r="AL113" i="14"/>
  <c r="AL114" i="14"/>
  <c r="AL115" i="14"/>
  <c r="AL116" i="14"/>
  <c r="AL117" i="14"/>
  <c r="AL118" i="14"/>
  <c r="AL119" i="14"/>
  <c r="AL120" i="14"/>
  <c r="AL121" i="14"/>
  <c r="AL122" i="14"/>
  <c r="AL123" i="14"/>
  <c r="AL124" i="14"/>
  <c r="AL125" i="14"/>
  <c r="AL126" i="14"/>
  <c r="AL127" i="14"/>
  <c r="AL128" i="14"/>
  <c r="AL129" i="14"/>
  <c r="AL130" i="14"/>
  <c r="AL131" i="14"/>
  <c r="AL132" i="14"/>
  <c r="AL133" i="14"/>
  <c r="AL134" i="14"/>
  <c r="AL135" i="14"/>
  <c r="AL136" i="14"/>
  <c r="AL137" i="14"/>
  <c r="AL138" i="14"/>
  <c r="AL139" i="14"/>
  <c r="AL140" i="14"/>
  <c r="AL141" i="14"/>
  <c r="AL142" i="14"/>
  <c r="AL143" i="14"/>
  <c r="AL144" i="14"/>
  <c r="AL145" i="14"/>
  <c r="AL146" i="14"/>
  <c r="AL147" i="14"/>
  <c r="AL148" i="14"/>
  <c r="AL149" i="14"/>
  <c r="AL150" i="14"/>
  <c r="AL151" i="14"/>
  <c r="AL152" i="14"/>
  <c r="AL153" i="14"/>
  <c r="AL154" i="14"/>
  <c r="AL155" i="14"/>
  <c r="AL156" i="14"/>
  <c r="AL157" i="14"/>
  <c r="AL158" i="14"/>
  <c r="AL159" i="14"/>
  <c r="AL160" i="14"/>
  <c r="AL161" i="14"/>
  <c r="AL162" i="14"/>
  <c r="AL163" i="14"/>
  <c r="AL164" i="14"/>
  <c r="AL165" i="14"/>
  <c r="AL166" i="14"/>
  <c r="AL167" i="14"/>
  <c r="AL168" i="14"/>
  <c r="AL169" i="14"/>
  <c r="AL170" i="14"/>
  <c r="AL171" i="14"/>
  <c r="AL172" i="14"/>
  <c r="AL173" i="14"/>
  <c r="AL174" i="14"/>
  <c r="AL175" i="14"/>
  <c r="AL176" i="14"/>
  <c r="AL177" i="14"/>
  <c r="AL178" i="14"/>
  <c r="AL179" i="14"/>
  <c r="AL180" i="14"/>
  <c r="AL181" i="14"/>
  <c r="AL182" i="14"/>
  <c r="AL183" i="14"/>
  <c r="AL184" i="14"/>
  <c r="AL185" i="14"/>
  <c r="AL186" i="14"/>
  <c r="AL187" i="14"/>
  <c r="AL188" i="14"/>
  <c r="AL189" i="14"/>
  <c r="AL190" i="14"/>
  <c r="AL191" i="14"/>
  <c r="AL192" i="14"/>
  <c r="AL193" i="14"/>
  <c r="AL194" i="14"/>
  <c r="AL195" i="14"/>
  <c r="AL196" i="14"/>
  <c r="AL197" i="14"/>
  <c r="AL198" i="14"/>
  <c r="AL199" i="14"/>
  <c r="AL200" i="14"/>
  <c r="AL201" i="14"/>
  <c r="AL202" i="14"/>
  <c r="AL203" i="14"/>
  <c r="AL204" i="14"/>
  <c r="AL205" i="14"/>
  <c r="AL206" i="14"/>
  <c r="AL207" i="14"/>
  <c r="Z68" i="14"/>
  <c r="AK68" i="14" s="1"/>
  <c r="Z69" i="14"/>
  <c r="AK69" i="14" s="1"/>
  <c r="Z70" i="14"/>
  <c r="AK70" i="14" s="1"/>
  <c r="Z71" i="14"/>
  <c r="AK71" i="14" s="1"/>
  <c r="Z72" i="14"/>
  <c r="AK72" i="14" s="1"/>
  <c r="Z73" i="14"/>
  <c r="Z74" i="14"/>
  <c r="AK74" i="14" s="1"/>
  <c r="Z75" i="14"/>
  <c r="AK75" i="14" s="1"/>
  <c r="Z76" i="14"/>
  <c r="AK76" i="14" s="1"/>
  <c r="Z77" i="14"/>
  <c r="AK77" i="14" s="1"/>
  <c r="Z78" i="14"/>
  <c r="AK78" i="14" s="1"/>
  <c r="Z79" i="14"/>
  <c r="Z80" i="14"/>
  <c r="AK80" i="14" s="1"/>
  <c r="Z81" i="14"/>
  <c r="AK81" i="14"/>
  <c r="Z82" i="14"/>
  <c r="AK82" i="14" s="1"/>
  <c r="Z83" i="14"/>
  <c r="AK83" i="14" s="1"/>
  <c r="Z84" i="14"/>
  <c r="AK84" i="14"/>
  <c r="Z85" i="14"/>
  <c r="AK85" i="14" s="1"/>
  <c r="Z86" i="14"/>
  <c r="AK86" i="14"/>
  <c r="Z87" i="14"/>
  <c r="AK87" i="14" s="1"/>
  <c r="Z88" i="14"/>
  <c r="AK88" i="14" s="1"/>
  <c r="Z89" i="14"/>
  <c r="AK89" i="14" s="1"/>
  <c r="Z90" i="14"/>
  <c r="AK90" i="14" s="1"/>
  <c r="Z91" i="14"/>
  <c r="Z92" i="14"/>
  <c r="AK92" i="14" s="1"/>
  <c r="Z93" i="14"/>
  <c r="Z94" i="14"/>
  <c r="AK94" i="14"/>
  <c r="Z95" i="14"/>
  <c r="AK95" i="14" s="1"/>
  <c r="Z96" i="14"/>
  <c r="AK96" i="14" s="1"/>
  <c r="Z97" i="14"/>
  <c r="AK97" i="14" s="1"/>
  <c r="Z98" i="14"/>
  <c r="AK98" i="14" s="1"/>
  <c r="Z99" i="14"/>
  <c r="AK99" i="14"/>
  <c r="Z100" i="14"/>
  <c r="AK100" i="14" s="1"/>
  <c r="Z101" i="14"/>
  <c r="AK101" i="14" s="1"/>
  <c r="Z102" i="14"/>
  <c r="AK102" i="14" s="1"/>
  <c r="Z103" i="14"/>
  <c r="AK103" i="14" s="1"/>
  <c r="Z104" i="14"/>
  <c r="AK104" i="14" s="1"/>
  <c r="Z105" i="14"/>
  <c r="Z106" i="14"/>
  <c r="AK106" i="14" s="1"/>
  <c r="Z107" i="14"/>
  <c r="AK107" i="14" s="1"/>
  <c r="Z108" i="14"/>
  <c r="AK108" i="14" s="1"/>
  <c r="Z109" i="14"/>
  <c r="AK109" i="14" s="1"/>
  <c r="Z110" i="14"/>
  <c r="AK110" i="14" s="1"/>
  <c r="Z111" i="14"/>
  <c r="Z112" i="14"/>
  <c r="AK112" i="14" s="1"/>
  <c r="Z113" i="14"/>
  <c r="AK113" i="14" s="1"/>
  <c r="Z114" i="14"/>
  <c r="AK114" i="14"/>
  <c r="Z115" i="14"/>
  <c r="AK115" i="14"/>
  <c r="Z116" i="14"/>
  <c r="AK116" i="14" s="1"/>
  <c r="Z117" i="14"/>
  <c r="Z118" i="14"/>
  <c r="AK118" i="14"/>
  <c r="Z119" i="14"/>
  <c r="AK119" i="14" s="1"/>
  <c r="Z120" i="14"/>
  <c r="AK120" i="14" s="1"/>
  <c r="Z121" i="14"/>
  <c r="AK121" i="14" s="1"/>
  <c r="Z122" i="14"/>
  <c r="AK122" i="14" s="1"/>
  <c r="Z123" i="14"/>
  <c r="Z124" i="14"/>
  <c r="AK124" i="14"/>
  <c r="Z125" i="14"/>
  <c r="Z126" i="14"/>
  <c r="AK126" i="14" s="1"/>
  <c r="Z127" i="14"/>
  <c r="AK127" i="14" s="1"/>
  <c r="Z128" i="14"/>
  <c r="AK128" i="14" s="1"/>
  <c r="Z129" i="14"/>
  <c r="AK129" i="14"/>
  <c r="Z130" i="14"/>
  <c r="AK130" i="14" s="1"/>
  <c r="Z131" i="14"/>
  <c r="AK131" i="14" s="1"/>
  <c r="Z132" i="14"/>
  <c r="AK132" i="14" s="1"/>
  <c r="Z133" i="14"/>
  <c r="AK133" i="14" s="1"/>
  <c r="Z134" i="14"/>
  <c r="AK134" i="14" s="1"/>
  <c r="Z135" i="14"/>
  <c r="Z136" i="14"/>
  <c r="AK136" i="14" s="1"/>
  <c r="Z137" i="14"/>
  <c r="AK137" i="14" s="1"/>
  <c r="Z138" i="14"/>
  <c r="AK138" i="14"/>
  <c r="Z139" i="14"/>
  <c r="Z140" i="14"/>
  <c r="AK140" i="14"/>
  <c r="Z141" i="14"/>
  <c r="AK141" i="14" s="1"/>
  <c r="Z142" i="14"/>
  <c r="AK142" i="14" s="1"/>
  <c r="Z143" i="14"/>
  <c r="AK143" i="14" s="1"/>
  <c r="Z144" i="14"/>
  <c r="AK144" i="14"/>
  <c r="Z145" i="14"/>
  <c r="AK145" i="14"/>
  <c r="Z146" i="14"/>
  <c r="AK146" i="14" s="1"/>
  <c r="Z147" i="14"/>
  <c r="AK147" i="14" s="1"/>
  <c r="Z148" i="14"/>
  <c r="AK148" i="14"/>
  <c r="Z149" i="14"/>
  <c r="Z150" i="14"/>
  <c r="AK150" i="14" s="1"/>
  <c r="Z151" i="14"/>
  <c r="AK151" i="14" s="1"/>
  <c r="Z152" i="14"/>
  <c r="AK152" i="14" s="1"/>
  <c r="Z153" i="14"/>
  <c r="AK153" i="14" s="1"/>
  <c r="Z154" i="14"/>
  <c r="AK154" i="14" s="1"/>
  <c r="Z155" i="14"/>
  <c r="AK155" i="14" s="1"/>
  <c r="Z156" i="14"/>
  <c r="AK156" i="14" s="1"/>
  <c r="Z157" i="14"/>
  <c r="AK157" i="14" s="1"/>
  <c r="Z158" i="14"/>
  <c r="AK158" i="14"/>
  <c r="Z159" i="14"/>
  <c r="Z160" i="14"/>
  <c r="AK160" i="14"/>
  <c r="Z161" i="14"/>
  <c r="AK161" i="14" s="1"/>
  <c r="Z162" i="14"/>
  <c r="AK162" i="14" s="1"/>
  <c r="Z163" i="14"/>
  <c r="AK163" i="14" s="1"/>
  <c r="Z164" i="14"/>
  <c r="AK164" i="14"/>
  <c r="Z165" i="14"/>
  <c r="AK165" i="14" s="1"/>
  <c r="Z166" i="14"/>
  <c r="AK166" i="14" s="1"/>
  <c r="Z167" i="14"/>
  <c r="AK167" i="14" s="1"/>
  <c r="Z168" i="14"/>
  <c r="AK168" i="14"/>
  <c r="Z169" i="14"/>
  <c r="Z170" i="14"/>
  <c r="AK170" i="14"/>
  <c r="Z171" i="14"/>
  <c r="AK171" i="14" s="1"/>
  <c r="Z172" i="14"/>
  <c r="AK172" i="14" s="1"/>
  <c r="Z173" i="14"/>
  <c r="AK173" i="14" s="1"/>
  <c r="Z174" i="14"/>
  <c r="AK174" i="14" s="1"/>
  <c r="Z175" i="14"/>
  <c r="Z176" i="14"/>
  <c r="AK176" i="14" s="1"/>
  <c r="Z177" i="14"/>
  <c r="AK177" i="14" s="1"/>
  <c r="Z178" i="14"/>
  <c r="AK178" i="14" s="1"/>
  <c r="Z179" i="14"/>
  <c r="AK179" i="14"/>
  <c r="Z180" i="14"/>
  <c r="AK180" i="14" s="1"/>
  <c r="Z181" i="14"/>
  <c r="AK181" i="14" s="1"/>
  <c r="Z182" i="14"/>
  <c r="AK182" i="14"/>
  <c r="Z183" i="14"/>
  <c r="Z184" i="14"/>
  <c r="AK184" i="14"/>
  <c r="Z185" i="14"/>
  <c r="AK185" i="14" s="1"/>
  <c r="Z186" i="14"/>
  <c r="AK186" i="14" s="1"/>
  <c r="Z187" i="14"/>
  <c r="AK187" i="14" s="1"/>
  <c r="Z188" i="14"/>
  <c r="AK188" i="14"/>
  <c r="Z189" i="14"/>
  <c r="AK189" i="14" s="1"/>
  <c r="Z190" i="14"/>
  <c r="AK190" i="14"/>
  <c r="Z191" i="14"/>
  <c r="AK191" i="14" s="1"/>
  <c r="Z192" i="14"/>
  <c r="AK192" i="14" s="1"/>
  <c r="Z193" i="14"/>
  <c r="AK193" i="14" s="1"/>
  <c r="Z194" i="14"/>
  <c r="AK194" i="14"/>
  <c r="Z195" i="14"/>
  <c r="AK195" i="14" s="1"/>
  <c r="Z196" i="14"/>
  <c r="AK196" i="14" s="1"/>
  <c r="Z197" i="14"/>
  <c r="AK197" i="14" s="1"/>
  <c r="Z198" i="14"/>
  <c r="AK198" i="14" s="1"/>
  <c r="Z199" i="14"/>
  <c r="AK199" i="14" s="1"/>
  <c r="Z200" i="14"/>
  <c r="AK200" i="14" s="1"/>
  <c r="Z201" i="14"/>
  <c r="AK201" i="14" s="1"/>
  <c r="Z202" i="14"/>
  <c r="AK202" i="14" s="1"/>
  <c r="Z203" i="14"/>
  <c r="Z204" i="14"/>
  <c r="AK204" i="14" s="1"/>
  <c r="Z205" i="14"/>
  <c r="AK205" i="14" s="1"/>
  <c r="Z206" i="14"/>
  <c r="AK206" i="14" s="1"/>
  <c r="Z207" i="14"/>
  <c r="S152" i="35"/>
  <c r="AD206" i="14"/>
  <c r="AK73" i="14"/>
  <c r="AK79" i="14"/>
  <c r="AK91" i="14"/>
  <c r="AK93" i="14"/>
  <c r="AK105" i="14"/>
  <c r="AK111" i="14"/>
  <c r="AK117" i="14"/>
  <c r="AK123" i="14"/>
  <c r="AK125" i="14"/>
  <c r="AK135" i="14"/>
  <c r="AK139" i="14"/>
  <c r="AK149" i="14"/>
  <c r="AK159" i="14"/>
  <c r="AK169" i="14"/>
  <c r="AK175" i="14"/>
  <c r="AK183" i="14"/>
  <c r="AK203" i="14"/>
  <c r="AK207" i="14"/>
  <c r="Z47" i="14"/>
  <c r="AK47" i="14"/>
  <c r="Z63" i="14"/>
  <c r="AK63" i="14"/>
  <c r="Z20" i="14"/>
  <c r="AK20" i="14" s="1"/>
  <c r="AG77" i="14"/>
  <c r="AG78" i="14"/>
  <c r="AG79" i="14"/>
  <c r="AG80" i="14"/>
  <c r="AG81" i="14"/>
  <c r="AG82" i="14"/>
  <c r="AG83" i="14"/>
  <c r="AG84" i="14"/>
  <c r="AG85" i="14"/>
  <c r="AG86" i="14"/>
  <c r="AG87" i="14"/>
  <c r="AG88" i="14"/>
  <c r="AG89" i="14"/>
  <c r="AG90" i="14"/>
  <c r="AG91" i="14"/>
  <c r="AG92" i="14"/>
  <c r="AG93" i="14"/>
  <c r="AG94" i="14"/>
  <c r="AG95" i="14"/>
  <c r="AG96" i="14"/>
  <c r="AG97" i="14"/>
  <c r="AG98" i="14"/>
  <c r="AG99" i="14"/>
  <c r="AG100" i="14"/>
  <c r="AG101" i="14"/>
  <c r="AG102" i="14"/>
  <c r="AG103" i="14"/>
  <c r="AG104" i="14"/>
  <c r="AG105" i="14"/>
  <c r="AG106" i="14"/>
  <c r="AG107" i="14"/>
  <c r="AG108" i="14"/>
  <c r="AG109" i="14"/>
  <c r="AG110" i="14"/>
  <c r="AG111" i="14"/>
  <c r="AG112" i="14"/>
  <c r="AG113" i="14"/>
  <c r="AG114" i="14"/>
  <c r="AG115" i="14"/>
  <c r="AG116" i="14"/>
  <c r="AG117" i="14"/>
  <c r="AG118" i="14"/>
  <c r="AG119" i="14"/>
  <c r="AG120" i="14"/>
  <c r="AG121" i="14"/>
  <c r="AG122" i="14"/>
  <c r="AG123" i="14"/>
  <c r="AG124" i="14"/>
  <c r="AG125" i="14"/>
  <c r="AG126" i="14"/>
  <c r="AG127" i="14"/>
  <c r="AG128" i="14"/>
  <c r="AG129" i="14"/>
  <c r="AG130" i="14"/>
  <c r="AG131" i="14"/>
  <c r="AG132" i="14"/>
  <c r="AG133" i="14"/>
  <c r="AG134" i="14"/>
  <c r="AG135" i="14"/>
  <c r="AG136" i="14"/>
  <c r="AG137" i="14"/>
  <c r="AG138" i="14"/>
  <c r="AG139" i="14"/>
  <c r="AG140" i="14"/>
  <c r="AG141" i="14"/>
  <c r="AG142" i="14"/>
  <c r="AG143" i="14"/>
  <c r="AG144" i="14"/>
  <c r="AG145" i="14"/>
  <c r="AG146" i="14"/>
  <c r="AG147" i="14"/>
  <c r="AG148" i="14"/>
  <c r="AG149" i="14"/>
  <c r="AG150" i="14"/>
  <c r="AG151" i="14"/>
  <c r="AG152" i="14"/>
  <c r="AG153" i="14"/>
  <c r="AG154" i="14"/>
  <c r="AG155" i="14"/>
  <c r="AG156" i="14"/>
  <c r="AG157" i="14"/>
  <c r="AG158" i="14"/>
  <c r="AG159" i="14"/>
  <c r="AG160" i="14"/>
  <c r="AG161" i="14"/>
  <c r="AG162" i="14"/>
  <c r="AG163" i="14"/>
  <c r="AG164" i="14"/>
  <c r="AG165" i="14"/>
  <c r="AG166" i="14"/>
  <c r="AG167" i="14"/>
  <c r="AG168" i="14"/>
  <c r="AG169" i="14"/>
  <c r="AG170" i="14"/>
  <c r="AG171" i="14"/>
  <c r="AG172" i="14"/>
  <c r="AG173" i="14"/>
  <c r="AG174" i="14"/>
  <c r="AG175" i="14"/>
  <c r="AG176" i="14"/>
  <c r="AG177" i="14"/>
  <c r="AG178" i="14"/>
  <c r="AG179" i="14"/>
  <c r="AG180" i="14"/>
  <c r="AG181" i="14"/>
  <c r="AG182" i="14"/>
  <c r="AG183" i="14"/>
  <c r="AG184" i="14"/>
  <c r="AG185" i="14"/>
  <c r="AG186" i="14"/>
  <c r="AG187" i="14"/>
  <c r="AG188" i="14"/>
  <c r="AG189" i="14"/>
  <c r="AG190" i="14"/>
  <c r="AG191" i="14"/>
  <c r="AG192" i="14"/>
  <c r="AG193" i="14"/>
  <c r="AG194" i="14"/>
  <c r="AG195" i="14"/>
  <c r="AG196" i="14"/>
  <c r="AG197" i="14"/>
  <c r="AG198" i="14"/>
  <c r="AG199" i="14"/>
  <c r="AG200" i="14"/>
  <c r="AG201" i="14"/>
  <c r="AG202" i="14"/>
  <c r="AG203" i="14"/>
  <c r="AG204" i="14"/>
  <c r="AG205" i="14"/>
  <c r="AG206" i="14"/>
  <c r="AG207" i="14"/>
  <c r="AD86" i="14"/>
  <c r="AD87" i="14"/>
  <c r="AD88" i="14"/>
  <c r="AD89" i="14"/>
  <c r="AD90" i="14"/>
  <c r="AD91" i="14"/>
  <c r="AD92" i="14"/>
  <c r="AD93" i="14"/>
  <c r="AD94" i="14"/>
  <c r="AD95" i="14"/>
  <c r="AD96" i="14"/>
  <c r="AD97" i="14"/>
  <c r="AD98" i="14"/>
  <c r="AD99" i="14"/>
  <c r="AD100" i="14"/>
  <c r="AD101" i="14"/>
  <c r="AD102" i="14"/>
  <c r="AD103" i="14"/>
  <c r="AD104" i="14"/>
  <c r="AD105" i="14"/>
  <c r="AD106" i="14"/>
  <c r="AD107" i="14"/>
  <c r="AD108" i="14"/>
  <c r="AD109" i="14"/>
  <c r="AD110" i="14"/>
  <c r="AD111" i="14"/>
  <c r="AD112" i="14"/>
  <c r="AD113" i="14"/>
  <c r="AD114" i="14"/>
  <c r="AD115" i="14"/>
  <c r="AD116" i="14"/>
  <c r="AD117" i="14"/>
  <c r="AD118" i="14"/>
  <c r="AD119" i="14"/>
  <c r="AD120" i="14"/>
  <c r="AD121" i="14"/>
  <c r="AD122" i="14"/>
  <c r="AD123" i="14"/>
  <c r="AD124" i="14"/>
  <c r="AD125" i="14"/>
  <c r="AD126" i="14"/>
  <c r="AD127" i="14"/>
  <c r="AD128" i="14"/>
  <c r="AD129" i="14"/>
  <c r="AD130" i="14"/>
  <c r="AD131" i="14"/>
  <c r="AD132" i="14"/>
  <c r="AD133" i="14"/>
  <c r="AD134" i="14"/>
  <c r="AD135" i="14"/>
  <c r="AD136" i="14"/>
  <c r="AD137" i="14"/>
  <c r="AD138" i="14"/>
  <c r="AD139" i="14"/>
  <c r="AD140" i="14"/>
  <c r="AD141" i="14"/>
  <c r="AD142" i="14"/>
  <c r="AD143" i="14"/>
  <c r="AD144" i="14"/>
  <c r="AD145" i="14"/>
  <c r="AD146" i="14"/>
  <c r="AD147" i="14"/>
  <c r="AD148" i="14"/>
  <c r="AD149" i="14"/>
  <c r="AD150" i="14"/>
  <c r="AD151" i="14"/>
  <c r="AD152" i="14"/>
  <c r="AD153" i="14"/>
  <c r="AD154" i="14"/>
  <c r="AD155" i="14"/>
  <c r="AD156" i="14"/>
  <c r="AD157" i="14"/>
  <c r="AD158" i="14"/>
  <c r="AD159" i="14"/>
  <c r="AD160" i="14"/>
  <c r="AD161" i="14"/>
  <c r="AD162" i="14"/>
  <c r="AD163" i="14"/>
  <c r="AD164" i="14"/>
  <c r="AD165" i="14"/>
  <c r="AD166" i="14"/>
  <c r="AD167" i="14"/>
  <c r="AD168" i="14"/>
  <c r="AD169" i="14"/>
  <c r="AD170" i="14"/>
  <c r="AD171" i="14"/>
  <c r="AD172" i="14"/>
  <c r="AD173" i="14"/>
  <c r="AD174" i="14"/>
  <c r="AD175" i="14"/>
  <c r="AD176" i="14"/>
  <c r="AD177" i="14"/>
  <c r="AD178" i="14"/>
  <c r="AD179" i="14"/>
  <c r="AD180" i="14"/>
  <c r="AD181" i="14"/>
  <c r="AD182" i="14"/>
  <c r="AD183" i="14"/>
  <c r="AD184" i="14"/>
  <c r="AD185" i="14"/>
  <c r="AD186" i="14"/>
  <c r="AD187" i="14"/>
  <c r="AD188" i="14"/>
  <c r="AD189" i="14"/>
  <c r="AD190" i="14"/>
  <c r="AD191" i="14"/>
  <c r="AD192" i="14"/>
  <c r="AD193" i="14"/>
  <c r="AD194" i="14"/>
  <c r="AD195" i="14"/>
  <c r="AD196" i="14"/>
  <c r="AD197" i="14"/>
  <c r="AD198" i="14"/>
  <c r="AD199" i="14"/>
  <c r="AD200" i="14"/>
  <c r="AD201" i="14"/>
  <c r="AD202" i="14"/>
  <c r="AD203" i="14"/>
  <c r="AD204" i="14"/>
  <c r="AD205" i="14"/>
  <c r="AD207" i="14"/>
  <c r="AD68" i="14"/>
  <c r="AD69" i="14"/>
  <c r="AD70" i="14"/>
  <c r="AD71" i="14"/>
  <c r="AD72" i="14"/>
  <c r="AD73" i="14"/>
  <c r="AD74" i="14"/>
  <c r="AD75" i="14"/>
  <c r="AD76" i="14"/>
  <c r="AD77" i="14"/>
  <c r="AD78" i="14"/>
  <c r="AD79" i="14"/>
  <c r="AD80" i="14"/>
  <c r="AD81" i="14"/>
  <c r="AD82" i="14"/>
  <c r="AD83" i="14"/>
  <c r="AD84" i="14"/>
  <c r="AD85" i="14"/>
  <c r="AG68" i="14"/>
  <c r="AG69" i="14"/>
  <c r="AG70" i="14"/>
  <c r="AG71" i="14"/>
  <c r="AG72" i="14"/>
  <c r="AG73" i="14"/>
  <c r="AG74" i="14"/>
  <c r="AG75" i="14"/>
  <c r="AG76" i="14"/>
  <c r="AG33" i="14"/>
  <c r="AG34" i="14"/>
  <c r="AG35" i="14"/>
  <c r="AG36" i="14"/>
  <c r="AG37" i="14"/>
  <c r="AG38" i="14"/>
  <c r="AG39" i="14"/>
  <c r="AG40" i="14"/>
  <c r="AG41" i="14"/>
  <c r="AG42" i="14"/>
  <c r="AG43" i="14"/>
  <c r="AG44" i="14"/>
  <c r="AG45" i="14"/>
  <c r="AG46" i="14"/>
  <c r="AG47" i="14"/>
  <c r="AG48" i="14"/>
  <c r="AG49" i="14"/>
  <c r="AG50" i="14"/>
  <c r="AG51" i="14"/>
  <c r="AG52" i="14"/>
  <c r="AG53" i="14"/>
  <c r="AG54" i="14"/>
  <c r="AG55" i="14"/>
  <c r="AG56" i="14"/>
  <c r="AG57" i="14"/>
  <c r="AG58" i="14"/>
  <c r="AG59" i="14"/>
  <c r="AG60" i="14"/>
  <c r="AG61" i="14"/>
  <c r="AG62" i="14"/>
  <c r="AG63" i="14"/>
  <c r="AG64" i="14"/>
  <c r="AG65" i="14"/>
  <c r="AG66" i="14"/>
  <c r="AG67" i="14"/>
  <c r="AG9" i="14"/>
  <c r="AG10" i="14"/>
  <c r="AG11" i="14"/>
  <c r="AG12" i="14"/>
  <c r="AG13" i="14"/>
  <c r="AG14" i="14"/>
  <c r="AG15" i="14"/>
  <c r="AG16" i="14"/>
  <c r="AG17" i="14"/>
  <c r="AG18" i="14"/>
  <c r="AG19" i="14"/>
  <c r="AG20" i="14"/>
  <c r="AG21" i="14"/>
  <c r="AG22" i="14"/>
  <c r="AG23" i="14"/>
  <c r="AG24" i="14"/>
  <c r="AG25" i="14"/>
  <c r="AG26" i="14"/>
  <c r="AG27" i="14"/>
  <c r="AG28" i="14"/>
  <c r="AG29" i="14"/>
  <c r="AG30" i="14"/>
  <c r="AG31" i="14"/>
  <c r="AG32" i="14"/>
  <c r="AD34" i="14"/>
  <c r="AD35" i="14"/>
  <c r="AD36" i="14"/>
  <c r="AD37" i="14"/>
  <c r="AD38" i="14"/>
  <c r="AD39" i="14"/>
  <c r="AD40" i="14"/>
  <c r="AD41" i="14"/>
  <c r="AD42" i="14"/>
  <c r="AD43" i="14"/>
  <c r="AD44" i="14"/>
  <c r="AD45" i="14"/>
  <c r="AD46" i="14"/>
  <c r="AD47" i="14"/>
  <c r="AD48" i="14"/>
  <c r="AD49" i="14"/>
  <c r="AD50" i="14"/>
  <c r="AD51" i="14"/>
  <c r="AD52" i="14"/>
  <c r="AD53" i="14"/>
  <c r="AD54" i="14"/>
  <c r="AD55" i="14"/>
  <c r="AD56" i="14"/>
  <c r="AD57" i="14"/>
  <c r="AD58" i="14"/>
  <c r="AD59" i="14"/>
  <c r="AD60" i="14"/>
  <c r="AD61" i="14"/>
  <c r="AD62" i="14"/>
  <c r="AD63" i="14"/>
  <c r="AD64" i="14"/>
  <c r="AD65" i="14"/>
  <c r="AD66" i="14"/>
  <c r="AD67" i="14"/>
  <c r="AD9" i="14"/>
  <c r="AD10" i="14"/>
  <c r="AD11" i="14"/>
  <c r="AD12" i="14"/>
  <c r="AD13" i="14"/>
  <c r="AD14" i="14"/>
  <c r="AD15" i="14"/>
  <c r="AD16" i="14"/>
  <c r="AD17" i="14"/>
  <c r="AD18" i="14"/>
  <c r="AD19" i="14"/>
  <c r="AD20" i="14"/>
  <c r="AD21" i="14"/>
  <c r="AD22" i="14"/>
  <c r="AD23" i="14"/>
  <c r="AD24" i="14"/>
  <c r="AD25" i="14"/>
  <c r="AD26" i="14"/>
  <c r="AD27" i="14"/>
  <c r="AD28" i="14"/>
  <c r="AD29" i="14"/>
  <c r="AD30" i="14"/>
  <c r="AD31" i="14"/>
  <c r="AD32" i="14"/>
  <c r="AD33" i="14"/>
  <c r="AL33" i="14"/>
  <c r="AL34" i="14"/>
  <c r="AL35" i="14"/>
  <c r="AL36" i="14"/>
  <c r="AL37" i="14"/>
  <c r="AL38" i="14"/>
  <c r="AL39" i="14"/>
  <c r="AL40" i="14"/>
  <c r="AL41" i="14"/>
  <c r="AL42" i="14"/>
  <c r="AL43" i="14"/>
  <c r="AL44" i="14"/>
  <c r="AL45" i="14"/>
  <c r="AL46" i="14"/>
  <c r="AL47" i="14"/>
  <c r="AL48" i="14"/>
  <c r="AL49" i="14"/>
  <c r="AL50" i="14"/>
  <c r="AL51" i="14"/>
  <c r="AL52" i="14"/>
  <c r="AL53" i="14"/>
  <c r="AL54" i="14"/>
  <c r="AL55" i="14"/>
  <c r="AL56" i="14"/>
  <c r="AL57" i="14"/>
  <c r="AL58" i="14"/>
  <c r="AL59" i="14"/>
  <c r="AL60" i="14"/>
  <c r="AL61" i="14"/>
  <c r="AL62" i="14"/>
  <c r="AL63" i="14"/>
  <c r="AL64" i="14"/>
  <c r="AL65" i="14"/>
  <c r="AL66" i="14"/>
  <c r="AL67" i="14"/>
  <c r="AL9" i="14"/>
  <c r="AL10" i="14"/>
  <c r="AL11" i="14"/>
  <c r="AL12" i="14"/>
  <c r="AL13" i="14"/>
  <c r="AL14" i="14"/>
  <c r="AL15" i="14"/>
  <c r="AL16" i="14"/>
  <c r="AL17" i="14"/>
  <c r="AL18" i="14"/>
  <c r="AL19" i="14"/>
  <c r="AL20" i="14"/>
  <c r="AL21" i="14"/>
  <c r="AL22" i="14"/>
  <c r="AL23" i="14"/>
  <c r="AL24" i="14"/>
  <c r="AL25" i="14"/>
  <c r="AL26" i="14"/>
  <c r="AL27" i="14"/>
  <c r="AL28" i="14"/>
  <c r="AL29" i="14"/>
  <c r="AL30" i="14"/>
  <c r="AL31" i="14"/>
  <c r="AL32" i="14"/>
  <c r="Z33" i="14"/>
  <c r="AK33" i="14" s="1"/>
  <c r="Z34" i="14"/>
  <c r="AK34" i="14" s="1"/>
  <c r="Z35" i="14"/>
  <c r="AK35" i="14" s="1"/>
  <c r="Z36" i="14"/>
  <c r="AK36" i="14"/>
  <c r="Z37" i="14"/>
  <c r="AK37" i="14" s="1"/>
  <c r="Z38" i="14"/>
  <c r="AK38" i="14" s="1"/>
  <c r="Z39" i="14"/>
  <c r="AK39" i="14" s="1"/>
  <c r="Z40" i="14"/>
  <c r="AK40" i="14"/>
  <c r="Z41" i="14"/>
  <c r="AK41" i="14" s="1"/>
  <c r="Z42" i="14"/>
  <c r="AK42" i="14" s="1"/>
  <c r="Z43" i="14"/>
  <c r="AK43" i="14" s="1"/>
  <c r="Z44" i="14"/>
  <c r="AK44" i="14" s="1"/>
  <c r="Z45" i="14"/>
  <c r="AK45" i="14" s="1"/>
  <c r="Z46" i="14"/>
  <c r="AK46" i="14" s="1"/>
  <c r="Z48" i="14"/>
  <c r="AK48" i="14" s="1"/>
  <c r="Z49" i="14"/>
  <c r="AK49" i="14"/>
  <c r="Z50" i="14"/>
  <c r="AK50" i="14" s="1"/>
  <c r="Z51" i="14"/>
  <c r="AK51" i="14" s="1"/>
  <c r="Z52" i="14"/>
  <c r="AK52" i="14"/>
  <c r="Z53" i="14"/>
  <c r="AK53" i="14"/>
  <c r="Z54" i="14"/>
  <c r="AK54" i="14" s="1"/>
  <c r="Z55" i="14"/>
  <c r="AK55" i="14" s="1"/>
  <c r="Z56" i="14"/>
  <c r="AK56" i="14" s="1"/>
  <c r="Z57" i="14"/>
  <c r="AK57" i="14"/>
  <c r="Z58" i="14"/>
  <c r="AK58" i="14" s="1"/>
  <c r="Z59" i="14"/>
  <c r="AK59" i="14" s="1"/>
  <c r="Z60" i="14"/>
  <c r="AK60" i="14" s="1"/>
  <c r="Z61" i="14"/>
  <c r="AK61" i="14"/>
  <c r="Z62" i="14"/>
  <c r="AK62" i="14" s="1"/>
  <c r="Z64" i="14"/>
  <c r="AK64" i="14"/>
  <c r="Z65" i="14"/>
  <c r="AK65" i="14" s="1"/>
  <c r="Z66" i="14"/>
  <c r="AK66" i="14" s="1"/>
  <c r="Z67" i="14"/>
  <c r="AK67" i="14" s="1"/>
  <c r="Z9" i="14"/>
  <c r="AK9" i="14" s="1"/>
  <c r="Z10" i="14"/>
  <c r="AK10" i="14" s="1"/>
  <c r="Z11" i="14"/>
  <c r="AK11" i="14"/>
  <c r="Z12" i="14"/>
  <c r="AK12" i="14" s="1"/>
  <c r="Z13" i="14"/>
  <c r="AK13" i="14" s="1"/>
  <c r="Z14" i="14"/>
  <c r="AK14" i="14"/>
  <c r="Z15" i="14"/>
  <c r="AK15" i="14" s="1"/>
  <c r="Z16" i="14"/>
  <c r="AK16" i="14" s="1"/>
  <c r="Z17" i="14"/>
  <c r="AK17" i="14" s="1"/>
  <c r="Z18" i="14"/>
  <c r="AK18" i="14" s="1"/>
  <c r="Z19" i="14"/>
  <c r="AK19" i="14"/>
  <c r="Z21" i="14"/>
  <c r="AK21" i="14" s="1"/>
  <c r="Z22" i="14"/>
  <c r="AK22" i="14"/>
  <c r="Z23" i="14"/>
  <c r="AK23" i="14" s="1"/>
  <c r="Z24" i="14"/>
  <c r="AK24" i="14"/>
  <c r="Z25" i="14"/>
  <c r="AK25" i="14" s="1"/>
  <c r="Z26" i="14"/>
  <c r="AK26" i="14" s="1"/>
  <c r="Z27" i="14"/>
  <c r="AK27" i="14" s="1"/>
  <c r="Z28" i="14"/>
  <c r="AK28" i="14"/>
  <c r="Z29" i="14"/>
  <c r="AK29" i="14" s="1"/>
  <c r="Z30" i="14"/>
  <c r="AK30" i="14" s="1"/>
  <c r="Z31" i="14"/>
  <c r="AK31" i="14"/>
  <c r="Z32" i="14"/>
  <c r="AK32" i="14" s="1"/>
  <c r="O33" i="14"/>
  <c r="O34" i="14"/>
  <c r="O35" i="14"/>
  <c r="O36" i="14"/>
  <c r="O37" i="14"/>
  <c r="O38" i="14"/>
  <c r="O39" i="14"/>
  <c r="O40" i="14"/>
  <c r="O41" i="14"/>
  <c r="O42" i="14"/>
  <c r="O43" i="14"/>
  <c r="O44" i="14"/>
  <c r="O45" i="14"/>
  <c r="O46" i="14"/>
  <c r="O47" i="14"/>
  <c r="O48" i="14"/>
  <c r="O49" i="14"/>
  <c r="O50" i="14"/>
  <c r="O51" i="14"/>
  <c r="O52" i="14"/>
  <c r="O53" i="14"/>
  <c r="O54" i="14"/>
  <c r="O55" i="14"/>
  <c r="O56" i="14"/>
  <c r="O57" i="14"/>
  <c r="O58" i="14"/>
  <c r="O59" i="14"/>
  <c r="O60" i="14"/>
  <c r="O61" i="14"/>
  <c r="O62" i="14"/>
  <c r="O63" i="14"/>
  <c r="O64" i="14"/>
  <c r="O65" i="14"/>
  <c r="O66" i="14"/>
  <c r="O67" i="14"/>
  <c r="O68" i="14"/>
  <c r="O69" i="14"/>
  <c r="O70" i="14"/>
  <c r="O71" i="14"/>
  <c r="O72" i="14"/>
  <c r="O73" i="14"/>
  <c r="O74" i="14"/>
  <c r="O75" i="14"/>
  <c r="O76" i="14"/>
  <c r="O77" i="14"/>
  <c r="O78" i="14"/>
  <c r="O79" i="14"/>
  <c r="O80" i="14"/>
  <c r="O81" i="14"/>
  <c r="O82" i="14"/>
  <c r="O83" i="14"/>
  <c r="O84" i="14"/>
  <c r="O85" i="14"/>
  <c r="O86" i="14"/>
  <c r="O87" i="14"/>
  <c r="O88" i="14"/>
  <c r="O89" i="14"/>
  <c r="O90" i="14"/>
  <c r="O91" i="14"/>
  <c r="O92" i="14"/>
  <c r="O93" i="14"/>
  <c r="O94" i="14"/>
  <c r="O95" i="14"/>
  <c r="O96" i="14"/>
  <c r="O97" i="14"/>
  <c r="O98" i="14"/>
  <c r="O99" i="14"/>
  <c r="O100" i="14"/>
  <c r="O101" i="14"/>
  <c r="O102" i="14"/>
  <c r="O103" i="14"/>
  <c r="O104" i="14"/>
  <c r="O105" i="14"/>
  <c r="O106" i="14"/>
  <c r="O107" i="14"/>
  <c r="O108" i="14"/>
  <c r="O109" i="14"/>
  <c r="O110" i="14"/>
  <c r="O111" i="14"/>
  <c r="O112" i="14"/>
  <c r="O113" i="14"/>
  <c r="O114" i="14"/>
  <c r="O115" i="14"/>
  <c r="O116" i="14"/>
  <c r="O117" i="14"/>
  <c r="O118" i="14"/>
  <c r="O119" i="14"/>
  <c r="O120" i="14"/>
  <c r="O121" i="14"/>
  <c r="O122" i="14"/>
  <c r="O123" i="14"/>
  <c r="O124" i="14"/>
  <c r="O125" i="14"/>
  <c r="O126" i="14"/>
  <c r="O127" i="14"/>
  <c r="O128" i="14"/>
  <c r="O129" i="14"/>
  <c r="O130" i="14"/>
  <c r="O131" i="14"/>
  <c r="O132" i="14"/>
  <c r="O133" i="14"/>
  <c r="O134" i="14"/>
  <c r="O135" i="14"/>
  <c r="O136" i="14"/>
  <c r="O137" i="14"/>
  <c r="O138" i="14"/>
  <c r="O139" i="14"/>
  <c r="O140" i="14"/>
  <c r="O141" i="14"/>
  <c r="O142" i="14"/>
  <c r="O143" i="14"/>
  <c r="O144" i="14"/>
  <c r="O145" i="14"/>
  <c r="O146" i="14"/>
  <c r="O147" i="14"/>
  <c r="O148" i="14"/>
  <c r="O149" i="14"/>
  <c r="O150" i="14"/>
  <c r="O151" i="14"/>
  <c r="O152" i="14"/>
  <c r="O153" i="14"/>
  <c r="O154" i="14"/>
  <c r="O155" i="14"/>
  <c r="O156" i="14"/>
  <c r="O157" i="14"/>
  <c r="O158" i="14"/>
  <c r="O159" i="14"/>
  <c r="O160" i="14"/>
  <c r="O161" i="14"/>
  <c r="O162" i="14"/>
  <c r="O163" i="14"/>
  <c r="O164" i="14"/>
  <c r="O165" i="14"/>
  <c r="O166" i="14"/>
  <c r="O167" i="14"/>
  <c r="O168" i="14"/>
  <c r="O169" i="14"/>
  <c r="O170" i="14"/>
  <c r="O171" i="14"/>
  <c r="O172" i="14"/>
  <c r="O173" i="14"/>
  <c r="O174" i="14"/>
  <c r="O175" i="14"/>
  <c r="O176" i="14"/>
  <c r="O177" i="14"/>
  <c r="O178" i="14"/>
  <c r="O179" i="14"/>
  <c r="O180" i="14"/>
  <c r="O181" i="14"/>
  <c r="O183" i="14"/>
  <c r="O184" i="14"/>
  <c r="O185" i="14"/>
  <c r="O186" i="14"/>
  <c r="O187" i="14"/>
  <c r="O188" i="14"/>
  <c r="O189" i="14"/>
  <c r="O190" i="14"/>
  <c r="O191" i="14"/>
  <c r="O192" i="14"/>
  <c r="O193" i="14"/>
  <c r="O194" i="14"/>
  <c r="O195" i="14"/>
  <c r="O196" i="14"/>
  <c r="O197" i="14"/>
  <c r="O198" i="14"/>
  <c r="O199" i="14"/>
  <c r="O200" i="14"/>
  <c r="O201" i="14"/>
  <c r="O202" i="14"/>
  <c r="O203" i="14"/>
  <c r="O204" i="14"/>
  <c r="O205" i="14"/>
  <c r="O206" i="14"/>
  <c r="O207" i="14"/>
  <c r="N33" i="14"/>
  <c r="N34" i="14"/>
  <c r="N35" i="14"/>
  <c r="N36" i="14"/>
  <c r="N37" i="14"/>
  <c r="N38" i="14"/>
  <c r="N39" i="14"/>
  <c r="N40" i="14"/>
  <c r="N41" i="14"/>
  <c r="N42" i="14"/>
  <c r="N43" i="14"/>
  <c r="N44" i="14"/>
  <c r="N45" i="14"/>
  <c r="N46" i="14"/>
  <c r="N47" i="14"/>
  <c r="N48" i="14"/>
  <c r="N49" i="14"/>
  <c r="N50" i="14"/>
  <c r="N51" i="14"/>
  <c r="N52" i="14"/>
  <c r="N53" i="14"/>
  <c r="N54" i="14"/>
  <c r="N55" i="14"/>
  <c r="N56" i="14"/>
  <c r="N57" i="14"/>
  <c r="N58" i="14"/>
  <c r="N59" i="14"/>
  <c r="N60" i="14"/>
  <c r="N61" i="14"/>
  <c r="N62" i="14"/>
  <c r="N63" i="14"/>
  <c r="N64" i="14"/>
  <c r="N65" i="14"/>
  <c r="N66" i="14"/>
  <c r="N67" i="14"/>
  <c r="N68" i="14"/>
  <c r="N69" i="14"/>
  <c r="N70" i="14"/>
  <c r="N71" i="14"/>
  <c r="N72" i="14"/>
  <c r="N73" i="14"/>
  <c r="N74" i="14"/>
  <c r="N75" i="14"/>
  <c r="N76" i="14"/>
  <c r="N77" i="14"/>
  <c r="N78" i="14"/>
  <c r="N79" i="14"/>
  <c r="N80" i="14"/>
  <c r="N81" i="14"/>
  <c r="N82" i="14"/>
  <c r="N83" i="14"/>
  <c r="N84" i="14"/>
  <c r="N85" i="14"/>
  <c r="N86" i="14"/>
  <c r="N87" i="14"/>
  <c r="N88" i="14"/>
  <c r="N89" i="14"/>
  <c r="N90" i="14"/>
  <c r="N91" i="14"/>
  <c r="N92" i="14"/>
  <c r="N93" i="14"/>
  <c r="N94" i="14"/>
  <c r="N95" i="14"/>
  <c r="N96" i="14"/>
  <c r="N97" i="14"/>
  <c r="N98" i="14"/>
  <c r="N99" i="14"/>
  <c r="N100" i="14"/>
  <c r="N101" i="14"/>
  <c r="N102" i="14"/>
  <c r="N103" i="14"/>
  <c r="N104" i="14"/>
  <c r="N105" i="14"/>
  <c r="N106" i="14"/>
  <c r="N107" i="14"/>
  <c r="N108" i="14"/>
  <c r="N109" i="14"/>
  <c r="N110" i="14"/>
  <c r="N111" i="14"/>
  <c r="N112" i="14"/>
  <c r="N113" i="14"/>
  <c r="N114" i="14"/>
  <c r="N115" i="14"/>
  <c r="N116" i="14"/>
  <c r="N117" i="14"/>
  <c r="N118" i="14"/>
  <c r="N119" i="14"/>
  <c r="N120" i="14"/>
  <c r="N121" i="14"/>
  <c r="N122" i="14"/>
  <c r="N123" i="14"/>
  <c r="N124" i="14"/>
  <c r="N125" i="14"/>
  <c r="N126" i="14"/>
  <c r="N127" i="14"/>
  <c r="N128" i="14"/>
  <c r="N129" i="14"/>
  <c r="N130" i="14"/>
  <c r="N131" i="14"/>
  <c r="N132" i="14"/>
  <c r="N133" i="14"/>
  <c r="N134" i="14"/>
  <c r="N135" i="14"/>
  <c r="N136" i="14"/>
  <c r="N137" i="14"/>
  <c r="N138" i="14"/>
  <c r="N139" i="14"/>
  <c r="N140" i="14"/>
  <c r="N141" i="14"/>
  <c r="N142" i="14"/>
  <c r="N143" i="14"/>
  <c r="N144" i="14"/>
  <c r="N145" i="14"/>
  <c r="N146" i="14"/>
  <c r="N147" i="14"/>
  <c r="N148" i="14"/>
  <c r="N149" i="14"/>
  <c r="N150" i="14"/>
  <c r="N151" i="14"/>
  <c r="N152" i="14"/>
  <c r="N153" i="14"/>
  <c r="N154" i="14"/>
  <c r="N155" i="14"/>
  <c r="N156" i="14"/>
  <c r="N157" i="14"/>
  <c r="N158" i="14"/>
  <c r="N159" i="14"/>
  <c r="N160" i="14"/>
  <c r="N161" i="14"/>
  <c r="N162" i="14"/>
  <c r="N163" i="14"/>
  <c r="N164" i="14"/>
  <c r="N165" i="14"/>
  <c r="N166" i="14"/>
  <c r="N167" i="14"/>
  <c r="N168" i="14"/>
  <c r="N169" i="14"/>
  <c r="N170" i="14"/>
  <c r="N171" i="14"/>
  <c r="N172" i="14"/>
  <c r="N173" i="14"/>
  <c r="N174" i="14"/>
  <c r="N175" i="14"/>
  <c r="N176" i="14"/>
  <c r="N177" i="14"/>
  <c r="N178" i="14"/>
  <c r="N179" i="14"/>
  <c r="N180" i="14"/>
  <c r="N181" i="14"/>
  <c r="N183" i="14"/>
  <c r="N184" i="14"/>
  <c r="N185" i="14"/>
  <c r="N186" i="14"/>
  <c r="N187" i="14"/>
  <c r="N188" i="14"/>
  <c r="N189" i="14"/>
  <c r="N190" i="14"/>
  <c r="N191" i="14"/>
  <c r="N192" i="14"/>
  <c r="N193" i="14"/>
  <c r="N194" i="14"/>
  <c r="N195" i="14"/>
  <c r="N196" i="14"/>
  <c r="N197" i="14"/>
  <c r="N198" i="14"/>
  <c r="N199" i="14"/>
  <c r="N200" i="14"/>
  <c r="N201" i="14"/>
  <c r="N202" i="14"/>
  <c r="N203" i="14"/>
  <c r="N204" i="14"/>
  <c r="N205" i="14"/>
  <c r="N206" i="14"/>
  <c r="N207" i="14"/>
  <c r="O9" i="14"/>
  <c r="O10" i="14"/>
  <c r="O11" i="14"/>
  <c r="O12" i="14"/>
  <c r="O13" i="14"/>
  <c r="O14" i="14"/>
  <c r="O15" i="14"/>
  <c r="O16" i="14"/>
  <c r="O17" i="14"/>
  <c r="O18" i="14"/>
  <c r="O19" i="14"/>
  <c r="O20" i="14"/>
  <c r="O21" i="14"/>
  <c r="O22" i="14"/>
  <c r="O23" i="14"/>
  <c r="O24" i="14"/>
  <c r="O25" i="14"/>
  <c r="O26" i="14"/>
  <c r="O27" i="14"/>
  <c r="O28" i="14"/>
  <c r="O29" i="14"/>
  <c r="O30" i="14"/>
  <c r="O31" i="14"/>
  <c r="O32" i="14"/>
  <c r="N9" i="14"/>
  <c r="N10" i="14"/>
  <c r="N11" i="14"/>
  <c r="N12" i="14"/>
  <c r="N13" i="14"/>
  <c r="N14" i="14"/>
  <c r="N15" i="14"/>
  <c r="N16" i="14"/>
  <c r="N17" i="14"/>
  <c r="N18" i="14"/>
  <c r="N19" i="14"/>
  <c r="N20" i="14"/>
  <c r="N21" i="14"/>
  <c r="N22" i="14"/>
  <c r="N23" i="14"/>
  <c r="N24" i="14"/>
  <c r="N25" i="14"/>
  <c r="N26" i="14"/>
  <c r="N27" i="14"/>
  <c r="N28" i="14"/>
  <c r="N29" i="14"/>
  <c r="N30" i="14"/>
  <c r="N31" i="14"/>
  <c r="N32" i="14"/>
  <c r="Z137" i="6"/>
  <c r="Z138" i="6"/>
  <c r="Z139" i="6"/>
  <c r="Z140" i="6"/>
  <c r="Z141" i="6"/>
  <c r="Z142" i="6"/>
  <c r="Z143" i="6"/>
  <c r="Z144" i="6"/>
  <c r="Z145" i="6"/>
  <c r="Z146" i="6"/>
  <c r="Z147" i="6"/>
  <c r="Z148" i="6"/>
  <c r="Z149" i="6"/>
  <c r="Z150" i="6"/>
  <c r="Z151" i="6"/>
  <c r="Z152" i="6"/>
  <c r="Z153" i="6"/>
  <c r="Z154" i="6"/>
  <c r="Z155" i="6"/>
  <c r="Z156" i="6"/>
  <c r="Z157" i="6"/>
  <c r="Z158" i="6"/>
  <c r="Z159" i="6"/>
  <c r="Z160" i="6"/>
  <c r="Z161" i="6"/>
  <c r="Z162" i="6"/>
  <c r="Z163" i="6"/>
  <c r="Z164" i="6"/>
  <c r="Z165" i="6"/>
  <c r="Z166" i="6"/>
  <c r="Z167" i="6"/>
  <c r="Z168" i="6"/>
  <c r="Z169" i="6"/>
  <c r="Z170" i="6"/>
  <c r="Z171" i="6"/>
  <c r="Z172" i="6"/>
  <c r="Z173" i="6"/>
  <c r="Z174" i="6"/>
  <c r="Z175" i="6"/>
  <c r="Z176" i="6"/>
  <c r="Z177" i="6"/>
  <c r="Z178" i="6"/>
  <c r="Z179" i="6"/>
  <c r="Z180" i="6"/>
  <c r="Z181" i="6"/>
  <c r="Z182" i="6"/>
  <c r="Z183" i="6"/>
  <c r="Z184" i="6"/>
  <c r="Z185" i="6"/>
  <c r="Z186" i="6"/>
  <c r="Z187" i="6"/>
  <c r="Z188" i="6"/>
  <c r="Z189" i="6"/>
  <c r="Z190" i="6"/>
  <c r="Z191" i="6"/>
  <c r="Z192" i="6"/>
  <c r="Z193" i="6"/>
  <c r="Z194" i="6"/>
  <c r="Z195" i="6"/>
  <c r="Z196" i="6"/>
  <c r="Z197" i="6"/>
  <c r="Z198" i="6"/>
  <c r="Z199" i="6"/>
  <c r="Z200" i="6"/>
  <c r="Z201" i="6"/>
  <c r="Z202" i="6"/>
  <c r="Z203" i="6"/>
  <c r="Z204" i="6"/>
  <c r="Z205" i="6"/>
  <c r="Z206" i="6"/>
  <c r="Z207" i="6"/>
  <c r="AC33" i="6"/>
  <c r="AC34" i="6"/>
  <c r="AC35" i="6"/>
  <c r="AC36" i="6"/>
  <c r="AC37" i="6"/>
  <c r="AC38" i="6"/>
  <c r="AC39" i="6"/>
  <c r="AC40" i="6"/>
  <c r="AC41" i="6"/>
  <c r="AC42" i="6"/>
  <c r="AC43" i="6"/>
  <c r="AC44" i="6"/>
  <c r="AC45" i="6"/>
  <c r="AC46" i="6"/>
  <c r="AC47" i="6"/>
  <c r="AC48" i="6"/>
  <c r="AC49" i="6"/>
  <c r="AC50" i="6"/>
  <c r="AC51" i="6"/>
  <c r="AC52" i="6"/>
  <c r="AC53" i="6"/>
  <c r="AC54" i="6"/>
  <c r="AC55" i="6"/>
  <c r="AC56" i="6"/>
  <c r="AC57" i="6"/>
  <c r="AC58" i="6"/>
  <c r="AC59" i="6"/>
  <c r="AC60" i="6"/>
  <c r="AC61" i="6"/>
  <c r="AC62" i="6"/>
  <c r="AC63" i="6"/>
  <c r="AC64" i="6"/>
  <c r="AC65" i="6"/>
  <c r="AC66" i="6"/>
  <c r="AC67" i="6"/>
  <c r="AC68" i="6"/>
  <c r="AC69" i="6"/>
  <c r="AC70" i="6"/>
  <c r="AC71" i="6"/>
  <c r="AC72" i="6"/>
  <c r="AC73" i="6"/>
  <c r="AC74" i="6"/>
  <c r="AC75" i="6"/>
  <c r="AC76" i="6"/>
  <c r="AC77" i="6"/>
  <c r="AC78" i="6"/>
  <c r="AC79" i="6"/>
  <c r="AC80" i="6"/>
  <c r="AC81" i="6"/>
  <c r="AC82" i="6"/>
  <c r="AC83" i="6"/>
  <c r="AC84" i="6"/>
  <c r="AC85" i="6"/>
  <c r="AC86" i="6"/>
  <c r="AC87" i="6"/>
  <c r="AC88" i="6"/>
  <c r="AC89" i="6"/>
  <c r="AC90" i="6"/>
  <c r="AC91" i="6"/>
  <c r="AC92" i="6"/>
  <c r="AC93" i="6"/>
  <c r="AC94" i="6"/>
  <c r="AC95" i="6"/>
  <c r="AC96" i="6"/>
  <c r="AC97" i="6"/>
  <c r="AC98" i="6"/>
  <c r="AC99" i="6"/>
  <c r="AC100" i="6"/>
  <c r="AC101" i="6"/>
  <c r="AC102" i="6"/>
  <c r="AC103" i="6"/>
  <c r="AC104" i="6"/>
  <c r="AC105" i="6"/>
  <c r="AC106" i="6"/>
  <c r="AC107" i="6"/>
  <c r="AC108" i="6"/>
  <c r="AC109" i="6"/>
  <c r="AC110" i="6"/>
  <c r="AC111" i="6"/>
  <c r="AC112" i="6"/>
  <c r="AC113" i="6"/>
  <c r="AC114" i="6"/>
  <c r="AC115" i="6"/>
  <c r="AC116" i="6"/>
  <c r="AC117" i="6"/>
  <c r="AC118" i="6"/>
  <c r="AC119" i="6"/>
  <c r="AC120" i="6"/>
  <c r="AC121" i="6"/>
  <c r="AC122" i="6"/>
  <c r="AC123" i="6"/>
  <c r="AC124" i="6"/>
  <c r="AC125" i="6"/>
  <c r="AC126" i="6"/>
  <c r="AC127" i="6"/>
  <c r="AC128" i="6"/>
  <c r="AC129" i="6"/>
  <c r="AC130" i="6"/>
  <c r="AC131" i="6"/>
  <c r="AC132" i="6"/>
  <c r="AC133" i="6"/>
  <c r="AC134" i="6"/>
  <c r="AC135" i="6"/>
  <c r="AC136" i="6"/>
  <c r="AC137" i="6"/>
  <c r="AC138" i="6"/>
  <c r="AC139" i="6"/>
  <c r="AC140" i="6"/>
  <c r="AC141" i="6"/>
  <c r="AC142" i="6"/>
  <c r="AC143" i="6"/>
  <c r="AC144" i="6"/>
  <c r="AC145" i="6"/>
  <c r="AC146" i="6"/>
  <c r="AC147" i="6"/>
  <c r="AC148" i="6"/>
  <c r="AC149" i="6"/>
  <c r="AC150" i="6"/>
  <c r="AC151" i="6"/>
  <c r="AC152" i="6"/>
  <c r="AC153" i="6"/>
  <c r="AC154" i="6"/>
  <c r="AC155" i="6"/>
  <c r="AC156" i="6"/>
  <c r="AC157" i="6"/>
  <c r="AC158" i="6"/>
  <c r="AC159" i="6"/>
  <c r="AC160" i="6"/>
  <c r="AC161" i="6"/>
  <c r="AC162" i="6"/>
  <c r="AC163" i="6"/>
  <c r="AC164" i="6"/>
  <c r="AC165" i="6"/>
  <c r="AC166" i="6"/>
  <c r="AC167" i="6"/>
  <c r="AC168" i="6"/>
  <c r="AC169" i="6"/>
  <c r="AC170" i="6"/>
  <c r="AC171" i="6"/>
  <c r="AC172" i="6"/>
  <c r="AC173" i="6"/>
  <c r="AC174" i="6"/>
  <c r="AC175" i="6"/>
  <c r="AC176" i="6"/>
  <c r="AC177" i="6"/>
  <c r="AC178" i="6"/>
  <c r="AC179" i="6"/>
  <c r="AC180" i="6"/>
  <c r="AC181" i="6"/>
  <c r="AC182" i="6"/>
  <c r="AC183" i="6"/>
  <c r="AC184" i="6"/>
  <c r="AC185" i="6"/>
  <c r="AC186" i="6"/>
  <c r="AC187" i="6"/>
  <c r="AC188" i="6"/>
  <c r="AC189" i="6"/>
  <c r="AC190" i="6"/>
  <c r="AC191" i="6"/>
  <c r="AC192" i="6"/>
  <c r="AC193" i="6"/>
  <c r="AC194" i="6"/>
  <c r="AC195" i="6"/>
  <c r="AC196" i="6"/>
  <c r="AC197" i="6"/>
  <c r="AC198" i="6"/>
  <c r="AC199" i="6"/>
  <c r="AC200" i="6"/>
  <c r="AC201" i="6"/>
  <c r="AC202" i="6"/>
  <c r="AC203" i="6"/>
  <c r="AC204" i="6"/>
  <c r="AC205" i="6"/>
  <c r="AC206" i="6"/>
  <c r="AC207" i="6"/>
  <c r="AC9" i="6"/>
  <c r="AC10" i="6"/>
  <c r="AC11" i="6"/>
  <c r="AC12" i="6"/>
  <c r="AC13" i="6"/>
  <c r="AC14" i="6"/>
  <c r="AC15" i="6"/>
  <c r="AC16" i="6"/>
  <c r="AC17" i="6"/>
  <c r="AC18" i="6"/>
  <c r="AC19" i="6"/>
  <c r="AC20" i="6"/>
  <c r="AC21" i="6"/>
  <c r="AC22" i="6"/>
  <c r="AC23" i="6"/>
  <c r="AC24" i="6"/>
  <c r="AC25" i="6"/>
  <c r="AC26" i="6"/>
  <c r="AC27" i="6"/>
  <c r="AC28" i="6"/>
  <c r="AC29" i="6"/>
  <c r="AC30" i="6"/>
  <c r="AC31" i="6"/>
  <c r="AC32" i="6"/>
  <c r="V9" i="6"/>
  <c r="AG9" i="6"/>
  <c r="V10" i="6"/>
  <c r="AG10" i="6"/>
  <c r="V11" i="6"/>
  <c r="AG11" i="6" s="1"/>
  <c r="V12" i="6"/>
  <c r="AG12" i="6" s="1"/>
  <c r="V13" i="6"/>
  <c r="AG13" i="6" s="1"/>
  <c r="V14" i="6"/>
  <c r="AG14" i="6"/>
  <c r="V15" i="6"/>
  <c r="AG15" i="6" s="1"/>
  <c r="V16" i="6"/>
  <c r="AG16" i="6" s="1"/>
  <c r="V17" i="6"/>
  <c r="AG17" i="6" s="1"/>
  <c r="V18" i="6"/>
  <c r="AG18" i="6" s="1"/>
  <c r="V19" i="6"/>
  <c r="AG19" i="6" s="1"/>
  <c r="V20" i="6"/>
  <c r="AG20" i="6" s="1"/>
  <c r="V21" i="6"/>
  <c r="AG21" i="6"/>
  <c r="V22" i="6"/>
  <c r="AG22" i="6"/>
  <c r="V23" i="6"/>
  <c r="AG23" i="6" s="1"/>
  <c r="V24" i="6"/>
  <c r="AG24" i="6" s="1"/>
  <c r="V25" i="6"/>
  <c r="AG25" i="6"/>
  <c r="V26" i="6"/>
  <c r="AG26" i="6"/>
  <c r="V27" i="6"/>
  <c r="AG27" i="6"/>
  <c r="V28" i="6"/>
  <c r="AG28" i="6" s="1"/>
  <c r="V29" i="6"/>
  <c r="AG29" i="6" s="1"/>
  <c r="V30" i="6"/>
  <c r="AG30" i="6" s="1"/>
  <c r="V31" i="6"/>
  <c r="AG31" i="6" s="1"/>
  <c r="V32" i="6"/>
  <c r="AG32" i="6" s="1"/>
  <c r="V33" i="6"/>
  <c r="AG33" i="6" s="1"/>
  <c r="V34" i="6"/>
  <c r="AG34" i="6" s="1"/>
  <c r="V35" i="6"/>
  <c r="AG35" i="6" s="1"/>
  <c r="V36" i="6"/>
  <c r="AG36" i="6" s="1"/>
  <c r="V37" i="6"/>
  <c r="AG37" i="6"/>
  <c r="V38" i="6"/>
  <c r="AG38" i="6" s="1"/>
  <c r="V39" i="6"/>
  <c r="AG39" i="6" s="1"/>
  <c r="V40" i="6"/>
  <c r="AG40" i="6" s="1"/>
  <c r="V41" i="6"/>
  <c r="AG41" i="6" s="1"/>
  <c r="V42" i="6"/>
  <c r="AG42" i="6" s="1"/>
  <c r="V43" i="6"/>
  <c r="AG43" i="6" s="1"/>
  <c r="V44" i="6"/>
  <c r="AG44" i="6" s="1"/>
  <c r="V45" i="6"/>
  <c r="AG45" i="6" s="1"/>
  <c r="V46" i="6"/>
  <c r="AG46" i="6" s="1"/>
  <c r="V47" i="6"/>
  <c r="AG47" i="6" s="1"/>
  <c r="V48" i="6"/>
  <c r="AG48" i="6" s="1"/>
  <c r="V49" i="6"/>
  <c r="AG49" i="6"/>
  <c r="V50" i="6"/>
  <c r="AG50" i="6" s="1"/>
  <c r="V51" i="6"/>
  <c r="AG51" i="6" s="1"/>
  <c r="V52" i="6"/>
  <c r="AG52" i="6" s="1"/>
  <c r="V53" i="6"/>
  <c r="AG53" i="6"/>
  <c r="V54" i="6"/>
  <c r="AG54" i="6"/>
  <c r="V55" i="6"/>
  <c r="AG55" i="6" s="1"/>
  <c r="V56" i="6"/>
  <c r="AG56" i="6" s="1"/>
  <c r="V57" i="6"/>
  <c r="AG57" i="6"/>
  <c r="V58" i="6"/>
  <c r="AG58" i="6"/>
  <c r="V59" i="6"/>
  <c r="AG59" i="6"/>
  <c r="V60" i="6"/>
  <c r="AG60" i="6" s="1"/>
  <c r="V61" i="6"/>
  <c r="AG61" i="6" s="1"/>
  <c r="V62" i="6"/>
  <c r="AG62" i="6"/>
  <c r="V63" i="6"/>
  <c r="AG63" i="6"/>
  <c r="V64" i="6"/>
  <c r="AG64" i="6" s="1"/>
  <c r="V65" i="6"/>
  <c r="AG65" i="6" s="1"/>
  <c r="V66" i="6"/>
  <c r="AG66" i="6"/>
  <c r="V67" i="6"/>
  <c r="AG67" i="6" s="1"/>
  <c r="V68" i="6"/>
  <c r="AG68" i="6" s="1"/>
  <c r="V69" i="6"/>
  <c r="AG69" i="6" s="1"/>
  <c r="V70" i="6"/>
  <c r="AG70" i="6" s="1"/>
  <c r="V71" i="6"/>
  <c r="AG71" i="6"/>
  <c r="V72" i="6"/>
  <c r="AG72" i="6" s="1"/>
  <c r="V73" i="6"/>
  <c r="AG73" i="6"/>
  <c r="V74" i="6"/>
  <c r="AG74" i="6"/>
  <c r="V75" i="6"/>
  <c r="AG75" i="6" s="1"/>
  <c r="V76" i="6"/>
  <c r="AG76" i="6" s="1"/>
  <c r="V77" i="6"/>
  <c r="AG77" i="6"/>
  <c r="V78" i="6"/>
  <c r="AG78" i="6"/>
  <c r="V79" i="6"/>
  <c r="AG79" i="6" s="1"/>
  <c r="V80" i="6"/>
  <c r="AG80" i="6" s="1"/>
  <c r="V81" i="6"/>
  <c r="AG81" i="6" s="1"/>
  <c r="V82" i="6"/>
  <c r="AG82" i="6" s="1"/>
  <c r="V83" i="6"/>
  <c r="AG83" i="6" s="1"/>
  <c r="V84" i="6"/>
  <c r="AG84" i="6" s="1"/>
  <c r="V85" i="6"/>
  <c r="AG85" i="6"/>
  <c r="V86" i="6"/>
  <c r="AG86" i="6"/>
  <c r="V87" i="6"/>
  <c r="AG87" i="6" s="1"/>
  <c r="V88" i="6"/>
  <c r="AG88" i="6" s="1"/>
  <c r="V89" i="6"/>
  <c r="AG89" i="6"/>
  <c r="V90" i="6"/>
  <c r="AG90" i="6"/>
  <c r="V91" i="6"/>
  <c r="AG91" i="6"/>
  <c r="V92" i="6"/>
  <c r="AG92" i="6" s="1"/>
  <c r="V93" i="6"/>
  <c r="AG93" i="6" s="1"/>
  <c r="V94" i="6"/>
  <c r="AG94" i="6" s="1"/>
  <c r="V95" i="6"/>
  <c r="AG95" i="6" s="1"/>
  <c r="V96" i="6"/>
  <c r="AG96" i="6" s="1"/>
  <c r="V97" i="6"/>
  <c r="AG97" i="6" s="1"/>
  <c r="V98" i="6"/>
  <c r="AG98" i="6" s="1"/>
  <c r="V99" i="6"/>
  <c r="AG99" i="6" s="1"/>
  <c r="V100" i="6"/>
  <c r="AG100" i="6" s="1"/>
  <c r="V101" i="6"/>
  <c r="AG101" i="6"/>
  <c r="V102" i="6"/>
  <c r="AG102" i="6" s="1"/>
  <c r="V103" i="6"/>
  <c r="AG103" i="6" s="1"/>
  <c r="V104" i="6"/>
  <c r="AG104" i="6" s="1"/>
  <c r="V105" i="6"/>
  <c r="AG105" i="6" s="1"/>
  <c r="V106" i="6"/>
  <c r="AG106" i="6" s="1"/>
  <c r="V107" i="6"/>
  <c r="AG107" i="6" s="1"/>
  <c r="V108" i="6"/>
  <c r="AG108" i="6" s="1"/>
  <c r="V109" i="6"/>
  <c r="AG109" i="6" s="1"/>
  <c r="V110" i="6"/>
  <c r="AG110" i="6" s="1"/>
  <c r="V111" i="6"/>
  <c r="AG111" i="6" s="1"/>
  <c r="V112" i="6"/>
  <c r="AG112" i="6" s="1"/>
  <c r="V113" i="6"/>
  <c r="AG113" i="6" s="1"/>
  <c r="V114" i="6"/>
  <c r="AG114" i="6"/>
  <c r="V115" i="6"/>
  <c r="AG115" i="6" s="1"/>
  <c r="V116" i="6"/>
  <c r="AG116" i="6" s="1"/>
  <c r="V117" i="6"/>
  <c r="AG117" i="6"/>
  <c r="V118" i="6"/>
  <c r="AG118" i="6" s="1"/>
  <c r="V119" i="6"/>
  <c r="AG119" i="6" s="1"/>
  <c r="V120" i="6"/>
  <c r="AG120" i="6" s="1"/>
  <c r="V121" i="6"/>
  <c r="AG121" i="6"/>
  <c r="V122" i="6"/>
  <c r="AG122" i="6"/>
  <c r="V123" i="6"/>
  <c r="AG123" i="6" s="1"/>
  <c r="V124" i="6"/>
  <c r="AG124" i="6" s="1"/>
  <c r="V125" i="6"/>
  <c r="AG125" i="6" s="1"/>
  <c r="V126" i="6"/>
  <c r="AG126" i="6"/>
  <c r="V127" i="6"/>
  <c r="AG127" i="6"/>
  <c r="V128" i="6"/>
  <c r="AG128" i="6" s="1"/>
  <c r="V129" i="6"/>
  <c r="AG129" i="6" s="1"/>
  <c r="V130" i="6"/>
  <c r="AG130" i="6" s="1"/>
  <c r="V131" i="6"/>
  <c r="AG131" i="6" s="1"/>
  <c r="V132" i="6"/>
  <c r="AG132" i="6" s="1"/>
  <c r="V133" i="6"/>
  <c r="AG133" i="6" s="1"/>
  <c r="V134" i="6"/>
  <c r="AG134" i="6" s="1"/>
  <c r="V135" i="6"/>
  <c r="AG135" i="6" s="1"/>
  <c r="V136" i="6"/>
  <c r="AG136" i="6" s="1"/>
  <c r="V137" i="6"/>
  <c r="AG137" i="6"/>
  <c r="V138" i="6"/>
  <c r="AG138" i="6" s="1"/>
  <c r="V139" i="6"/>
  <c r="AG139" i="6" s="1"/>
  <c r="V140" i="6"/>
  <c r="AG140" i="6" s="1"/>
  <c r="V141" i="6"/>
  <c r="AG141" i="6"/>
  <c r="V142" i="6"/>
  <c r="AG142" i="6"/>
  <c r="V143" i="6"/>
  <c r="AG143" i="6" s="1"/>
  <c r="V144" i="6"/>
  <c r="AG144" i="6" s="1"/>
  <c r="V145" i="6"/>
  <c r="AG145" i="6"/>
  <c r="V146" i="6"/>
  <c r="AG146" i="6"/>
  <c r="V147" i="6"/>
  <c r="AG147" i="6"/>
  <c r="V148" i="6"/>
  <c r="AG148" i="6" s="1"/>
  <c r="V149" i="6"/>
  <c r="AG149" i="6" s="1"/>
  <c r="V150" i="6"/>
  <c r="AG150" i="6" s="1"/>
  <c r="V151" i="6"/>
  <c r="AG151" i="6" s="1"/>
  <c r="V152" i="6"/>
  <c r="AG152" i="6" s="1"/>
  <c r="V153" i="6"/>
  <c r="AG153" i="6" s="1"/>
  <c r="V154" i="6"/>
  <c r="AG154" i="6" s="1"/>
  <c r="V155" i="6"/>
  <c r="AG155" i="6" s="1"/>
  <c r="V156" i="6"/>
  <c r="AG156" i="6" s="1"/>
  <c r="V157" i="6"/>
  <c r="AG157" i="6"/>
  <c r="V158" i="6"/>
  <c r="AG158" i="6" s="1"/>
  <c r="V159" i="6"/>
  <c r="AG159" i="6"/>
  <c r="V160" i="6"/>
  <c r="AG160" i="6" s="1"/>
  <c r="V161" i="6"/>
  <c r="AG161" i="6" s="1"/>
  <c r="V162" i="6"/>
  <c r="AG162" i="6" s="1"/>
  <c r="V163" i="6"/>
  <c r="AG163" i="6" s="1"/>
  <c r="V164" i="6"/>
  <c r="AG164" i="6" s="1"/>
  <c r="V165" i="6"/>
  <c r="AG165" i="6" s="1"/>
  <c r="V166" i="6"/>
  <c r="AG166" i="6" s="1"/>
  <c r="V167" i="6"/>
  <c r="AG167" i="6" s="1"/>
  <c r="V168" i="6"/>
  <c r="AG168" i="6" s="1"/>
  <c r="V169" i="6"/>
  <c r="AG169" i="6"/>
  <c r="V170" i="6"/>
  <c r="AG170" i="6"/>
  <c r="V171" i="6"/>
  <c r="AG171" i="6" s="1"/>
  <c r="V172" i="6"/>
  <c r="AG172" i="6" s="1"/>
  <c r="V173" i="6"/>
  <c r="AG173" i="6" s="1"/>
  <c r="V174" i="6"/>
  <c r="AG174" i="6"/>
  <c r="V175" i="6"/>
  <c r="AG175" i="6" s="1"/>
  <c r="V176" i="6"/>
  <c r="AG176" i="6" s="1"/>
  <c r="V177" i="6"/>
  <c r="AG177" i="6"/>
  <c r="V178" i="6"/>
  <c r="AG178" i="6" s="1"/>
  <c r="V179" i="6"/>
  <c r="AG179" i="6"/>
  <c r="V180" i="6"/>
  <c r="AG180" i="6" s="1"/>
  <c r="V181" i="6"/>
  <c r="AG181" i="6" s="1"/>
  <c r="V182" i="6"/>
  <c r="AG182" i="6" s="1"/>
  <c r="V183" i="6"/>
  <c r="AG183" i="6" s="1"/>
  <c r="V184" i="6"/>
  <c r="AG184" i="6" s="1"/>
  <c r="V185" i="6"/>
  <c r="AG185" i="6" s="1"/>
  <c r="V186" i="6"/>
  <c r="AG186" i="6" s="1"/>
  <c r="V187" i="6"/>
  <c r="AG187" i="6" s="1"/>
  <c r="V188" i="6"/>
  <c r="AG188" i="6" s="1"/>
  <c r="V189" i="6"/>
  <c r="AG189" i="6"/>
  <c r="V190" i="6"/>
  <c r="AG190" i="6"/>
  <c r="V191" i="6"/>
  <c r="AG191" i="6"/>
  <c r="V192" i="6"/>
  <c r="AG192" i="6" s="1"/>
  <c r="V193" i="6"/>
  <c r="AG193" i="6" s="1"/>
  <c r="V194" i="6"/>
  <c r="AG194" i="6" s="1"/>
  <c r="V195" i="6"/>
  <c r="AG195" i="6" s="1"/>
  <c r="V196" i="6"/>
  <c r="AG196" i="6" s="1"/>
  <c r="V197" i="6"/>
  <c r="AG197" i="6" s="1"/>
  <c r="V198" i="6"/>
  <c r="AG198" i="6" s="1"/>
  <c r="V199" i="6"/>
  <c r="AG199" i="6" s="1"/>
  <c r="V200" i="6"/>
  <c r="AG200" i="6" s="1"/>
  <c r="V201" i="6"/>
  <c r="AG201" i="6"/>
  <c r="V202" i="6"/>
  <c r="AG202" i="6" s="1"/>
  <c r="V203" i="6"/>
  <c r="AG203" i="6" s="1"/>
  <c r="V204" i="6"/>
  <c r="AG204" i="6" s="1"/>
  <c r="V205" i="6"/>
  <c r="AG205" i="6"/>
  <c r="V206" i="6"/>
  <c r="AG206" i="6"/>
  <c r="V207" i="6"/>
  <c r="AG207" i="6" s="1"/>
  <c r="Z8" i="6"/>
  <c r="Z9" i="6"/>
  <c r="Z10" i="6"/>
  <c r="Z11" i="6"/>
  <c r="Z12" i="6"/>
  <c r="Z13" i="6"/>
  <c r="Z14" i="6"/>
  <c r="Z15" i="6"/>
  <c r="Z16" i="6"/>
  <c r="Z17" i="6"/>
  <c r="Z18" i="6"/>
  <c r="Z19" i="6"/>
  <c r="Z20" i="6"/>
  <c r="Z21" i="6"/>
  <c r="Z22" i="6"/>
  <c r="Z23" i="6"/>
  <c r="Z24" i="6"/>
  <c r="Z25" i="6"/>
  <c r="Z26" i="6"/>
  <c r="Z27" i="6"/>
  <c r="Z28" i="6"/>
  <c r="Z29" i="6"/>
  <c r="Z30" i="6"/>
  <c r="Z31" i="6"/>
  <c r="Z32" i="6"/>
  <c r="Z33" i="6"/>
  <c r="Z34" i="6"/>
  <c r="Z35" i="6"/>
  <c r="Z36" i="6"/>
  <c r="Z37" i="6"/>
  <c r="Z38" i="6"/>
  <c r="Z39" i="6"/>
  <c r="Z40" i="6"/>
  <c r="Z41" i="6"/>
  <c r="Z42" i="6"/>
  <c r="Z43" i="6"/>
  <c r="Z44" i="6"/>
  <c r="Z45" i="6"/>
  <c r="Z46" i="6"/>
  <c r="Z47" i="6"/>
  <c r="Z48" i="6"/>
  <c r="Z49" i="6"/>
  <c r="Z50" i="6"/>
  <c r="Z51" i="6"/>
  <c r="Z52" i="6"/>
  <c r="Z53" i="6"/>
  <c r="Z54" i="6"/>
  <c r="Z55" i="6"/>
  <c r="Z56" i="6"/>
  <c r="Z57" i="6"/>
  <c r="Z58" i="6"/>
  <c r="Z59" i="6"/>
  <c r="Z60" i="6"/>
  <c r="Z61" i="6"/>
  <c r="Z62" i="6"/>
  <c r="Z63" i="6"/>
  <c r="Z64" i="6"/>
  <c r="Z65" i="6"/>
  <c r="Z66" i="6"/>
  <c r="Z67" i="6"/>
  <c r="Z68" i="6"/>
  <c r="Z69" i="6"/>
  <c r="Z70" i="6"/>
  <c r="Z71" i="6"/>
  <c r="Z72" i="6"/>
  <c r="Z73" i="6"/>
  <c r="Z74" i="6"/>
  <c r="Z75" i="6"/>
  <c r="Z76" i="6"/>
  <c r="Z77" i="6"/>
  <c r="Z78" i="6"/>
  <c r="Z79" i="6"/>
  <c r="Z80" i="6"/>
  <c r="Z81" i="6"/>
  <c r="Z82" i="6"/>
  <c r="Z83" i="6"/>
  <c r="Z84" i="6"/>
  <c r="Z85" i="6"/>
  <c r="Z86" i="6"/>
  <c r="Z87" i="6"/>
  <c r="Z88" i="6"/>
  <c r="Z89" i="6"/>
  <c r="Z90" i="6"/>
  <c r="Z91" i="6"/>
  <c r="Z92" i="6"/>
  <c r="Z93" i="6"/>
  <c r="Z94" i="6"/>
  <c r="Z95" i="6"/>
  <c r="Z96" i="6"/>
  <c r="Z97" i="6"/>
  <c r="Z98" i="6"/>
  <c r="Z99" i="6"/>
  <c r="Z100" i="6"/>
  <c r="Z101" i="6"/>
  <c r="Z102" i="6"/>
  <c r="Z103" i="6"/>
  <c r="Z104" i="6"/>
  <c r="Z105" i="6"/>
  <c r="Z106" i="6"/>
  <c r="Z107" i="6"/>
  <c r="Z108" i="6"/>
  <c r="Z109" i="6"/>
  <c r="Z110" i="6"/>
  <c r="Z111" i="6"/>
  <c r="Z112" i="6"/>
  <c r="Z113" i="6"/>
  <c r="Z114" i="6"/>
  <c r="Z115" i="6"/>
  <c r="Z116" i="6"/>
  <c r="Z117" i="6"/>
  <c r="Z118" i="6"/>
  <c r="Z119" i="6"/>
  <c r="Z120" i="6"/>
  <c r="Z121" i="6"/>
  <c r="Z122" i="6"/>
  <c r="Z123" i="6"/>
  <c r="Z124" i="6"/>
  <c r="Z125" i="6"/>
  <c r="Z126" i="6"/>
  <c r="Z127" i="6"/>
  <c r="Z128" i="6"/>
  <c r="Z129" i="6"/>
  <c r="Z130" i="6"/>
  <c r="Z131" i="6"/>
  <c r="Z132" i="6"/>
  <c r="Z133" i="6"/>
  <c r="Z134" i="6"/>
  <c r="Z135" i="6"/>
  <c r="Y208" i="6"/>
  <c r="AH33" i="6"/>
  <c r="AH34" i="6"/>
  <c r="AH35" i="6"/>
  <c r="AH36" i="6"/>
  <c r="AH37" i="6"/>
  <c r="AH38" i="6"/>
  <c r="AH39" i="6"/>
  <c r="AH40" i="6"/>
  <c r="AH41" i="6"/>
  <c r="AH42" i="6"/>
  <c r="AH43" i="6"/>
  <c r="AH44" i="6"/>
  <c r="AH45" i="6"/>
  <c r="AH46" i="6"/>
  <c r="AH47" i="6"/>
  <c r="AH48" i="6"/>
  <c r="AH49" i="6"/>
  <c r="AH50" i="6"/>
  <c r="AH51" i="6"/>
  <c r="AH52" i="6"/>
  <c r="AH53" i="6"/>
  <c r="AH54" i="6"/>
  <c r="AH55" i="6"/>
  <c r="AH56" i="6"/>
  <c r="AH57" i="6"/>
  <c r="AH58" i="6"/>
  <c r="AH59" i="6"/>
  <c r="AH60" i="6"/>
  <c r="AH61" i="6"/>
  <c r="AH62" i="6"/>
  <c r="AH63" i="6"/>
  <c r="AH64" i="6"/>
  <c r="AH65" i="6"/>
  <c r="AH66" i="6"/>
  <c r="AH67" i="6"/>
  <c r="AH68" i="6"/>
  <c r="AH69" i="6"/>
  <c r="AH70" i="6"/>
  <c r="AH71" i="6"/>
  <c r="AH72" i="6"/>
  <c r="AH73" i="6"/>
  <c r="AH74" i="6"/>
  <c r="AH75" i="6"/>
  <c r="AH76" i="6"/>
  <c r="AH77" i="6"/>
  <c r="AH78" i="6"/>
  <c r="AH79" i="6"/>
  <c r="AH80" i="6"/>
  <c r="AH81" i="6"/>
  <c r="AH82" i="6"/>
  <c r="AH83" i="6"/>
  <c r="AH84" i="6"/>
  <c r="AH85" i="6"/>
  <c r="AH86" i="6"/>
  <c r="AH87" i="6"/>
  <c r="AH88" i="6"/>
  <c r="AH89" i="6"/>
  <c r="AH90" i="6"/>
  <c r="AH91" i="6"/>
  <c r="AH92" i="6"/>
  <c r="AH93" i="6"/>
  <c r="AH94" i="6"/>
  <c r="AH95" i="6"/>
  <c r="AH96" i="6"/>
  <c r="AH97" i="6"/>
  <c r="AH98" i="6"/>
  <c r="AH99" i="6"/>
  <c r="AH100" i="6"/>
  <c r="AH101" i="6"/>
  <c r="AH102" i="6"/>
  <c r="AH103" i="6"/>
  <c r="AH104" i="6"/>
  <c r="AH105" i="6"/>
  <c r="AH106" i="6"/>
  <c r="AH107" i="6"/>
  <c r="AH108" i="6"/>
  <c r="AH109" i="6"/>
  <c r="AH110" i="6"/>
  <c r="AH111" i="6"/>
  <c r="AH112" i="6"/>
  <c r="AH113" i="6"/>
  <c r="AH114" i="6"/>
  <c r="AH115" i="6"/>
  <c r="AH116" i="6"/>
  <c r="AH117" i="6"/>
  <c r="AH118" i="6"/>
  <c r="AH119" i="6"/>
  <c r="AH120" i="6"/>
  <c r="AH121" i="6"/>
  <c r="AH122" i="6"/>
  <c r="AH123" i="6"/>
  <c r="AH124" i="6"/>
  <c r="AH125" i="6"/>
  <c r="AH126" i="6"/>
  <c r="AH127" i="6"/>
  <c r="AH128" i="6"/>
  <c r="AH129" i="6"/>
  <c r="AH130" i="6"/>
  <c r="AH131" i="6"/>
  <c r="AH132" i="6"/>
  <c r="AH133" i="6"/>
  <c r="AH134" i="6"/>
  <c r="AH135" i="6"/>
  <c r="AH136" i="6"/>
  <c r="AH137" i="6"/>
  <c r="AH138" i="6"/>
  <c r="AH139" i="6"/>
  <c r="AH140" i="6"/>
  <c r="AH141" i="6"/>
  <c r="AH142" i="6"/>
  <c r="AH143" i="6"/>
  <c r="AH144" i="6"/>
  <c r="AH145" i="6"/>
  <c r="AH146" i="6"/>
  <c r="AH147" i="6"/>
  <c r="AH148" i="6"/>
  <c r="AH149" i="6"/>
  <c r="AH150" i="6"/>
  <c r="AH151" i="6"/>
  <c r="AH152" i="6"/>
  <c r="AH153" i="6"/>
  <c r="AH154" i="6"/>
  <c r="AH155" i="6"/>
  <c r="AH156" i="6"/>
  <c r="AH157" i="6"/>
  <c r="AH158" i="6"/>
  <c r="AH159" i="6"/>
  <c r="AH160" i="6"/>
  <c r="AH161" i="6"/>
  <c r="AH162" i="6"/>
  <c r="AH163" i="6"/>
  <c r="AH164" i="6"/>
  <c r="AH165" i="6"/>
  <c r="AH166" i="6"/>
  <c r="AH167" i="6"/>
  <c r="AH168" i="6"/>
  <c r="AH169" i="6"/>
  <c r="AH170" i="6"/>
  <c r="AH171" i="6"/>
  <c r="AH172" i="6"/>
  <c r="AH173" i="6"/>
  <c r="AH174" i="6"/>
  <c r="AH175" i="6"/>
  <c r="AH176" i="6"/>
  <c r="AH177" i="6"/>
  <c r="AH178" i="6"/>
  <c r="AH179" i="6"/>
  <c r="AH180" i="6"/>
  <c r="AH181" i="6"/>
  <c r="AH182" i="6"/>
  <c r="AH183" i="6"/>
  <c r="AH184" i="6"/>
  <c r="AH185" i="6"/>
  <c r="AH186" i="6"/>
  <c r="AH187" i="6"/>
  <c r="AH188" i="6"/>
  <c r="AH189" i="6"/>
  <c r="AH190" i="6"/>
  <c r="AH191" i="6"/>
  <c r="AH192" i="6"/>
  <c r="AH193" i="6"/>
  <c r="AH194" i="6"/>
  <c r="AH195" i="6"/>
  <c r="AH196" i="6"/>
  <c r="AH197" i="6"/>
  <c r="AH198" i="6"/>
  <c r="AH199" i="6"/>
  <c r="AH200" i="6"/>
  <c r="AH201" i="6"/>
  <c r="AH202" i="6"/>
  <c r="AH203" i="6"/>
  <c r="AH204" i="6"/>
  <c r="AH205" i="6"/>
  <c r="AH206" i="6"/>
  <c r="AH207" i="6"/>
  <c r="AH9" i="6"/>
  <c r="AH10" i="6"/>
  <c r="AH11" i="6"/>
  <c r="AH12" i="6"/>
  <c r="AH13" i="6"/>
  <c r="AH14" i="6"/>
  <c r="AH15" i="6"/>
  <c r="AH16" i="6"/>
  <c r="AH17" i="6"/>
  <c r="AH18" i="6"/>
  <c r="AH19" i="6"/>
  <c r="AH20" i="6"/>
  <c r="AH21" i="6"/>
  <c r="AH22" i="6"/>
  <c r="AH23" i="6"/>
  <c r="AH24" i="6"/>
  <c r="AH25" i="6"/>
  <c r="AH26" i="6"/>
  <c r="AH27" i="6"/>
  <c r="AH28" i="6"/>
  <c r="AH29" i="6"/>
  <c r="AH30" i="6"/>
  <c r="AH31" i="6"/>
  <c r="AH32" i="6"/>
  <c r="C33" i="6"/>
  <c r="C34" i="6"/>
  <c r="C35" i="6"/>
  <c r="C36" i="6"/>
  <c r="C37" i="6"/>
  <c r="C38" i="6"/>
  <c r="C39" i="6"/>
  <c r="C40" i="6"/>
  <c r="C41" i="6"/>
  <c r="C42" i="6"/>
  <c r="C43" i="6"/>
  <c r="C44" i="6"/>
  <c r="C45" i="6"/>
  <c r="C46" i="6"/>
  <c r="C47" i="6"/>
  <c r="C48" i="6"/>
  <c r="C49" i="6"/>
  <c r="C50" i="6"/>
  <c r="C51" i="6"/>
  <c r="C52" i="6"/>
  <c r="C53" i="6"/>
  <c r="C54" i="6"/>
  <c r="C55" i="6"/>
  <c r="C56" i="6"/>
  <c r="C57" i="6"/>
  <c r="C58" i="6"/>
  <c r="C59" i="6"/>
  <c r="C60" i="6"/>
  <c r="C61" i="6"/>
  <c r="C62" i="6"/>
  <c r="C63" i="6"/>
  <c r="C64" i="6"/>
  <c r="C65" i="6"/>
  <c r="C66" i="6"/>
  <c r="C67" i="6"/>
  <c r="C68" i="6"/>
  <c r="C69" i="6"/>
  <c r="C70" i="6"/>
  <c r="C71" i="6"/>
  <c r="C72" i="6"/>
  <c r="C73" i="6"/>
  <c r="C74" i="6"/>
  <c r="C75" i="6"/>
  <c r="C76" i="6"/>
  <c r="C77" i="6"/>
  <c r="C78" i="6"/>
  <c r="C79" i="6"/>
  <c r="C80" i="6"/>
  <c r="C81" i="6"/>
  <c r="C82" i="6"/>
  <c r="C83" i="6"/>
  <c r="C84" i="6"/>
  <c r="C85" i="6"/>
  <c r="C86" i="6"/>
  <c r="C87" i="6"/>
  <c r="C88" i="6"/>
  <c r="C89" i="6"/>
  <c r="C90" i="6"/>
  <c r="C91" i="6"/>
  <c r="C92" i="6"/>
  <c r="C93" i="6"/>
  <c r="C94" i="6"/>
  <c r="C95" i="6"/>
  <c r="C96" i="6"/>
  <c r="C97" i="6"/>
  <c r="C98" i="6"/>
  <c r="C99" i="6"/>
  <c r="C100" i="6"/>
  <c r="C101" i="6"/>
  <c r="C102" i="6"/>
  <c r="C103" i="6"/>
  <c r="C104" i="6"/>
  <c r="C105" i="6"/>
  <c r="C106" i="6"/>
  <c r="C107" i="6"/>
  <c r="C108" i="6"/>
  <c r="C109" i="6"/>
  <c r="C110" i="6"/>
  <c r="C111" i="6"/>
  <c r="C112" i="6"/>
  <c r="C113" i="6"/>
  <c r="C114" i="6"/>
  <c r="C115" i="6"/>
  <c r="C116" i="6"/>
  <c r="C117" i="6"/>
  <c r="C118" i="6"/>
  <c r="C119" i="6"/>
  <c r="C120" i="6"/>
  <c r="C121" i="6"/>
  <c r="C122" i="6"/>
  <c r="C123" i="6"/>
  <c r="C124" i="6"/>
  <c r="C125" i="6"/>
  <c r="C126" i="6"/>
  <c r="C127" i="6"/>
  <c r="C128" i="6"/>
  <c r="C129" i="6"/>
  <c r="C130" i="6"/>
  <c r="C131" i="6"/>
  <c r="C132" i="6"/>
  <c r="C133" i="6"/>
  <c r="C134" i="6"/>
  <c r="C135" i="6"/>
  <c r="C136" i="6"/>
  <c r="C137" i="6"/>
  <c r="C138" i="6"/>
  <c r="C139" i="6"/>
  <c r="C140" i="6"/>
  <c r="C141" i="6"/>
  <c r="C142" i="6"/>
  <c r="C143" i="6"/>
  <c r="C144" i="6"/>
  <c r="C145" i="6"/>
  <c r="C146" i="6"/>
  <c r="C147" i="6"/>
  <c r="C148" i="6"/>
  <c r="C149" i="6"/>
  <c r="C150" i="6"/>
  <c r="C151" i="6"/>
  <c r="C152" i="6"/>
  <c r="C153" i="6"/>
  <c r="C154" i="6"/>
  <c r="C155" i="6"/>
  <c r="C156" i="6"/>
  <c r="C157" i="6"/>
  <c r="C158" i="6"/>
  <c r="C159" i="6"/>
  <c r="C160" i="6"/>
  <c r="C161" i="6"/>
  <c r="C162" i="6"/>
  <c r="C163" i="6"/>
  <c r="C164" i="6"/>
  <c r="C165" i="6"/>
  <c r="C166" i="6"/>
  <c r="C167" i="6"/>
  <c r="C168" i="6"/>
  <c r="C169" i="6"/>
  <c r="C170" i="6"/>
  <c r="C171" i="6"/>
  <c r="C172" i="6"/>
  <c r="C173" i="6"/>
  <c r="C174" i="6"/>
  <c r="C175" i="6"/>
  <c r="C176" i="6"/>
  <c r="C177" i="6"/>
  <c r="C178" i="6"/>
  <c r="C179" i="6"/>
  <c r="C180" i="6"/>
  <c r="C181" i="6"/>
  <c r="C182" i="6"/>
  <c r="C183" i="6"/>
  <c r="C184" i="6"/>
  <c r="C185" i="6"/>
  <c r="C186" i="6"/>
  <c r="C187" i="6"/>
  <c r="C188" i="6"/>
  <c r="C189" i="6"/>
  <c r="C190" i="6"/>
  <c r="C191" i="6"/>
  <c r="C192" i="6"/>
  <c r="C193" i="6"/>
  <c r="C194" i="6"/>
  <c r="C195" i="6"/>
  <c r="C196" i="6"/>
  <c r="C197" i="6"/>
  <c r="C198" i="6"/>
  <c r="C199" i="6"/>
  <c r="C200" i="6"/>
  <c r="C201" i="6"/>
  <c r="C202" i="6"/>
  <c r="C203" i="6"/>
  <c r="C204" i="6"/>
  <c r="C205" i="6"/>
  <c r="C206" i="6"/>
  <c r="C207" i="6"/>
  <c r="C9" i="6"/>
  <c r="C10" i="6"/>
  <c r="C11" i="6"/>
  <c r="C12" i="6"/>
  <c r="C13" i="6"/>
  <c r="C14" i="6"/>
  <c r="C15" i="6"/>
  <c r="C16" i="6"/>
  <c r="C17" i="6"/>
  <c r="C18" i="6"/>
  <c r="C19" i="6"/>
  <c r="C20" i="6"/>
  <c r="C21" i="6"/>
  <c r="C22" i="6"/>
  <c r="C23" i="6"/>
  <c r="C24" i="6"/>
  <c r="C25" i="6"/>
  <c r="C26" i="6"/>
  <c r="C27" i="6"/>
  <c r="C28" i="6"/>
  <c r="C29" i="6"/>
  <c r="C30" i="6"/>
  <c r="C31" i="6"/>
  <c r="C32" i="6"/>
  <c r="O38" i="26"/>
  <c r="O54" i="26"/>
  <c r="O70" i="26"/>
  <c r="O86" i="26"/>
  <c r="O102" i="26"/>
  <c r="O118" i="26"/>
  <c r="O134" i="26"/>
  <c r="O150" i="26"/>
  <c r="O182" i="26"/>
  <c r="O198" i="26"/>
  <c r="K34" i="26"/>
  <c r="P34" i="26"/>
  <c r="K38" i="26"/>
  <c r="P38" i="26" s="1"/>
  <c r="K42" i="26"/>
  <c r="P42" i="26" s="1"/>
  <c r="K46" i="26"/>
  <c r="P46" i="26" s="1"/>
  <c r="K50" i="26"/>
  <c r="P50" i="26" s="1"/>
  <c r="K54" i="26"/>
  <c r="P54" i="26" s="1"/>
  <c r="K58" i="26"/>
  <c r="P58" i="26"/>
  <c r="K62" i="26"/>
  <c r="P62" i="26" s="1"/>
  <c r="K66" i="26"/>
  <c r="P66" i="26" s="1"/>
  <c r="K70" i="26"/>
  <c r="P70" i="26" s="1"/>
  <c r="K74" i="26"/>
  <c r="P74" i="26" s="1"/>
  <c r="K78" i="26"/>
  <c r="P78" i="26" s="1"/>
  <c r="K82" i="26"/>
  <c r="P82" i="26" s="1"/>
  <c r="K86" i="26"/>
  <c r="P86" i="26" s="1"/>
  <c r="K90" i="26"/>
  <c r="P90" i="26" s="1"/>
  <c r="K94" i="26"/>
  <c r="P94" i="26" s="1"/>
  <c r="K98" i="26"/>
  <c r="P98" i="26" s="1"/>
  <c r="K102" i="26"/>
  <c r="P102" i="26" s="1"/>
  <c r="K106" i="26"/>
  <c r="P106" i="26" s="1"/>
  <c r="K110" i="26"/>
  <c r="P110" i="26" s="1"/>
  <c r="K114" i="26"/>
  <c r="P114" i="26" s="1"/>
  <c r="K118" i="26"/>
  <c r="P118" i="26" s="1"/>
  <c r="K122" i="26"/>
  <c r="P122" i="26" s="1"/>
  <c r="K126" i="26"/>
  <c r="P126" i="26" s="1"/>
  <c r="K130" i="26"/>
  <c r="P130" i="26" s="1"/>
  <c r="K134" i="26"/>
  <c r="P134" i="26" s="1"/>
  <c r="K138" i="26"/>
  <c r="P138" i="26" s="1"/>
  <c r="K142" i="26"/>
  <c r="P142" i="26" s="1"/>
  <c r="K146" i="26"/>
  <c r="P146" i="26" s="1"/>
  <c r="K150" i="26"/>
  <c r="P150" i="26" s="1"/>
  <c r="K154" i="26"/>
  <c r="P154" i="26"/>
  <c r="K158" i="26"/>
  <c r="P158" i="26" s="1"/>
  <c r="K162" i="26"/>
  <c r="P162" i="26" s="1"/>
  <c r="K166" i="26"/>
  <c r="P166" i="26" s="1"/>
  <c r="K170" i="26"/>
  <c r="P170" i="26" s="1"/>
  <c r="K174" i="26"/>
  <c r="P174" i="26" s="1"/>
  <c r="K178" i="26"/>
  <c r="P178" i="26" s="1"/>
  <c r="K182" i="26"/>
  <c r="P182" i="26" s="1"/>
  <c r="K186" i="26"/>
  <c r="P186" i="26" s="1"/>
  <c r="K190" i="26"/>
  <c r="P190" i="26" s="1"/>
  <c r="K194" i="26"/>
  <c r="P194" i="26" s="1"/>
  <c r="K198" i="26"/>
  <c r="P198" i="26" s="1"/>
  <c r="K202" i="26"/>
  <c r="P202" i="26"/>
  <c r="K206" i="26"/>
  <c r="P206" i="26" s="1"/>
  <c r="K11" i="26"/>
  <c r="P11" i="26" s="1"/>
  <c r="K15" i="26"/>
  <c r="P15" i="26" s="1"/>
  <c r="K19" i="26"/>
  <c r="P19" i="26" s="1"/>
  <c r="K23" i="26"/>
  <c r="P23" i="26" s="1"/>
  <c r="K27" i="26"/>
  <c r="P27" i="26" s="1"/>
  <c r="K31" i="26"/>
  <c r="P31" i="26" s="1"/>
  <c r="O34" i="26"/>
  <c r="O35" i="26"/>
  <c r="O36" i="26"/>
  <c r="O37" i="26"/>
  <c r="O39" i="26"/>
  <c r="O40" i="26"/>
  <c r="O41" i="26"/>
  <c r="O42" i="26"/>
  <c r="O43" i="26"/>
  <c r="O44" i="26"/>
  <c r="O45" i="26"/>
  <c r="O46" i="26"/>
  <c r="O47" i="26"/>
  <c r="O48" i="26"/>
  <c r="O49" i="26"/>
  <c r="O50" i="26"/>
  <c r="O51" i="26"/>
  <c r="O52" i="26"/>
  <c r="O53" i="26"/>
  <c r="O55" i="26"/>
  <c r="O56" i="26"/>
  <c r="O57" i="26"/>
  <c r="O58" i="26"/>
  <c r="O59" i="26"/>
  <c r="O60" i="26"/>
  <c r="O61" i="26"/>
  <c r="O62" i="26"/>
  <c r="O63" i="26"/>
  <c r="O64" i="26"/>
  <c r="O65" i="26"/>
  <c r="O66" i="26"/>
  <c r="O67" i="26"/>
  <c r="O68" i="26"/>
  <c r="O69" i="26"/>
  <c r="O71" i="26"/>
  <c r="O72" i="26"/>
  <c r="O73" i="26"/>
  <c r="O74" i="26"/>
  <c r="O75" i="26"/>
  <c r="O76" i="26"/>
  <c r="O77" i="26"/>
  <c r="O78" i="26"/>
  <c r="O79" i="26"/>
  <c r="O80" i="26"/>
  <c r="O81" i="26"/>
  <c r="O82" i="26"/>
  <c r="O83" i="26"/>
  <c r="O84" i="26"/>
  <c r="O85" i="26"/>
  <c r="O87" i="26"/>
  <c r="O88" i="26"/>
  <c r="O89" i="26"/>
  <c r="O90" i="26"/>
  <c r="O91" i="26"/>
  <c r="O92" i="26"/>
  <c r="O93" i="26"/>
  <c r="O94" i="26"/>
  <c r="O95" i="26"/>
  <c r="O96" i="26"/>
  <c r="O97" i="26"/>
  <c r="O98" i="26"/>
  <c r="O99" i="26"/>
  <c r="O100" i="26"/>
  <c r="O101" i="26"/>
  <c r="O103" i="26"/>
  <c r="O104" i="26"/>
  <c r="O105" i="26"/>
  <c r="O106" i="26"/>
  <c r="O107" i="26"/>
  <c r="O108" i="26"/>
  <c r="O109" i="26"/>
  <c r="O110" i="26"/>
  <c r="O111" i="26"/>
  <c r="O112" i="26"/>
  <c r="O113" i="26"/>
  <c r="O114" i="26"/>
  <c r="O115" i="26"/>
  <c r="O116" i="26"/>
  <c r="O117" i="26"/>
  <c r="O119" i="26"/>
  <c r="O120" i="26"/>
  <c r="O121" i="26"/>
  <c r="O122" i="26"/>
  <c r="O123" i="26"/>
  <c r="O124" i="26"/>
  <c r="O125" i="26"/>
  <c r="O126" i="26"/>
  <c r="O127" i="26"/>
  <c r="O128" i="26"/>
  <c r="O129" i="26"/>
  <c r="O130" i="26"/>
  <c r="O131" i="26"/>
  <c r="O132" i="26"/>
  <c r="O133" i="26"/>
  <c r="O135" i="26"/>
  <c r="O136" i="26"/>
  <c r="O137" i="26"/>
  <c r="O138" i="26"/>
  <c r="O139" i="26"/>
  <c r="O140" i="26"/>
  <c r="O141" i="26"/>
  <c r="O142" i="26"/>
  <c r="O143" i="26"/>
  <c r="O144" i="26"/>
  <c r="O145" i="26"/>
  <c r="O146" i="26"/>
  <c r="O147" i="26"/>
  <c r="O148" i="26"/>
  <c r="O149" i="26"/>
  <c r="O151" i="26"/>
  <c r="O152" i="26"/>
  <c r="O153" i="26"/>
  <c r="O154" i="26"/>
  <c r="O155" i="26"/>
  <c r="O156" i="26"/>
  <c r="O157" i="26"/>
  <c r="O158" i="26"/>
  <c r="O159" i="26"/>
  <c r="O160" i="26"/>
  <c r="O161" i="26"/>
  <c r="O162" i="26"/>
  <c r="O163" i="26"/>
  <c r="O164" i="26"/>
  <c r="O165" i="26"/>
  <c r="O166" i="26"/>
  <c r="O167" i="26"/>
  <c r="O168" i="26"/>
  <c r="O169" i="26"/>
  <c r="O170" i="26"/>
  <c r="O171" i="26"/>
  <c r="O172" i="26"/>
  <c r="O173" i="26"/>
  <c r="O174" i="26"/>
  <c r="O175" i="26"/>
  <c r="O176" i="26"/>
  <c r="O177" i="26"/>
  <c r="O178" i="26"/>
  <c r="O179" i="26"/>
  <c r="O180" i="26"/>
  <c r="O181" i="26"/>
  <c r="O183" i="26"/>
  <c r="O184" i="26"/>
  <c r="O185" i="26"/>
  <c r="O186" i="26"/>
  <c r="O187" i="26"/>
  <c r="O188" i="26"/>
  <c r="O189" i="26"/>
  <c r="O190" i="26"/>
  <c r="O191" i="26"/>
  <c r="O192" i="26"/>
  <c r="O193" i="26"/>
  <c r="O194" i="26"/>
  <c r="O195" i="26"/>
  <c r="O196" i="26"/>
  <c r="O197" i="26"/>
  <c r="O199" i="26"/>
  <c r="O200" i="26"/>
  <c r="O201" i="26"/>
  <c r="O202" i="26"/>
  <c r="O203" i="26"/>
  <c r="O204" i="26"/>
  <c r="O205" i="26"/>
  <c r="O206" i="26"/>
  <c r="O207" i="26"/>
  <c r="O9" i="26"/>
  <c r="O10" i="26"/>
  <c r="O11" i="26"/>
  <c r="O12" i="26"/>
  <c r="O13" i="26"/>
  <c r="O14" i="26"/>
  <c r="O15" i="26"/>
  <c r="O16" i="26"/>
  <c r="O17" i="26"/>
  <c r="O18" i="26"/>
  <c r="O19" i="26"/>
  <c r="O20" i="26"/>
  <c r="O21" i="26"/>
  <c r="O22" i="26"/>
  <c r="O23" i="26"/>
  <c r="O24" i="26"/>
  <c r="O25" i="26"/>
  <c r="O26" i="26"/>
  <c r="O27" i="26"/>
  <c r="O28" i="26"/>
  <c r="O29" i="26"/>
  <c r="O30" i="26"/>
  <c r="O31" i="26"/>
  <c r="O32" i="26"/>
  <c r="O33" i="26"/>
  <c r="O8" i="26"/>
  <c r="L33" i="26"/>
  <c r="L34" i="26"/>
  <c r="L35" i="26"/>
  <c r="L36" i="26"/>
  <c r="L37" i="26"/>
  <c r="L38" i="26"/>
  <c r="L39" i="26"/>
  <c r="L40" i="26"/>
  <c r="L41" i="26"/>
  <c r="L42" i="26"/>
  <c r="L43" i="26"/>
  <c r="L44" i="26"/>
  <c r="L45" i="26"/>
  <c r="L46" i="26"/>
  <c r="L47" i="26"/>
  <c r="L48" i="26"/>
  <c r="L49" i="26"/>
  <c r="L50" i="26"/>
  <c r="L51" i="26"/>
  <c r="L52" i="26"/>
  <c r="L53" i="26"/>
  <c r="L54" i="26"/>
  <c r="L55" i="26"/>
  <c r="L56" i="26"/>
  <c r="L57" i="26"/>
  <c r="L58" i="26"/>
  <c r="L59" i="26"/>
  <c r="L60" i="26"/>
  <c r="L61" i="26"/>
  <c r="L62" i="26"/>
  <c r="L63" i="26"/>
  <c r="L64" i="26"/>
  <c r="L65" i="26"/>
  <c r="L66" i="26"/>
  <c r="L67" i="26"/>
  <c r="L68" i="26"/>
  <c r="L69" i="26"/>
  <c r="L70" i="26"/>
  <c r="L71" i="26"/>
  <c r="L72" i="26"/>
  <c r="L73" i="26"/>
  <c r="L74" i="26"/>
  <c r="L75" i="26"/>
  <c r="L76" i="26"/>
  <c r="L77" i="26"/>
  <c r="L78" i="26"/>
  <c r="L79" i="26"/>
  <c r="L80" i="26"/>
  <c r="L81" i="26"/>
  <c r="L82" i="26"/>
  <c r="L83" i="26"/>
  <c r="L84" i="26"/>
  <c r="L85" i="26"/>
  <c r="L86" i="26"/>
  <c r="L87" i="26"/>
  <c r="L88" i="26"/>
  <c r="L89" i="26"/>
  <c r="L90" i="26"/>
  <c r="L91" i="26"/>
  <c r="L92" i="26"/>
  <c r="L93" i="26"/>
  <c r="L94" i="26"/>
  <c r="L95" i="26"/>
  <c r="L96" i="26"/>
  <c r="L97" i="26"/>
  <c r="L98" i="26"/>
  <c r="L99" i="26"/>
  <c r="L100" i="26"/>
  <c r="L101" i="26"/>
  <c r="L102" i="26"/>
  <c r="L103" i="26"/>
  <c r="L104" i="26"/>
  <c r="L105" i="26"/>
  <c r="L106" i="26"/>
  <c r="L107" i="26"/>
  <c r="L108" i="26"/>
  <c r="L109" i="26"/>
  <c r="L110" i="26"/>
  <c r="L111" i="26"/>
  <c r="L112" i="26"/>
  <c r="L113" i="26"/>
  <c r="L114" i="26"/>
  <c r="L115" i="26"/>
  <c r="L116" i="26"/>
  <c r="L117" i="26"/>
  <c r="L118" i="26"/>
  <c r="L119" i="26"/>
  <c r="L120" i="26"/>
  <c r="L121" i="26"/>
  <c r="L122" i="26"/>
  <c r="L123" i="26"/>
  <c r="L124" i="26"/>
  <c r="L125" i="26"/>
  <c r="L126" i="26"/>
  <c r="L127" i="26"/>
  <c r="L128" i="26"/>
  <c r="L129" i="26"/>
  <c r="L130" i="26"/>
  <c r="L131" i="26"/>
  <c r="L132" i="26"/>
  <c r="L133" i="26"/>
  <c r="L134" i="26"/>
  <c r="L135" i="26"/>
  <c r="L136" i="26"/>
  <c r="L137" i="26"/>
  <c r="L138" i="26"/>
  <c r="L139" i="26"/>
  <c r="L140" i="26"/>
  <c r="L141" i="26"/>
  <c r="L142" i="26"/>
  <c r="L143" i="26"/>
  <c r="L144" i="26"/>
  <c r="L145" i="26"/>
  <c r="L146" i="26"/>
  <c r="L147" i="26"/>
  <c r="L148" i="26"/>
  <c r="L149" i="26"/>
  <c r="L150" i="26"/>
  <c r="L151" i="26"/>
  <c r="L152" i="26"/>
  <c r="L153" i="26"/>
  <c r="L154" i="26"/>
  <c r="L155" i="26"/>
  <c r="L156" i="26"/>
  <c r="L157" i="26"/>
  <c r="L158" i="26"/>
  <c r="L159" i="26"/>
  <c r="L160" i="26"/>
  <c r="L161" i="26"/>
  <c r="L162" i="26"/>
  <c r="L163" i="26"/>
  <c r="L164" i="26"/>
  <c r="L165" i="26"/>
  <c r="L166" i="26"/>
  <c r="L167" i="26"/>
  <c r="L168" i="26"/>
  <c r="L169" i="26"/>
  <c r="L170" i="26"/>
  <c r="L171" i="26"/>
  <c r="L172" i="26"/>
  <c r="L173" i="26"/>
  <c r="L174" i="26"/>
  <c r="L175" i="26"/>
  <c r="L176" i="26"/>
  <c r="L177" i="26"/>
  <c r="L178" i="26"/>
  <c r="L179" i="26"/>
  <c r="L180" i="26"/>
  <c r="L181" i="26"/>
  <c r="L182" i="26"/>
  <c r="L183" i="26"/>
  <c r="L184" i="26"/>
  <c r="L185" i="26"/>
  <c r="L186" i="26"/>
  <c r="L187" i="26"/>
  <c r="L188" i="26"/>
  <c r="L189" i="26"/>
  <c r="L190" i="26"/>
  <c r="L191" i="26"/>
  <c r="L192" i="26"/>
  <c r="L193" i="26"/>
  <c r="L194" i="26"/>
  <c r="L195" i="26"/>
  <c r="L196" i="26"/>
  <c r="L197" i="26"/>
  <c r="L198" i="26"/>
  <c r="L199" i="26"/>
  <c r="L200" i="26"/>
  <c r="L201" i="26"/>
  <c r="L202" i="26"/>
  <c r="L203" i="26"/>
  <c r="L204" i="26"/>
  <c r="L205" i="26"/>
  <c r="L206" i="26"/>
  <c r="L207" i="26"/>
  <c r="L9" i="26"/>
  <c r="L10" i="26"/>
  <c r="L11" i="26"/>
  <c r="L12" i="26"/>
  <c r="L13" i="26"/>
  <c r="L14" i="26"/>
  <c r="L15" i="26"/>
  <c r="L16" i="26"/>
  <c r="L17" i="26"/>
  <c r="L18" i="26"/>
  <c r="L19" i="26"/>
  <c r="L20" i="26"/>
  <c r="L21" i="26"/>
  <c r="L22" i="26"/>
  <c r="L23" i="26"/>
  <c r="L24" i="26"/>
  <c r="L25" i="26"/>
  <c r="L26" i="26"/>
  <c r="L27" i="26"/>
  <c r="L28" i="26"/>
  <c r="L29" i="26"/>
  <c r="L30" i="26"/>
  <c r="L31" i="26"/>
  <c r="L32" i="26"/>
  <c r="K33" i="26"/>
  <c r="P33" i="26" s="1"/>
  <c r="K35" i="26"/>
  <c r="P35" i="26" s="1"/>
  <c r="K36" i="26"/>
  <c r="P36" i="26" s="1"/>
  <c r="K37" i="26"/>
  <c r="P37" i="26" s="1"/>
  <c r="K39" i="26"/>
  <c r="P39" i="26" s="1"/>
  <c r="K40" i="26"/>
  <c r="P40" i="26"/>
  <c r="K41" i="26"/>
  <c r="P41" i="26" s="1"/>
  <c r="K43" i="26"/>
  <c r="P43" i="26" s="1"/>
  <c r="K44" i="26"/>
  <c r="P44" i="26" s="1"/>
  <c r="K45" i="26"/>
  <c r="P45" i="26" s="1"/>
  <c r="K47" i="26"/>
  <c r="P47" i="26"/>
  <c r="K48" i="26"/>
  <c r="P48" i="26" s="1"/>
  <c r="K49" i="26"/>
  <c r="P49" i="26" s="1"/>
  <c r="K51" i="26"/>
  <c r="P51" i="26" s="1"/>
  <c r="K52" i="26"/>
  <c r="P52" i="26" s="1"/>
  <c r="K53" i="26"/>
  <c r="P53" i="26" s="1"/>
  <c r="K55" i="26"/>
  <c r="P55" i="26"/>
  <c r="K56" i="26"/>
  <c r="P56" i="26"/>
  <c r="K57" i="26"/>
  <c r="P57" i="26" s="1"/>
  <c r="K59" i="26"/>
  <c r="P59" i="26" s="1"/>
  <c r="K60" i="26"/>
  <c r="P60" i="26"/>
  <c r="K61" i="26"/>
  <c r="P61" i="26"/>
  <c r="K63" i="26"/>
  <c r="P63" i="26"/>
  <c r="K64" i="26"/>
  <c r="P64" i="26" s="1"/>
  <c r="K65" i="26"/>
  <c r="P65" i="26" s="1"/>
  <c r="K67" i="26"/>
  <c r="P67" i="26"/>
  <c r="K68" i="26"/>
  <c r="P68" i="26" s="1"/>
  <c r="K69" i="26"/>
  <c r="P69" i="26" s="1"/>
  <c r="K71" i="26"/>
  <c r="P71" i="26" s="1"/>
  <c r="K72" i="26"/>
  <c r="P72" i="26" s="1"/>
  <c r="K73" i="26"/>
  <c r="P73" i="26" s="1"/>
  <c r="K75" i="26"/>
  <c r="P75" i="26" s="1"/>
  <c r="K76" i="26"/>
  <c r="P76" i="26"/>
  <c r="K77" i="26"/>
  <c r="P77" i="26" s="1"/>
  <c r="K79" i="26"/>
  <c r="P79" i="26" s="1"/>
  <c r="K80" i="26"/>
  <c r="P80" i="26" s="1"/>
  <c r="K81" i="26"/>
  <c r="P81" i="26" s="1"/>
  <c r="K83" i="26"/>
  <c r="P83" i="26" s="1"/>
  <c r="K84" i="26"/>
  <c r="P84" i="26" s="1"/>
  <c r="K85" i="26"/>
  <c r="P85" i="26" s="1"/>
  <c r="K87" i="26"/>
  <c r="P87" i="26"/>
  <c r="K88" i="26"/>
  <c r="P88" i="26" s="1"/>
  <c r="K89" i="26"/>
  <c r="P89" i="26" s="1"/>
  <c r="K91" i="26"/>
  <c r="P91" i="26" s="1"/>
  <c r="K92" i="26"/>
  <c r="P92" i="26" s="1"/>
  <c r="K93" i="26"/>
  <c r="P93" i="26" s="1"/>
  <c r="K95" i="26"/>
  <c r="P95" i="26" s="1"/>
  <c r="K96" i="26"/>
  <c r="P96" i="26" s="1"/>
  <c r="K97" i="26"/>
  <c r="P97" i="26" s="1"/>
  <c r="K99" i="26"/>
  <c r="P99" i="26"/>
  <c r="K100" i="26"/>
  <c r="P100" i="26" s="1"/>
  <c r="K101" i="26"/>
  <c r="P101" i="26" s="1"/>
  <c r="K103" i="26"/>
  <c r="P103" i="26" s="1"/>
  <c r="K104" i="26"/>
  <c r="P104" i="26" s="1"/>
  <c r="K105" i="26"/>
  <c r="P105" i="26"/>
  <c r="K107" i="26"/>
  <c r="P107" i="26" s="1"/>
  <c r="K108" i="26"/>
  <c r="P108" i="26" s="1"/>
  <c r="K109" i="26"/>
  <c r="P109" i="26" s="1"/>
  <c r="K111" i="26"/>
  <c r="P111" i="26" s="1"/>
  <c r="K112" i="26"/>
  <c r="P112" i="26" s="1"/>
  <c r="K113" i="26"/>
  <c r="P113" i="26"/>
  <c r="K115" i="26"/>
  <c r="P115" i="26"/>
  <c r="K116" i="26"/>
  <c r="P116" i="26" s="1"/>
  <c r="K117" i="26"/>
  <c r="P117" i="26" s="1"/>
  <c r="K119" i="26"/>
  <c r="P119" i="26" s="1"/>
  <c r="K120" i="26"/>
  <c r="P120" i="26" s="1"/>
  <c r="K121" i="26"/>
  <c r="P121" i="26" s="1"/>
  <c r="K123" i="26"/>
  <c r="P123" i="26" s="1"/>
  <c r="K124" i="26"/>
  <c r="P124" i="26" s="1"/>
  <c r="K125" i="26"/>
  <c r="P125" i="26"/>
  <c r="K127" i="26"/>
  <c r="P127" i="26" s="1"/>
  <c r="K128" i="26"/>
  <c r="P128" i="26" s="1"/>
  <c r="K129" i="26"/>
  <c r="P129" i="26" s="1"/>
  <c r="K131" i="26"/>
  <c r="P131" i="26" s="1"/>
  <c r="K132" i="26"/>
  <c r="P132" i="26"/>
  <c r="K133" i="26"/>
  <c r="P133" i="26" s="1"/>
  <c r="K135" i="26"/>
  <c r="P135" i="26" s="1"/>
  <c r="K136" i="26"/>
  <c r="P136" i="26" s="1"/>
  <c r="K137" i="26"/>
  <c r="P137" i="26" s="1"/>
  <c r="K139" i="26"/>
  <c r="P139" i="26" s="1"/>
  <c r="K140" i="26"/>
  <c r="P140" i="26"/>
  <c r="K141" i="26"/>
  <c r="P141" i="26"/>
  <c r="K143" i="26"/>
  <c r="P143" i="26" s="1"/>
  <c r="K144" i="26"/>
  <c r="P144" i="26" s="1"/>
  <c r="K145" i="26"/>
  <c r="P145" i="26"/>
  <c r="K147" i="26"/>
  <c r="P147" i="26"/>
  <c r="K148" i="26"/>
  <c r="P148" i="26"/>
  <c r="K149" i="26"/>
  <c r="P149" i="26" s="1"/>
  <c r="K151" i="26"/>
  <c r="P151" i="26" s="1"/>
  <c r="K152" i="26"/>
  <c r="P152" i="26"/>
  <c r="K153" i="26"/>
  <c r="P153" i="26" s="1"/>
  <c r="K155" i="26"/>
  <c r="P155" i="26" s="1"/>
  <c r="K156" i="26"/>
  <c r="P156" i="26" s="1"/>
  <c r="K157" i="26"/>
  <c r="P157" i="26" s="1"/>
  <c r="K159" i="26"/>
  <c r="P159" i="26" s="1"/>
  <c r="K160" i="26"/>
  <c r="P160" i="26" s="1"/>
  <c r="K161" i="26"/>
  <c r="P161" i="26"/>
  <c r="K163" i="26"/>
  <c r="P163" i="26" s="1"/>
  <c r="K164" i="26"/>
  <c r="P164" i="26" s="1"/>
  <c r="K165" i="26"/>
  <c r="P165" i="26" s="1"/>
  <c r="K167" i="26"/>
  <c r="P167" i="26" s="1"/>
  <c r="K168" i="26"/>
  <c r="P168" i="26" s="1"/>
  <c r="K169" i="26"/>
  <c r="P169" i="26" s="1"/>
  <c r="K171" i="26"/>
  <c r="P171" i="26" s="1"/>
  <c r="K172" i="26"/>
  <c r="P172" i="26"/>
  <c r="K173" i="26"/>
  <c r="P173" i="26" s="1"/>
  <c r="K175" i="26"/>
  <c r="P175" i="26" s="1"/>
  <c r="K176" i="26"/>
  <c r="P176" i="26" s="1"/>
  <c r="K177" i="26"/>
  <c r="P177" i="26" s="1"/>
  <c r="K179" i="26"/>
  <c r="P179" i="26" s="1"/>
  <c r="K180" i="26"/>
  <c r="P180" i="26" s="1"/>
  <c r="K181" i="26"/>
  <c r="P181" i="26" s="1"/>
  <c r="K183" i="26"/>
  <c r="P183" i="26" s="1"/>
  <c r="K184" i="26"/>
  <c r="P184" i="26"/>
  <c r="K185" i="26"/>
  <c r="P185" i="26" s="1"/>
  <c r="K187" i="26"/>
  <c r="P187" i="26" s="1"/>
  <c r="K188" i="26"/>
  <c r="P188" i="26" s="1"/>
  <c r="K189" i="26"/>
  <c r="P189" i="26" s="1"/>
  <c r="K191" i="26"/>
  <c r="P191" i="26"/>
  <c r="K192" i="26"/>
  <c r="P192" i="26" s="1"/>
  <c r="K193" i="26"/>
  <c r="P193" i="26" s="1"/>
  <c r="K195" i="26"/>
  <c r="P195" i="26" s="1"/>
  <c r="K196" i="26"/>
  <c r="P196" i="26" s="1"/>
  <c r="K197" i="26"/>
  <c r="P197" i="26" s="1"/>
  <c r="K199" i="26"/>
  <c r="P199" i="26"/>
  <c r="K200" i="26"/>
  <c r="P200" i="26"/>
  <c r="K201" i="26"/>
  <c r="P201" i="26" s="1"/>
  <c r="K203" i="26"/>
  <c r="P203" i="26" s="1"/>
  <c r="K204" i="26"/>
  <c r="P204" i="26" s="1"/>
  <c r="K205" i="26"/>
  <c r="P205" i="26" s="1"/>
  <c r="K207" i="26"/>
  <c r="P207" i="26" s="1"/>
  <c r="K9" i="26"/>
  <c r="P9" i="26" s="1"/>
  <c r="K10" i="26"/>
  <c r="P10" i="26" s="1"/>
  <c r="K12" i="26"/>
  <c r="P12" i="26"/>
  <c r="K13" i="26"/>
  <c r="P13" i="26" s="1"/>
  <c r="K14" i="26"/>
  <c r="P14" i="26" s="1"/>
  <c r="K16" i="26"/>
  <c r="P16" i="26" s="1"/>
  <c r="K17" i="26"/>
  <c r="P17" i="26" s="1"/>
  <c r="K18" i="26"/>
  <c r="P18" i="26"/>
  <c r="K20" i="26"/>
  <c r="P20" i="26" s="1"/>
  <c r="K21" i="26"/>
  <c r="P21" i="26" s="1"/>
  <c r="K22" i="26"/>
  <c r="P22" i="26" s="1"/>
  <c r="K24" i="26"/>
  <c r="P24" i="26" s="1"/>
  <c r="K25" i="26"/>
  <c r="P25" i="26" s="1"/>
  <c r="K26" i="26"/>
  <c r="P26" i="26"/>
  <c r="K28" i="26"/>
  <c r="P28" i="26"/>
  <c r="K29" i="26"/>
  <c r="P29" i="26" s="1"/>
  <c r="K30" i="26"/>
  <c r="P30" i="26" s="1"/>
  <c r="K32" i="26"/>
  <c r="P32" i="26"/>
  <c r="C33" i="26"/>
  <c r="C34" i="26"/>
  <c r="C35" i="26"/>
  <c r="C36" i="26"/>
  <c r="C37" i="26"/>
  <c r="C38" i="26"/>
  <c r="C39" i="26"/>
  <c r="C40" i="26"/>
  <c r="C41" i="26"/>
  <c r="C42" i="26"/>
  <c r="C43" i="26"/>
  <c r="C44" i="26"/>
  <c r="C45" i="26"/>
  <c r="C46" i="26"/>
  <c r="C47" i="26"/>
  <c r="C48" i="26"/>
  <c r="C49" i="26"/>
  <c r="C50" i="26"/>
  <c r="C51" i="26"/>
  <c r="C52" i="26"/>
  <c r="C53" i="26"/>
  <c r="C54" i="26"/>
  <c r="C55" i="26"/>
  <c r="C56" i="26"/>
  <c r="C57" i="26"/>
  <c r="C58" i="26"/>
  <c r="C59" i="26"/>
  <c r="C60" i="26"/>
  <c r="C61" i="26"/>
  <c r="C62" i="26"/>
  <c r="C63" i="26"/>
  <c r="C64" i="26"/>
  <c r="C65" i="26"/>
  <c r="C66" i="26"/>
  <c r="C67" i="26"/>
  <c r="C68" i="26"/>
  <c r="C69" i="26"/>
  <c r="C70" i="26"/>
  <c r="C71" i="26"/>
  <c r="C72" i="26"/>
  <c r="C73" i="26"/>
  <c r="C74" i="26"/>
  <c r="C75" i="26"/>
  <c r="C76" i="26"/>
  <c r="C77" i="26"/>
  <c r="C78" i="26"/>
  <c r="C79" i="26"/>
  <c r="C80" i="26"/>
  <c r="C81" i="26"/>
  <c r="C82" i="26"/>
  <c r="C83" i="26"/>
  <c r="C84" i="26"/>
  <c r="C85" i="26"/>
  <c r="C86" i="26"/>
  <c r="C87" i="26"/>
  <c r="C88" i="26"/>
  <c r="C89" i="26"/>
  <c r="C90" i="26"/>
  <c r="C91" i="26"/>
  <c r="C92" i="26"/>
  <c r="C93" i="26"/>
  <c r="C94" i="26"/>
  <c r="C95" i="26"/>
  <c r="C96" i="26"/>
  <c r="C97" i="26"/>
  <c r="C98" i="26"/>
  <c r="C99" i="26"/>
  <c r="C100" i="26"/>
  <c r="C101" i="26"/>
  <c r="C102" i="26"/>
  <c r="C103" i="26"/>
  <c r="C104" i="26"/>
  <c r="C105" i="26"/>
  <c r="C106" i="26"/>
  <c r="C107" i="26"/>
  <c r="C108" i="26"/>
  <c r="C109" i="26"/>
  <c r="C110" i="26"/>
  <c r="C111" i="26"/>
  <c r="C112" i="26"/>
  <c r="C113" i="26"/>
  <c r="C114" i="26"/>
  <c r="C115" i="26"/>
  <c r="C116" i="26"/>
  <c r="C117" i="26"/>
  <c r="C118" i="26"/>
  <c r="C119" i="26"/>
  <c r="C120" i="26"/>
  <c r="C121" i="26"/>
  <c r="C122" i="26"/>
  <c r="C123" i="26"/>
  <c r="C124" i="26"/>
  <c r="C125" i="26"/>
  <c r="C126" i="26"/>
  <c r="C127" i="26"/>
  <c r="C128" i="26"/>
  <c r="C129" i="26"/>
  <c r="C130" i="26"/>
  <c r="C131" i="26"/>
  <c r="C132" i="26"/>
  <c r="C133" i="26"/>
  <c r="C134" i="26"/>
  <c r="C135" i="26"/>
  <c r="C136" i="26"/>
  <c r="C137" i="26"/>
  <c r="C138" i="26"/>
  <c r="C139" i="26"/>
  <c r="C140" i="26"/>
  <c r="C141" i="26"/>
  <c r="C142" i="26"/>
  <c r="C143" i="26"/>
  <c r="C144" i="26"/>
  <c r="C145" i="26"/>
  <c r="C146" i="26"/>
  <c r="C147" i="26"/>
  <c r="C148" i="26"/>
  <c r="C149" i="26"/>
  <c r="C150" i="26"/>
  <c r="C151" i="26"/>
  <c r="C152" i="26"/>
  <c r="C153" i="26"/>
  <c r="C154" i="26"/>
  <c r="C155" i="26"/>
  <c r="C156" i="26"/>
  <c r="C157" i="26"/>
  <c r="C158" i="26"/>
  <c r="C159" i="26"/>
  <c r="C160" i="26"/>
  <c r="C161" i="26"/>
  <c r="C162" i="26"/>
  <c r="C163" i="26"/>
  <c r="C164" i="26"/>
  <c r="C165" i="26"/>
  <c r="C166" i="26"/>
  <c r="C167" i="26"/>
  <c r="C168" i="26"/>
  <c r="C169" i="26"/>
  <c r="C170" i="26"/>
  <c r="C171" i="26"/>
  <c r="C172" i="26"/>
  <c r="C173" i="26"/>
  <c r="C174" i="26"/>
  <c r="C175" i="26"/>
  <c r="C176" i="26"/>
  <c r="C177" i="26"/>
  <c r="C178" i="26"/>
  <c r="C179" i="26"/>
  <c r="C180" i="26"/>
  <c r="C181" i="26"/>
  <c r="C182" i="26"/>
  <c r="C183" i="26"/>
  <c r="C184" i="26"/>
  <c r="C185" i="26"/>
  <c r="C186" i="26"/>
  <c r="C187" i="26"/>
  <c r="C188" i="26"/>
  <c r="C189" i="26"/>
  <c r="C190" i="26"/>
  <c r="C191" i="26"/>
  <c r="C192" i="26"/>
  <c r="C193" i="26"/>
  <c r="C194" i="26"/>
  <c r="C195" i="26"/>
  <c r="C196" i="26"/>
  <c r="C197" i="26"/>
  <c r="C198" i="26"/>
  <c r="C199" i="26"/>
  <c r="C200" i="26"/>
  <c r="C201" i="26"/>
  <c r="C202" i="26"/>
  <c r="C203" i="26"/>
  <c r="C204" i="26"/>
  <c r="C205" i="26"/>
  <c r="C206" i="26"/>
  <c r="C207" i="26"/>
  <c r="C9" i="26"/>
  <c r="C10" i="26"/>
  <c r="C11" i="26"/>
  <c r="C12" i="26"/>
  <c r="C13" i="26"/>
  <c r="C14" i="26"/>
  <c r="C15" i="26"/>
  <c r="C16" i="26"/>
  <c r="C17" i="26"/>
  <c r="C18" i="26"/>
  <c r="C19" i="26"/>
  <c r="C20" i="26"/>
  <c r="C21" i="26"/>
  <c r="C22" i="26"/>
  <c r="C23" i="26"/>
  <c r="C24" i="26"/>
  <c r="C25" i="26"/>
  <c r="C26" i="26"/>
  <c r="C27" i="26"/>
  <c r="C28" i="26"/>
  <c r="C29" i="26"/>
  <c r="C30" i="26"/>
  <c r="C31" i="26"/>
  <c r="C32" i="26"/>
  <c r="R9" i="42"/>
  <c r="S9" i="42" s="1"/>
  <c r="R10" i="42"/>
  <c r="S10" i="42" s="1"/>
  <c r="R11" i="42"/>
  <c r="S11" i="42" s="1"/>
  <c r="R12" i="42"/>
  <c r="S12" i="42"/>
  <c r="R13" i="42"/>
  <c r="S13" i="42" s="1"/>
  <c r="R14" i="42"/>
  <c r="S14" i="42" s="1"/>
  <c r="R15" i="42"/>
  <c r="S15" i="42" s="1"/>
  <c r="R16" i="42"/>
  <c r="S16" i="42" s="1"/>
  <c r="R17" i="42"/>
  <c r="S17" i="42" s="1"/>
  <c r="R18" i="42"/>
  <c r="S18" i="42"/>
  <c r="R19" i="42"/>
  <c r="S19" i="42" s="1"/>
  <c r="R20" i="42"/>
  <c r="S20" i="42" s="1"/>
  <c r="R21" i="42"/>
  <c r="S21" i="42" s="1"/>
  <c r="R22" i="42"/>
  <c r="S22" i="42" s="1"/>
  <c r="R23" i="42"/>
  <c r="S23" i="42" s="1"/>
  <c r="R24" i="42"/>
  <c r="S24" i="42"/>
  <c r="R25" i="42"/>
  <c r="S25" i="42" s="1"/>
  <c r="R26" i="42"/>
  <c r="S26" i="42" s="1"/>
  <c r="R27" i="42"/>
  <c r="S27" i="42" s="1"/>
  <c r="R28" i="42"/>
  <c r="S28" i="42" s="1"/>
  <c r="R29" i="42"/>
  <c r="S29" i="42" s="1"/>
  <c r="R30" i="42"/>
  <c r="S30" i="42" s="1"/>
  <c r="R31" i="42"/>
  <c r="S31" i="42" s="1"/>
  <c r="R32" i="42"/>
  <c r="S32" i="42" s="1"/>
  <c r="R33" i="42"/>
  <c r="S33" i="42" s="1"/>
  <c r="R34" i="42"/>
  <c r="S34" i="42"/>
  <c r="R35" i="42"/>
  <c r="S35" i="42" s="1"/>
  <c r="R36" i="42"/>
  <c r="S36" i="42" s="1"/>
  <c r="R37" i="42"/>
  <c r="S37" i="42" s="1"/>
  <c r="R38" i="42"/>
  <c r="S38" i="42"/>
  <c r="R39" i="42"/>
  <c r="S39" i="42" s="1"/>
  <c r="R40" i="42"/>
  <c r="S40" i="42" s="1"/>
  <c r="R41" i="42"/>
  <c r="S41" i="42" s="1"/>
  <c r="R42" i="42"/>
  <c r="S42" i="42" s="1"/>
  <c r="R43" i="42"/>
  <c r="S43" i="42" s="1"/>
  <c r="R44" i="42"/>
  <c r="S44" i="42"/>
  <c r="R45" i="42"/>
  <c r="S45" i="42" s="1"/>
  <c r="R46" i="42"/>
  <c r="S46" i="42" s="1"/>
  <c r="R47" i="42"/>
  <c r="S47" i="42" s="1"/>
  <c r="R48" i="42"/>
  <c r="S48" i="42" s="1"/>
  <c r="R49" i="42"/>
  <c r="S49" i="42" s="1"/>
  <c r="R50" i="42"/>
  <c r="S50" i="42"/>
  <c r="R51" i="42"/>
  <c r="S51" i="42" s="1"/>
  <c r="R52" i="42"/>
  <c r="S52" i="42" s="1"/>
  <c r="R53" i="42"/>
  <c r="S53" i="42" s="1"/>
  <c r="R54" i="42"/>
  <c r="S54" i="42" s="1"/>
  <c r="R55" i="42"/>
  <c r="S55" i="42" s="1"/>
  <c r="R56" i="42"/>
  <c r="S56" i="42"/>
  <c r="R57" i="42"/>
  <c r="S57" i="42" s="1"/>
  <c r="R58" i="42"/>
  <c r="S58" i="42" s="1"/>
  <c r="R59" i="42"/>
  <c r="S59" i="42" s="1"/>
  <c r="R60" i="42"/>
  <c r="S60" i="42" s="1"/>
  <c r="R61" i="42"/>
  <c r="S61" i="42" s="1"/>
  <c r="R62" i="42"/>
  <c r="S62" i="42" s="1"/>
  <c r="R63" i="42"/>
  <c r="S63" i="42" s="1"/>
  <c r="R64" i="42"/>
  <c r="S64" i="42" s="1"/>
  <c r="R65" i="42"/>
  <c r="S65" i="42" s="1"/>
  <c r="R66" i="42"/>
  <c r="S66" i="42" s="1"/>
  <c r="R67" i="42"/>
  <c r="S67" i="42" s="1"/>
  <c r="R68" i="42"/>
  <c r="S68" i="42"/>
  <c r="R69" i="42"/>
  <c r="S69" i="42" s="1"/>
  <c r="R70" i="42"/>
  <c r="S70" i="42" s="1"/>
  <c r="R71" i="42"/>
  <c r="S71" i="42" s="1"/>
  <c r="R72" i="42"/>
  <c r="S72" i="42" s="1"/>
  <c r="R73" i="42"/>
  <c r="S73" i="42" s="1"/>
  <c r="R74" i="42"/>
  <c r="S74" i="42"/>
  <c r="R75" i="42"/>
  <c r="S75" i="42" s="1"/>
  <c r="R76" i="42"/>
  <c r="S76" i="42" s="1"/>
  <c r="R77" i="42"/>
  <c r="S77" i="42" s="1"/>
  <c r="R78" i="42"/>
  <c r="S78" i="42" s="1"/>
  <c r="R79" i="42"/>
  <c r="S79" i="42" s="1"/>
  <c r="R80" i="42"/>
  <c r="S80" i="42" s="1"/>
  <c r="R81" i="42"/>
  <c r="S81" i="42" s="1"/>
  <c r="R82" i="42"/>
  <c r="S82" i="42" s="1"/>
  <c r="R83" i="42"/>
  <c r="S83" i="42" s="1"/>
  <c r="R84" i="42"/>
  <c r="S84" i="42" s="1"/>
  <c r="R85" i="42"/>
  <c r="S85" i="42" s="1"/>
  <c r="R86" i="42"/>
  <c r="S86" i="42" s="1"/>
  <c r="R87" i="42"/>
  <c r="S87" i="42" s="1"/>
  <c r="R88" i="42"/>
  <c r="S88" i="42" s="1"/>
  <c r="R89" i="42"/>
  <c r="S89" i="42" s="1"/>
  <c r="R90" i="42"/>
  <c r="S90" i="42" s="1"/>
  <c r="R91" i="42"/>
  <c r="S91" i="42" s="1"/>
  <c r="R92" i="42"/>
  <c r="S92" i="42" s="1"/>
  <c r="R93" i="42"/>
  <c r="S93" i="42" s="1"/>
  <c r="R94" i="42"/>
  <c r="S94" i="42" s="1"/>
  <c r="R95" i="42"/>
  <c r="S95" i="42" s="1"/>
  <c r="R96" i="42"/>
  <c r="S96" i="42" s="1"/>
  <c r="R97" i="42"/>
  <c r="S97" i="42" s="1"/>
  <c r="R98" i="42"/>
  <c r="S98" i="42" s="1"/>
  <c r="R99" i="42"/>
  <c r="S99" i="42" s="1"/>
  <c r="R100" i="42"/>
  <c r="S100" i="42" s="1"/>
  <c r="R101" i="42"/>
  <c r="S101" i="42" s="1"/>
  <c r="R102" i="42"/>
  <c r="S102" i="42"/>
  <c r="R103" i="42"/>
  <c r="S103" i="42" s="1"/>
  <c r="R104" i="42"/>
  <c r="S104" i="42" s="1"/>
  <c r="R105" i="42"/>
  <c r="S105" i="42" s="1"/>
  <c r="R106" i="42"/>
  <c r="S106" i="42" s="1"/>
  <c r="R107" i="42"/>
  <c r="S107" i="42" s="1"/>
  <c r="R108" i="42"/>
  <c r="S108" i="42" s="1"/>
  <c r="R109" i="42"/>
  <c r="S109" i="42" s="1"/>
  <c r="R110" i="42"/>
  <c r="S110" i="42"/>
  <c r="R111" i="42"/>
  <c r="S111" i="42" s="1"/>
  <c r="R112" i="42"/>
  <c r="S112" i="42" s="1"/>
  <c r="R113" i="42"/>
  <c r="S113" i="42" s="1"/>
  <c r="R114" i="42"/>
  <c r="S114" i="42" s="1"/>
  <c r="R115" i="42"/>
  <c r="S115" i="42" s="1"/>
  <c r="R116" i="42"/>
  <c r="S116" i="42" s="1"/>
  <c r="R117" i="42"/>
  <c r="S117" i="42" s="1"/>
  <c r="R118" i="42"/>
  <c r="S118" i="42" s="1"/>
  <c r="R119" i="42"/>
  <c r="S119" i="42" s="1"/>
  <c r="R120" i="42"/>
  <c r="S120" i="42" s="1"/>
  <c r="R121" i="42"/>
  <c r="S121" i="42" s="1"/>
  <c r="R122" i="42"/>
  <c r="S122" i="42" s="1"/>
  <c r="R123" i="42"/>
  <c r="S123" i="42" s="1"/>
  <c r="R124" i="42"/>
  <c r="S124" i="42" s="1"/>
  <c r="R125" i="42"/>
  <c r="S125" i="42" s="1"/>
  <c r="R126" i="42"/>
  <c r="S126" i="42" s="1"/>
  <c r="R127" i="42"/>
  <c r="S127" i="42" s="1"/>
  <c r="R128" i="42"/>
  <c r="S128" i="42" s="1"/>
  <c r="R129" i="42"/>
  <c r="S129" i="42" s="1"/>
  <c r="R130" i="42"/>
  <c r="S130" i="42" s="1"/>
  <c r="R131" i="42"/>
  <c r="S131" i="42" s="1"/>
  <c r="R132" i="42"/>
  <c r="S132" i="42" s="1"/>
  <c r="R133" i="42"/>
  <c r="S133" i="42" s="1"/>
  <c r="R134" i="42"/>
  <c r="S134" i="42" s="1"/>
  <c r="R135" i="42"/>
  <c r="S135" i="42" s="1"/>
  <c r="R136" i="42"/>
  <c r="S136" i="42" s="1"/>
  <c r="R137" i="42"/>
  <c r="S137" i="42" s="1"/>
  <c r="R138" i="42"/>
  <c r="S138" i="42"/>
  <c r="R139" i="42"/>
  <c r="S139" i="42" s="1"/>
  <c r="R140" i="42"/>
  <c r="S140" i="42" s="1"/>
  <c r="R141" i="42"/>
  <c r="S141" i="42" s="1"/>
  <c r="R142" i="42"/>
  <c r="S142" i="42" s="1"/>
  <c r="R143" i="42"/>
  <c r="S143" i="42" s="1"/>
  <c r="R144" i="42"/>
  <c r="S144" i="42" s="1"/>
  <c r="R145" i="42"/>
  <c r="S145" i="42" s="1"/>
  <c r="R146" i="42"/>
  <c r="S146" i="42" s="1"/>
  <c r="R147" i="42"/>
  <c r="S147" i="42" s="1"/>
  <c r="R148" i="42"/>
  <c r="S148" i="42" s="1"/>
  <c r="R149" i="42"/>
  <c r="S149" i="42" s="1"/>
  <c r="R150" i="42"/>
  <c r="S150" i="42" s="1"/>
  <c r="R151" i="42"/>
  <c r="S151" i="42" s="1"/>
  <c r="R152" i="42"/>
  <c r="S152" i="42" s="1"/>
  <c r="R153" i="42"/>
  <c r="S153" i="42" s="1"/>
  <c r="R154" i="42"/>
  <c r="S154" i="42" s="1"/>
  <c r="R155" i="42"/>
  <c r="S155" i="42" s="1"/>
  <c r="R156" i="42"/>
  <c r="S156" i="42" s="1"/>
  <c r="R157" i="42"/>
  <c r="S157" i="42" s="1"/>
  <c r="R158" i="42"/>
  <c r="S158" i="42" s="1"/>
  <c r="R159" i="42"/>
  <c r="S159" i="42" s="1"/>
  <c r="R160" i="42"/>
  <c r="S160" i="42" s="1"/>
  <c r="R161" i="42"/>
  <c r="S161" i="42" s="1"/>
  <c r="R162" i="42"/>
  <c r="S162" i="42" s="1"/>
  <c r="R163" i="42"/>
  <c r="S163" i="42" s="1"/>
  <c r="R164" i="42"/>
  <c r="S164" i="42" s="1"/>
  <c r="R165" i="42"/>
  <c r="S165" i="42" s="1"/>
  <c r="R166" i="42"/>
  <c r="S166" i="42"/>
  <c r="R167" i="42"/>
  <c r="S167" i="42" s="1"/>
  <c r="R168" i="42"/>
  <c r="S168" i="42" s="1"/>
  <c r="R169" i="42"/>
  <c r="S169" i="42" s="1"/>
  <c r="R170" i="42"/>
  <c r="S170" i="42" s="1"/>
  <c r="R171" i="42"/>
  <c r="S171" i="42" s="1"/>
  <c r="R172" i="42"/>
  <c r="S172" i="42" s="1"/>
  <c r="R173" i="42"/>
  <c r="S173" i="42" s="1"/>
  <c r="R174" i="42"/>
  <c r="S174" i="42"/>
  <c r="R175" i="42"/>
  <c r="S175" i="42" s="1"/>
  <c r="R176" i="42"/>
  <c r="S176" i="42" s="1"/>
  <c r="R177" i="42"/>
  <c r="S177" i="42" s="1"/>
  <c r="R178" i="42"/>
  <c r="S178" i="42" s="1"/>
  <c r="R179" i="42"/>
  <c r="S179" i="42" s="1"/>
  <c r="R180" i="42"/>
  <c r="S180" i="42" s="1"/>
  <c r="R181" i="42"/>
  <c r="S181" i="42" s="1"/>
  <c r="R182" i="42"/>
  <c r="S182" i="42" s="1"/>
  <c r="R183" i="42"/>
  <c r="S183" i="42" s="1"/>
  <c r="R184" i="42"/>
  <c r="S184" i="42" s="1"/>
  <c r="R185" i="42"/>
  <c r="S185" i="42" s="1"/>
  <c r="R186" i="42"/>
  <c r="S186" i="42" s="1"/>
  <c r="R187" i="42"/>
  <c r="S187" i="42" s="1"/>
  <c r="R188" i="42"/>
  <c r="S188" i="42" s="1"/>
  <c r="R189" i="42"/>
  <c r="S189" i="42" s="1"/>
  <c r="R190" i="42"/>
  <c r="S190" i="42" s="1"/>
  <c r="R191" i="42"/>
  <c r="S191" i="42" s="1"/>
  <c r="R192" i="42"/>
  <c r="S192" i="42" s="1"/>
  <c r="R193" i="42"/>
  <c r="S193" i="42" s="1"/>
  <c r="R194" i="42"/>
  <c r="S194" i="42" s="1"/>
  <c r="R195" i="42"/>
  <c r="S195" i="42" s="1"/>
  <c r="R196" i="42"/>
  <c r="S196" i="42" s="1"/>
  <c r="R197" i="42"/>
  <c r="S197" i="42" s="1"/>
  <c r="R199" i="42"/>
  <c r="S199" i="42" s="1"/>
  <c r="R200" i="42"/>
  <c r="S200" i="42" s="1"/>
  <c r="R201" i="42"/>
  <c r="S201" i="42" s="1"/>
  <c r="R202" i="42"/>
  <c r="S202" i="42" s="1"/>
  <c r="R203" i="42"/>
  <c r="S203" i="42"/>
  <c r="R204" i="42"/>
  <c r="S204" i="42" s="1"/>
  <c r="R205" i="42"/>
  <c r="S205" i="42" s="1"/>
  <c r="R206" i="42"/>
  <c r="S206" i="42" s="1"/>
  <c r="R207" i="42"/>
  <c r="S207" i="42" s="1"/>
  <c r="O34" i="42"/>
  <c r="T34" i="42" s="1"/>
  <c r="O35" i="42"/>
  <c r="T35" i="42" s="1"/>
  <c r="O36" i="42"/>
  <c r="T36" i="42" s="1"/>
  <c r="O37" i="42"/>
  <c r="T37" i="42" s="1"/>
  <c r="O38" i="42"/>
  <c r="T38" i="42" s="1"/>
  <c r="O39" i="42"/>
  <c r="T39" i="42" s="1"/>
  <c r="O40" i="42"/>
  <c r="T40" i="42" s="1"/>
  <c r="O41" i="42"/>
  <c r="T41" i="42" s="1"/>
  <c r="O42" i="42"/>
  <c r="T42" i="42" s="1"/>
  <c r="O43" i="42"/>
  <c r="T43" i="42" s="1"/>
  <c r="O44" i="42"/>
  <c r="T44" i="42" s="1"/>
  <c r="O45" i="42"/>
  <c r="T45" i="42" s="1"/>
  <c r="O46" i="42"/>
  <c r="T46" i="42" s="1"/>
  <c r="O47" i="42"/>
  <c r="T47" i="42" s="1"/>
  <c r="O48" i="42"/>
  <c r="T48" i="42" s="1"/>
  <c r="O49" i="42"/>
  <c r="T49" i="42" s="1"/>
  <c r="O50" i="42"/>
  <c r="T50" i="42" s="1"/>
  <c r="O51" i="42"/>
  <c r="T51" i="42" s="1"/>
  <c r="O52" i="42"/>
  <c r="T52" i="42" s="1"/>
  <c r="O53" i="42"/>
  <c r="T53" i="42" s="1"/>
  <c r="O54" i="42"/>
  <c r="T54" i="42" s="1"/>
  <c r="O55" i="42"/>
  <c r="T55" i="42" s="1"/>
  <c r="O56" i="42"/>
  <c r="T56" i="42" s="1"/>
  <c r="O57" i="42"/>
  <c r="T57" i="42"/>
  <c r="O58" i="42"/>
  <c r="T58" i="42" s="1"/>
  <c r="O59" i="42"/>
  <c r="T59" i="42" s="1"/>
  <c r="O60" i="42"/>
  <c r="T60" i="42" s="1"/>
  <c r="O61" i="42"/>
  <c r="T61" i="42" s="1"/>
  <c r="O62" i="42"/>
  <c r="T62" i="42" s="1"/>
  <c r="O63" i="42"/>
  <c r="T63" i="42" s="1"/>
  <c r="O64" i="42"/>
  <c r="T64" i="42" s="1"/>
  <c r="O65" i="42"/>
  <c r="T65" i="42"/>
  <c r="O66" i="42"/>
  <c r="T66" i="42" s="1"/>
  <c r="O67" i="42"/>
  <c r="T67" i="42" s="1"/>
  <c r="O68" i="42"/>
  <c r="T68" i="42" s="1"/>
  <c r="O69" i="42"/>
  <c r="T69" i="42" s="1"/>
  <c r="O70" i="42"/>
  <c r="T70" i="42" s="1"/>
  <c r="O71" i="42"/>
  <c r="T71" i="42" s="1"/>
  <c r="O72" i="42"/>
  <c r="T72" i="42" s="1"/>
  <c r="O73" i="42"/>
  <c r="T73" i="42" s="1"/>
  <c r="O74" i="42"/>
  <c r="T74" i="42" s="1"/>
  <c r="O75" i="42"/>
  <c r="T75" i="42" s="1"/>
  <c r="O76" i="42"/>
  <c r="T76" i="42" s="1"/>
  <c r="O77" i="42"/>
  <c r="T77" i="42" s="1"/>
  <c r="O78" i="42"/>
  <c r="T78" i="42" s="1"/>
  <c r="O79" i="42"/>
  <c r="T79" i="42" s="1"/>
  <c r="O80" i="42"/>
  <c r="T80" i="42" s="1"/>
  <c r="O81" i="42"/>
  <c r="T81" i="42" s="1"/>
  <c r="O82" i="42"/>
  <c r="T82" i="42" s="1"/>
  <c r="O83" i="42"/>
  <c r="T83" i="42" s="1"/>
  <c r="O84" i="42"/>
  <c r="T84" i="42" s="1"/>
  <c r="O85" i="42"/>
  <c r="T85" i="42" s="1"/>
  <c r="O86" i="42"/>
  <c r="T86" i="42" s="1"/>
  <c r="O87" i="42"/>
  <c r="T87" i="42" s="1"/>
  <c r="O88" i="42"/>
  <c r="T88" i="42" s="1"/>
  <c r="O89" i="42"/>
  <c r="T89" i="42" s="1"/>
  <c r="O90" i="42"/>
  <c r="T90" i="42" s="1"/>
  <c r="O91" i="42"/>
  <c r="T91" i="42" s="1"/>
  <c r="O92" i="42"/>
  <c r="T92" i="42" s="1"/>
  <c r="O93" i="42"/>
  <c r="T93" i="42"/>
  <c r="O94" i="42"/>
  <c r="T94" i="42" s="1"/>
  <c r="O95" i="42"/>
  <c r="T95" i="42" s="1"/>
  <c r="O96" i="42"/>
  <c r="T96" i="42" s="1"/>
  <c r="O97" i="42"/>
  <c r="T97" i="42" s="1"/>
  <c r="O98" i="42"/>
  <c r="T98" i="42" s="1"/>
  <c r="O99" i="42"/>
  <c r="T99" i="42" s="1"/>
  <c r="O100" i="42"/>
  <c r="T100" i="42" s="1"/>
  <c r="O101" i="42"/>
  <c r="T101" i="42" s="1"/>
  <c r="O102" i="42"/>
  <c r="T102" i="42" s="1"/>
  <c r="O103" i="42"/>
  <c r="T103" i="42" s="1"/>
  <c r="O104" i="42"/>
  <c r="T104" i="42" s="1"/>
  <c r="O105" i="42"/>
  <c r="T105" i="42" s="1"/>
  <c r="O106" i="42"/>
  <c r="T106" i="42" s="1"/>
  <c r="O107" i="42"/>
  <c r="T107" i="42" s="1"/>
  <c r="O108" i="42"/>
  <c r="T108" i="42" s="1"/>
  <c r="O109" i="42"/>
  <c r="T109" i="42" s="1"/>
  <c r="O110" i="42"/>
  <c r="T110" i="42" s="1"/>
  <c r="O111" i="42"/>
  <c r="T111" i="42" s="1"/>
  <c r="O112" i="42"/>
  <c r="T112" i="42" s="1"/>
  <c r="O113" i="42"/>
  <c r="T113" i="42" s="1"/>
  <c r="O114" i="42"/>
  <c r="T114" i="42" s="1"/>
  <c r="O115" i="42"/>
  <c r="T115" i="42" s="1"/>
  <c r="O116" i="42"/>
  <c r="T116" i="42" s="1"/>
  <c r="O117" i="42"/>
  <c r="T117" i="42" s="1"/>
  <c r="O118" i="42"/>
  <c r="T118" i="42" s="1"/>
  <c r="O119" i="42"/>
  <c r="T119" i="42" s="1"/>
  <c r="O120" i="42"/>
  <c r="T120" i="42" s="1"/>
  <c r="O121" i="42"/>
  <c r="T121" i="42"/>
  <c r="O122" i="42"/>
  <c r="T122" i="42" s="1"/>
  <c r="O123" i="42"/>
  <c r="T123" i="42" s="1"/>
  <c r="O124" i="42"/>
  <c r="T124" i="42" s="1"/>
  <c r="O125" i="42"/>
  <c r="T125" i="42" s="1"/>
  <c r="O126" i="42"/>
  <c r="T126" i="42" s="1"/>
  <c r="O127" i="42"/>
  <c r="T127" i="42" s="1"/>
  <c r="O128" i="42"/>
  <c r="T128" i="42" s="1"/>
  <c r="O129" i="42"/>
  <c r="T129" i="42"/>
  <c r="O130" i="42"/>
  <c r="T130" i="42" s="1"/>
  <c r="O131" i="42"/>
  <c r="T131" i="42" s="1"/>
  <c r="O132" i="42"/>
  <c r="T132" i="42" s="1"/>
  <c r="O133" i="42"/>
  <c r="T133" i="42" s="1"/>
  <c r="O134" i="42"/>
  <c r="T134" i="42" s="1"/>
  <c r="O135" i="42"/>
  <c r="T135" i="42" s="1"/>
  <c r="O136" i="42"/>
  <c r="T136" i="42" s="1"/>
  <c r="O137" i="42"/>
  <c r="T137" i="42" s="1"/>
  <c r="O138" i="42"/>
  <c r="T138" i="42" s="1"/>
  <c r="O139" i="42"/>
  <c r="T139" i="42" s="1"/>
  <c r="O140" i="42"/>
  <c r="T140" i="42" s="1"/>
  <c r="O141" i="42"/>
  <c r="T141" i="42" s="1"/>
  <c r="O142" i="42"/>
  <c r="T142" i="42" s="1"/>
  <c r="O143" i="42"/>
  <c r="T143" i="42" s="1"/>
  <c r="O144" i="42"/>
  <c r="T144" i="42" s="1"/>
  <c r="O145" i="42"/>
  <c r="T145" i="42" s="1"/>
  <c r="O146" i="42"/>
  <c r="T146" i="42" s="1"/>
  <c r="O147" i="42"/>
  <c r="T147" i="42" s="1"/>
  <c r="O148" i="42"/>
  <c r="T148" i="42" s="1"/>
  <c r="O149" i="42"/>
  <c r="T149" i="42" s="1"/>
  <c r="O150" i="42"/>
  <c r="T150" i="42" s="1"/>
  <c r="O151" i="42"/>
  <c r="T151" i="42" s="1"/>
  <c r="O152" i="42"/>
  <c r="T152" i="42" s="1"/>
  <c r="O153" i="42"/>
  <c r="T153" i="42" s="1"/>
  <c r="O154" i="42"/>
  <c r="T154" i="42" s="1"/>
  <c r="O155" i="42"/>
  <c r="T155" i="42" s="1"/>
  <c r="O156" i="42"/>
  <c r="T156" i="42" s="1"/>
  <c r="O157" i="42"/>
  <c r="T157" i="42"/>
  <c r="O158" i="42"/>
  <c r="T158" i="42" s="1"/>
  <c r="O159" i="42"/>
  <c r="T159" i="42" s="1"/>
  <c r="O160" i="42"/>
  <c r="T160" i="42" s="1"/>
  <c r="O161" i="42"/>
  <c r="T161" i="42" s="1"/>
  <c r="O162" i="42"/>
  <c r="T162" i="42" s="1"/>
  <c r="O163" i="42"/>
  <c r="T163" i="42" s="1"/>
  <c r="O164" i="42"/>
  <c r="T164" i="42" s="1"/>
  <c r="O165" i="42"/>
  <c r="T165" i="42" s="1"/>
  <c r="O166" i="42"/>
  <c r="T166" i="42" s="1"/>
  <c r="O167" i="42"/>
  <c r="T167" i="42" s="1"/>
  <c r="O168" i="42"/>
  <c r="T168" i="42" s="1"/>
  <c r="O169" i="42"/>
  <c r="T169" i="42" s="1"/>
  <c r="O170" i="42"/>
  <c r="T170" i="42" s="1"/>
  <c r="O171" i="42"/>
  <c r="T171" i="42" s="1"/>
  <c r="O172" i="42"/>
  <c r="T172" i="42" s="1"/>
  <c r="O173" i="42"/>
  <c r="T173" i="42" s="1"/>
  <c r="O174" i="42"/>
  <c r="T174" i="42" s="1"/>
  <c r="O175" i="42"/>
  <c r="T175" i="42" s="1"/>
  <c r="O176" i="42"/>
  <c r="T176" i="42" s="1"/>
  <c r="O177" i="42"/>
  <c r="T177" i="42" s="1"/>
  <c r="O178" i="42"/>
  <c r="T178" i="42" s="1"/>
  <c r="O179" i="42"/>
  <c r="T179" i="42" s="1"/>
  <c r="O180" i="42"/>
  <c r="T180" i="42" s="1"/>
  <c r="O181" i="42"/>
  <c r="T181" i="42" s="1"/>
  <c r="O182" i="42"/>
  <c r="T182" i="42" s="1"/>
  <c r="O183" i="42"/>
  <c r="T183" i="42" s="1"/>
  <c r="O184" i="42"/>
  <c r="T184" i="42" s="1"/>
  <c r="O185" i="42"/>
  <c r="T185" i="42"/>
  <c r="O186" i="42"/>
  <c r="T186" i="42" s="1"/>
  <c r="O187" i="42"/>
  <c r="T187" i="42" s="1"/>
  <c r="O188" i="42"/>
  <c r="T188" i="42" s="1"/>
  <c r="O189" i="42"/>
  <c r="T189" i="42" s="1"/>
  <c r="O190" i="42"/>
  <c r="T190" i="42" s="1"/>
  <c r="O191" i="42"/>
  <c r="T191" i="42" s="1"/>
  <c r="O192" i="42"/>
  <c r="T192" i="42" s="1"/>
  <c r="O193" i="42"/>
  <c r="T193" i="42"/>
  <c r="O194" i="42"/>
  <c r="T194" i="42" s="1"/>
  <c r="O195" i="42"/>
  <c r="T195" i="42" s="1"/>
  <c r="O196" i="42"/>
  <c r="T196" i="42" s="1"/>
  <c r="O197" i="42"/>
  <c r="T197" i="42" s="1"/>
  <c r="O199" i="42"/>
  <c r="T199" i="42" s="1"/>
  <c r="O200" i="42"/>
  <c r="T200" i="42" s="1"/>
  <c r="O201" i="42"/>
  <c r="T201" i="42" s="1"/>
  <c r="O202" i="42"/>
  <c r="T202" i="42" s="1"/>
  <c r="O203" i="42"/>
  <c r="T203" i="42" s="1"/>
  <c r="O204" i="42"/>
  <c r="T204" i="42" s="1"/>
  <c r="O205" i="42"/>
  <c r="T205" i="42" s="1"/>
  <c r="O206" i="42"/>
  <c r="T206" i="42" s="1"/>
  <c r="O207" i="42"/>
  <c r="T207" i="42" s="1"/>
  <c r="O9" i="42"/>
  <c r="T9" i="42" s="1"/>
  <c r="O10" i="42"/>
  <c r="T10" i="42" s="1"/>
  <c r="O11" i="42"/>
  <c r="T11" i="42" s="1"/>
  <c r="O12" i="42"/>
  <c r="T12" i="42" s="1"/>
  <c r="O13" i="42"/>
  <c r="T13" i="42" s="1"/>
  <c r="O14" i="42"/>
  <c r="T14" i="42" s="1"/>
  <c r="O15" i="42"/>
  <c r="T15" i="42" s="1"/>
  <c r="O16" i="42"/>
  <c r="T16" i="42" s="1"/>
  <c r="O17" i="42"/>
  <c r="T17" i="42" s="1"/>
  <c r="O18" i="42"/>
  <c r="T18" i="42" s="1"/>
  <c r="O19" i="42"/>
  <c r="T19" i="42" s="1"/>
  <c r="O20" i="42"/>
  <c r="T20" i="42" s="1"/>
  <c r="O21" i="42"/>
  <c r="T21" i="42" s="1"/>
  <c r="O22" i="42"/>
  <c r="T22" i="42" s="1"/>
  <c r="O23" i="42"/>
  <c r="T23" i="42"/>
  <c r="O24" i="42"/>
  <c r="T24" i="42" s="1"/>
  <c r="O25" i="42"/>
  <c r="T25" i="42" s="1"/>
  <c r="O26" i="42"/>
  <c r="T26" i="42" s="1"/>
  <c r="O27" i="42"/>
  <c r="T27" i="42" s="1"/>
  <c r="O28" i="42"/>
  <c r="T28" i="42" s="1"/>
  <c r="O29" i="42"/>
  <c r="T29" i="42" s="1"/>
  <c r="O30" i="42"/>
  <c r="T30" i="42" s="1"/>
  <c r="O31" i="42"/>
  <c r="T31" i="42" s="1"/>
  <c r="O32" i="42"/>
  <c r="T32" i="42" s="1"/>
  <c r="O33" i="42"/>
  <c r="T33" i="42" s="1"/>
  <c r="R198" i="42"/>
  <c r="S198" i="42" s="1"/>
  <c r="R8" i="42"/>
  <c r="P33" i="42"/>
  <c r="P34" i="42"/>
  <c r="P35" i="42"/>
  <c r="P36" i="42"/>
  <c r="P37" i="42"/>
  <c r="P38" i="42"/>
  <c r="P39" i="42"/>
  <c r="P40" i="42"/>
  <c r="P41" i="42"/>
  <c r="P42" i="42"/>
  <c r="P43" i="42"/>
  <c r="P44" i="42"/>
  <c r="P45" i="42"/>
  <c r="P46" i="42"/>
  <c r="P47" i="42"/>
  <c r="P48" i="42"/>
  <c r="P49" i="42"/>
  <c r="P50" i="42"/>
  <c r="P51" i="42"/>
  <c r="P52" i="42"/>
  <c r="P53" i="42"/>
  <c r="P54" i="42"/>
  <c r="P55" i="42"/>
  <c r="P56" i="42"/>
  <c r="P57" i="42"/>
  <c r="P58" i="42"/>
  <c r="P59" i="42"/>
  <c r="P60" i="42"/>
  <c r="P61" i="42"/>
  <c r="P62" i="42"/>
  <c r="P63" i="42"/>
  <c r="P64" i="42"/>
  <c r="P65" i="42"/>
  <c r="P66" i="42"/>
  <c r="P67" i="42"/>
  <c r="P68" i="42"/>
  <c r="P69" i="42"/>
  <c r="P70" i="42"/>
  <c r="P71" i="42"/>
  <c r="P72" i="42"/>
  <c r="P73" i="42"/>
  <c r="P74" i="42"/>
  <c r="P75" i="42"/>
  <c r="P76" i="42"/>
  <c r="P77" i="42"/>
  <c r="P78" i="42"/>
  <c r="P79" i="42"/>
  <c r="P80" i="42"/>
  <c r="P81" i="42"/>
  <c r="P82" i="42"/>
  <c r="P83" i="42"/>
  <c r="P84" i="42"/>
  <c r="P85" i="42"/>
  <c r="P86" i="42"/>
  <c r="P87" i="42"/>
  <c r="P88" i="42"/>
  <c r="P89" i="42"/>
  <c r="P90" i="42"/>
  <c r="P91" i="42"/>
  <c r="P92" i="42"/>
  <c r="P93" i="42"/>
  <c r="P94" i="42"/>
  <c r="P95" i="42"/>
  <c r="P96" i="42"/>
  <c r="P97" i="42"/>
  <c r="P98" i="42"/>
  <c r="P99" i="42"/>
  <c r="P100" i="42"/>
  <c r="P101" i="42"/>
  <c r="P102" i="42"/>
  <c r="P103" i="42"/>
  <c r="P104" i="42"/>
  <c r="P105" i="42"/>
  <c r="P106" i="42"/>
  <c r="P107" i="42"/>
  <c r="P108" i="42"/>
  <c r="P109" i="42"/>
  <c r="P110" i="42"/>
  <c r="P111" i="42"/>
  <c r="P112" i="42"/>
  <c r="P113" i="42"/>
  <c r="P114" i="42"/>
  <c r="P115" i="42"/>
  <c r="P116" i="42"/>
  <c r="P117" i="42"/>
  <c r="P118" i="42"/>
  <c r="P119" i="42"/>
  <c r="P120" i="42"/>
  <c r="P121" i="42"/>
  <c r="P122" i="42"/>
  <c r="P123" i="42"/>
  <c r="P124" i="42"/>
  <c r="P125" i="42"/>
  <c r="P126" i="42"/>
  <c r="P127" i="42"/>
  <c r="P128" i="42"/>
  <c r="P129" i="42"/>
  <c r="P130" i="42"/>
  <c r="P131" i="42"/>
  <c r="P132" i="42"/>
  <c r="P133" i="42"/>
  <c r="P134" i="42"/>
  <c r="P135" i="42"/>
  <c r="P136" i="42"/>
  <c r="P137" i="42"/>
  <c r="P138" i="42"/>
  <c r="P139" i="42"/>
  <c r="P140" i="42"/>
  <c r="P141" i="42"/>
  <c r="P142" i="42"/>
  <c r="P143" i="42"/>
  <c r="P144" i="42"/>
  <c r="P145" i="42"/>
  <c r="P146" i="42"/>
  <c r="P147" i="42"/>
  <c r="P148" i="42"/>
  <c r="P149" i="42"/>
  <c r="P150" i="42"/>
  <c r="P151" i="42"/>
  <c r="P152" i="42"/>
  <c r="P153" i="42"/>
  <c r="P154" i="42"/>
  <c r="P155" i="42"/>
  <c r="P156" i="42"/>
  <c r="P157" i="42"/>
  <c r="P158" i="42"/>
  <c r="P159" i="42"/>
  <c r="P160" i="42"/>
  <c r="P161" i="42"/>
  <c r="P162" i="42"/>
  <c r="P163" i="42"/>
  <c r="P164" i="42"/>
  <c r="P165" i="42"/>
  <c r="P166" i="42"/>
  <c r="P167" i="42"/>
  <c r="P168" i="42"/>
  <c r="P169" i="42"/>
  <c r="P170" i="42"/>
  <c r="P171" i="42"/>
  <c r="P172" i="42"/>
  <c r="P173" i="42"/>
  <c r="P174" i="42"/>
  <c r="P175" i="42"/>
  <c r="P176" i="42"/>
  <c r="P177" i="42"/>
  <c r="P178" i="42"/>
  <c r="P179" i="42"/>
  <c r="P180" i="42"/>
  <c r="P181" i="42"/>
  <c r="P182" i="42"/>
  <c r="P183" i="42"/>
  <c r="P184" i="42"/>
  <c r="P185" i="42"/>
  <c r="P186" i="42"/>
  <c r="P187" i="42"/>
  <c r="P188" i="42"/>
  <c r="P189" i="42"/>
  <c r="P190" i="42"/>
  <c r="P191" i="42"/>
  <c r="P192" i="42"/>
  <c r="P193" i="42"/>
  <c r="P194" i="42"/>
  <c r="P195" i="42"/>
  <c r="P196" i="42"/>
  <c r="P197" i="42"/>
  <c r="P198" i="42"/>
  <c r="P199" i="42"/>
  <c r="P200" i="42"/>
  <c r="P201" i="42"/>
  <c r="P202" i="42"/>
  <c r="P203" i="42"/>
  <c r="P204" i="42"/>
  <c r="P205" i="42"/>
  <c r="P206" i="42"/>
  <c r="P207" i="42"/>
  <c r="P9" i="42"/>
  <c r="P10" i="42"/>
  <c r="P11" i="42"/>
  <c r="P12" i="42"/>
  <c r="P13" i="42"/>
  <c r="P14" i="42"/>
  <c r="P15" i="42"/>
  <c r="P16" i="42"/>
  <c r="P17" i="42"/>
  <c r="P18" i="42"/>
  <c r="P19" i="42"/>
  <c r="P20" i="42"/>
  <c r="P21" i="42"/>
  <c r="P22" i="42"/>
  <c r="P23" i="42"/>
  <c r="P24" i="42"/>
  <c r="P25" i="42"/>
  <c r="P26" i="42"/>
  <c r="P27" i="42"/>
  <c r="P28" i="42"/>
  <c r="P29" i="42"/>
  <c r="P30" i="42"/>
  <c r="P31" i="42"/>
  <c r="P32" i="42"/>
  <c r="O198" i="42"/>
  <c r="T198" i="42" s="1"/>
  <c r="O8" i="42"/>
  <c r="T8" i="42" s="1"/>
  <c r="C33" i="42"/>
  <c r="C34" i="42"/>
  <c r="C35" i="42"/>
  <c r="C36" i="42"/>
  <c r="C37" i="42"/>
  <c r="C38" i="42"/>
  <c r="C39" i="42"/>
  <c r="C40" i="42"/>
  <c r="C41" i="42"/>
  <c r="C42" i="42"/>
  <c r="C43" i="42"/>
  <c r="C44" i="42"/>
  <c r="C45" i="42"/>
  <c r="C46" i="42"/>
  <c r="C47" i="42"/>
  <c r="C48" i="42"/>
  <c r="C49" i="42"/>
  <c r="C50" i="42"/>
  <c r="C51" i="42"/>
  <c r="C52" i="42"/>
  <c r="C53" i="42"/>
  <c r="C54" i="42"/>
  <c r="C55" i="42"/>
  <c r="C56" i="42"/>
  <c r="C57" i="42"/>
  <c r="C58" i="42"/>
  <c r="C59" i="42"/>
  <c r="C60" i="42"/>
  <c r="C61" i="42"/>
  <c r="C62" i="42"/>
  <c r="C63" i="42"/>
  <c r="C64" i="42"/>
  <c r="C65" i="42"/>
  <c r="C66" i="42"/>
  <c r="C67" i="42"/>
  <c r="C68" i="42"/>
  <c r="C69" i="42"/>
  <c r="C70" i="42"/>
  <c r="C71" i="42"/>
  <c r="C72" i="42"/>
  <c r="C73" i="42"/>
  <c r="C74" i="42"/>
  <c r="C75" i="42"/>
  <c r="C76" i="42"/>
  <c r="C77" i="42"/>
  <c r="C78" i="42"/>
  <c r="C79" i="42"/>
  <c r="C80" i="42"/>
  <c r="C81" i="42"/>
  <c r="C82" i="42"/>
  <c r="C83" i="42"/>
  <c r="C84" i="42"/>
  <c r="C85" i="42"/>
  <c r="C86" i="42"/>
  <c r="C87" i="42"/>
  <c r="C88" i="42"/>
  <c r="C89" i="42"/>
  <c r="C90" i="42"/>
  <c r="C91" i="42"/>
  <c r="C92" i="42"/>
  <c r="C93" i="42"/>
  <c r="C94" i="42"/>
  <c r="C95" i="42"/>
  <c r="C96" i="42"/>
  <c r="C97" i="42"/>
  <c r="C98" i="42"/>
  <c r="C99" i="42"/>
  <c r="C100" i="42"/>
  <c r="C101" i="42"/>
  <c r="C102" i="42"/>
  <c r="C103" i="42"/>
  <c r="C104" i="42"/>
  <c r="C105" i="42"/>
  <c r="C106" i="42"/>
  <c r="C107" i="42"/>
  <c r="C108" i="42"/>
  <c r="C109" i="42"/>
  <c r="C110" i="42"/>
  <c r="C111" i="42"/>
  <c r="C112" i="42"/>
  <c r="C113" i="42"/>
  <c r="C114" i="42"/>
  <c r="C115" i="42"/>
  <c r="C116" i="42"/>
  <c r="C117" i="42"/>
  <c r="C118" i="42"/>
  <c r="C119" i="42"/>
  <c r="C120" i="42"/>
  <c r="C121" i="42"/>
  <c r="C122" i="42"/>
  <c r="C123" i="42"/>
  <c r="C124" i="42"/>
  <c r="C125" i="42"/>
  <c r="C126" i="42"/>
  <c r="C127" i="42"/>
  <c r="C128" i="42"/>
  <c r="C129" i="42"/>
  <c r="C130" i="42"/>
  <c r="C131" i="42"/>
  <c r="C132" i="42"/>
  <c r="C133" i="42"/>
  <c r="C134" i="42"/>
  <c r="C135" i="42"/>
  <c r="C136" i="42"/>
  <c r="C137" i="42"/>
  <c r="C138" i="42"/>
  <c r="C139" i="42"/>
  <c r="C140" i="42"/>
  <c r="C141" i="42"/>
  <c r="C142" i="42"/>
  <c r="C143" i="42"/>
  <c r="C144" i="42"/>
  <c r="C145" i="42"/>
  <c r="C146" i="42"/>
  <c r="C147" i="42"/>
  <c r="C148" i="42"/>
  <c r="C149" i="42"/>
  <c r="C150" i="42"/>
  <c r="C151" i="42"/>
  <c r="C152" i="42"/>
  <c r="C153" i="42"/>
  <c r="C154" i="42"/>
  <c r="C155" i="42"/>
  <c r="C156" i="42"/>
  <c r="C157" i="42"/>
  <c r="C158" i="42"/>
  <c r="C159" i="42"/>
  <c r="C160" i="42"/>
  <c r="C161" i="42"/>
  <c r="C162" i="42"/>
  <c r="C163" i="42"/>
  <c r="C164" i="42"/>
  <c r="C165" i="42"/>
  <c r="C166" i="42"/>
  <c r="C167" i="42"/>
  <c r="C168" i="42"/>
  <c r="C169" i="42"/>
  <c r="C170" i="42"/>
  <c r="C171" i="42"/>
  <c r="C172" i="42"/>
  <c r="C173" i="42"/>
  <c r="C174" i="42"/>
  <c r="C175" i="42"/>
  <c r="C176" i="42"/>
  <c r="C177" i="42"/>
  <c r="C178" i="42"/>
  <c r="C179" i="42"/>
  <c r="C180" i="42"/>
  <c r="C181" i="42"/>
  <c r="C182" i="42"/>
  <c r="C183" i="42"/>
  <c r="C184" i="42"/>
  <c r="C185" i="42"/>
  <c r="C186" i="42"/>
  <c r="C187" i="42"/>
  <c r="C188" i="42"/>
  <c r="C189" i="42"/>
  <c r="C190" i="42"/>
  <c r="C191" i="42"/>
  <c r="C192" i="42"/>
  <c r="C193" i="42"/>
  <c r="C194" i="42"/>
  <c r="C195" i="42"/>
  <c r="C196" i="42"/>
  <c r="C197" i="42"/>
  <c r="C198" i="42"/>
  <c r="C199" i="42"/>
  <c r="C200" i="42"/>
  <c r="C201" i="42"/>
  <c r="C202" i="42"/>
  <c r="C203" i="42"/>
  <c r="C204" i="42"/>
  <c r="C205" i="42"/>
  <c r="C206" i="42"/>
  <c r="C207" i="42"/>
  <c r="C9" i="42"/>
  <c r="C10" i="42"/>
  <c r="C11" i="42"/>
  <c r="C12" i="42"/>
  <c r="C13" i="42"/>
  <c r="C14" i="42"/>
  <c r="C15" i="42"/>
  <c r="C16" i="42"/>
  <c r="C17" i="42"/>
  <c r="C18" i="42"/>
  <c r="C19" i="42"/>
  <c r="C20" i="42"/>
  <c r="C21" i="42"/>
  <c r="C22" i="42"/>
  <c r="C23" i="42"/>
  <c r="C24" i="42"/>
  <c r="C25" i="42"/>
  <c r="C26" i="42"/>
  <c r="C27" i="42"/>
  <c r="C28" i="42"/>
  <c r="C29" i="42"/>
  <c r="C30" i="42"/>
  <c r="C31" i="42"/>
  <c r="C32" i="42"/>
  <c r="P34" i="25"/>
  <c r="Q34" i="25" s="1"/>
  <c r="P35" i="25"/>
  <c r="Q35" i="25" s="1"/>
  <c r="P36" i="25"/>
  <c r="Q36" i="25"/>
  <c r="P37" i="25"/>
  <c r="Q37" i="25"/>
  <c r="P38" i="25"/>
  <c r="Q38" i="25" s="1"/>
  <c r="P39" i="25"/>
  <c r="Q39" i="25" s="1"/>
  <c r="P40" i="25"/>
  <c r="Q40" i="25"/>
  <c r="P41" i="25"/>
  <c r="Q41" i="25"/>
  <c r="P42" i="25"/>
  <c r="Q42" i="25" s="1"/>
  <c r="P43" i="25"/>
  <c r="Q43" i="25" s="1"/>
  <c r="P44" i="25"/>
  <c r="Q44" i="25" s="1"/>
  <c r="P45" i="25"/>
  <c r="Q45" i="25"/>
  <c r="P46" i="25"/>
  <c r="Q46" i="25" s="1"/>
  <c r="P47" i="25"/>
  <c r="Q47" i="25" s="1"/>
  <c r="P48" i="25"/>
  <c r="Q48" i="25" s="1"/>
  <c r="P49" i="25"/>
  <c r="Q49" i="25" s="1"/>
  <c r="P50" i="25"/>
  <c r="Q50" i="25" s="1"/>
  <c r="P51" i="25"/>
  <c r="Q51" i="25" s="1"/>
  <c r="P52" i="25"/>
  <c r="Q52" i="25"/>
  <c r="P53" i="25"/>
  <c r="Q53" i="25"/>
  <c r="P54" i="25"/>
  <c r="Q54" i="25" s="1"/>
  <c r="P55" i="25"/>
  <c r="Q55" i="25" s="1"/>
  <c r="P56" i="25"/>
  <c r="Q56" i="25"/>
  <c r="P57" i="25"/>
  <c r="Q57" i="25"/>
  <c r="P58" i="25"/>
  <c r="Q58" i="25" s="1"/>
  <c r="P59" i="25"/>
  <c r="Q59" i="25" s="1"/>
  <c r="P60" i="25"/>
  <c r="Q60" i="25" s="1"/>
  <c r="P61" i="25"/>
  <c r="Q61" i="25"/>
  <c r="P62" i="25"/>
  <c r="Q62" i="25" s="1"/>
  <c r="P63" i="25"/>
  <c r="Q63" i="25" s="1"/>
  <c r="P64" i="25"/>
  <c r="Q64" i="25" s="1"/>
  <c r="P65" i="25"/>
  <c r="Q65" i="25" s="1"/>
  <c r="P66" i="25"/>
  <c r="Q66" i="25" s="1"/>
  <c r="P67" i="25"/>
  <c r="Q67" i="25" s="1"/>
  <c r="P68" i="25"/>
  <c r="Q68" i="25"/>
  <c r="P69" i="25"/>
  <c r="Q69" i="25"/>
  <c r="P70" i="25"/>
  <c r="Q70" i="25" s="1"/>
  <c r="P71" i="25"/>
  <c r="Q71" i="25" s="1"/>
  <c r="P72" i="25"/>
  <c r="Q72" i="25"/>
  <c r="P73" i="25"/>
  <c r="Q73" i="25"/>
  <c r="P74" i="25"/>
  <c r="Q74" i="25" s="1"/>
  <c r="P75" i="25"/>
  <c r="Q75" i="25" s="1"/>
  <c r="P76" i="25"/>
  <c r="Q76" i="25" s="1"/>
  <c r="P77" i="25"/>
  <c r="Q77" i="25"/>
  <c r="P78" i="25"/>
  <c r="Q78" i="25" s="1"/>
  <c r="P79" i="25"/>
  <c r="Q79" i="25" s="1"/>
  <c r="P80" i="25"/>
  <c r="Q80" i="25" s="1"/>
  <c r="P81" i="25"/>
  <c r="Q81" i="25" s="1"/>
  <c r="P82" i="25"/>
  <c r="Q82" i="25" s="1"/>
  <c r="P83" i="25"/>
  <c r="Q83" i="25" s="1"/>
  <c r="P84" i="25"/>
  <c r="Q84" i="25"/>
  <c r="P85" i="25"/>
  <c r="Q85" i="25"/>
  <c r="P86" i="25"/>
  <c r="Q86" i="25" s="1"/>
  <c r="P87" i="25"/>
  <c r="Q87" i="25" s="1"/>
  <c r="P88" i="25"/>
  <c r="Q88" i="25"/>
  <c r="P89" i="25"/>
  <c r="Q89" i="25"/>
  <c r="P90" i="25"/>
  <c r="Q90" i="25" s="1"/>
  <c r="P91" i="25"/>
  <c r="Q91" i="25" s="1"/>
  <c r="P92" i="25"/>
  <c r="Q92" i="25" s="1"/>
  <c r="P93" i="25"/>
  <c r="Q93" i="25"/>
  <c r="P94" i="25"/>
  <c r="Q94" i="25" s="1"/>
  <c r="P95" i="25"/>
  <c r="Q95" i="25" s="1"/>
  <c r="P96" i="25"/>
  <c r="Q96" i="25" s="1"/>
  <c r="P97" i="25"/>
  <c r="Q97" i="25" s="1"/>
  <c r="P98" i="25"/>
  <c r="Q98" i="25" s="1"/>
  <c r="P99" i="25"/>
  <c r="Q99" i="25" s="1"/>
  <c r="P100" i="25"/>
  <c r="Q100" i="25"/>
  <c r="P101" i="25"/>
  <c r="Q101" i="25"/>
  <c r="P102" i="25"/>
  <c r="Q102" i="25" s="1"/>
  <c r="P103" i="25"/>
  <c r="Q103" i="25" s="1"/>
  <c r="P104" i="25"/>
  <c r="Q104" i="25"/>
  <c r="P105" i="25"/>
  <c r="Q105" i="25"/>
  <c r="P106" i="25"/>
  <c r="Q106" i="25" s="1"/>
  <c r="P107" i="25"/>
  <c r="Q107" i="25" s="1"/>
  <c r="P108" i="25"/>
  <c r="Q108" i="25" s="1"/>
  <c r="P109" i="25"/>
  <c r="Q109" i="25"/>
  <c r="P110" i="25"/>
  <c r="Q110" i="25" s="1"/>
  <c r="P111" i="25"/>
  <c r="Q111" i="25" s="1"/>
  <c r="P112" i="25"/>
  <c r="Q112" i="25" s="1"/>
  <c r="P113" i="25"/>
  <c r="Q113" i="25" s="1"/>
  <c r="P114" i="25"/>
  <c r="Q114" i="25" s="1"/>
  <c r="P115" i="25"/>
  <c r="Q115" i="25" s="1"/>
  <c r="P116" i="25"/>
  <c r="Q116" i="25"/>
  <c r="P117" i="25"/>
  <c r="Q117" i="25"/>
  <c r="P118" i="25"/>
  <c r="Q118" i="25" s="1"/>
  <c r="P119" i="25"/>
  <c r="Q119" i="25" s="1"/>
  <c r="P120" i="25"/>
  <c r="Q120" i="25"/>
  <c r="P121" i="25"/>
  <c r="Q121" i="25"/>
  <c r="P122" i="25"/>
  <c r="Q122" i="25" s="1"/>
  <c r="P123" i="25"/>
  <c r="Q123" i="25" s="1"/>
  <c r="P124" i="25"/>
  <c r="Q124" i="25" s="1"/>
  <c r="P125" i="25"/>
  <c r="Q125" i="25"/>
  <c r="P126" i="25"/>
  <c r="Q126" i="25" s="1"/>
  <c r="P127" i="25"/>
  <c r="Q127" i="25" s="1"/>
  <c r="P128" i="25"/>
  <c r="Q128" i="25" s="1"/>
  <c r="P129" i="25"/>
  <c r="Q129" i="25" s="1"/>
  <c r="P130" i="25"/>
  <c r="Q130" i="25" s="1"/>
  <c r="P131" i="25"/>
  <c r="Q131" i="25" s="1"/>
  <c r="P132" i="25"/>
  <c r="Q132" i="25"/>
  <c r="P133" i="25"/>
  <c r="Q133" i="25"/>
  <c r="P134" i="25"/>
  <c r="Q134" i="25" s="1"/>
  <c r="P135" i="25"/>
  <c r="Q135" i="25" s="1"/>
  <c r="P136" i="25"/>
  <c r="Q136" i="25"/>
  <c r="P137" i="25"/>
  <c r="Q137" i="25"/>
  <c r="P138" i="25"/>
  <c r="Q138" i="25" s="1"/>
  <c r="P139" i="25"/>
  <c r="Q139" i="25" s="1"/>
  <c r="P140" i="25"/>
  <c r="Q140" i="25" s="1"/>
  <c r="P141" i="25"/>
  <c r="Q141" i="25"/>
  <c r="P142" i="25"/>
  <c r="Q142" i="25" s="1"/>
  <c r="P143" i="25"/>
  <c r="Q143" i="25" s="1"/>
  <c r="P144" i="25"/>
  <c r="Q144" i="25" s="1"/>
  <c r="P145" i="25"/>
  <c r="Q145" i="25" s="1"/>
  <c r="P146" i="25"/>
  <c r="Q146" i="25" s="1"/>
  <c r="P147" i="25"/>
  <c r="Q147" i="25" s="1"/>
  <c r="P148" i="25"/>
  <c r="Q148" i="25"/>
  <c r="P149" i="25"/>
  <c r="Q149" i="25"/>
  <c r="P150" i="25"/>
  <c r="Q150" i="25" s="1"/>
  <c r="P151" i="25"/>
  <c r="Q151" i="25" s="1"/>
  <c r="P152" i="25"/>
  <c r="Q152" i="25"/>
  <c r="P153" i="25"/>
  <c r="Q153" i="25"/>
  <c r="P154" i="25"/>
  <c r="Q154" i="25" s="1"/>
  <c r="P155" i="25"/>
  <c r="Q155" i="25" s="1"/>
  <c r="P156" i="25"/>
  <c r="Q156" i="25" s="1"/>
  <c r="P157" i="25"/>
  <c r="Q157" i="25"/>
  <c r="P158" i="25"/>
  <c r="Q158" i="25" s="1"/>
  <c r="P159" i="25"/>
  <c r="Q159" i="25" s="1"/>
  <c r="P160" i="25"/>
  <c r="Q160" i="25" s="1"/>
  <c r="P161" i="25"/>
  <c r="Q161" i="25" s="1"/>
  <c r="P162" i="25"/>
  <c r="Q162" i="25" s="1"/>
  <c r="P163" i="25"/>
  <c r="Q163" i="25" s="1"/>
  <c r="P164" i="25"/>
  <c r="Q164" i="25"/>
  <c r="P165" i="25"/>
  <c r="Q165" i="25"/>
  <c r="P166" i="25"/>
  <c r="Q166" i="25" s="1"/>
  <c r="P167" i="25"/>
  <c r="Q167" i="25" s="1"/>
  <c r="P168" i="25"/>
  <c r="Q168" i="25"/>
  <c r="P169" i="25"/>
  <c r="Q169" i="25"/>
  <c r="P170" i="25"/>
  <c r="Q170" i="25" s="1"/>
  <c r="P171" i="25"/>
  <c r="Q171" i="25" s="1"/>
  <c r="P172" i="25"/>
  <c r="Q172" i="25" s="1"/>
  <c r="P173" i="25"/>
  <c r="Q173" i="25"/>
  <c r="P174" i="25"/>
  <c r="Q174" i="25" s="1"/>
  <c r="P175" i="25"/>
  <c r="Q175" i="25" s="1"/>
  <c r="P176" i="25"/>
  <c r="Q176" i="25" s="1"/>
  <c r="P177" i="25"/>
  <c r="Q177" i="25" s="1"/>
  <c r="P178" i="25"/>
  <c r="Q178" i="25" s="1"/>
  <c r="P179" i="25"/>
  <c r="Q179" i="25" s="1"/>
  <c r="P180" i="25"/>
  <c r="Q180" i="25"/>
  <c r="P181" i="25"/>
  <c r="Q181" i="25"/>
  <c r="P182" i="25"/>
  <c r="Q182" i="25" s="1"/>
  <c r="P183" i="25"/>
  <c r="Q183" i="25" s="1"/>
  <c r="P184" i="25"/>
  <c r="Q184" i="25"/>
  <c r="P185" i="25"/>
  <c r="Q185" i="25"/>
  <c r="P186" i="25"/>
  <c r="Q186" i="25" s="1"/>
  <c r="P187" i="25"/>
  <c r="Q187" i="25" s="1"/>
  <c r="P188" i="25"/>
  <c r="Q188" i="25" s="1"/>
  <c r="P189" i="25"/>
  <c r="Q189" i="25"/>
  <c r="P190" i="25"/>
  <c r="Q190" i="25" s="1"/>
  <c r="P191" i="25"/>
  <c r="Q191" i="25" s="1"/>
  <c r="P192" i="25"/>
  <c r="Q192" i="25" s="1"/>
  <c r="P193" i="25"/>
  <c r="Q193" i="25" s="1"/>
  <c r="P194" i="25"/>
  <c r="Q194" i="25" s="1"/>
  <c r="P195" i="25"/>
  <c r="Q195" i="25" s="1"/>
  <c r="P196" i="25"/>
  <c r="Q196" i="25"/>
  <c r="P197" i="25"/>
  <c r="Q197" i="25"/>
  <c r="P198" i="25"/>
  <c r="Q198" i="25" s="1"/>
  <c r="P199" i="25"/>
  <c r="Q199" i="25" s="1"/>
  <c r="P200" i="25"/>
  <c r="Q200" i="25"/>
  <c r="P201" i="25"/>
  <c r="Q201" i="25"/>
  <c r="P202" i="25"/>
  <c r="Q202" i="25" s="1"/>
  <c r="P203" i="25"/>
  <c r="Q203" i="25" s="1"/>
  <c r="P204" i="25"/>
  <c r="Q204" i="25" s="1"/>
  <c r="P205" i="25"/>
  <c r="Q205" i="25"/>
  <c r="P206" i="25"/>
  <c r="Q206" i="25" s="1"/>
  <c r="P207" i="25"/>
  <c r="Q207" i="25" s="1"/>
  <c r="P9" i="25"/>
  <c r="P10" i="25"/>
  <c r="Q10" i="25" s="1"/>
  <c r="P11" i="25"/>
  <c r="Q11" i="25" s="1"/>
  <c r="P12" i="25"/>
  <c r="Q12" i="25" s="1"/>
  <c r="P13" i="25"/>
  <c r="Q13" i="25" s="1"/>
  <c r="P14" i="25"/>
  <c r="Q14" i="25" s="1"/>
  <c r="P15" i="25"/>
  <c r="Q15" i="25" s="1"/>
  <c r="P16" i="25"/>
  <c r="Q16" i="25" s="1"/>
  <c r="P17" i="25"/>
  <c r="Q17" i="25" s="1"/>
  <c r="P18" i="25"/>
  <c r="Q18" i="25" s="1"/>
  <c r="P19" i="25"/>
  <c r="Q19" i="25" s="1"/>
  <c r="P20" i="25"/>
  <c r="Q20" i="25"/>
  <c r="P21" i="25"/>
  <c r="Q21" i="25"/>
  <c r="P22" i="25"/>
  <c r="Q22" i="25" s="1"/>
  <c r="P23" i="25"/>
  <c r="Q23" i="25" s="1"/>
  <c r="P24" i="25"/>
  <c r="Q24" i="25"/>
  <c r="P25" i="25"/>
  <c r="Q25" i="25"/>
  <c r="P26" i="25"/>
  <c r="Q26" i="25" s="1"/>
  <c r="P27" i="25"/>
  <c r="Q27" i="25" s="1"/>
  <c r="P28" i="25"/>
  <c r="Q28" i="25" s="1"/>
  <c r="P29" i="25"/>
  <c r="Q29" i="25" s="1"/>
  <c r="P30" i="25"/>
  <c r="Q30" i="25" s="1"/>
  <c r="P31" i="25"/>
  <c r="Q31" i="25" s="1"/>
  <c r="P32" i="25"/>
  <c r="Q32" i="25" s="1"/>
  <c r="P33" i="25"/>
  <c r="Q33" i="25" s="1"/>
  <c r="P8" i="25"/>
  <c r="Q8" i="25" s="1"/>
  <c r="N33" i="25"/>
  <c r="N34" i="25"/>
  <c r="N35" i="25"/>
  <c r="N36" i="25"/>
  <c r="N37" i="25"/>
  <c r="N38" i="25"/>
  <c r="N39" i="25"/>
  <c r="N40" i="25"/>
  <c r="N41" i="25"/>
  <c r="N42" i="25"/>
  <c r="N43" i="25"/>
  <c r="N44" i="25"/>
  <c r="N45" i="25"/>
  <c r="N46" i="25"/>
  <c r="N47" i="25"/>
  <c r="N48" i="25"/>
  <c r="N49" i="25"/>
  <c r="N50" i="25"/>
  <c r="N51" i="25"/>
  <c r="N52" i="25"/>
  <c r="N53" i="25"/>
  <c r="N54" i="25"/>
  <c r="N55" i="25"/>
  <c r="N56" i="25"/>
  <c r="N57" i="25"/>
  <c r="N58" i="25"/>
  <c r="N59" i="25"/>
  <c r="N60" i="25"/>
  <c r="N61" i="25"/>
  <c r="N62" i="25"/>
  <c r="N63" i="25"/>
  <c r="N64" i="25"/>
  <c r="N65" i="25"/>
  <c r="N66" i="25"/>
  <c r="N67" i="25"/>
  <c r="N68" i="25"/>
  <c r="N69" i="25"/>
  <c r="N70" i="25"/>
  <c r="N71" i="25"/>
  <c r="N72" i="25"/>
  <c r="N73" i="25"/>
  <c r="N74" i="25"/>
  <c r="N75" i="25"/>
  <c r="N76" i="25"/>
  <c r="N77" i="25"/>
  <c r="N78" i="25"/>
  <c r="N79" i="25"/>
  <c r="N80" i="25"/>
  <c r="N81" i="25"/>
  <c r="N82" i="25"/>
  <c r="N83" i="25"/>
  <c r="N84" i="25"/>
  <c r="N85" i="25"/>
  <c r="N86" i="25"/>
  <c r="N87" i="25"/>
  <c r="N88" i="25"/>
  <c r="N89" i="25"/>
  <c r="N90" i="25"/>
  <c r="N91" i="25"/>
  <c r="N92" i="25"/>
  <c r="N93" i="25"/>
  <c r="N94" i="25"/>
  <c r="N95" i="25"/>
  <c r="N96" i="25"/>
  <c r="N97" i="25"/>
  <c r="N98" i="25"/>
  <c r="N99" i="25"/>
  <c r="N100" i="25"/>
  <c r="N101" i="25"/>
  <c r="N102" i="25"/>
  <c r="N103" i="25"/>
  <c r="N104" i="25"/>
  <c r="N105" i="25"/>
  <c r="N106" i="25"/>
  <c r="N107" i="25"/>
  <c r="N108" i="25"/>
  <c r="N109" i="25"/>
  <c r="N110" i="25"/>
  <c r="N111" i="25"/>
  <c r="N112" i="25"/>
  <c r="N113" i="25"/>
  <c r="N114" i="25"/>
  <c r="N115" i="25"/>
  <c r="N116" i="25"/>
  <c r="N117" i="25"/>
  <c r="N118" i="25"/>
  <c r="N119" i="25"/>
  <c r="N120" i="25"/>
  <c r="N121" i="25"/>
  <c r="N122" i="25"/>
  <c r="N123" i="25"/>
  <c r="N124" i="25"/>
  <c r="N125" i="25"/>
  <c r="N126" i="25"/>
  <c r="N127" i="25"/>
  <c r="N128" i="25"/>
  <c r="N129" i="25"/>
  <c r="N130" i="25"/>
  <c r="N131" i="25"/>
  <c r="N132" i="25"/>
  <c r="N133" i="25"/>
  <c r="N134" i="25"/>
  <c r="N135" i="25"/>
  <c r="N136" i="25"/>
  <c r="N137" i="25"/>
  <c r="N138" i="25"/>
  <c r="N139" i="25"/>
  <c r="N140" i="25"/>
  <c r="N141" i="25"/>
  <c r="N142" i="25"/>
  <c r="N143" i="25"/>
  <c r="N144" i="25"/>
  <c r="N145" i="25"/>
  <c r="N146" i="25"/>
  <c r="N147" i="25"/>
  <c r="N148" i="25"/>
  <c r="N149" i="25"/>
  <c r="N150" i="25"/>
  <c r="N151" i="25"/>
  <c r="N152" i="25"/>
  <c r="N153" i="25"/>
  <c r="N154" i="25"/>
  <c r="N155" i="25"/>
  <c r="N156" i="25"/>
  <c r="N157" i="25"/>
  <c r="N158" i="25"/>
  <c r="N159" i="25"/>
  <c r="N160" i="25"/>
  <c r="N161" i="25"/>
  <c r="N162" i="25"/>
  <c r="N163" i="25"/>
  <c r="N164" i="25"/>
  <c r="N165" i="25"/>
  <c r="N166" i="25"/>
  <c r="N167" i="25"/>
  <c r="N168" i="25"/>
  <c r="N169" i="25"/>
  <c r="N170" i="25"/>
  <c r="N171" i="25"/>
  <c r="N172" i="25"/>
  <c r="N173" i="25"/>
  <c r="N174" i="25"/>
  <c r="N175" i="25"/>
  <c r="N176" i="25"/>
  <c r="N177" i="25"/>
  <c r="N178" i="25"/>
  <c r="N179" i="25"/>
  <c r="N180" i="25"/>
  <c r="N181" i="25"/>
  <c r="N182" i="25"/>
  <c r="N183" i="25"/>
  <c r="N184" i="25"/>
  <c r="N185" i="25"/>
  <c r="N186" i="25"/>
  <c r="N187" i="25"/>
  <c r="N188" i="25"/>
  <c r="N189" i="25"/>
  <c r="N190" i="25"/>
  <c r="N191" i="25"/>
  <c r="N192" i="25"/>
  <c r="N193" i="25"/>
  <c r="N194" i="25"/>
  <c r="N195" i="25"/>
  <c r="N196" i="25"/>
  <c r="N197" i="25"/>
  <c r="N198" i="25"/>
  <c r="N199" i="25"/>
  <c r="N200" i="25"/>
  <c r="N201" i="25"/>
  <c r="N202" i="25"/>
  <c r="N203" i="25"/>
  <c r="N204" i="25"/>
  <c r="N205" i="25"/>
  <c r="N206" i="25"/>
  <c r="N207" i="25"/>
  <c r="N9" i="25"/>
  <c r="N10" i="25"/>
  <c r="N11" i="25"/>
  <c r="N12" i="25"/>
  <c r="N13" i="25"/>
  <c r="N14" i="25"/>
  <c r="N15" i="25"/>
  <c r="N16" i="25"/>
  <c r="N17" i="25"/>
  <c r="N18" i="25"/>
  <c r="N19" i="25"/>
  <c r="N20" i="25"/>
  <c r="N21" i="25"/>
  <c r="N22" i="25"/>
  <c r="N23" i="25"/>
  <c r="N24" i="25"/>
  <c r="N25" i="25"/>
  <c r="N26" i="25"/>
  <c r="N27" i="25"/>
  <c r="N28" i="25"/>
  <c r="N29" i="25"/>
  <c r="N30" i="25"/>
  <c r="N31" i="25"/>
  <c r="N32" i="25"/>
  <c r="M33" i="25"/>
  <c r="R33" i="25"/>
  <c r="M34" i="25"/>
  <c r="R34" i="25" s="1"/>
  <c r="M35" i="25"/>
  <c r="R35" i="25" s="1"/>
  <c r="M36" i="25"/>
  <c r="R36" i="25"/>
  <c r="M37" i="25"/>
  <c r="R37" i="25" s="1"/>
  <c r="M38" i="25"/>
  <c r="R38" i="25" s="1"/>
  <c r="M39" i="25"/>
  <c r="R39" i="25" s="1"/>
  <c r="M40" i="25"/>
  <c r="R40" i="25" s="1"/>
  <c r="M41" i="25"/>
  <c r="R41" i="25" s="1"/>
  <c r="M42" i="25"/>
  <c r="R42" i="25" s="1"/>
  <c r="M43" i="25"/>
  <c r="R43" i="25" s="1"/>
  <c r="M44" i="25"/>
  <c r="R44" i="25" s="1"/>
  <c r="M45" i="25"/>
  <c r="R45" i="25" s="1"/>
  <c r="M46" i="25"/>
  <c r="R46" i="25" s="1"/>
  <c r="M47" i="25"/>
  <c r="R47" i="25" s="1"/>
  <c r="M48" i="25"/>
  <c r="R48" i="25" s="1"/>
  <c r="M49" i="25"/>
  <c r="R49" i="25"/>
  <c r="M50" i="25"/>
  <c r="R50" i="25" s="1"/>
  <c r="M51" i="25"/>
  <c r="R51" i="25" s="1"/>
  <c r="M52" i="25"/>
  <c r="R52" i="25"/>
  <c r="M53" i="25"/>
  <c r="R53" i="25" s="1"/>
  <c r="M54" i="25"/>
  <c r="R54" i="25" s="1"/>
  <c r="M55" i="25"/>
  <c r="R55" i="25" s="1"/>
  <c r="M56" i="25"/>
  <c r="R56" i="25" s="1"/>
  <c r="M57" i="25"/>
  <c r="R57" i="25" s="1"/>
  <c r="M58" i="25"/>
  <c r="R58" i="25" s="1"/>
  <c r="M59" i="25"/>
  <c r="R59" i="25" s="1"/>
  <c r="M60" i="25"/>
  <c r="R60" i="25" s="1"/>
  <c r="M61" i="25"/>
  <c r="R61" i="25" s="1"/>
  <c r="M62" i="25"/>
  <c r="R62" i="25" s="1"/>
  <c r="M63" i="25"/>
  <c r="R63" i="25" s="1"/>
  <c r="M64" i="25"/>
  <c r="R64" i="25" s="1"/>
  <c r="M65" i="25"/>
  <c r="R65" i="25"/>
  <c r="M66" i="25"/>
  <c r="R66" i="25" s="1"/>
  <c r="M67" i="25"/>
  <c r="R67" i="25" s="1"/>
  <c r="M68" i="25"/>
  <c r="R68" i="25"/>
  <c r="M69" i="25"/>
  <c r="R69" i="25" s="1"/>
  <c r="M70" i="25"/>
  <c r="R70" i="25" s="1"/>
  <c r="M71" i="25"/>
  <c r="R71" i="25" s="1"/>
  <c r="M72" i="25"/>
  <c r="R72" i="25" s="1"/>
  <c r="M73" i="25"/>
  <c r="R73" i="25" s="1"/>
  <c r="M74" i="25"/>
  <c r="R74" i="25" s="1"/>
  <c r="M75" i="25"/>
  <c r="R75" i="25" s="1"/>
  <c r="M76" i="25"/>
  <c r="R76" i="25" s="1"/>
  <c r="M77" i="25"/>
  <c r="R77" i="25" s="1"/>
  <c r="M78" i="25"/>
  <c r="R78" i="25" s="1"/>
  <c r="M79" i="25"/>
  <c r="R79" i="25" s="1"/>
  <c r="M80" i="25"/>
  <c r="R80" i="25" s="1"/>
  <c r="M81" i="25"/>
  <c r="R81" i="25"/>
  <c r="M82" i="25"/>
  <c r="R82" i="25" s="1"/>
  <c r="M83" i="25"/>
  <c r="R83" i="25" s="1"/>
  <c r="M84" i="25"/>
  <c r="R84" i="25"/>
  <c r="M85" i="25"/>
  <c r="R85" i="25" s="1"/>
  <c r="M86" i="25"/>
  <c r="R86" i="25" s="1"/>
  <c r="M87" i="25"/>
  <c r="R87" i="25" s="1"/>
  <c r="M88" i="25"/>
  <c r="R88" i="25" s="1"/>
  <c r="M89" i="25"/>
  <c r="R89" i="25" s="1"/>
  <c r="M90" i="25"/>
  <c r="R90" i="25" s="1"/>
  <c r="M91" i="25"/>
  <c r="R91" i="25" s="1"/>
  <c r="M92" i="25"/>
  <c r="R92" i="25" s="1"/>
  <c r="M93" i="25"/>
  <c r="R93" i="25" s="1"/>
  <c r="M94" i="25"/>
  <c r="R94" i="25" s="1"/>
  <c r="M95" i="25"/>
  <c r="R95" i="25" s="1"/>
  <c r="M96" i="25"/>
  <c r="R96" i="25" s="1"/>
  <c r="M97" i="25"/>
  <c r="R97" i="25"/>
  <c r="M98" i="25"/>
  <c r="R98" i="25" s="1"/>
  <c r="M99" i="25"/>
  <c r="R99" i="25" s="1"/>
  <c r="M100" i="25"/>
  <c r="R100" i="25"/>
  <c r="M101" i="25"/>
  <c r="R101" i="25" s="1"/>
  <c r="M102" i="25"/>
  <c r="R102" i="25" s="1"/>
  <c r="M103" i="25"/>
  <c r="R103" i="25" s="1"/>
  <c r="M104" i="25"/>
  <c r="R104" i="25" s="1"/>
  <c r="M105" i="25"/>
  <c r="R105" i="25" s="1"/>
  <c r="M106" i="25"/>
  <c r="R106" i="25" s="1"/>
  <c r="M107" i="25"/>
  <c r="R107" i="25" s="1"/>
  <c r="M108" i="25"/>
  <c r="R108" i="25" s="1"/>
  <c r="M109" i="25"/>
  <c r="R109" i="25" s="1"/>
  <c r="M110" i="25"/>
  <c r="R110" i="25" s="1"/>
  <c r="M111" i="25"/>
  <c r="R111" i="25" s="1"/>
  <c r="M112" i="25"/>
  <c r="R112" i="25" s="1"/>
  <c r="M113" i="25"/>
  <c r="R113" i="25"/>
  <c r="M114" i="25"/>
  <c r="R114" i="25" s="1"/>
  <c r="M115" i="25"/>
  <c r="R115" i="25" s="1"/>
  <c r="M116" i="25"/>
  <c r="R116" i="25"/>
  <c r="M117" i="25"/>
  <c r="R117" i="25" s="1"/>
  <c r="M118" i="25"/>
  <c r="R118" i="25" s="1"/>
  <c r="M119" i="25"/>
  <c r="R119" i="25" s="1"/>
  <c r="M120" i="25"/>
  <c r="R120" i="25" s="1"/>
  <c r="M121" i="25"/>
  <c r="R121" i="25" s="1"/>
  <c r="M122" i="25"/>
  <c r="R122" i="25" s="1"/>
  <c r="M123" i="25"/>
  <c r="R123" i="25" s="1"/>
  <c r="M124" i="25"/>
  <c r="R124" i="25" s="1"/>
  <c r="M125" i="25"/>
  <c r="R125" i="25" s="1"/>
  <c r="M126" i="25"/>
  <c r="R126" i="25" s="1"/>
  <c r="M127" i="25"/>
  <c r="R127" i="25" s="1"/>
  <c r="M128" i="25"/>
  <c r="R128" i="25" s="1"/>
  <c r="M129" i="25"/>
  <c r="R129" i="25"/>
  <c r="M130" i="25"/>
  <c r="R130" i="25" s="1"/>
  <c r="M131" i="25"/>
  <c r="R131" i="25" s="1"/>
  <c r="M132" i="25"/>
  <c r="R132" i="25"/>
  <c r="M133" i="25"/>
  <c r="R133" i="25" s="1"/>
  <c r="M134" i="25"/>
  <c r="R134" i="25" s="1"/>
  <c r="M135" i="25"/>
  <c r="R135" i="25" s="1"/>
  <c r="M136" i="25"/>
  <c r="R136" i="25" s="1"/>
  <c r="M137" i="25"/>
  <c r="R137" i="25" s="1"/>
  <c r="M138" i="25"/>
  <c r="R138" i="25" s="1"/>
  <c r="M139" i="25"/>
  <c r="R139" i="25" s="1"/>
  <c r="M140" i="25"/>
  <c r="R140" i="25" s="1"/>
  <c r="M141" i="25"/>
  <c r="R141" i="25" s="1"/>
  <c r="M142" i="25"/>
  <c r="R142" i="25" s="1"/>
  <c r="M143" i="25"/>
  <c r="R143" i="25" s="1"/>
  <c r="M144" i="25"/>
  <c r="R144" i="25" s="1"/>
  <c r="M145" i="25"/>
  <c r="R145" i="25"/>
  <c r="M146" i="25"/>
  <c r="R146" i="25" s="1"/>
  <c r="M147" i="25"/>
  <c r="R147" i="25" s="1"/>
  <c r="M148" i="25"/>
  <c r="R148" i="25"/>
  <c r="M149" i="25"/>
  <c r="R149" i="25" s="1"/>
  <c r="M150" i="25"/>
  <c r="R150" i="25" s="1"/>
  <c r="M151" i="25"/>
  <c r="R151" i="25" s="1"/>
  <c r="M152" i="25"/>
  <c r="R152" i="25" s="1"/>
  <c r="M153" i="25"/>
  <c r="R153" i="25" s="1"/>
  <c r="M154" i="25"/>
  <c r="R154" i="25" s="1"/>
  <c r="M155" i="25"/>
  <c r="R155" i="25" s="1"/>
  <c r="M156" i="25"/>
  <c r="R156" i="25" s="1"/>
  <c r="M157" i="25"/>
  <c r="R157" i="25" s="1"/>
  <c r="M158" i="25"/>
  <c r="R158" i="25" s="1"/>
  <c r="M159" i="25"/>
  <c r="R159" i="25" s="1"/>
  <c r="M160" i="25"/>
  <c r="R160" i="25" s="1"/>
  <c r="M161" i="25"/>
  <c r="R161" i="25"/>
  <c r="M162" i="25"/>
  <c r="R162" i="25" s="1"/>
  <c r="M163" i="25"/>
  <c r="R163" i="25" s="1"/>
  <c r="M164" i="25"/>
  <c r="R164" i="25"/>
  <c r="M165" i="25"/>
  <c r="R165" i="25" s="1"/>
  <c r="M166" i="25"/>
  <c r="R166" i="25" s="1"/>
  <c r="M167" i="25"/>
  <c r="R167" i="25" s="1"/>
  <c r="M168" i="25"/>
  <c r="R168" i="25" s="1"/>
  <c r="M169" i="25"/>
  <c r="R169" i="25" s="1"/>
  <c r="M170" i="25"/>
  <c r="R170" i="25" s="1"/>
  <c r="M171" i="25"/>
  <c r="R171" i="25" s="1"/>
  <c r="M172" i="25"/>
  <c r="R172" i="25" s="1"/>
  <c r="M173" i="25"/>
  <c r="R173" i="25" s="1"/>
  <c r="M174" i="25"/>
  <c r="R174" i="25" s="1"/>
  <c r="M175" i="25"/>
  <c r="R175" i="25" s="1"/>
  <c r="M176" i="25"/>
  <c r="R176" i="25" s="1"/>
  <c r="M177" i="25"/>
  <c r="R177" i="25"/>
  <c r="M178" i="25"/>
  <c r="R178" i="25" s="1"/>
  <c r="M179" i="25"/>
  <c r="R179" i="25" s="1"/>
  <c r="M180" i="25"/>
  <c r="R180" i="25"/>
  <c r="M181" i="25"/>
  <c r="R181" i="25" s="1"/>
  <c r="M182" i="25"/>
  <c r="R182" i="25" s="1"/>
  <c r="M183" i="25"/>
  <c r="R183" i="25" s="1"/>
  <c r="M184" i="25"/>
  <c r="R184" i="25" s="1"/>
  <c r="M185" i="25"/>
  <c r="R185" i="25" s="1"/>
  <c r="M186" i="25"/>
  <c r="R186" i="25" s="1"/>
  <c r="M187" i="25"/>
  <c r="R187" i="25" s="1"/>
  <c r="M188" i="25"/>
  <c r="R188" i="25" s="1"/>
  <c r="M189" i="25"/>
  <c r="R189" i="25" s="1"/>
  <c r="M190" i="25"/>
  <c r="R190" i="25" s="1"/>
  <c r="M191" i="25"/>
  <c r="R191" i="25" s="1"/>
  <c r="M192" i="25"/>
  <c r="R192" i="25" s="1"/>
  <c r="M193" i="25"/>
  <c r="R193" i="25"/>
  <c r="M194" i="25"/>
  <c r="R194" i="25" s="1"/>
  <c r="M195" i="25"/>
  <c r="R195" i="25" s="1"/>
  <c r="M196" i="25"/>
  <c r="R196" i="25"/>
  <c r="M197" i="25"/>
  <c r="R197" i="25" s="1"/>
  <c r="M198" i="25"/>
  <c r="R198" i="25" s="1"/>
  <c r="M199" i="25"/>
  <c r="R199" i="25" s="1"/>
  <c r="M200" i="25"/>
  <c r="R200" i="25" s="1"/>
  <c r="M201" i="25"/>
  <c r="R201" i="25" s="1"/>
  <c r="M202" i="25"/>
  <c r="R202" i="25" s="1"/>
  <c r="M203" i="25"/>
  <c r="R203" i="25" s="1"/>
  <c r="M204" i="25"/>
  <c r="R204" i="25" s="1"/>
  <c r="M205" i="25"/>
  <c r="R205" i="25" s="1"/>
  <c r="M206" i="25"/>
  <c r="R206" i="25" s="1"/>
  <c r="M207" i="25"/>
  <c r="R207" i="25" s="1"/>
  <c r="M9" i="25"/>
  <c r="R9" i="25" s="1"/>
  <c r="M10" i="25"/>
  <c r="R10" i="25"/>
  <c r="M11" i="25"/>
  <c r="R11" i="25" s="1"/>
  <c r="M12" i="25"/>
  <c r="R12" i="25" s="1"/>
  <c r="M13" i="25"/>
  <c r="R13" i="25"/>
  <c r="M14" i="25"/>
  <c r="R14" i="25" s="1"/>
  <c r="M15" i="25"/>
  <c r="R15" i="25" s="1"/>
  <c r="M16" i="25"/>
  <c r="R16" i="25" s="1"/>
  <c r="M17" i="25"/>
  <c r="R17" i="25" s="1"/>
  <c r="M18" i="25"/>
  <c r="R18" i="25" s="1"/>
  <c r="M19" i="25"/>
  <c r="R19" i="25" s="1"/>
  <c r="M20" i="25"/>
  <c r="R20" i="25" s="1"/>
  <c r="M21" i="25"/>
  <c r="R21" i="25" s="1"/>
  <c r="M22" i="25"/>
  <c r="R22" i="25" s="1"/>
  <c r="M23" i="25"/>
  <c r="R23" i="25" s="1"/>
  <c r="M24" i="25"/>
  <c r="R24" i="25" s="1"/>
  <c r="M25" i="25"/>
  <c r="R25" i="25" s="1"/>
  <c r="M26" i="25"/>
  <c r="R26" i="25"/>
  <c r="M27" i="25"/>
  <c r="R27" i="25" s="1"/>
  <c r="M28" i="25"/>
  <c r="R28" i="25" s="1"/>
  <c r="M29" i="25"/>
  <c r="R29" i="25"/>
  <c r="M30" i="25"/>
  <c r="R30" i="25" s="1"/>
  <c r="M31" i="25"/>
  <c r="R31" i="25" s="1"/>
  <c r="M32" i="25"/>
  <c r="R32" i="25" s="1"/>
  <c r="C33" i="25"/>
  <c r="C34" i="25"/>
  <c r="C35" i="25"/>
  <c r="C36" i="25"/>
  <c r="C37" i="25"/>
  <c r="C38" i="25"/>
  <c r="C39" i="25"/>
  <c r="C40" i="25"/>
  <c r="C41" i="25"/>
  <c r="C42" i="25"/>
  <c r="C43" i="25"/>
  <c r="C44" i="25"/>
  <c r="C45" i="25"/>
  <c r="C46" i="25"/>
  <c r="C47" i="25"/>
  <c r="C48" i="25"/>
  <c r="C49" i="25"/>
  <c r="C50" i="25"/>
  <c r="C51" i="25"/>
  <c r="C52" i="25"/>
  <c r="C53" i="25"/>
  <c r="C54" i="25"/>
  <c r="C55" i="25"/>
  <c r="C56" i="25"/>
  <c r="C57" i="25"/>
  <c r="C58" i="25"/>
  <c r="C59" i="25"/>
  <c r="C60" i="25"/>
  <c r="C61" i="25"/>
  <c r="C62" i="25"/>
  <c r="C63" i="25"/>
  <c r="C64" i="25"/>
  <c r="C65" i="25"/>
  <c r="C66" i="25"/>
  <c r="C67" i="25"/>
  <c r="C68" i="25"/>
  <c r="C69" i="25"/>
  <c r="C70" i="25"/>
  <c r="C71" i="25"/>
  <c r="C72" i="25"/>
  <c r="C73" i="25"/>
  <c r="C74" i="25"/>
  <c r="C75" i="25"/>
  <c r="C76" i="25"/>
  <c r="C77" i="25"/>
  <c r="C78" i="25"/>
  <c r="C79" i="25"/>
  <c r="C80" i="25"/>
  <c r="C81" i="25"/>
  <c r="C82" i="25"/>
  <c r="C83" i="25"/>
  <c r="C84" i="25"/>
  <c r="C85" i="25"/>
  <c r="C86" i="25"/>
  <c r="C87" i="25"/>
  <c r="C88" i="25"/>
  <c r="C89" i="25"/>
  <c r="C90" i="25"/>
  <c r="C91" i="25"/>
  <c r="C92" i="25"/>
  <c r="C93" i="25"/>
  <c r="C94" i="25"/>
  <c r="C95" i="25"/>
  <c r="C96" i="25"/>
  <c r="C97" i="25"/>
  <c r="C98" i="25"/>
  <c r="C99" i="25"/>
  <c r="C100" i="25"/>
  <c r="C101" i="25"/>
  <c r="C102" i="25"/>
  <c r="C103" i="25"/>
  <c r="C104" i="25"/>
  <c r="C105" i="25"/>
  <c r="C106" i="25"/>
  <c r="C107" i="25"/>
  <c r="C108" i="25"/>
  <c r="C109" i="25"/>
  <c r="C110" i="25"/>
  <c r="C111" i="25"/>
  <c r="C112" i="25"/>
  <c r="C113" i="25"/>
  <c r="C114" i="25"/>
  <c r="C115" i="25"/>
  <c r="C116" i="25"/>
  <c r="C117" i="25"/>
  <c r="C118" i="25"/>
  <c r="C119" i="25"/>
  <c r="C120" i="25"/>
  <c r="C121" i="25"/>
  <c r="C122" i="25"/>
  <c r="C123" i="25"/>
  <c r="C124" i="25"/>
  <c r="C125" i="25"/>
  <c r="C126" i="25"/>
  <c r="C127" i="25"/>
  <c r="C128" i="25"/>
  <c r="C129" i="25"/>
  <c r="C130" i="25"/>
  <c r="C131" i="25"/>
  <c r="C132" i="25"/>
  <c r="C133" i="25"/>
  <c r="C134" i="25"/>
  <c r="C135" i="25"/>
  <c r="C136" i="25"/>
  <c r="C137" i="25"/>
  <c r="C138" i="25"/>
  <c r="C139" i="25"/>
  <c r="C140" i="25"/>
  <c r="C141" i="25"/>
  <c r="C142" i="25"/>
  <c r="C143" i="25"/>
  <c r="C144" i="25"/>
  <c r="C145" i="25"/>
  <c r="C146" i="25"/>
  <c r="C147" i="25"/>
  <c r="C148" i="25"/>
  <c r="C149" i="25"/>
  <c r="C150" i="25"/>
  <c r="C151" i="25"/>
  <c r="C152" i="25"/>
  <c r="C153" i="25"/>
  <c r="C154" i="25"/>
  <c r="C155" i="25"/>
  <c r="C156" i="25"/>
  <c r="C157" i="25"/>
  <c r="C158" i="25"/>
  <c r="C159" i="25"/>
  <c r="C160" i="25"/>
  <c r="C161" i="25"/>
  <c r="C162" i="25"/>
  <c r="C163" i="25"/>
  <c r="C164" i="25"/>
  <c r="C165" i="25"/>
  <c r="C166" i="25"/>
  <c r="C167" i="25"/>
  <c r="C168" i="25"/>
  <c r="C169" i="25"/>
  <c r="C170" i="25"/>
  <c r="C171" i="25"/>
  <c r="C172" i="25"/>
  <c r="C173" i="25"/>
  <c r="C174" i="25"/>
  <c r="C175" i="25"/>
  <c r="C176" i="25"/>
  <c r="C177" i="25"/>
  <c r="C178" i="25"/>
  <c r="C179" i="25"/>
  <c r="C180" i="25"/>
  <c r="C181" i="25"/>
  <c r="C182" i="25"/>
  <c r="C183" i="25"/>
  <c r="C184" i="25"/>
  <c r="C185" i="25"/>
  <c r="C186" i="25"/>
  <c r="C187" i="25"/>
  <c r="C188" i="25"/>
  <c r="C189" i="25"/>
  <c r="C190" i="25"/>
  <c r="C191" i="25"/>
  <c r="C192" i="25"/>
  <c r="C193" i="25"/>
  <c r="C194" i="25"/>
  <c r="C195" i="25"/>
  <c r="C196" i="25"/>
  <c r="C197" i="25"/>
  <c r="C198" i="25"/>
  <c r="C199" i="25"/>
  <c r="C200" i="25"/>
  <c r="C201" i="25"/>
  <c r="C202" i="25"/>
  <c r="C203" i="25"/>
  <c r="C204" i="25"/>
  <c r="C205" i="25"/>
  <c r="C206" i="25"/>
  <c r="C207" i="25"/>
  <c r="C9" i="25"/>
  <c r="C10" i="25"/>
  <c r="C11" i="25"/>
  <c r="C12" i="25"/>
  <c r="C13" i="25"/>
  <c r="C14" i="25"/>
  <c r="C15" i="25"/>
  <c r="C16" i="25"/>
  <c r="C17" i="25"/>
  <c r="C18" i="25"/>
  <c r="C19" i="25"/>
  <c r="C20" i="25"/>
  <c r="C21" i="25"/>
  <c r="C22" i="25"/>
  <c r="C23" i="25"/>
  <c r="C24" i="25"/>
  <c r="C25" i="25"/>
  <c r="C26" i="25"/>
  <c r="C27" i="25"/>
  <c r="C28" i="25"/>
  <c r="C29" i="25"/>
  <c r="C30" i="25"/>
  <c r="C31" i="25"/>
  <c r="C32" i="25"/>
  <c r="Z136" i="6"/>
  <c r="P34" i="52"/>
  <c r="P35" i="52"/>
  <c r="P36" i="52"/>
  <c r="P37" i="52"/>
  <c r="P38" i="52"/>
  <c r="P39" i="52"/>
  <c r="P40" i="52"/>
  <c r="P41" i="52"/>
  <c r="P42" i="52"/>
  <c r="P43" i="52"/>
  <c r="P44" i="52"/>
  <c r="P45" i="52"/>
  <c r="P46" i="52"/>
  <c r="P47" i="52"/>
  <c r="P48" i="52"/>
  <c r="P49" i="52"/>
  <c r="P50" i="52"/>
  <c r="P51" i="52"/>
  <c r="P52" i="52"/>
  <c r="P53" i="52"/>
  <c r="P54" i="52"/>
  <c r="P55" i="52"/>
  <c r="P56" i="52"/>
  <c r="P57" i="52"/>
  <c r="P58" i="52"/>
  <c r="P59" i="52"/>
  <c r="P60" i="52"/>
  <c r="P61" i="52"/>
  <c r="P62" i="52"/>
  <c r="P63" i="52"/>
  <c r="P64" i="52"/>
  <c r="P65" i="52"/>
  <c r="P66" i="52"/>
  <c r="P67" i="52"/>
  <c r="P68" i="52"/>
  <c r="P69" i="52"/>
  <c r="P70" i="52"/>
  <c r="P71" i="52"/>
  <c r="P72" i="52"/>
  <c r="P73" i="52"/>
  <c r="P74" i="52"/>
  <c r="P75" i="52"/>
  <c r="P76" i="52"/>
  <c r="P77" i="52"/>
  <c r="P78" i="52"/>
  <c r="P79" i="52"/>
  <c r="P80" i="52"/>
  <c r="P81" i="52"/>
  <c r="P82" i="52"/>
  <c r="P83" i="52"/>
  <c r="P84" i="52"/>
  <c r="P85" i="52"/>
  <c r="P86" i="52"/>
  <c r="P87" i="52"/>
  <c r="P88" i="52"/>
  <c r="P89" i="52"/>
  <c r="P91" i="52"/>
  <c r="P92" i="52"/>
  <c r="P93" i="52"/>
  <c r="P94" i="52"/>
  <c r="P95" i="52"/>
  <c r="P96" i="52"/>
  <c r="P97" i="52"/>
  <c r="P98" i="52"/>
  <c r="P99" i="52"/>
  <c r="P100" i="52"/>
  <c r="P101" i="52"/>
  <c r="P102" i="52"/>
  <c r="P103" i="52"/>
  <c r="P104" i="52"/>
  <c r="P105" i="52"/>
  <c r="P106" i="52"/>
  <c r="P107" i="52"/>
  <c r="P108" i="52"/>
  <c r="P109" i="52"/>
  <c r="P110" i="52"/>
  <c r="P111" i="52"/>
  <c r="P112" i="52"/>
  <c r="P113" i="52"/>
  <c r="P114" i="52"/>
  <c r="P115" i="52"/>
  <c r="P116" i="52"/>
  <c r="P117" i="52"/>
  <c r="P118" i="52"/>
  <c r="P119" i="52"/>
  <c r="P120" i="52"/>
  <c r="P121" i="52"/>
  <c r="P122" i="52"/>
  <c r="P123" i="52"/>
  <c r="P124" i="52"/>
  <c r="P125" i="52"/>
  <c r="P126" i="52"/>
  <c r="P127" i="52"/>
  <c r="P128" i="52"/>
  <c r="P129" i="52"/>
  <c r="P130" i="52"/>
  <c r="P131" i="52"/>
  <c r="P132" i="52"/>
  <c r="P133" i="52"/>
  <c r="P134" i="52"/>
  <c r="P135" i="52"/>
  <c r="P136" i="52"/>
  <c r="P137" i="52"/>
  <c r="P138" i="52"/>
  <c r="P139" i="52"/>
  <c r="P140" i="52"/>
  <c r="P141" i="52"/>
  <c r="P142" i="52"/>
  <c r="P143" i="52"/>
  <c r="P144" i="52"/>
  <c r="P145" i="52"/>
  <c r="P146" i="52"/>
  <c r="P147" i="52"/>
  <c r="P148" i="52"/>
  <c r="P149" i="52"/>
  <c r="P150" i="52"/>
  <c r="P151" i="52"/>
  <c r="P152" i="52"/>
  <c r="P153" i="52"/>
  <c r="P154" i="52"/>
  <c r="P155" i="52"/>
  <c r="P156" i="52"/>
  <c r="P157" i="52"/>
  <c r="P158" i="52"/>
  <c r="P159" i="52"/>
  <c r="P160" i="52"/>
  <c r="P161" i="52"/>
  <c r="P162" i="52"/>
  <c r="P163" i="52"/>
  <c r="P164" i="52"/>
  <c r="P165" i="52"/>
  <c r="P166" i="52"/>
  <c r="P167" i="52"/>
  <c r="P168" i="52"/>
  <c r="P169" i="52"/>
  <c r="P170" i="52"/>
  <c r="P171" i="52"/>
  <c r="P172" i="52"/>
  <c r="P173" i="52"/>
  <c r="P174" i="52"/>
  <c r="P175" i="52"/>
  <c r="P176" i="52"/>
  <c r="P177" i="52"/>
  <c r="P178" i="52"/>
  <c r="P179" i="52"/>
  <c r="P180" i="52"/>
  <c r="P181" i="52"/>
  <c r="P182" i="52"/>
  <c r="P183" i="52"/>
  <c r="P184" i="52"/>
  <c r="P185" i="52"/>
  <c r="P186" i="52"/>
  <c r="P187" i="52"/>
  <c r="P188" i="52"/>
  <c r="P189" i="52"/>
  <c r="P190" i="52"/>
  <c r="P191" i="52"/>
  <c r="P192" i="52"/>
  <c r="P193" i="52"/>
  <c r="P194" i="52"/>
  <c r="P195" i="52"/>
  <c r="P196" i="52"/>
  <c r="P197" i="52"/>
  <c r="P198" i="52"/>
  <c r="P199" i="52"/>
  <c r="P200" i="52"/>
  <c r="P201" i="52"/>
  <c r="P202" i="52"/>
  <c r="P203" i="52"/>
  <c r="P204" i="52"/>
  <c r="P205" i="52"/>
  <c r="P206" i="52"/>
  <c r="P207" i="52"/>
  <c r="P9" i="52"/>
  <c r="P10" i="52"/>
  <c r="P11" i="52"/>
  <c r="P12" i="52"/>
  <c r="P13" i="52"/>
  <c r="P14" i="52"/>
  <c r="P15" i="52"/>
  <c r="P16" i="52"/>
  <c r="P17" i="52"/>
  <c r="P18" i="52"/>
  <c r="P19" i="52"/>
  <c r="P20" i="52"/>
  <c r="P21" i="52"/>
  <c r="P22" i="52"/>
  <c r="P23" i="52"/>
  <c r="P24" i="52"/>
  <c r="P25" i="52"/>
  <c r="P26" i="52"/>
  <c r="P27" i="52"/>
  <c r="P28" i="52"/>
  <c r="P29" i="52"/>
  <c r="P30" i="52"/>
  <c r="P31" i="52"/>
  <c r="P32" i="52"/>
  <c r="P33" i="52"/>
  <c r="P8" i="52"/>
  <c r="L33" i="52"/>
  <c r="L34" i="52"/>
  <c r="L35" i="52"/>
  <c r="L36" i="52"/>
  <c r="L37" i="52"/>
  <c r="L38" i="52"/>
  <c r="L39" i="52"/>
  <c r="L40" i="52"/>
  <c r="L41" i="52"/>
  <c r="L42" i="52"/>
  <c r="L43" i="52"/>
  <c r="L44" i="52"/>
  <c r="L45" i="52"/>
  <c r="L46" i="52"/>
  <c r="L47" i="52"/>
  <c r="L48" i="52"/>
  <c r="L49" i="52"/>
  <c r="L50" i="52"/>
  <c r="L51" i="52"/>
  <c r="L52" i="52"/>
  <c r="L53" i="52"/>
  <c r="L54" i="52"/>
  <c r="L55" i="52"/>
  <c r="L56" i="52"/>
  <c r="L57" i="52"/>
  <c r="L58" i="52"/>
  <c r="L59" i="52"/>
  <c r="L60" i="52"/>
  <c r="L61" i="52"/>
  <c r="L62" i="52"/>
  <c r="L63" i="52"/>
  <c r="L64" i="52"/>
  <c r="L65" i="52"/>
  <c r="L66" i="52"/>
  <c r="L67" i="52"/>
  <c r="L68" i="52"/>
  <c r="L69" i="52"/>
  <c r="L70" i="52"/>
  <c r="L71" i="52"/>
  <c r="L72" i="52"/>
  <c r="L73" i="52"/>
  <c r="L74" i="52"/>
  <c r="L75" i="52"/>
  <c r="L76" i="52"/>
  <c r="L77" i="52"/>
  <c r="L78" i="52"/>
  <c r="L79" i="52"/>
  <c r="L80" i="52"/>
  <c r="L81" i="52"/>
  <c r="L82" i="52"/>
  <c r="L83" i="52"/>
  <c r="L84" i="52"/>
  <c r="L85" i="52"/>
  <c r="L86" i="52"/>
  <c r="L87" i="52"/>
  <c r="L88" i="52"/>
  <c r="L89" i="52"/>
  <c r="L90" i="52"/>
  <c r="L91" i="52"/>
  <c r="L92" i="52"/>
  <c r="L93" i="52"/>
  <c r="L94" i="52"/>
  <c r="L95" i="52"/>
  <c r="L96" i="52"/>
  <c r="L97" i="52"/>
  <c r="L98" i="52"/>
  <c r="L99" i="52"/>
  <c r="L100" i="52"/>
  <c r="L101" i="52"/>
  <c r="L102" i="52"/>
  <c r="L103" i="52"/>
  <c r="L104" i="52"/>
  <c r="L105" i="52"/>
  <c r="L106" i="52"/>
  <c r="L107" i="52"/>
  <c r="L108" i="52"/>
  <c r="L109" i="52"/>
  <c r="L110" i="52"/>
  <c r="L111" i="52"/>
  <c r="L112" i="52"/>
  <c r="L113" i="52"/>
  <c r="L114" i="52"/>
  <c r="L115" i="52"/>
  <c r="L116" i="52"/>
  <c r="L117" i="52"/>
  <c r="L118" i="52"/>
  <c r="L119" i="52"/>
  <c r="L120" i="52"/>
  <c r="L121" i="52"/>
  <c r="L122" i="52"/>
  <c r="L123" i="52"/>
  <c r="L124" i="52"/>
  <c r="L125" i="52"/>
  <c r="L126" i="52"/>
  <c r="L127" i="52"/>
  <c r="L128" i="52"/>
  <c r="L129" i="52"/>
  <c r="L130" i="52"/>
  <c r="L131" i="52"/>
  <c r="L132" i="52"/>
  <c r="L133" i="52"/>
  <c r="L134" i="52"/>
  <c r="L135" i="52"/>
  <c r="L136" i="52"/>
  <c r="L137" i="52"/>
  <c r="L138" i="52"/>
  <c r="L139" i="52"/>
  <c r="L140" i="52"/>
  <c r="L141" i="52"/>
  <c r="L142" i="52"/>
  <c r="L143" i="52"/>
  <c r="L144" i="52"/>
  <c r="L145" i="52"/>
  <c r="L146" i="52"/>
  <c r="L147" i="52"/>
  <c r="L148" i="52"/>
  <c r="L149" i="52"/>
  <c r="L150" i="52"/>
  <c r="L151" i="52"/>
  <c r="L152" i="52"/>
  <c r="L153" i="52"/>
  <c r="L154" i="52"/>
  <c r="L155" i="52"/>
  <c r="L156" i="52"/>
  <c r="L157" i="52"/>
  <c r="L158" i="52"/>
  <c r="L159" i="52"/>
  <c r="L160" i="52"/>
  <c r="L161" i="52"/>
  <c r="L162" i="52"/>
  <c r="L163" i="52"/>
  <c r="L164" i="52"/>
  <c r="L165" i="52"/>
  <c r="L166" i="52"/>
  <c r="L167" i="52"/>
  <c r="L168" i="52"/>
  <c r="L169" i="52"/>
  <c r="L170" i="52"/>
  <c r="L171" i="52"/>
  <c r="L172" i="52"/>
  <c r="L173" i="52"/>
  <c r="L174" i="52"/>
  <c r="L175" i="52"/>
  <c r="L176" i="52"/>
  <c r="L177" i="52"/>
  <c r="L178" i="52"/>
  <c r="L179" i="52"/>
  <c r="L180" i="52"/>
  <c r="L181" i="52"/>
  <c r="L182" i="52"/>
  <c r="L183" i="52"/>
  <c r="L184" i="52"/>
  <c r="L185" i="52"/>
  <c r="L186" i="52"/>
  <c r="L187" i="52"/>
  <c r="L188" i="52"/>
  <c r="L189" i="52"/>
  <c r="L190" i="52"/>
  <c r="L191" i="52"/>
  <c r="L192" i="52"/>
  <c r="L193" i="52"/>
  <c r="L194" i="52"/>
  <c r="L195" i="52"/>
  <c r="L196" i="52"/>
  <c r="L197" i="52"/>
  <c r="L198" i="52"/>
  <c r="L199" i="52"/>
  <c r="L200" i="52"/>
  <c r="L201" i="52"/>
  <c r="L202" i="52"/>
  <c r="L203" i="52"/>
  <c r="L204" i="52"/>
  <c r="L205" i="52"/>
  <c r="L206" i="52"/>
  <c r="L207" i="52"/>
  <c r="L32" i="52"/>
  <c r="C33" i="52"/>
  <c r="C34" i="52"/>
  <c r="C35" i="52"/>
  <c r="C36" i="52"/>
  <c r="C37" i="52"/>
  <c r="C38" i="52"/>
  <c r="C39" i="52"/>
  <c r="C40" i="52"/>
  <c r="C41" i="52"/>
  <c r="C42" i="52"/>
  <c r="C43" i="52"/>
  <c r="C44" i="52"/>
  <c r="C45" i="52"/>
  <c r="C46" i="52"/>
  <c r="C47" i="52"/>
  <c r="C48" i="52"/>
  <c r="C49" i="52"/>
  <c r="C50" i="52"/>
  <c r="C51" i="52"/>
  <c r="C52" i="52"/>
  <c r="C53" i="52"/>
  <c r="C54" i="52"/>
  <c r="C55" i="52"/>
  <c r="C56" i="52"/>
  <c r="C57" i="52"/>
  <c r="C58" i="52"/>
  <c r="C59" i="52"/>
  <c r="C60" i="52"/>
  <c r="C61" i="52"/>
  <c r="C62" i="52"/>
  <c r="C63" i="52"/>
  <c r="C64" i="52"/>
  <c r="C65" i="52"/>
  <c r="C66" i="52"/>
  <c r="C67" i="52"/>
  <c r="C68" i="52"/>
  <c r="C69" i="52"/>
  <c r="C70" i="52"/>
  <c r="C71" i="52"/>
  <c r="C72" i="52"/>
  <c r="C73" i="52"/>
  <c r="C74" i="52"/>
  <c r="C75" i="52"/>
  <c r="C76" i="52"/>
  <c r="C77" i="52"/>
  <c r="C78" i="52"/>
  <c r="C79" i="52"/>
  <c r="C80" i="52"/>
  <c r="C81" i="52"/>
  <c r="C82" i="52"/>
  <c r="C83" i="52"/>
  <c r="C84" i="52"/>
  <c r="C85" i="52"/>
  <c r="C86" i="52"/>
  <c r="C87" i="52"/>
  <c r="C88" i="52"/>
  <c r="C89" i="52"/>
  <c r="C90" i="52"/>
  <c r="C91" i="52"/>
  <c r="C92" i="52"/>
  <c r="C93" i="52"/>
  <c r="C94" i="52"/>
  <c r="C95" i="52"/>
  <c r="C96" i="52"/>
  <c r="C97" i="52"/>
  <c r="C98" i="52"/>
  <c r="C99" i="52"/>
  <c r="C100" i="52"/>
  <c r="C101" i="52"/>
  <c r="C102" i="52"/>
  <c r="C103" i="52"/>
  <c r="C104" i="52"/>
  <c r="C105" i="52"/>
  <c r="C106" i="52"/>
  <c r="C107" i="52"/>
  <c r="C108" i="52"/>
  <c r="C109" i="52"/>
  <c r="C110" i="52"/>
  <c r="C111" i="52"/>
  <c r="C112" i="52"/>
  <c r="C113" i="52"/>
  <c r="C114" i="52"/>
  <c r="C115" i="52"/>
  <c r="C116" i="52"/>
  <c r="C117" i="52"/>
  <c r="C118" i="52"/>
  <c r="C119" i="52"/>
  <c r="C120" i="52"/>
  <c r="C121" i="52"/>
  <c r="C122" i="52"/>
  <c r="C123" i="52"/>
  <c r="C124" i="52"/>
  <c r="C125" i="52"/>
  <c r="C126" i="52"/>
  <c r="C127" i="52"/>
  <c r="C128" i="52"/>
  <c r="C129" i="52"/>
  <c r="C130" i="52"/>
  <c r="C131" i="52"/>
  <c r="C132" i="52"/>
  <c r="C133" i="52"/>
  <c r="C134" i="52"/>
  <c r="C135" i="52"/>
  <c r="C136" i="52"/>
  <c r="C137" i="52"/>
  <c r="C138" i="52"/>
  <c r="C139" i="52"/>
  <c r="C140" i="52"/>
  <c r="C141" i="52"/>
  <c r="C142" i="52"/>
  <c r="C143" i="52"/>
  <c r="C144" i="52"/>
  <c r="C145" i="52"/>
  <c r="C146" i="52"/>
  <c r="C147" i="52"/>
  <c r="C148" i="52"/>
  <c r="C149" i="52"/>
  <c r="C150" i="52"/>
  <c r="C151" i="52"/>
  <c r="C152" i="52"/>
  <c r="C153" i="52"/>
  <c r="C154" i="52"/>
  <c r="C155" i="52"/>
  <c r="C156" i="52"/>
  <c r="C157" i="52"/>
  <c r="C158" i="52"/>
  <c r="C159" i="52"/>
  <c r="C160" i="52"/>
  <c r="C161" i="52"/>
  <c r="C162" i="52"/>
  <c r="C163" i="52"/>
  <c r="C164" i="52"/>
  <c r="C165" i="52"/>
  <c r="C166" i="52"/>
  <c r="C167" i="52"/>
  <c r="C168" i="52"/>
  <c r="C169" i="52"/>
  <c r="C170" i="52"/>
  <c r="C171" i="52"/>
  <c r="C172" i="52"/>
  <c r="C173" i="52"/>
  <c r="C174" i="52"/>
  <c r="C175" i="52"/>
  <c r="C176" i="52"/>
  <c r="C177" i="52"/>
  <c r="C178" i="52"/>
  <c r="C179" i="52"/>
  <c r="C180" i="52"/>
  <c r="C181" i="52"/>
  <c r="C182" i="52"/>
  <c r="C183" i="52"/>
  <c r="C184" i="52"/>
  <c r="C185" i="52"/>
  <c r="C186" i="52"/>
  <c r="C187" i="52"/>
  <c r="C188" i="52"/>
  <c r="C189" i="52"/>
  <c r="C190" i="52"/>
  <c r="C191" i="52"/>
  <c r="C192" i="52"/>
  <c r="C193" i="52"/>
  <c r="C194" i="52"/>
  <c r="C195" i="52"/>
  <c r="C196" i="52"/>
  <c r="C197" i="52"/>
  <c r="C198" i="52"/>
  <c r="C199" i="52"/>
  <c r="C200" i="52"/>
  <c r="C201" i="52"/>
  <c r="C202" i="52"/>
  <c r="C203" i="52"/>
  <c r="C204" i="52"/>
  <c r="C205" i="52"/>
  <c r="C206" i="52"/>
  <c r="C207" i="52"/>
  <c r="C9" i="52"/>
  <c r="C10" i="52"/>
  <c r="C11" i="52"/>
  <c r="C12" i="52"/>
  <c r="C13" i="52"/>
  <c r="C14" i="52"/>
  <c r="C15" i="52"/>
  <c r="C16" i="52"/>
  <c r="C17" i="52"/>
  <c r="C18" i="52"/>
  <c r="C19" i="52"/>
  <c r="C20" i="52"/>
  <c r="C21" i="52"/>
  <c r="C22" i="52"/>
  <c r="C23" i="52"/>
  <c r="C24" i="52"/>
  <c r="C25" i="52"/>
  <c r="C26" i="52"/>
  <c r="C27" i="52"/>
  <c r="C28" i="52"/>
  <c r="C29" i="52"/>
  <c r="C30" i="52"/>
  <c r="C31" i="52"/>
  <c r="C32" i="52"/>
  <c r="O45" i="24"/>
  <c r="T45" i="24" s="1"/>
  <c r="O61" i="24"/>
  <c r="T61" i="24"/>
  <c r="O77" i="24"/>
  <c r="T77" i="24"/>
  <c r="O93" i="24"/>
  <c r="T93" i="24" s="1"/>
  <c r="O109" i="24"/>
  <c r="T109" i="24" s="1"/>
  <c r="O125" i="24"/>
  <c r="T125" i="24"/>
  <c r="O141" i="24"/>
  <c r="T141" i="24"/>
  <c r="O157" i="24"/>
  <c r="T157" i="24" s="1"/>
  <c r="O173" i="24"/>
  <c r="T173" i="24" s="1"/>
  <c r="O189" i="24"/>
  <c r="T189" i="24"/>
  <c r="O205" i="24"/>
  <c r="T205" i="24"/>
  <c r="O22" i="24"/>
  <c r="T22" i="24" s="1"/>
  <c r="S34" i="24"/>
  <c r="S35" i="24"/>
  <c r="S36" i="24"/>
  <c r="S37" i="24"/>
  <c r="S38" i="24"/>
  <c r="S39" i="24"/>
  <c r="S40" i="24"/>
  <c r="S41" i="24"/>
  <c r="S42" i="24"/>
  <c r="S43" i="24"/>
  <c r="S44" i="24"/>
  <c r="S45" i="24"/>
  <c r="S46" i="24"/>
  <c r="S47" i="24"/>
  <c r="S48" i="24"/>
  <c r="S49" i="24"/>
  <c r="S50" i="24"/>
  <c r="S51" i="24"/>
  <c r="S52" i="24"/>
  <c r="S53" i="24"/>
  <c r="S54" i="24"/>
  <c r="S55" i="24"/>
  <c r="S56" i="24"/>
  <c r="S57" i="24"/>
  <c r="S58" i="24"/>
  <c r="S59" i="24"/>
  <c r="S60" i="24"/>
  <c r="S61" i="24"/>
  <c r="S62" i="24"/>
  <c r="S63" i="24"/>
  <c r="S64" i="24"/>
  <c r="S65" i="24"/>
  <c r="S66" i="24"/>
  <c r="S67" i="24"/>
  <c r="S68" i="24"/>
  <c r="S69" i="24"/>
  <c r="S70" i="24"/>
  <c r="S71" i="24"/>
  <c r="S72" i="24"/>
  <c r="S73" i="24"/>
  <c r="S74" i="24"/>
  <c r="S75" i="24"/>
  <c r="S76" i="24"/>
  <c r="S77" i="24"/>
  <c r="S78" i="24"/>
  <c r="S79" i="24"/>
  <c r="S80" i="24"/>
  <c r="S81" i="24"/>
  <c r="S82" i="24"/>
  <c r="S83" i="24"/>
  <c r="S84" i="24"/>
  <c r="S85" i="24"/>
  <c r="S86" i="24"/>
  <c r="S87" i="24"/>
  <c r="S88" i="24"/>
  <c r="S89" i="24"/>
  <c r="S90" i="24"/>
  <c r="S91" i="24"/>
  <c r="S92" i="24"/>
  <c r="S93" i="24"/>
  <c r="S94" i="24"/>
  <c r="S95" i="24"/>
  <c r="S96" i="24"/>
  <c r="S97" i="24"/>
  <c r="S98" i="24"/>
  <c r="S99" i="24"/>
  <c r="S100" i="24"/>
  <c r="S101" i="24"/>
  <c r="S102" i="24"/>
  <c r="S103" i="24"/>
  <c r="S104" i="24"/>
  <c r="S105" i="24"/>
  <c r="S106" i="24"/>
  <c r="S107" i="24"/>
  <c r="S108" i="24"/>
  <c r="S109" i="24"/>
  <c r="S110" i="24"/>
  <c r="S111" i="24"/>
  <c r="S112" i="24"/>
  <c r="S113" i="24"/>
  <c r="S114" i="24"/>
  <c r="S115" i="24"/>
  <c r="S116" i="24"/>
  <c r="S117" i="24"/>
  <c r="S118" i="24"/>
  <c r="S119" i="24"/>
  <c r="S120" i="24"/>
  <c r="S121" i="24"/>
  <c r="S122" i="24"/>
  <c r="S123" i="24"/>
  <c r="S124" i="24"/>
  <c r="S125" i="24"/>
  <c r="S126" i="24"/>
  <c r="S127" i="24"/>
  <c r="S128" i="24"/>
  <c r="S129" i="24"/>
  <c r="S130" i="24"/>
  <c r="S131" i="24"/>
  <c r="S132" i="24"/>
  <c r="S133" i="24"/>
  <c r="S134" i="24"/>
  <c r="S135" i="24"/>
  <c r="S136" i="24"/>
  <c r="S137" i="24"/>
  <c r="S138" i="24"/>
  <c r="S139" i="24"/>
  <c r="S140" i="24"/>
  <c r="S141" i="24"/>
  <c r="S142" i="24"/>
  <c r="S143" i="24"/>
  <c r="S144" i="24"/>
  <c r="S145" i="24"/>
  <c r="S146" i="24"/>
  <c r="S147" i="24"/>
  <c r="S148" i="24"/>
  <c r="S149" i="24"/>
  <c r="S150" i="24"/>
  <c r="S151" i="24"/>
  <c r="S152" i="24"/>
  <c r="S153" i="24"/>
  <c r="S154" i="24"/>
  <c r="S155" i="24"/>
  <c r="S156" i="24"/>
  <c r="S157" i="24"/>
  <c r="S158" i="24"/>
  <c r="S159" i="24"/>
  <c r="S160" i="24"/>
  <c r="S161" i="24"/>
  <c r="S162" i="24"/>
  <c r="S163" i="24"/>
  <c r="S164" i="24"/>
  <c r="S165" i="24"/>
  <c r="S166" i="24"/>
  <c r="S167" i="24"/>
  <c r="S168" i="24"/>
  <c r="S169" i="24"/>
  <c r="S170" i="24"/>
  <c r="S171" i="24"/>
  <c r="S172" i="24"/>
  <c r="S173" i="24"/>
  <c r="S174" i="24"/>
  <c r="S175" i="24"/>
  <c r="S176" i="24"/>
  <c r="S177" i="24"/>
  <c r="S178" i="24"/>
  <c r="S179" i="24"/>
  <c r="S180" i="24"/>
  <c r="S181" i="24"/>
  <c r="S182" i="24"/>
  <c r="S183" i="24"/>
  <c r="S184" i="24"/>
  <c r="S185" i="24"/>
  <c r="S186" i="24"/>
  <c r="S187" i="24"/>
  <c r="S188" i="24"/>
  <c r="S189" i="24"/>
  <c r="S190" i="24"/>
  <c r="S191" i="24"/>
  <c r="S192" i="24"/>
  <c r="S193" i="24"/>
  <c r="S194" i="24"/>
  <c r="S195" i="24"/>
  <c r="S196" i="24"/>
  <c r="S197" i="24"/>
  <c r="S198" i="24"/>
  <c r="S199" i="24"/>
  <c r="S200" i="24"/>
  <c r="S201" i="24"/>
  <c r="S202" i="24"/>
  <c r="S203" i="24"/>
  <c r="S204" i="24"/>
  <c r="S205" i="24"/>
  <c r="S206" i="24"/>
  <c r="S207" i="24"/>
  <c r="S10" i="24"/>
  <c r="S11" i="24"/>
  <c r="S12" i="24"/>
  <c r="S13" i="24"/>
  <c r="S14" i="24"/>
  <c r="S15" i="24"/>
  <c r="S16" i="24"/>
  <c r="S17" i="24"/>
  <c r="S18" i="24"/>
  <c r="S19" i="24"/>
  <c r="S20" i="24"/>
  <c r="S21" i="24"/>
  <c r="S22" i="24"/>
  <c r="S23" i="24"/>
  <c r="S24" i="24"/>
  <c r="S25" i="24"/>
  <c r="S26" i="24"/>
  <c r="S27" i="24"/>
  <c r="S28" i="24"/>
  <c r="S29" i="24"/>
  <c r="S30" i="24"/>
  <c r="S31" i="24"/>
  <c r="S32" i="24"/>
  <c r="S33" i="24"/>
  <c r="P33" i="24"/>
  <c r="P34" i="24"/>
  <c r="P35" i="24"/>
  <c r="P36" i="24"/>
  <c r="P37" i="24"/>
  <c r="P38" i="24"/>
  <c r="P39" i="24"/>
  <c r="P40" i="24"/>
  <c r="P41" i="24"/>
  <c r="P42" i="24"/>
  <c r="P43" i="24"/>
  <c r="P44" i="24"/>
  <c r="P45" i="24"/>
  <c r="P46" i="24"/>
  <c r="P47" i="24"/>
  <c r="P48" i="24"/>
  <c r="P49" i="24"/>
  <c r="P50" i="24"/>
  <c r="P51" i="24"/>
  <c r="P52" i="24"/>
  <c r="P53" i="24"/>
  <c r="P54" i="24"/>
  <c r="P55" i="24"/>
  <c r="P56" i="24"/>
  <c r="P57" i="24"/>
  <c r="P58" i="24"/>
  <c r="P59" i="24"/>
  <c r="P60" i="24"/>
  <c r="P61" i="24"/>
  <c r="P62" i="24"/>
  <c r="P63" i="24"/>
  <c r="P64" i="24"/>
  <c r="P65" i="24"/>
  <c r="P66" i="24"/>
  <c r="P67" i="24"/>
  <c r="P68" i="24"/>
  <c r="P69" i="24"/>
  <c r="P70" i="24"/>
  <c r="P71" i="24"/>
  <c r="P72" i="24"/>
  <c r="P73" i="24"/>
  <c r="P74" i="24"/>
  <c r="P75" i="24"/>
  <c r="P76" i="24"/>
  <c r="P77" i="24"/>
  <c r="P78" i="24"/>
  <c r="P79" i="24"/>
  <c r="P80" i="24"/>
  <c r="P81" i="24"/>
  <c r="P82" i="24"/>
  <c r="P83" i="24"/>
  <c r="P84" i="24"/>
  <c r="P85" i="24"/>
  <c r="P86" i="24"/>
  <c r="P87" i="24"/>
  <c r="P88" i="24"/>
  <c r="P89" i="24"/>
  <c r="P90" i="24"/>
  <c r="P91" i="24"/>
  <c r="P92" i="24"/>
  <c r="P93" i="24"/>
  <c r="P94" i="24"/>
  <c r="P95" i="24"/>
  <c r="P96" i="24"/>
  <c r="P97" i="24"/>
  <c r="P98" i="24"/>
  <c r="P99" i="24"/>
  <c r="P100" i="24"/>
  <c r="P101" i="24"/>
  <c r="P102" i="24"/>
  <c r="P103" i="24"/>
  <c r="P104" i="24"/>
  <c r="P105" i="24"/>
  <c r="P106" i="24"/>
  <c r="P107" i="24"/>
  <c r="P108" i="24"/>
  <c r="P109" i="24"/>
  <c r="P110" i="24"/>
  <c r="P111" i="24"/>
  <c r="P112" i="24"/>
  <c r="P113" i="24"/>
  <c r="P114" i="24"/>
  <c r="P115" i="24"/>
  <c r="P116" i="24"/>
  <c r="P117" i="24"/>
  <c r="P118" i="24"/>
  <c r="P119" i="24"/>
  <c r="P120" i="24"/>
  <c r="P121" i="24"/>
  <c r="P122" i="24"/>
  <c r="P123" i="24"/>
  <c r="P124" i="24"/>
  <c r="P125" i="24"/>
  <c r="P126" i="24"/>
  <c r="P127" i="24"/>
  <c r="P128" i="24"/>
  <c r="P129" i="24"/>
  <c r="P130" i="24"/>
  <c r="P131" i="24"/>
  <c r="P132" i="24"/>
  <c r="P133" i="24"/>
  <c r="P134" i="24"/>
  <c r="P135" i="24"/>
  <c r="P136" i="24"/>
  <c r="P137" i="24"/>
  <c r="P138" i="24"/>
  <c r="P139" i="24"/>
  <c r="P140" i="24"/>
  <c r="P141" i="24"/>
  <c r="P142" i="24"/>
  <c r="P143" i="24"/>
  <c r="P144" i="24"/>
  <c r="P145" i="24"/>
  <c r="P146" i="24"/>
  <c r="P147" i="24"/>
  <c r="P148" i="24"/>
  <c r="P149" i="24"/>
  <c r="P150" i="24"/>
  <c r="P151" i="24"/>
  <c r="P152" i="24"/>
  <c r="P153" i="24"/>
  <c r="P154" i="24"/>
  <c r="P155" i="24"/>
  <c r="P156" i="24"/>
  <c r="P157" i="24"/>
  <c r="P158" i="24"/>
  <c r="P159" i="24"/>
  <c r="P160" i="24"/>
  <c r="P161" i="24"/>
  <c r="P162" i="24"/>
  <c r="P163" i="24"/>
  <c r="P164" i="24"/>
  <c r="P165" i="24"/>
  <c r="P166" i="24"/>
  <c r="P167" i="24"/>
  <c r="P168" i="24"/>
  <c r="P169" i="24"/>
  <c r="P170" i="24"/>
  <c r="P171" i="24"/>
  <c r="P172" i="24"/>
  <c r="P173" i="24"/>
  <c r="P174" i="24"/>
  <c r="P175" i="24"/>
  <c r="P176" i="24"/>
  <c r="P177" i="24"/>
  <c r="P178" i="24"/>
  <c r="P179" i="24"/>
  <c r="P180" i="24"/>
  <c r="P181" i="24"/>
  <c r="P182" i="24"/>
  <c r="P183" i="24"/>
  <c r="P184" i="24"/>
  <c r="P185" i="24"/>
  <c r="P186" i="24"/>
  <c r="P187" i="24"/>
  <c r="P188" i="24"/>
  <c r="P189" i="24"/>
  <c r="P190" i="24"/>
  <c r="P191" i="24"/>
  <c r="P192" i="24"/>
  <c r="P193" i="24"/>
  <c r="P194" i="24"/>
  <c r="P195" i="24"/>
  <c r="P196" i="24"/>
  <c r="P197" i="24"/>
  <c r="P198" i="24"/>
  <c r="P199" i="24"/>
  <c r="P200" i="24"/>
  <c r="P201" i="24"/>
  <c r="P202" i="24"/>
  <c r="P203" i="24"/>
  <c r="P204" i="24"/>
  <c r="P205" i="24"/>
  <c r="P206" i="24"/>
  <c r="P207" i="24"/>
  <c r="P9" i="24"/>
  <c r="P10" i="24"/>
  <c r="P11" i="24"/>
  <c r="P12" i="24"/>
  <c r="P13" i="24"/>
  <c r="P14" i="24"/>
  <c r="P15" i="24"/>
  <c r="P16" i="24"/>
  <c r="P17" i="24"/>
  <c r="P18" i="24"/>
  <c r="P19" i="24"/>
  <c r="P20" i="24"/>
  <c r="P21" i="24"/>
  <c r="P22" i="24"/>
  <c r="P23" i="24"/>
  <c r="P24" i="24"/>
  <c r="P25" i="24"/>
  <c r="P26" i="24"/>
  <c r="P27" i="24"/>
  <c r="P28" i="24"/>
  <c r="P29" i="24"/>
  <c r="P30" i="24"/>
  <c r="P31" i="24"/>
  <c r="P32" i="24"/>
  <c r="O33" i="24"/>
  <c r="T33" i="24" s="1"/>
  <c r="O34" i="24"/>
  <c r="T34" i="24" s="1"/>
  <c r="O35" i="24"/>
  <c r="T35" i="24" s="1"/>
  <c r="O36" i="24"/>
  <c r="T36" i="24" s="1"/>
  <c r="O37" i="24"/>
  <c r="T37" i="24" s="1"/>
  <c r="O38" i="24"/>
  <c r="T38" i="24" s="1"/>
  <c r="O39" i="24"/>
  <c r="T39" i="24"/>
  <c r="O40" i="24"/>
  <c r="T40" i="24" s="1"/>
  <c r="O41" i="24"/>
  <c r="T41" i="24" s="1"/>
  <c r="O42" i="24"/>
  <c r="T42" i="24"/>
  <c r="O43" i="24"/>
  <c r="T43" i="24" s="1"/>
  <c r="O44" i="24"/>
  <c r="T44" i="24" s="1"/>
  <c r="O46" i="24"/>
  <c r="T46" i="24" s="1"/>
  <c r="O47" i="24"/>
  <c r="T47" i="24" s="1"/>
  <c r="O48" i="24"/>
  <c r="T48" i="24" s="1"/>
  <c r="O49" i="24"/>
  <c r="T49" i="24" s="1"/>
  <c r="O50" i="24"/>
  <c r="T50" i="24" s="1"/>
  <c r="O51" i="24"/>
  <c r="T51" i="24" s="1"/>
  <c r="O52" i="24"/>
  <c r="T52" i="24" s="1"/>
  <c r="O53" i="24"/>
  <c r="T53" i="24" s="1"/>
  <c r="O54" i="24"/>
  <c r="T54" i="24" s="1"/>
  <c r="O55" i="24"/>
  <c r="T55" i="24" s="1"/>
  <c r="O56" i="24"/>
  <c r="T56" i="24"/>
  <c r="O57" i="24"/>
  <c r="T57" i="24" s="1"/>
  <c r="O58" i="24"/>
  <c r="T58" i="24" s="1"/>
  <c r="O59" i="24"/>
  <c r="T59" i="24"/>
  <c r="O60" i="24"/>
  <c r="T60" i="24" s="1"/>
  <c r="O62" i="24"/>
  <c r="T62" i="24" s="1"/>
  <c r="O63" i="24"/>
  <c r="T63" i="24" s="1"/>
  <c r="O64" i="24"/>
  <c r="T64" i="24" s="1"/>
  <c r="O65" i="24"/>
  <c r="T65" i="24" s="1"/>
  <c r="O66" i="24"/>
  <c r="T66" i="24" s="1"/>
  <c r="O67" i="24"/>
  <c r="T67" i="24" s="1"/>
  <c r="O68" i="24"/>
  <c r="T68" i="24" s="1"/>
  <c r="O69" i="24"/>
  <c r="T69" i="24" s="1"/>
  <c r="O70" i="24"/>
  <c r="T70" i="24" s="1"/>
  <c r="O71" i="24"/>
  <c r="T71" i="24" s="1"/>
  <c r="O72" i="24"/>
  <c r="T72" i="24" s="1"/>
  <c r="O73" i="24"/>
  <c r="T73" i="24"/>
  <c r="O74" i="24"/>
  <c r="T74" i="24" s="1"/>
  <c r="O75" i="24"/>
  <c r="T75" i="24" s="1"/>
  <c r="O76" i="24"/>
  <c r="T76" i="24"/>
  <c r="O78" i="24"/>
  <c r="T78" i="24" s="1"/>
  <c r="O79" i="24"/>
  <c r="T79" i="24" s="1"/>
  <c r="O80" i="24"/>
  <c r="T80" i="24" s="1"/>
  <c r="O81" i="24"/>
  <c r="T81" i="24" s="1"/>
  <c r="O82" i="24"/>
  <c r="T82" i="24" s="1"/>
  <c r="O83" i="24"/>
  <c r="T83" i="24" s="1"/>
  <c r="O84" i="24"/>
  <c r="T84" i="24" s="1"/>
  <c r="O85" i="24"/>
  <c r="T85" i="24" s="1"/>
  <c r="O86" i="24"/>
  <c r="T86" i="24" s="1"/>
  <c r="O87" i="24"/>
  <c r="T87" i="24" s="1"/>
  <c r="O88" i="24"/>
  <c r="T88" i="24" s="1"/>
  <c r="O89" i="24"/>
  <c r="T89" i="24" s="1"/>
  <c r="O90" i="24"/>
  <c r="T90" i="24"/>
  <c r="O91" i="24"/>
  <c r="T91" i="24" s="1"/>
  <c r="O92" i="24"/>
  <c r="T92" i="24" s="1"/>
  <c r="O94" i="24"/>
  <c r="T94" i="24"/>
  <c r="O95" i="24"/>
  <c r="T95" i="24" s="1"/>
  <c r="O96" i="24"/>
  <c r="T96" i="24" s="1"/>
  <c r="O97" i="24"/>
  <c r="T97" i="24" s="1"/>
  <c r="O98" i="24"/>
  <c r="T98" i="24" s="1"/>
  <c r="O99" i="24"/>
  <c r="T99" i="24" s="1"/>
  <c r="O100" i="24"/>
  <c r="T100" i="24" s="1"/>
  <c r="O101" i="24"/>
  <c r="T101" i="24" s="1"/>
  <c r="O102" i="24"/>
  <c r="T102" i="24" s="1"/>
  <c r="O103" i="24"/>
  <c r="T103" i="24" s="1"/>
  <c r="O104" i="24"/>
  <c r="T104" i="24" s="1"/>
  <c r="O105" i="24"/>
  <c r="T105" i="24" s="1"/>
  <c r="O106" i="24"/>
  <c r="T106" i="24" s="1"/>
  <c r="O107" i="24"/>
  <c r="T107" i="24"/>
  <c r="O108" i="24"/>
  <c r="T108" i="24" s="1"/>
  <c r="O110" i="24"/>
  <c r="T110" i="24" s="1"/>
  <c r="O111" i="24"/>
  <c r="T111" i="24"/>
  <c r="O112" i="24"/>
  <c r="T112" i="24" s="1"/>
  <c r="O113" i="24"/>
  <c r="T113" i="24" s="1"/>
  <c r="O114" i="24"/>
  <c r="T114" i="24" s="1"/>
  <c r="O115" i="24"/>
  <c r="T115" i="24" s="1"/>
  <c r="O116" i="24"/>
  <c r="T116" i="24" s="1"/>
  <c r="O117" i="24"/>
  <c r="T117" i="24" s="1"/>
  <c r="O118" i="24"/>
  <c r="T118" i="24" s="1"/>
  <c r="O119" i="24"/>
  <c r="T119" i="24" s="1"/>
  <c r="O120" i="24"/>
  <c r="T120" i="24" s="1"/>
  <c r="O121" i="24"/>
  <c r="T121" i="24" s="1"/>
  <c r="O122" i="24"/>
  <c r="T122" i="24" s="1"/>
  <c r="O123" i="24"/>
  <c r="T123" i="24" s="1"/>
  <c r="O124" i="24"/>
  <c r="T124" i="24"/>
  <c r="O126" i="24"/>
  <c r="T126" i="24" s="1"/>
  <c r="O127" i="24"/>
  <c r="T127" i="24" s="1"/>
  <c r="O128" i="24"/>
  <c r="T128" i="24"/>
  <c r="O129" i="24"/>
  <c r="T129" i="24" s="1"/>
  <c r="O130" i="24"/>
  <c r="T130" i="24" s="1"/>
  <c r="O131" i="24"/>
  <c r="T131" i="24" s="1"/>
  <c r="O132" i="24"/>
  <c r="T132" i="24" s="1"/>
  <c r="O133" i="24"/>
  <c r="T133" i="24" s="1"/>
  <c r="O134" i="24"/>
  <c r="T134" i="24" s="1"/>
  <c r="O135" i="24"/>
  <c r="T135" i="24" s="1"/>
  <c r="O136" i="24"/>
  <c r="T136" i="24" s="1"/>
  <c r="O137" i="24"/>
  <c r="T137" i="24" s="1"/>
  <c r="O138" i="24"/>
  <c r="T138" i="24" s="1"/>
  <c r="O139" i="24"/>
  <c r="T139" i="24" s="1"/>
  <c r="O140" i="24"/>
  <c r="T140" i="24" s="1"/>
  <c r="O142" i="24"/>
  <c r="T142" i="24"/>
  <c r="O143" i="24"/>
  <c r="T143" i="24" s="1"/>
  <c r="O144" i="24"/>
  <c r="T144" i="24" s="1"/>
  <c r="O145" i="24"/>
  <c r="T145" i="24"/>
  <c r="O146" i="24"/>
  <c r="T146" i="24" s="1"/>
  <c r="O147" i="24"/>
  <c r="T147" i="24" s="1"/>
  <c r="O148" i="24"/>
  <c r="T148" i="24" s="1"/>
  <c r="O149" i="24"/>
  <c r="T149" i="24" s="1"/>
  <c r="O150" i="24"/>
  <c r="T150" i="24" s="1"/>
  <c r="O151" i="24"/>
  <c r="T151" i="24" s="1"/>
  <c r="O152" i="24"/>
  <c r="T152" i="24" s="1"/>
  <c r="O153" i="24"/>
  <c r="T153" i="24" s="1"/>
  <c r="O154" i="24"/>
  <c r="T154" i="24" s="1"/>
  <c r="O155" i="24"/>
  <c r="T155" i="24" s="1"/>
  <c r="O156" i="24"/>
  <c r="T156" i="24" s="1"/>
  <c r="O158" i="24"/>
  <c r="T158" i="24" s="1"/>
  <c r="O159" i="24"/>
  <c r="T159" i="24"/>
  <c r="O160" i="24"/>
  <c r="T160" i="24" s="1"/>
  <c r="O161" i="24"/>
  <c r="T161" i="24" s="1"/>
  <c r="O162" i="24"/>
  <c r="T162" i="24"/>
  <c r="O163" i="24"/>
  <c r="T163" i="24" s="1"/>
  <c r="O164" i="24"/>
  <c r="T164" i="24" s="1"/>
  <c r="O165" i="24"/>
  <c r="T165" i="24" s="1"/>
  <c r="O166" i="24"/>
  <c r="T166" i="24" s="1"/>
  <c r="O167" i="24"/>
  <c r="T167" i="24" s="1"/>
  <c r="O168" i="24"/>
  <c r="T168" i="24" s="1"/>
  <c r="O169" i="24"/>
  <c r="T169" i="24" s="1"/>
  <c r="O170" i="24"/>
  <c r="T170" i="24" s="1"/>
  <c r="O171" i="24"/>
  <c r="T171" i="24" s="1"/>
  <c r="O172" i="24"/>
  <c r="T172" i="24" s="1"/>
  <c r="O174" i="24"/>
  <c r="T174" i="24" s="1"/>
  <c r="O175" i="24"/>
  <c r="T175" i="24" s="1"/>
  <c r="O176" i="24"/>
  <c r="T176" i="24"/>
  <c r="O177" i="24"/>
  <c r="T177" i="24" s="1"/>
  <c r="O178" i="24"/>
  <c r="T178" i="24" s="1"/>
  <c r="O179" i="24"/>
  <c r="T179" i="24"/>
  <c r="O180" i="24"/>
  <c r="T180" i="24" s="1"/>
  <c r="O181" i="24"/>
  <c r="T181" i="24" s="1"/>
  <c r="O182" i="24"/>
  <c r="T182" i="24" s="1"/>
  <c r="O183" i="24"/>
  <c r="T183" i="24" s="1"/>
  <c r="O184" i="24"/>
  <c r="T184" i="24" s="1"/>
  <c r="O185" i="24"/>
  <c r="T185" i="24" s="1"/>
  <c r="O186" i="24"/>
  <c r="T186" i="24" s="1"/>
  <c r="O187" i="24"/>
  <c r="T187" i="24" s="1"/>
  <c r="O188" i="24"/>
  <c r="T188" i="24" s="1"/>
  <c r="O190" i="24"/>
  <c r="T190" i="24" s="1"/>
  <c r="O191" i="24"/>
  <c r="T191" i="24" s="1"/>
  <c r="O192" i="24"/>
  <c r="T192" i="24" s="1"/>
  <c r="O193" i="24"/>
  <c r="T193" i="24"/>
  <c r="O194" i="24"/>
  <c r="T194" i="24" s="1"/>
  <c r="O195" i="24"/>
  <c r="T195" i="24" s="1"/>
  <c r="O196" i="24"/>
  <c r="T196" i="24"/>
  <c r="O197" i="24"/>
  <c r="T197" i="24" s="1"/>
  <c r="O198" i="24"/>
  <c r="T198" i="24" s="1"/>
  <c r="O199" i="24"/>
  <c r="T199" i="24" s="1"/>
  <c r="O200" i="24"/>
  <c r="T200" i="24" s="1"/>
  <c r="O201" i="24"/>
  <c r="T201" i="24" s="1"/>
  <c r="O202" i="24"/>
  <c r="T202" i="24" s="1"/>
  <c r="O203" i="24"/>
  <c r="T203" i="24" s="1"/>
  <c r="O204" i="24"/>
  <c r="T204" i="24" s="1"/>
  <c r="O206" i="24"/>
  <c r="T206" i="24" s="1"/>
  <c r="O207" i="24"/>
  <c r="T207" i="24" s="1"/>
  <c r="O9" i="24"/>
  <c r="T9" i="24" s="1"/>
  <c r="O10" i="24"/>
  <c r="T10" i="24" s="1"/>
  <c r="O11" i="24"/>
  <c r="T11" i="24" s="1"/>
  <c r="O12" i="24"/>
  <c r="T12" i="24" s="1"/>
  <c r="O13" i="24"/>
  <c r="T13" i="24" s="1"/>
  <c r="O14" i="24"/>
  <c r="T14" i="24" s="1"/>
  <c r="O15" i="24"/>
  <c r="T15" i="24" s="1"/>
  <c r="O16" i="24"/>
  <c r="T16" i="24" s="1"/>
  <c r="O17" i="24"/>
  <c r="T17" i="24" s="1"/>
  <c r="O18" i="24"/>
  <c r="T18" i="24" s="1"/>
  <c r="O19" i="24"/>
  <c r="T19" i="24" s="1"/>
  <c r="O20" i="24"/>
  <c r="T20" i="24" s="1"/>
  <c r="O21" i="24"/>
  <c r="T21" i="24" s="1"/>
  <c r="O23" i="24"/>
  <c r="T23" i="24" s="1"/>
  <c r="O24" i="24"/>
  <c r="T24" i="24" s="1"/>
  <c r="O25" i="24"/>
  <c r="T25" i="24" s="1"/>
  <c r="O26" i="24"/>
  <c r="T26" i="24" s="1"/>
  <c r="O27" i="24"/>
  <c r="T27" i="24" s="1"/>
  <c r="O28" i="24"/>
  <c r="T28" i="24" s="1"/>
  <c r="O29" i="24"/>
  <c r="T29" i="24" s="1"/>
  <c r="O30" i="24"/>
  <c r="T30" i="24" s="1"/>
  <c r="O31" i="24"/>
  <c r="T31" i="24" s="1"/>
  <c r="O32" i="24"/>
  <c r="T32" i="24" s="1"/>
  <c r="C9" i="22"/>
  <c r="C10" i="22"/>
  <c r="C11" i="22"/>
  <c r="C12" i="22"/>
  <c r="C13" i="22"/>
  <c r="C14" i="22"/>
  <c r="C15" i="22"/>
  <c r="C16" i="22"/>
  <c r="C17" i="22"/>
  <c r="C18" i="22"/>
  <c r="C19" i="22"/>
  <c r="C20" i="22"/>
  <c r="C21" i="22"/>
  <c r="C22" i="22"/>
  <c r="C23" i="22"/>
  <c r="C24" i="22"/>
  <c r="C25" i="22"/>
  <c r="C26" i="22"/>
  <c r="C27" i="22"/>
  <c r="C28" i="22"/>
  <c r="C29" i="22"/>
  <c r="C30" i="22"/>
  <c r="C31" i="22"/>
  <c r="C32" i="22"/>
  <c r="C33" i="22"/>
  <c r="C34" i="22"/>
  <c r="C35" i="22"/>
  <c r="C36" i="22"/>
  <c r="C37" i="22"/>
  <c r="C38" i="22"/>
  <c r="C39" i="22"/>
  <c r="C40" i="22"/>
  <c r="C41" i="22"/>
  <c r="C42" i="22"/>
  <c r="C43" i="22"/>
  <c r="C44" i="22"/>
  <c r="C45" i="22"/>
  <c r="C46" i="22"/>
  <c r="C47" i="22"/>
  <c r="C48" i="22"/>
  <c r="C49" i="22"/>
  <c r="C50" i="22"/>
  <c r="C51" i="22"/>
  <c r="C52" i="22"/>
  <c r="C53" i="22"/>
  <c r="C54" i="22"/>
  <c r="C55" i="22"/>
  <c r="C56" i="22"/>
  <c r="C57" i="22"/>
  <c r="C58" i="22"/>
  <c r="C59" i="22"/>
  <c r="C60" i="22"/>
  <c r="C61" i="22"/>
  <c r="C62" i="22"/>
  <c r="C63" i="22"/>
  <c r="C64" i="22"/>
  <c r="C65" i="22"/>
  <c r="C66" i="22"/>
  <c r="C67" i="22"/>
  <c r="C68" i="22"/>
  <c r="C69" i="22"/>
  <c r="C70" i="22"/>
  <c r="C71" i="22"/>
  <c r="C72" i="22"/>
  <c r="C73" i="22"/>
  <c r="C74" i="22"/>
  <c r="C75" i="22"/>
  <c r="C76" i="22"/>
  <c r="C77" i="22"/>
  <c r="C78" i="22"/>
  <c r="C79" i="22"/>
  <c r="C80" i="22"/>
  <c r="C81" i="22"/>
  <c r="C82" i="22"/>
  <c r="C83" i="22"/>
  <c r="C84" i="22"/>
  <c r="C85" i="22"/>
  <c r="C86" i="22"/>
  <c r="C87" i="22"/>
  <c r="C88" i="22"/>
  <c r="C89" i="22"/>
  <c r="C90" i="22"/>
  <c r="C91" i="22"/>
  <c r="C92" i="22"/>
  <c r="C93" i="22"/>
  <c r="C94" i="22"/>
  <c r="C95" i="22"/>
  <c r="C96" i="22"/>
  <c r="C97" i="22"/>
  <c r="C98" i="22"/>
  <c r="C99" i="22"/>
  <c r="C100" i="22"/>
  <c r="C101" i="22"/>
  <c r="C102" i="22"/>
  <c r="C103" i="22"/>
  <c r="C104" i="22"/>
  <c r="C105" i="22"/>
  <c r="C106" i="22"/>
  <c r="C107" i="22"/>
  <c r="C108" i="22"/>
  <c r="C109" i="22"/>
  <c r="C110" i="22"/>
  <c r="C111" i="22"/>
  <c r="C112" i="22"/>
  <c r="C113" i="22"/>
  <c r="C114" i="22"/>
  <c r="C115" i="22"/>
  <c r="C116" i="22"/>
  <c r="C117" i="22"/>
  <c r="C118" i="22"/>
  <c r="C119" i="22"/>
  <c r="C120" i="22"/>
  <c r="C121" i="22"/>
  <c r="C122" i="22"/>
  <c r="C123" i="22"/>
  <c r="C124" i="22"/>
  <c r="C125" i="22"/>
  <c r="C126" i="22"/>
  <c r="C127" i="22"/>
  <c r="C128" i="22"/>
  <c r="C129" i="22"/>
  <c r="C130" i="22"/>
  <c r="C131" i="22"/>
  <c r="C132" i="22"/>
  <c r="C133" i="22"/>
  <c r="C134" i="22"/>
  <c r="C135" i="22"/>
  <c r="C136" i="22"/>
  <c r="C137" i="22"/>
  <c r="C138" i="22"/>
  <c r="C139" i="22"/>
  <c r="C140" i="22"/>
  <c r="C141" i="22"/>
  <c r="C142" i="22"/>
  <c r="C143" i="22"/>
  <c r="C144" i="22"/>
  <c r="C145" i="22"/>
  <c r="C146" i="22"/>
  <c r="C147" i="22"/>
  <c r="C148" i="22"/>
  <c r="C149" i="22"/>
  <c r="C150" i="22"/>
  <c r="C151" i="22"/>
  <c r="C152" i="22"/>
  <c r="C153" i="22"/>
  <c r="C154" i="22"/>
  <c r="C155" i="22"/>
  <c r="C156" i="22"/>
  <c r="C157" i="22"/>
  <c r="C158" i="22"/>
  <c r="C159" i="22"/>
  <c r="C160" i="22"/>
  <c r="C161" i="22"/>
  <c r="C162" i="22"/>
  <c r="C163" i="22"/>
  <c r="C164" i="22"/>
  <c r="C165" i="22"/>
  <c r="C166" i="22"/>
  <c r="C167" i="22"/>
  <c r="C168" i="22"/>
  <c r="C169" i="22"/>
  <c r="C170" i="22"/>
  <c r="C171" i="22"/>
  <c r="C172" i="22"/>
  <c r="C173" i="22"/>
  <c r="C174" i="22"/>
  <c r="C175" i="22"/>
  <c r="C176" i="22"/>
  <c r="C177" i="22"/>
  <c r="C178" i="22"/>
  <c r="C179" i="22"/>
  <c r="C180" i="22"/>
  <c r="C181" i="22"/>
  <c r="C182" i="22"/>
  <c r="C183" i="22"/>
  <c r="C184" i="22"/>
  <c r="C185" i="22"/>
  <c r="C186" i="22"/>
  <c r="C187" i="22"/>
  <c r="C188" i="22"/>
  <c r="C189" i="22"/>
  <c r="C190" i="22"/>
  <c r="C191" i="22"/>
  <c r="C192" i="22"/>
  <c r="C193" i="22"/>
  <c r="C194" i="22"/>
  <c r="C195" i="22"/>
  <c r="C196" i="22"/>
  <c r="C197" i="22"/>
  <c r="C198" i="22"/>
  <c r="C199" i="22"/>
  <c r="C200" i="22"/>
  <c r="C201" i="22"/>
  <c r="C202" i="22"/>
  <c r="C203" i="22"/>
  <c r="C204" i="22"/>
  <c r="C205" i="22"/>
  <c r="C206" i="22"/>
  <c r="C207" i="22"/>
  <c r="C33" i="23"/>
  <c r="C34" i="23"/>
  <c r="C35" i="23"/>
  <c r="C36" i="23"/>
  <c r="C37" i="23"/>
  <c r="C38" i="23"/>
  <c r="C39" i="23"/>
  <c r="C40" i="23"/>
  <c r="C41" i="23"/>
  <c r="C42" i="23"/>
  <c r="C43" i="23"/>
  <c r="C44" i="23"/>
  <c r="C45" i="23"/>
  <c r="C46" i="23"/>
  <c r="C47" i="23"/>
  <c r="C48" i="23"/>
  <c r="C49" i="23"/>
  <c r="C50" i="23"/>
  <c r="C51" i="23"/>
  <c r="C52" i="23"/>
  <c r="C53" i="23"/>
  <c r="C54" i="23"/>
  <c r="C55" i="23"/>
  <c r="C56" i="23"/>
  <c r="C57" i="23"/>
  <c r="C58" i="23"/>
  <c r="C59" i="23"/>
  <c r="C60" i="23"/>
  <c r="C61" i="23"/>
  <c r="C62" i="23"/>
  <c r="C63" i="23"/>
  <c r="C64" i="23"/>
  <c r="C65" i="23"/>
  <c r="C66" i="23"/>
  <c r="C67" i="23"/>
  <c r="C68" i="23"/>
  <c r="C69" i="23"/>
  <c r="C70" i="23"/>
  <c r="C71" i="23"/>
  <c r="C72" i="23"/>
  <c r="C73" i="23"/>
  <c r="C74" i="23"/>
  <c r="C75" i="23"/>
  <c r="C76" i="23"/>
  <c r="C77" i="23"/>
  <c r="C78" i="23"/>
  <c r="C79" i="23"/>
  <c r="C80" i="23"/>
  <c r="C81" i="23"/>
  <c r="C82" i="23"/>
  <c r="C83" i="23"/>
  <c r="C84" i="23"/>
  <c r="C85" i="23"/>
  <c r="C86" i="23"/>
  <c r="C87" i="23"/>
  <c r="C88" i="23"/>
  <c r="C89" i="23"/>
  <c r="C90" i="23"/>
  <c r="C91" i="23"/>
  <c r="C92" i="23"/>
  <c r="C93" i="23"/>
  <c r="C94" i="23"/>
  <c r="C95" i="23"/>
  <c r="C96" i="23"/>
  <c r="C97" i="23"/>
  <c r="C98" i="23"/>
  <c r="C99" i="23"/>
  <c r="C100" i="23"/>
  <c r="C101" i="23"/>
  <c r="C102" i="23"/>
  <c r="C103" i="23"/>
  <c r="C104" i="23"/>
  <c r="C105" i="23"/>
  <c r="C106" i="23"/>
  <c r="C107" i="23"/>
  <c r="C108" i="23"/>
  <c r="C109" i="23"/>
  <c r="C110" i="23"/>
  <c r="C111" i="23"/>
  <c r="C112" i="23"/>
  <c r="C113" i="23"/>
  <c r="C114" i="23"/>
  <c r="C115" i="23"/>
  <c r="C116" i="23"/>
  <c r="C117" i="23"/>
  <c r="C118" i="23"/>
  <c r="C119" i="23"/>
  <c r="C120" i="23"/>
  <c r="C121" i="23"/>
  <c r="C122" i="23"/>
  <c r="C123" i="23"/>
  <c r="C124" i="23"/>
  <c r="C125" i="23"/>
  <c r="C126" i="23"/>
  <c r="C127" i="23"/>
  <c r="C128" i="23"/>
  <c r="C129" i="23"/>
  <c r="C130" i="23"/>
  <c r="C131" i="23"/>
  <c r="C132" i="23"/>
  <c r="C133" i="23"/>
  <c r="C134" i="23"/>
  <c r="C135" i="23"/>
  <c r="C136" i="23"/>
  <c r="C137" i="23"/>
  <c r="C138" i="23"/>
  <c r="C139" i="23"/>
  <c r="C140" i="23"/>
  <c r="C141" i="23"/>
  <c r="C142" i="23"/>
  <c r="C143" i="23"/>
  <c r="C144" i="23"/>
  <c r="C145" i="23"/>
  <c r="C146" i="23"/>
  <c r="C147" i="23"/>
  <c r="C148" i="23"/>
  <c r="C149" i="23"/>
  <c r="C150" i="23"/>
  <c r="C151" i="23"/>
  <c r="C152" i="23"/>
  <c r="C153" i="23"/>
  <c r="C154" i="23"/>
  <c r="C155" i="23"/>
  <c r="C156" i="23"/>
  <c r="C157" i="23"/>
  <c r="C158" i="23"/>
  <c r="C159" i="23"/>
  <c r="C160" i="23"/>
  <c r="C161" i="23"/>
  <c r="C162" i="23"/>
  <c r="C163" i="23"/>
  <c r="C164" i="23"/>
  <c r="C165" i="23"/>
  <c r="C166" i="23"/>
  <c r="C167" i="23"/>
  <c r="C168" i="23"/>
  <c r="C169" i="23"/>
  <c r="C170" i="23"/>
  <c r="C171" i="23"/>
  <c r="C172" i="23"/>
  <c r="C173" i="23"/>
  <c r="C174" i="23"/>
  <c r="C175" i="23"/>
  <c r="C176" i="23"/>
  <c r="C177" i="23"/>
  <c r="C178" i="23"/>
  <c r="C179" i="23"/>
  <c r="C180" i="23"/>
  <c r="C181" i="23"/>
  <c r="C182" i="23"/>
  <c r="C183" i="23"/>
  <c r="C184" i="23"/>
  <c r="C185" i="23"/>
  <c r="C186" i="23"/>
  <c r="C187" i="23"/>
  <c r="C188" i="23"/>
  <c r="C189" i="23"/>
  <c r="C190" i="23"/>
  <c r="C191" i="23"/>
  <c r="C192" i="23"/>
  <c r="C193" i="23"/>
  <c r="C194" i="23"/>
  <c r="C195" i="23"/>
  <c r="C196" i="23"/>
  <c r="C197" i="23"/>
  <c r="C198" i="23"/>
  <c r="C199" i="23"/>
  <c r="C200" i="23"/>
  <c r="C201" i="23"/>
  <c r="C202" i="23"/>
  <c r="C203" i="23"/>
  <c r="C204" i="23"/>
  <c r="C205" i="23"/>
  <c r="C206" i="23"/>
  <c r="C207" i="23"/>
  <c r="C9" i="23"/>
  <c r="C10" i="23"/>
  <c r="C11" i="23"/>
  <c r="C12" i="23"/>
  <c r="C13" i="23"/>
  <c r="C14" i="23"/>
  <c r="C15" i="23"/>
  <c r="C16" i="23"/>
  <c r="C17" i="23"/>
  <c r="C18" i="23"/>
  <c r="C19" i="23"/>
  <c r="C20" i="23"/>
  <c r="C21" i="23"/>
  <c r="C22" i="23"/>
  <c r="C23" i="23"/>
  <c r="C24" i="23"/>
  <c r="C25" i="23"/>
  <c r="C26" i="23"/>
  <c r="C27" i="23"/>
  <c r="C28" i="23"/>
  <c r="C29" i="23"/>
  <c r="C30" i="23"/>
  <c r="C31" i="23"/>
  <c r="C32" i="23"/>
  <c r="C33" i="24"/>
  <c r="C34" i="24"/>
  <c r="C35" i="24"/>
  <c r="C36" i="24"/>
  <c r="C37" i="24"/>
  <c r="C38" i="24"/>
  <c r="C39" i="24"/>
  <c r="C40" i="24"/>
  <c r="C41" i="24"/>
  <c r="C42" i="24"/>
  <c r="C43" i="24"/>
  <c r="C44" i="24"/>
  <c r="C45" i="24"/>
  <c r="C46" i="24"/>
  <c r="C47" i="24"/>
  <c r="C48" i="24"/>
  <c r="C49" i="24"/>
  <c r="C50" i="24"/>
  <c r="C51" i="24"/>
  <c r="C52" i="24"/>
  <c r="C53" i="24"/>
  <c r="C54" i="24"/>
  <c r="C55" i="24"/>
  <c r="C56" i="24"/>
  <c r="C57" i="24"/>
  <c r="C58" i="24"/>
  <c r="C59" i="24"/>
  <c r="C60" i="24"/>
  <c r="C61" i="24"/>
  <c r="C62" i="24"/>
  <c r="C63" i="24"/>
  <c r="C64" i="24"/>
  <c r="C65" i="24"/>
  <c r="C66" i="24"/>
  <c r="C67" i="24"/>
  <c r="C68" i="24"/>
  <c r="C69" i="24"/>
  <c r="C70" i="24"/>
  <c r="C71" i="24"/>
  <c r="C72" i="24"/>
  <c r="C73" i="24"/>
  <c r="C74" i="24"/>
  <c r="C75" i="24"/>
  <c r="C76" i="24"/>
  <c r="C77" i="24"/>
  <c r="C78" i="24"/>
  <c r="C79" i="24"/>
  <c r="C80" i="24"/>
  <c r="C81" i="24"/>
  <c r="C82" i="24"/>
  <c r="C83" i="24"/>
  <c r="C84" i="24"/>
  <c r="C85" i="24"/>
  <c r="C86" i="24"/>
  <c r="C87" i="24"/>
  <c r="C88" i="24"/>
  <c r="C89" i="24"/>
  <c r="C90" i="24"/>
  <c r="C91" i="24"/>
  <c r="C92" i="24"/>
  <c r="C93" i="24"/>
  <c r="C94" i="24"/>
  <c r="C95" i="24"/>
  <c r="C96" i="24"/>
  <c r="C97" i="24"/>
  <c r="C98" i="24"/>
  <c r="C99" i="24"/>
  <c r="C100" i="24"/>
  <c r="C101" i="24"/>
  <c r="C102" i="24"/>
  <c r="C103" i="24"/>
  <c r="C104" i="24"/>
  <c r="C105" i="24"/>
  <c r="C106" i="24"/>
  <c r="C107" i="24"/>
  <c r="C108" i="24"/>
  <c r="C109" i="24"/>
  <c r="C110" i="24"/>
  <c r="C111" i="24"/>
  <c r="C112" i="24"/>
  <c r="C113" i="24"/>
  <c r="C114" i="24"/>
  <c r="C115" i="24"/>
  <c r="C116" i="24"/>
  <c r="C117" i="24"/>
  <c r="C118" i="24"/>
  <c r="C119" i="24"/>
  <c r="C120" i="24"/>
  <c r="C121" i="24"/>
  <c r="C122" i="24"/>
  <c r="C123" i="24"/>
  <c r="C124" i="24"/>
  <c r="C125" i="24"/>
  <c r="C126" i="24"/>
  <c r="C127" i="24"/>
  <c r="C128" i="24"/>
  <c r="C129" i="24"/>
  <c r="C130" i="24"/>
  <c r="C131" i="24"/>
  <c r="C132" i="24"/>
  <c r="C133" i="24"/>
  <c r="C134" i="24"/>
  <c r="C135" i="24"/>
  <c r="C136" i="24"/>
  <c r="C137" i="24"/>
  <c r="C138" i="24"/>
  <c r="C139" i="24"/>
  <c r="C140" i="24"/>
  <c r="C141" i="24"/>
  <c r="C142" i="24"/>
  <c r="C143" i="24"/>
  <c r="C144" i="24"/>
  <c r="C145" i="24"/>
  <c r="C146" i="24"/>
  <c r="C147" i="24"/>
  <c r="C148" i="24"/>
  <c r="C149" i="24"/>
  <c r="C150" i="24"/>
  <c r="C151" i="24"/>
  <c r="C152" i="24"/>
  <c r="C153" i="24"/>
  <c r="C154" i="24"/>
  <c r="C155" i="24"/>
  <c r="C156" i="24"/>
  <c r="C157" i="24"/>
  <c r="C158" i="24"/>
  <c r="C159" i="24"/>
  <c r="C160" i="24"/>
  <c r="C161" i="24"/>
  <c r="C162" i="24"/>
  <c r="C163" i="24"/>
  <c r="C164" i="24"/>
  <c r="C165" i="24"/>
  <c r="C166" i="24"/>
  <c r="C167" i="24"/>
  <c r="C168" i="24"/>
  <c r="C169" i="24"/>
  <c r="C170" i="24"/>
  <c r="C171" i="24"/>
  <c r="C172" i="24"/>
  <c r="C173" i="24"/>
  <c r="C174" i="24"/>
  <c r="C175" i="24"/>
  <c r="C176" i="24"/>
  <c r="C177" i="24"/>
  <c r="C178" i="24"/>
  <c r="C179" i="24"/>
  <c r="C180" i="24"/>
  <c r="C181" i="24"/>
  <c r="C182" i="24"/>
  <c r="C183" i="24"/>
  <c r="C184" i="24"/>
  <c r="C185" i="24"/>
  <c r="C186" i="24"/>
  <c r="C187" i="24"/>
  <c r="C188" i="24"/>
  <c r="C189" i="24"/>
  <c r="C190" i="24"/>
  <c r="C191" i="24"/>
  <c r="C192" i="24"/>
  <c r="C193" i="24"/>
  <c r="C194" i="24"/>
  <c r="C195" i="24"/>
  <c r="C196" i="24"/>
  <c r="C197" i="24"/>
  <c r="C198" i="24"/>
  <c r="C199" i="24"/>
  <c r="C200" i="24"/>
  <c r="C201" i="24"/>
  <c r="C202" i="24"/>
  <c r="C203" i="24"/>
  <c r="C204" i="24"/>
  <c r="C205" i="24"/>
  <c r="C206" i="24"/>
  <c r="C207" i="24"/>
  <c r="C9" i="24"/>
  <c r="C10" i="24"/>
  <c r="C11" i="24"/>
  <c r="C12" i="24"/>
  <c r="C13" i="24"/>
  <c r="C14" i="24"/>
  <c r="C15" i="24"/>
  <c r="C16" i="24"/>
  <c r="C17" i="24"/>
  <c r="C18" i="24"/>
  <c r="C19" i="24"/>
  <c r="C20" i="24"/>
  <c r="C21" i="24"/>
  <c r="C22" i="24"/>
  <c r="C23" i="24"/>
  <c r="C24" i="24"/>
  <c r="C25" i="24"/>
  <c r="C26" i="24"/>
  <c r="C27" i="24"/>
  <c r="C28" i="24"/>
  <c r="C29" i="24"/>
  <c r="C30" i="24"/>
  <c r="C31" i="24"/>
  <c r="C32" i="24"/>
  <c r="P37" i="23"/>
  <c r="U37" i="23" s="1"/>
  <c r="P41" i="23"/>
  <c r="U41" i="23" s="1"/>
  <c r="P43" i="23"/>
  <c r="U43" i="23"/>
  <c r="P48" i="23"/>
  <c r="U48" i="23" s="1"/>
  <c r="P53" i="23"/>
  <c r="U53" i="23" s="1"/>
  <c r="P57" i="23"/>
  <c r="U57" i="23"/>
  <c r="P59" i="23"/>
  <c r="U59" i="23"/>
  <c r="P64" i="23"/>
  <c r="U64" i="23" s="1"/>
  <c r="P69" i="23"/>
  <c r="U69" i="23" s="1"/>
  <c r="P73" i="23"/>
  <c r="U73" i="23"/>
  <c r="P75" i="23"/>
  <c r="U75" i="23"/>
  <c r="P80" i="23"/>
  <c r="U80" i="23" s="1"/>
  <c r="P85" i="23"/>
  <c r="U85" i="23" s="1"/>
  <c r="P89" i="23"/>
  <c r="U89" i="23" s="1"/>
  <c r="P91" i="23"/>
  <c r="U91" i="23" s="1"/>
  <c r="P96" i="23"/>
  <c r="U96" i="23" s="1"/>
  <c r="P101" i="23"/>
  <c r="U101" i="23" s="1"/>
  <c r="P105" i="23"/>
  <c r="U105" i="23" s="1"/>
  <c r="P107" i="23"/>
  <c r="U107" i="23"/>
  <c r="P112" i="23"/>
  <c r="U112" i="23" s="1"/>
  <c r="P117" i="23"/>
  <c r="U117" i="23" s="1"/>
  <c r="P121" i="23"/>
  <c r="U121" i="23"/>
  <c r="P123" i="23"/>
  <c r="U123" i="23"/>
  <c r="P128" i="23"/>
  <c r="U128" i="23" s="1"/>
  <c r="P133" i="23"/>
  <c r="U133" i="23" s="1"/>
  <c r="P137" i="23"/>
  <c r="U137" i="23"/>
  <c r="P139" i="23"/>
  <c r="U139" i="23"/>
  <c r="P144" i="23"/>
  <c r="U144" i="23" s="1"/>
  <c r="P149" i="23"/>
  <c r="U149" i="23" s="1"/>
  <c r="P153" i="23"/>
  <c r="U153" i="23" s="1"/>
  <c r="P155" i="23"/>
  <c r="U155" i="23" s="1"/>
  <c r="P160" i="23"/>
  <c r="U160" i="23" s="1"/>
  <c r="P165" i="23"/>
  <c r="U165" i="23" s="1"/>
  <c r="P169" i="23"/>
  <c r="U169" i="23" s="1"/>
  <c r="P171" i="23"/>
  <c r="U171" i="23"/>
  <c r="P176" i="23"/>
  <c r="U176" i="23" s="1"/>
  <c r="P181" i="23"/>
  <c r="U181" i="23" s="1"/>
  <c r="P185" i="23"/>
  <c r="U185" i="23"/>
  <c r="P187" i="23"/>
  <c r="U187" i="23"/>
  <c r="P192" i="23"/>
  <c r="U192" i="23" s="1"/>
  <c r="P197" i="23"/>
  <c r="U197" i="23" s="1"/>
  <c r="P201" i="23"/>
  <c r="U201" i="23"/>
  <c r="P203" i="23"/>
  <c r="U203" i="23"/>
  <c r="S34" i="23"/>
  <c r="T34" i="23" s="1"/>
  <c r="S41" i="23"/>
  <c r="T41" i="23" s="1"/>
  <c r="S42" i="23"/>
  <c r="T42" i="23" s="1"/>
  <c r="S45" i="23"/>
  <c r="T45" i="23" s="1"/>
  <c r="S46" i="23"/>
  <c r="T46" i="23" s="1"/>
  <c r="S50" i="23"/>
  <c r="T50" i="23" s="1"/>
  <c r="S52" i="23"/>
  <c r="T52" i="23" s="1"/>
  <c r="S57" i="23"/>
  <c r="T57" i="23"/>
  <c r="S58" i="23"/>
  <c r="T58" i="23" s="1"/>
  <c r="S61" i="23"/>
  <c r="T61" i="23" s="1"/>
  <c r="S62" i="23"/>
  <c r="T62" i="23"/>
  <c r="S66" i="23"/>
  <c r="T66" i="23"/>
  <c r="S73" i="23"/>
  <c r="T73" i="23" s="1"/>
  <c r="S74" i="23"/>
  <c r="T74" i="23" s="1"/>
  <c r="S77" i="23"/>
  <c r="T77" i="23"/>
  <c r="S78" i="23"/>
  <c r="T78" i="23"/>
  <c r="S82" i="23"/>
  <c r="T82" i="23" s="1"/>
  <c r="S84" i="23"/>
  <c r="T84" i="23" s="1"/>
  <c r="S89" i="23"/>
  <c r="T89" i="23" s="1"/>
  <c r="S90" i="23"/>
  <c r="T90" i="23" s="1"/>
  <c r="S93" i="23"/>
  <c r="T93" i="23" s="1"/>
  <c r="S94" i="23"/>
  <c r="T94" i="23" s="1"/>
  <c r="S98" i="23"/>
  <c r="T98" i="23" s="1"/>
  <c r="S105" i="23"/>
  <c r="T105" i="23"/>
  <c r="S106" i="23"/>
  <c r="T106" i="23" s="1"/>
  <c r="S109" i="23"/>
  <c r="T109" i="23" s="1"/>
  <c r="S110" i="23"/>
  <c r="T110" i="23"/>
  <c r="S114" i="23"/>
  <c r="T114" i="23"/>
  <c r="S116" i="23"/>
  <c r="T116" i="23" s="1"/>
  <c r="S121" i="23"/>
  <c r="T121" i="23" s="1"/>
  <c r="S122" i="23"/>
  <c r="T122" i="23"/>
  <c r="S125" i="23"/>
  <c r="T125" i="23"/>
  <c r="S126" i="23"/>
  <c r="T126" i="23" s="1"/>
  <c r="S130" i="23"/>
  <c r="T130" i="23" s="1"/>
  <c r="S137" i="23"/>
  <c r="T137" i="23" s="1"/>
  <c r="S138" i="23"/>
  <c r="T138" i="23"/>
  <c r="S141" i="23"/>
  <c r="T141" i="23" s="1"/>
  <c r="S142" i="23"/>
  <c r="T142" i="23" s="1"/>
  <c r="S146" i="23"/>
  <c r="T146" i="23" s="1"/>
  <c r="S148" i="23"/>
  <c r="T148" i="23"/>
  <c r="S153" i="23"/>
  <c r="T153" i="23" s="1"/>
  <c r="S154" i="23"/>
  <c r="T154" i="23" s="1"/>
  <c r="S157" i="23"/>
  <c r="T157" i="23"/>
  <c r="S158" i="23"/>
  <c r="T158" i="23"/>
  <c r="S162" i="23"/>
  <c r="T162" i="23" s="1"/>
  <c r="S165" i="23"/>
  <c r="T165" i="23" s="1"/>
  <c r="S166" i="23"/>
  <c r="T166" i="23"/>
  <c r="S169" i="23"/>
  <c r="T169" i="23"/>
  <c r="S170" i="23"/>
  <c r="T170" i="23" s="1"/>
  <c r="S174" i="23"/>
  <c r="T174" i="23" s="1"/>
  <c r="S175" i="23"/>
  <c r="T175" i="23" s="1"/>
  <c r="S178" i="23"/>
  <c r="T178" i="23" s="1"/>
  <c r="S182" i="23"/>
  <c r="T182" i="23" s="1"/>
  <c r="S183" i="23"/>
  <c r="T183" i="23" s="1"/>
  <c r="S186" i="23"/>
  <c r="T186" i="23" s="1"/>
  <c r="S190" i="23"/>
  <c r="T190" i="23"/>
  <c r="S191" i="23"/>
  <c r="T191" i="23" s="1"/>
  <c r="S194" i="23"/>
  <c r="T194" i="23" s="1"/>
  <c r="S198" i="23"/>
  <c r="T198" i="23"/>
  <c r="S199" i="23"/>
  <c r="T199" i="23"/>
  <c r="S202" i="23"/>
  <c r="T202" i="23" s="1"/>
  <c r="S206" i="23"/>
  <c r="T206" i="23" s="1"/>
  <c r="S207" i="23"/>
  <c r="T207" i="23"/>
  <c r="S11" i="23"/>
  <c r="T11" i="23"/>
  <c r="S15" i="23"/>
  <c r="T15" i="23" s="1"/>
  <c r="S16" i="23"/>
  <c r="T16" i="23" s="1"/>
  <c r="S19" i="23"/>
  <c r="T19" i="23" s="1"/>
  <c r="S23" i="23"/>
  <c r="T23" i="23" s="1"/>
  <c r="S24" i="23"/>
  <c r="T24" i="23" s="1"/>
  <c r="S27" i="23"/>
  <c r="T27" i="23" s="1"/>
  <c r="S31" i="23"/>
  <c r="T31" i="23" s="1"/>
  <c r="S32" i="23"/>
  <c r="T32" i="23"/>
  <c r="S35" i="23"/>
  <c r="T35" i="23" s="1"/>
  <c r="S36" i="23"/>
  <c r="T36" i="23" s="1"/>
  <c r="S37" i="23"/>
  <c r="T37" i="23"/>
  <c r="S38" i="23"/>
  <c r="T38" i="23"/>
  <c r="S39" i="23"/>
  <c r="T39" i="23" s="1"/>
  <c r="S40" i="23"/>
  <c r="T40" i="23" s="1"/>
  <c r="S43" i="23"/>
  <c r="T43" i="23"/>
  <c r="S44" i="23"/>
  <c r="T44" i="23"/>
  <c r="S47" i="23"/>
  <c r="T47" i="23" s="1"/>
  <c r="S48" i="23"/>
  <c r="T48" i="23" s="1"/>
  <c r="S49" i="23"/>
  <c r="T49" i="23" s="1"/>
  <c r="S51" i="23"/>
  <c r="T51" i="23" s="1"/>
  <c r="S53" i="23"/>
  <c r="T53" i="23" s="1"/>
  <c r="S54" i="23"/>
  <c r="T54" i="23" s="1"/>
  <c r="S55" i="23"/>
  <c r="T55" i="23" s="1"/>
  <c r="S56" i="23"/>
  <c r="T56" i="23"/>
  <c r="S59" i="23"/>
  <c r="T59" i="23" s="1"/>
  <c r="S60" i="23"/>
  <c r="T60" i="23" s="1"/>
  <c r="S63" i="23"/>
  <c r="T63" i="23"/>
  <c r="S64" i="23"/>
  <c r="T64" i="23"/>
  <c r="S65" i="23"/>
  <c r="T65" i="23" s="1"/>
  <c r="S67" i="23"/>
  <c r="T67" i="23" s="1"/>
  <c r="S68" i="23"/>
  <c r="T68" i="23"/>
  <c r="S69" i="23"/>
  <c r="T69" i="23"/>
  <c r="S70" i="23"/>
  <c r="T70" i="23" s="1"/>
  <c r="S71" i="23"/>
  <c r="T71" i="23" s="1"/>
  <c r="S72" i="23"/>
  <c r="T72" i="23" s="1"/>
  <c r="S75" i="23"/>
  <c r="T75" i="23"/>
  <c r="S76" i="23"/>
  <c r="T76" i="23" s="1"/>
  <c r="S79" i="23"/>
  <c r="T79" i="23" s="1"/>
  <c r="S80" i="23"/>
  <c r="T80" i="23" s="1"/>
  <c r="S81" i="23"/>
  <c r="T81" i="23"/>
  <c r="S83" i="23"/>
  <c r="T83" i="23" s="1"/>
  <c r="S85" i="23"/>
  <c r="T85" i="23" s="1"/>
  <c r="S86" i="23"/>
  <c r="T86" i="23"/>
  <c r="S87" i="23"/>
  <c r="T87" i="23"/>
  <c r="S88" i="23"/>
  <c r="T88" i="23" s="1"/>
  <c r="S91" i="23"/>
  <c r="T91" i="23" s="1"/>
  <c r="S92" i="23"/>
  <c r="T92" i="23"/>
  <c r="S95" i="23"/>
  <c r="T95" i="23"/>
  <c r="S96" i="23"/>
  <c r="T96" i="23" s="1"/>
  <c r="S97" i="23"/>
  <c r="T97" i="23" s="1"/>
  <c r="S99" i="23"/>
  <c r="T99" i="23" s="1"/>
  <c r="S100" i="23"/>
  <c r="T100" i="23" s="1"/>
  <c r="S101" i="23"/>
  <c r="T101" i="23" s="1"/>
  <c r="S102" i="23"/>
  <c r="T102" i="23" s="1"/>
  <c r="S103" i="23"/>
  <c r="T103" i="23" s="1"/>
  <c r="S104" i="23"/>
  <c r="T104" i="23"/>
  <c r="S107" i="23"/>
  <c r="T107" i="23" s="1"/>
  <c r="S108" i="23"/>
  <c r="T108" i="23" s="1"/>
  <c r="S111" i="23"/>
  <c r="T111" i="23"/>
  <c r="S112" i="23"/>
  <c r="T112" i="23"/>
  <c r="S113" i="23"/>
  <c r="T113" i="23" s="1"/>
  <c r="S115" i="23"/>
  <c r="T115" i="23" s="1"/>
  <c r="S117" i="23"/>
  <c r="T117" i="23"/>
  <c r="S118" i="23"/>
  <c r="T118" i="23"/>
  <c r="S119" i="23"/>
  <c r="T119" i="23" s="1"/>
  <c r="S120" i="23"/>
  <c r="T120" i="23" s="1"/>
  <c r="S123" i="23"/>
  <c r="T123" i="23" s="1"/>
  <c r="S124" i="23"/>
  <c r="T124" i="23" s="1"/>
  <c r="S127" i="23"/>
  <c r="T127" i="23" s="1"/>
  <c r="S128" i="23"/>
  <c r="T128" i="23" s="1"/>
  <c r="S129" i="23"/>
  <c r="T129" i="23" s="1"/>
  <c r="S131" i="23"/>
  <c r="T131" i="23"/>
  <c r="S132" i="23"/>
  <c r="T132" i="23" s="1"/>
  <c r="S133" i="23"/>
  <c r="T133" i="23" s="1"/>
  <c r="S134" i="23"/>
  <c r="T134" i="23"/>
  <c r="S135" i="23"/>
  <c r="T135" i="23"/>
  <c r="S136" i="23"/>
  <c r="T136" i="23" s="1"/>
  <c r="S139" i="23"/>
  <c r="T139" i="23" s="1"/>
  <c r="S140" i="23"/>
  <c r="T140" i="23"/>
  <c r="S143" i="23"/>
  <c r="T143" i="23"/>
  <c r="S144" i="23"/>
  <c r="T144" i="23" s="1"/>
  <c r="S145" i="23"/>
  <c r="T145" i="23" s="1"/>
  <c r="S147" i="23"/>
  <c r="T147" i="23" s="1"/>
  <c r="S149" i="23"/>
  <c r="T149" i="23" s="1"/>
  <c r="S150" i="23"/>
  <c r="T150" i="23" s="1"/>
  <c r="S151" i="23"/>
  <c r="T151" i="23" s="1"/>
  <c r="S152" i="23"/>
  <c r="T152" i="23" s="1"/>
  <c r="S155" i="23"/>
  <c r="T155" i="23"/>
  <c r="S156" i="23"/>
  <c r="T156" i="23" s="1"/>
  <c r="S159" i="23"/>
  <c r="T159" i="23" s="1"/>
  <c r="S160" i="23"/>
  <c r="T160" i="23"/>
  <c r="S161" i="23"/>
  <c r="T161" i="23"/>
  <c r="S163" i="23"/>
  <c r="T163" i="23" s="1"/>
  <c r="S164" i="23"/>
  <c r="T164" i="23" s="1"/>
  <c r="S167" i="23"/>
  <c r="T167" i="23"/>
  <c r="S168" i="23"/>
  <c r="T168" i="23"/>
  <c r="S171" i="23"/>
  <c r="T171" i="23" s="1"/>
  <c r="S172" i="23"/>
  <c r="T172" i="23" s="1"/>
  <c r="S173" i="23"/>
  <c r="T173" i="23"/>
  <c r="S176" i="23"/>
  <c r="T176" i="23" s="1"/>
  <c r="S177" i="23"/>
  <c r="T177" i="23" s="1"/>
  <c r="S179" i="23"/>
  <c r="T179" i="23" s="1"/>
  <c r="S180" i="23"/>
  <c r="T180" i="23" s="1"/>
  <c r="S181" i="23"/>
  <c r="T181" i="23"/>
  <c r="S184" i="23"/>
  <c r="T184" i="23" s="1"/>
  <c r="S185" i="23"/>
  <c r="T185" i="23" s="1"/>
  <c r="S187" i="23"/>
  <c r="T187" i="23" s="1"/>
  <c r="S188" i="23"/>
  <c r="T188" i="23" s="1"/>
  <c r="S189" i="23"/>
  <c r="T189" i="23" s="1"/>
  <c r="S192" i="23"/>
  <c r="T192" i="23"/>
  <c r="S193" i="23"/>
  <c r="T193" i="23" s="1"/>
  <c r="S195" i="23"/>
  <c r="T195" i="23" s="1"/>
  <c r="S196" i="23"/>
  <c r="T196" i="23" s="1"/>
  <c r="S197" i="23"/>
  <c r="T197" i="23" s="1"/>
  <c r="S200" i="23"/>
  <c r="T200" i="23"/>
  <c r="S201" i="23"/>
  <c r="T201" i="23" s="1"/>
  <c r="S203" i="23"/>
  <c r="T203" i="23" s="1"/>
  <c r="S204" i="23"/>
  <c r="T204" i="23"/>
  <c r="S205" i="23"/>
  <c r="T205" i="23"/>
  <c r="S9" i="23"/>
  <c r="T9" i="23"/>
  <c r="S10" i="23"/>
  <c r="T10" i="23" s="1"/>
  <c r="S12" i="23"/>
  <c r="T12" i="23" s="1"/>
  <c r="S13" i="23"/>
  <c r="T13" i="23" s="1"/>
  <c r="S14" i="23"/>
  <c r="T14" i="23" s="1"/>
  <c r="S17" i="23"/>
  <c r="T17" i="23" s="1"/>
  <c r="S18" i="23"/>
  <c r="T18" i="23" s="1"/>
  <c r="S20" i="23"/>
  <c r="T20" i="23"/>
  <c r="S21" i="23"/>
  <c r="T21" i="23"/>
  <c r="S22" i="23"/>
  <c r="T22" i="23" s="1"/>
  <c r="S25" i="23"/>
  <c r="T25" i="23"/>
  <c r="S26" i="23"/>
  <c r="T26" i="23" s="1"/>
  <c r="S28" i="23"/>
  <c r="T28" i="23" s="1"/>
  <c r="S29" i="23"/>
  <c r="T29" i="23" s="1"/>
  <c r="S30" i="23"/>
  <c r="T30" i="23" s="1"/>
  <c r="S33" i="23"/>
  <c r="T33" i="23" s="1"/>
  <c r="S8" i="23"/>
  <c r="T8" i="23"/>
  <c r="Q33" i="23"/>
  <c r="Q34" i="23"/>
  <c r="Q35" i="23"/>
  <c r="Q36" i="23"/>
  <c r="Q37" i="23"/>
  <c r="Q38" i="23"/>
  <c r="Q39" i="23"/>
  <c r="Q40" i="23"/>
  <c r="Q41" i="23"/>
  <c r="Q42" i="23"/>
  <c r="Q43" i="23"/>
  <c r="Q44" i="23"/>
  <c r="Q45" i="23"/>
  <c r="Q46" i="23"/>
  <c r="Q47" i="23"/>
  <c r="Q48" i="23"/>
  <c r="Q49" i="23"/>
  <c r="Q50" i="23"/>
  <c r="Q51" i="23"/>
  <c r="Q52" i="23"/>
  <c r="Q53" i="23"/>
  <c r="Q54" i="23"/>
  <c r="Q55" i="23"/>
  <c r="Q56" i="23"/>
  <c r="Q57" i="23"/>
  <c r="Q58" i="23"/>
  <c r="Q59" i="23"/>
  <c r="Q60" i="23"/>
  <c r="Q61" i="23"/>
  <c r="Q62" i="23"/>
  <c r="Q63" i="23"/>
  <c r="Q64" i="23"/>
  <c r="Q65" i="23"/>
  <c r="Q66" i="23"/>
  <c r="Q67" i="23"/>
  <c r="Q68" i="23"/>
  <c r="Q69" i="23"/>
  <c r="Q70" i="23"/>
  <c r="Q71" i="23"/>
  <c r="Q72" i="23"/>
  <c r="Q73" i="23"/>
  <c r="Q74" i="23"/>
  <c r="Q75" i="23"/>
  <c r="Q76" i="23"/>
  <c r="Q77" i="23"/>
  <c r="Q78" i="23"/>
  <c r="Q79" i="23"/>
  <c r="Q80" i="23"/>
  <c r="Q81" i="23"/>
  <c r="Q82" i="23"/>
  <c r="Q83" i="23"/>
  <c r="Q84" i="23"/>
  <c r="Q85" i="23"/>
  <c r="Q86" i="23"/>
  <c r="Q87" i="23"/>
  <c r="Q88" i="23"/>
  <c r="Q89" i="23"/>
  <c r="Q90" i="23"/>
  <c r="Q91" i="23"/>
  <c r="Q92" i="23"/>
  <c r="Q93" i="23"/>
  <c r="Q94" i="23"/>
  <c r="Q95" i="23"/>
  <c r="Q96" i="23"/>
  <c r="Q97" i="23"/>
  <c r="Q98" i="23"/>
  <c r="Q99" i="23"/>
  <c r="Q100" i="23"/>
  <c r="Q101" i="23"/>
  <c r="Q102" i="23"/>
  <c r="Q103" i="23"/>
  <c r="Q104" i="23"/>
  <c r="Q105" i="23"/>
  <c r="Q106" i="23"/>
  <c r="Q107" i="23"/>
  <c r="Q108" i="23"/>
  <c r="Q109" i="23"/>
  <c r="Q110" i="23"/>
  <c r="Q111" i="23"/>
  <c r="Q112" i="23"/>
  <c r="Q113" i="23"/>
  <c r="Q114" i="23"/>
  <c r="Q115" i="23"/>
  <c r="Q116" i="23"/>
  <c r="Q117" i="23"/>
  <c r="Q118" i="23"/>
  <c r="Q119" i="23"/>
  <c r="Q120" i="23"/>
  <c r="Q121" i="23"/>
  <c r="Q122" i="23"/>
  <c r="Q123" i="23"/>
  <c r="Q124" i="23"/>
  <c r="Q125" i="23"/>
  <c r="Q126" i="23"/>
  <c r="Q127" i="23"/>
  <c r="Q128" i="23"/>
  <c r="Q129" i="23"/>
  <c r="Q130" i="23"/>
  <c r="Q131" i="23"/>
  <c r="Q132" i="23"/>
  <c r="Q133" i="23"/>
  <c r="Q134" i="23"/>
  <c r="Q135" i="23"/>
  <c r="Q136" i="23"/>
  <c r="Q137" i="23"/>
  <c r="Q138" i="23"/>
  <c r="Q139" i="23"/>
  <c r="Q140" i="23"/>
  <c r="Q141" i="23"/>
  <c r="Q142" i="23"/>
  <c r="Q143" i="23"/>
  <c r="Q144" i="23"/>
  <c r="Q145" i="23"/>
  <c r="Q146" i="23"/>
  <c r="Q147" i="23"/>
  <c r="Q148" i="23"/>
  <c r="Q149" i="23"/>
  <c r="Q150" i="23"/>
  <c r="Q151" i="23"/>
  <c r="Q152" i="23"/>
  <c r="Q153" i="23"/>
  <c r="Q154" i="23"/>
  <c r="Q155" i="23"/>
  <c r="Q156" i="23"/>
  <c r="Q157" i="23"/>
  <c r="Q158" i="23"/>
  <c r="Q159" i="23"/>
  <c r="Q160" i="23"/>
  <c r="Q161" i="23"/>
  <c r="Q162" i="23"/>
  <c r="Q163" i="23"/>
  <c r="Q164" i="23"/>
  <c r="Q165" i="23"/>
  <c r="Q166" i="23"/>
  <c r="Q167" i="23"/>
  <c r="Q168" i="23"/>
  <c r="Q169" i="23"/>
  <c r="Q170" i="23"/>
  <c r="Q171" i="23"/>
  <c r="Q172" i="23"/>
  <c r="Q173" i="23"/>
  <c r="Q174" i="23"/>
  <c r="Q175" i="23"/>
  <c r="Q176" i="23"/>
  <c r="Q177" i="23"/>
  <c r="Q178" i="23"/>
  <c r="Q179" i="23"/>
  <c r="Q180" i="23"/>
  <c r="Q181" i="23"/>
  <c r="Q182" i="23"/>
  <c r="Q183" i="23"/>
  <c r="Q184" i="23"/>
  <c r="Q185" i="23"/>
  <c r="Q186" i="23"/>
  <c r="Q187" i="23"/>
  <c r="Q188" i="23"/>
  <c r="Q189" i="23"/>
  <c r="Q190" i="23"/>
  <c r="Q191" i="23"/>
  <c r="Q192" i="23"/>
  <c r="Q193" i="23"/>
  <c r="Q194" i="23"/>
  <c r="Q195" i="23"/>
  <c r="Q196" i="23"/>
  <c r="Q197" i="23"/>
  <c r="Q198" i="23"/>
  <c r="Q199" i="23"/>
  <c r="Q200" i="23"/>
  <c r="Q201" i="23"/>
  <c r="Q202" i="23"/>
  <c r="Q203" i="23"/>
  <c r="Q204" i="23"/>
  <c r="Q205" i="23"/>
  <c r="Q206" i="23"/>
  <c r="Q207" i="23"/>
  <c r="P33" i="23"/>
  <c r="U33" i="23" s="1"/>
  <c r="P34" i="23"/>
  <c r="U34" i="23"/>
  <c r="P35" i="23"/>
  <c r="U35" i="23"/>
  <c r="P36" i="23"/>
  <c r="U36" i="23" s="1"/>
  <c r="P38" i="23"/>
  <c r="U38" i="23"/>
  <c r="P39" i="23"/>
  <c r="U39" i="23" s="1"/>
  <c r="P40" i="23"/>
  <c r="U40" i="23" s="1"/>
  <c r="P42" i="23"/>
  <c r="U42" i="23" s="1"/>
  <c r="P44" i="23"/>
  <c r="U44" i="23" s="1"/>
  <c r="P45" i="23"/>
  <c r="U45" i="23"/>
  <c r="P46" i="23"/>
  <c r="U46" i="23" s="1"/>
  <c r="P47" i="23"/>
  <c r="U47" i="23" s="1"/>
  <c r="P49" i="23"/>
  <c r="U49" i="23" s="1"/>
  <c r="P50" i="23"/>
  <c r="U50" i="23" s="1"/>
  <c r="P51" i="23"/>
  <c r="U51" i="23"/>
  <c r="P52" i="23"/>
  <c r="U52" i="23" s="1"/>
  <c r="P54" i="23"/>
  <c r="U54" i="23"/>
  <c r="P55" i="23"/>
  <c r="U55" i="23"/>
  <c r="P56" i="23"/>
  <c r="U56" i="23" s="1"/>
  <c r="P58" i="23"/>
  <c r="U58" i="23" s="1"/>
  <c r="P60" i="23"/>
  <c r="U60" i="23" s="1"/>
  <c r="P61" i="23"/>
  <c r="U61" i="23" s="1"/>
  <c r="P62" i="23"/>
  <c r="U62" i="23" s="1"/>
  <c r="P63" i="23"/>
  <c r="U63" i="23" s="1"/>
  <c r="P65" i="23"/>
  <c r="U65" i="23"/>
  <c r="P66" i="23"/>
  <c r="U66" i="23" s="1"/>
  <c r="P67" i="23"/>
  <c r="U67" i="23"/>
  <c r="P68" i="23"/>
  <c r="U68" i="23" s="1"/>
  <c r="P70" i="23"/>
  <c r="U70" i="23" s="1"/>
  <c r="P71" i="23"/>
  <c r="U71" i="23"/>
  <c r="P72" i="23"/>
  <c r="U72" i="23" s="1"/>
  <c r="P74" i="23"/>
  <c r="U74" i="23" s="1"/>
  <c r="P76" i="23"/>
  <c r="U76" i="23" s="1"/>
  <c r="P77" i="23"/>
  <c r="U77" i="23"/>
  <c r="P78" i="23"/>
  <c r="U78" i="23"/>
  <c r="P79" i="23"/>
  <c r="U79" i="23" s="1"/>
  <c r="P81" i="23"/>
  <c r="U81" i="23" s="1"/>
  <c r="P82" i="23"/>
  <c r="U82" i="23" s="1"/>
  <c r="P83" i="23"/>
  <c r="U83" i="23" s="1"/>
  <c r="P84" i="23"/>
  <c r="U84" i="23" s="1"/>
  <c r="P86" i="23"/>
  <c r="U86" i="23"/>
  <c r="P87" i="23"/>
  <c r="U87" i="23" s="1"/>
  <c r="P88" i="23"/>
  <c r="U88" i="23" s="1"/>
  <c r="P90" i="23"/>
  <c r="U90" i="23" s="1"/>
  <c r="P92" i="23"/>
  <c r="U92" i="23" s="1"/>
  <c r="P93" i="23"/>
  <c r="U93" i="23"/>
  <c r="P94" i="23"/>
  <c r="U94" i="23" s="1"/>
  <c r="P95" i="23"/>
  <c r="U95" i="23" s="1"/>
  <c r="P97" i="23"/>
  <c r="U97" i="23"/>
  <c r="P98" i="23"/>
  <c r="U98" i="23" s="1"/>
  <c r="P99" i="23"/>
  <c r="U99" i="23" s="1"/>
  <c r="P100" i="23"/>
  <c r="U100" i="23" s="1"/>
  <c r="P102" i="23"/>
  <c r="U102" i="23" s="1"/>
  <c r="P103" i="23"/>
  <c r="U103" i="23" s="1"/>
  <c r="P104" i="23"/>
  <c r="U104" i="23" s="1"/>
  <c r="P106" i="23"/>
  <c r="U106" i="23" s="1"/>
  <c r="P108" i="23"/>
  <c r="U108" i="23" s="1"/>
  <c r="P109" i="23"/>
  <c r="U109" i="23" s="1"/>
  <c r="P110" i="23"/>
  <c r="U110" i="23" s="1"/>
  <c r="P111" i="23"/>
  <c r="U111" i="23" s="1"/>
  <c r="P113" i="23"/>
  <c r="U113" i="23" s="1"/>
  <c r="P114" i="23"/>
  <c r="U114" i="23" s="1"/>
  <c r="P115" i="23"/>
  <c r="U115" i="23" s="1"/>
  <c r="P116" i="23"/>
  <c r="U116" i="23" s="1"/>
  <c r="P118" i="23"/>
  <c r="U118" i="23" s="1"/>
  <c r="P119" i="23"/>
  <c r="U119" i="23" s="1"/>
  <c r="P120" i="23"/>
  <c r="U120" i="23"/>
  <c r="P122" i="23"/>
  <c r="U122" i="23" s="1"/>
  <c r="P124" i="23"/>
  <c r="U124" i="23"/>
  <c r="P125" i="23"/>
  <c r="U125" i="23"/>
  <c r="P126" i="23"/>
  <c r="U126" i="23" s="1"/>
  <c r="P127" i="23"/>
  <c r="U127" i="23" s="1"/>
  <c r="P129" i="23"/>
  <c r="U129" i="23"/>
  <c r="P130" i="23"/>
  <c r="U130" i="23"/>
  <c r="P131" i="23"/>
  <c r="U131" i="23"/>
  <c r="P132" i="23"/>
  <c r="U132" i="23" s="1"/>
  <c r="P134" i="23"/>
  <c r="U134" i="23" s="1"/>
  <c r="P135" i="23"/>
  <c r="U135" i="23"/>
  <c r="P136" i="23"/>
  <c r="U136" i="23"/>
  <c r="P138" i="23"/>
  <c r="U138" i="23" s="1"/>
  <c r="P140" i="23"/>
  <c r="U140" i="23" s="1"/>
  <c r="P141" i="23"/>
  <c r="U141" i="23"/>
  <c r="P142" i="23"/>
  <c r="U142" i="23" s="1"/>
  <c r="P143" i="23"/>
  <c r="U143" i="23" s="1"/>
  <c r="P145" i="23"/>
  <c r="U145" i="23" s="1"/>
  <c r="P146" i="23"/>
  <c r="U146" i="23"/>
  <c r="P147" i="23"/>
  <c r="U147" i="23" s="1"/>
  <c r="P148" i="23"/>
  <c r="U148" i="23" s="1"/>
  <c r="P150" i="23"/>
  <c r="U150" i="23" s="1"/>
  <c r="P151" i="23"/>
  <c r="U151" i="23"/>
  <c r="P152" i="23"/>
  <c r="U152" i="23"/>
  <c r="P154" i="23"/>
  <c r="U154" i="23" s="1"/>
  <c r="P156" i="23"/>
  <c r="U156" i="23"/>
  <c r="P157" i="23"/>
  <c r="U157" i="23" s="1"/>
  <c r="P158" i="23"/>
  <c r="U158" i="23" s="1"/>
  <c r="P159" i="23"/>
  <c r="U159" i="23" s="1"/>
  <c r="P161" i="23"/>
  <c r="U161" i="23" s="1"/>
  <c r="P162" i="23"/>
  <c r="U162" i="23" s="1"/>
  <c r="P163" i="23"/>
  <c r="U163" i="23"/>
  <c r="P164" i="23"/>
  <c r="U164" i="23" s="1"/>
  <c r="P166" i="23"/>
  <c r="U166" i="23" s="1"/>
  <c r="P167" i="23"/>
  <c r="U167" i="23" s="1"/>
  <c r="P168" i="23"/>
  <c r="U168" i="23" s="1"/>
  <c r="P170" i="23"/>
  <c r="U170" i="23" s="1"/>
  <c r="P172" i="23"/>
  <c r="U172" i="23" s="1"/>
  <c r="P173" i="23"/>
  <c r="U173" i="23" s="1"/>
  <c r="P174" i="23"/>
  <c r="U174" i="23" s="1"/>
  <c r="P175" i="23"/>
  <c r="U175" i="23" s="1"/>
  <c r="P177" i="23"/>
  <c r="U177" i="23" s="1"/>
  <c r="P178" i="23"/>
  <c r="U178" i="23" s="1"/>
  <c r="P179" i="23"/>
  <c r="U179" i="23" s="1"/>
  <c r="P180" i="23"/>
  <c r="U180" i="23" s="1"/>
  <c r="P182" i="23"/>
  <c r="U182" i="23"/>
  <c r="P183" i="23"/>
  <c r="U183" i="23" s="1"/>
  <c r="P184" i="23"/>
  <c r="U184" i="23" s="1"/>
  <c r="P186" i="23"/>
  <c r="U186" i="23" s="1"/>
  <c r="P188" i="23"/>
  <c r="U188" i="23" s="1"/>
  <c r="P189" i="23"/>
  <c r="U189" i="23" s="1"/>
  <c r="P190" i="23"/>
  <c r="U190" i="23"/>
  <c r="P191" i="23"/>
  <c r="U191" i="23" s="1"/>
  <c r="P193" i="23"/>
  <c r="U193" i="23" s="1"/>
  <c r="P194" i="23"/>
  <c r="U194" i="23" s="1"/>
  <c r="P195" i="23"/>
  <c r="U195" i="23" s="1"/>
  <c r="P196" i="23"/>
  <c r="U196" i="23" s="1"/>
  <c r="P198" i="23"/>
  <c r="U198" i="23"/>
  <c r="P199" i="23"/>
  <c r="U199" i="23"/>
  <c r="P200" i="23"/>
  <c r="U200" i="23" s="1"/>
  <c r="P202" i="23"/>
  <c r="U202" i="23" s="1"/>
  <c r="P204" i="23"/>
  <c r="U204" i="23" s="1"/>
  <c r="P205" i="23"/>
  <c r="U205" i="23"/>
  <c r="P206" i="23"/>
  <c r="U206" i="23" s="1"/>
  <c r="P207" i="23"/>
  <c r="U207" i="23" s="1"/>
  <c r="J8" i="22"/>
  <c r="O8" i="22"/>
  <c r="J9" i="22"/>
  <c r="O9" i="22"/>
  <c r="J10" i="22"/>
  <c r="O10" i="22" s="1"/>
  <c r="J11" i="22"/>
  <c r="O11" i="22" s="1"/>
  <c r="J12" i="22"/>
  <c r="O12" i="22"/>
  <c r="J13" i="22"/>
  <c r="O13" i="22"/>
  <c r="J14" i="22"/>
  <c r="O14" i="22"/>
  <c r="J15" i="22"/>
  <c r="O15" i="22" s="1"/>
  <c r="J16" i="22"/>
  <c r="O16" i="22" s="1"/>
  <c r="J17" i="22"/>
  <c r="O17" i="22"/>
  <c r="J18" i="22"/>
  <c r="O18" i="22"/>
  <c r="J19" i="22"/>
  <c r="O19" i="22" s="1"/>
  <c r="J20" i="22"/>
  <c r="O20" i="22"/>
  <c r="J21" i="22"/>
  <c r="O21" i="22" s="1"/>
  <c r="J22" i="22"/>
  <c r="O22" i="22" s="1"/>
  <c r="J23" i="22"/>
  <c r="O23" i="22" s="1"/>
  <c r="J24" i="22"/>
  <c r="O24" i="22" s="1"/>
  <c r="J25" i="22"/>
  <c r="O25" i="22" s="1"/>
  <c r="J26" i="22"/>
  <c r="O26" i="22" s="1"/>
  <c r="O208" i="22" s="1"/>
  <c r="E5" i="22" s="1"/>
  <c r="J27" i="22"/>
  <c r="O27" i="22" s="1"/>
  <c r="J28" i="22"/>
  <c r="O28" i="22" s="1"/>
  <c r="J29" i="22"/>
  <c r="O29" i="22" s="1"/>
  <c r="J30" i="22"/>
  <c r="O30" i="22"/>
  <c r="J31" i="22"/>
  <c r="O31" i="22" s="1"/>
  <c r="J32" i="22"/>
  <c r="O32" i="22"/>
  <c r="J33" i="22"/>
  <c r="O33" i="22"/>
  <c r="J34" i="22"/>
  <c r="O34" i="22" s="1"/>
  <c r="J35" i="22"/>
  <c r="O35" i="22" s="1"/>
  <c r="J36" i="22"/>
  <c r="O36" i="22" s="1"/>
  <c r="J37" i="22"/>
  <c r="O37" i="22" s="1"/>
  <c r="J38" i="22"/>
  <c r="O38" i="22" s="1"/>
  <c r="J39" i="22"/>
  <c r="O39" i="22" s="1"/>
  <c r="J40" i="22"/>
  <c r="O40" i="22" s="1"/>
  <c r="J41" i="22"/>
  <c r="O41" i="22"/>
  <c r="J42" i="22"/>
  <c r="O42" i="22" s="1"/>
  <c r="J43" i="22"/>
  <c r="O43" i="22" s="1"/>
  <c r="J44" i="22"/>
  <c r="O44" i="22"/>
  <c r="J45" i="22"/>
  <c r="O45" i="22" s="1"/>
  <c r="J46" i="22"/>
  <c r="O46" i="22" s="1"/>
  <c r="J47" i="22"/>
  <c r="O47" i="22" s="1"/>
  <c r="J48" i="22"/>
  <c r="O48" i="22" s="1"/>
  <c r="J49" i="22"/>
  <c r="O49" i="22"/>
  <c r="J50" i="22"/>
  <c r="O50" i="22" s="1"/>
  <c r="J51" i="22"/>
  <c r="O51" i="22" s="1"/>
  <c r="J52" i="22"/>
  <c r="O52" i="22" s="1"/>
  <c r="J53" i="22"/>
  <c r="O53" i="22" s="1"/>
  <c r="J54" i="22"/>
  <c r="O54" i="22" s="1"/>
  <c r="J55" i="22"/>
  <c r="O55" i="22" s="1"/>
  <c r="J56" i="22"/>
  <c r="O56" i="22" s="1"/>
  <c r="J57" i="22"/>
  <c r="O57" i="22"/>
  <c r="J58" i="22"/>
  <c r="O58" i="22"/>
  <c r="J59" i="22"/>
  <c r="O59" i="22" s="1"/>
  <c r="J60" i="22"/>
  <c r="O60" i="22" s="1"/>
  <c r="J61" i="22"/>
  <c r="O61" i="22" s="1"/>
  <c r="J62" i="22"/>
  <c r="O62" i="22" s="1"/>
  <c r="J63" i="22"/>
  <c r="O63" i="22" s="1"/>
  <c r="J64" i="22"/>
  <c r="O64" i="22" s="1"/>
  <c r="J65" i="22"/>
  <c r="O65" i="22" s="1"/>
  <c r="J66" i="22"/>
  <c r="O66" i="22" s="1"/>
  <c r="J67" i="22"/>
  <c r="O67" i="22" s="1"/>
  <c r="J68" i="22"/>
  <c r="O68" i="22" s="1"/>
  <c r="J69" i="22"/>
  <c r="O69" i="22"/>
  <c r="J70" i="22"/>
  <c r="O70" i="22"/>
  <c r="J71" i="22"/>
  <c r="O71" i="22" s="1"/>
  <c r="J72" i="22"/>
  <c r="O72" i="22"/>
  <c r="J73" i="22"/>
  <c r="O73" i="22" s="1"/>
  <c r="J74" i="22"/>
  <c r="O74" i="22" s="1"/>
  <c r="J75" i="22"/>
  <c r="O75" i="22" s="1"/>
  <c r="J76" i="22"/>
  <c r="O76" i="22" s="1"/>
  <c r="J77" i="22"/>
  <c r="O77" i="22"/>
  <c r="J78" i="22"/>
  <c r="O78" i="22" s="1"/>
  <c r="J79" i="22"/>
  <c r="O79" i="22" s="1"/>
  <c r="J80" i="22"/>
  <c r="O80" i="22" s="1"/>
  <c r="J81" i="22"/>
  <c r="O81" i="22" s="1"/>
  <c r="J82" i="22"/>
  <c r="O82" i="22"/>
  <c r="J83" i="22"/>
  <c r="O83" i="22" s="1"/>
  <c r="J84" i="22"/>
  <c r="O84" i="22"/>
  <c r="J85" i="22"/>
  <c r="O85" i="22"/>
  <c r="J86" i="22"/>
  <c r="O86" i="22" s="1"/>
  <c r="J87" i="22"/>
  <c r="O87" i="22" s="1"/>
  <c r="J88" i="22"/>
  <c r="O88" i="22" s="1"/>
  <c r="J89" i="22"/>
  <c r="O89" i="22" s="1"/>
  <c r="J90" i="22"/>
  <c r="O90" i="22" s="1"/>
  <c r="J91" i="22"/>
  <c r="O91" i="22" s="1"/>
  <c r="J92" i="22"/>
  <c r="O92" i="22" s="1"/>
  <c r="J93" i="22"/>
  <c r="O93" i="22"/>
  <c r="J94" i="22"/>
  <c r="O94" i="22" s="1"/>
  <c r="J95" i="22"/>
  <c r="O95" i="22" s="1"/>
  <c r="J96" i="22"/>
  <c r="O96" i="22"/>
  <c r="J97" i="22"/>
  <c r="O97" i="22" s="1"/>
  <c r="J98" i="22"/>
  <c r="O98" i="22" s="1"/>
  <c r="J99" i="22"/>
  <c r="O99" i="22" s="1"/>
  <c r="J100" i="22"/>
  <c r="O100" i="22" s="1"/>
  <c r="J101" i="22"/>
  <c r="O101" i="22" s="1"/>
  <c r="J102" i="22"/>
  <c r="O102" i="22" s="1"/>
  <c r="J103" i="22"/>
  <c r="O103" i="22" s="1"/>
  <c r="J104" i="22"/>
  <c r="O104" i="22" s="1"/>
  <c r="J105" i="22"/>
  <c r="O105" i="22"/>
  <c r="J106" i="22"/>
  <c r="O106" i="22" s="1"/>
  <c r="J107" i="22"/>
  <c r="O107" i="22" s="1"/>
  <c r="J108" i="22"/>
  <c r="O108" i="22" s="1"/>
  <c r="J109" i="22"/>
  <c r="O109" i="22"/>
  <c r="J110" i="22"/>
  <c r="O110" i="22"/>
  <c r="J111" i="22"/>
  <c r="O111" i="22" s="1"/>
  <c r="J112" i="22"/>
  <c r="O112" i="22" s="1"/>
  <c r="J113" i="22"/>
  <c r="O113" i="22" s="1"/>
  <c r="J114" i="22"/>
  <c r="O114" i="22" s="1"/>
  <c r="J115" i="22"/>
  <c r="O115" i="22" s="1"/>
  <c r="J116" i="22"/>
  <c r="O116" i="22" s="1"/>
  <c r="J117" i="22"/>
  <c r="O117" i="22" s="1"/>
  <c r="J118" i="22"/>
  <c r="O118" i="22" s="1"/>
  <c r="J119" i="22"/>
  <c r="O119" i="22" s="1"/>
  <c r="J120" i="22"/>
  <c r="O120" i="22" s="1"/>
  <c r="J121" i="22"/>
  <c r="O121" i="22"/>
  <c r="J122" i="22"/>
  <c r="O122" i="22"/>
  <c r="J123" i="22"/>
  <c r="O123" i="22" s="1"/>
  <c r="J124" i="22"/>
  <c r="O124" i="22" s="1"/>
  <c r="J125" i="22"/>
  <c r="O125" i="22" s="1"/>
  <c r="J126" i="22"/>
  <c r="O126" i="22"/>
  <c r="J127" i="22"/>
  <c r="O127" i="22" s="1"/>
  <c r="J128" i="22"/>
  <c r="O128" i="22" s="1"/>
  <c r="J129" i="22"/>
  <c r="O129" i="22"/>
  <c r="J130" i="22"/>
  <c r="O130" i="22" s="1"/>
  <c r="J131" i="22"/>
  <c r="O131" i="22" s="1"/>
  <c r="J132" i="22"/>
  <c r="O132" i="22" s="1"/>
  <c r="J133" i="22"/>
  <c r="O133" i="22"/>
  <c r="J134" i="22"/>
  <c r="O134" i="22" s="1"/>
  <c r="J135" i="22"/>
  <c r="O135" i="22" s="1"/>
  <c r="J136" i="22"/>
  <c r="O136" i="22" s="1"/>
  <c r="J137" i="22"/>
  <c r="O137" i="22" s="1"/>
  <c r="J138" i="22"/>
  <c r="O138" i="22" s="1"/>
  <c r="J139" i="22"/>
  <c r="O139" i="22" s="1"/>
  <c r="J140" i="22"/>
  <c r="O140" i="22"/>
  <c r="J141" i="22"/>
  <c r="O141" i="22" s="1"/>
  <c r="J142" i="22"/>
  <c r="O142" i="22" s="1"/>
  <c r="J143" i="22"/>
  <c r="O143" i="22" s="1"/>
  <c r="J144" i="22"/>
  <c r="O144" i="22" s="1"/>
  <c r="J145" i="22"/>
  <c r="O145" i="22"/>
  <c r="J146" i="22"/>
  <c r="O146" i="22" s="1"/>
  <c r="J147" i="22"/>
  <c r="O147" i="22" s="1"/>
  <c r="J148" i="22"/>
  <c r="O148" i="22"/>
  <c r="J149" i="22"/>
  <c r="O149" i="22" s="1"/>
  <c r="J150" i="22"/>
  <c r="O150" i="22" s="1"/>
  <c r="J151" i="22"/>
  <c r="O151" i="22" s="1"/>
  <c r="J152" i="22"/>
  <c r="O152" i="22" s="1"/>
  <c r="J153" i="22"/>
  <c r="O153" i="22" s="1"/>
  <c r="J154" i="22"/>
  <c r="O154" i="22" s="1"/>
  <c r="J155" i="22"/>
  <c r="O155" i="22" s="1"/>
  <c r="J156" i="22"/>
  <c r="O156" i="22" s="1"/>
  <c r="J157" i="22"/>
  <c r="O157" i="22"/>
  <c r="J158" i="22"/>
  <c r="O158" i="22"/>
  <c r="J159" i="22"/>
  <c r="O159" i="22" s="1"/>
  <c r="J160" i="22"/>
  <c r="O160" i="22"/>
  <c r="J161" i="22"/>
  <c r="O161" i="22" s="1"/>
  <c r="J162" i="22"/>
  <c r="O162" i="22" s="1"/>
  <c r="J163" i="22"/>
  <c r="O163" i="22" s="1"/>
  <c r="J164" i="22"/>
  <c r="O164" i="22" s="1"/>
  <c r="J165" i="22"/>
  <c r="O165" i="22" s="1"/>
  <c r="J166" i="22"/>
  <c r="O166" i="22" s="1"/>
  <c r="J167" i="22"/>
  <c r="O167" i="22" s="1"/>
  <c r="J168" i="22"/>
  <c r="O168" i="22" s="1"/>
  <c r="J169" i="22"/>
  <c r="O169" i="22" s="1"/>
  <c r="J170" i="22"/>
  <c r="O170" i="22" s="1"/>
  <c r="J171" i="22"/>
  <c r="O171" i="22" s="1"/>
  <c r="J172" i="22"/>
  <c r="O172" i="22" s="1"/>
  <c r="J173" i="22"/>
  <c r="O173" i="22" s="1"/>
  <c r="J174" i="22"/>
  <c r="O174" i="22" s="1"/>
  <c r="J175" i="22"/>
  <c r="O175" i="22" s="1"/>
  <c r="J176" i="22"/>
  <c r="O176" i="22" s="1"/>
  <c r="J177" i="22"/>
  <c r="O177" i="22" s="1"/>
  <c r="J178" i="22"/>
  <c r="O178" i="22" s="1"/>
  <c r="J179" i="22"/>
  <c r="O179" i="22" s="1"/>
  <c r="J180" i="22"/>
  <c r="O180" i="22"/>
  <c r="J181" i="22"/>
  <c r="O181" i="22"/>
  <c r="J182" i="22"/>
  <c r="O182" i="22" s="1"/>
  <c r="J183" i="22"/>
  <c r="O183" i="22" s="1"/>
  <c r="J184" i="22"/>
  <c r="O184" i="22" s="1"/>
  <c r="J185" i="22"/>
  <c r="O185" i="22" s="1"/>
  <c r="J186" i="22"/>
  <c r="O186" i="22"/>
  <c r="J187" i="22"/>
  <c r="O187" i="22" s="1"/>
  <c r="J188" i="22"/>
  <c r="O188" i="22" s="1"/>
  <c r="J189" i="22"/>
  <c r="O189" i="22" s="1"/>
  <c r="J190" i="22"/>
  <c r="O190" i="22" s="1"/>
  <c r="J191" i="22"/>
  <c r="O191" i="22" s="1"/>
  <c r="J192" i="22"/>
  <c r="O192" i="22" s="1"/>
  <c r="J193" i="22"/>
  <c r="O193" i="22"/>
  <c r="J194" i="22"/>
  <c r="O194" i="22" s="1"/>
  <c r="J195" i="22"/>
  <c r="O195" i="22" s="1"/>
  <c r="J196" i="22"/>
  <c r="O196" i="22"/>
  <c r="J197" i="22"/>
  <c r="O197" i="22" s="1"/>
  <c r="J198" i="22"/>
  <c r="O198" i="22" s="1"/>
  <c r="J199" i="22"/>
  <c r="O199" i="22" s="1"/>
  <c r="J200" i="22"/>
  <c r="O200" i="22" s="1"/>
  <c r="J201" i="22"/>
  <c r="O201" i="22"/>
  <c r="J202" i="22"/>
  <c r="O202" i="22" s="1"/>
  <c r="J203" i="22"/>
  <c r="O203" i="22" s="1"/>
  <c r="J204" i="22"/>
  <c r="O204" i="22" s="1"/>
  <c r="J205" i="22"/>
  <c r="O205" i="22" s="1"/>
  <c r="J206" i="22"/>
  <c r="O206" i="22" s="1"/>
  <c r="J207" i="22"/>
  <c r="O207" i="22" s="1"/>
  <c r="M34" i="22"/>
  <c r="N34" i="22"/>
  <c r="M35" i="22"/>
  <c r="N35" i="22"/>
  <c r="M36" i="22"/>
  <c r="N36" i="22" s="1"/>
  <c r="M37" i="22"/>
  <c r="N37" i="22" s="1"/>
  <c r="M38" i="22"/>
  <c r="N38" i="22" s="1"/>
  <c r="M39" i="22"/>
  <c r="N39" i="22"/>
  <c r="M40" i="22"/>
  <c r="N40" i="22" s="1"/>
  <c r="M41" i="22"/>
  <c r="N41" i="22" s="1"/>
  <c r="M42" i="22"/>
  <c r="N42" i="22"/>
  <c r="M43" i="22"/>
  <c r="N43" i="22" s="1"/>
  <c r="M44" i="22"/>
  <c r="N44" i="22" s="1"/>
  <c r="M45" i="22"/>
  <c r="N45" i="22"/>
  <c r="M46" i="22"/>
  <c r="N46" i="22"/>
  <c r="M47" i="22"/>
  <c r="N47" i="22" s="1"/>
  <c r="M48" i="22"/>
  <c r="N48" i="22" s="1"/>
  <c r="M49" i="22"/>
  <c r="N49" i="22" s="1"/>
  <c r="M50" i="22"/>
  <c r="N50" i="22" s="1"/>
  <c r="M51" i="22"/>
  <c r="N51" i="22"/>
  <c r="M52" i="22"/>
  <c r="N52" i="22" s="1"/>
  <c r="M53" i="22"/>
  <c r="N53" i="22" s="1"/>
  <c r="M54" i="22"/>
  <c r="N54" i="22" s="1"/>
  <c r="M55" i="22"/>
  <c r="N55" i="22" s="1"/>
  <c r="M56" i="22"/>
  <c r="N56" i="22" s="1"/>
  <c r="M57" i="22"/>
  <c r="N57" i="22" s="1"/>
  <c r="M58" i="22"/>
  <c r="N58" i="22"/>
  <c r="M59" i="22"/>
  <c r="N59" i="22"/>
  <c r="M60" i="22"/>
  <c r="N60" i="22" s="1"/>
  <c r="M61" i="22"/>
  <c r="N61" i="22" s="1"/>
  <c r="M62" i="22"/>
  <c r="N62" i="22" s="1"/>
  <c r="M63" i="22"/>
  <c r="N63" i="22"/>
  <c r="M64" i="22"/>
  <c r="N64" i="22" s="1"/>
  <c r="M65" i="22"/>
  <c r="N65" i="22" s="1"/>
  <c r="M66" i="22"/>
  <c r="N66" i="22"/>
  <c r="M67" i="22"/>
  <c r="N67" i="22" s="1"/>
  <c r="M68" i="22"/>
  <c r="N68" i="22" s="1"/>
  <c r="M69" i="22"/>
  <c r="N69" i="22" s="1"/>
  <c r="M70" i="22"/>
  <c r="N70" i="22" s="1"/>
  <c r="M71" i="22"/>
  <c r="N71" i="22"/>
  <c r="M72" i="22"/>
  <c r="N72" i="22" s="1"/>
  <c r="M73" i="22"/>
  <c r="N73" i="22"/>
  <c r="M74" i="22"/>
  <c r="N74" i="22"/>
  <c r="M75" i="22"/>
  <c r="N75" i="22"/>
  <c r="M76" i="22"/>
  <c r="N76" i="22" s="1"/>
  <c r="M77" i="22"/>
  <c r="N77" i="22" s="1"/>
  <c r="M78" i="22"/>
  <c r="N78" i="22" s="1"/>
  <c r="M79" i="22"/>
  <c r="N79" i="22" s="1"/>
  <c r="M80" i="22"/>
  <c r="N80" i="22" s="1"/>
  <c r="M81" i="22"/>
  <c r="N81" i="22" s="1"/>
  <c r="M82" i="22"/>
  <c r="N82" i="22"/>
  <c r="M83" i="22"/>
  <c r="N83" i="22"/>
  <c r="M84" i="22"/>
  <c r="N84" i="22" s="1"/>
  <c r="M85" i="22"/>
  <c r="N85" i="22" s="1"/>
  <c r="M86" i="22"/>
  <c r="N86" i="22" s="1"/>
  <c r="M87" i="22"/>
  <c r="N87" i="22"/>
  <c r="M88" i="22"/>
  <c r="N88" i="22" s="1"/>
  <c r="M89" i="22"/>
  <c r="N89" i="22" s="1"/>
  <c r="M90" i="22"/>
  <c r="N90" i="22" s="1"/>
  <c r="M91" i="22"/>
  <c r="N91" i="22" s="1"/>
  <c r="M92" i="22"/>
  <c r="N92" i="22" s="1"/>
  <c r="M93" i="22"/>
  <c r="N93" i="22" s="1"/>
  <c r="M94" i="22"/>
  <c r="N94" i="22" s="1"/>
  <c r="M95" i="22"/>
  <c r="N95" i="22" s="1"/>
  <c r="M96" i="22"/>
  <c r="N96" i="22" s="1"/>
  <c r="M97" i="22"/>
  <c r="N97" i="22"/>
  <c r="M98" i="22"/>
  <c r="N98" i="22"/>
  <c r="M99" i="22"/>
  <c r="N99" i="22"/>
  <c r="M100" i="22"/>
  <c r="N100" i="22" s="1"/>
  <c r="M101" i="22"/>
  <c r="N101" i="22" s="1"/>
  <c r="M102" i="22"/>
  <c r="N102" i="22"/>
  <c r="M103" i="22"/>
  <c r="N103" i="22"/>
  <c r="M104" i="22"/>
  <c r="N104" i="22" s="1"/>
  <c r="M105" i="22"/>
  <c r="N105" i="22" s="1"/>
  <c r="M106" i="22"/>
  <c r="N106" i="22" s="1"/>
  <c r="M107" i="22"/>
  <c r="N107" i="22" s="1"/>
  <c r="M108" i="22"/>
  <c r="N108" i="22" s="1"/>
  <c r="M109" i="22"/>
  <c r="N109" i="22"/>
  <c r="M110" i="22"/>
  <c r="N110" i="22"/>
  <c r="M111" i="22"/>
  <c r="N111" i="22"/>
  <c r="M112" i="22"/>
  <c r="N112" i="22" s="1"/>
  <c r="M113" i="22"/>
  <c r="N113" i="22" s="1"/>
  <c r="M114" i="22"/>
  <c r="N114" i="22"/>
  <c r="M115" i="22"/>
  <c r="N115" i="22" s="1"/>
  <c r="M116" i="22"/>
  <c r="N116" i="22" s="1"/>
  <c r="M117" i="22"/>
  <c r="N117" i="22" s="1"/>
  <c r="M118" i="22"/>
  <c r="N118" i="22" s="1"/>
  <c r="M119" i="22"/>
  <c r="N119" i="22"/>
  <c r="M120" i="22"/>
  <c r="N120" i="22" s="1"/>
  <c r="M121" i="22"/>
  <c r="N121" i="22"/>
  <c r="M122" i="22"/>
  <c r="N122" i="22"/>
  <c r="M123" i="22"/>
  <c r="N123" i="22" s="1"/>
  <c r="M124" i="22"/>
  <c r="N124" i="22" s="1"/>
  <c r="M125" i="22"/>
  <c r="N125" i="22" s="1"/>
  <c r="M126" i="22"/>
  <c r="N126" i="22"/>
  <c r="M127" i="22"/>
  <c r="N127" i="22"/>
  <c r="M128" i="22"/>
  <c r="N128" i="22" s="1"/>
  <c r="M129" i="22"/>
  <c r="N129" i="22"/>
  <c r="M130" i="22"/>
  <c r="N130" i="22" s="1"/>
  <c r="M131" i="22"/>
  <c r="N131" i="22" s="1"/>
  <c r="M132" i="22"/>
  <c r="N132" i="22" s="1"/>
  <c r="M133" i="22"/>
  <c r="N133" i="22" s="1"/>
  <c r="M134" i="22"/>
  <c r="N134" i="22"/>
  <c r="M135" i="22"/>
  <c r="N135" i="22" s="1"/>
  <c r="M136" i="22"/>
  <c r="N136" i="22" s="1"/>
  <c r="M137" i="22"/>
  <c r="N137" i="22"/>
  <c r="M138" i="22"/>
  <c r="N138" i="22"/>
  <c r="M139" i="22"/>
  <c r="N139" i="22"/>
  <c r="M140" i="22"/>
  <c r="N140" i="22" s="1"/>
  <c r="M141" i="22"/>
  <c r="N141" i="22" s="1"/>
  <c r="M142" i="22"/>
  <c r="N142" i="22"/>
  <c r="M143" i="22"/>
  <c r="N143" i="22"/>
  <c r="M144" i="22"/>
  <c r="N144" i="22" s="1"/>
  <c r="M145" i="22"/>
  <c r="N145" i="22"/>
  <c r="M146" i="22"/>
  <c r="N146" i="22"/>
  <c r="M147" i="22"/>
  <c r="N147" i="22" s="1"/>
  <c r="M148" i="22"/>
  <c r="N148" i="22" s="1"/>
  <c r="M149" i="22"/>
  <c r="N149" i="22" s="1"/>
  <c r="M150" i="22"/>
  <c r="N150" i="22"/>
  <c r="M151" i="22"/>
  <c r="N151" i="22"/>
  <c r="M152" i="22"/>
  <c r="N152" i="22" s="1"/>
  <c r="M154" i="22"/>
  <c r="N154" i="22"/>
  <c r="M155" i="22"/>
  <c r="N155" i="22" s="1"/>
  <c r="M156" i="22"/>
  <c r="N156" i="22" s="1"/>
  <c r="M157" i="22"/>
  <c r="N157" i="22" s="1"/>
  <c r="M158" i="22"/>
  <c r="N158" i="22" s="1"/>
  <c r="M159" i="22"/>
  <c r="N159" i="22" s="1"/>
  <c r="M160" i="22"/>
  <c r="N160" i="22" s="1"/>
  <c r="M161" i="22"/>
  <c r="N161" i="22" s="1"/>
  <c r="M162" i="22"/>
  <c r="N162" i="22" s="1"/>
  <c r="M163" i="22"/>
  <c r="N163" i="22" s="1"/>
  <c r="M164" i="22"/>
  <c r="N164" i="22" s="1"/>
  <c r="M165" i="22"/>
  <c r="N165" i="22" s="1"/>
  <c r="M166" i="22"/>
  <c r="N166" i="22" s="1"/>
  <c r="M167" i="22"/>
  <c r="N167" i="22" s="1"/>
  <c r="M168" i="22"/>
  <c r="N168" i="22"/>
  <c r="M169" i="22"/>
  <c r="N169" i="22" s="1"/>
  <c r="M170" i="22"/>
  <c r="N170" i="22" s="1"/>
  <c r="M171" i="22"/>
  <c r="N171" i="22" s="1"/>
  <c r="M172" i="22"/>
  <c r="N172" i="22" s="1"/>
  <c r="M173" i="22"/>
  <c r="N173" i="22" s="1"/>
  <c r="M174" i="22"/>
  <c r="N174" i="22"/>
  <c r="M175" i="22"/>
  <c r="N175" i="22" s="1"/>
  <c r="M176" i="22"/>
  <c r="N176" i="22" s="1"/>
  <c r="M177" i="22"/>
  <c r="N177" i="22" s="1"/>
  <c r="M178" i="22"/>
  <c r="N178" i="22"/>
  <c r="M179" i="22"/>
  <c r="N179" i="22" s="1"/>
  <c r="M180" i="22"/>
  <c r="N180" i="22" s="1"/>
  <c r="M181" i="22"/>
  <c r="N181" i="22" s="1"/>
  <c r="M182" i="22"/>
  <c r="N182" i="22" s="1"/>
  <c r="M183" i="22"/>
  <c r="N183" i="22"/>
  <c r="M184" i="22"/>
  <c r="N184" i="22" s="1"/>
  <c r="M185" i="22"/>
  <c r="N185" i="22" s="1"/>
  <c r="M186" i="22"/>
  <c r="N186" i="22" s="1"/>
  <c r="M187" i="22"/>
  <c r="N187" i="22" s="1"/>
  <c r="M188" i="22"/>
  <c r="N188" i="22"/>
  <c r="M189" i="22"/>
  <c r="N189" i="22" s="1"/>
  <c r="M190" i="22"/>
  <c r="N190" i="22" s="1"/>
  <c r="M191" i="22"/>
  <c r="N191" i="22" s="1"/>
  <c r="M192" i="22"/>
  <c r="N192" i="22"/>
  <c r="M193" i="22"/>
  <c r="N193" i="22" s="1"/>
  <c r="M194" i="22"/>
  <c r="N194" i="22"/>
  <c r="M195" i="22"/>
  <c r="N195" i="22"/>
  <c r="M196" i="22"/>
  <c r="N196" i="22" s="1"/>
  <c r="M197" i="22"/>
  <c r="N197" i="22" s="1"/>
  <c r="M198" i="22"/>
  <c r="N198" i="22" s="1"/>
  <c r="M199" i="22"/>
  <c r="N199" i="22" s="1"/>
  <c r="M200" i="22"/>
  <c r="N200" i="22"/>
  <c r="M201" i="22"/>
  <c r="N201" i="22" s="1"/>
  <c r="M202" i="22"/>
  <c r="N202" i="22" s="1"/>
  <c r="M203" i="22"/>
  <c r="N203" i="22" s="1"/>
  <c r="M204" i="22"/>
  <c r="N204" i="22" s="1"/>
  <c r="M205" i="22"/>
  <c r="N205" i="22" s="1"/>
  <c r="M206" i="22"/>
  <c r="N206" i="22"/>
  <c r="M207" i="22"/>
  <c r="N207" i="22" s="1"/>
  <c r="M9" i="22"/>
  <c r="N9" i="22" s="1"/>
  <c r="M10" i="22"/>
  <c r="N10" i="22" s="1"/>
  <c r="M11" i="22"/>
  <c r="N11" i="22" s="1"/>
  <c r="M12" i="22"/>
  <c r="N12" i="22" s="1"/>
  <c r="M13" i="22"/>
  <c r="N13" i="22"/>
  <c r="M14" i="22"/>
  <c r="N14" i="22" s="1"/>
  <c r="M15" i="22"/>
  <c r="N15" i="22" s="1"/>
  <c r="M16" i="22"/>
  <c r="N16" i="22" s="1"/>
  <c r="M17" i="22"/>
  <c r="N17" i="22" s="1"/>
  <c r="M18" i="22"/>
  <c r="N18" i="22" s="1"/>
  <c r="M19" i="22"/>
  <c r="N19" i="22" s="1"/>
  <c r="M20" i="22"/>
  <c r="N20" i="22" s="1"/>
  <c r="M21" i="22"/>
  <c r="N21" i="22" s="1"/>
  <c r="M22" i="22"/>
  <c r="N22" i="22" s="1"/>
  <c r="M23" i="22"/>
  <c r="N23" i="22" s="1"/>
  <c r="M24" i="22"/>
  <c r="N24" i="22" s="1"/>
  <c r="M25" i="22"/>
  <c r="N25" i="22"/>
  <c r="M26" i="22"/>
  <c r="N26" i="22" s="1"/>
  <c r="M27" i="22"/>
  <c r="N27" i="22" s="1"/>
  <c r="M28" i="22"/>
  <c r="N28" i="22" s="1"/>
  <c r="M29" i="22"/>
  <c r="N29" i="22" s="1"/>
  <c r="M30" i="22"/>
  <c r="N30" i="22" s="1"/>
  <c r="M31" i="22"/>
  <c r="N31" i="22"/>
  <c r="M32" i="22"/>
  <c r="N32" i="22"/>
  <c r="M33" i="22"/>
  <c r="N33" i="22" s="1"/>
  <c r="M153" i="22"/>
  <c r="N153" i="22" s="1"/>
  <c r="M8" i="22"/>
  <c r="K33" i="22"/>
  <c r="K34" i="22"/>
  <c r="K35" i="22"/>
  <c r="K36" i="22"/>
  <c r="K37" i="22"/>
  <c r="K38" i="22"/>
  <c r="K39" i="22"/>
  <c r="K40" i="22"/>
  <c r="K41" i="22"/>
  <c r="K42" i="22"/>
  <c r="K43" i="22"/>
  <c r="K44" i="22"/>
  <c r="K45" i="22"/>
  <c r="K46" i="22"/>
  <c r="K47" i="22"/>
  <c r="K48" i="22"/>
  <c r="K49" i="22"/>
  <c r="K50" i="22"/>
  <c r="K51" i="22"/>
  <c r="K52" i="22"/>
  <c r="K53" i="22"/>
  <c r="K54" i="22"/>
  <c r="K55" i="22"/>
  <c r="K56" i="22"/>
  <c r="K57" i="22"/>
  <c r="K58" i="22"/>
  <c r="K59" i="22"/>
  <c r="K60" i="22"/>
  <c r="K61" i="22"/>
  <c r="K62" i="22"/>
  <c r="K63" i="22"/>
  <c r="K64" i="22"/>
  <c r="K65" i="22"/>
  <c r="K66" i="22"/>
  <c r="K67" i="22"/>
  <c r="K68" i="22"/>
  <c r="K69" i="22"/>
  <c r="K70" i="22"/>
  <c r="K71" i="22"/>
  <c r="K72" i="22"/>
  <c r="K73" i="22"/>
  <c r="K74" i="22"/>
  <c r="K75" i="22"/>
  <c r="K76" i="22"/>
  <c r="K77" i="22"/>
  <c r="K78" i="22"/>
  <c r="K79" i="22"/>
  <c r="K80" i="22"/>
  <c r="K81" i="22"/>
  <c r="K82" i="22"/>
  <c r="K83" i="22"/>
  <c r="K84" i="22"/>
  <c r="K85" i="22"/>
  <c r="K86" i="22"/>
  <c r="K87" i="22"/>
  <c r="K88" i="22"/>
  <c r="K89" i="22"/>
  <c r="K90" i="22"/>
  <c r="K91" i="22"/>
  <c r="K92" i="22"/>
  <c r="K93" i="22"/>
  <c r="K94" i="22"/>
  <c r="K95" i="22"/>
  <c r="K96" i="22"/>
  <c r="K97" i="22"/>
  <c r="K98" i="22"/>
  <c r="K99" i="22"/>
  <c r="K100" i="22"/>
  <c r="K101" i="22"/>
  <c r="K102" i="22"/>
  <c r="K103" i="22"/>
  <c r="K104" i="22"/>
  <c r="K105" i="22"/>
  <c r="K106" i="22"/>
  <c r="K107" i="22"/>
  <c r="K108" i="22"/>
  <c r="K109" i="22"/>
  <c r="K110" i="22"/>
  <c r="K111" i="22"/>
  <c r="K112" i="22"/>
  <c r="K113" i="22"/>
  <c r="K114" i="22"/>
  <c r="K115" i="22"/>
  <c r="K116" i="22"/>
  <c r="K117" i="22"/>
  <c r="K118" i="22"/>
  <c r="K119" i="22"/>
  <c r="K120" i="22"/>
  <c r="K121" i="22"/>
  <c r="K122" i="22"/>
  <c r="K123" i="22"/>
  <c r="K124" i="22"/>
  <c r="K125" i="22"/>
  <c r="K126" i="22"/>
  <c r="K127" i="22"/>
  <c r="K128" i="22"/>
  <c r="K129" i="22"/>
  <c r="K130" i="22"/>
  <c r="K131" i="22"/>
  <c r="K132" i="22"/>
  <c r="K133" i="22"/>
  <c r="K134" i="22"/>
  <c r="K135" i="22"/>
  <c r="K136" i="22"/>
  <c r="K137" i="22"/>
  <c r="K138" i="22"/>
  <c r="K139" i="22"/>
  <c r="K140" i="22"/>
  <c r="K141" i="22"/>
  <c r="K142" i="22"/>
  <c r="K143" i="22"/>
  <c r="K144" i="22"/>
  <c r="K145" i="22"/>
  <c r="K146" i="22"/>
  <c r="K147" i="22"/>
  <c r="K148" i="22"/>
  <c r="K149" i="22"/>
  <c r="K150" i="22"/>
  <c r="K151" i="22"/>
  <c r="K152" i="22"/>
  <c r="K153" i="22"/>
  <c r="K154" i="22"/>
  <c r="K155" i="22"/>
  <c r="K156" i="22"/>
  <c r="K157" i="22"/>
  <c r="K158" i="22"/>
  <c r="K159" i="22"/>
  <c r="K160" i="22"/>
  <c r="K161" i="22"/>
  <c r="K162" i="22"/>
  <c r="K163" i="22"/>
  <c r="K164" i="22"/>
  <c r="K165" i="22"/>
  <c r="K166" i="22"/>
  <c r="K167" i="22"/>
  <c r="K168" i="22"/>
  <c r="K169" i="22"/>
  <c r="K170" i="22"/>
  <c r="K171" i="22"/>
  <c r="K172" i="22"/>
  <c r="K173" i="22"/>
  <c r="K174" i="22"/>
  <c r="K175" i="22"/>
  <c r="K176" i="22"/>
  <c r="K177" i="22"/>
  <c r="K178" i="22"/>
  <c r="K179" i="22"/>
  <c r="K180" i="22"/>
  <c r="K181" i="22"/>
  <c r="K182" i="22"/>
  <c r="K183" i="22"/>
  <c r="K184" i="22"/>
  <c r="K185" i="22"/>
  <c r="K186" i="22"/>
  <c r="K187" i="22"/>
  <c r="K188" i="22"/>
  <c r="K189" i="22"/>
  <c r="K190" i="22"/>
  <c r="K191" i="22"/>
  <c r="K192" i="22"/>
  <c r="K193" i="22"/>
  <c r="K194" i="22"/>
  <c r="K195" i="22"/>
  <c r="K196" i="22"/>
  <c r="K197" i="22"/>
  <c r="K198" i="22"/>
  <c r="K199" i="22"/>
  <c r="K200" i="22"/>
  <c r="K201" i="22"/>
  <c r="K202" i="22"/>
  <c r="K203" i="22"/>
  <c r="K204" i="22"/>
  <c r="K205" i="22"/>
  <c r="K206" i="22"/>
  <c r="K207" i="22"/>
  <c r="K9" i="22"/>
  <c r="K10" i="22"/>
  <c r="K11" i="22"/>
  <c r="K12" i="22"/>
  <c r="K13" i="22"/>
  <c r="K14" i="22"/>
  <c r="K15" i="22"/>
  <c r="K16" i="22"/>
  <c r="K17" i="22"/>
  <c r="K18" i="22"/>
  <c r="K19" i="22"/>
  <c r="K20" i="22"/>
  <c r="K21" i="22"/>
  <c r="K22" i="22"/>
  <c r="K23" i="22"/>
  <c r="K24" i="22"/>
  <c r="K25" i="22"/>
  <c r="K26" i="22"/>
  <c r="K27" i="22"/>
  <c r="K28" i="22"/>
  <c r="K29" i="22"/>
  <c r="K30" i="22"/>
  <c r="K31" i="22"/>
  <c r="K32" i="22"/>
  <c r="T8" i="21"/>
  <c r="Y8" i="21" s="1"/>
  <c r="T9" i="21"/>
  <c r="Y9" i="21" s="1"/>
  <c r="T10" i="21"/>
  <c r="Y10" i="21" s="1"/>
  <c r="T11" i="21"/>
  <c r="Y11" i="21" s="1"/>
  <c r="T12" i="21"/>
  <c r="Y12" i="21" s="1"/>
  <c r="Y208" i="21" s="1"/>
  <c r="F5" i="21" s="1"/>
  <c r="T13" i="21"/>
  <c r="Y13" i="21" s="1"/>
  <c r="T14" i="21"/>
  <c r="Y14" i="21" s="1"/>
  <c r="T15" i="21"/>
  <c r="Y15" i="21" s="1"/>
  <c r="T16" i="21"/>
  <c r="Y16" i="21" s="1"/>
  <c r="T17" i="21"/>
  <c r="Y17" i="21" s="1"/>
  <c r="T18" i="21"/>
  <c r="Y18" i="21" s="1"/>
  <c r="T19" i="21"/>
  <c r="Y19" i="21" s="1"/>
  <c r="T20" i="21"/>
  <c r="Y20" i="21"/>
  <c r="T21" i="21"/>
  <c r="Y21" i="21"/>
  <c r="T22" i="21"/>
  <c r="Y22" i="21" s="1"/>
  <c r="T23" i="21"/>
  <c r="Y23" i="21" s="1"/>
  <c r="T24" i="21"/>
  <c r="Y24" i="21" s="1"/>
  <c r="T25" i="21"/>
  <c r="Y25" i="21" s="1"/>
  <c r="T26" i="21"/>
  <c r="Y26" i="21" s="1"/>
  <c r="T27" i="21"/>
  <c r="Y27" i="21" s="1"/>
  <c r="T28" i="21"/>
  <c r="Y28" i="21" s="1"/>
  <c r="T29" i="21"/>
  <c r="Y29" i="21" s="1"/>
  <c r="T30" i="21"/>
  <c r="Y30" i="21" s="1"/>
  <c r="T31" i="21"/>
  <c r="Y31" i="21" s="1"/>
  <c r="T32" i="21"/>
  <c r="Y32" i="21" s="1"/>
  <c r="T33" i="21"/>
  <c r="Y33" i="21" s="1"/>
  <c r="T34" i="21"/>
  <c r="Y34" i="21" s="1"/>
  <c r="T35" i="21"/>
  <c r="Y35" i="21" s="1"/>
  <c r="T36" i="21"/>
  <c r="Y36" i="21"/>
  <c r="T37" i="21"/>
  <c r="Y37" i="21"/>
  <c r="T38" i="21"/>
  <c r="Y38" i="21" s="1"/>
  <c r="T39" i="21"/>
  <c r="Y39" i="21" s="1"/>
  <c r="T40" i="21"/>
  <c r="Y40" i="21" s="1"/>
  <c r="T41" i="21"/>
  <c r="Y41" i="21" s="1"/>
  <c r="T42" i="21"/>
  <c r="Y42" i="21" s="1"/>
  <c r="T43" i="21"/>
  <c r="Y43" i="21" s="1"/>
  <c r="T44" i="21"/>
  <c r="Y44" i="21" s="1"/>
  <c r="T45" i="21"/>
  <c r="Y45" i="21" s="1"/>
  <c r="T46" i="21"/>
  <c r="Y46" i="21" s="1"/>
  <c r="T47" i="21"/>
  <c r="Y47" i="21" s="1"/>
  <c r="T48" i="21"/>
  <c r="Y48" i="21" s="1"/>
  <c r="T49" i="21"/>
  <c r="Y49" i="21" s="1"/>
  <c r="T50" i="21"/>
  <c r="Y50" i="21" s="1"/>
  <c r="T51" i="21"/>
  <c r="Y51" i="21" s="1"/>
  <c r="T52" i="21"/>
  <c r="Y52" i="21"/>
  <c r="T53" i="21"/>
  <c r="Y53" i="21"/>
  <c r="T54" i="21"/>
  <c r="Y54" i="21" s="1"/>
  <c r="T55" i="21"/>
  <c r="Y55" i="21" s="1"/>
  <c r="T56" i="21"/>
  <c r="Y56" i="21" s="1"/>
  <c r="T57" i="21"/>
  <c r="Y57" i="21" s="1"/>
  <c r="T58" i="21"/>
  <c r="Y58" i="21" s="1"/>
  <c r="T59" i="21"/>
  <c r="Y59" i="21" s="1"/>
  <c r="T60" i="21"/>
  <c r="Y60" i="21" s="1"/>
  <c r="T61" i="21"/>
  <c r="Y61" i="21" s="1"/>
  <c r="T62" i="21"/>
  <c r="Y62" i="21" s="1"/>
  <c r="T63" i="21"/>
  <c r="Y63" i="21" s="1"/>
  <c r="T64" i="21"/>
  <c r="Y64" i="21" s="1"/>
  <c r="T65" i="21"/>
  <c r="Y65" i="21" s="1"/>
  <c r="T66" i="21"/>
  <c r="Y66" i="21" s="1"/>
  <c r="T67" i="21"/>
  <c r="Y67" i="21" s="1"/>
  <c r="T68" i="21"/>
  <c r="Y68" i="21"/>
  <c r="T69" i="21"/>
  <c r="Y69" i="21"/>
  <c r="T70" i="21"/>
  <c r="Y70" i="21" s="1"/>
  <c r="T71" i="21"/>
  <c r="Y71" i="21" s="1"/>
  <c r="T72" i="21"/>
  <c r="Y72" i="21" s="1"/>
  <c r="T73" i="21"/>
  <c r="Y73" i="21" s="1"/>
  <c r="T74" i="21"/>
  <c r="Y74" i="21" s="1"/>
  <c r="T75" i="21"/>
  <c r="Y75" i="21" s="1"/>
  <c r="T76" i="21"/>
  <c r="Y76" i="21" s="1"/>
  <c r="T77" i="21"/>
  <c r="Y77" i="21" s="1"/>
  <c r="T78" i="21"/>
  <c r="Y78" i="21" s="1"/>
  <c r="T79" i="21"/>
  <c r="Y79" i="21" s="1"/>
  <c r="T80" i="21"/>
  <c r="Y80" i="21"/>
  <c r="T81" i="21"/>
  <c r="Y81" i="21" s="1"/>
  <c r="T82" i="21"/>
  <c r="Y82" i="21" s="1"/>
  <c r="T83" i="21"/>
  <c r="Y83" i="21" s="1"/>
  <c r="T84" i="21"/>
  <c r="Y84" i="21" s="1"/>
  <c r="T85" i="21"/>
  <c r="Y85" i="21" s="1"/>
  <c r="T86" i="21"/>
  <c r="Y86" i="21" s="1"/>
  <c r="T87" i="21"/>
  <c r="Y87" i="21" s="1"/>
  <c r="T88" i="21"/>
  <c r="Y88" i="21" s="1"/>
  <c r="T89" i="21"/>
  <c r="Y89" i="21" s="1"/>
  <c r="T90" i="21"/>
  <c r="Y90" i="21" s="1"/>
  <c r="T91" i="21"/>
  <c r="Y91" i="21" s="1"/>
  <c r="T92" i="21"/>
  <c r="Y92" i="21" s="1"/>
  <c r="T93" i="21"/>
  <c r="Y93" i="21" s="1"/>
  <c r="T94" i="21"/>
  <c r="Y94" i="21" s="1"/>
  <c r="T95" i="21"/>
  <c r="Y95" i="21" s="1"/>
  <c r="T96" i="21"/>
  <c r="Y96" i="21"/>
  <c r="T97" i="21"/>
  <c r="Y97" i="21"/>
  <c r="T98" i="21"/>
  <c r="Y98" i="21"/>
  <c r="T99" i="21"/>
  <c r="Y99" i="21" s="1"/>
  <c r="T100" i="21"/>
  <c r="Y100" i="21" s="1"/>
  <c r="T101" i="21"/>
  <c r="Y101" i="21" s="1"/>
  <c r="T102" i="21"/>
  <c r="Y102" i="21" s="1"/>
  <c r="T103" i="21"/>
  <c r="Y103" i="21" s="1"/>
  <c r="T104" i="21"/>
  <c r="Y104" i="21"/>
  <c r="T105" i="21"/>
  <c r="Y105" i="21"/>
  <c r="T106" i="21"/>
  <c r="Y106" i="21"/>
  <c r="T107" i="21"/>
  <c r="Y107" i="21" s="1"/>
  <c r="T108" i="21"/>
  <c r="Y108" i="21" s="1"/>
  <c r="T109" i="21"/>
  <c r="Y109" i="21"/>
  <c r="T110" i="21"/>
  <c r="Y110" i="21" s="1"/>
  <c r="T111" i="21"/>
  <c r="Y111" i="21" s="1"/>
  <c r="T112" i="21"/>
  <c r="Y112" i="21"/>
  <c r="T113" i="21"/>
  <c r="Y113" i="21"/>
  <c r="T114" i="21"/>
  <c r="Y114" i="21"/>
  <c r="T115" i="21"/>
  <c r="Y115" i="21" s="1"/>
  <c r="T116" i="21"/>
  <c r="Y116" i="21" s="1"/>
  <c r="T117" i="21"/>
  <c r="Y117" i="21" s="1"/>
  <c r="T118" i="21"/>
  <c r="Y118" i="21" s="1"/>
  <c r="T119" i="21"/>
  <c r="Y119" i="21" s="1"/>
  <c r="T120" i="21"/>
  <c r="Y120" i="21"/>
  <c r="T121" i="21"/>
  <c r="Y121" i="21"/>
  <c r="T122" i="21"/>
  <c r="Y122" i="21"/>
  <c r="T123" i="21"/>
  <c r="Y123" i="21" s="1"/>
  <c r="T124" i="21"/>
  <c r="Y124" i="21" s="1"/>
  <c r="T125" i="21"/>
  <c r="Y125" i="21" s="1"/>
  <c r="T126" i="21"/>
  <c r="Y126" i="21" s="1"/>
  <c r="T127" i="21"/>
  <c r="Y127" i="21" s="1"/>
  <c r="T128" i="21"/>
  <c r="Y128" i="21" s="1"/>
  <c r="T129" i="21"/>
  <c r="Y129" i="21" s="1"/>
  <c r="T130" i="21"/>
  <c r="Y130" i="21" s="1"/>
  <c r="T131" i="21"/>
  <c r="Y131" i="21" s="1"/>
  <c r="T132" i="21"/>
  <c r="Y132" i="21"/>
  <c r="T133" i="21"/>
  <c r="Y133" i="21" s="1"/>
  <c r="T134" i="21"/>
  <c r="Y134" i="21" s="1"/>
  <c r="T135" i="21"/>
  <c r="Y135" i="21" s="1"/>
  <c r="T136" i="21"/>
  <c r="Y136" i="21" s="1"/>
  <c r="T137" i="21"/>
  <c r="Y137" i="21" s="1"/>
  <c r="T138" i="21"/>
  <c r="Y138" i="21"/>
  <c r="T139" i="21"/>
  <c r="Y139" i="21" s="1"/>
  <c r="T140" i="21"/>
  <c r="Y140" i="21" s="1"/>
  <c r="T141" i="21"/>
  <c r="Y141" i="21" s="1"/>
  <c r="T142" i="21"/>
  <c r="Y142" i="21" s="1"/>
  <c r="T143" i="21"/>
  <c r="Y143" i="21" s="1"/>
  <c r="T144" i="21"/>
  <c r="Y144" i="21" s="1"/>
  <c r="T145" i="21"/>
  <c r="Y145" i="21" s="1"/>
  <c r="T146" i="21"/>
  <c r="Y146" i="21" s="1"/>
  <c r="T147" i="21"/>
  <c r="Y147" i="21" s="1"/>
  <c r="T148" i="21"/>
  <c r="Y148" i="21" s="1"/>
  <c r="T149" i="21"/>
  <c r="Y149" i="21" s="1"/>
  <c r="T150" i="21"/>
  <c r="Y150" i="21" s="1"/>
  <c r="T151" i="21"/>
  <c r="Y151" i="21" s="1"/>
  <c r="T152" i="21"/>
  <c r="Y152" i="21" s="1"/>
  <c r="T153" i="21"/>
  <c r="Y153" i="21" s="1"/>
  <c r="T154" i="21"/>
  <c r="Y154" i="21"/>
  <c r="T155" i="21"/>
  <c r="Y155" i="21" s="1"/>
  <c r="T156" i="21"/>
  <c r="Y156" i="21" s="1"/>
  <c r="T157" i="21"/>
  <c r="Y157" i="21" s="1"/>
  <c r="T158" i="21"/>
  <c r="Y158" i="21" s="1"/>
  <c r="T159" i="21"/>
  <c r="Y159" i="21" s="1"/>
  <c r="T160" i="21"/>
  <c r="Y160" i="21"/>
  <c r="T161" i="21"/>
  <c r="Y161" i="21" s="1"/>
  <c r="T162" i="21"/>
  <c r="Y162" i="21" s="1"/>
  <c r="T163" i="21"/>
  <c r="Y163" i="21" s="1"/>
  <c r="T164" i="21"/>
  <c r="Y164" i="21" s="1"/>
  <c r="T165" i="21"/>
  <c r="Y165" i="21" s="1"/>
  <c r="T166" i="21"/>
  <c r="Y166" i="21" s="1"/>
  <c r="T167" i="21"/>
  <c r="Y167" i="21" s="1"/>
  <c r="T168" i="21"/>
  <c r="Y168" i="21"/>
  <c r="T169" i="21"/>
  <c r="Y169" i="21"/>
  <c r="T170" i="21"/>
  <c r="Y170" i="21"/>
  <c r="T171" i="21"/>
  <c r="Y171" i="21" s="1"/>
  <c r="T172" i="21"/>
  <c r="Y172" i="21" s="1"/>
  <c r="T173" i="21"/>
  <c r="Y173" i="21"/>
  <c r="T174" i="21"/>
  <c r="Y174" i="21" s="1"/>
  <c r="T175" i="21"/>
  <c r="Y175" i="21" s="1"/>
  <c r="T176" i="21"/>
  <c r="Y176" i="21"/>
  <c r="T177" i="21"/>
  <c r="Y177" i="21"/>
  <c r="T178" i="21"/>
  <c r="Y178" i="21"/>
  <c r="T179" i="21"/>
  <c r="Y179" i="21" s="1"/>
  <c r="T180" i="21"/>
  <c r="Y180" i="21" s="1"/>
  <c r="T181" i="21"/>
  <c r="Y181" i="21" s="1"/>
  <c r="T182" i="21"/>
  <c r="Y182" i="21" s="1"/>
  <c r="T183" i="21"/>
  <c r="Y183" i="21" s="1"/>
  <c r="T184" i="21"/>
  <c r="Y184" i="21"/>
  <c r="T185" i="21"/>
  <c r="Y185" i="21"/>
  <c r="T186" i="21"/>
  <c r="Y186" i="21"/>
  <c r="T187" i="21"/>
  <c r="Y187" i="21" s="1"/>
  <c r="T188" i="21"/>
  <c r="Y188" i="21" s="1"/>
  <c r="T189" i="21"/>
  <c r="Y189" i="21" s="1"/>
  <c r="T190" i="21"/>
  <c r="Y190" i="21" s="1"/>
  <c r="T191" i="21"/>
  <c r="Y191" i="21" s="1"/>
  <c r="T192" i="21"/>
  <c r="Y192" i="21" s="1"/>
  <c r="T193" i="21"/>
  <c r="Y193" i="21"/>
  <c r="T194" i="21"/>
  <c r="Y194" i="21"/>
  <c r="T195" i="21"/>
  <c r="Y195" i="21" s="1"/>
  <c r="T196" i="21"/>
  <c r="Y196" i="21"/>
  <c r="T197" i="21"/>
  <c r="Y197" i="21" s="1"/>
  <c r="T198" i="21"/>
  <c r="Y198" i="21" s="1"/>
  <c r="T199" i="21"/>
  <c r="Y199" i="21" s="1"/>
  <c r="T200" i="21"/>
  <c r="Y200" i="21"/>
  <c r="T201" i="21"/>
  <c r="Y201" i="21" s="1"/>
  <c r="T202" i="21"/>
  <c r="Y202" i="21" s="1"/>
  <c r="T203" i="21"/>
  <c r="Y203" i="21" s="1"/>
  <c r="T204" i="21"/>
  <c r="Y204" i="21" s="1"/>
  <c r="T205" i="21"/>
  <c r="Y205" i="21"/>
  <c r="T206" i="21"/>
  <c r="Y206" i="21" s="1"/>
  <c r="T207" i="21"/>
  <c r="Y207" i="21" s="1"/>
  <c r="W34" i="21"/>
  <c r="X34" i="21" s="1"/>
  <c r="W38" i="21"/>
  <c r="X38" i="21" s="1"/>
  <c r="W42" i="21"/>
  <c r="X42" i="21" s="1"/>
  <c r="W46" i="21"/>
  <c r="X46" i="21" s="1"/>
  <c r="W50" i="21"/>
  <c r="X50" i="21" s="1"/>
  <c r="W54" i="21"/>
  <c r="X54" i="21" s="1"/>
  <c r="W58" i="21"/>
  <c r="X58" i="21"/>
  <c r="W62" i="21"/>
  <c r="X62" i="21" s="1"/>
  <c r="W66" i="21"/>
  <c r="X66" i="21" s="1"/>
  <c r="W70" i="21"/>
  <c r="X70" i="21" s="1"/>
  <c r="W74" i="21"/>
  <c r="X74" i="21" s="1"/>
  <c r="W78" i="21"/>
  <c r="X78" i="21" s="1"/>
  <c r="W82" i="21"/>
  <c r="X82" i="21" s="1"/>
  <c r="W86" i="21"/>
  <c r="X86" i="21" s="1"/>
  <c r="W90" i="21"/>
  <c r="X90" i="21" s="1"/>
  <c r="W94" i="21"/>
  <c r="X94" i="21" s="1"/>
  <c r="W98" i="21"/>
  <c r="X98" i="21"/>
  <c r="W102" i="21"/>
  <c r="X102" i="21"/>
  <c r="W106" i="21"/>
  <c r="X106" i="21"/>
  <c r="W110" i="21"/>
  <c r="X110" i="21" s="1"/>
  <c r="W114" i="21"/>
  <c r="X114" i="21" s="1"/>
  <c r="W118" i="21"/>
  <c r="X118" i="21" s="1"/>
  <c r="W122" i="21"/>
  <c r="X122" i="21" s="1"/>
  <c r="W126" i="21"/>
  <c r="X126" i="21" s="1"/>
  <c r="W130" i="21"/>
  <c r="X130" i="21" s="1"/>
  <c r="W134" i="21"/>
  <c r="X134" i="21" s="1"/>
  <c r="W138" i="21"/>
  <c r="X138" i="21"/>
  <c r="W142" i="21"/>
  <c r="X142" i="21" s="1"/>
  <c r="W146" i="21"/>
  <c r="X146" i="21" s="1"/>
  <c r="W150" i="21"/>
  <c r="X150" i="21" s="1"/>
  <c r="W154" i="21"/>
  <c r="X154" i="21" s="1"/>
  <c r="W158" i="21"/>
  <c r="X158" i="21" s="1"/>
  <c r="W162" i="21"/>
  <c r="X162" i="21"/>
  <c r="W166" i="21"/>
  <c r="X166" i="21"/>
  <c r="W170" i="21"/>
  <c r="X170" i="21" s="1"/>
  <c r="W174" i="21"/>
  <c r="X174" i="21" s="1"/>
  <c r="W178" i="21"/>
  <c r="X178" i="21" s="1"/>
  <c r="W182" i="21"/>
  <c r="X182" i="21" s="1"/>
  <c r="W186" i="21"/>
  <c r="X186" i="21" s="1"/>
  <c r="W190" i="21"/>
  <c r="X190" i="21" s="1"/>
  <c r="W194" i="21"/>
  <c r="X194" i="21"/>
  <c r="W198" i="21"/>
  <c r="X198" i="21"/>
  <c r="W203" i="21"/>
  <c r="X203" i="21"/>
  <c r="W207" i="21"/>
  <c r="X207" i="21" s="1"/>
  <c r="W35" i="21"/>
  <c r="X35" i="21" s="1"/>
  <c r="W36" i="21"/>
  <c r="X36" i="21" s="1"/>
  <c r="W37" i="21"/>
  <c r="X37" i="21" s="1"/>
  <c r="W39" i="21"/>
  <c r="X39" i="21" s="1"/>
  <c r="W40" i="21"/>
  <c r="X40" i="21" s="1"/>
  <c r="W41" i="21"/>
  <c r="X41" i="21" s="1"/>
  <c r="W43" i="21"/>
  <c r="X43" i="21" s="1"/>
  <c r="W44" i="21"/>
  <c r="X44" i="21" s="1"/>
  <c r="W45" i="21"/>
  <c r="X45" i="21"/>
  <c r="W47" i="21"/>
  <c r="X47" i="21" s="1"/>
  <c r="W48" i="21"/>
  <c r="X48" i="21" s="1"/>
  <c r="W49" i="21"/>
  <c r="X49" i="21" s="1"/>
  <c r="W51" i="21"/>
  <c r="X51" i="21" s="1"/>
  <c r="W52" i="21"/>
  <c r="X52" i="21" s="1"/>
  <c r="W53" i="21"/>
  <c r="X53" i="21" s="1"/>
  <c r="W55" i="21"/>
  <c r="X55" i="21" s="1"/>
  <c r="W56" i="21"/>
  <c r="X56" i="21" s="1"/>
  <c r="W57" i="21"/>
  <c r="X57" i="21"/>
  <c r="W59" i="21"/>
  <c r="X59" i="21" s="1"/>
  <c r="W60" i="21"/>
  <c r="X60" i="21" s="1"/>
  <c r="W61" i="21"/>
  <c r="X61" i="21" s="1"/>
  <c r="W63" i="21"/>
  <c r="X63" i="21" s="1"/>
  <c r="W64" i="21"/>
  <c r="X64" i="21"/>
  <c r="W65" i="21"/>
  <c r="X65" i="21" s="1"/>
  <c r="W67" i="21"/>
  <c r="X67" i="21" s="1"/>
  <c r="W68" i="21"/>
  <c r="X68" i="21" s="1"/>
  <c r="W69" i="21"/>
  <c r="X69" i="21"/>
  <c r="W71" i="21"/>
  <c r="X71" i="21" s="1"/>
  <c r="W72" i="21"/>
  <c r="X72" i="21"/>
  <c r="W73" i="21"/>
  <c r="X73" i="21"/>
  <c r="W75" i="21"/>
  <c r="X75" i="21" s="1"/>
  <c r="W76" i="21"/>
  <c r="X76" i="21" s="1"/>
  <c r="W77" i="21"/>
  <c r="X77" i="21" s="1"/>
  <c r="W79" i="21"/>
  <c r="X79" i="21" s="1"/>
  <c r="W80" i="21"/>
  <c r="X80" i="21" s="1"/>
  <c r="W81" i="21"/>
  <c r="X81" i="21" s="1"/>
  <c r="W83" i="21"/>
  <c r="X83" i="21"/>
  <c r="W84" i="21"/>
  <c r="X84" i="21"/>
  <c r="W85" i="21"/>
  <c r="X85" i="21"/>
  <c r="W87" i="21"/>
  <c r="X87" i="21" s="1"/>
  <c r="W88" i="21"/>
  <c r="X88" i="21" s="1"/>
  <c r="W89" i="21"/>
  <c r="X89" i="21" s="1"/>
  <c r="W91" i="21"/>
  <c r="X91" i="21" s="1"/>
  <c r="W92" i="21"/>
  <c r="X92" i="21" s="1"/>
  <c r="W93" i="21"/>
  <c r="X93" i="21"/>
  <c r="W95" i="21"/>
  <c r="X95" i="21"/>
  <c r="W96" i="21"/>
  <c r="X96" i="21"/>
  <c r="W97" i="21"/>
  <c r="X97" i="21" s="1"/>
  <c r="W99" i="21"/>
  <c r="X99" i="21" s="1"/>
  <c r="W100" i="21"/>
  <c r="X100" i="21"/>
  <c r="W101" i="21"/>
  <c r="X101" i="21" s="1"/>
  <c r="W103" i="21"/>
  <c r="X103" i="21" s="1"/>
  <c r="W104" i="21"/>
  <c r="X104" i="21"/>
  <c r="W105" i="21"/>
  <c r="X105" i="21"/>
  <c r="W107" i="21"/>
  <c r="X107" i="21"/>
  <c r="W108" i="21"/>
  <c r="X108" i="21" s="1"/>
  <c r="W109" i="21"/>
  <c r="X109" i="21" s="1"/>
  <c r="W111" i="21"/>
  <c r="X111" i="21" s="1"/>
  <c r="W112" i="21"/>
  <c r="X112" i="21" s="1"/>
  <c r="W113" i="21"/>
  <c r="X113" i="21" s="1"/>
  <c r="W115" i="21"/>
  <c r="X115" i="21"/>
  <c r="W116" i="21"/>
  <c r="X116" i="21" s="1"/>
  <c r="W117" i="21"/>
  <c r="X117" i="21" s="1"/>
  <c r="W119" i="21"/>
  <c r="X119" i="21" s="1"/>
  <c r="W120" i="21"/>
  <c r="X120" i="21" s="1"/>
  <c r="W121" i="21"/>
  <c r="X121" i="21" s="1"/>
  <c r="W123" i="21"/>
  <c r="X123" i="21" s="1"/>
  <c r="W124" i="21"/>
  <c r="X124" i="21" s="1"/>
  <c r="W125" i="21"/>
  <c r="X125" i="21"/>
  <c r="W127" i="21"/>
  <c r="X127" i="21" s="1"/>
  <c r="W128" i="21"/>
  <c r="X128" i="21" s="1"/>
  <c r="W129" i="21"/>
  <c r="X129" i="21" s="1"/>
  <c r="W131" i="21"/>
  <c r="X131" i="21" s="1"/>
  <c r="W132" i="21"/>
  <c r="X132" i="21" s="1"/>
  <c r="W133" i="21"/>
  <c r="X133" i="21" s="1"/>
  <c r="W135" i="21"/>
  <c r="X135" i="21" s="1"/>
  <c r="W136" i="21"/>
  <c r="X136" i="21" s="1"/>
  <c r="W137" i="21"/>
  <c r="X137" i="21" s="1"/>
  <c r="W139" i="21"/>
  <c r="X139" i="21" s="1"/>
  <c r="W140" i="21"/>
  <c r="X140" i="21" s="1"/>
  <c r="W141" i="21"/>
  <c r="X141" i="21" s="1"/>
  <c r="W143" i="21"/>
  <c r="X143" i="21" s="1"/>
  <c r="W144" i="21"/>
  <c r="X144" i="21" s="1"/>
  <c r="W145" i="21"/>
  <c r="X145" i="21" s="1"/>
  <c r="W147" i="21"/>
  <c r="X147" i="21"/>
  <c r="W148" i="21"/>
  <c r="X148" i="21" s="1"/>
  <c r="W149" i="21"/>
  <c r="X149" i="21" s="1"/>
  <c r="W151" i="21"/>
  <c r="X151" i="21"/>
  <c r="W152" i="21"/>
  <c r="X152" i="21"/>
  <c r="W153" i="21"/>
  <c r="X153" i="21" s="1"/>
  <c r="W155" i="21"/>
  <c r="X155" i="21" s="1"/>
  <c r="W156" i="21"/>
  <c r="X156" i="21"/>
  <c r="W157" i="21"/>
  <c r="X157" i="21"/>
  <c r="W159" i="21"/>
  <c r="X159" i="21" s="1"/>
  <c r="W160" i="21"/>
  <c r="X160" i="21" s="1"/>
  <c r="W161" i="21"/>
  <c r="X161" i="21"/>
  <c r="W163" i="21"/>
  <c r="X163" i="21"/>
  <c r="W164" i="21"/>
  <c r="X164" i="21" s="1"/>
  <c r="W165" i="21"/>
  <c r="X165" i="21" s="1"/>
  <c r="W167" i="21"/>
  <c r="X167" i="21"/>
  <c r="W168" i="21"/>
  <c r="X168" i="21"/>
  <c r="W169" i="21"/>
  <c r="X169" i="21" s="1"/>
  <c r="W171" i="21"/>
  <c r="X171" i="21" s="1"/>
  <c r="W172" i="21"/>
  <c r="X172" i="21"/>
  <c r="W173" i="21"/>
  <c r="X173" i="21"/>
  <c r="W175" i="21"/>
  <c r="X175" i="21" s="1"/>
  <c r="W176" i="21"/>
  <c r="X176" i="21" s="1"/>
  <c r="W177" i="21"/>
  <c r="X177" i="21"/>
  <c r="W179" i="21"/>
  <c r="X179" i="21"/>
  <c r="W180" i="21"/>
  <c r="X180" i="21" s="1"/>
  <c r="W181" i="21"/>
  <c r="X181" i="21" s="1"/>
  <c r="W183" i="21"/>
  <c r="X183" i="21"/>
  <c r="W184" i="21"/>
  <c r="X184" i="21"/>
  <c r="W185" i="21"/>
  <c r="X185" i="21" s="1"/>
  <c r="W187" i="21"/>
  <c r="X187" i="21" s="1"/>
  <c r="W188" i="21"/>
  <c r="X188" i="21"/>
  <c r="W189" i="21"/>
  <c r="X189" i="21"/>
  <c r="W191" i="21"/>
  <c r="X191" i="21" s="1"/>
  <c r="W192" i="21"/>
  <c r="X192" i="21" s="1"/>
  <c r="W193" i="21"/>
  <c r="X193" i="21"/>
  <c r="W195" i="21"/>
  <c r="X195" i="21"/>
  <c r="W196" i="21"/>
  <c r="X196" i="21" s="1"/>
  <c r="W197" i="21"/>
  <c r="X197" i="21" s="1"/>
  <c r="W199" i="21"/>
  <c r="W200" i="21"/>
  <c r="X200" i="21" s="1"/>
  <c r="W201" i="21"/>
  <c r="X201" i="21" s="1"/>
  <c r="W202" i="21"/>
  <c r="X202" i="21" s="1"/>
  <c r="W204" i="21"/>
  <c r="X204" i="21" s="1"/>
  <c r="W205" i="21"/>
  <c r="X205" i="21" s="1"/>
  <c r="W206" i="21"/>
  <c r="X206" i="21" s="1"/>
  <c r="W32" i="21"/>
  <c r="X32" i="21"/>
  <c r="W33" i="21"/>
  <c r="X33" i="21" s="1"/>
  <c r="U33" i="21"/>
  <c r="U34" i="21"/>
  <c r="U35" i="21"/>
  <c r="U36" i="21"/>
  <c r="U37" i="21"/>
  <c r="U38" i="21"/>
  <c r="U39" i="21"/>
  <c r="U40" i="21"/>
  <c r="U41" i="21"/>
  <c r="U42" i="21"/>
  <c r="U43" i="21"/>
  <c r="U44" i="21"/>
  <c r="U45" i="21"/>
  <c r="U46" i="21"/>
  <c r="U47" i="21"/>
  <c r="U48" i="21"/>
  <c r="U49" i="21"/>
  <c r="U50" i="21"/>
  <c r="U51" i="21"/>
  <c r="U52" i="21"/>
  <c r="U53" i="21"/>
  <c r="U54" i="21"/>
  <c r="U55" i="21"/>
  <c r="U56" i="21"/>
  <c r="U57" i="21"/>
  <c r="U58" i="21"/>
  <c r="U59" i="21"/>
  <c r="U60" i="21"/>
  <c r="U61" i="21"/>
  <c r="U62" i="21"/>
  <c r="U63" i="21"/>
  <c r="U64" i="21"/>
  <c r="U65" i="21"/>
  <c r="U66" i="21"/>
  <c r="U67" i="21"/>
  <c r="U68" i="21"/>
  <c r="U69" i="21"/>
  <c r="U70" i="21"/>
  <c r="U71" i="21"/>
  <c r="U72" i="21"/>
  <c r="U73" i="21"/>
  <c r="U74" i="21"/>
  <c r="U75" i="21"/>
  <c r="U76" i="21"/>
  <c r="U77" i="21"/>
  <c r="U78" i="21"/>
  <c r="U79" i="21"/>
  <c r="U80" i="21"/>
  <c r="U81" i="21"/>
  <c r="U82" i="21"/>
  <c r="U83" i="21"/>
  <c r="U84" i="21"/>
  <c r="U85" i="21"/>
  <c r="U86" i="21"/>
  <c r="U87" i="21"/>
  <c r="U88" i="21"/>
  <c r="U89" i="21"/>
  <c r="U90" i="21"/>
  <c r="U91" i="21"/>
  <c r="U92" i="21"/>
  <c r="U93" i="21"/>
  <c r="U94" i="21"/>
  <c r="U95" i="21"/>
  <c r="U96" i="21"/>
  <c r="U97" i="21"/>
  <c r="U98" i="21"/>
  <c r="U99" i="21"/>
  <c r="U100" i="21"/>
  <c r="U101" i="21"/>
  <c r="U102" i="21"/>
  <c r="U103" i="21"/>
  <c r="U104" i="21"/>
  <c r="U105" i="21"/>
  <c r="U106" i="21"/>
  <c r="U107" i="21"/>
  <c r="U108" i="21"/>
  <c r="U109" i="21"/>
  <c r="U110" i="21"/>
  <c r="U111" i="21"/>
  <c r="U112" i="21"/>
  <c r="U113" i="21"/>
  <c r="U114" i="21"/>
  <c r="U115" i="21"/>
  <c r="U116" i="21"/>
  <c r="U117" i="21"/>
  <c r="U118" i="21"/>
  <c r="U119" i="21"/>
  <c r="U120" i="21"/>
  <c r="U121" i="21"/>
  <c r="U122" i="21"/>
  <c r="U123" i="21"/>
  <c r="U124" i="21"/>
  <c r="U125" i="21"/>
  <c r="U126" i="21"/>
  <c r="U127" i="21"/>
  <c r="U128" i="21"/>
  <c r="U129" i="21"/>
  <c r="U130" i="21"/>
  <c r="U131" i="21"/>
  <c r="U132" i="21"/>
  <c r="U133" i="21"/>
  <c r="U134" i="21"/>
  <c r="U135" i="21"/>
  <c r="U136" i="21"/>
  <c r="U137" i="21"/>
  <c r="U138" i="21"/>
  <c r="U139" i="21"/>
  <c r="U140" i="21"/>
  <c r="U141" i="21"/>
  <c r="U142" i="21"/>
  <c r="U143" i="21"/>
  <c r="U144" i="21"/>
  <c r="U145" i="21"/>
  <c r="U146" i="21"/>
  <c r="U147" i="21"/>
  <c r="U148" i="21"/>
  <c r="U149" i="21"/>
  <c r="U150" i="21"/>
  <c r="U151" i="21"/>
  <c r="U152" i="21"/>
  <c r="U153" i="21"/>
  <c r="U154" i="21"/>
  <c r="U155" i="21"/>
  <c r="U156" i="21"/>
  <c r="U157" i="21"/>
  <c r="U158" i="21"/>
  <c r="U159" i="21"/>
  <c r="U160" i="21"/>
  <c r="U161" i="21"/>
  <c r="U162" i="21"/>
  <c r="U163" i="21"/>
  <c r="U164" i="21"/>
  <c r="U165" i="21"/>
  <c r="U166" i="21"/>
  <c r="U167" i="21"/>
  <c r="U168" i="21"/>
  <c r="U169" i="21"/>
  <c r="U170" i="21"/>
  <c r="U171" i="21"/>
  <c r="U172" i="21"/>
  <c r="U173" i="21"/>
  <c r="U174" i="21"/>
  <c r="U175" i="21"/>
  <c r="U176" i="21"/>
  <c r="U177" i="21"/>
  <c r="U178" i="21"/>
  <c r="U179" i="21"/>
  <c r="U180" i="21"/>
  <c r="U181" i="21"/>
  <c r="U182" i="21"/>
  <c r="U183" i="21"/>
  <c r="U184" i="21"/>
  <c r="U185" i="21"/>
  <c r="U186" i="21"/>
  <c r="U187" i="21"/>
  <c r="U188" i="21"/>
  <c r="U189" i="21"/>
  <c r="U190" i="21"/>
  <c r="U191" i="21"/>
  <c r="U192" i="21"/>
  <c r="U193" i="21"/>
  <c r="U194" i="21"/>
  <c r="U195" i="21"/>
  <c r="U196" i="21"/>
  <c r="U197" i="21"/>
  <c r="U198" i="21"/>
  <c r="U199" i="21"/>
  <c r="U200" i="21"/>
  <c r="U201" i="21"/>
  <c r="U202" i="21"/>
  <c r="U203" i="21"/>
  <c r="U204" i="21"/>
  <c r="U205" i="21"/>
  <c r="U206" i="21"/>
  <c r="U207" i="21"/>
  <c r="C33" i="21"/>
  <c r="C34" i="21"/>
  <c r="C35" i="21"/>
  <c r="C36" i="21"/>
  <c r="C37" i="21"/>
  <c r="C38" i="21"/>
  <c r="C39" i="21"/>
  <c r="C40" i="21"/>
  <c r="C41" i="21"/>
  <c r="C42" i="21"/>
  <c r="C43" i="21"/>
  <c r="C44" i="21"/>
  <c r="C45" i="21"/>
  <c r="C46" i="21"/>
  <c r="C47" i="21"/>
  <c r="C48" i="21"/>
  <c r="C49" i="21"/>
  <c r="C50" i="21"/>
  <c r="C51" i="21"/>
  <c r="C52" i="21"/>
  <c r="C53" i="21"/>
  <c r="C54" i="21"/>
  <c r="C55" i="21"/>
  <c r="C56" i="21"/>
  <c r="C57" i="21"/>
  <c r="C58" i="21"/>
  <c r="C59" i="21"/>
  <c r="C60" i="21"/>
  <c r="C61" i="21"/>
  <c r="C62" i="21"/>
  <c r="C63" i="21"/>
  <c r="C64" i="21"/>
  <c r="C65" i="21"/>
  <c r="C66" i="21"/>
  <c r="C67" i="21"/>
  <c r="C68" i="21"/>
  <c r="C69" i="21"/>
  <c r="C70" i="21"/>
  <c r="C71" i="21"/>
  <c r="C72" i="21"/>
  <c r="C73" i="21"/>
  <c r="C74" i="21"/>
  <c r="C75" i="21"/>
  <c r="C76" i="21"/>
  <c r="C77" i="21"/>
  <c r="C78" i="21"/>
  <c r="C79" i="21"/>
  <c r="C80" i="21"/>
  <c r="C81" i="21"/>
  <c r="C82" i="21"/>
  <c r="C83" i="21"/>
  <c r="C84" i="21"/>
  <c r="C85" i="21"/>
  <c r="C86" i="21"/>
  <c r="C87" i="21"/>
  <c r="C88" i="21"/>
  <c r="C89" i="21"/>
  <c r="C90" i="21"/>
  <c r="C91" i="21"/>
  <c r="C92" i="21"/>
  <c r="C93" i="21"/>
  <c r="C94" i="21"/>
  <c r="C95" i="21"/>
  <c r="C96" i="21"/>
  <c r="C97" i="21"/>
  <c r="C98" i="21"/>
  <c r="C99" i="21"/>
  <c r="C100" i="21"/>
  <c r="C101" i="21"/>
  <c r="C102" i="21"/>
  <c r="C103" i="21"/>
  <c r="C104" i="21"/>
  <c r="C105" i="21"/>
  <c r="C106" i="21"/>
  <c r="C107" i="21"/>
  <c r="C108" i="21"/>
  <c r="C109" i="21"/>
  <c r="C110" i="21"/>
  <c r="C111" i="21"/>
  <c r="C112" i="21"/>
  <c r="C113" i="21"/>
  <c r="C114" i="21"/>
  <c r="C115" i="21"/>
  <c r="C116" i="21"/>
  <c r="C117" i="21"/>
  <c r="C118" i="21"/>
  <c r="C119" i="21"/>
  <c r="C120" i="21"/>
  <c r="C121" i="21"/>
  <c r="C122" i="21"/>
  <c r="C123" i="21"/>
  <c r="C124" i="21"/>
  <c r="C125" i="21"/>
  <c r="C126" i="21"/>
  <c r="C127" i="21"/>
  <c r="C128" i="21"/>
  <c r="C129" i="21"/>
  <c r="C130" i="21"/>
  <c r="C131" i="21"/>
  <c r="C132" i="21"/>
  <c r="C133" i="21"/>
  <c r="C134" i="21"/>
  <c r="C135" i="21"/>
  <c r="C136" i="21"/>
  <c r="C137" i="21"/>
  <c r="C138" i="21"/>
  <c r="C139" i="21"/>
  <c r="C140" i="21"/>
  <c r="C141" i="21"/>
  <c r="C142" i="21"/>
  <c r="C143" i="21"/>
  <c r="C144" i="21"/>
  <c r="C145" i="21"/>
  <c r="C146" i="21"/>
  <c r="C147" i="21"/>
  <c r="C148" i="21"/>
  <c r="C149" i="21"/>
  <c r="C150" i="21"/>
  <c r="C151" i="21"/>
  <c r="C152" i="21"/>
  <c r="C153" i="21"/>
  <c r="C154" i="21"/>
  <c r="C155" i="21"/>
  <c r="C156" i="21"/>
  <c r="C157" i="21"/>
  <c r="C158" i="21"/>
  <c r="C159" i="21"/>
  <c r="C160" i="21"/>
  <c r="C161" i="21"/>
  <c r="C162" i="21"/>
  <c r="C163" i="21"/>
  <c r="C164" i="21"/>
  <c r="C165" i="21"/>
  <c r="C166" i="21"/>
  <c r="C167" i="21"/>
  <c r="C168" i="21"/>
  <c r="C169" i="21"/>
  <c r="C170" i="21"/>
  <c r="C171" i="21"/>
  <c r="C172" i="21"/>
  <c r="C173" i="21"/>
  <c r="C174" i="21"/>
  <c r="C175" i="21"/>
  <c r="C176" i="21"/>
  <c r="C177" i="21"/>
  <c r="C178" i="21"/>
  <c r="C179" i="21"/>
  <c r="C180" i="21"/>
  <c r="C181" i="21"/>
  <c r="C182" i="21"/>
  <c r="C183" i="21"/>
  <c r="C184" i="21"/>
  <c r="C185" i="21"/>
  <c r="C186" i="21"/>
  <c r="C187" i="21"/>
  <c r="C188" i="21"/>
  <c r="C189" i="21"/>
  <c r="C190" i="21"/>
  <c r="C191" i="21"/>
  <c r="C192" i="21"/>
  <c r="C193" i="21"/>
  <c r="C194" i="21"/>
  <c r="C195" i="21"/>
  <c r="C196" i="21"/>
  <c r="C197" i="21"/>
  <c r="C198" i="21"/>
  <c r="C199" i="21"/>
  <c r="C200" i="21"/>
  <c r="C201" i="21"/>
  <c r="C202" i="21"/>
  <c r="C203" i="21"/>
  <c r="C204" i="21"/>
  <c r="C205" i="21"/>
  <c r="C206" i="21"/>
  <c r="C207" i="21"/>
  <c r="C9" i="21"/>
  <c r="C10" i="21"/>
  <c r="C11" i="21"/>
  <c r="C12" i="21"/>
  <c r="C13" i="21"/>
  <c r="C14" i="21"/>
  <c r="C15" i="21"/>
  <c r="C16" i="21"/>
  <c r="C17" i="21"/>
  <c r="C18" i="21"/>
  <c r="C19" i="21"/>
  <c r="C20" i="21"/>
  <c r="C21" i="21"/>
  <c r="C22" i="21"/>
  <c r="C23" i="21"/>
  <c r="C24" i="21"/>
  <c r="C25" i="21"/>
  <c r="C26" i="21"/>
  <c r="C27" i="21"/>
  <c r="C28" i="21"/>
  <c r="C29" i="21"/>
  <c r="C30" i="21"/>
  <c r="C31" i="21"/>
  <c r="C32" i="21"/>
  <c r="A9" i="21"/>
  <c r="A10" i="21" s="1"/>
  <c r="A11" i="21" s="1"/>
  <c r="A12" i="21" s="1"/>
  <c r="A13" i="21" s="1"/>
  <c r="A14" i="21" s="1"/>
  <c r="A15" i="21" s="1"/>
  <c r="A16" i="21" s="1"/>
  <c r="A17" i="21" s="1"/>
  <c r="A18" i="21" s="1"/>
  <c r="A19" i="21" s="1"/>
  <c r="A20" i="21" s="1"/>
  <c r="A21" i="21" s="1"/>
  <c r="A22" i="21" s="1"/>
  <c r="A23" i="21" s="1"/>
  <c r="A24" i="21" s="1"/>
  <c r="A25" i="21" s="1"/>
  <c r="A26" i="21" s="1"/>
  <c r="A27" i="21" s="1"/>
  <c r="A28" i="21" s="1"/>
  <c r="A29" i="21" s="1"/>
  <c r="A30" i="21" s="1"/>
  <c r="A31" i="21" s="1"/>
  <c r="A32" i="21" s="1"/>
  <c r="A33" i="21" s="1"/>
  <c r="A34" i="21" s="1"/>
  <c r="A35" i="21" s="1"/>
  <c r="A36" i="21" s="1"/>
  <c r="A37" i="21" s="1"/>
  <c r="A38" i="21" s="1"/>
  <c r="A39" i="21" s="1"/>
  <c r="A40" i="21" s="1"/>
  <c r="A41" i="21" s="1"/>
  <c r="A42" i="21" s="1"/>
  <c r="A43" i="21" s="1"/>
  <c r="A44" i="21" s="1"/>
  <c r="A45" i="21" s="1"/>
  <c r="A46" i="21" s="1"/>
  <c r="A47" i="21" s="1"/>
  <c r="A48" i="21" s="1"/>
  <c r="A49" i="21" s="1"/>
  <c r="A50" i="21" s="1"/>
  <c r="A51" i="21" s="1"/>
  <c r="A52" i="21" s="1"/>
  <c r="A53" i="21" s="1"/>
  <c r="A54" i="21" s="1"/>
  <c r="A55" i="21" s="1"/>
  <c r="A56" i="21" s="1"/>
  <c r="A57" i="21" s="1"/>
  <c r="A58" i="21" s="1"/>
  <c r="A59" i="21" s="1"/>
  <c r="A60" i="21" s="1"/>
  <c r="A61" i="21" s="1"/>
  <c r="A62" i="21" s="1"/>
  <c r="A63" i="21" s="1"/>
  <c r="A64" i="21" s="1"/>
  <c r="A65" i="21" s="1"/>
  <c r="A66" i="21" s="1"/>
  <c r="A67" i="21" s="1"/>
  <c r="A68" i="21" s="1"/>
  <c r="A69" i="21" s="1"/>
  <c r="A70" i="21" s="1"/>
  <c r="A71" i="21" s="1"/>
  <c r="A72" i="21" s="1"/>
  <c r="A73" i="21" s="1"/>
  <c r="A74" i="21" s="1"/>
  <c r="A75" i="21" s="1"/>
  <c r="A76" i="21" s="1"/>
  <c r="A77" i="21" s="1"/>
  <c r="A78" i="21" s="1"/>
  <c r="A79" i="21" s="1"/>
  <c r="A80" i="21" s="1"/>
  <c r="A81" i="21" s="1"/>
  <c r="A82" i="21" s="1"/>
  <c r="A83" i="21" s="1"/>
  <c r="A84" i="21" s="1"/>
  <c r="A85" i="21" s="1"/>
  <c r="A86" i="21" s="1"/>
  <c r="A87" i="21" s="1"/>
  <c r="A88" i="21" s="1"/>
  <c r="A89" i="21" s="1"/>
  <c r="A90" i="21" s="1"/>
  <c r="A91" i="21" s="1"/>
  <c r="A92" i="21" s="1"/>
  <c r="A93" i="21" s="1"/>
  <c r="A94" i="21" s="1"/>
  <c r="A95" i="21" s="1"/>
  <c r="A96" i="21" s="1"/>
  <c r="A97" i="21" s="1"/>
  <c r="A98" i="21" s="1"/>
  <c r="A99" i="21" s="1"/>
  <c r="A100" i="21" s="1"/>
  <c r="A101" i="21" s="1"/>
  <c r="A102" i="21" s="1"/>
  <c r="A103" i="21" s="1"/>
  <c r="A104" i="21" s="1"/>
  <c r="A105" i="21" s="1"/>
  <c r="A106" i="21" s="1"/>
  <c r="A107" i="21" s="1"/>
  <c r="A108" i="21" s="1"/>
  <c r="A109" i="21" s="1"/>
  <c r="A110" i="21" s="1"/>
  <c r="A111" i="21" s="1"/>
  <c r="A112" i="21" s="1"/>
  <c r="A113" i="21" s="1"/>
  <c r="A114" i="21" s="1"/>
  <c r="A115" i="21" s="1"/>
  <c r="A116" i="21" s="1"/>
  <c r="A117" i="21" s="1"/>
  <c r="A118" i="21" s="1"/>
  <c r="A119" i="21" s="1"/>
  <c r="A120" i="21" s="1"/>
  <c r="A121" i="21" s="1"/>
  <c r="A122" i="21" s="1"/>
  <c r="A123" i="21" s="1"/>
  <c r="A124" i="21" s="1"/>
  <c r="A125" i="21" s="1"/>
  <c r="A126" i="21" s="1"/>
  <c r="A127" i="21" s="1"/>
  <c r="A128" i="21" s="1"/>
  <c r="A129" i="21" s="1"/>
  <c r="A130" i="21" s="1"/>
  <c r="A131" i="21" s="1"/>
  <c r="A132" i="21" s="1"/>
  <c r="A133" i="21" s="1"/>
  <c r="A134" i="21" s="1"/>
  <c r="A135" i="21" s="1"/>
  <c r="A136" i="21" s="1"/>
  <c r="A137" i="21" s="1"/>
  <c r="A138" i="21" s="1"/>
  <c r="A139" i="21" s="1"/>
  <c r="A140" i="21" s="1"/>
  <c r="A141" i="21" s="1"/>
  <c r="A142" i="21" s="1"/>
  <c r="A143" i="21" s="1"/>
  <c r="A144" i="21" s="1"/>
  <c r="A145" i="21" s="1"/>
  <c r="A146" i="21" s="1"/>
  <c r="A147" i="21" s="1"/>
  <c r="A148" i="21" s="1"/>
  <c r="A149" i="21" s="1"/>
  <c r="A150" i="21" s="1"/>
  <c r="A151" i="21" s="1"/>
  <c r="A152" i="21" s="1"/>
  <c r="A153" i="21" s="1"/>
  <c r="A154" i="21" s="1"/>
  <c r="A155" i="21" s="1"/>
  <c r="A156" i="21" s="1"/>
  <c r="A157" i="21" s="1"/>
  <c r="A158" i="21" s="1"/>
  <c r="A159" i="21" s="1"/>
  <c r="A160" i="21" s="1"/>
  <c r="A161" i="21" s="1"/>
  <c r="A162" i="21" s="1"/>
  <c r="A163" i="21" s="1"/>
  <c r="A164" i="21" s="1"/>
  <c r="A165" i="21" s="1"/>
  <c r="A166" i="21" s="1"/>
  <c r="A167" i="21" s="1"/>
  <c r="A168" i="21" s="1"/>
  <c r="A169" i="21" s="1"/>
  <c r="A170" i="21" s="1"/>
  <c r="A171" i="21" s="1"/>
  <c r="A172" i="21" s="1"/>
  <c r="A173" i="21" s="1"/>
  <c r="A174" i="21" s="1"/>
  <c r="A175" i="21" s="1"/>
  <c r="A176" i="21" s="1"/>
  <c r="A177" i="21" s="1"/>
  <c r="A178" i="21" s="1"/>
  <c r="A179" i="21" s="1"/>
  <c r="A180" i="21" s="1"/>
  <c r="A181" i="21" s="1"/>
  <c r="A182" i="21" s="1"/>
  <c r="A183" i="21" s="1"/>
  <c r="A184" i="21" s="1"/>
  <c r="A185" i="21" s="1"/>
  <c r="A186" i="21" s="1"/>
  <c r="A187" i="21" s="1"/>
  <c r="A188" i="21" s="1"/>
  <c r="A189" i="21" s="1"/>
  <c r="A190" i="21" s="1"/>
  <c r="A191" i="21" s="1"/>
  <c r="A192" i="21" s="1"/>
  <c r="A193" i="21" s="1"/>
  <c r="A194" i="21" s="1"/>
  <c r="A195" i="21" s="1"/>
  <c r="A196" i="21" s="1"/>
  <c r="A197" i="21" s="1"/>
  <c r="A198" i="21" s="1"/>
  <c r="A199" i="21" s="1"/>
  <c r="A200" i="21" s="1"/>
  <c r="A201" i="21" s="1"/>
  <c r="A202" i="21" s="1"/>
  <c r="A203" i="21" s="1"/>
  <c r="A204" i="21" s="1"/>
  <c r="A205" i="21" s="1"/>
  <c r="A206" i="21" s="1"/>
  <c r="A207" i="21" s="1"/>
  <c r="R49" i="20"/>
  <c r="R89" i="20"/>
  <c r="R34" i="20"/>
  <c r="R35" i="20"/>
  <c r="R36" i="20"/>
  <c r="R37" i="20"/>
  <c r="R38" i="20"/>
  <c r="R39" i="20"/>
  <c r="R40" i="20"/>
  <c r="R41" i="20"/>
  <c r="R42" i="20"/>
  <c r="R43" i="20"/>
  <c r="R44" i="20"/>
  <c r="R45" i="20"/>
  <c r="R46" i="20"/>
  <c r="R47" i="20"/>
  <c r="R48" i="20"/>
  <c r="R51" i="20"/>
  <c r="R52" i="20"/>
  <c r="R53" i="20"/>
  <c r="R55" i="20"/>
  <c r="R56" i="20"/>
  <c r="R57" i="20"/>
  <c r="R59" i="20"/>
  <c r="R60" i="20"/>
  <c r="R61" i="20"/>
  <c r="R63" i="20"/>
  <c r="R64" i="20"/>
  <c r="R65" i="20"/>
  <c r="R67" i="20"/>
  <c r="R68" i="20"/>
  <c r="R69" i="20"/>
  <c r="R71" i="20"/>
  <c r="R72" i="20"/>
  <c r="R73" i="20"/>
  <c r="R75" i="20"/>
  <c r="R76" i="20"/>
  <c r="R77" i="20"/>
  <c r="R79" i="20"/>
  <c r="R80" i="20"/>
  <c r="R81" i="20"/>
  <c r="R83" i="20"/>
  <c r="R84" i="20"/>
  <c r="R85" i="20"/>
  <c r="R87" i="20"/>
  <c r="R88" i="20"/>
  <c r="R91" i="20"/>
  <c r="R92" i="20"/>
  <c r="R93" i="20"/>
  <c r="R95" i="20"/>
  <c r="R96" i="20"/>
  <c r="R97" i="20"/>
  <c r="R99" i="20"/>
  <c r="R100" i="20"/>
  <c r="R101" i="20"/>
  <c r="R103" i="20"/>
  <c r="R104" i="20"/>
  <c r="R105" i="20"/>
  <c r="R107" i="20"/>
  <c r="R108" i="20"/>
  <c r="R109" i="20"/>
  <c r="R111" i="20"/>
  <c r="R112" i="20"/>
  <c r="R113" i="20"/>
  <c r="R115" i="20"/>
  <c r="R116" i="20"/>
  <c r="R117" i="20"/>
  <c r="R119" i="20"/>
  <c r="R120" i="20"/>
  <c r="R121" i="20"/>
  <c r="R123" i="20"/>
  <c r="R124" i="20"/>
  <c r="R125" i="20"/>
  <c r="R127" i="20"/>
  <c r="R128" i="20"/>
  <c r="R129" i="20"/>
  <c r="R131" i="20"/>
  <c r="R132" i="20"/>
  <c r="R133" i="20"/>
  <c r="R135" i="20"/>
  <c r="R136" i="20"/>
  <c r="R137" i="20"/>
  <c r="R139" i="20"/>
  <c r="R140" i="20"/>
  <c r="R141" i="20"/>
  <c r="R143" i="20"/>
  <c r="R144" i="20"/>
  <c r="R145" i="20"/>
  <c r="R147" i="20"/>
  <c r="R148" i="20"/>
  <c r="R149" i="20"/>
  <c r="R151" i="20"/>
  <c r="R152" i="20"/>
  <c r="R153" i="20"/>
  <c r="R155" i="20"/>
  <c r="R156" i="20"/>
  <c r="R157" i="20"/>
  <c r="R159" i="20"/>
  <c r="R160" i="20"/>
  <c r="R161" i="20"/>
  <c r="R163" i="20"/>
  <c r="R164" i="20"/>
  <c r="R165" i="20"/>
  <c r="R167" i="20"/>
  <c r="R168" i="20"/>
  <c r="R169" i="20"/>
  <c r="R171" i="20"/>
  <c r="R172" i="20"/>
  <c r="R173" i="20"/>
  <c r="R175" i="20"/>
  <c r="R176" i="20"/>
  <c r="R177" i="20"/>
  <c r="R179" i="20"/>
  <c r="R180" i="20"/>
  <c r="R181" i="20"/>
  <c r="R183" i="20"/>
  <c r="R184" i="20"/>
  <c r="R185" i="20"/>
  <c r="R187" i="20"/>
  <c r="R188" i="20"/>
  <c r="R189" i="20"/>
  <c r="R191" i="20"/>
  <c r="R192" i="20"/>
  <c r="R193" i="20"/>
  <c r="R195" i="20"/>
  <c r="R196" i="20"/>
  <c r="R197" i="20"/>
  <c r="R199" i="20"/>
  <c r="R200" i="20"/>
  <c r="R201" i="20"/>
  <c r="R203" i="20"/>
  <c r="R204" i="20"/>
  <c r="R205" i="20"/>
  <c r="R207" i="20"/>
  <c r="R33" i="20"/>
  <c r="N33" i="20"/>
  <c r="S33" i="20" s="1"/>
  <c r="N34" i="20"/>
  <c r="S34" i="20" s="1"/>
  <c r="N35" i="20"/>
  <c r="S35" i="20" s="1"/>
  <c r="N36" i="20"/>
  <c r="S36" i="20" s="1"/>
  <c r="N37" i="20"/>
  <c r="S37" i="20"/>
  <c r="N38" i="20"/>
  <c r="S38" i="20" s="1"/>
  <c r="N39" i="20"/>
  <c r="S39" i="20" s="1"/>
  <c r="N40" i="20"/>
  <c r="S40" i="20" s="1"/>
  <c r="N41" i="20"/>
  <c r="S41" i="20" s="1"/>
  <c r="N42" i="20"/>
  <c r="S42" i="20" s="1"/>
  <c r="N43" i="20"/>
  <c r="S43" i="20" s="1"/>
  <c r="N44" i="20"/>
  <c r="S44" i="20" s="1"/>
  <c r="N45" i="20"/>
  <c r="S45" i="20"/>
  <c r="N46" i="20"/>
  <c r="S46" i="20" s="1"/>
  <c r="N47" i="20"/>
  <c r="S47" i="20" s="1"/>
  <c r="N48" i="20"/>
  <c r="S48" i="20" s="1"/>
  <c r="N49" i="20"/>
  <c r="S49" i="20" s="1"/>
  <c r="N50" i="20"/>
  <c r="S50" i="20" s="1"/>
  <c r="N51" i="20"/>
  <c r="S51" i="20" s="1"/>
  <c r="N52" i="20"/>
  <c r="S52" i="20" s="1"/>
  <c r="N53" i="20"/>
  <c r="S53" i="20"/>
  <c r="N54" i="20"/>
  <c r="S54" i="20" s="1"/>
  <c r="N55" i="20"/>
  <c r="S55" i="20" s="1"/>
  <c r="N56" i="20"/>
  <c r="S56" i="20" s="1"/>
  <c r="N57" i="20"/>
  <c r="S57" i="20" s="1"/>
  <c r="N58" i="20"/>
  <c r="S58" i="20" s="1"/>
  <c r="N59" i="20"/>
  <c r="S59" i="20" s="1"/>
  <c r="N60" i="20"/>
  <c r="S60" i="20" s="1"/>
  <c r="N61" i="20"/>
  <c r="S61" i="20"/>
  <c r="N62" i="20"/>
  <c r="S62" i="20" s="1"/>
  <c r="N63" i="20"/>
  <c r="S63" i="20" s="1"/>
  <c r="N64" i="20"/>
  <c r="S64" i="20" s="1"/>
  <c r="N65" i="20"/>
  <c r="S65" i="20" s="1"/>
  <c r="N66" i="20"/>
  <c r="S66" i="20" s="1"/>
  <c r="N67" i="20"/>
  <c r="S67" i="20" s="1"/>
  <c r="N68" i="20"/>
  <c r="S68" i="20" s="1"/>
  <c r="N69" i="20"/>
  <c r="S69" i="20"/>
  <c r="N70" i="20"/>
  <c r="S70" i="20" s="1"/>
  <c r="N71" i="20"/>
  <c r="S71" i="20" s="1"/>
  <c r="N72" i="20"/>
  <c r="S72" i="20" s="1"/>
  <c r="N73" i="20"/>
  <c r="S73" i="20" s="1"/>
  <c r="N74" i="20"/>
  <c r="S74" i="20" s="1"/>
  <c r="N75" i="20"/>
  <c r="S75" i="20" s="1"/>
  <c r="N76" i="20"/>
  <c r="S76" i="20" s="1"/>
  <c r="N77" i="20"/>
  <c r="S77" i="20"/>
  <c r="N78" i="20"/>
  <c r="S78" i="20" s="1"/>
  <c r="N79" i="20"/>
  <c r="S79" i="20" s="1"/>
  <c r="N80" i="20"/>
  <c r="S80" i="20" s="1"/>
  <c r="N81" i="20"/>
  <c r="S81" i="20" s="1"/>
  <c r="N82" i="20"/>
  <c r="S82" i="20" s="1"/>
  <c r="N83" i="20"/>
  <c r="S83" i="20" s="1"/>
  <c r="N84" i="20"/>
  <c r="S84" i="20" s="1"/>
  <c r="N85" i="20"/>
  <c r="S85" i="20"/>
  <c r="N86" i="20"/>
  <c r="S86" i="20" s="1"/>
  <c r="N87" i="20"/>
  <c r="S87" i="20" s="1"/>
  <c r="N88" i="20"/>
  <c r="S88" i="20" s="1"/>
  <c r="N89" i="20"/>
  <c r="S89" i="20" s="1"/>
  <c r="N90" i="20"/>
  <c r="S90" i="20" s="1"/>
  <c r="N91" i="20"/>
  <c r="S91" i="20" s="1"/>
  <c r="N92" i="20"/>
  <c r="S92" i="20" s="1"/>
  <c r="N93" i="20"/>
  <c r="S93" i="20"/>
  <c r="N94" i="20"/>
  <c r="S94" i="20" s="1"/>
  <c r="N95" i="20"/>
  <c r="S95" i="20" s="1"/>
  <c r="N96" i="20"/>
  <c r="S96" i="20" s="1"/>
  <c r="N97" i="20"/>
  <c r="S97" i="20" s="1"/>
  <c r="N98" i="20"/>
  <c r="S98" i="20" s="1"/>
  <c r="N99" i="20"/>
  <c r="S99" i="20" s="1"/>
  <c r="N100" i="20"/>
  <c r="S100" i="20" s="1"/>
  <c r="N101" i="20"/>
  <c r="S101" i="20"/>
  <c r="N102" i="20"/>
  <c r="S102" i="20" s="1"/>
  <c r="N103" i="20"/>
  <c r="S103" i="20" s="1"/>
  <c r="N104" i="20"/>
  <c r="S104" i="20" s="1"/>
  <c r="N105" i="20"/>
  <c r="S105" i="20" s="1"/>
  <c r="N106" i="20"/>
  <c r="S106" i="20" s="1"/>
  <c r="N107" i="20"/>
  <c r="S107" i="20" s="1"/>
  <c r="N108" i="20"/>
  <c r="S108" i="20" s="1"/>
  <c r="N109" i="20"/>
  <c r="S109" i="20"/>
  <c r="N110" i="20"/>
  <c r="S110" i="20" s="1"/>
  <c r="N111" i="20"/>
  <c r="S111" i="20" s="1"/>
  <c r="N112" i="20"/>
  <c r="S112" i="20" s="1"/>
  <c r="N113" i="20"/>
  <c r="S113" i="20" s="1"/>
  <c r="N114" i="20"/>
  <c r="S114" i="20" s="1"/>
  <c r="N115" i="20"/>
  <c r="S115" i="20" s="1"/>
  <c r="N116" i="20"/>
  <c r="S116" i="20" s="1"/>
  <c r="N117" i="20"/>
  <c r="S117" i="20"/>
  <c r="N118" i="20"/>
  <c r="S118" i="20" s="1"/>
  <c r="N119" i="20"/>
  <c r="S119" i="20" s="1"/>
  <c r="N120" i="20"/>
  <c r="S120" i="20" s="1"/>
  <c r="N121" i="20"/>
  <c r="S121" i="20" s="1"/>
  <c r="N122" i="20"/>
  <c r="S122" i="20" s="1"/>
  <c r="N123" i="20"/>
  <c r="S123" i="20" s="1"/>
  <c r="N124" i="20"/>
  <c r="S124" i="20" s="1"/>
  <c r="N125" i="20"/>
  <c r="S125" i="20"/>
  <c r="N126" i="20"/>
  <c r="S126" i="20" s="1"/>
  <c r="N127" i="20"/>
  <c r="S127" i="20" s="1"/>
  <c r="N128" i="20"/>
  <c r="S128" i="20" s="1"/>
  <c r="N129" i="20"/>
  <c r="S129" i="20" s="1"/>
  <c r="N130" i="20"/>
  <c r="S130" i="20" s="1"/>
  <c r="N131" i="20"/>
  <c r="S131" i="20" s="1"/>
  <c r="N132" i="20"/>
  <c r="S132" i="20" s="1"/>
  <c r="N133" i="20"/>
  <c r="S133" i="20"/>
  <c r="N134" i="20"/>
  <c r="S134" i="20" s="1"/>
  <c r="N135" i="20"/>
  <c r="S135" i="20" s="1"/>
  <c r="N136" i="20"/>
  <c r="S136" i="20" s="1"/>
  <c r="N137" i="20"/>
  <c r="S137" i="20" s="1"/>
  <c r="N138" i="20"/>
  <c r="S138" i="20" s="1"/>
  <c r="N139" i="20"/>
  <c r="S139" i="20" s="1"/>
  <c r="N140" i="20"/>
  <c r="S140" i="20" s="1"/>
  <c r="N141" i="20"/>
  <c r="S141" i="20"/>
  <c r="N142" i="20"/>
  <c r="S142" i="20" s="1"/>
  <c r="N143" i="20"/>
  <c r="S143" i="20" s="1"/>
  <c r="N144" i="20"/>
  <c r="S144" i="20" s="1"/>
  <c r="N145" i="20"/>
  <c r="S145" i="20" s="1"/>
  <c r="N146" i="20"/>
  <c r="S146" i="20" s="1"/>
  <c r="N147" i="20"/>
  <c r="S147" i="20" s="1"/>
  <c r="N148" i="20"/>
  <c r="S148" i="20" s="1"/>
  <c r="N149" i="20"/>
  <c r="S149" i="20"/>
  <c r="N150" i="20"/>
  <c r="S150" i="20" s="1"/>
  <c r="N151" i="20"/>
  <c r="S151" i="20" s="1"/>
  <c r="N152" i="20"/>
  <c r="S152" i="20" s="1"/>
  <c r="N153" i="20"/>
  <c r="S153" i="20" s="1"/>
  <c r="N154" i="20"/>
  <c r="S154" i="20" s="1"/>
  <c r="N155" i="20"/>
  <c r="S155" i="20" s="1"/>
  <c r="N156" i="20"/>
  <c r="S156" i="20" s="1"/>
  <c r="N157" i="20"/>
  <c r="S157" i="20"/>
  <c r="N158" i="20"/>
  <c r="S158" i="20" s="1"/>
  <c r="N159" i="20"/>
  <c r="S159" i="20" s="1"/>
  <c r="N160" i="20"/>
  <c r="S160" i="20" s="1"/>
  <c r="N161" i="20"/>
  <c r="S161" i="20" s="1"/>
  <c r="N162" i="20"/>
  <c r="S162" i="20" s="1"/>
  <c r="N163" i="20"/>
  <c r="S163" i="20" s="1"/>
  <c r="N164" i="20"/>
  <c r="S164" i="20" s="1"/>
  <c r="N165" i="20"/>
  <c r="S165" i="20"/>
  <c r="N166" i="20"/>
  <c r="S166" i="20" s="1"/>
  <c r="N167" i="20"/>
  <c r="S167" i="20" s="1"/>
  <c r="N168" i="20"/>
  <c r="S168" i="20" s="1"/>
  <c r="N169" i="20"/>
  <c r="S169" i="20" s="1"/>
  <c r="N170" i="20"/>
  <c r="S170" i="20" s="1"/>
  <c r="N171" i="20"/>
  <c r="S171" i="20" s="1"/>
  <c r="N172" i="20"/>
  <c r="S172" i="20" s="1"/>
  <c r="N173" i="20"/>
  <c r="S173" i="20"/>
  <c r="N174" i="20"/>
  <c r="S174" i="20" s="1"/>
  <c r="N175" i="20"/>
  <c r="S175" i="20" s="1"/>
  <c r="N176" i="20"/>
  <c r="S176" i="20" s="1"/>
  <c r="N177" i="20"/>
  <c r="S177" i="20" s="1"/>
  <c r="N178" i="20"/>
  <c r="S178" i="20" s="1"/>
  <c r="N179" i="20"/>
  <c r="S179" i="20" s="1"/>
  <c r="N180" i="20"/>
  <c r="S180" i="20" s="1"/>
  <c r="N181" i="20"/>
  <c r="S181" i="20"/>
  <c r="N182" i="20"/>
  <c r="S182" i="20" s="1"/>
  <c r="N183" i="20"/>
  <c r="S183" i="20" s="1"/>
  <c r="N184" i="20"/>
  <c r="S184" i="20" s="1"/>
  <c r="N185" i="20"/>
  <c r="S185" i="20" s="1"/>
  <c r="N186" i="20"/>
  <c r="S186" i="20" s="1"/>
  <c r="N187" i="20"/>
  <c r="S187" i="20" s="1"/>
  <c r="N188" i="20"/>
  <c r="S188" i="20" s="1"/>
  <c r="N189" i="20"/>
  <c r="S189" i="20"/>
  <c r="N190" i="20"/>
  <c r="S190" i="20" s="1"/>
  <c r="N191" i="20"/>
  <c r="S191" i="20" s="1"/>
  <c r="N192" i="20"/>
  <c r="S192" i="20" s="1"/>
  <c r="N193" i="20"/>
  <c r="S193" i="20" s="1"/>
  <c r="N194" i="20"/>
  <c r="S194" i="20" s="1"/>
  <c r="N195" i="20"/>
  <c r="S195" i="20" s="1"/>
  <c r="N196" i="20"/>
  <c r="S196" i="20" s="1"/>
  <c r="N197" i="20"/>
  <c r="S197" i="20"/>
  <c r="N198" i="20"/>
  <c r="S198" i="20" s="1"/>
  <c r="N199" i="20"/>
  <c r="S199" i="20" s="1"/>
  <c r="N200" i="20"/>
  <c r="S200" i="20" s="1"/>
  <c r="N201" i="20"/>
  <c r="S201" i="20" s="1"/>
  <c r="N202" i="20"/>
  <c r="S202" i="20" s="1"/>
  <c r="N203" i="20"/>
  <c r="S203" i="20" s="1"/>
  <c r="N204" i="20"/>
  <c r="S204" i="20" s="1"/>
  <c r="N205" i="20"/>
  <c r="S205" i="20"/>
  <c r="N206" i="20"/>
  <c r="S206" i="20" s="1"/>
  <c r="N207" i="20"/>
  <c r="S207" i="20" s="1"/>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C104" i="20"/>
  <c r="C105" i="20"/>
  <c r="C106" i="20"/>
  <c r="C107" i="20"/>
  <c r="C108" i="20"/>
  <c r="C109" i="20"/>
  <c r="C110" i="20"/>
  <c r="C111" i="20"/>
  <c r="C112" i="20"/>
  <c r="C113" i="20"/>
  <c r="C114" i="20"/>
  <c r="C115" i="20"/>
  <c r="C116" i="20"/>
  <c r="C117" i="20"/>
  <c r="C118" i="20"/>
  <c r="C119" i="20"/>
  <c r="C120" i="20"/>
  <c r="C121" i="20"/>
  <c r="C122" i="20"/>
  <c r="C123" i="20"/>
  <c r="C124" i="20"/>
  <c r="C125" i="20"/>
  <c r="C126" i="20"/>
  <c r="C127" i="20"/>
  <c r="C128" i="20"/>
  <c r="C129" i="20"/>
  <c r="C130" i="20"/>
  <c r="C131" i="20"/>
  <c r="C132" i="20"/>
  <c r="C133" i="20"/>
  <c r="C134" i="20"/>
  <c r="C135" i="20"/>
  <c r="C136" i="20"/>
  <c r="C137" i="20"/>
  <c r="C138" i="20"/>
  <c r="C139" i="20"/>
  <c r="C140" i="20"/>
  <c r="C141" i="20"/>
  <c r="C142" i="20"/>
  <c r="C143" i="20"/>
  <c r="C144" i="20"/>
  <c r="C145" i="20"/>
  <c r="C146" i="20"/>
  <c r="C147" i="20"/>
  <c r="C148" i="20"/>
  <c r="C149" i="20"/>
  <c r="C150" i="20"/>
  <c r="C151" i="20"/>
  <c r="C152" i="20"/>
  <c r="C153" i="20"/>
  <c r="C154" i="20"/>
  <c r="C155" i="20"/>
  <c r="C156" i="20"/>
  <c r="C157" i="20"/>
  <c r="C158" i="20"/>
  <c r="C159" i="20"/>
  <c r="C160" i="20"/>
  <c r="C161" i="20"/>
  <c r="C162" i="20"/>
  <c r="C163" i="20"/>
  <c r="C164" i="20"/>
  <c r="C165" i="20"/>
  <c r="C166" i="20"/>
  <c r="C167" i="20"/>
  <c r="C168" i="20"/>
  <c r="C169" i="20"/>
  <c r="C170" i="20"/>
  <c r="C171" i="20"/>
  <c r="C172" i="20"/>
  <c r="C173" i="20"/>
  <c r="C174" i="20"/>
  <c r="C175" i="20"/>
  <c r="C176" i="20"/>
  <c r="C177" i="20"/>
  <c r="C178" i="20"/>
  <c r="C179" i="20"/>
  <c r="C180" i="20"/>
  <c r="C181" i="20"/>
  <c r="C182" i="20"/>
  <c r="C183" i="20"/>
  <c r="C184" i="20"/>
  <c r="C185" i="20"/>
  <c r="C186" i="20"/>
  <c r="C187" i="20"/>
  <c r="C188" i="20"/>
  <c r="C189" i="20"/>
  <c r="C190" i="20"/>
  <c r="C191" i="20"/>
  <c r="C192" i="20"/>
  <c r="C193" i="20"/>
  <c r="C194" i="20"/>
  <c r="C195" i="20"/>
  <c r="C196" i="20"/>
  <c r="C197" i="20"/>
  <c r="C198" i="20"/>
  <c r="C199" i="20"/>
  <c r="C200" i="20"/>
  <c r="C201" i="20"/>
  <c r="C202" i="20"/>
  <c r="C203" i="20"/>
  <c r="C204" i="20"/>
  <c r="C205" i="20"/>
  <c r="C206" i="20"/>
  <c r="C207" i="20"/>
  <c r="C9" i="20"/>
  <c r="C10" i="20"/>
  <c r="C11" i="20"/>
  <c r="C12" i="20"/>
  <c r="C13" i="20"/>
  <c r="C14" i="20"/>
  <c r="C15" i="20"/>
  <c r="C16" i="20"/>
  <c r="C17" i="20"/>
  <c r="C18" i="20"/>
  <c r="C19" i="20"/>
  <c r="C20" i="20"/>
  <c r="C21" i="20"/>
  <c r="C22" i="20"/>
  <c r="C23" i="20"/>
  <c r="C24" i="20"/>
  <c r="C25" i="20"/>
  <c r="C26" i="20"/>
  <c r="C27" i="20"/>
  <c r="C28" i="20"/>
  <c r="C29" i="20"/>
  <c r="C30" i="20"/>
  <c r="C31" i="20"/>
  <c r="C32" i="20"/>
  <c r="Y9" i="28"/>
  <c r="Y10" i="28"/>
  <c r="Y11" i="28"/>
  <c r="Y12" i="28"/>
  <c r="Y13" i="28"/>
  <c r="Y14" i="28"/>
  <c r="Y15" i="28"/>
  <c r="Y16" i="28"/>
  <c r="Y17" i="28"/>
  <c r="Y18" i="28"/>
  <c r="Y19" i="28"/>
  <c r="Y20" i="28"/>
  <c r="Y21" i="28"/>
  <c r="Y22" i="28"/>
  <c r="Y23" i="28"/>
  <c r="Y24" i="28"/>
  <c r="Y25" i="28"/>
  <c r="Y26" i="28"/>
  <c r="Y27" i="28"/>
  <c r="Y28" i="28"/>
  <c r="Y29" i="28"/>
  <c r="Y30" i="28"/>
  <c r="Y31" i="28"/>
  <c r="Y32" i="28"/>
  <c r="Y33" i="28"/>
  <c r="Y34" i="28"/>
  <c r="Y35" i="28"/>
  <c r="Y36" i="28"/>
  <c r="Y37" i="28"/>
  <c r="Y38" i="28"/>
  <c r="Y39" i="28"/>
  <c r="Y40" i="28"/>
  <c r="Y41" i="28"/>
  <c r="Y42" i="28"/>
  <c r="Y43" i="28"/>
  <c r="Y44" i="28"/>
  <c r="Y45" i="28"/>
  <c r="Y46" i="28"/>
  <c r="Y47" i="28"/>
  <c r="Y48" i="28"/>
  <c r="Y49" i="28"/>
  <c r="Y50" i="28"/>
  <c r="Y51" i="28"/>
  <c r="Y52" i="28"/>
  <c r="Y53" i="28"/>
  <c r="Y54" i="28"/>
  <c r="Y55" i="28"/>
  <c r="Y56" i="28"/>
  <c r="Y57" i="28"/>
  <c r="Y58" i="28"/>
  <c r="Y59" i="28"/>
  <c r="Y60" i="28"/>
  <c r="Y61" i="28"/>
  <c r="Y62" i="28"/>
  <c r="Y63" i="28"/>
  <c r="Y64" i="28"/>
  <c r="Y65" i="28"/>
  <c r="Y66" i="28"/>
  <c r="Y67" i="28"/>
  <c r="Y68" i="28"/>
  <c r="Y69" i="28"/>
  <c r="Y70" i="28"/>
  <c r="Y71" i="28"/>
  <c r="Y72" i="28"/>
  <c r="Y73" i="28"/>
  <c r="Y74" i="28"/>
  <c r="Y75" i="28"/>
  <c r="Y76" i="28"/>
  <c r="Y77" i="28"/>
  <c r="Y78" i="28"/>
  <c r="Y79" i="28"/>
  <c r="Y80" i="28"/>
  <c r="Y81" i="28"/>
  <c r="Y82" i="28"/>
  <c r="Y83" i="28"/>
  <c r="Y84" i="28"/>
  <c r="Y85" i="28"/>
  <c r="Y86" i="28"/>
  <c r="Y87" i="28"/>
  <c r="Y88" i="28"/>
  <c r="Y89" i="28"/>
  <c r="Y90" i="28"/>
  <c r="Y91" i="28"/>
  <c r="Y92" i="28"/>
  <c r="Y93" i="28"/>
  <c r="Y94" i="28"/>
  <c r="Y95" i="28"/>
  <c r="Y96" i="28"/>
  <c r="Y97" i="28"/>
  <c r="Y98" i="28"/>
  <c r="Y99" i="28"/>
  <c r="Y100" i="28"/>
  <c r="Y101" i="28"/>
  <c r="Y102" i="28"/>
  <c r="Y103" i="28"/>
  <c r="Y104" i="28"/>
  <c r="Y105" i="28"/>
  <c r="Y106" i="28"/>
  <c r="Y107" i="28"/>
  <c r="Y108" i="28"/>
  <c r="Y109" i="28"/>
  <c r="Y110" i="28"/>
  <c r="Y111" i="28"/>
  <c r="Y112" i="28"/>
  <c r="Y113" i="28"/>
  <c r="Y114" i="28"/>
  <c r="Y115" i="28"/>
  <c r="Y116" i="28"/>
  <c r="Y117" i="28"/>
  <c r="Y118" i="28"/>
  <c r="Y119" i="28"/>
  <c r="Y120" i="28"/>
  <c r="Y121" i="28"/>
  <c r="Y122" i="28"/>
  <c r="Y123" i="28"/>
  <c r="Y124" i="28"/>
  <c r="Y125" i="28"/>
  <c r="Y126" i="28"/>
  <c r="Y127" i="28"/>
  <c r="Y128" i="28"/>
  <c r="Y129" i="28"/>
  <c r="Y130" i="28"/>
  <c r="Y131" i="28"/>
  <c r="Y132" i="28"/>
  <c r="Y133" i="28"/>
  <c r="Y134" i="28"/>
  <c r="Y135" i="28"/>
  <c r="Y136" i="28"/>
  <c r="Y137" i="28"/>
  <c r="Y138" i="28"/>
  <c r="Y139" i="28"/>
  <c r="Y140" i="28"/>
  <c r="Y141" i="28"/>
  <c r="Y142" i="28"/>
  <c r="Y143" i="28"/>
  <c r="Y144" i="28"/>
  <c r="Y145" i="28"/>
  <c r="Y146" i="28"/>
  <c r="Y147" i="28"/>
  <c r="Y148" i="28"/>
  <c r="Y149" i="28"/>
  <c r="Y150" i="28"/>
  <c r="Y151" i="28"/>
  <c r="Y152" i="28"/>
  <c r="Y153" i="28"/>
  <c r="Y154" i="28"/>
  <c r="Y155" i="28"/>
  <c r="Y156" i="28"/>
  <c r="Y157" i="28"/>
  <c r="Y158" i="28"/>
  <c r="Y159" i="28"/>
  <c r="Y160" i="28"/>
  <c r="Y161" i="28"/>
  <c r="Y162" i="28"/>
  <c r="Y163" i="28"/>
  <c r="Y164" i="28"/>
  <c r="Y165" i="28"/>
  <c r="Y166" i="28"/>
  <c r="Y167" i="28"/>
  <c r="Y168" i="28"/>
  <c r="Y169" i="28"/>
  <c r="Y170" i="28"/>
  <c r="Y171" i="28"/>
  <c r="Y172" i="28"/>
  <c r="Y173" i="28"/>
  <c r="Y174" i="28"/>
  <c r="Y175" i="28"/>
  <c r="Y176" i="28"/>
  <c r="Y177" i="28"/>
  <c r="Y178" i="28"/>
  <c r="Y179" i="28"/>
  <c r="Y180" i="28"/>
  <c r="Y181" i="28"/>
  <c r="Y182" i="28"/>
  <c r="Y183" i="28"/>
  <c r="Y184" i="28"/>
  <c r="Y185" i="28"/>
  <c r="Y186" i="28"/>
  <c r="Y187" i="28"/>
  <c r="Y188" i="28"/>
  <c r="Y189" i="28"/>
  <c r="Y190" i="28"/>
  <c r="Y191" i="28"/>
  <c r="Y192" i="28"/>
  <c r="Y193" i="28"/>
  <c r="Y194" i="28"/>
  <c r="Y195" i="28"/>
  <c r="Y196" i="28"/>
  <c r="Y197" i="28"/>
  <c r="Y198" i="28"/>
  <c r="Y199" i="28"/>
  <c r="Y200" i="28"/>
  <c r="Y203" i="28"/>
  <c r="Y204" i="28"/>
  <c r="Y205" i="28"/>
  <c r="Y206" i="28"/>
  <c r="Y207" i="28"/>
  <c r="U8" i="28"/>
  <c r="AB8" i="28" s="1"/>
  <c r="U9" i="28"/>
  <c r="AB9" i="28" s="1"/>
  <c r="U10" i="28"/>
  <c r="AB10" i="28" s="1"/>
  <c r="U11" i="28"/>
  <c r="AB11" i="28" s="1"/>
  <c r="U12" i="28"/>
  <c r="AB12" i="28" s="1"/>
  <c r="U13" i="28"/>
  <c r="AB13" i="28" s="1"/>
  <c r="U14" i="28"/>
  <c r="AB14" i="28" s="1"/>
  <c r="U15" i="28"/>
  <c r="AB15" i="28" s="1"/>
  <c r="U16" i="28"/>
  <c r="AB16" i="28" s="1"/>
  <c r="U17" i="28"/>
  <c r="AB17" i="28" s="1"/>
  <c r="U18" i="28"/>
  <c r="AB18" i="28" s="1"/>
  <c r="U19" i="28"/>
  <c r="AB19" i="28" s="1"/>
  <c r="U20" i="28"/>
  <c r="AB20" i="28" s="1"/>
  <c r="U21" i="28"/>
  <c r="AB21" i="28" s="1"/>
  <c r="U22" i="28"/>
  <c r="AB22" i="28" s="1"/>
  <c r="U23" i="28"/>
  <c r="AB23" i="28" s="1"/>
  <c r="U24" i="28"/>
  <c r="AB24" i="28" s="1"/>
  <c r="U25" i="28"/>
  <c r="AB25" i="28" s="1"/>
  <c r="U26" i="28"/>
  <c r="AB26" i="28" s="1"/>
  <c r="U27" i="28"/>
  <c r="AB27" i="28"/>
  <c r="U28" i="28"/>
  <c r="AB28" i="28" s="1"/>
  <c r="U29" i="28"/>
  <c r="AB29" i="28" s="1"/>
  <c r="U30" i="28"/>
  <c r="AB30" i="28" s="1"/>
  <c r="U31" i="28"/>
  <c r="AB31" i="28" s="1"/>
  <c r="U32" i="28"/>
  <c r="AB32" i="28" s="1"/>
  <c r="U33" i="28"/>
  <c r="AB33" i="28" s="1"/>
  <c r="U34" i="28"/>
  <c r="AB34" i="28" s="1"/>
  <c r="U35" i="28"/>
  <c r="AB35" i="28" s="1"/>
  <c r="AB208" i="28" s="1"/>
  <c r="U36" i="28"/>
  <c r="AB36" i="28" s="1"/>
  <c r="U37" i="28"/>
  <c r="AB37" i="28" s="1"/>
  <c r="U38" i="28"/>
  <c r="AB38" i="28" s="1"/>
  <c r="U39" i="28"/>
  <c r="AB39" i="28" s="1"/>
  <c r="U40" i="28"/>
  <c r="AB40" i="28" s="1"/>
  <c r="U41" i="28"/>
  <c r="AB41" i="28" s="1"/>
  <c r="U42" i="28"/>
  <c r="AB42" i="28" s="1"/>
  <c r="U43" i="28"/>
  <c r="AB43" i="28"/>
  <c r="U44" i="28"/>
  <c r="AB44" i="28" s="1"/>
  <c r="U45" i="28"/>
  <c r="AB45" i="28" s="1"/>
  <c r="U46" i="28"/>
  <c r="AB46" i="28" s="1"/>
  <c r="U47" i="28"/>
  <c r="AB47" i="28" s="1"/>
  <c r="U48" i="28"/>
  <c r="AB48" i="28" s="1"/>
  <c r="U49" i="28"/>
  <c r="AB49" i="28" s="1"/>
  <c r="U50" i="28"/>
  <c r="AB50" i="28" s="1"/>
  <c r="U51" i="28"/>
  <c r="AB51" i="28" s="1"/>
  <c r="U52" i="28"/>
  <c r="AB52" i="28" s="1"/>
  <c r="U53" i="28"/>
  <c r="AB53" i="28" s="1"/>
  <c r="U54" i="28"/>
  <c r="AB54" i="28" s="1"/>
  <c r="U55" i="28"/>
  <c r="AB55" i="28" s="1"/>
  <c r="U56" i="28"/>
  <c r="AB56" i="28" s="1"/>
  <c r="U57" i="28"/>
  <c r="AB57" i="28" s="1"/>
  <c r="U58" i="28"/>
  <c r="AB58" i="28" s="1"/>
  <c r="U59" i="28"/>
  <c r="AB59" i="28" s="1"/>
  <c r="U60" i="28"/>
  <c r="AB60" i="28" s="1"/>
  <c r="U61" i="28"/>
  <c r="AB61" i="28" s="1"/>
  <c r="U62" i="28"/>
  <c r="AB62" i="28" s="1"/>
  <c r="U63" i="28"/>
  <c r="AB63" i="28" s="1"/>
  <c r="U64" i="28"/>
  <c r="AB64" i="28" s="1"/>
  <c r="U65" i="28"/>
  <c r="AB65" i="28" s="1"/>
  <c r="U66" i="28"/>
  <c r="AB66" i="28" s="1"/>
  <c r="U67" i="28"/>
  <c r="AB67" i="28"/>
  <c r="U68" i="28"/>
  <c r="AB68" i="28" s="1"/>
  <c r="U69" i="28"/>
  <c r="AB69" i="28" s="1"/>
  <c r="U70" i="28"/>
  <c r="AB70" i="28" s="1"/>
  <c r="U71" i="28"/>
  <c r="AB71" i="28" s="1"/>
  <c r="U72" i="28"/>
  <c r="AB72" i="28" s="1"/>
  <c r="U73" i="28"/>
  <c r="AB73" i="28" s="1"/>
  <c r="U74" i="28"/>
  <c r="AB74" i="28" s="1"/>
  <c r="U75" i="28"/>
  <c r="AB75" i="28" s="1"/>
  <c r="U76" i="28"/>
  <c r="AB76" i="28" s="1"/>
  <c r="U77" i="28"/>
  <c r="AB77" i="28" s="1"/>
  <c r="U78" i="28"/>
  <c r="AB78" i="28" s="1"/>
  <c r="U79" i="28"/>
  <c r="AB79" i="28" s="1"/>
  <c r="U80" i="28"/>
  <c r="AB80" i="28" s="1"/>
  <c r="U81" i="28"/>
  <c r="AB81" i="28" s="1"/>
  <c r="U82" i="28"/>
  <c r="AB82" i="28" s="1"/>
  <c r="U83" i="28"/>
  <c r="AB83" i="28" s="1"/>
  <c r="U84" i="28"/>
  <c r="AB84" i="28" s="1"/>
  <c r="U85" i="28"/>
  <c r="AB85" i="28" s="1"/>
  <c r="U86" i="28"/>
  <c r="AB86" i="28" s="1"/>
  <c r="U87" i="28"/>
  <c r="AB87" i="28" s="1"/>
  <c r="U88" i="28"/>
  <c r="AB88" i="28" s="1"/>
  <c r="U89" i="28"/>
  <c r="AB89" i="28" s="1"/>
  <c r="U90" i="28"/>
  <c r="AB90" i="28" s="1"/>
  <c r="U91" i="28"/>
  <c r="AB91" i="28"/>
  <c r="U92" i="28"/>
  <c r="AB92" i="28" s="1"/>
  <c r="U93" i="28"/>
  <c r="AB93" i="28" s="1"/>
  <c r="U94" i="28"/>
  <c r="AB94" i="28" s="1"/>
  <c r="U95" i="28"/>
  <c r="AB95" i="28" s="1"/>
  <c r="U96" i="28"/>
  <c r="AB96" i="28" s="1"/>
  <c r="U97" i="28"/>
  <c r="AB97" i="28" s="1"/>
  <c r="U98" i="28"/>
  <c r="AB98" i="28" s="1"/>
  <c r="U99" i="28"/>
  <c r="AB99" i="28" s="1"/>
  <c r="U100" i="28"/>
  <c r="AB100" i="28" s="1"/>
  <c r="U101" i="28"/>
  <c r="AB101" i="28" s="1"/>
  <c r="U102" i="28"/>
  <c r="AB102" i="28" s="1"/>
  <c r="U103" i="28"/>
  <c r="AB103" i="28" s="1"/>
  <c r="U104" i="28"/>
  <c r="AB104" i="28" s="1"/>
  <c r="U105" i="28"/>
  <c r="AB105" i="28" s="1"/>
  <c r="U106" i="28"/>
  <c r="AB106" i="28" s="1"/>
  <c r="U107" i="28"/>
  <c r="AB107" i="28"/>
  <c r="U108" i="28"/>
  <c r="AB108" i="28" s="1"/>
  <c r="U109" i="28"/>
  <c r="AB109" i="28" s="1"/>
  <c r="U110" i="28"/>
  <c r="AB110" i="28" s="1"/>
  <c r="U111" i="28"/>
  <c r="AB111" i="28" s="1"/>
  <c r="U112" i="28"/>
  <c r="AB112" i="28" s="1"/>
  <c r="U113" i="28"/>
  <c r="AB113" i="28" s="1"/>
  <c r="U114" i="28"/>
  <c r="AB114" i="28" s="1"/>
  <c r="U115" i="28"/>
  <c r="AB115" i="28" s="1"/>
  <c r="U116" i="28"/>
  <c r="AB116" i="28" s="1"/>
  <c r="U117" i="28"/>
  <c r="AB117" i="28" s="1"/>
  <c r="U118" i="28"/>
  <c r="AB118" i="28" s="1"/>
  <c r="U119" i="28"/>
  <c r="AB119" i="28" s="1"/>
  <c r="U120" i="28"/>
  <c r="AB120" i="28" s="1"/>
  <c r="U121" i="28"/>
  <c r="AB121" i="28" s="1"/>
  <c r="U122" i="28"/>
  <c r="AB122" i="28" s="1"/>
  <c r="U123" i="28"/>
  <c r="AB123" i="28" s="1"/>
  <c r="U124" i="28"/>
  <c r="AB124" i="28" s="1"/>
  <c r="U125" i="28"/>
  <c r="AB125" i="28" s="1"/>
  <c r="U126" i="28"/>
  <c r="AB126" i="28" s="1"/>
  <c r="U127" i="28"/>
  <c r="AB127" i="28" s="1"/>
  <c r="U128" i="28"/>
  <c r="AB128" i="28" s="1"/>
  <c r="U129" i="28"/>
  <c r="AB129" i="28" s="1"/>
  <c r="U130" i="28"/>
  <c r="AB130" i="28" s="1"/>
  <c r="U131" i="28"/>
  <c r="AB131" i="28"/>
  <c r="U132" i="28"/>
  <c r="AB132" i="28" s="1"/>
  <c r="U133" i="28"/>
  <c r="AB133" i="28" s="1"/>
  <c r="U134" i="28"/>
  <c r="AB134" i="28" s="1"/>
  <c r="U135" i="28"/>
  <c r="AB135" i="28" s="1"/>
  <c r="U136" i="28"/>
  <c r="AB136" i="28" s="1"/>
  <c r="U137" i="28"/>
  <c r="AB137" i="28" s="1"/>
  <c r="U138" i="28"/>
  <c r="AB138" i="28" s="1"/>
  <c r="U139" i="28"/>
  <c r="AB139" i="28" s="1"/>
  <c r="U140" i="28"/>
  <c r="AB140" i="28" s="1"/>
  <c r="U141" i="28"/>
  <c r="AB141" i="28" s="1"/>
  <c r="U142" i="28"/>
  <c r="AB142" i="28" s="1"/>
  <c r="U143" i="28"/>
  <c r="AB143" i="28" s="1"/>
  <c r="U144" i="28"/>
  <c r="AB144" i="28" s="1"/>
  <c r="U145" i="28"/>
  <c r="AB145" i="28" s="1"/>
  <c r="U146" i="28"/>
  <c r="AB146" i="28" s="1"/>
  <c r="U147" i="28"/>
  <c r="AB147" i="28" s="1"/>
  <c r="U148" i="28"/>
  <c r="AB148" i="28" s="1"/>
  <c r="U149" i="28"/>
  <c r="AB149" i="28" s="1"/>
  <c r="U150" i="28"/>
  <c r="AB150" i="28" s="1"/>
  <c r="U151" i="28"/>
  <c r="AB151" i="28" s="1"/>
  <c r="U152" i="28"/>
  <c r="AB152" i="28" s="1"/>
  <c r="U153" i="28"/>
  <c r="AB153" i="28" s="1"/>
  <c r="U154" i="28"/>
  <c r="AB154" i="28" s="1"/>
  <c r="U155" i="28"/>
  <c r="AB155" i="28"/>
  <c r="U156" i="28"/>
  <c r="AB156" i="28" s="1"/>
  <c r="U157" i="28"/>
  <c r="AB157" i="28" s="1"/>
  <c r="U158" i="28"/>
  <c r="AB158" i="28" s="1"/>
  <c r="U159" i="28"/>
  <c r="AB159" i="28" s="1"/>
  <c r="U160" i="28"/>
  <c r="AB160" i="28" s="1"/>
  <c r="U161" i="28"/>
  <c r="AB161" i="28" s="1"/>
  <c r="U162" i="28"/>
  <c r="AB162" i="28" s="1"/>
  <c r="U163" i="28"/>
  <c r="AB163" i="28" s="1"/>
  <c r="U164" i="28"/>
  <c r="AB164" i="28" s="1"/>
  <c r="U165" i="28"/>
  <c r="AB165" i="28" s="1"/>
  <c r="U166" i="28"/>
  <c r="AB166" i="28" s="1"/>
  <c r="U167" i="28"/>
  <c r="AB167" i="28" s="1"/>
  <c r="U168" i="28"/>
  <c r="AB168" i="28" s="1"/>
  <c r="U169" i="28"/>
  <c r="AB169" i="28" s="1"/>
  <c r="U170" i="28"/>
  <c r="AB170" i="28" s="1"/>
  <c r="U171" i="28"/>
  <c r="AB171" i="28"/>
  <c r="U172" i="28"/>
  <c r="AB172" i="28" s="1"/>
  <c r="U173" i="28"/>
  <c r="AB173" i="28" s="1"/>
  <c r="U174" i="28"/>
  <c r="AB174" i="28" s="1"/>
  <c r="U175" i="28"/>
  <c r="AB175" i="28" s="1"/>
  <c r="U176" i="28"/>
  <c r="AB176" i="28" s="1"/>
  <c r="U177" i="28"/>
  <c r="AB177" i="28" s="1"/>
  <c r="U178" i="28"/>
  <c r="AB178" i="28" s="1"/>
  <c r="U179" i="28"/>
  <c r="AB179" i="28" s="1"/>
  <c r="U180" i="28"/>
  <c r="AB180" i="28" s="1"/>
  <c r="U181" i="28"/>
  <c r="AB181" i="28" s="1"/>
  <c r="U182" i="28"/>
  <c r="AB182" i="28" s="1"/>
  <c r="U183" i="28"/>
  <c r="AB183" i="28" s="1"/>
  <c r="U184" i="28"/>
  <c r="AB184" i="28" s="1"/>
  <c r="U185" i="28"/>
  <c r="AB185" i="28" s="1"/>
  <c r="U186" i="28"/>
  <c r="AB186" i="28" s="1"/>
  <c r="U187" i="28"/>
  <c r="AB187" i="28" s="1"/>
  <c r="U188" i="28"/>
  <c r="AB188" i="28" s="1"/>
  <c r="U189" i="28"/>
  <c r="AB189" i="28" s="1"/>
  <c r="U190" i="28"/>
  <c r="AB190" i="28" s="1"/>
  <c r="U191" i="28"/>
  <c r="AB191" i="28" s="1"/>
  <c r="U192" i="28"/>
  <c r="AB192" i="28" s="1"/>
  <c r="U193" i="28"/>
  <c r="AB193" i="28" s="1"/>
  <c r="U194" i="28"/>
  <c r="AB194" i="28" s="1"/>
  <c r="U195" i="28"/>
  <c r="AB195" i="28"/>
  <c r="U196" i="28"/>
  <c r="AB196" i="28" s="1"/>
  <c r="U197" i="28"/>
  <c r="AB197" i="28" s="1"/>
  <c r="U198" i="28"/>
  <c r="AB198" i="28" s="1"/>
  <c r="U199" i="28"/>
  <c r="AB199" i="28" s="1"/>
  <c r="U200" i="28"/>
  <c r="AB200" i="28" s="1"/>
  <c r="U201" i="28"/>
  <c r="AB201" i="28" s="1"/>
  <c r="U202" i="28"/>
  <c r="AB202" i="28" s="1"/>
  <c r="U203" i="28"/>
  <c r="AB203" i="28" s="1"/>
  <c r="U204" i="28"/>
  <c r="AB204" i="28" s="1"/>
  <c r="U205" i="28"/>
  <c r="AB205" i="28" s="1"/>
  <c r="U206" i="28"/>
  <c r="AB206" i="28" s="1"/>
  <c r="U207" i="28"/>
  <c r="AB207" i="28" s="1"/>
  <c r="V68" i="28"/>
  <c r="AC68" i="28" s="1"/>
  <c r="V69" i="28"/>
  <c r="AC69" i="28" s="1"/>
  <c r="V70" i="28"/>
  <c r="AC70" i="28" s="1"/>
  <c r="V71" i="28"/>
  <c r="AC71" i="28" s="1"/>
  <c r="V72" i="28"/>
  <c r="AC72" i="28" s="1"/>
  <c r="V73" i="28"/>
  <c r="AC73" i="28" s="1"/>
  <c r="V74" i="28"/>
  <c r="AC74" i="28" s="1"/>
  <c r="V75" i="28"/>
  <c r="AC75" i="28" s="1"/>
  <c r="V76" i="28"/>
  <c r="AC76" i="28" s="1"/>
  <c r="V77" i="28"/>
  <c r="AC77" i="28" s="1"/>
  <c r="V78" i="28"/>
  <c r="AC78" i="28" s="1"/>
  <c r="V79" i="28"/>
  <c r="AC79" i="28" s="1"/>
  <c r="V80" i="28"/>
  <c r="AC80" i="28" s="1"/>
  <c r="V81" i="28"/>
  <c r="AC81" i="28" s="1"/>
  <c r="V82" i="28"/>
  <c r="AC82" i="28" s="1"/>
  <c r="V83" i="28"/>
  <c r="AC83" i="28" s="1"/>
  <c r="V84" i="28"/>
  <c r="AC84" i="28" s="1"/>
  <c r="V85" i="28"/>
  <c r="AC85" i="28" s="1"/>
  <c r="V86" i="28"/>
  <c r="AC86" i="28" s="1"/>
  <c r="V87" i="28"/>
  <c r="AC87" i="28"/>
  <c r="V88" i="28"/>
  <c r="AC88" i="28" s="1"/>
  <c r="V89" i="28"/>
  <c r="AC89" i="28" s="1"/>
  <c r="V90" i="28"/>
  <c r="AC90" i="28" s="1"/>
  <c r="V91" i="28"/>
  <c r="AC91" i="28" s="1"/>
  <c r="V92" i="28"/>
  <c r="AC92" i="28" s="1"/>
  <c r="V93" i="28"/>
  <c r="AC93" i="28" s="1"/>
  <c r="V94" i="28"/>
  <c r="AC94" i="28" s="1"/>
  <c r="V95" i="28"/>
  <c r="AC95" i="28" s="1"/>
  <c r="V96" i="28"/>
  <c r="AC96" i="28" s="1"/>
  <c r="V97" i="28"/>
  <c r="AC97" i="28" s="1"/>
  <c r="V98" i="28"/>
  <c r="AC98" i="28" s="1"/>
  <c r="V99" i="28"/>
  <c r="AC99" i="28" s="1"/>
  <c r="V100" i="28"/>
  <c r="AC100" i="28" s="1"/>
  <c r="V101" i="28"/>
  <c r="AC101" i="28" s="1"/>
  <c r="V102" i="28"/>
  <c r="AC102" i="28" s="1"/>
  <c r="V103" i="28"/>
  <c r="AC103" i="28" s="1"/>
  <c r="V104" i="28"/>
  <c r="AC104" i="28" s="1"/>
  <c r="V105" i="28"/>
  <c r="AC105" i="28" s="1"/>
  <c r="V106" i="28"/>
  <c r="AC106" i="28" s="1"/>
  <c r="V107" i="28"/>
  <c r="AC107" i="28" s="1"/>
  <c r="V108" i="28"/>
  <c r="AC108" i="28" s="1"/>
  <c r="V109" i="28"/>
  <c r="AC109" i="28" s="1"/>
  <c r="V110" i="28"/>
  <c r="AC110" i="28" s="1"/>
  <c r="V111" i="28"/>
  <c r="AC111" i="28" s="1"/>
  <c r="V112" i="28"/>
  <c r="AC112" i="28" s="1"/>
  <c r="V113" i="28"/>
  <c r="AC113" i="28" s="1"/>
  <c r="V114" i="28"/>
  <c r="AC114" i="28" s="1"/>
  <c r="V115" i="28"/>
  <c r="AC115" i="28" s="1"/>
  <c r="V116" i="28"/>
  <c r="AC116" i="28" s="1"/>
  <c r="V117" i="28"/>
  <c r="AC117" i="28" s="1"/>
  <c r="V118" i="28"/>
  <c r="AC118" i="28" s="1"/>
  <c r="V119" i="28"/>
  <c r="AC119" i="28"/>
  <c r="V120" i="28"/>
  <c r="AC120" i="28" s="1"/>
  <c r="V121" i="28"/>
  <c r="AC121" i="28" s="1"/>
  <c r="V122" i="28"/>
  <c r="AC122" i="28" s="1"/>
  <c r="V123" i="28"/>
  <c r="AC123" i="28" s="1"/>
  <c r="V124" i="28"/>
  <c r="AC124" i="28" s="1"/>
  <c r="V125" i="28"/>
  <c r="AC125" i="28" s="1"/>
  <c r="V126" i="28"/>
  <c r="AC126" i="28" s="1"/>
  <c r="V127" i="28"/>
  <c r="AC127" i="28" s="1"/>
  <c r="V128" i="28"/>
  <c r="AC128" i="28" s="1"/>
  <c r="V129" i="28"/>
  <c r="AC129" i="28" s="1"/>
  <c r="V130" i="28"/>
  <c r="AC130" i="28" s="1"/>
  <c r="V131" i="28"/>
  <c r="AC131" i="28" s="1"/>
  <c r="V132" i="28"/>
  <c r="AC132" i="28" s="1"/>
  <c r="V133" i="28"/>
  <c r="AC133" i="28" s="1"/>
  <c r="V134" i="28"/>
  <c r="AC134" i="28" s="1"/>
  <c r="V135" i="28"/>
  <c r="AC135" i="28"/>
  <c r="V136" i="28"/>
  <c r="AC136" i="28"/>
  <c r="V137" i="28"/>
  <c r="AC137" i="28" s="1"/>
  <c r="V138" i="28"/>
  <c r="AC138" i="28" s="1"/>
  <c r="V139" i="28"/>
  <c r="AC139" i="28" s="1"/>
  <c r="V140" i="28"/>
  <c r="AC140" i="28" s="1"/>
  <c r="V141" i="28"/>
  <c r="AC141" i="28" s="1"/>
  <c r="V142" i="28"/>
  <c r="AC142" i="28" s="1"/>
  <c r="V143" i="28"/>
  <c r="AC143" i="28" s="1"/>
  <c r="V144" i="28"/>
  <c r="AC144" i="28" s="1"/>
  <c r="V145" i="28"/>
  <c r="AC145" i="28" s="1"/>
  <c r="V146" i="28"/>
  <c r="AC146" i="28" s="1"/>
  <c r="V147" i="28"/>
  <c r="AC147" i="28" s="1"/>
  <c r="V148" i="28"/>
  <c r="AC148" i="28" s="1"/>
  <c r="V149" i="28"/>
  <c r="AC149" i="28" s="1"/>
  <c r="V150" i="28"/>
  <c r="AC150" i="28" s="1"/>
  <c r="V151" i="28"/>
  <c r="AC151" i="28" s="1"/>
  <c r="V152" i="28"/>
  <c r="AC152" i="28" s="1"/>
  <c r="V153" i="28"/>
  <c r="AC153" i="28"/>
  <c r="V154" i="28"/>
  <c r="AC154" i="28" s="1"/>
  <c r="V155" i="28"/>
  <c r="AC155" i="28" s="1"/>
  <c r="V156" i="28"/>
  <c r="AC156" i="28" s="1"/>
  <c r="V157" i="28"/>
  <c r="AC157" i="28" s="1"/>
  <c r="V158" i="28"/>
  <c r="AC158" i="28" s="1"/>
  <c r="V159" i="28"/>
  <c r="AC159" i="28" s="1"/>
  <c r="V160" i="28"/>
  <c r="AC160" i="28" s="1"/>
  <c r="V161" i="28"/>
  <c r="AC161" i="28" s="1"/>
  <c r="V162" i="28"/>
  <c r="AC162" i="28" s="1"/>
  <c r="V163" i="28"/>
  <c r="AC163" i="28" s="1"/>
  <c r="V164" i="28"/>
  <c r="AC164" i="28" s="1"/>
  <c r="V165" i="28"/>
  <c r="AC165" i="28" s="1"/>
  <c r="V166" i="28"/>
  <c r="AC166" i="28" s="1"/>
  <c r="V167" i="28"/>
  <c r="AC167" i="28"/>
  <c r="V168" i="28"/>
  <c r="AC168" i="28"/>
  <c r="V169" i="28"/>
  <c r="AC169" i="28" s="1"/>
  <c r="V170" i="28"/>
  <c r="AC170" i="28" s="1"/>
  <c r="V171" i="28"/>
  <c r="AC171" i="28" s="1"/>
  <c r="V172" i="28"/>
  <c r="AC172" i="28" s="1"/>
  <c r="V173" i="28"/>
  <c r="AC173" i="28" s="1"/>
  <c r="V174" i="28"/>
  <c r="AC174" i="28" s="1"/>
  <c r="V175" i="28"/>
  <c r="AC175" i="28" s="1"/>
  <c r="V176" i="28"/>
  <c r="AC176" i="28" s="1"/>
  <c r="V177" i="28"/>
  <c r="AC177" i="28" s="1"/>
  <c r="V178" i="28"/>
  <c r="AC178" i="28" s="1"/>
  <c r="V179" i="28"/>
  <c r="AC179" i="28" s="1"/>
  <c r="V180" i="28"/>
  <c r="AC180" i="28" s="1"/>
  <c r="V181" i="28"/>
  <c r="AC181" i="28" s="1"/>
  <c r="V182" i="28"/>
  <c r="AC182" i="28" s="1"/>
  <c r="V183" i="28"/>
  <c r="AC183" i="28" s="1"/>
  <c r="V184" i="28"/>
  <c r="AC184" i="28" s="1"/>
  <c r="V185" i="28"/>
  <c r="AC185" i="28"/>
  <c r="V186" i="28"/>
  <c r="AC186" i="28" s="1"/>
  <c r="V187" i="28"/>
  <c r="AC187" i="28" s="1"/>
  <c r="V188" i="28"/>
  <c r="AC188" i="28" s="1"/>
  <c r="V189" i="28"/>
  <c r="AC189" i="28" s="1"/>
  <c r="V190" i="28"/>
  <c r="AC190" i="28" s="1"/>
  <c r="V191" i="28"/>
  <c r="AC191" i="28" s="1"/>
  <c r="V192" i="28"/>
  <c r="AC192" i="28" s="1"/>
  <c r="V193" i="28"/>
  <c r="AC193" i="28" s="1"/>
  <c r="V194" i="28"/>
  <c r="AC194" i="28" s="1"/>
  <c r="V195" i="28"/>
  <c r="AC195" i="28" s="1"/>
  <c r="V196" i="28"/>
  <c r="AC196" i="28" s="1"/>
  <c r="V197" i="28"/>
  <c r="AC197" i="28" s="1"/>
  <c r="V198" i="28"/>
  <c r="AC198" i="28" s="1"/>
  <c r="V199" i="28"/>
  <c r="AC199" i="28"/>
  <c r="V200" i="28"/>
  <c r="AC200" i="28"/>
  <c r="V202" i="28"/>
  <c r="AC202" i="28" s="1"/>
  <c r="V203" i="28"/>
  <c r="AC203" i="28" s="1"/>
  <c r="V204" i="28"/>
  <c r="AC204" i="28" s="1"/>
  <c r="V205" i="28"/>
  <c r="AC205" i="28" s="1"/>
  <c r="V206" i="28"/>
  <c r="AC206" i="28" s="1"/>
  <c r="V207" i="28"/>
  <c r="AC207" i="28" s="1"/>
  <c r="AD78" i="28"/>
  <c r="AD79" i="28"/>
  <c r="AD80" i="28"/>
  <c r="AD81" i="28"/>
  <c r="AD82" i="28"/>
  <c r="AD83" i="28"/>
  <c r="AD84" i="28"/>
  <c r="AD85" i="28"/>
  <c r="AD86" i="28"/>
  <c r="AD87" i="28"/>
  <c r="AD88" i="28"/>
  <c r="AD89" i="28"/>
  <c r="AD90" i="28"/>
  <c r="AD91" i="28"/>
  <c r="AD92" i="28"/>
  <c r="AD93" i="28"/>
  <c r="AD94" i="28"/>
  <c r="AD95" i="28"/>
  <c r="AD96" i="28"/>
  <c r="AD97" i="28"/>
  <c r="AD98" i="28"/>
  <c r="AD99" i="28"/>
  <c r="AD100" i="28"/>
  <c r="AD101" i="28"/>
  <c r="AD102" i="28"/>
  <c r="AD103" i="28"/>
  <c r="AD104" i="28"/>
  <c r="AD105" i="28"/>
  <c r="AD106" i="28"/>
  <c r="AD107" i="28"/>
  <c r="AD108" i="28"/>
  <c r="AD109" i="28"/>
  <c r="AD110" i="28"/>
  <c r="AD111" i="28"/>
  <c r="AD112" i="28"/>
  <c r="AD113" i="28"/>
  <c r="AD114" i="28"/>
  <c r="AD115" i="28"/>
  <c r="AD116" i="28"/>
  <c r="AD117" i="28"/>
  <c r="AD118" i="28"/>
  <c r="AD119" i="28"/>
  <c r="AD120" i="28"/>
  <c r="AD121" i="28"/>
  <c r="AD122" i="28"/>
  <c r="AD123" i="28"/>
  <c r="AD124" i="28"/>
  <c r="AD125" i="28"/>
  <c r="AD126" i="28"/>
  <c r="AD127" i="28"/>
  <c r="AD128" i="28"/>
  <c r="AD129" i="28"/>
  <c r="AD130" i="28"/>
  <c r="AD131" i="28"/>
  <c r="AD132" i="28"/>
  <c r="AD133" i="28"/>
  <c r="AD134" i="28"/>
  <c r="AD135" i="28"/>
  <c r="AD136" i="28"/>
  <c r="AD137" i="28"/>
  <c r="AD138" i="28"/>
  <c r="AD139" i="28"/>
  <c r="AD140" i="28"/>
  <c r="AD141" i="28"/>
  <c r="AD142" i="28"/>
  <c r="AD143" i="28"/>
  <c r="AD144" i="28"/>
  <c r="AD145" i="28"/>
  <c r="AD146" i="28"/>
  <c r="AD147" i="28"/>
  <c r="AD148" i="28"/>
  <c r="AD149" i="28"/>
  <c r="AD150" i="28"/>
  <c r="AD151" i="28"/>
  <c r="AD152" i="28"/>
  <c r="AD153" i="28"/>
  <c r="AD154" i="28"/>
  <c r="AD155" i="28"/>
  <c r="AD156" i="28"/>
  <c r="AD157" i="28"/>
  <c r="AD158" i="28"/>
  <c r="AD159" i="28"/>
  <c r="AD160" i="28"/>
  <c r="AD161" i="28"/>
  <c r="AD162" i="28"/>
  <c r="AD163" i="28"/>
  <c r="AD164" i="28"/>
  <c r="AD165" i="28"/>
  <c r="AD166" i="28"/>
  <c r="AD167" i="28"/>
  <c r="AD168" i="28"/>
  <c r="AD169" i="28"/>
  <c r="AD170" i="28"/>
  <c r="AD171" i="28"/>
  <c r="AD172" i="28"/>
  <c r="AD173" i="28"/>
  <c r="AD174" i="28"/>
  <c r="AD175" i="28"/>
  <c r="AD176" i="28"/>
  <c r="AD177" i="28"/>
  <c r="AD178" i="28"/>
  <c r="AD179" i="28"/>
  <c r="AD180" i="28"/>
  <c r="AD181" i="28"/>
  <c r="AD182" i="28"/>
  <c r="AD183" i="28"/>
  <c r="AD184" i="28"/>
  <c r="AD185" i="28"/>
  <c r="AD186" i="28"/>
  <c r="AD187" i="28"/>
  <c r="AD188" i="28"/>
  <c r="AD189" i="28"/>
  <c r="AD190" i="28"/>
  <c r="AD191" i="28"/>
  <c r="AD192" i="28"/>
  <c r="AD193" i="28"/>
  <c r="AD194" i="28"/>
  <c r="AD195" i="28"/>
  <c r="AD196" i="28"/>
  <c r="AD197" i="28"/>
  <c r="AD198" i="28"/>
  <c r="AD199" i="28"/>
  <c r="AD200" i="28"/>
  <c r="AD201" i="28"/>
  <c r="AD202" i="28"/>
  <c r="AD203" i="28"/>
  <c r="AD204" i="28"/>
  <c r="AD205" i="28"/>
  <c r="AD206" i="28"/>
  <c r="AD207" i="28"/>
  <c r="AD68" i="28"/>
  <c r="AD69" i="28"/>
  <c r="AD70" i="28"/>
  <c r="AD71" i="28"/>
  <c r="AD72" i="28"/>
  <c r="AD73" i="28"/>
  <c r="AD74" i="28"/>
  <c r="AD75" i="28"/>
  <c r="AD76" i="28"/>
  <c r="AD77" i="28"/>
  <c r="AD34" i="28"/>
  <c r="AE34" i="28"/>
  <c r="AD35" i="28"/>
  <c r="AE35" i="28" s="1"/>
  <c r="AD36" i="28"/>
  <c r="AE36" i="28" s="1"/>
  <c r="AD37" i="28"/>
  <c r="AE37" i="28"/>
  <c r="AD38" i="28"/>
  <c r="AE38" i="28"/>
  <c r="AD39" i="28"/>
  <c r="AE39" i="28" s="1"/>
  <c r="AD40" i="28"/>
  <c r="AE40" i="28" s="1"/>
  <c r="AD41" i="28"/>
  <c r="AE41" i="28"/>
  <c r="AD42" i="28"/>
  <c r="AE42" i="28" s="1"/>
  <c r="AD43" i="28"/>
  <c r="AE43" i="28" s="1"/>
  <c r="AD44" i="28"/>
  <c r="AE44" i="28" s="1"/>
  <c r="AD45" i="28"/>
  <c r="AE45" i="28"/>
  <c r="AD46" i="28"/>
  <c r="AE46" i="28"/>
  <c r="AD47" i="28"/>
  <c r="AE47" i="28" s="1"/>
  <c r="AD48" i="28"/>
  <c r="AE48" i="28" s="1"/>
  <c r="AD49" i="28"/>
  <c r="AE49" i="28"/>
  <c r="AD50" i="28"/>
  <c r="AE50" i="28"/>
  <c r="AD51" i="28"/>
  <c r="AE51" i="28" s="1"/>
  <c r="AD52" i="28"/>
  <c r="AE52" i="28" s="1"/>
  <c r="AD53" i="28"/>
  <c r="AE53" i="28" s="1"/>
  <c r="AD54" i="28"/>
  <c r="AE54" i="28"/>
  <c r="AD55" i="28"/>
  <c r="AE55" i="28" s="1"/>
  <c r="AD56" i="28"/>
  <c r="AE56" i="28" s="1"/>
  <c r="AD57" i="28"/>
  <c r="AE57" i="28"/>
  <c r="AD58" i="28"/>
  <c r="AE58" i="28" s="1"/>
  <c r="AD59" i="28"/>
  <c r="AE59" i="28" s="1"/>
  <c r="AD60" i="28"/>
  <c r="AE60" i="28" s="1"/>
  <c r="AD61" i="28"/>
  <c r="AE61" i="28"/>
  <c r="AD62" i="28"/>
  <c r="AE62" i="28"/>
  <c r="AD63" i="28"/>
  <c r="AE63" i="28" s="1"/>
  <c r="AD64" i="28"/>
  <c r="AE64" i="28" s="1"/>
  <c r="AD65" i="28"/>
  <c r="AE65" i="28"/>
  <c r="AD66" i="28"/>
  <c r="AE66" i="28"/>
  <c r="AD67" i="28"/>
  <c r="AE67" i="28" s="1"/>
  <c r="AD33" i="28"/>
  <c r="AE33" i="28" s="1"/>
  <c r="V34" i="28"/>
  <c r="AC34" i="28" s="1"/>
  <c r="V35" i="28"/>
  <c r="AC35" i="28"/>
  <c r="V36" i="28"/>
  <c r="AC36" i="28" s="1"/>
  <c r="V37" i="28"/>
  <c r="AC37" i="28" s="1"/>
  <c r="V38" i="28"/>
  <c r="AC38" i="28"/>
  <c r="V39" i="28"/>
  <c r="AC39" i="28" s="1"/>
  <c r="V40" i="28"/>
  <c r="AC40" i="28" s="1"/>
  <c r="V41" i="28"/>
  <c r="AC41" i="28" s="1"/>
  <c r="V42" i="28"/>
  <c r="AC42" i="28"/>
  <c r="V43" i="28"/>
  <c r="AC43" i="28"/>
  <c r="V44" i="28"/>
  <c r="AC44" i="28" s="1"/>
  <c r="V45" i="28"/>
  <c r="AC45" i="28" s="1"/>
  <c r="V46" i="28"/>
  <c r="AC46" i="28"/>
  <c r="V47" i="28"/>
  <c r="AC47" i="28"/>
  <c r="V48" i="28"/>
  <c r="AC48" i="28" s="1"/>
  <c r="V49" i="28"/>
  <c r="AC49" i="28" s="1"/>
  <c r="V50" i="28"/>
  <c r="AC50" i="28" s="1"/>
  <c r="V51" i="28"/>
  <c r="AC51" i="28"/>
  <c r="V52" i="28"/>
  <c r="AC52" i="28" s="1"/>
  <c r="V53" i="28"/>
  <c r="AC53" i="28" s="1"/>
  <c r="V54" i="28"/>
  <c r="AC54" i="28"/>
  <c r="V55" i="28"/>
  <c r="AC55" i="28" s="1"/>
  <c r="V56" i="28"/>
  <c r="AC56" i="28" s="1"/>
  <c r="V57" i="28"/>
  <c r="AC57" i="28" s="1"/>
  <c r="V58" i="28"/>
  <c r="AC58" i="28"/>
  <c r="V59" i="28"/>
  <c r="AC59" i="28"/>
  <c r="V60" i="28"/>
  <c r="AC60" i="28" s="1"/>
  <c r="V61" i="28"/>
  <c r="AC61" i="28" s="1"/>
  <c r="V62" i="28"/>
  <c r="AC62" i="28"/>
  <c r="V63" i="28"/>
  <c r="AC63" i="28"/>
  <c r="V64" i="28"/>
  <c r="AC64" i="28" s="1"/>
  <c r="V65" i="28"/>
  <c r="AC65" i="28" s="1"/>
  <c r="V66" i="28"/>
  <c r="AC66" i="28" s="1"/>
  <c r="V67" i="28"/>
  <c r="AC67" i="28"/>
  <c r="V33" i="28"/>
  <c r="AC33" i="28" s="1"/>
  <c r="Y201" i="28"/>
  <c r="Y202" i="28"/>
  <c r="V201" i="28"/>
  <c r="AC201" i="28" s="1"/>
  <c r="D33" i="28"/>
  <c r="D34" i="28"/>
  <c r="D35" i="28"/>
  <c r="D36" i="28"/>
  <c r="D37" i="28"/>
  <c r="D38" i="28"/>
  <c r="D39" i="28"/>
  <c r="D40" i="28"/>
  <c r="D41" i="28"/>
  <c r="D42" i="28"/>
  <c r="D43" i="28"/>
  <c r="D44" i="28"/>
  <c r="D45" i="28"/>
  <c r="D46" i="28"/>
  <c r="D47" i="28"/>
  <c r="D48" i="28"/>
  <c r="D49" i="28"/>
  <c r="D50" i="28"/>
  <c r="D51" i="28"/>
  <c r="D52" i="28"/>
  <c r="D53" i="28"/>
  <c r="D54" i="28"/>
  <c r="D55" i="28"/>
  <c r="D56" i="28"/>
  <c r="D57" i="28"/>
  <c r="D58" i="28"/>
  <c r="D59" i="28"/>
  <c r="D60" i="28"/>
  <c r="D61" i="28"/>
  <c r="D62" i="28"/>
  <c r="D63" i="28"/>
  <c r="D64" i="28"/>
  <c r="D65" i="28"/>
  <c r="D66" i="28"/>
  <c r="D67" i="28"/>
  <c r="D68" i="28"/>
  <c r="D69" i="28"/>
  <c r="D70" i="28"/>
  <c r="D71" i="28"/>
  <c r="D72" i="28"/>
  <c r="D73" i="28"/>
  <c r="D74" i="28"/>
  <c r="D75" i="28"/>
  <c r="D76" i="28"/>
  <c r="D77" i="28"/>
  <c r="D78" i="28"/>
  <c r="D79" i="28"/>
  <c r="D80" i="28"/>
  <c r="D81" i="28"/>
  <c r="D82" i="28"/>
  <c r="D83" i="28"/>
  <c r="D84" i="28"/>
  <c r="D85" i="28"/>
  <c r="D86" i="28"/>
  <c r="D87" i="28"/>
  <c r="D88" i="28"/>
  <c r="D89" i="28"/>
  <c r="D90" i="28"/>
  <c r="D91" i="28"/>
  <c r="D92" i="28"/>
  <c r="D93" i="28"/>
  <c r="D94" i="28"/>
  <c r="D95" i="28"/>
  <c r="D96" i="28"/>
  <c r="D97" i="28"/>
  <c r="D98" i="28"/>
  <c r="D99" i="28"/>
  <c r="D100" i="28"/>
  <c r="D101" i="28"/>
  <c r="D102" i="28"/>
  <c r="D103" i="28"/>
  <c r="D104" i="28"/>
  <c r="D105" i="28"/>
  <c r="D106" i="28"/>
  <c r="D107" i="28"/>
  <c r="D108" i="28"/>
  <c r="D109" i="28"/>
  <c r="D110" i="28"/>
  <c r="D111" i="28"/>
  <c r="D112" i="28"/>
  <c r="D113" i="28"/>
  <c r="D114" i="28"/>
  <c r="D115" i="28"/>
  <c r="D116" i="28"/>
  <c r="D117" i="28"/>
  <c r="D118" i="28"/>
  <c r="D119" i="28"/>
  <c r="D120" i="28"/>
  <c r="D121" i="28"/>
  <c r="D122" i="28"/>
  <c r="D123" i="28"/>
  <c r="D124" i="28"/>
  <c r="D125" i="28"/>
  <c r="D126" i="28"/>
  <c r="D127" i="28"/>
  <c r="D128" i="28"/>
  <c r="D129" i="28"/>
  <c r="D130" i="28"/>
  <c r="D131" i="28"/>
  <c r="D132" i="28"/>
  <c r="D133" i="28"/>
  <c r="D134" i="28"/>
  <c r="D135" i="28"/>
  <c r="D136" i="28"/>
  <c r="D137" i="28"/>
  <c r="D138" i="28"/>
  <c r="D139" i="28"/>
  <c r="D140" i="28"/>
  <c r="D141" i="28"/>
  <c r="D142" i="28"/>
  <c r="D143" i="28"/>
  <c r="D144" i="28"/>
  <c r="D145" i="28"/>
  <c r="D146" i="28"/>
  <c r="D147" i="28"/>
  <c r="D148" i="28"/>
  <c r="D149" i="28"/>
  <c r="D150" i="28"/>
  <c r="D151" i="28"/>
  <c r="D152" i="28"/>
  <c r="D153" i="28"/>
  <c r="D154" i="28"/>
  <c r="D155" i="28"/>
  <c r="D156" i="28"/>
  <c r="D157" i="28"/>
  <c r="D158" i="28"/>
  <c r="D159" i="28"/>
  <c r="D160" i="28"/>
  <c r="D161" i="28"/>
  <c r="D162" i="28"/>
  <c r="D163" i="28"/>
  <c r="D164" i="28"/>
  <c r="D165" i="28"/>
  <c r="D166" i="28"/>
  <c r="D167" i="28"/>
  <c r="D168" i="28"/>
  <c r="D169" i="28"/>
  <c r="D170" i="28"/>
  <c r="D171" i="28"/>
  <c r="D172" i="28"/>
  <c r="D173" i="28"/>
  <c r="D174" i="28"/>
  <c r="D175" i="28"/>
  <c r="D176" i="28"/>
  <c r="D177" i="28"/>
  <c r="D178" i="28"/>
  <c r="D179" i="28"/>
  <c r="D180" i="28"/>
  <c r="D181" i="28"/>
  <c r="D182" i="28"/>
  <c r="D183" i="28"/>
  <c r="D184" i="28"/>
  <c r="D185" i="28"/>
  <c r="D186" i="28"/>
  <c r="D187" i="28"/>
  <c r="D188" i="28"/>
  <c r="D189" i="28"/>
  <c r="D190" i="28"/>
  <c r="D191" i="28"/>
  <c r="D192" i="28"/>
  <c r="D193" i="28"/>
  <c r="D194" i="28"/>
  <c r="D195" i="28"/>
  <c r="D196" i="28"/>
  <c r="D197" i="28"/>
  <c r="D198" i="28"/>
  <c r="D199" i="28"/>
  <c r="D200" i="28"/>
  <c r="D201" i="28"/>
  <c r="D202" i="28"/>
  <c r="D203" i="28"/>
  <c r="D204" i="28"/>
  <c r="D205" i="28"/>
  <c r="D206" i="28"/>
  <c r="D207" i="28"/>
  <c r="D9" i="28"/>
  <c r="D10" i="28"/>
  <c r="D11" i="28"/>
  <c r="D12" i="28"/>
  <c r="D13" i="28"/>
  <c r="D14" i="28"/>
  <c r="D15" i="28"/>
  <c r="D16" i="28"/>
  <c r="D17" i="28"/>
  <c r="D18" i="28"/>
  <c r="D19" i="28"/>
  <c r="D20" i="28"/>
  <c r="D21" i="28"/>
  <c r="D22" i="28"/>
  <c r="D23" i="28"/>
  <c r="D24" i="28"/>
  <c r="D25" i="28"/>
  <c r="D26" i="28"/>
  <c r="D27" i="28"/>
  <c r="D28" i="28"/>
  <c r="D29" i="28"/>
  <c r="D30" i="28"/>
  <c r="D31" i="28"/>
  <c r="D32" i="28"/>
  <c r="Q24" i="48"/>
  <c r="Q88" i="48"/>
  <c r="M34" i="48"/>
  <c r="R34" i="48"/>
  <c r="M98" i="48"/>
  <c r="R98" i="48" s="1"/>
  <c r="M157" i="48"/>
  <c r="R157" i="48" s="1"/>
  <c r="M173" i="48"/>
  <c r="R173" i="48"/>
  <c r="M189" i="48"/>
  <c r="R189" i="48" s="1"/>
  <c r="M205" i="48"/>
  <c r="R205" i="48" s="1"/>
  <c r="Q34" i="48"/>
  <c r="Q35" i="48"/>
  <c r="Q36" i="48"/>
  <c r="Q37" i="48"/>
  <c r="Q38" i="48"/>
  <c r="Q39" i="48"/>
  <c r="Q40" i="48"/>
  <c r="Q41" i="48"/>
  <c r="Q42" i="48"/>
  <c r="Q43" i="48"/>
  <c r="Q44" i="48"/>
  <c r="Q45" i="48"/>
  <c r="Q46" i="48"/>
  <c r="Q47" i="48"/>
  <c r="Q48" i="48"/>
  <c r="Q49" i="48"/>
  <c r="Q50" i="48"/>
  <c r="Q51" i="48"/>
  <c r="Q52" i="48"/>
  <c r="Q53" i="48"/>
  <c r="Q54" i="48"/>
  <c r="Q55" i="48"/>
  <c r="Q56" i="48"/>
  <c r="Q57" i="48"/>
  <c r="Q58" i="48"/>
  <c r="Q59" i="48"/>
  <c r="Q60" i="48"/>
  <c r="Q61" i="48"/>
  <c r="Q62" i="48"/>
  <c r="Q63" i="48"/>
  <c r="Q64" i="48"/>
  <c r="Q65" i="48"/>
  <c r="Q66" i="48"/>
  <c r="Q67" i="48"/>
  <c r="Q68" i="48"/>
  <c r="Q69" i="48"/>
  <c r="Q70" i="48"/>
  <c r="Q71" i="48"/>
  <c r="Q72" i="48"/>
  <c r="Q73" i="48"/>
  <c r="Q74" i="48"/>
  <c r="Q75" i="48"/>
  <c r="Q76" i="48"/>
  <c r="Q77" i="48"/>
  <c r="Q78" i="48"/>
  <c r="Q79" i="48"/>
  <c r="Q80" i="48"/>
  <c r="Q81" i="48"/>
  <c r="Q82" i="48"/>
  <c r="Q83" i="48"/>
  <c r="Q84" i="48"/>
  <c r="Q85" i="48"/>
  <c r="Q86" i="48"/>
  <c r="Q87" i="48"/>
  <c r="Q89" i="48"/>
  <c r="Q90" i="48"/>
  <c r="Q91" i="48"/>
  <c r="Q92" i="48"/>
  <c r="Q93" i="48"/>
  <c r="Q94" i="48"/>
  <c r="Q95" i="48"/>
  <c r="Q96" i="48"/>
  <c r="Q97" i="48"/>
  <c r="Q98" i="48"/>
  <c r="Q99" i="48"/>
  <c r="Q100" i="48"/>
  <c r="Q101" i="48"/>
  <c r="Q102" i="48"/>
  <c r="Q103" i="48"/>
  <c r="Q104" i="48"/>
  <c r="Q105" i="48"/>
  <c r="Q106" i="48"/>
  <c r="Q107" i="48"/>
  <c r="Q108" i="48"/>
  <c r="Q109" i="48"/>
  <c r="Q110" i="48"/>
  <c r="Q111" i="48"/>
  <c r="Q112" i="48"/>
  <c r="Q113" i="48"/>
  <c r="Q114" i="48"/>
  <c r="Q115" i="48"/>
  <c r="Q116" i="48"/>
  <c r="Q117" i="48"/>
  <c r="Q118" i="48"/>
  <c r="Q119" i="48"/>
  <c r="Q120" i="48"/>
  <c r="Q121" i="48"/>
  <c r="Q122" i="48"/>
  <c r="Q123" i="48"/>
  <c r="Q124" i="48"/>
  <c r="Q125" i="48"/>
  <c r="Q126" i="48"/>
  <c r="Q127" i="48"/>
  <c r="Q128" i="48"/>
  <c r="Q129" i="48"/>
  <c r="Q130" i="48"/>
  <c r="Q131" i="48"/>
  <c r="Q132" i="48"/>
  <c r="Q133" i="48"/>
  <c r="Q134" i="48"/>
  <c r="Q135" i="48"/>
  <c r="Q136" i="48"/>
  <c r="Q137" i="48"/>
  <c r="Q138" i="48"/>
  <c r="Q139" i="48"/>
  <c r="Q140" i="48"/>
  <c r="Q141" i="48"/>
  <c r="Q142" i="48"/>
  <c r="Q143" i="48"/>
  <c r="Q144" i="48"/>
  <c r="Q145" i="48"/>
  <c r="Q146" i="48"/>
  <c r="Q147" i="48"/>
  <c r="Q148" i="48"/>
  <c r="Q149" i="48"/>
  <c r="Q151" i="48"/>
  <c r="Q152" i="48"/>
  <c r="Q153" i="48"/>
  <c r="Q154" i="48"/>
  <c r="Q155" i="48"/>
  <c r="Q156" i="48"/>
  <c r="Q157" i="48"/>
  <c r="Q158" i="48"/>
  <c r="Q159" i="48"/>
  <c r="Q160" i="48"/>
  <c r="Q161" i="48"/>
  <c r="Q162" i="48"/>
  <c r="Q163" i="48"/>
  <c r="Q164" i="48"/>
  <c r="Q165" i="48"/>
  <c r="Q166" i="48"/>
  <c r="Q167" i="48"/>
  <c r="Q168" i="48"/>
  <c r="Q169" i="48"/>
  <c r="Q170" i="48"/>
  <c r="Q171" i="48"/>
  <c r="Q172" i="48"/>
  <c r="Q173" i="48"/>
  <c r="Q174" i="48"/>
  <c r="Q175" i="48"/>
  <c r="Q176" i="48"/>
  <c r="Q177" i="48"/>
  <c r="Q178" i="48"/>
  <c r="Q179" i="48"/>
  <c r="Q180" i="48"/>
  <c r="Q181" i="48"/>
  <c r="Q182" i="48"/>
  <c r="Q183" i="48"/>
  <c r="Q184" i="48"/>
  <c r="Q185" i="48"/>
  <c r="Q186" i="48"/>
  <c r="Q187" i="48"/>
  <c r="Q188" i="48"/>
  <c r="Q189" i="48"/>
  <c r="Q190" i="48"/>
  <c r="Q191" i="48"/>
  <c r="Q192" i="48"/>
  <c r="Q193" i="48"/>
  <c r="Q194" i="48"/>
  <c r="Q195" i="48"/>
  <c r="Q196" i="48"/>
  <c r="Q197" i="48"/>
  <c r="Q198" i="48"/>
  <c r="Q199" i="48"/>
  <c r="Q200" i="48"/>
  <c r="Q201" i="48"/>
  <c r="Q202" i="48"/>
  <c r="Q203" i="48"/>
  <c r="Q204" i="48"/>
  <c r="Q205" i="48"/>
  <c r="Q206" i="48"/>
  <c r="Q207" i="48"/>
  <c r="Q9" i="48"/>
  <c r="Q10" i="48"/>
  <c r="Q11" i="48"/>
  <c r="Q12" i="48"/>
  <c r="Q13" i="48"/>
  <c r="Q14" i="48"/>
  <c r="Q15" i="48"/>
  <c r="Q16" i="48"/>
  <c r="Q17" i="48"/>
  <c r="Q18" i="48"/>
  <c r="Q19" i="48"/>
  <c r="Q20" i="48"/>
  <c r="Q21" i="48"/>
  <c r="Q22" i="48"/>
  <c r="Q23" i="48"/>
  <c r="Q25" i="48"/>
  <c r="Q26" i="48"/>
  <c r="Q27" i="48"/>
  <c r="Q28" i="48"/>
  <c r="Q29" i="48"/>
  <c r="Q30" i="48"/>
  <c r="Q31" i="48"/>
  <c r="Q32" i="48"/>
  <c r="Q33" i="48"/>
  <c r="Q8" i="48"/>
  <c r="M33" i="48"/>
  <c r="R33" i="48" s="1"/>
  <c r="M35" i="48"/>
  <c r="R35" i="48" s="1"/>
  <c r="M36" i="48"/>
  <c r="R36" i="48" s="1"/>
  <c r="M37" i="48"/>
  <c r="R37" i="48" s="1"/>
  <c r="M38" i="48"/>
  <c r="R38" i="48" s="1"/>
  <c r="M39" i="48"/>
  <c r="R39" i="48" s="1"/>
  <c r="M40" i="48"/>
  <c r="R40" i="48" s="1"/>
  <c r="M41" i="48"/>
  <c r="R41" i="48" s="1"/>
  <c r="M42" i="48"/>
  <c r="R42" i="48" s="1"/>
  <c r="M43" i="48"/>
  <c r="R43" i="48" s="1"/>
  <c r="M44" i="48"/>
  <c r="R44" i="48" s="1"/>
  <c r="M45" i="48"/>
  <c r="R45" i="48"/>
  <c r="M46" i="48"/>
  <c r="R46" i="48" s="1"/>
  <c r="M47" i="48"/>
  <c r="R47" i="48" s="1"/>
  <c r="M48" i="48"/>
  <c r="R48" i="48" s="1"/>
  <c r="M49" i="48"/>
  <c r="R49" i="48"/>
  <c r="M50" i="48"/>
  <c r="R50" i="48" s="1"/>
  <c r="M51" i="48"/>
  <c r="R51" i="48" s="1"/>
  <c r="M52" i="48"/>
  <c r="R52" i="48" s="1"/>
  <c r="M53" i="48"/>
  <c r="R53" i="48" s="1"/>
  <c r="M54" i="48"/>
  <c r="R54" i="48" s="1"/>
  <c r="M55" i="48"/>
  <c r="R55" i="48" s="1"/>
  <c r="M56" i="48"/>
  <c r="R56" i="48" s="1"/>
  <c r="M57" i="48"/>
  <c r="R57" i="48"/>
  <c r="M58" i="48"/>
  <c r="R58" i="48" s="1"/>
  <c r="M59" i="48"/>
  <c r="R59" i="48" s="1"/>
  <c r="M60" i="48"/>
  <c r="R60" i="48" s="1"/>
  <c r="M61" i="48"/>
  <c r="R61" i="48"/>
  <c r="M62" i="48"/>
  <c r="R62" i="48" s="1"/>
  <c r="M63" i="48"/>
  <c r="R63" i="48" s="1"/>
  <c r="M64" i="48"/>
  <c r="R64" i="48" s="1"/>
  <c r="M65" i="48"/>
  <c r="R65" i="48"/>
  <c r="M66" i="48"/>
  <c r="R66" i="48" s="1"/>
  <c r="M67" i="48"/>
  <c r="R67" i="48" s="1"/>
  <c r="M68" i="48"/>
  <c r="R68" i="48" s="1"/>
  <c r="M69" i="48"/>
  <c r="R69" i="48" s="1"/>
  <c r="M70" i="48"/>
  <c r="R70" i="48" s="1"/>
  <c r="M71" i="48"/>
  <c r="R71" i="48" s="1"/>
  <c r="M72" i="48"/>
  <c r="R72" i="48" s="1"/>
  <c r="M73" i="48"/>
  <c r="R73" i="48" s="1"/>
  <c r="M74" i="48"/>
  <c r="R74" i="48" s="1"/>
  <c r="M75" i="48"/>
  <c r="R75" i="48" s="1"/>
  <c r="M76" i="48"/>
  <c r="R76" i="48" s="1"/>
  <c r="M77" i="48"/>
  <c r="R77" i="48"/>
  <c r="M78" i="48"/>
  <c r="R78" i="48" s="1"/>
  <c r="M79" i="48"/>
  <c r="R79" i="48" s="1"/>
  <c r="M80" i="48"/>
  <c r="R80" i="48" s="1"/>
  <c r="M81" i="48"/>
  <c r="R81" i="48"/>
  <c r="M82" i="48"/>
  <c r="R82" i="48" s="1"/>
  <c r="M83" i="48"/>
  <c r="R83" i="48" s="1"/>
  <c r="M84" i="48"/>
  <c r="R84" i="48" s="1"/>
  <c r="M85" i="48"/>
  <c r="R85" i="48" s="1"/>
  <c r="M86" i="48"/>
  <c r="R86" i="48" s="1"/>
  <c r="M87" i="48"/>
  <c r="R87" i="48" s="1"/>
  <c r="M88" i="48"/>
  <c r="R88" i="48" s="1"/>
  <c r="M89" i="48"/>
  <c r="R89" i="48"/>
  <c r="M90" i="48"/>
  <c r="R90" i="48" s="1"/>
  <c r="M91" i="48"/>
  <c r="R91" i="48" s="1"/>
  <c r="M92" i="48"/>
  <c r="R92" i="48" s="1"/>
  <c r="M93" i="48"/>
  <c r="R93" i="48"/>
  <c r="M94" i="48"/>
  <c r="R94" i="48" s="1"/>
  <c r="M95" i="48"/>
  <c r="R95" i="48" s="1"/>
  <c r="M96" i="48"/>
  <c r="R96" i="48" s="1"/>
  <c r="M97" i="48"/>
  <c r="R97" i="48"/>
  <c r="M99" i="48"/>
  <c r="R99" i="48" s="1"/>
  <c r="M100" i="48"/>
  <c r="R100" i="48" s="1"/>
  <c r="M101" i="48"/>
  <c r="R101" i="48" s="1"/>
  <c r="M102" i="48"/>
  <c r="R102" i="48" s="1"/>
  <c r="M103" i="48"/>
  <c r="R103" i="48" s="1"/>
  <c r="M104" i="48"/>
  <c r="R104" i="48" s="1"/>
  <c r="M105" i="48"/>
  <c r="R105" i="48" s="1"/>
  <c r="M106" i="48"/>
  <c r="R106" i="48" s="1"/>
  <c r="M107" i="48"/>
  <c r="R107" i="48" s="1"/>
  <c r="M108" i="48"/>
  <c r="R108" i="48" s="1"/>
  <c r="M109" i="48"/>
  <c r="R109" i="48" s="1"/>
  <c r="M110" i="48"/>
  <c r="R110" i="48"/>
  <c r="M111" i="48"/>
  <c r="R111" i="48" s="1"/>
  <c r="M112" i="48"/>
  <c r="R112" i="48" s="1"/>
  <c r="M113" i="48"/>
  <c r="R113" i="48" s="1"/>
  <c r="M114" i="48"/>
  <c r="R114" i="48"/>
  <c r="M115" i="48"/>
  <c r="R115" i="48" s="1"/>
  <c r="M116" i="48"/>
  <c r="R116" i="48" s="1"/>
  <c r="M117" i="48"/>
  <c r="R117" i="48" s="1"/>
  <c r="M118" i="48"/>
  <c r="R118" i="48" s="1"/>
  <c r="M119" i="48"/>
  <c r="R119" i="48" s="1"/>
  <c r="M120" i="48"/>
  <c r="R120" i="48" s="1"/>
  <c r="M121" i="48"/>
  <c r="R121" i="48" s="1"/>
  <c r="M122" i="48"/>
  <c r="R122" i="48"/>
  <c r="M123" i="48"/>
  <c r="R123" i="48" s="1"/>
  <c r="M124" i="48"/>
  <c r="R124" i="48" s="1"/>
  <c r="M125" i="48"/>
  <c r="R125" i="48" s="1"/>
  <c r="M126" i="48"/>
  <c r="R126" i="48"/>
  <c r="M127" i="48"/>
  <c r="R127" i="48" s="1"/>
  <c r="M128" i="48"/>
  <c r="R128" i="48" s="1"/>
  <c r="M129" i="48"/>
  <c r="R129" i="48" s="1"/>
  <c r="M130" i="48"/>
  <c r="R130" i="48"/>
  <c r="M131" i="48"/>
  <c r="R131" i="48" s="1"/>
  <c r="M132" i="48"/>
  <c r="R132" i="48" s="1"/>
  <c r="M133" i="48"/>
  <c r="R133" i="48" s="1"/>
  <c r="M134" i="48"/>
  <c r="R134" i="48" s="1"/>
  <c r="M135" i="48"/>
  <c r="R135" i="48" s="1"/>
  <c r="M136" i="48"/>
  <c r="R136" i="48" s="1"/>
  <c r="M137" i="48"/>
  <c r="R137" i="48" s="1"/>
  <c r="M138" i="48"/>
  <c r="R138" i="48" s="1"/>
  <c r="M139" i="48"/>
  <c r="R139" i="48" s="1"/>
  <c r="M140" i="48"/>
  <c r="R140" i="48" s="1"/>
  <c r="M141" i="48"/>
  <c r="R141" i="48" s="1"/>
  <c r="M142" i="48"/>
  <c r="R142" i="48"/>
  <c r="M143" i="48"/>
  <c r="R143" i="48" s="1"/>
  <c r="M144" i="48"/>
  <c r="R144" i="48" s="1"/>
  <c r="M145" i="48"/>
  <c r="R145" i="48" s="1"/>
  <c r="M146" i="48"/>
  <c r="R146" i="48"/>
  <c r="M147" i="48"/>
  <c r="R147" i="48" s="1"/>
  <c r="M148" i="48"/>
  <c r="R148" i="48" s="1"/>
  <c r="M149" i="48"/>
  <c r="R149" i="48" s="1"/>
  <c r="M150" i="48"/>
  <c r="R150" i="48" s="1"/>
  <c r="M151" i="48"/>
  <c r="R151" i="48" s="1"/>
  <c r="M152" i="48"/>
  <c r="R152" i="48" s="1"/>
  <c r="M153" i="48"/>
  <c r="R153" i="48" s="1"/>
  <c r="M154" i="48"/>
  <c r="R154" i="48"/>
  <c r="M155" i="48"/>
  <c r="R155" i="48" s="1"/>
  <c r="M156" i="48"/>
  <c r="R156" i="48" s="1"/>
  <c r="M158" i="48"/>
  <c r="R158" i="48" s="1"/>
  <c r="M159" i="48"/>
  <c r="R159" i="48"/>
  <c r="M160" i="48"/>
  <c r="R160" i="48" s="1"/>
  <c r="M161" i="48"/>
  <c r="R161" i="48" s="1"/>
  <c r="M162" i="48"/>
  <c r="R162" i="48" s="1"/>
  <c r="M163" i="48"/>
  <c r="R163" i="48"/>
  <c r="M164" i="48"/>
  <c r="R164" i="48" s="1"/>
  <c r="M165" i="48"/>
  <c r="R165" i="48" s="1"/>
  <c r="M166" i="48"/>
  <c r="R166" i="48" s="1"/>
  <c r="M167" i="48"/>
  <c r="R167" i="48" s="1"/>
  <c r="M168" i="48"/>
  <c r="R168" i="48" s="1"/>
  <c r="M169" i="48"/>
  <c r="R169" i="48" s="1"/>
  <c r="M170" i="48"/>
  <c r="R170" i="48" s="1"/>
  <c r="M171" i="48"/>
  <c r="R171" i="48" s="1"/>
  <c r="M172" i="48"/>
  <c r="R172" i="48" s="1"/>
  <c r="M174" i="48"/>
  <c r="R174" i="48" s="1"/>
  <c r="M175" i="48"/>
  <c r="R175" i="48" s="1"/>
  <c r="M176" i="48"/>
  <c r="R176" i="48"/>
  <c r="M177" i="48"/>
  <c r="R177" i="48" s="1"/>
  <c r="M178" i="48"/>
  <c r="R178" i="48" s="1"/>
  <c r="M179" i="48"/>
  <c r="R179" i="48" s="1"/>
  <c r="M180" i="48"/>
  <c r="R180" i="48"/>
  <c r="M181" i="48"/>
  <c r="R181" i="48" s="1"/>
  <c r="M182" i="48"/>
  <c r="R182" i="48" s="1"/>
  <c r="M183" i="48"/>
  <c r="R183" i="48" s="1"/>
  <c r="M184" i="48"/>
  <c r="R184" i="48" s="1"/>
  <c r="M185" i="48"/>
  <c r="R185" i="48" s="1"/>
  <c r="M186" i="48"/>
  <c r="R186" i="48" s="1"/>
  <c r="M187" i="48"/>
  <c r="R187" i="48" s="1"/>
  <c r="M188" i="48"/>
  <c r="R188" i="48"/>
  <c r="M190" i="48"/>
  <c r="R190" i="48" s="1"/>
  <c r="M191" i="48"/>
  <c r="R191" i="48" s="1"/>
  <c r="M192" i="48"/>
  <c r="R192" i="48" s="1"/>
  <c r="M193" i="48"/>
  <c r="R193" i="48"/>
  <c r="M194" i="48"/>
  <c r="R194" i="48" s="1"/>
  <c r="M195" i="48"/>
  <c r="R195" i="48" s="1"/>
  <c r="M196" i="48"/>
  <c r="R196" i="48" s="1"/>
  <c r="M197" i="48"/>
  <c r="R197" i="48"/>
  <c r="M198" i="48"/>
  <c r="R198" i="48" s="1"/>
  <c r="M199" i="48"/>
  <c r="R199" i="48" s="1"/>
  <c r="M200" i="48"/>
  <c r="R200" i="48" s="1"/>
  <c r="M201" i="48"/>
  <c r="R201" i="48" s="1"/>
  <c r="M202" i="48"/>
  <c r="R202" i="48" s="1"/>
  <c r="M203" i="48"/>
  <c r="R203" i="48" s="1"/>
  <c r="M204" i="48"/>
  <c r="R204" i="48" s="1"/>
  <c r="M206" i="48"/>
  <c r="R206" i="48" s="1"/>
  <c r="M207" i="48"/>
  <c r="R207" i="48" s="1"/>
  <c r="C33" i="48"/>
  <c r="C34" i="48"/>
  <c r="C35" i="48"/>
  <c r="C36" i="48"/>
  <c r="C37" i="48"/>
  <c r="C38" i="48"/>
  <c r="C39" i="48"/>
  <c r="C40" i="48"/>
  <c r="C41" i="48"/>
  <c r="C42" i="48"/>
  <c r="C43" i="48"/>
  <c r="C44" i="48"/>
  <c r="C45" i="48"/>
  <c r="C46" i="48"/>
  <c r="C47" i="48"/>
  <c r="C48" i="48"/>
  <c r="C49" i="48"/>
  <c r="C50" i="48"/>
  <c r="C51" i="48"/>
  <c r="C52" i="48"/>
  <c r="C53" i="48"/>
  <c r="C54" i="48"/>
  <c r="C55" i="48"/>
  <c r="C56" i="48"/>
  <c r="C57" i="48"/>
  <c r="C58" i="48"/>
  <c r="C59" i="48"/>
  <c r="C60" i="48"/>
  <c r="C61" i="48"/>
  <c r="C62" i="48"/>
  <c r="C63" i="48"/>
  <c r="C64" i="48"/>
  <c r="C65" i="48"/>
  <c r="C66" i="48"/>
  <c r="C67" i="48"/>
  <c r="C68" i="48"/>
  <c r="C69" i="48"/>
  <c r="C70" i="48"/>
  <c r="C71" i="48"/>
  <c r="C72" i="48"/>
  <c r="C73" i="48"/>
  <c r="C74" i="48"/>
  <c r="C75" i="48"/>
  <c r="C76" i="48"/>
  <c r="C77" i="48"/>
  <c r="C78" i="48"/>
  <c r="C79" i="48"/>
  <c r="C80" i="48"/>
  <c r="C81" i="48"/>
  <c r="C82" i="48"/>
  <c r="C83" i="48"/>
  <c r="C84" i="48"/>
  <c r="C85" i="48"/>
  <c r="C86" i="48"/>
  <c r="C87" i="48"/>
  <c r="C88" i="48"/>
  <c r="C89" i="48"/>
  <c r="C90" i="48"/>
  <c r="C91" i="48"/>
  <c r="C92" i="48"/>
  <c r="C93" i="48"/>
  <c r="C94" i="48"/>
  <c r="C95" i="48"/>
  <c r="C96" i="48"/>
  <c r="C97" i="48"/>
  <c r="C98" i="48"/>
  <c r="C99" i="48"/>
  <c r="C100" i="48"/>
  <c r="C101" i="48"/>
  <c r="C102" i="48"/>
  <c r="C103" i="48"/>
  <c r="C104" i="48"/>
  <c r="C105" i="48"/>
  <c r="C106" i="48"/>
  <c r="C107" i="48"/>
  <c r="C108" i="48"/>
  <c r="C109" i="48"/>
  <c r="C110" i="48"/>
  <c r="C111" i="48"/>
  <c r="C112" i="48"/>
  <c r="C113" i="48"/>
  <c r="C114" i="48"/>
  <c r="C115" i="48"/>
  <c r="C116" i="48"/>
  <c r="C117" i="48"/>
  <c r="C118" i="48"/>
  <c r="C119" i="48"/>
  <c r="C120" i="48"/>
  <c r="C121" i="48"/>
  <c r="C122" i="48"/>
  <c r="C123" i="48"/>
  <c r="C124" i="48"/>
  <c r="C125" i="48"/>
  <c r="C126" i="48"/>
  <c r="C127" i="48"/>
  <c r="C128" i="48"/>
  <c r="C129" i="48"/>
  <c r="C130" i="48"/>
  <c r="C131" i="48"/>
  <c r="C132" i="48"/>
  <c r="C133" i="48"/>
  <c r="C134" i="48"/>
  <c r="C135" i="48"/>
  <c r="C136" i="48"/>
  <c r="C137" i="48"/>
  <c r="C138" i="48"/>
  <c r="C139" i="48"/>
  <c r="C140" i="48"/>
  <c r="C141" i="48"/>
  <c r="C142" i="48"/>
  <c r="C143" i="48"/>
  <c r="C144" i="48"/>
  <c r="C145" i="48"/>
  <c r="C146" i="48"/>
  <c r="C147" i="48"/>
  <c r="C148" i="48"/>
  <c r="C149" i="48"/>
  <c r="C150" i="48"/>
  <c r="C151" i="48"/>
  <c r="C152" i="48"/>
  <c r="C153" i="48"/>
  <c r="C154" i="48"/>
  <c r="C155" i="48"/>
  <c r="C156" i="48"/>
  <c r="C157" i="48"/>
  <c r="C158" i="48"/>
  <c r="C159" i="48"/>
  <c r="C160" i="48"/>
  <c r="C161" i="48"/>
  <c r="C162" i="48"/>
  <c r="C163" i="48"/>
  <c r="C164" i="48"/>
  <c r="C165" i="48"/>
  <c r="C166" i="48"/>
  <c r="C167" i="48"/>
  <c r="C168" i="48"/>
  <c r="C169" i="48"/>
  <c r="C170" i="48"/>
  <c r="C171" i="48"/>
  <c r="C172" i="48"/>
  <c r="C173" i="48"/>
  <c r="C174" i="48"/>
  <c r="C175" i="48"/>
  <c r="C176" i="48"/>
  <c r="C177" i="48"/>
  <c r="C178" i="48"/>
  <c r="C179" i="48"/>
  <c r="C180" i="48"/>
  <c r="C181" i="48"/>
  <c r="C182" i="48"/>
  <c r="C183" i="48"/>
  <c r="C184" i="48"/>
  <c r="C185" i="48"/>
  <c r="C186" i="48"/>
  <c r="C187" i="48"/>
  <c r="C188" i="48"/>
  <c r="C189" i="48"/>
  <c r="C190" i="48"/>
  <c r="C191" i="48"/>
  <c r="C192" i="48"/>
  <c r="C193" i="48"/>
  <c r="C194" i="48"/>
  <c r="C195" i="48"/>
  <c r="C196" i="48"/>
  <c r="C197" i="48"/>
  <c r="C198" i="48"/>
  <c r="C199" i="48"/>
  <c r="C200" i="48"/>
  <c r="C201" i="48"/>
  <c r="C202" i="48"/>
  <c r="C203" i="48"/>
  <c r="C204" i="48"/>
  <c r="C205" i="48"/>
  <c r="C206" i="48"/>
  <c r="C207" i="48"/>
  <c r="Z71" i="36"/>
  <c r="Z72" i="36"/>
  <c r="AE72" i="36" s="1"/>
  <c r="Z73" i="36"/>
  <c r="Z74" i="36"/>
  <c r="AE74" i="36"/>
  <c r="Z75" i="36"/>
  <c r="Z76" i="36"/>
  <c r="AE76" i="36" s="1"/>
  <c r="Z77" i="36"/>
  <c r="AE77" i="36" s="1"/>
  <c r="Z78" i="36"/>
  <c r="AE78" i="36" s="1"/>
  <c r="Z79" i="36"/>
  <c r="Z80" i="36"/>
  <c r="AE80" i="36"/>
  <c r="Z81" i="36"/>
  <c r="AE81" i="36" s="1"/>
  <c r="Z82" i="36"/>
  <c r="AE82" i="36" s="1"/>
  <c r="Z83" i="36"/>
  <c r="Z84" i="36"/>
  <c r="Z85" i="36"/>
  <c r="Z86" i="36"/>
  <c r="AE86" i="36" s="1"/>
  <c r="Z87" i="36"/>
  <c r="AE87" i="36" s="1"/>
  <c r="Z88" i="36"/>
  <c r="AE88" i="36" s="1"/>
  <c r="Z89" i="36"/>
  <c r="AE89" i="36" s="1"/>
  <c r="Z90" i="36"/>
  <c r="AE90" i="36" s="1"/>
  <c r="Z91" i="36"/>
  <c r="Z92" i="36"/>
  <c r="AE92" i="36" s="1"/>
  <c r="Z93" i="36"/>
  <c r="Z94" i="36"/>
  <c r="AE94" i="36"/>
  <c r="Z95" i="36"/>
  <c r="Z96" i="36"/>
  <c r="AE96" i="36" s="1"/>
  <c r="Z97" i="36"/>
  <c r="Z98" i="36"/>
  <c r="AE98" i="36" s="1"/>
  <c r="Z99" i="36"/>
  <c r="AE99" i="36" s="1"/>
  <c r="Z100" i="36"/>
  <c r="AE100" i="36" s="1"/>
  <c r="Z101" i="36"/>
  <c r="AE101" i="36" s="1"/>
  <c r="Z102" i="36"/>
  <c r="AE102" i="36" s="1"/>
  <c r="Z103" i="36"/>
  <c r="AE103" i="36" s="1"/>
  <c r="Z104" i="36"/>
  <c r="AE104" i="36" s="1"/>
  <c r="Z105" i="36"/>
  <c r="Z106" i="36"/>
  <c r="AE106" i="36" s="1"/>
  <c r="Z107" i="36"/>
  <c r="AE107" i="36" s="1"/>
  <c r="Z108" i="36"/>
  <c r="Z109" i="36"/>
  <c r="Z110" i="36"/>
  <c r="AE110" i="36" s="1"/>
  <c r="Z111" i="36"/>
  <c r="AE111" i="36" s="1"/>
  <c r="Z112" i="36"/>
  <c r="Z113" i="36"/>
  <c r="Z114" i="36"/>
  <c r="AE114" i="36" s="1"/>
  <c r="Z115" i="36"/>
  <c r="Z116" i="36"/>
  <c r="AE116" i="36" s="1"/>
  <c r="Z117" i="36"/>
  <c r="AE117" i="36" s="1"/>
  <c r="Z118" i="36"/>
  <c r="AE118" i="36" s="1"/>
  <c r="Z119" i="36"/>
  <c r="Z120" i="36"/>
  <c r="AE120" i="36"/>
  <c r="Z121" i="36"/>
  <c r="Z122" i="36"/>
  <c r="AE122" i="36" s="1"/>
  <c r="Z123" i="36"/>
  <c r="AE123" i="36" s="1"/>
  <c r="Z124" i="36"/>
  <c r="AE124" i="36" s="1"/>
  <c r="Z125" i="36"/>
  <c r="Z126" i="36"/>
  <c r="AE126" i="36"/>
  <c r="Z127" i="36"/>
  <c r="Z128" i="36"/>
  <c r="AE128" i="36" s="1"/>
  <c r="Z129" i="36"/>
  <c r="AE129" i="36" s="1"/>
  <c r="Z130" i="36"/>
  <c r="AE130" i="36" s="1"/>
  <c r="Z131" i="36"/>
  <c r="AE131" i="36" s="1"/>
  <c r="Z132" i="36"/>
  <c r="AE132" i="36" s="1"/>
  <c r="Z133" i="36"/>
  <c r="AE133" i="36" s="1"/>
  <c r="Z134" i="36"/>
  <c r="AE134" i="36" s="1"/>
  <c r="Z135" i="36"/>
  <c r="Z136" i="36"/>
  <c r="AE136" i="36"/>
  <c r="Z137" i="36"/>
  <c r="AE137" i="36"/>
  <c r="Z138" i="36"/>
  <c r="AE138" i="36" s="1"/>
  <c r="Z139" i="36"/>
  <c r="Z140" i="36"/>
  <c r="AE140" i="36" s="1"/>
  <c r="Z141" i="36"/>
  <c r="Z142" i="36"/>
  <c r="AE142" i="36"/>
  <c r="Z143" i="36"/>
  <c r="AE143" i="36" s="1"/>
  <c r="Z144" i="36"/>
  <c r="AE144" i="36" s="1"/>
  <c r="Z145" i="36"/>
  <c r="Z146" i="36"/>
  <c r="AE146" i="36"/>
  <c r="Z147" i="36"/>
  <c r="AE147" i="36" s="1"/>
  <c r="Z148" i="36"/>
  <c r="Z149" i="36"/>
  <c r="AE149" i="36" s="1"/>
  <c r="Z150" i="36"/>
  <c r="AE150" i="36" s="1"/>
  <c r="Z151" i="36"/>
  <c r="AE151" i="36" s="1"/>
  <c r="Z152" i="36"/>
  <c r="AE152" i="36"/>
  <c r="Z153" i="36"/>
  <c r="Z154" i="36"/>
  <c r="AE154" i="36" s="1"/>
  <c r="Z155" i="36"/>
  <c r="AE155" i="36" s="1"/>
  <c r="Z156" i="36"/>
  <c r="AE156" i="36" s="1"/>
  <c r="Z157" i="36"/>
  <c r="Z158" i="36"/>
  <c r="AE158" i="36" s="1"/>
  <c r="Z159" i="36"/>
  <c r="Z160" i="36"/>
  <c r="Z161" i="36"/>
  <c r="Z162" i="36"/>
  <c r="AE162" i="36"/>
  <c r="Z163" i="36"/>
  <c r="AE163" i="36" s="1"/>
  <c r="Z164" i="36"/>
  <c r="AE164" i="36" s="1"/>
  <c r="Z165" i="36"/>
  <c r="Z166" i="36"/>
  <c r="AE166" i="36" s="1"/>
  <c r="Z167" i="36"/>
  <c r="AE167" i="36" s="1"/>
  <c r="Z168" i="36"/>
  <c r="AE168" i="36"/>
  <c r="Z169" i="36"/>
  <c r="AE169" i="36" s="1"/>
  <c r="Z170" i="36"/>
  <c r="AE170" i="36" s="1"/>
  <c r="Z171" i="36"/>
  <c r="Z172" i="36"/>
  <c r="AE172" i="36" s="1"/>
  <c r="Z173" i="36"/>
  <c r="AE173" i="36"/>
  <c r="Z174" i="36"/>
  <c r="AE174" i="36" s="1"/>
  <c r="Z175" i="36"/>
  <c r="Z176" i="36"/>
  <c r="AE176" i="36" s="1"/>
  <c r="Z177" i="36"/>
  <c r="AE177" i="36" s="1"/>
  <c r="Z178" i="36"/>
  <c r="AE178" i="36"/>
  <c r="Z179" i="36"/>
  <c r="Z180" i="36"/>
  <c r="Z181" i="36"/>
  <c r="Z182" i="36"/>
  <c r="AE182" i="36" s="1"/>
  <c r="Z183" i="36"/>
  <c r="AE183" i="36" s="1"/>
  <c r="Z184" i="36"/>
  <c r="AE184" i="36" s="1"/>
  <c r="Z185" i="36"/>
  <c r="Z186" i="36"/>
  <c r="AE186" i="36" s="1"/>
  <c r="Z187" i="36"/>
  <c r="Z188" i="36"/>
  <c r="AE188" i="36"/>
  <c r="Z189" i="36"/>
  <c r="AE189" i="36" s="1"/>
  <c r="Z190" i="36"/>
  <c r="AE190" i="36" s="1"/>
  <c r="Z191" i="36"/>
  <c r="AE191" i="36" s="1"/>
  <c r="Z192" i="36"/>
  <c r="Z193" i="36"/>
  <c r="Z194" i="36"/>
  <c r="AE194" i="36"/>
  <c r="Z195" i="36"/>
  <c r="AE195" i="36" s="1"/>
  <c r="Z196" i="36"/>
  <c r="AE196" i="36" s="1"/>
  <c r="Z197" i="36"/>
  <c r="Z198" i="36"/>
  <c r="AE198" i="36"/>
  <c r="Z199" i="36"/>
  <c r="AE199" i="36" s="1"/>
  <c r="Z200" i="36"/>
  <c r="AE200" i="36" s="1"/>
  <c r="Z201" i="36"/>
  <c r="AE201" i="36" s="1"/>
  <c r="Z202" i="36"/>
  <c r="AE202" i="36" s="1"/>
  <c r="Z203" i="36"/>
  <c r="Z204" i="36"/>
  <c r="AE204" i="36" s="1"/>
  <c r="Z205" i="36"/>
  <c r="AE205" i="36" s="1"/>
  <c r="Z206" i="36"/>
  <c r="AE206" i="36" s="1"/>
  <c r="Z207" i="36"/>
  <c r="AA71" i="36"/>
  <c r="AA72" i="36"/>
  <c r="AA73" i="36"/>
  <c r="AA74" i="36"/>
  <c r="AA75" i="36"/>
  <c r="AA76" i="36"/>
  <c r="AA77" i="36"/>
  <c r="AA78" i="36"/>
  <c r="AA79" i="36"/>
  <c r="AA80" i="36"/>
  <c r="AA81" i="36"/>
  <c r="AA82" i="36"/>
  <c r="AA83" i="36"/>
  <c r="AA84" i="36"/>
  <c r="AA85" i="36"/>
  <c r="AA86" i="36"/>
  <c r="AA87" i="36"/>
  <c r="AA88" i="36"/>
  <c r="AA89" i="36"/>
  <c r="AA90" i="36"/>
  <c r="AA91" i="36"/>
  <c r="AA92" i="36"/>
  <c r="AA93" i="36"/>
  <c r="AA94" i="36"/>
  <c r="AA95" i="36"/>
  <c r="AA96" i="36"/>
  <c r="AA97" i="36"/>
  <c r="AA98" i="36"/>
  <c r="AA99" i="36"/>
  <c r="AA100" i="36"/>
  <c r="AA101" i="36"/>
  <c r="AA102" i="36"/>
  <c r="AA103" i="36"/>
  <c r="AA104" i="36"/>
  <c r="AA105" i="36"/>
  <c r="AA106" i="36"/>
  <c r="AA107" i="36"/>
  <c r="AA108" i="36"/>
  <c r="AA109" i="36"/>
  <c r="AA110" i="36"/>
  <c r="AA111" i="36"/>
  <c r="AA112" i="36"/>
  <c r="AA113" i="36"/>
  <c r="AA114" i="36"/>
  <c r="AA115" i="36"/>
  <c r="AA116" i="36"/>
  <c r="AA117" i="36"/>
  <c r="AA118" i="36"/>
  <c r="AA119" i="36"/>
  <c r="AA120" i="36"/>
  <c r="AA121" i="36"/>
  <c r="AA122" i="36"/>
  <c r="AA123" i="36"/>
  <c r="AA124" i="36"/>
  <c r="AA125" i="36"/>
  <c r="AA126" i="36"/>
  <c r="AA127" i="36"/>
  <c r="AA128" i="36"/>
  <c r="AA129" i="36"/>
  <c r="AA130" i="36"/>
  <c r="AA131" i="36"/>
  <c r="AA132" i="36"/>
  <c r="AA133" i="36"/>
  <c r="AA134" i="36"/>
  <c r="AA135" i="36"/>
  <c r="AA136" i="36"/>
  <c r="AA137" i="36"/>
  <c r="AA138" i="36"/>
  <c r="AA139" i="36"/>
  <c r="AA140" i="36"/>
  <c r="AA141" i="36"/>
  <c r="AA142" i="36"/>
  <c r="AA143" i="36"/>
  <c r="AA144" i="36"/>
  <c r="AA145" i="36"/>
  <c r="AA146" i="36"/>
  <c r="AA147" i="36"/>
  <c r="AA148" i="36"/>
  <c r="AA149" i="36"/>
  <c r="AA150" i="36"/>
  <c r="AA151" i="36"/>
  <c r="AA152" i="36"/>
  <c r="AA153" i="36"/>
  <c r="AA154" i="36"/>
  <c r="AA155" i="36"/>
  <c r="AA156" i="36"/>
  <c r="AA157" i="36"/>
  <c r="AA158" i="36"/>
  <c r="AA159" i="36"/>
  <c r="AA160" i="36"/>
  <c r="AA161" i="36"/>
  <c r="AA162" i="36"/>
  <c r="AA163" i="36"/>
  <c r="AA164" i="36"/>
  <c r="AA165" i="36"/>
  <c r="AA166" i="36"/>
  <c r="AA167" i="36"/>
  <c r="AA168" i="36"/>
  <c r="AA169" i="36"/>
  <c r="AA170" i="36"/>
  <c r="AA171" i="36"/>
  <c r="AA172" i="36"/>
  <c r="AA173" i="36"/>
  <c r="AA174" i="36"/>
  <c r="AA175" i="36"/>
  <c r="AA176" i="36"/>
  <c r="AA177" i="36"/>
  <c r="AA178" i="36"/>
  <c r="AA179" i="36"/>
  <c r="AA180" i="36"/>
  <c r="AA181" i="36"/>
  <c r="AA182" i="36"/>
  <c r="AA183" i="36"/>
  <c r="AA184" i="36"/>
  <c r="AA185" i="36"/>
  <c r="AA186" i="36"/>
  <c r="AA187" i="36"/>
  <c r="AA188" i="36"/>
  <c r="AA189" i="36"/>
  <c r="AA190" i="36"/>
  <c r="AA191" i="36"/>
  <c r="AA192" i="36"/>
  <c r="AA193" i="36"/>
  <c r="AA194" i="36"/>
  <c r="AA195" i="36"/>
  <c r="AA196" i="36"/>
  <c r="AA197" i="36"/>
  <c r="AA198" i="36"/>
  <c r="AA199" i="36"/>
  <c r="AA200" i="36"/>
  <c r="AA201" i="36"/>
  <c r="AA202" i="36"/>
  <c r="AA203" i="36"/>
  <c r="AA204" i="36"/>
  <c r="AA205" i="36"/>
  <c r="AA206" i="36"/>
  <c r="AA207" i="36"/>
  <c r="AD9" i="36"/>
  <c r="AD11" i="36"/>
  <c r="AD12" i="36"/>
  <c r="AD13" i="36"/>
  <c r="AD14" i="36"/>
  <c r="AD15" i="36"/>
  <c r="AD16" i="36"/>
  <c r="AD17" i="36"/>
  <c r="AD18" i="36"/>
  <c r="AD19" i="36"/>
  <c r="AD20" i="36"/>
  <c r="AD21" i="36"/>
  <c r="AD22" i="36"/>
  <c r="AD23" i="36"/>
  <c r="AD24" i="36"/>
  <c r="AD25" i="36"/>
  <c r="AD26" i="36"/>
  <c r="AD27" i="36"/>
  <c r="AD28" i="36"/>
  <c r="AD29" i="36"/>
  <c r="AD30" i="36"/>
  <c r="AD31" i="36"/>
  <c r="AD32" i="36"/>
  <c r="AD33" i="36"/>
  <c r="AD34" i="36"/>
  <c r="AD35" i="36"/>
  <c r="AD36" i="36"/>
  <c r="AD37" i="36"/>
  <c r="AD38" i="36"/>
  <c r="AD39" i="36"/>
  <c r="AD40" i="36"/>
  <c r="AD41" i="36"/>
  <c r="AD42" i="36"/>
  <c r="AD43" i="36"/>
  <c r="AD44" i="36"/>
  <c r="AD45" i="36"/>
  <c r="AD46" i="36"/>
  <c r="AD47" i="36"/>
  <c r="AD48" i="36"/>
  <c r="AD49" i="36"/>
  <c r="AD50" i="36"/>
  <c r="AD51" i="36"/>
  <c r="AD52" i="36"/>
  <c r="AD53" i="36"/>
  <c r="AD54" i="36"/>
  <c r="AD55" i="36"/>
  <c r="AD56" i="36"/>
  <c r="AD57" i="36"/>
  <c r="AD58" i="36"/>
  <c r="AD59" i="36"/>
  <c r="AD60" i="36"/>
  <c r="AD61" i="36"/>
  <c r="AD62" i="36"/>
  <c r="AD63" i="36"/>
  <c r="AD64" i="36"/>
  <c r="AD65" i="36"/>
  <c r="AD66" i="36"/>
  <c r="AD67" i="36"/>
  <c r="AD68" i="36"/>
  <c r="AD69" i="36"/>
  <c r="AD70" i="36"/>
  <c r="AD71" i="36"/>
  <c r="AD72" i="36"/>
  <c r="AD73" i="36"/>
  <c r="AD74" i="36"/>
  <c r="AD75" i="36"/>
  <c r="AD76" i="36"/>
  <c r="AD77" i="36"/>
  <c r="AD78" i="36"/>
  <c r="AD79" i="36"/>
  <c r="AD80" i="36"/>
  <c r="AD81" i="36"/>
  <c r="AD82" i="36"/>
  <c r="AD83" i="36"/>
  <c r="AD84" i="36"/>
  <c r="AD85" i="36"/>
  <c r="AD86" i="36"/>
  <c r="AD87" i="36"/>
  <c r="AD88" i="36"/>
  <c r="AD90" i="36"/>
  <c r="AD91" i="36"/>
  <c r="AD92" i="36"/>
  <c r="AD93" i="36"/>
  <c r="AD94" i="36"/>
  <c r="AD95" i="36"/>
  <c r="AD96" i="36"/>
  <c r="AD97" i="36"/>
  <c r="AD98" i="36"/>
  <c r="AD99" i="36"/>
  <c r="AD100" i="36"/>
  <c r="AD101" i="36"/>
  <c r="AD102" i="36"/>
  <c r="AD103" i="36"/>
  <c r="AD104" i="36"/>
  <c r="AD105" i="36"/>
  <c r="AD106" i="36"/>
  <c r="AD107" i="36"/>
  <c r="AD108" i="36"/>
  <c r="AD109" i="36"/>
  <c r="AD110" i="36"/>
  <c r="AD111" i="36"/>
  <c r="AD112" i="36"/>
  <c r="AD113" i="36"/>
  <c r="AD114" i="36"/>
  <c r="AD115" i="36"/>
  <c r="AD116" i="36"/>
  <c r="AD117" i="36"/>
  <c r="AD118" i="36"/>
  <c r="AD119" i="36"/>
  <c r="AD120" i="36"/>
  <c r="AD121" i="36"/>
  <c r="AD122" i="36"/>
  <c r="AD123" i="36"/>
  <c r="AD124" i="36"/>
  <c r="AD125" i="36"/>
  <c r="AD126" i="36"/>
  <c r="AD127" i="36"/>
  <c r="AD128" i="36"/>
  <c r="AD129" i="36"/>
  <c r="AD130" i="36"/>
  <c r="AD131" i="36"/>
  <c r="AD132" i="36"/>
  <c r="AD133" i="36"/>
  <c r="AD134" i="36"/>
  <c r="AD135" i="36"/>
  <c r="AD136" i="36"/>
  <c r="AD137" i="36"/>
  <c r="AD138" i="36"/>
  <c r="AD139" i="36"/>
  <c r="AD140" i="36"/>
  <c r="AD141" i="36"/>
  <c r="AD142" i="36"/>
  <c r="AD143" i="36"/>
  <c r="AD144" i="36"/>
  <c r="AD145" i="36"/>
  <c r="AD146" i="36"/>
  <c r="AD147" i="36"/>
  <c r="AD148" i="36"/>
  <c r="AD149" i="36"/>
  <c r="AD150" i="36"/>
  <c r="AD151" i="36"/>
  <c r="AD152" i="36"/>
  <c r="AD153" i="36"/>
  <c r="AD154" i="36"/>
  <c r="AD155" i="36"/>
  <c r="AD156" i="36"/>
  <c r="AD157" i="36"/>
  <c r="AD158" i="36"/>
  <c r="AD159" i="36"/>
  <c r="AD160" i="36"/>
  <c r="AD161" i="36"/>
  <c r="AD162" i="36"/>
  <c r="AD163" i="36"/>
  <c r="AD164" i="36"/>
  <c r="AD165" i="36"/>
  <c r="AD166" i="36"/>
  <c r="AD167" i="36"/>
  <c r="AD168" i="36"/>
  <c r="AD169" i="36"/>
  <c r="AD170" i="36"/>
  <c r="AD171" i="36"/>
  <c r="AD172" i="36"/>
  <c r="AD173" i="36"/>
  <c r="AD174" i="36"/>
  <c r="AD175" i="36"/>
  <c r="AD176" i="36"/>
  <c r="AD177" i="36"/>
  <c r="AD178" i="36"/>
  <c r="AD179" i="36"/>
  <c r="AD180" i="36"/>
  <c r="AD181" i="36"/>
  <c r="AD182" i="36"/>
  <c r="AD183" i="36"/>
  <c r="AD184" i="36"/>
  <c r="AD185" i="36"/>
  <c r="AD186" i="36"/>
  <c r="AD187" i="36"/>
  <c r="AD188" i="36"/>
  <c r="AD189" i="36"/>
  <c r="AD190" i="36"/>
  <c r="AD191" i="36"/>
  <c r="AD192" i="36"/>
  <c r="AD193" i="36"/>
  <c r="AD194" i="36"/>
  <c r="AD195" i="36"/>
  <c r="AD196" i="36"/>
  <c r="AD197" i="36"/>
  <c r="AD198" i="36"/>
  <c r="AD199" i="36"/>
  <c r="AD200" i="36"/>
  <c r="AD201" i="36"/>
  <c r="AD202" i="36"/>
  <c r="AD203" i="36"/>
  <c r="AD204" i="36"/>
  <c r="AD205" i="36"/>
  <c r="AD206" i="36"/>
  <c r="AD207" i="36"/>
  <c r="AD8" i="36"/>
  <c r="AD208" i="36" s="1"/>
  <c r="AG8" i="36"/>
  <c r="AG9" i="36"/>
  <c r="AG10" i="36"/>
  <c r="AG11" i="36"/>
  <c r="AG12" i="36"/>
  <c r="AG13" i="36"/>
  <c r="AG14" i="36"/>
  <c r="AG15" i="36"/>
  <c r="AG16" i="36"/>
  <c r="AG17" i="36"/>
  <c r="AG18" i="36"/>
  <c r="AG19" i="36"/>
  <c r="AG20" i="36"/>
  <c r="AG21" i="36"/>
  <c r="AG22" i="36"/>
  <c r="AG23" i="36"/>
  <c r="AG24" i="36"/>
  <c r="AG25" i="36"/>
  <c r="AG26" i="36"/>
  <c r="AG27" i="36"/>
  <c r="AG28" i="36"/>
  <c r="AG29" i="36"/>
  <c r="AG30" i="36"/>
  <c r="AG31" i="36"/>
  <c r="AG32" i="36"/>
  <c r="AG33" i="36"/>
  <c r="AG34" i="36"/>
  <c r="AG35" i="36"/>
  <c r="AG36" i="36"/>
  <c r="AG37" i="36"/>
  <c r="AG38" i="36"/>
  <c r="AG39" i="36"/>
  <c r="AG40" i="36"/>
  <c r="AG41" i="36"/>
  <c r="AG42" i="36"/>
  <c r="AG43" i="36"/>
  <c r="AG44" i="36"/>
  <c r="AG45" i="36"/>
  <c r="AG46" i="36"/>
  <c r="AG47" i="36"/>
  <c r="AG48" i="36"/>
  <c r="AG49" i="36"/>
  <c r="AG50" i="36"/>
  <c r="AG51" i="36"/>
  <c r="AG52" i="36"/>
  <c r="AG53" i="36"/>
  <c r="AG54" i="36"/>
  <c r="AG55" i="36"/>
  <c r="AG56" i="36"/>
  <c r="AG57" i="36"/>
  <c r="AG58" i="36"/>
  <c r="AG59" i="36"/>
  <c r="AG60" i="36"/>
  <c r="AG61" i="36"/>
  <c r="AG62" i="36"/>
  <c r="AG63" i="36"/>
  <c r="AG64" i="36"/>
  <c r="AG65" i="36"/>
  <c r="AG66" i="36"/>
  <c r="AG67" i="36"/>
  <c r="AG68" i="36"/>
  <c r="AG69" i="36"/>
  <c r="AG70" i="36"/>
  <c r="AG71" i="36"/>
  <c r="AG72" i="36"/>
  <c r="AG73" i="36"/>
  <c r="AG74" i="36"/>
  <c r="AG75" i="36"/>
  <c r="AG76" i="36"/>
  <c r="AG77" i="36"/>
  <c r="AG78" i="36"/>
  <c r="AG79" i="36"/>
  <c r="AG80" i="36"/>
  <c r="AG81" i="36"/>
  <c r="AG82" i="36"/>
  <c r="AG83" i="36"/>
  <c r="AG84" i="36"/>
  <c r="AG85" i="36"/>
  <c r="AG86" i="36"/>
  <c r="AG87" i="36"/>
  <c r="AG88" i="36"/>
  <c r="AG89" i="36"/>
  <c r="AG90" i="36"/>
  <c r="AG91" i="36"/>
  <c r="AG92" i="36"/>
  <c r="AG93" i="36"/>
  <c r="AG94" i="36"/>
  <c r="AG95" i="36"/>
  <c r="AG96" i="36"/>
  <c r="AG97" i="36"/>
  <c r="AG98" i="36"/>
  <c r="AG99" i="36"/>
  <c r="AG100" i="36"/>
  <c r="AG101" i="36"/>
  <c r="AG102" i="36"/>
  <c r="AG103" i="36"/>
  <c r="AG104" i="36"/>
  <c r="AG105" i="36"/>
  <c r="AG106" i="36"/>
  <c r="AG107" i="36"/>
  <c r="AG108" i="36"/>
  <c r="AG109" i="36"/>
  <c r="AG110" i="36"/>
  <c r="AG111" i="36"/>
  <c r="AG112" i="36"/>
  <c r="AG113" i="36"/>
  <c r="AG114" i="36"/>
  <c r="AG115" i="36"/>
  <c r="AG116" i="36"/>
  <c r="AG117" i="36"/>
  <c r="AG118" i="36"/>
  <c r="AG119" i="36"/>
  <c r="AG120" i="36"/>
  <c r="AG121" i="36"/>
  <c r="AG122" i="36"/>
  <c r="AG123" i="36"/>
  <c r="AG124" i="36"/>
  <c r="AG125" i="36"/>
  <c r="AG126" i="36"/>
  <c r="AG127" i="36"/>
  <c r="AG128" i="36"/>
  <c r="AG129" i="36"/>
  <c r="AG130" i="36"/>
  <c r="AG131" i="36"/>
  <c r="AG132" i="36"/>
  <c r="AG133" i="36"/>
  <c r="AG134" i="36"/>
  <c r="AG135" i="36"/>
  <c r="AG136" i="36"/>
  <c r="AG137" i="36"/>
  <c r="AG138" i="36"/>
  <c r="AG139" i="36"/>
  <c r="AG140" i="36"/>
  <c r="AG141" i="36"/>
  <c r="AG142" i="36"/>
  <c r="AG143" i="36"/>
  <c r="AG144" i="36"/>
  <c r="AG145" i="36"/>
  <c r="AG146" i="36"/>
  <c r="AG147" i="36"/>
  <c r="AG148" i="36"/>
  <c r="AG149" i="36"/>
  <c r="AG150" i="36"/>
  <c r="AG151" i="36"/>
  <c r="AG152" i="36"/>
  <c r="AG153" i="36"/>
  <c r="AG154" i="36"/>
  <c r="AG155" i="36"/>
  <c r="AG156" i="36"/>
  <c r="AG157" i="36"/>
  <c r="AG158" i="36"/>
  <c r="AG159" i="36"/>
  <c r="AG160" i="36"/>
  <c r="AG161" i="36"/>
  <c r="AG162" i="36"/>
  <c r="AG163" i="36"/>
  <c r="AG164" i="36"/>
  <c r="AG165" i="36"/>
  <c r="AG166" i="36"/>
  <c r="AG167" i="36"/>
  <c r="AG168" i="36"/>
  <c r="AG169" i="36"/>
  <c r="AG170" i="36"/>
  <c r="AG171" i="36"/>
  <c r="AG172" i="36"/>
  <c r="AG173" i="36"/>
  <c r="AG174" i="36"/>
  <c r="AG175" i="36"/>
  <c r="AG176" i="36"/>
  <c r="AG177" i="36"/>
  <c r="AG178" i="36"/>
  <c r="AG179" i="36"/>
  <c r="AG180" i="36"/>
  <c r="AG181" i="36"/>
  <c r="AG182" i="36"/>
  <c r="AG183" i="36"/>
  <c r="AG184" i="36"/>
  <c r="AG185" i="36"/>
  <c r="AG186" i="36"/>
  <c r="AG187" i="36"/>
  <c r="AG188" i="36"/>
  <c r="AG189" i="36"/>
  <c r="AG190" i="36"/>
  <c r="AG191" i="36"/>
  <c r="AG192" i="36"/>
  <c r="AG193" i="36"/>
  <c r="AG194" i="36"/>
  <c r="AG195" i="36"/>
  <c r="AG196" i="36"/>
  <c r="AG197" i="36"/>
  <c r="AG198" i="36"/>
  <c r="AG199" i="36"/>
  <c r="AG200" i="36"/>
  <c r="AG201" i="36"/>
  <c r="AG202" i="36"/>
  <c r="AG203" i="36"/>
  <c r="AG204" i="36"/>
  <c r="AG205" i="36"/>
  <c r="AG206" i="36"/>
  <c r="AG207" i="36"/>
  <c r="AA46" i="36"/>
  <c r="AF46" i="36"/>
  <c r="AA47" i="36"/>
  <c r="AF47" i="36" s="1"/>
  <c r="AF70" i="36" s="1"/>
  <c r="AA48" i="36"/>
  <c r="AF48" i="36" s="1"/>
  <c r="AA49" i="36"/>
  <c r="AF49" i="36" s="1"/>
  <c r="AA50" i="36"/>
  <c r="AF50" i="36"/>
  <c r="AA51" i="36"/>
  <c r="AF51" i="36" s="1"/>
  <c r="AA52" i="36"/>
  <c r="AF52" i="36" s="1"/>
  <c r="AA53" i="36"/>
  <c r="AF53" i="36" s="1"/>
  <c r="AA54" i="36"/>
  <c r="AF54" i="36" s="1"/>
  <c r="AA55" i="36"/>
  <c r="AF55" i="36" s="1"/>
  <c r="AA56" i="36"/>
  <c r="AF56" i="36" s="1"/>
  <c r="AA57" i="36"/>
  <c r="AF57" i="36" s="1"/>
  <c r="AA58" i="36"/>
  <c r="AF58" i="36"/>
  <c r="AA59" i="36"/>
  <c r="AF59" i="36" s="1"/>
  <c r="AA60" i="36"/>
  <c r="AF60" i="36" s="1"/>
  <c r="AA61" i="36"/>
  <c r="AF61" i="36" s="1"/>
  <c r="AA62" i="36"/>
  <c r="AF62" i="36"/>
  <c r="AA63" i="36"/>
  <c r="AF63" i="36" s="1"/>
  <c r="AA64" i="36"/>
  <c r="AF64" i="36" s="1"/>
  <c r="AA65" i="36"/>
  <c r="AF65" i="36" s="1"/>
  <c r="AA66" i="36"/>
  <c r="AF66" i="36"/>
  <c r="AA67" i="36"/>
  <c r="AF67" i="36" s="1"/>
  <c r="AA68" i="36"/>
  <c r="AF68" i="36" s="1"/>
  <c r="AA69" i="36"/>
  <c r="AF69" i="36" s="1"/>
  <c r="AA45" i="36"/>
  <c r="AF45" i="36" s="1"/>
  <c r="AE71" i="36"/>
  <c r="AE73" i="36"/>
  <c r="AE75" i="36"/>
  <c r="AE79" i="36"/>
  <c r="AE83" i="36"/>
  <c r="AE84" i="36"/>
  <c r="AE85" i="36"/>
  <c r="AE91" i="36"/>
  <c r="AE93" i="36"/>
  <c r="AE95" i="36"/>
  <c r="AE97" i="36"/>
  <c r="AE105" i="36"/>
  <c r="AE108" i="36"/>
  <c r="AE109" i="36"/>
  <c r="AE112" i="36"/>
  <c r="AE113" i="36"/>
  <c r="AE115" i="36"/>
  <c r="AE119" i="36"/>
  <c r="AE121" i="36"/>
  <c r="AE125" i="36"/>
  <c r="AE127" i="36"/>
  <c r="AE135" i="36"/>
  <c r="AE139" i="36"/>
  <c r="AE141" i="36"/>
  <c r="AE145" i="36"/>
  <c r="AE148" i="36"/>
  <c r="AE153" i="36"/>
  <c r="AE157" i="36"/>
  <c r="AE159" i="36"/>
  <c r="AE160" i="36"/>
  <c r="AE161" i="36"/>
  <c r="AE165" i="36"/>
  <c r="AE171" i="36"/>
  <c r="AE175" i="36"/>
  <c r="AE179" i="36"/>
  <c r="AE180" i="36"/>
  <c r="AE181" i="36"/>
  <c r="AE185" i="36"/>
  <c r="AE187" i="36"/>
  <c r="AE192" i="36"/>
  <c r="AE193" i="36"/>
  <c r="AE197" i="36"/>
  <c r="AE203" i="36"/>
  <c r="AE207" i="36"/>
  <c r="AA33" i="36"/>
  <c r="AF33" i="36" s="1"/>
  <c r="AA34" i="36"/>
  <c r="AF34" i="36" s="1"/>
  <c r="AA35" i="36"/>
  <c r="AF35" i="36" s="1"/>
  <c r="AA36" i="36"/>
  <c r="AF36" i="36" s="1"/>
  <c r="AA37" i="36"/>
  <c r="AF37" i="36" s="1"/>
  <c r="AA38" i="36"/>
  <c r="AF38" i="36" s="1"/>
  <c r="AA39" i="36"/>
  <c r="AF39" i="36" s="1"/>
  <c r="AA40" i="36"/>
  <c r="AF40" i="36" s="1"/>
  <c r="AA41" i="36"/>
  <c r="AF41" i="36" s="1"/>
  <c r="AA42" i="36"/>
  <c r="AF42" i="36"/>
  <c r="AA43" i="36"/>
  <c r="AF43" i="36" s="1"/>
  <c r="AA44" i="36"/>
  <c r="AF44" i="36" s="1"/>
  <c r="Z34" i="36"/>
  <c r="AE34" i="36" s="1"/>
  <c r="Z35" i="36"/>
  <c r="AE35" i="36"/>
  <c r="Z36" i="36"/>
  <c r="AE36" i="36" s="1"/>
  <c r="Z37" i="36"/>
  <c r="AE37" i="36" s="1"/>
  <c r="Z38" i="36"/>
  <c r="AE38" i="36" s="1"/>
  <c r="Z39" i="36"/>
  <c r="AE39" i="36" s="1"/>
  <c r="Z40" i="36"/>
  <c r="AE40" i="36" s="1"/>
  <c r="Z41" i="36"/>
  <c r="AE41" i="36" s="1"/>
  <c r="Z42" i="36"/>
  <c r="AE42" i="36" s="1"/>
  <c r="Z43" i="36"/>
  <c r="AE43" i="36"/>
  <c r="Z44" i="36"/>
  <c r="AE44" i="36" s="1"/>
  <c r="Z45" i="36"/>
  <c r="AE45" i="36" s="1"/>
  <c r="Z46" i="36"/>
  <c r="AE46" i="36" s="1"/>
  <c r="Z47" i="36"/>
  <c r="AE47" i="36"/>
  <c r="Z48" i="36"/>
  <c r="AE48" i="36" s="1"/>
  <c r="Z49" i="36"/>
  <c r="AE49" i="36" s="1"/>
  <c r="Z50" i="36"/>
  <c r="AE50" i="36" s="1"/>
  <c r="Z51" i="36"/>
  <c r="AE51" i="36"/>
  <c r="Z52" i="36"/>
  <c r="AE52" i="36" s="1"/>
  <c r="Z53" i="36"/>
  <c r="AE53" i="36" s="1"/>
  <c r="Z54" i="36"/>
  <c r="AE54" i="36" s="1"/>
  <c r="Z55" i="36"/>
  <c r="AE55" i="36" s="1"/>
  <c r="Z56" i="36"/>
  <c r="AE56" i="36" s="1"/>
  <c r="Z57" i="36"/>
  <c r="AE57" i="36" s="1"/>
  <c r="Z58" i="36"/>
  <c r="AE58" i="36" s="1"/>
  <c r="Z59" i="36"/>
  <c r="AE59" i="36" s="1"/>
  <c r="Z60" i="36"/>
  <c r="AE60" i="36" s="1"/>
  <c r="Z61" i="36"/>
  <c r="AE61" i="36" s="1"/>
  <c r="Z62" i="36"/>
  <c r="AE62" i="36" s="1"/>
  <c r="Z63" i="36"/>
  <c r="AE63" i="36"/>
  <c r="Z64" i="36"/>
  <c r="AE64" i="36" s="1"/>
  <c r="Z65" i="36"/>
  <c r="AE65" i="36" s="1"/>
  <c r="Z66" i="36"/>
  <c r="AE66" i="36" s="1"/>
  <c r="Z67" i="36"/>
  <c r="AE67" i="36"/>
  <c r="Z68" i="36"/>
  <c r="AE68" i="36" s="1"/>
  <c r="Z69" i="36"/>
  <c r="AE69" i="36" s="1"/>
  <c r="Z70" i="36"/>
  <c r="AE70" i="36" s="1"/>
  <c r="Z33" i="36"/>
  <c r="AE33" i="36" s="1"/>
  <c r="AA70" i="36"/>
  <c r="P33" i="36"/>
  <c r="P34" i="36"/>
  <c r="P35" i="36"/>
  <c r="P36" i="36"/>
  <c r="P37" i="36"/>
  <c r="P38" i="36"/>
  <c r="P39" i="36"/>
  <c r="P40" i="36"/>
  <c r="P41" i="36"/>
  <c r="P42" i="36"/>
  <c r="P43" i="36"/>
  <c r="P44" i="36"/>
  <c r="P45" i="36"/>
  <c r="P46" i="36"/>
  <c r="P47" i="36"/>
  <c r="P48" i="36"/>
  <c r="P49" i="36"/>
  <c r="P50" i="36"/>
  <c r="P51" i="36"/>
  <c r="P52" i="36"/>
  <c r="P53" i="36"/>
  <c r="P54" i="36"/>
  <c r="P55" i="36"/>
  <c r="P56" i="36"/>
  <c r="P57" i="36"/>
  <c r="P58" i="36"/>
  <c r="P59" i="36"/>
  <c r="P60" i="36"/>
  <c r="P61" i="36"/>
  <c r="P62" i="36"/>
  <c r="P63" i="36"/>
  <c r="P64" i="36"/>
  <c r="P65" i="36"/>
  <c r="P66" i="36"/>
  <c r="P67" i="36"/>
  <c r="P68" i="36"/>
  <c r="P69" i="36"/>
  <c r="P70" i="36"/>
  <c r="P71" i="36"/>
  <c r="P72" i="36"/>
  <c r="P73" i="36"/>
  <c r="P74" i="36"/>
  <c r="P75" i="36"/>
  <c r="P76" i="36"/>
  <c r="P77" i="36"/>
  <c r="P78" i="36"/>
  <c r="P79" i="36"/>
  <c r="P80" i="36"/>
  <c r="P81" i="36"/>
  <c r="P82" i="36"/>
  <c r="P83" i="36"/>
  <c r="P84" i="36"/>
  <c r="P85" i="36"/>
  <c r="P86" i="36"/>
  <c r="P87" i="36"/>
  <c r="P88" i="36"/>
  <c r="P89" i="36"/>
  <c r="P90" i="36"/>
  <c r="P91" i="36"/>
  <c r="P92" i="36"/>
  <c r="P93" i="36"/>
  <c r="P94" i="36"/>
  <c r="P95" i="36"/>
  <c r="P96" i="36"/>
  <c r="P97" i="36"/>
  <c r="P98" i="36"/>
  <c r="P99" i="36"/>
  <c r="P100" i="36"/>
  <c r="P101" i="36"/>
  <c r="P102" i="36"/>
  <c r="P103" i="36"/>
  <c r="P104" i="36"/>
  <c r="P105" i="36"/>
  <c r="P106" i="36"/>
  <c r="P107" i="36"/>
  <c r="P108" i="36"/>
  <c r="P109" i="36"/>
  <c r="P110" i="36"/>
  <c r="P111" i="36"/>
  <c r="P112" i="36"/>
  <c r="P113" i="36"/>
  <c r="P114" i="36"/>
  <c r="P115" i="36"/>
  <c r="P116" i="36"/>
  <c r="P117" i="36"/>
  <c r="P118" i="36"/>
  <c r="P119" i="36"/>
  <c r="P120" i="36"/>
  <c r="P121" i="36"/>
  <c r="P122" i="36"/>
  <c r="P123" i="36"/>
  <c r="P124" i="36"/>
  <c r="P125" i="36"/>
  <c r="P126" i="36"/>
  <c r="P127" i="36"/>
  <c r="P128" i="36"/>
  <c r="P129" i="36"/>
  <c r="P130" i="36"/>
  <c r="P131" i="36"/>
  <c r="P132" i="36"/>
  <c r="P133" i="36"/>
  <c r="P134" i="36"/>
  <c r="P135" i="36"/>
  <c r="P136" i="36"/>
  <c r="P137" i="36"/>
  <c r="P138" i="36"/>
  <c r="P139" i="36"/>
  <c r="P140" i="36"/>
  <c r="P141" i="36"/>
  <c r="P142" i="36"/>
  <c r="P143" i="36"/>
  <c r="P144" i="36"/>
  <c r="P145" i="36"/>
  <c r="P146" i="36"/>
  <c r="P147" i="36"/>
  <c r="P148" i="36"/>
  <c r="P149" i="36"/>
  <c r="P150" i="36"/>
  <c r="P151" i="36"/>
  <c r="P152" i="36"/>
  <c r="P153" i="36"/>
  <c r="P154" i="36"/>
  <c r="P155" i="36"/>
  <c r="P156" i="36"/>
  <c r="P157" i="36"/>
  <c r="P158" i="36"/>
  <c r="P159" i="36"/>
  <c r="P160" i="36"/>
  <c r="P161" i="36"/>
  <c r="P162" i="36"/>
  <c r="P163" i="36"/>
  <c r="P164" i="36"/>
  <c r="P165" i="36"/>
  <c r="P166" i="36"/>
  <c r="P167" i="36"/>
  <c r="P168" i="36"/>
  <c r="P169" i="36"/>
  <c r="P170" i="36"/>
  <c r="P171" i="36"/>
  <c r="P172" i="36"/>
  <c r="P173" i="36"/>
  <c r="P174" i="36"/>
  <c r="P175" i="36"/>
  <c r="P176" i="36"/>
  <c r="P177" i="36"/>
  <c r="P178" i="36"/>
  <c r="P179" i="36"/>
  <c r="P180" i="36"/>
  <c r="P181" i="36"/>
  <c r="P182" i="36"/>
  <c r="P183" i="36"/>
  <c r="P184" i="36"/>
  <c r="P185" i="36"/>
  <c r="P186" i="36"/>
  <c r="P187" i="36"/>
  <c r="P188" i="36"/>
  <c r="P189" i="36"/>
  <c r="P190" i="36"/>
  <c r="P191" i="36"/>
  <c r="P192" i="36"/>
  <c r="P193" i="36"/>
  <c r="P194" i="36"/>
  <c r="P195" i="36"/>
  <c r="P196" i="36"/>
  <c r="P197" i="36"/>
  <c r="P198" i="36"/>
  <c r="P199" i="36"/>
  <c r="P200" i="36"/>
  <c r="P201" i="36"/>
  <c r="P202" i="36"/>
  <c r="P203" i="36"/>
  <c r="P204" i="36"/>
  <c r="P205" i="36"/>
  <c r="P206" i="36"/>
  <c r="P207" i="36"/>
  <c r="P32" i="36"/>
  <c r="P9" i="36"/>
  <c r="P10" i="36"/>
  <c r="P11" i="36"/>
  <c r="P12" i="36"/>
  <c r="P13" i="36"/>
  <c r="P14" i="36"/>
  <c r="P15" i="36"/>
  <c r="P16" i="36"/>
  <c r="P17" i="36"/>
  <c r="P18" i="36"/>
  <c r="P19" i="36"/>
  <c r="P20" i="36"/>
  <c r="P21" i="36"/>
  <c r="P22" i="36"/>
  <c r="P23" i="36"/>
  <c r="P24" i="36"/>
  <c r="P25" i="36"/>
  <c r="P26" i="36"/>
  <c r="P27" i="36"/>
  <c r="P28" i="36"/>
  <c r="P29" i="36"/>
  <c r="P30" i="36"/>
  <c r="P31" i="36"/>
  <c r="G33" i="36"/>
  <c r="G34" i="36"/>
  <c r="G35" i="36"/>
  <c r="G36" i="36"/>
  <c r="G37" i="36"/>
  <c r="G38" i="36"/>
  <c r="G39" i="36"/>
  <c r="G40" i="36"/>
  <c r="G41" i="36"/>
  <c r="G42" i="36"/>
  <c r="G43" i="36"/>
  <c r="G44" i="36"/>
  <c r="G45" i="36"/>
  <c r="G46" i="36"/>
  <c r="G47" i="36"/>
  <c r="G48" i="36"/>
  <c r="G49" i="36"/>
  <c r="G50" i="36"/>
  <c r="G51" i="36"/>
  <c r="G52" i="36"/>
  <c r="G53" i="36"/>
  <c r="G54" i="36"/>
  <c r="G55" i="36"/>
  <c r="G56" i="36"/>
  <c r="G57" i="36"/>
  <c r="G58" i="36"/>
  <c r="G59" i="36"/>
  <c r="G60" i="36"/>
  <c r="G61" i="36"/>
  <c r="G62" i="36"/>
  <c r="G63" i="36"/>
  <c r="G64" i="36"/>
  <c r="G65" i="36"/>
  <c r="G66" i="36"/>
  <c r="G67" i="36"/>
  <c r="G68" i="36"/>
  <c r="G69" i="36"/>
  <c r="G70" i="36"/>
  <c r="G71" i="36"/>
  <c r="G72" i="36"/>
  <c r="G73" i="36"/>
  <c r="G74" i="36"/>
  <c r="G75" i="36"/>
  <c r="G76" i="36"/>
  <c r="G77" i="36"/>
  <c r="G78" i="36"/>
  <c r="G79" i="36"/>
  <c r="G80" i="36"/>
  <c r="G81" i="36"/>
  <c r="G82" i="36"/>
  <c r="G83" i="36"/>
  <c r="G84" i="36"/>
  <c r="G85" i="36"/>
  <c r="G86" i="36"/>
  <c r="G87" i="36"/>
  <c r="G88" i="36"/>
  <c r="G89" i="36"/>
  <c r="G90" i="36"/>
  <c r="G91" i="36"/>
  <c r="G92" i="36"/>
  <c r="G93" i="36"/>
  <c r="G94" i="36"/>
  <c r="G95" i="36"/>
  <c r="G96" i="36"/>
  <c r="G97" i="36"/>
  <c r="G98" i="36"/>
  <c r="G99" i="36"/>
  <c r="G100" i="36"/>
  <c r="G101" i="36"/>
  <c r="G102" i="36"/>
  <c r="G103" i="36"/>
  <c r="G104" i="36"/>
  <c r="G105" i="36"/>
  <c r="G106" i="36"/>
  <c r="G107" i="36"/>
  <c r="G108" i="36"/>
  <c r="G109" i="36"/>
  <c r="G110" i="36"/>
  <c r="G111" i="36"/>
  <c r="G112" i="36"/>
  <c r="G113" i="36"/>
  <c r="G114" i="36"/>
  <c r="G115" i="36"/>
  <c r="G116" i="36"/>
  <c r="G117" i="36"/>
  <c r="G118" i="36"/>
  <c r="G119" i="36"/>
  <c r="G120" i="36"/>
  <c r="G121" i="36"/>
  <c r="G122" i="36"/>
  <c r="G123" i="36"/>
  <c r="G124" i="36"/>
  <c r="G125" i="36"/>
  <c r="G126" i="36"/>
  <c r="G127" i="36"/>
  <c r="G128" i="36"/>
  <c r="G129" i="36"/>
  <c r="G130" i="36"/>
  <c r="G131" i="36"/>
  <c r="G132" i="36"/>
  <c r="G133" i="36"/>
  <c r="G134" i="36"/>
  <c r="G135" i="36"/>
  <c r="G136" i="36"/>
  <c r="G137" i="36"/>
  <c r="G138" i="36"/>
  <c r="G139" i="36"/>
  <c r="G140" i="36"/>
  <c r="G141" i="36"/>
  <c r="G142" i="36"/>
  <c r="G143" i="36"/>
  <c r="G144" i="36"/>
  <c r="G145" i="36"/>
  <c r="G146" i="36"/>
  <c r="G147" i="36"/>
  <c r="G148" i="36"/>
  <c r="G149" i="36"/>
  <c r="G150" i="36"/>
  <c r="G151" i="36"/>
  <c r="G152" i="36"/>
  <c r="G153" i="36"/>
  <c r="G154" i="36"/>
  <c r="G155" i="36"/>
  <c r="G156" i="36"/>
  <c r="G157" i="36"/>
  <c r="G158" i="36"/>
  <c r="G159" i="36"/>
  <c r="G160" i="36"/>
  <c r="G161" i="36"/>
  <c r="G162" i="36"/>
  <c r="G163" i="36"/>
  <c r="G164" i="36"/>
  <c r="G165" i="36"/>
  <c r="G166" i="36"/>
  <c r="G167" i="36"/>
  <c r="G168" i="36"/>
  <c r="G169" i="36"/>
  <c r="G170" i="36"/>
  <c r="G171" i="36"/>
  <c r="G172" i="36"/>
  <c r="G173" i="36"/>
  <c r="G174" i="36"/>
  <c r="G175" i="36"/>
  <c r="G176" i="36"/>
  <c r="G177" i="36"/>
  <c r="G178" i="36"/>
  <c r="G179" i="36"/>
  <c r="G180" i="36"/>
  <c r="G181" i="36"/>
  <c r="G182" i="36"/>
  <c r="G183" i="36"/>
  <c r="G184" i="36"/>
  <c r="G185" i="36"/>
  <c r="G186" i="36"/>
  <c r="G187" i="36"/>
  <c r="G188" i="36"/>
  <c r="G189" i="36"/>
  <c r="G190" i="36"/>
  <c r="G191" i="36"/>
  <c r="G192" i="36"/>
  <c r="G193" i="36"/>
  <c r="G194" i="36"/>
  <c r="G195" i="36"/>
  <c r="G196" i="36"/>
  <c r="G197" i="36"/>
  <c r="G198" i="36"/>
  <c r="G199" i="36"/>
  <c r="G200" i="36"/>
  <c r="G201" i="36"/>
  <c r="G202" i="36"/>
  <c r="G203" i="36"/>
  <c r="G204" i="36"/>
  <c r="G205" i="36"/>
  <c r="G206" i="36"/>
  <c r="G207" i="36"/>
  <c r="C33" i="36"/>
  <c r="C34" i="36"/>
  <c r="C35" i="36"/>
  <c r="C36" i="36"/>
  <c r="C37" i="36"/>
  <c r="C38" i="36"/>
  <c r="C39" i="36"/>
  <c r="C40" i="36"/>
  <c r="C41" i="36"/>
  <c r="C42" i="36"/>
  <c r="C43" i="36"/>
  <c r="C44" i="36"/>
  <c r="C45" i="36"/>
  <c r="C46" i="36"/>
  <c r="C47" i="36"/>
  <c r="C48" i="36"/>
  <c r="C49" i="36"/>
  <c r="C50" i="36"/>
  <c r="C51" i="36"/>
  <c r="C52" i="36"/>
  <c r="C53" i="36"/>
  <c r="C54" i="36"/>
  <c r="C55" i="36"/>
  <c r="C56" i="36"/>
  <c r="C57" i="36"/>
  <c r="C58" i="36"/>
  <c r="C59" i="36"/>
  <c r="C60" i="36"/>
  <c r="C61" i="36"/>
  <c r="C62" i="36"/>
  <c r="C63" i="36"/>
  <c r="C64" i="36"/>
  <c r="C65" i="36"/>
  <c r="C66" i="36"/>
  <c r="C67" i="36"/>
  <c r="C68" i="36"/>
  <c r="C69" i="36"/>
  <c r="C70" i="36"/>
  <c r="C71" i="36"/>
  <c r="C72" i="36"/>
  <c r="C73" i="36"/>
  <c r="C74" i="36"/>
  <c r="C75" i="36"/>
  <c r="C76" i="36"/>
  <c r="C77" i="36"/>
  <c r="C78" i="36"/>
  <c r="C79" i="36"/>
  <c r="C80" i="36"/>
  <c r="C81" i="36"/>
  <c r="C82" i="36"/>
  <c r="C83" i="36"/>
  <c r="C84" i="36"/>
  <c r="C85" i="36"/>
  <c r="C86" i="36"/>
  <c r="C87" i="36"/>
  <c r="C88" i="36"/>
  <c r="C89" i="36"/>
  <c r="C90" i="36"/>
  <c r="C91" i="36"/>
  <c r="C92" i="36"/>
  <c r="C93" i="36"/>
  <c r="C94" i="36"/>
  <c r="C95" i="36"/>
  <c r="C96" i="36"/>
  <c r="C97" i="36"/>
  <c r="C98" i="36"/>
  <c r="C99" i="36"/>
  <c r="C100" i="36"/>
  <c r="C101" i="36"/>
  <c r="C102" i="36"/>
  <c r="C103" i="36"/>
  <c r="C104" i="36"/>
  <c r="C105" i="36"/>
  <c r="C106" i="36"/>
  <c r="C107" i="36"/>
  <c r="C108" i="36"/>
  <c r="C109" i="36"/>
  <c r="C110" i="36"/>
  <c r="C111" i="36"/>
  <c r="C112" i="36"/>
  <c r="C113" i="36"/>
  <c r="C114" i="36"/>
  <c r="C115" i="36"/>
  <c r="C116" i="36"/>
  <c r="C117" i="36"/>
  <c r="C118" i="36"/>
  <c r="C119" i="36"/>
  <c r="C120" i="36"/>
  <c r="C121" i="36"/>
  <c r="C122" i="36"/>
  <c r="C123" i="36"/>
  <c r="C124" i="36"/>
  <c r="C125" i="36"/>
  <c r="C126" i="36"/>
  <c r="C127" i="36"/>
  <c r="C128" i="36"/>
  <c r="C129" i="36"/>
  <c r="C130" i="36"/>
  <c r="C131" i="36"/>
  <c r="C132" i="36"/>
  <c r="C133" i="36"/>
  <c r="C134" i="36"/>
  <c r="C135" i="36"/>
  <c r="C136" i="36"/>
  <c r="C137" i="36"/>
  <c r="C138" i="36"/>
  <c r="C139" i="36"/>
  <c r="C140" i="36"/>
  <c r="C141" i="36"/>
  <c r="C142" i="36"/>
  <c r="C143" i="36"/>
  <c r="C144" i="36"/>
  <c r="C145" i="36"/>
  <c r="C146" i="36"/>
  <c r="C147" i="36"/>
  <c r="C148" i="36"/>
  <c r="C149" i="36"/>
  <c r="C150" i="36"/>
  <c r="C151" i="36"/>
  <c r="C152" i="36"/>
  <c r="C153" i="36"/>
  <c r="C154" i="36"/>
  <c r="C155" i="36"/>
  <c r="C156" i="36"/>
  <c r="C157" i="36"/>
  <c r="C158" i="36"/>
  <c r="C159" i="36"/>
  <c r="C160" i="36"/>
  <c r="C161" i="36"/>
  <c r="C162" i="36"/>
  <c r="C163" i="36"/>
  <c r="C164" i="36"/>
  <c r="C165" i="36"/>
  <c r="C166" i="36"/>
  <c r="C167" i="36"/>
  <c r="C168" i="36"/>
  <c r="C169" i="36"/>
  <c r="C170" i="36"/>
  <c r="C171" i="36"/>
  <c r="C172" i="36"/>
  <c r="C173" i="36"/>
  <c r="C174" i="36"/>
  <c r="C175" i="36"/>
  <c r="C176" i="36"/>
  <c r="C177" i="36"/>
  <c r="C178" i="36"/>
  <c r="C179" i="36"/>
  <c r="C180" i="36"/>
  <c r="C181" i="36"/>
  <c r="C182" i="36"/>
  <c r="C183" i="36"/>
  <c r="C184" i="36"/>
  <c r="C185" i="36"/>
  <c r="C186" i="36"/>
  <c r="C187" i="36"/>
  <c r="C188" i="36"/>
  <c r="C189" i="36"/>
  <c r="C190" i="36"/>
  <c r="C191" i="36"/>
  <c r="C192" i="36"/>
  <c r="C193" i="36"/>
  <c r="C194" i="36"/>
  <c r="C195" i="36"/>
  <c r="C196" i="36"/>
  <c r="C197" i="36"/>
  <c r="C198" i="36"/>
  <c r="C199" i="36"/>
  <c r="C200" i="36"/>
  <c r="C201" i="36"/>
  <c r="C202" i="36"/>
  <c r="C203" i="36"/>
  <c r="C204" i="36"/>
  <c r="C205" i="36"/>
  <c r="C206" i="36"/>
  <c r="C207" i="36"/>
  <c r="A10" i="36"/>
  <c r="A11" i="36" s="1"/>
  <c r="A12" i="36" s="1"/>
  <c r="A13" i="36" s="1"/>
  <c r="A14" i="36" s="1"/>
  <c r="A15" i="36" s="1"/>
  <c r="A16" i="36" s="1"/>
  <c r="A17" i="36" s="1"/>
  <c r="A18" i="36" s="1"/>
  <c r="A19" i="36" s="1"/>
  <c r="A20" i="36" s="1"/>
  <c r="A21" i="36" s="1"/>
  <c r="A22" i="36" s="1"/>
  <c r="A23" i="36" s="1"/>
  <c r="A24" i="36" s="1"/>
  <c r="A25" i="36" s="1"/>
  <c r="A26" i="36" s="1"/>
  <c r="A27" i="36" s="1"/>
  <c r="A28" i="36" s="1"/>
  <c r="A29" i="36" s="1"/>
  <c r="A30" i="36" s="1"/>
  <c r="A31" i="36" s="1"/>
  <c r="A32" i="36" s="1"/>
  <c r="A33" i="36" s="1"/>
  <c r="A34" i="36" s="1"/>
  <c r="A35" i="36" s="1"/>
  <c r="A36" i="36" s="1"/>
  <c r="A37" i="36" s="1"/>
  <c r="A38" i="36" s="1"/>
  <c r="A39" i="36" s="1"/>
  <c r="A40" i="36" s="1"/>
  <c r="A41" i="36" s="1"/>
  <c r="A42" i="36" s="1"/>
  <c r="A43" i="36" s="1"/>
  <c r="A44" i="36" s="1"/>
  <c r="A45" i="36" s="1"/>
  <c r="A46" i="36" s="1"/>
  <c r="A47" i="36" s="1"/>
  <c r="A48" i="36" s="1"/>
  <c r="A49" i="36" s="1"/>
  <c r="A50" i="36" s="1"/>
  <c r="A51" i="36" s="1"/>
  <c r="A52" i="36" s="1"/>
  <c r="A53" i="36" s="1"/>
  <c r="A54" i="36" s="1"/>
  <c r="A55" i="36" s="1"/>
  <c r="A56" i="36" s="1"/>
  <c r="A57" i="36" s="1"/>
  <c r="A58" i="36" s="1"/>
  <c r="A59" i="36" s="1"/>
  <c r="A60" i="36" s="1"/>
  <c r="A61" i="36" s="1"/>
  <c r="A62" i="36" s="1"/>
  <c r="A63" i="36" s="1"/>
  <c r="A64" i="36" s="1"/>
  <c r="A65" i="36" s="1"/>
  <c r="A66" i="36" s="1"/>
  <c r="A67" i="36" s="1"/>
  <c r="A68" i="36" s="1"/>
  <c r="A69" i="36" s="1"/>
  <c r="A70" i="36" s="1"/>
  <c r="A71" i="36" s="1"/>
  <c r="A72" i="36" s="1"/>
  <c r="A73" i="36" s="1"/>
  <c r="A74" i="36" s="1"/>
  <c r="A75" i="36" s="1"/>
  <c r="A76" i="36" s="1"/>
  <c r="A77" i="36" s="1"/>
  <c r="A78" i="36" s="1"/>
  <c r="A79" i="36" s="1"/>
  <c r="A80" i="36" s="1"/>
  <c r="A81" i="36" s="1"/>
  <c r="A82" i="36" s="1"/>
  <c r="A83" i="36" s="1"/>
  <c r="A84" i="36" s="1"/>
  <c r="A85" i="36" s="1"/>
  <c r="A86" i="36" s="1"/>
  <c r="A87" i="36" s="1"/>
  <c r="A88" i="36" s="1"/>
  <c r="A89" i="36" s="1"/>
  <c r="A90" i="36" s="1"/>
  <c r="A91" i="36" s="1"/>
  <c r="A92" i="36" s="1"/>
  <c r="A93" i="36" s="1"/>
  <c r="A94" i="36" s="1"/>
  <c r="A95" i="36" s="1"/>
  <c r="A96" i="36" s="1"/>
  <c r="A97" i="36" s="1"/>
  <c r="A98" i="36" s="1"/>
  <c r="A99" i="36" s="1"/>
  <c r="A100" i="36" s="1"/>
  <c r="A101" i="36" s="1"/>
  <c r="A102" i="36" s="1"/>
  <c r="A103" i="36" s="1"/>
  <c r="A104" i="36" s="1"/>
  <c r="A105" i="36" s="1"/>
  <c r="A106" i="36" s="1"/>
  <c r="A107" i="36" s="1"/>
  <c r="A108" i="36" s="1"/>
  <c r="A109" i="36" s="1"/>
  <c r="A110" i="36" s="1"/>
  <c r="A111" i="36" s="1"/>
  <c r="A112" i="36" s="1"/>
  <c r="A113" i="36" s="1"/>
  <c r="A114" i="36" s="1"/>
  <c r="A115" i="36" s="1"/>
  <c r="A116" i="36" s="1"/>
  <c r="A117" i="36" s="1"/>
  <c r="A118" i="36" s="1"/>
  <c r="A119" i="36" s="1"/>
  <c r="A120" i="36" s="1"/>
  <c r="A121" i="36" s="1"/>
  <c r="A122" i="36" s="1"/>
  <c r="A123" i="36" s="1"/>
  <c r="A124" i="36" s="1"/>
  <c r="A125" i="36" s="1"/>
  <c r="A126" i="36" s="1"/>
  <c r="A127" i="36" s="1"/>
  <c r="A128" i="36" s="1"/>
  <c r="A129" i="36" s="1"/>
  <c r="A130" i="36" s="1"/>
  <c r="A131" i="36" s="1"/>
  <c r="A132" i="36" s="1"/>
  <c r="A133" i="36" s="1"/>
  <c r="A134" i="36" s="1"/>
  <c r="A135" i="36" s="1"/>
  <c r="A136" i="36" s="1"/>
  <c r="A137" i="36" s="1"/>
  <c r="A138" i="36" s="1"/>
  <c r="A139" i="36" s="1"/>
  <c r="A140" i="36" s="1"/>
  <c r="A141" i="36" s="1"/>
  <c r="A142" i="36" s="1"/>
  <c r="A143" i="36" s="1"/>
  <c r="A144" i="36" s="1"/>
  <c r="A145" i="36" s="1"/>
  <c r="A146" i="36" s="1"/>
  <c r="A147" i="36" s="1"/>
  <c r="A148" i="36" s="1"/>
  <c r="A149" i="36" s="1"/>
  <c r="A150" i="36" s="1"/>
  <c r="A151" i="36" s="1"/>
  <c r="A152" i="36" s="1"/>
  <c r="A153" i="36" s="1"/>
  <c r="A154" i="36" s="1"/>
  <c r="A155" i="36" s="1"/>
  <c r="A156" i="36" s="1"/>
  <c r="A157" i="36" s="1"/>
  <c r="A158" i="36" s="1"/>
  <c r="A159" i="36" s="1"/>
  <c r="A160" i="36" s="1"/>
  <c r="A161" i="36" s="1"/>
  <c r="A162" i="36" s="1"/>
  <c r="A163" i="36" s="1"/>
  <c r="A164" i="36" s="1"/>
  <c r="A165" i="36" s="1"/>
  <c r="A166" i="36" s="1"/>
  <c r="A167" i="36" s="1"/>
  <c r="A168" i="36" s="1"/>
  <c r="A169" i="36" s="1"/>
  <c r="A170" i="36" s="1"/>
  <c r="A171" i="36" s="1"/>
  <c r="A172" i="36" s="1"/>
  <c r="A173" i="36" s="1"/>
  <c r="A174" i="36" s="1"/>
  <c r="A175" i="36" s="1"/>
  <c r="A176" i="36" s="1"/>
  <c r="A177" i="36" s="1"/>
  <c r="A178" i="36" s="1"/>
  <c r="A179" i="36" s="1"/>
  <c r="A180" i="36" s="1"/>
  <c r="A181" i="36" s="1"/>
  <c r="A182" i="36" s="1"/>
  <c r="A183" i="36" s="1"/>
  <c r="A184" i="36" s="1"/>
  <c r="A185" i="36" s="1"/>
  <c r="A186" i="36" s="1"/>
  <c r="A187" i="36" s="1"/>
  <c r="A188" i="36" s="1"/>
  <c r="A189" i="36" s="1"/>
  <c r="A190" i="36" s="1"/>
  <c r="A191" i="36" s="1"/>
  <c r="A192" i="36" s="1"/>
  <c r="A193" i="36" s="1"/>
  <c r="A194" i="36" s="1"/>
  <c r="A195" i="36" s="1"/>
  <c r="A196" i="36" s="1"/>
  <c r="A197" i="36" s="1"/>
  <c r="A198" i="36" s="1"/>
  <c r="A199" i="36" s="1"/>
  <c r="A200" i="36" s="1"/>
  <c r="A201" i="36" s="1"/>
  <c r="A202" i="36" s="1"/>
  <c r="A203" i="36" s="1"/>
  <c r="A204" i="36" s="1"/>
  <c r="A205" i="36" s="1"/>
  <c r="A206" i="36" s="1"/>
  <c r="A207" i="36" s="1"/>
  <c r="X34" i="10"/>
  <c r="Y34" i="10" s="1"/>
  <c r="X35" i="10"/>
  <c r="Y35" i="10" s="1"/>
  <c r="X36" i="10"/>
  <c r="Y36" i="10" s="1"/>
  <c r="X37" i="10"/>
  <c r="Y37" i="10" s="1"/>
  <c r="X38" i="10"/>
  <c r="Y38" i="10" s="1"/>
  <c r="X39" i="10"/>
  <c r="Y39" i="10"/>
  <c r="X40" i="10"/>
  <c r="Y40" i="10" s="1"/>
  <c r="X41" i="10"/>
  <c r="Y41" i="10" s="1"/>
  <c r="X42" i="10"/>
  <c r="Y42" i="10" s="1"/>
  <c r="X43" i="10"/>
  <c r="Y43" i="10" s="1"/>
  <c r="X44" i="10"/>
  <c r="Y44" i="10" s="1"/>
  <c r="X45" i="10"/>
  <c r="Y45" i="10" s="1"/>
  <c r="X46" i="10"/>
  <c r="Y46" i="10" s="1"/>
  <c r="X47" i="10"/>
  <c r="Y47" i="10" s="1"/>
  <c r="X48" i="10"/>
  <c r="Y48" i="10" s="1"/>
  <c r="X49" i="10"/>
  <c r="Y49" i="10" s="1"/>
  <c r="X50" i="10"/>
  <c r="Y50" i="10" s="1"/>
  <c r="X51" i="10"/>
  <c r="Y51" i="10" s="1"/>
  <c r="X52" i="10"/>
  <c r="Y52" i="10" s="1"/>
  <c r="X53" i="10"/>
  <c r="Y53" i="10" s="1"/>
  <c r="X54" i="10"/>
  <c r="Y54" i="10" s="1"/>
  <c r="X55" i="10"/>
  <c r="Y55" i="10"/>
  <c r="X56" i="10"/>
  <c r="Y56" i="10" s="1"/>
  <c r="X57" i="10"/>
  <c r="Y57" i="10" s="1"/>
  <c r="X58" i="10"/>
  <c r="Y58" i="10" s="1"/>
  <c r="X59" i="10"/>
  <c r="Y59" i="10" s="1"/>
  <c r="X60" i="10"/>
  <c r="Y60" i="10" s="1"/>
  <c r="X61" i="10"/>
  <c r="Y61" i="10" s="1"/>
  <c r="X62" i="10"/>
  <c r="Y62" i="10" s="1"/>
  <c r="X63" i="10"/>
  <c r="Y63" i="10" s="1"/>
  <c r="X64" i="10"/>
  <c r="Y64" i="10" s="1"/>
  <c r="X65" i="10"/>
  <c r="Y65" i="10" s="1"/>
  <c r="X66" i="10"/>
  <c r="Y66" i="10" s="1"/>
  <c r="X67" i="10"/>
  <c r="Y67" i="10" s="1"/>
  <c r="X68" i="10"/>
  <c r="Y68" i="10" s="1"/>
  <c r="X69" i="10"/>
  <c r="Y69" i="10" s="1"/>
  <c r="X70" i="10"/>
  <c r="Y70" i="10" s="1"/>
  <c r="X71" i="10"/>
  <c r="Y71" i="10"/>
  <c r="X72" i="10"/>
  <c r="Y72" i="10" s="1"/>
  <c r="X73" i="10"/>
  <c r="Y73" i="10" s="1"/>
  <c r="X74" i="10"/>
  <c r="Y74" i="10" s="1"/>
  <c r="X75" i="10"/>
  <c r="Y75" i="10" s="1"/>
  <c r="X76" i="10"/>
  <c r="Y76" i="10" s="1"/>
  <c r="X77" i="10"/>
  <c r="Y77" i="10" s="1"/>
  <c r="X78" i="10"/>
  <c r="Y78" i="10" s="1"/>
  <c r="X79" i="10"/>
  <c r="Y79" i="10" s="1"/>
  <c r="X80" i="10"/>
  <c r="Y80" i="10" s="1"/>
  <c r="X81" i="10"/>
  <c r="Y81" i="10" s="1"/>
  <c r="X82" i="10"/>
  <c r="Y82" i="10" s="1"/>
  <c r="X83" i="10"/>
  <c r="Y83" i="10" s="1"/>
  <c r="X84" i="10"/>
  <c r="Y84" i="10" s="1"/>
  <c r="X85" i="10"/>
  <c r="Y85" i="10" s="1"/>
  <c r="X86" i="10"/>
  <c r="Y86" i="10" s="1"/>
  <c r="X87" i="10"/>
  <c r="Y87" i="10"/>
  <c r="X88" i="10"/>
  <c r="Y88" i="10" s="1"/>
  <c r="X89" i="10"/>
  <c r="Y89" i="10" s="1"/>
  <c r="X90" i="10"/>
  <c r="Y90" i="10" s="1"/>
  <c r="X91" i="10"/>
  <c r="Y91" i="10" s="1"/>
  <c r="X92" i="10"/>
  <c r="Y92" i="10" s="1"/>
  <c r="X93" i="10"/>
  <c r="Y93" i="10" s="1"/>
  <c r="X94" i="10"/>
  <c r="Y94" i="10" s="1"/>
  <c r="X95" i="10"/>
  <c r="Y95" i="10"/>
  <c r="X96" i="10"/>
  <c r="Y96" i="10"/>
  <c r="X97" i="10"/>
  <c r="Y97" i="10" s="1"/>
  <c r="X98" i="10"/>
  <c r="Y98" i="10" s="1"/>
  <c r="X99" i="10"/>
  <c r="Y99" i="10"/>
  <c r="X100" i="10"/>
  <c r="Y100" i="10"/>
  <c r="X101" i="10"/>
  <c r="Y101" i="10" s="1"/>
  <c r="X102" i="10"/>
  <c r="Y102" i="10" s="1"/>
  <c r="X103" i="10"/>
  <c r="Y103" i="10" s="1"/>
  <c r="X104" i="10"/>
  <c r="Y104" i="10"/>
  <c r="X105" i="10"/>
  <c r="Y105" i="10" s="1"/>
  <c r="X106" i="10"/>
  <c r="Y106" i="10" s="1"/>
  <c r="X107" i="10"/>
  <c r="Y107" i="10"/>
  <c r="X108" i="10"/>
  <c r="Y108" i="10" s="1"/>
  <c r="X109" i="10"/>
  <c r="Y109" i="10" s="1"/>
  <c r="X110" i="10"/>
  <c r="Y110" i="10" s="1"/>
  <c r="X111" i="10"/>
  <c r="Y111" i="10" s="1"/>
  <c r="X112" i="10"/>
  <c r="Y112" i="10"/>
  <c r="X113" i="10"/>
  <c r="Y113" i="10" s="1"/>
  <c r="X114" i="10"/>
  <c r="Y114" i="10" s="1"/>
  <c r="X115" i="10"/>
  <c r="Y115" i="10"/>
  <c r="X116" i="10"/>
  <c r="Y116" i="10" s="1"/>
  <c r="X117" i="10"/>
  <c r="Y117" i="10" s="1"/>
  <c r="X118" i="10"/>
  <c r="Y118" i="10" s="1"/>
  <c r="X119" i="10"/>
  <c r="Y119" i="10" s="1"/>
  <c r="X120" i="10"/>
  <c r="Y120" i="10"/>
  <c r="X121" i="10"/>
  <c r="Y121" i="10" s="1"/>
  <c r="X122" i="10"/>
  <c r="Y122" i="10" s="1"/>
  <c r="X123" i="10"/>
  <c r="Y123" i="10"/>
  <c r="X124" i="10"/>
  <c r="Y124" i="10" s="1"/>
  <c r="X125" i="10"/>
  <c r="Y125" i="10" s="1"/>
  <c r="X126" i="10"/>
  <c r="Y126" i="10" s="1"/>
  <c r="X127" i="10"/>
  <c r="Y127" i="10"/>
  <c r="X128" i="10"/>
  <c r="Y128" i="10"/>
  <c r="X129" i="10"/>
  <c r="Y129" i="10" s="1"/>
  <c r="X130" i="10"/>
  <c r="Y130" i="10" s="1"/>
  <c r="X131" i="10"/>
  <c r="Y131" i="10" s="1"/>
  <c r="X132" i="10"/>
  <c r="Y132" i="10"/>
  <c r="X133" i="10"/>
  <c r="Y133" i="10" s="1"/>
  <c r="X134" i="10"/>
  <c r="Y134" i="10" s="1"/>
  <c r="X135" i="10"/>
  <c r="Y135" i="10"/>
  <c r="X136" i="10"/>
  <c r="Y136" i="10" s="1"/>
  <c r="X137" i="10"/>
  <c r="Y137" i="10" s="1"/>
  <c r="X138" i="10"/>
  <c r="Y138" i="10" s="1"/>
  <c r="X139" i="10"/>
  <c r="Y139" i="10"/>
  <c r="X140" i="10"/>
  <c r="Y140" i="10" s="1"/>
  <c r="X141" i="10"/>
  <c r="Y141" i="10" s="1"/>
  <c r="X142" i="10"/>
  <c r="Y142" i="10" s="1"/>
  <c r="X143" i="10"/>
  <c r="Y143" i="10"/>
  <c r="X144" i="10"/>
  <c r="Y144" i="10" s="1"/>
  <c r="X145" i="10"/>
  <c r="Y145" i="10" s="1"/>
  <c r="X146" i="10"/>
  <c r="Y146" i="10" s="1"/>
  <c r="X147" i="10"/>
  <c r="Y147" i="10" s="1"/>
  <c r="X148" i="10"/>
  <c r="Y148" i="10"/>
  <c r="X149" i="10"/>
  <c r="Y149" i="10" s="1"/>
  <c r="X150" i="10"/>
  <c r="Y150" i="10" s="1"/>
  <c r="X151" i="10"/>
  <c r="Y151" i="10"/>
  <c r="X152" i="10"/>
  <c r="Y152" i="10" s="1"/>
  <c r="X153" i="10"/>
  <c r="Y153" i="10" s="1"/>
  <c r="X154" i="10"/>
  <c r="Y154" i="10" s="1"/>
  <c r="X155" i="10"/>
  <c r="Y155" i="10" s="1"/>
  <c r="X156" i="10"/>
  <c r="Y156" i="10" s="1"/>
  <c r="X157" i="10"/>
  <c r="Y157" i="10" s="1"/>
  <c r="X158" i="10"/>
  <c r="Y158" i="10" s="1"/>
  <c r="X159" i="10"/>
  <c r="Y159" i="10" s="1"/>
  <c r="X160" i="10"/>
  <c r="Y160" i="10"/>
  <c r="X161" i="10"/>
  <c r="Y161" i="10" s="1"/>
  <c r="X162" i="10"/>
  <c r="Y162" i="10" s="1"/>
  <c r="X163" i="10"/>
  <c r="Y163" i="10" s="1"/>
  <c r="X164" i="10"/>
  <c r="Y164" i="10" s="1"/>
  <c r="X165" i="10"/>
  <c r="Y165" i="10" s="1"/>
  <c r="X166" i="10"/>
  <c r="Y166" i="10" s="1"/>
  <c r="X167" i="10"/>
  <c r="Y167" i="10"/>
  <c r="X168" i="10"/>
  <c r="Y168" i="10"/>
  <c r="X169" i="10"/>
  <c r="Y169" i="10" s="1"/>
  <c r="X170" i="10"/>
  <c r="Y170" i="10" s="1"/>
  <c r="X171" i="10"/>
  <c r="Y171" i="10"/>
  <c r="X172" i="10"/>
  <c r="Y172" i="10" s="1"/>
  <c r="X173" i="10"/>
  <c r="Y173" i="10" s="1"/>
  <c r="X174" i="10"/>
  <c r="Y174" i="10" s="1"/>
  <c r="X175" i="10"/>
  <c r="Y175" i="10" s="1"/>
  <c r="X176" i="10"/>
  <c r="Y176" i="10"/>
  <c r="X177" i="10"/>
  <c r="Y177" i="10" s="1"/>
  <c r="X178" i="10"/>
  <c r="Y178" i="10" s="1"/>
  <c r="X179" i="10"/>
  <c r="Y179" i="10"/>
  <c r="X180" i="10"/>
  <c r="Y180" i="10" s="1"/>
  <c r="X181" i="10"/>
  <c r="Y181" i="10" s="1"/>
  <c r="X182" i="10"/>
  <c r="Y182" i="10" s="1"/>
  <c r="X183" i="10"/>
  <c r="Y183" i="10" s="1"/>
  <c r="X184" i="10"/>
  <c r="Y184" i="10"/>
  <c r="X185" i="10"/>
  <c r="Y185" i="10" s="1"/>
  <c r="X186" i="10"/>
  <c r="Y186" i="10" s="1"/>
  <c r="X187" i="10"/>
  <c r="Y187" i="10"/>
  <c r="X188" i="10"/>
  <c r="Y188" i="10" s="1"/>
  <c r="X189" i="10"/>
  <c r="Y189" i="10" s="1"/>
  <c r="X190" i="10"/>
  <c r="Y190" i="10" s="1"/>
  <c r="X191" i="10"/>
  <c r="Y191" i="10"/>
  <c r="X192" i="10"/>
  <c r="Y192" i="10" s="1"/>
  <c r="X193" i="10"/>
  <c r="Y193" i="10" s="1"/>
  <c r="X194" i="10"/>
  <c r="Y194" i="10" s="1"/>
  <c r="X195" i="10"/>
  <c r="Y195" i="10"/>
  <c r="X196" i="10"/>
  <c r="Y196" i="10"/>
  <c r="X197" i="10"/>
  <c r="Y197" i="10" s="1"/>
  <c r="X198" i="10"/>
  <c r="Y198" i="10" s="1"/>
  <c r="X199" i="10"/>
  <c r="Y199" i="10"/>
  <c r="X200" i="10"/>
  <c r="Y200" i="10"/>
  <c r="X201" i="10"/>
  <c r="Y201" i="10" s="1"/>
  <c r="X202" i="10"/>
  <c r="Y202" i="10" s="1"/>
  <c r="X203" i="10"/>
  <c r="Y203" i="10" s="1"/>
  <c r="X204" i="10"/>
  <c r="Y204" i="10" s="1"/>
  <c r="X205" i="10"/>
  <c r="Y205" i="10" s="1"/>
  <c r="X206" i="10"/>
  <c r="Y206" i="10" s="1"/>
  <c r="X207" i="10"/>
  <c r="Y207" i="10" s="1"/>
  <c r="X33" i="10"/>
  <c r="Y33" i="10" s="1"/>
  <c r="U39" i="10"/>
  <c r="Z39" i="10" s="1"/>
  <c r="U43" i="10"/>
  <c r="Z43" i="10" s="1"/>
  <c r="U55" i="10"/>
  <c r="Z55" i="10" s="1"/>
  <c r="U59" i="10"/>
  <c r="Z59" i="10"/>
  <c r="U71" i="10"/>
  <c r="Z71" i="10" s="1"/>
  <c r="U75" i="10"/>
  <c r="Z75" i="10" s="1"/>
  <c r="U87" i="10"/>
  <c r="Z87" i="10"/>
  <c r="U91" i="10"/>
  <c r="Z91" i="10" s="1"/>
  <c r="U103" i="10"/>
  <c r="Z103" i="10" s="1"/>
  <c r="U107" i="10"/>
  <c r="Z107" i="10" s="1"/>
  <c r="U119" i="10"/>
  <c r="Z119" i="10" s="1"/>
  <c r="U123" i="10"/>
  <c r="Z123" i="10" s="1"/>
  <c r="U135" i="10"/>
  <c r="Z135" i="10" s="1"/>
  <c r="U139" i="10"/>
  <c r="Z139" i="10" s="1"/>
  <c r="U155" i="10"/>
  <c r="Z155" i="10"/>
  <c r="U171" i="10"/>
  <c r="Z171" i="10"/>
  <c r="U187" i="10"/>
  <c r="Z187" i="10" s="1"/>
  <c r="U203" i="10"/>
  <c r="Z203" i="10" s="1"/>
  <c r="AB33" i="10"/>
  <c r="AB34" i="10"/>
  <c r="AB35" i="10"/>
  <c r="AB36" i="10"/>
  <c r="AB37" i="10"/>
  <c r="AB38" i="10"/>
  <c r="AB39" i="10"/>
  <c r="AB40" i="10"/>
  <c r="AB41" i="10"/>
  <c r="AB42" i="10"/>
  <c r="AB43" i="10"/>
  <c r="AB44" i="10"/>
  <c r="AB45" i="10"/>
  <c r="AB46" i="10"/>
  <c r="AB47" i="10"/>
  <c r="AB48" i="10"/>
  <c r="AB49" i="10"/>
  <c r="AB50" i="10"/>
  <c r="AB51" i="10"/>
  <c r="AB52" i="10"/>
  <c r="AB53" i="10"/>
  <c r="AB54" i="10"/>
  <c r="AB55" i="10"/>
  <c r="AB56" i="10"/>
  <c r="AB57" i="10"/>
  <c r="AB58" i="10"/>
  <c r="AB59" i="10"/>
  <c r="AB60" i="10"/>
  <c r="AB61" i="10"/>
  <c r="AB62" i="10"/>
  <c r="AB63" i="10"/>
  <c r="AB64" i="10"/>
  <c r="AB65" i="10"/>
  <c r="AB66" i="10"/>
  <c r="AB67" i="10"/>
  <c r="AB68" i="10"/>
  <c r="AB69" i="10"/>
  <c r="AB70" i="10"/>
  <c r="AB71" i="10"/>
  <c r="AB72" i="10"/>
  <c r="AB73" i="10"/>
  <c r="AB74" i="10"/>
  <c r="AB75" i="10"/>
  <c r="AB76" i="10"/>
  <c r="AB77" i="10"/>
  <c r="AB78" i="10"/>
  <c r="AB79" i="10"/>
  <c r="AB80" i="10"/>
  <c r="AB81" i="10"/>
  <c r="AB82" i="10"/>
  <c r="AB83" i="10"/>
  <c r="AB84" i="10"/>
  <c r="AB85" i="10"/>
  <c r="AB86" i="10"/>
  <c r="AB87" i="10"/>
  <c r="AB88" i="10"/>
  <c r="AB89" i="10"/>
  <c r="AB90" i="10"/>
  <c r="AB91" i="10"/>
  <c r="AB92" i="10"/>
  <c r="AB93" i="10"/>
  <c r="AB94" i="10"/>
  <c r="AB95" i="10"/>
  <c r="AB96" i="10"/>
  <c r="AB97" i="10"/>
  <c r="AB98" i="10"/>
  <c r="AB99" i="10"/>
  <c r="AB100" i="10"/>
  <c r="AB101" i="10"/>
  <c r="AB102" i="10"/>
  <c r="AB103" i="10"/>
  <c r="AB104" i="10"/>
  <c r="AB105" i="10"/>
  <c r="AB106" i="10"/>
  <c r="AB107" i="10"/>
  <c r="AB108" i="10"/>
  <c r="AB109" i="10"/>
  <c r="AB110" i="10"/>
  <c r="AB111" i="10"/>
  <c r="AB112" i="10"/>
  <c r="AB113" i="10"/>
  <c r="AB114" i="10"/>
  <c r="AB115" i="10"/>
  <c r="AB116" i="10"/>
  <c r="AB117" i="10"/>
  <c r="AB118" i="10"/>
  <c r="AB119" i="10"/>
  <c r="AB120" i="10"/>
  <c r="AB121" i="10"/>
  <c r="AB122" i="10"/>
  <c r="AB123" i="10"/>
  <c r="AB124" i="10"/>
  <c r="AB125" i="10"/>
  <c r="AB126" i="10"/>
  <c r="AB127" i="10"/>
  <c r="AB128" i="10"/>
  <c r="AB129" i="10"/>
  <c r="AB130" i="10"/>
  <c r="AB131" i="10"/>
  <c r="AB132" i="10"/>
  <c r="AB133" i="10"/>
  <c r="AB134" i="10"/>
  <c r="AB135" i="10"/>
  <c r="AB136" i="10"/>
  <c r="AB137" i="10"/>
  <c r="AB138" i="10"/>
  <c r="AB139" i="10"/>
  <c r="AB140" i="10"/>
  <c r="AB141" i="10"/>
  <c r="AB142" i="10"/>
  <c r="AB143" i="10"/>
  <c r="AB144" i="10"/>
  <c r="AB145" i="10"/>
  <c r="AB146" i="10"/>
  <c r="AB147" i="10"/>
  <c r="AB148" i="10"/>
  <c r="AB149" i="10"/>
  <c r="AB150" i="10"/>
  <c r="AB151" i="10"/>
  <c r="AB152" i="10"/>
  <c r="AB153" i="10"/>
  <c r="AB154" i="10"/>
  <c r="AB155" i="10"/>
  <c r="AB156" i="10"/>
  <c r="AB157" i="10"/>
  <c r="AB158" i="10"/>
  <c r="AB159" i="10"/>
  <c r="AB160" i="10"/>
  <c r="AB161" i="10"/>
  <c r="AB162" i="10"/>
  <c r="AB163" i="10"/>
  <c r="AB164" i="10"/>
  <c r="AB165" i="10"/>
  <c r="AB166" i="10"/>
  <c r="AB167" i="10"/>
  <c r="AB168" i="10"/>
  <c r="AB169" i="10"/>
  <c r="AB170" i="10"/>
  <c r="AB171" i="10"/>
  <c r="AB172" i="10"/>
  <c r="AB173" i="10"/>
  <c r="AB174" i="10"/>
  <c r="AB175" i="10"/>
  <c r="AB176" i="10"/>
  <c r="AB177" i="10"/>
  <c r="AB178" i="10"/>
  <c r="AB179" i="10"/>
  <c r="AB180" i="10"/>
  <c r="AB181" i="10"/>
  <c r="AB182" i="10"/>
  <c r="AB183" i="10"/>
  <c r="AB184" i="10"/>
  <c r="AB185" i="10"/>
  <c r="AB186" i="10"/>
  <c r="AB187" i="10"/>
  <c r="AB188" i="10"/>
  <c r="AB189" i="10"/>
  <c r="AB190" i="10"/>
  <c r="AB191" i="10"/>
  <c r="AB192" i="10"/>
  <c r="AB193" i="10"/>
  <c r="AB194" i="10"/>
  <c r="AB195" i="10"/>
  <c r="AB196" i="10"/>
  <c r="AB197" i="10"/>
  <c r="AB198" i="10"/>
  <c r="AB199" i="10"/>
  <c r="AB200" i="10"/>
  <c r="AB201" i="10"/>
  <c r="AB202" i="10"/>
  <c r="AB203" i="10"/>
  <c r="AB204" i="10"/>
  <c r="AB205" i="10"/>
  <c r="AB206" i="10"/>
  <c r="AB207" i="10"/>
  <c r="AB9" i="10"/>
  <c r="AB10" i="10"/>
  <c r="AB11" i="10"/>
  <c r="AB12" i="10"/>
  <c r="AB13" i="10"/>
  <c r="AB14" i="10"/>
  <c r="AB15" i="10"/>
  <c r="AB16" i="10"/>
  <c r="AB17" i="10"/>
  <c r="AB18" i="10"/>
  <c r="AB19" i="10"/>
  <c r="AB20" i="10"/>
  <c r="AB21" i="10"/>
  <c r="AB22" i="10"/>
  <c r="AB23" i="10"/>
  <c r="AB24" i="10"/>
  <c r="AB25" i="10"/>
  <c r="AB26" i="10"/>
  <c r="AB27" i="10"/>
  <c r="AB28" i="10"/>
  <c r="AB29" i="10"/>
  <c r="AB30" i="10"/>
  <c r="AB31" i="10"/>
  <c r="AB32" i="10"/>
  <c r="AB8" i="10"/>
  <c r="AA33" i="10"/>
  <c r="AA34" i="10"/>
  <c r="AA35" i="10"/>
  <c r="AA36" i="10"/>
  <c r="AA37" i="10"/>
  <c r="AA38" i="10"/>
  <c r="AA39" i="10"/>
  <c r="AA40" i="10"/>
  <c r="AA41" i="10"/>
  <c r="AA42" i="10"/>
  <c r="AA43" i="10"/>
  <c r="AA44" i="10"/>
  <c r="AA45" i="10"/>
  <c r="AA46" i="10"/>
  <c r="AA47" i="10"/>
  <c r="AA48" i="10"/>
  <c r="AA49" i="10"/>
  <c r="AA50" i="10"/>
  <c r="AA51" i="10"/>
  <c r="AA52" i="10"/>
  <c r="AA53" i="10"/>
  <c r="AA54" i="10"/>
  <c r="AA55" i="10"/>
  <c r="AA56" i="10"/>
  <c r="AA57" i="10"/>
  <c r="AA58" i="10"/>
  <c r="AA59" i="10"/>
  <c r="AA60" i="10"/>
  <c r="AA61" i="10"/>
  <c r="AA62" i="10"/>
  <c r="AA63" i="10"/>
  <c r="AA64" i="10"/>
  <c r="AA65" i="10"/>
  <c r="AA66" i="10"/>
  <c r="AA67" i="10"/>
  <c r="AA68" i="10"/>
  <c r="AA69" i="10"/>
  <c r="AA70" i="10"/>
  <c r="AA71" i="10"/>
  <c r="AA72" i="10"/>
  <c r="AA73" i="10"/>
  <c r="AA74" i="10"/>
  <c r="AA75" i="10"/>
  <c r="AA76" i="10"/>
  <c r="AA77" i="10"/>
  <c r="AA78" i="10"/>
  <c r="AA79" i="10"/>
  <c r="AA80" i="10"/>
  <c r="AA81" i="10"/>
  <c r="AA82" i="10"/>
  <c r="AA83" i="10"/>
  <c r="AA84" i="10"/>
  <c r="AA85" i="10"/>
  <c r="AA86" i="10"/>
  <c r="AA87" i="10"/>
  <c r="AA88" i="10"/>
  <c r="AA89" i="10"/>
  <c r="AA90" i="10"/>
  <c r="AA91" i="10"/>
  <c r="AA92" i="10"/>
  <c r="AA93" i="10"/>
  <c r="AA94" i="10"/>
  <c r="AA95" i="10"/>
  <c r="AA96" i="10"/>
  <c r="AA97" i="10"/>
  <c r="AA98" i="10"/>
  <c r="AA99" i="10"/>
  <c r="AA100" i="10"/>
  <c r="AA101" i="10"/>
  <c r="AA102" i="10"/>
  <c r="AA103" i="10"/>
  <c r="AA104" i="10"/>
  <c r="AA105" i="10"/>
  <c r="AA106" i="10"/>
  <c r="AA107" i="10"/>
  <c r="AA108" i="10"/>
  <c r="AA109" i="10"/>
  <c r="AA110" i="10"/>
  <c r="AA111" i="10"/>
  <c r="AA112" i="10"/>
  <c r="AA113" i="10"/>
  <c r="AA114" i="10"/>
  <c r="AA115" i="10"/>
  <c r="AA116" i="10"/>
  <c r="AA117" i="10"/>
  <c r="AA118" i="10"/>
  <c r="AA119" i="10"/>
  <c r="AA120" i="10"/>
  <c r="AA121" i="10"/>
  <c r="AA122" i="10"/>
  <c r="AA123" i="10"/>
  <c r="AA124" i="10"/>
  <c r="AA125" i="10"/>
  <c r="AA126" i="10"/>
  <c r="AA127" i="10"/>
  <c r="AA128" i="10"/>
  <c r="AA129" i="10"/>
  <c r="AA130" i="10"/>
  <c r="AA131" i="10"/>
  <c r="AA132" i="10"/>
  <c r="AA133" i="10"/>
  <c r="AA134" i="10"/>
  <c r="AA135" i="10"/>
  <c r="AA136" i="10"/>
  <c r="AA137" i="10"/>
  <c r="AA138" i="10"/>
  <c r="AA139" i="10"/>
  <c r="AA140" i="10"/>
  <c r="AA141" i="10"/>
  <c r="AA142" i="10"/>
  <c r="AA143" i="10"/>
  <c r="AA144" i="10"/>
  <c r="AA145" i="10"/>
  <c r="AA146" i="10"/>
  <c r="AA147" i="10"/>
  <c r="AA148" i="10"/>
  <c r="AA149" i="10"/>
  <c r="AA150" i="10"/>
  <c r="AA151" i="10"/>
  <c r="AA152" i="10"/>
  <c r="AA153" i="10"/>
  <c r="AA154" i="10"/>
  <c r="AA155" i="10"/>
  <c r="AA156" i="10"/>
  <c r="AA157" i="10"/>
  <c r="AA158" i="10"/>
  <c r="AA159" i="10"/>
  <c r="AA160" i="10"/>
  <c r="AA161" i="10"/>
  <c r="AA162" i="10"/>
  <c r="AA163" i="10"/>
  <c r="AA164" i="10"/>
  <c r="AA165" i="10"/>
  <c r="AA166" i="10"/>
  <c r="AA167" i="10"/>
  <c r="AA168" i="10"/>
  <c r="AA169" i="10"/>
  <c r="AA170" i="10"/>
  <c r="AA171" i="10"/>
  <c r="AA172" i="10"/>
  <c r="AA173" i="10"/>
  <c r="AA174" i="10"/>
  <c r="AA175" i="10"/>
  <c r="AA176" i="10"/>
  <c r="AA177" i="10"/>
  <c r="AA178" i="10"/>
  <c r="AA179" i="10"/>
  <c r="AA180" i="10"/>
  <c r="AA181" i="10"/>
  <c r="AA182" i="10"/>
  <c r="AA183" i="10"/>
  <c r="AA184" i="10"/>
  <c r="AA185" i="10"/>
  <c r="AA186" i="10"/>
  <c r="AA187" i="10"/>
  <c r="AA188" i="10"/>
  <c r="AA189" i="10"/>
  <c r="AA190" i="10"/>
  <c r="AA191" i="10"/>
  <c r="AA192" i="10"/>
  <c r="AA193" i="10"/>
  <c r="AA194" i="10"/>
  <c r="AA195" i="10"/>
  <c r="AA196" i="10"/>
  <c r="AA197" i="10"/>
  <c r="AA198" i="10"/>
  <c r="AA199" i="10"/>
  <c r="AA200" i="10"/>
  <c r="AA201" i="10"/>
  <c r="AA202" i="10"/>
  <c r="AA203" i="10"/>
  <c r="AA204" i="10"/>
  <c r="AA205" i="10"/>
  <c r="AA206" i="10"/>
  <c r="AA207" i="10"/>
  <c r="U33" i="10"/>
  <c r="Z33" i="10"/>
  <c r="U34" i="10"/>
  <c r="Z34" i="10" s="1"/>
  <c r="U35" i="10"/>
  <c r="Z35" i="10" s="1"/>
  <c r="U36" i="10"/>
  <c r="Z36" i="10" s="1"/>
  <c r="U37" i="10"/>
  <c r="Z37" i="10" s="1"/>
  <c r="U38" i="10"/>
  <c r="Z38" i="10"/>
  <c r="U40" i="10"/>
  <c r="Z40" i="10" s="1"/>
  <c r="U41" i="10"/>
  <c r="Z41" i="10" s="1"/>
  <c r="U42" i="10"/>
  <c r="Z42" i="10"/>
  <c r="U44" i="10"/>
  <c r="Z44" i="10" s="1"/>
  <c r="U45" i="10"/>
  <c r="Z45" i="10"/>
  <c r="U46" i="10"/>
  <c r="Z46" i="10" s="1"/>
  <c r="U47" i="10"/>
  <c r="Z47" i="10"/>
  <c r="U48" i="10"/>
  <c r="Z48" i="10"/>
  <c r="U49" i="10"/>
  <c r="Z49" i="10" s="1"/>
  <c r="U50" i="10"/>
  <c r="Z50" i="10" s="1"/>
  <c r="U51" i="10"/>
  <c r="Z51" i="10"/>
  <c r="U52" i="10"/>
  <c r="Z52" i="10"/>
  <c r="U53" i="10"/>
  <c r="Z53" i="10"/>
  <c r="U54" i="10"/>
  <c r="Z54" i="10" s="1"/>
  <c r="U56" i="10"/>
  <c r="Z56" i="10"/>
  <c r="U57" i="10"/>
  <c r="Z57" i="10" s="1"/>
  <c r="U58" i="10"/>
  <c r="Z58" i="10" s="1"/>
  <c r="U60" i="10"/>
  <c r="Z60" i="10" s="1"/>
  <c r="U61" i="10"/>
  <c r="Z61" i="10" s="1"/>
  <c r="U62" i="10"/>
  <c r="Z62" i="10"/>
  <c r="U63" i="10"/>
  <c r="Z63" i="10" s="1"/>
  <c r="U64" i="10"/>
  <c r="Z64" i="10" s="1"/>
  <c r="U65" i="10"/>
  <c r="Z65" i="10"/>
  <c r="U66" i="10"/>
  <c r="Z66" i="10" s="1"/>
  <c r="U67" i="10"/>
  <c r="Z67" i="10"/>
  <c r="U68" i="10"/>
  <c r="Z68" i="10" s="1"/>
  <c r="U69" i="10"/>
  <c r="Z69" i="10"/>
  <c r="U70" i="10"/>
  <c r="Z70" i="10" s="1"/>
  <c r="U72" i="10"/>
  <c r="Z72" i="10" s="1"/>
  <c r="U73" i="10"/>
  <c r="Z73" i="10" s="1"/>
  <c r="U74" i="10"/>
  <c r="Z74" i="10"/>
  <c r="U76" i="10"/>
  <c r="Z76" i="10"/>
  <c r="U77" i="10"/>
  <c r="Z77" i="10" s="1"/>
  <c r="U78" i="10"/>
  <c r="Z78" i="10" s="1"/>
  <c r="U79" i="10"/>
  <c r="Z79" i="10" s="1"/>
  <c r="U80" i="10"/>
  <c r="Z80" i="10"/>
  <c r="U81" i="10"/>
  <c r="Z81" i="10"/>
  <c r="U82" i="10"/>
  <c r="Z82" i="10" s="1"/>
  <c r="U83" i="10"/>
  <c r="Z83" i="10" s="1"/>
  <c r="U84" i="10"/>
  <c r="Z84" i="10"/>
  <c r="U85" i="10"/>
  <c r="Z85" i="10" s="1"/>
  <c r="U86" i="10"/>
  <c r="Z86" i="10" s="1"/>
  <c r="U88" i="10"/>
  <c r="Z88" i="10"/>
  <c r="U89" i="10"/>
  <c r="Z89" i="10" s="1"/>
  <c r="U90" i="10"/>
  <c r="Z90" i="10"/>
  <c r="U92" i="10"/>
  <c r="Z92" i="10" s="1"/>
  <c r="U93" i="10"/>
  <c r="Z93" i="10"/>
  <c r="U94" i="10"/>
  <c r="Z94" i="10" s="1"/>
  <c r="U95" i="10"/>
  <c r="Z95" i="10" s="1"/>
  <c r="U96" i="10"/>
  <c r="Z96" i="10" s="1"/>
  <c r="U97" i="10"/>
  <c r="Z97" i="10"/>
  <c r="U98" i="10"/>
  <c r="Z98" i="10"/>
  <c r="U99" i="10"/>
  <c r="Z99" i="10" s="1"/>
  <c r="U100" i="10"/>
  <c r="Z100" i="10" s="1"/>
  <c r="U101" i="10"/>
  <c r="Z101" i="10" s="1"/>
  <c r="U102" i="10"/>
  <c r="Z102" i="10"/>
  <c r="U104" i="10"/>
  <c r="Z104" i="10"/>
  <c r="U105" i="10"/>
  <c r="Z105" i="10" s="1"/>
  <c r="U106" i="10"/>
  <c r="Z106" i="10" s="1"/>
  <c r="U108" i="10"/>
  <c r="Z108" i="10"/>
  <c r="U109" i="10"/>
  <c r="Z109" i="10" s="1"/>
  <c r="U110" i="10"/>
  <c r="Z110" i="10" s="1"/>
  <c r="U111" i="10"/>
  <c r="Z111" i="10"/>
  <c r="U112" i="10"/>
  <c r="Z112" i="10" s="1"/>
  <c r="U113" i="10"/>
  <c r="Z113" i="10" s="1"/>
  <c r="U114" i="10"/>
  <c r="Z114" i="10" s="1"/>
  <c r="U115" i="10"/>
  <c r="Z115" i="10" s="1"/>
  <c r="U116" i="10"/>
  <c r="Z116" i="10"/>
  <c r="U117" i="10"/>
  <c r="Z117" i="10" s="1"/>
  <c r="U118" i="10"/>
  <c r="Z118" i="10" s="1"/>
  <c r="U120" i="10"/>
  <c r="Z120" i="10"/>
  <c r="U121" i="10"/>
  <c r="Z121" i="10"/>
  <c r="U122" i="10"/>
  <c r="Z122" i="10" s="1"/>
  <c r="U124" i="10"/>
  <c r="Z124" i="10" s="1"/>
  <c r="U125" i="10"/>
  <c r="Z125" i="10" s="1"/>
  <c r="U126" i="10"/>
  <c r="Z126" i="10"/>
  <c r="U127" i="10"/>
  <c r="Z127" i="10"/>
  <c r="U128" i="10"/>
  <c r="Z128" i="10" s="1"/>
  <c r="U129" i="10"/>
  <c r="Z129" i="10" s="1"/>
  <c r="U130" i="10"/>
  <c r="Z130" i="10" s="1"/>
  <c r="U131" i="10"/>
  <c r="Z131" i="10" s="1"/>
  <c r="U132" i="10"/>
  <c r="Z132" i="10" s="1"/>
  <c r="U133" i="10"/>
  <c r="Z133" i="10" s="1"/>
  <c r="U134" i="10"/>
  <c r="Z134" i="10" s="1"/>
  <c r="U136" i="10"/>
  <c r="Z136" i="10"/>
  <c r="U137" i="10"/>
  <c r="Z137" i="10" s="1"/>
  <c r="U138" i="10"/>
  <c r="Z138" i="10" s="1"/>
  <c r="U140" i="10"/>
  <c r="Z140" i="10" s="1"/>
  <c r="U141" i="10"/>
  <c r="Z141" i="10"/>
  <c r="U142" i="10"/>
  <c r="Z142" i="10" s="1"/>
  <c r="U143" i="10"/>
  <c r="Z143" i="10" s="1"/>
  <c r="U144" i="10"/>
  <c r="Z144" i="10" s="1"/>
  <c r="U145" i="10"/>
  <c r="Z145" i="10" s="1"/>
  <c r="U146" i="10"/>
  <c r="Z146" i="10"/>
  <c r="U147" i="10"/>
  <c r="Z147" i="10" s="1"/>
  <c r="U148" i="10"/>
  <c r="Z148" i="10" s="1"/>
  <c r="U149" i="10"/>
  <c r="Z149" i="10" s="1"/>
  <c r="U150" i="10"/>
  <c r="Z150" i="10" s="1"/>
  <c r="U151" i="10"/>
  <c r="Z151" i="10" s="1"/>
  <c r="U152" i="10"/>
  <c r="Z152" i="10"/>
  <c r="U153" i="10"/>
  <c r="Z153" i="10" s="1"/>
  <c r="U154" i="10"/>
  <c r="Z154" i="10" s="1"/>
  <c r="U156" i="10"/>
  <c r="Z156" i="10" s="1"/>
  <c r="U157" i="10"/>
  <c r="Z157" i="10" s="1"/>
  <c r="U158" i="10"/>
  <c r="Z158" i="10" s="1"/>
  <c r="U159" i="10"/>
  <c r="Z159" i="10" s="1"/>
  <c r="U160" i="10"/>
  <c r="Z160" i="10" s="1"/>
  <c r="U161" i="10"/>
  <c r="Z161" i="10"/>
  <c r="U162" i="10"/>
  <c r="Z162" i="10" s="1"/>
  <c r="U163" i="10"/>
  <c r="Z163" i="10" s="1"/>
  <c r="U164" i="10"/>
  <c r="Z164" i="10" s="1"/>
  <c r="U165" i="10"/>
  <c r="Z165" i="10"/>
  <c r="U166" i="10"/>
  <c r="Z166" i="10" s="1"/>
  <c r="U167" i="10"/>
  <c r="Z167" i="10" s="1"/>
  <c r="U168" i="10"/>
  <c r="Z168" i="10" s="1"/>
  <c r="U169" i="10"/>
  <c r="Z169" i="10" s="1"/>
  <c r="U170" i="10"/>
  <c r="Z170" i="10" s="1"/>
  <c r="U172" i="10"/>
  <c r="Z172" i="10" s="1"/>
  <c r="U173" i="10"/>
  <c r="Z173" i="10" s="1"/>
  <c r="U174" i="10"/>
  <c r="Z174" i="10" s="1"/>
  <c r="U175" i="10"/>
  <c r="Z175" i="10"/>
  <c r="U176" i="10"/>
  <c r="Z176" i="10" s="1"/>
  <c r="U177" i="10"/>
  <c r="Z177" i="10" s="1"/>
  <c r="U178" i="10"/>
  <c r="Z178" i="10" s="1"/>
  <c r="U179" i="10"/>
  <c r="Z179" i="10" s="1"/>
  <c r="U180" i="10"/>
  <c r="Z180" i="10" s="1"/>
  <c r="U181" i="10"/>
  <c r="Z181" i="10" s="1"/>
  <c r="U182" i="10"/>
  <c r="Z182" i="10" s="1"/>
  <c r="U183" i="10"/>
  <c r="Z183" i="10" s="1"/>
  <c r="U184" i="10"/>
  <c r="Z184" i="10" s="1"/>
  <c r="U185" i="10"/>
  <c r="Z185" i="10" s="1"/>
  <c r="U186" i="10"/>
  <c r="Z186" i="10" s="1"/>
  <c r="U188" i="10"/>
  <c r="Z188" i="10" s="1"/>
  <c r="U189" i="10"/>
  <c r="Z189" i="10" s="1"/>
  <c r="U190" i="10"/>
  <c r="Z190" i="10" s="1"/>
  <c r="U191" i="10"/>
  <c r="Z191" i="10" s="1"/>
  <c r="U192" i="10"/>
  <c r="Z192" i="10" s="1"/>
  <c r="U193" i="10"/>
  <c r="Z193" i="10" s="1"/>
  <c r="U194" i="10"/>
  <c r="Z194" i="10" s="1"/>
  <c r="U195" i="10"/>
  <c r="Z195" i="10" s="1"/>
  <c r="U196" i="10"/>
  <c r="Z196" i="10"/>
  <c r="U197" i="10"/>
  <c r="Z197" i="10" s="1"/>
  <c r="U198" i="10"/>
  <c r="Z198" i="10" s="1"/>
  <c r="U199" i="10"/>
  <c r="Z199" i="10"/>
  <c r="U200" i="10"/>
  <c r="Z200" i="10" s="1"/>
  <c r="U201" i="10"/>
  <c r="Z201" i="10" s="1"/>
  <c r="U202" i="10"/>
  <c r="Z202" i="10" s="1"/>
  <c r="U204" i="10"/>
  <c r="Z204" i="10" s="1"/>
  <c r="U205" i="10"/>
  <c r="Z205" i="10" s="1"/>
  <c r="U206" i="10"/>
  <c r="Z206" i="10"/>
  <c r="U207" i="10"/>
  <c r="Z207" i="10" s="1"/>
  <c r="J33" i="10"/>
  <c r="J34" i="10"/>
  <c r="J35" i="10"/>
  <c r="J36" i="10"/>
  <c r="J37" i="10"/>
  <c r="J38" i="10"/>
  <c r="J39" i="10"/>
  <c r="J40" i="10"/>
  <c r="J41" i="10"/>
  <c r="J42" i="10"/>
  <c r="J43" i="10"/>
  <c r="J44" i="10"/>
  <c r="J45" i="10"/>
  <c r="J46" i="10"/>
  <c r="J47" i="10"/>
  <c r="J48" i="10"/>
  <c r="J49" i="10"/>
  <c r="J50" i="10"/>
  <c r="J51" i="10"/>
  <c r="J52" i="10"/>
  <c r="J53" i="10"/>
  <c r="J54" i="10"/>
  <c r="J55" i="10"/>
  <c r="J56" i="10"/>
  <c r="J57" i="10"/>
  <c r="J58" i="10"/>
  <c r="J59" i="10"/>
  <c r="J60" i="10"/>
  <c r="J61" i="10"/>
  <c r="J62" i="10"/>
  <c r="J63" i="10"/>
  <c r="J64" i="10"/>
  <c r="J65" i="10"/>
  <c r="J66" i="10"/>
  <c r="J67" i="10"/>
  <c r="J68" i="10"/>
  <c r="J69" i="10"/>
  <c r="J70" i="10"/>
  <c r="J71" i="10"/>
  <c r="J72" i="10"/>
  <c r="J73" i="10"/>
  <c r="J74" i="10"/>
  <c r="J75" i="10"/>
  <c r="J76" i="10"/>
  <c r="J77" i="10"/>
  <c r="J78" i="10"/>
  <c r="J79" i="10"/>
  <c r="J80" i="10"/>
  <c r="J81" i="10"/>
  <c r="J82" i="10"/>
  <c r="J83" i="10"/>
  <c r="J84" i="10"/>
  <c r="J85" i="10"/>
  <c r="J86" i="10"/>
  <c r="J87" i="10"/>
  <c r="J88" i="10"/>
  <c r="J89" i="10"/>
  <c r="J90" i="10"/>
  <c r="J91" i="10"/>
  <c r="J92" i="10"/>
  <c r="J93" i="10"/>
  <c r="J94" i="10"/>
  <c r="J95" i="10"/>
  <c r="J96" i="10"/>
  <c r="J97" i="10"/>
  <c r="J98" i="10"/>
  <c r="J99" i="10"/>
  <c r="J100" i="10"/>
  <c r="J101" i="10"/>
  <c r="J102" i="10"/>
  <c r="J103" i="10"/>
  <c r="J104" i="10"/>
  <c r="J105" i="10"/>
  <c r="J106" i="10"/>
  <c r="J107" i="10"/>
  <c r="J108" i="10"/>
  <c r="J109" i="10"/>
  <c r="J110" i="10"/>
  <c r="J111" i="10"/>
  <c r="J112" i="10"/>
  <c r="J113" i="10"/>
  <c r="J114" i="10"/>
  <c r="J115" i="10"/>
  <c r="J116" i="10"/>
  <c r="J117" i="10"/>
  <c r="J118" i="10"/>
  <c r="J119" i="10"/>
  <c r="J120" i="10"/>
  <c r="J121" i="10"/>
  <c r="J122" i="10"/>
  <c r="J123" i="10"/>
  <c r="J124" i="10"/>
  <c r="J125" i="10"/>
  <c r="J126" i="10"/>
  <c r="J127" i="10"/>
  <c r="J128" i="10"/>
  <c r="J129" i="10"/>
  <c r="J130" i="10"/>
  <c r="J131" i="10"/>
  <c r="J132" i="10"/>
  <c r="J133" i="10"/>
  <c r="J134" i="10"/>
  <c r="J135" i="10"/>
  <c r="J136" i="10"/>
  <c r="J137" i="10"/>
  <c r="J138" i="10"/>
  <c r="J139" i="10"/>
  <c r="J140" i="10"/>
  <c r="J141" i="10"/>
  <c r="J142" i="10"/>
  <c r="J143" i="10"/>
  <c r="J144" i="10"/>
  <c r="J145" i="10"/>
  <c r="J146" i="10"/>
  <c r="J147" i="10"/>
  <c r="J148" i="10"/>
  <c r="J149" i="10"/>
  <c r="J150" i="10"/>
  <c r="J151" i="10"/>
  <c r="J152" i="10"/>
  <c r="J153" i="10"/>
  <c r="J154" i="10"/>
  <c r="J155" i="10"/>
  <c r="J156" i="10"/>
  <c r="J157" i="10"/>
  <c r="J158" i="10"/>
  <c r="J159" i="10"/>
  <c r="J160" i="10"/>
  <c r="J161" i="10"/>
  <c r="J162" i="10"/>
  <c r="J163" i="10"/>
  <c r="J164" i="10"/>
  <c r="J165" i="10"/>
  <c r="J166" i="10"/>
  <c r="J167" i="10"/>
  <c r="J168" i="10"/>
  <c r="J169" i="10"/>
  <c r="J170" i="10"/>
  <c r="J171" i="10"/>
  <c r="J172" i="10"/>
  <c r="J173" i="10"/>
  <c r="J174" i="10"/>
  <c r="J175" i="10"/>
  <c r="J176" i="10"/>
  <c r="J177" i="10"/>
  <c r="J178" i="10"/>
  <c r="J179" i="10"/>
  <c r="J180" i="10"/>
  <c r="J181" i="10"/>
  <c r="J182" i="10"/>
  <c r="J183" i="10"/>
  <c r="J184" i="10"/>
  <c r="J185" i="10"/>
  <c r="J186" i="10"/>
  <c r="J187" i="10"/>
  <c r="J188" i="10"/>
  <c r="J189" i="10"/>
  <c r="J190" i="10"/>
  <c r="J191" i="10"/>
  <c r="J192" i="10"/>
  <c r="J193" i="10"/>
  <c r="J194" i="10"/>
  <c r="J195" i="10"/>
  <c r="J196" i="10"/>
  <c r="J197" i="10"/>
  <c r="J198" i="10"/>
  <c r="J199" i="10"/>
  <c r="J200" i="10"/>
  <c r="J201" i="10"/>
  <c r="J202" i="10"/>
  <c r="J203" i="10"/>
  <c r="J204" i="10"/>
  <c r="J205" i="10"/>
  <c r="J206" i="10"/>
  <c r="J207" i="10"/>
  <c r="V18" i="9"/>
  <c r="AC18" i="9" s="1"/>
  <c r="V19" i="9"/>
  <c r="AC19" i="9" s="1"/>
  <c r="V20" i="9"/>
  <c r="AC20" i="9" s="1"/>
  <c r="V21" i="9"/>
  <c r="AC21" i="9"/>
  <c r="V22" i="9"/>
  <c r="AC22" i="9" s="1"/>
  <c r="V23" i="9"/>
  <c r="AC23" i="9" s="1"/>
  <c r="V24" i="9"/>
  <c r="AC24" i="9" s="1"/>
  <c r="V25" i="9"/>
  <c r="AC25" i="9"/>
  <c r="V26" i="9"/>
  <c r="AC26" i="9" s="1"/>
  <c r="V27" i="9"/>
  <c r="AC27" i="9" s="1"/>
  <c r="V28" i="9"/>
  <c r="AC28" i="9" s="1"/>
  <c r="V29" i="9"/>
  <c r="AC29" i="9" s="1"/>
  <c r="V30" i="9"/>
  <c r="AC30" i="9" s="1"/>
  <c r="V31" i="9"/>
  <c r="AC31" i="9" s="1"/>
  <c r="V32" i="9"/>
  <c r="AC32" i="9" s="1"/>
  <c r="V33" i="9"/>
  <c r="AC33" i="9" s="1"/>
  <c r="V34" i="9"/>
  <c r="AC34" i="9" s="1"/>
  <c r="V35" i="9"/>
  <c r="AC35" i="9"/>
  <c r="V36" i="9"/>
  <c r="AC36" i="9" s="1"/>
  <c r="V37" i="9"/>
  <c r="AC37" i="9" s="1"/>
  <c r="V38" i="9"/>
  <c r="AC38" i="9" s="1"/>
  <c r="V39" i="9"/>
  <c r="AC39" i="9" s="1"/>
  <c r="V40" i="9"/>
  <c r="AC40" i="9"/>
  <c r="V41" i="9"/>
  <c r="AC41" i="9" s="1"/>
  <c r="V42" i="9"/>
  <c r="AC42" i="9" s="1"/>
  <c r="V43" i="9"/>
  <c r="AC43" i="9" s="1"/>
  <c r="V44" i="9"/>
  <c r="AC44" i="9"/>
  <c r="V45" i="9"/>
  <c r="AC45" i="9"/>
  <c r="V46" i="9"/>
  <c r="AC46" i="9" s="1"/>
  <c r="V47" i="9"/>
  <c r="AC47" i="9" s="1"/>
  <c r="V48" i="9"/>
  <c r="AC48" i="9" s="1"/>
  <c r="V49" i="9"/>
  <c r="AC49" i="9"/>
  <c r="V50" i="9"/>
  <c r="AC50" i="9" s="1"/>
  <c r="V51" i="9"/>
  <c r="AC51" i="9" s="1"/>
  <c r="V52" i="9"/>
  <c r="AC52" i="9" s="1"/>
  <c r="V53" i="9"/>
  <c r="AC53" i="9" s="1"/>
  <c r="V54" i="9"/>
  <c r="AC54" i="9" s="1"/>
  <c r="V55" i="9"/>
  <c r="AC55" i="9" s="1"/>
  <c r="V56" i="9"/>
  <c r="AC56" i="9" s="1"/>
  <c r="V57" i="9"/>
  <c r="AC57" i="9"/>
  <c r="V58" i="9"/>
  <c r="AC58" i="9" s="1"/>
  <c r="V59" i="9"/>
  <c r="AC59" i="9" s="1"/>
  <c r="V60" i="9"/>
  <c r="AC60" i="9" s="1"/>
  <c r="V61" i="9"/>
  <c r="AC61" i="9" s="1"/>
  <c r="V62" i="9"/>
  <c r="AC62" i="9" s="1"/>
  <c r="V63" i="9"/>
  <c r="AC63" i="9"/>
  <c r="V64" i="9"/>
  <c r="AC64" i="9" s="1"/>
  <c r="V65" i="9"/>
  <c r="AC65" i="9" s="1"/>
  <c r="V66" i="9"/>
  <c r="AC66" i="9" s="1"/>
  <c r="V67" i="9"/>
  <c r="AC67" i="9"/>
  <c r="V68" i="9"/>
  <c r="AC68" i="9" s="1"/>
  <c r="V69" i="9"/>
  <c r="AC69" i="9" s="1"/>
  <c r="V70" i="9"/>
  <c r="AC70" i="9" s="1"/>
  <c r="V71" i="9"/>
  <c r="AC71" i="9" s="1"/>
  <c r="V72" i="9"/>
  <c r="AC72" i="9" s="1"/>
  <c r="V73" i="9"/>
  <c r="AC73" i="9" s="1"/>
  <c r="V74" i="9"/>
  <c r="AC74" i="9" s="1"/>
  <c r="V75" i="9"/>
  <c r="AC75" i="9" s="1"/>
  <c r="V76" i="9"/>
  <c r="AC76" i="9"/>
  <c r="V77" i="9"/>
  <c r="AC77" i="9" s="1"/>
  <c r="V78" i="9"/>
  <c r="AC78" i="9" s="1"/>
  <c r="V79" i="9"/>
  <c r="AC79" i="9" s="1"/>
  <c r="V80" i="9"/>
  <c r="AC80" i="9"/>
  <c r="V81" i="9"/>
  <c r="AC81" i="9" s="1"/>
  <c r="V82" i="9"/>
  <c r="AC82" i="9" s="1"/>
  <c r="V83" i="9"/>
  <c r="AC83" i="9" s="1"/>
  <c r="V84" i="9"/>
  <c r="AC84" i="9" s="1"/>
  <c r="V85" i="9"/>
  <c r="AC85" i="9" s="1"/>
  <c r="V86" i="9"/>
  <c r="AC86" i="9" s="1"/>
  <c r="V87" i="9"/>
  <c r="AC87" i="9" s="1"/>
  <c r="V88" i="9"/>
  <c r="AC88" i="9" s="1"/>
  <c r="V89" i="9"/>
  <c r="AC89" i="9"/>
  <c r="V90" i="9"/>
  <c r="AC90" i="9" s="1"/>
  <c r="V91" i="9"/>
  <c r="AC91" i="9" s="1"/>
  <c r="V92" i="9"/>
  <c r="AC92" i="9" s="1"/>
  <c r="V93" i="9"/>
  <c r="AC93" i="9" s="1"/>
  <c r="V94" i="9"/>
  <c r="AC94" i="9" s="1"/>
  <c r="V95" i="9"/>
  <c r="AC95" i="9" s="1"/>
  <c r="V96" i="9"/>
  <c r="AC96" i="9" s="1"/>
  <c r="V97" i="9"/>
  <c r="AC97" i="9" s="1"/>
  <c r="V98" i="9"/>
  <c r="AC98" i="9" s="1"/>
  <c r="V99" i="9"/>
  <c r="AC99" i="9" s="1"/>
  <c r="V100" i="9"/>
  <c r="AC100" i="9"/>
  <c r="V101" i="9"/>
  <c r="AC101" i="9" s="1"/>
  <c r="V102" i="9"/>
  <c r="AC102" i="9" s="1"/>
  <c r="V103" i="9"/>
  <c r="AC103" i="9" s="1"/>
  <c r="V104" i="9"/>
  <c r="AC104" i="9" s="1"/>
  <c r="V105" i="9"/>
  <c r="AC105" i="9"/>
  <c r="V106" i="9"/>
  <c r="AC106" i="9" s="1"/>
  <c r="V107" i="9"/>
  <c r="AC107" i="9" s="1"/>
  <c r="V108" i="9"/>
  <c r="AC108" i="9"/>
  <c r="V109" i="9"/>
  <c r="AC109" i="9" s="1"/>
  <c r="V110" i="9"/>
  <c r="AC110" i="9" s="1"/>
  <c r="V111" i="9"/>
  <c r="AC111" i="9" s="1"/>
  <c r="V112" i="9"/>
  <c r="AC112" i="9" s="1"/>
  <c r="V113" i="9"/>
  <c r="AC113" i="9" s="1"/>
  <c r="V114" i="9"/>
  <c r="AC114" i="9" s="1"/>
  <c r="V115" i="9"/>
  <c r="AC115" i="9" s="1"/>
  <c r="V116" i="9"/>
  <c r="AC116" i="9" s="1"/>
  <c r="V117" i="9"/>
  <c r="AC117" i="9"/>
  <c r="V118" i="9"/>
  <c r="AC118" i="9" s="1"/>
  <c r="V119" i="9"/>
  <c r="AC119" i="9" s="1"/>
  <c r="V120" i="9"/>
  <c r="AC120" i="9" s="1"/>
  <c r="V121" i="9"/>
  <c r="AC121" i="9"/>
  <c r="V122" i="9"/>
  <c r="AC122" i="9" s="1"/>
  <c r="V123" i="9"/>
  <c r="AC123" i="9" s="1"/>
  <c r="V124" i="9"/>
  <c r="AC124" i="9" s="1"/>
  <c r="V125" i="9"/>
  <c r="AC125" i="9" s="1"/>
  <c r="V126" i="9"/>
  <c r="AC126" i="9" s="1"/>
  <c r="V127" i="9"/>
  <c r="AC127" i="9" s="1"/>
  <c r="V128" i="9"/>
  <c r="AC128" i="9" s="1"/>
  <c r="V129" i="9"/>
  <c r="AC129" i="9" s="1"/>
  <c r="V130" i="9"/>
  <c r="AC130" i="9" s="1"/>
  <c r="V131" i="9"/>
  <c r="AC131" i="9"/>
  <c r="V132" i="9"/>
  <c r="AC132" i="9" s="1"/>
  <c r="V133" i="9"/>
  <c r="AC133" i="9" s="1"/>
  <c r="V134" i="9"/>
  <c r="AC134" i="9" s="1"/>
  <c r="V135" i="9"/>
  <c r="AC135" i="9"/>
  <c r="V136" i="9"/>
  <c r="AC136" i="9" s="1"/>
  <c r="V137" i="9"/>
  <c r="AC137" i="9" s="1"/>
  <c r="V138" i="9"/>
  <c r="AC138" i="9" s="1"/>
  <c r="V139" i="9"/>
  <c r="AC139" i="9" s="1"/>
  <c r="V140" i="9"/>
  <c r="AC140" i="9"/>
  <c r="V141" i="9"/>
  <c r="AC141" i="9" s="1"/>
  <c r="V142" i="9"/>
  <c r="AC142" i="9" s="1"/>
  <c r="V143" i="9"/>
  <c r="AC143" i="9" s="1"/>
  <c r="V144" i="9"/>
  <c r="AC144" i="9" s="1"/>
  <c r="V145" i="9"/>
  <c r="AC145" i="9"/>
  <c r="V146" i="9"/>
  <c r="AC146" i="9" s="1"/>
  <c r="V147" i="9"/>
  <c r="AC147" i="9" s="1"/>
  <c r="V148" i="9"/>
  <c r="AC148" i="9" s="1"/>
  <c r="V149" i="9"/>
  <c r="AC149" i="9"/>
  <c r="V150" i="9"/>
  <c r="AC150" i="9" s="1"/>
  <c r="V151" i="9"/>
  <c r="AC151" i="9"/>
  <c r="V152" i="9"/>
  <c r="AC152" i="9" s="1"/>
  <c r="V153" i="9"/>
  <c r="AC153" i="9" s="1"/>
  <c r="V154" i="9"/>
  <c r="AC154" i="9" s="1"/>
  <c r="V155" i="9"/>
  <c r="AC155" i="9" s="1"/>
  <c r="V156" i="9"/>
  <c r="AC156" i="9" s="1"/>
  <c r="V157" i="9"/>
  <c r="AC157" i="9" s="1"/>
  <c r="V158" i="9"/>
  <c r="AC158" i="9" s="1"/>
  <c r="V159" i="9"/>
  <c r="AC159" i="9" s="1"/>
  <c r="V160" i="9"/>
  <c r="AC160" i="9"/>
  <c r="V161" i="9"/>
  <c r="AC161" i="9" s="1"/>
  <c r="V162" i="9"/>
  <c r="AC162" i="9" s="1"/>
  <c r="V163" i="9"/>
  <c r="AC163" i="9" s="1"/>
  <c r="V164" i="9"/>
  <c r="AC164" i="9" s="1"/>
  <c r="V165" i="9"/>
  <c r="AC165" i="9" s="1"/>
  <c r="V166" i="9"/>
  <c r="AC166" i="9" s="1"/>
  <c r="V167" i="9"/>
  <c r="AC167" i="9" s="1"/>
  <c r="V168" i="9"/>
  <c r="AC168" i="9" s="1"/>
  <c r="V169" i="9"/>
  <c r="AC169" i="9"/>
  <c r="V170" i="9"/>
  <c r="AC170" i="9" s="1"/>
  <c r="V171" i="9"/>
  <c r="AC171" i="9" s="1"/>
  <c r="V172" i="9"/>
  <c r="AC172" i="9"/>
  <c r="V173" i="9"/>
  <c r="AC173" i="9" s="1"/>
  <c r="V174" i="9"/>
  <c r="AC174" i="9" s="1"/>
  <c r="V175" i="9"/>
  <c r="AC175" i="9" s="1"/>
  <c r="V176" i="9"/>
  <c r="AC176" i="9" s="1"/>
  <c r="V177" i="9"/>
  <c r="AC177" i="9" s="1"/>
  <c r="V178" i="9"/>
  <c r="AC178" i="9" s="1"/>
  <c r="V179" i="9"/>
  <c r="AC179" i="9" s="1"/>
  <c r="V180" i="9"/>
  <c r="AC180" i="9" s="1"/>
  <c r="V181" i="9"/>
  <c r="AC181" i="9"/>
  <c r="V182" i="9"/>
  <c r="AC182" i="9" s="1"/>
  <c r="V183" i="9"/>
  <c r="AC183" i="9" s="1"/>
  <c r="V184" i="9"/>
  <c r="AC184" i="9" s="1"/>
  <c r="V185" i="9"/>
  <c r="AC185" i="9"/>
  <c r="V186" i="9"/>
  <c r="AC186" i="9" s="1"/>
  <c r="V187" i="9"/>
  <c r="AC187" i="9"/>
  <c r="V188" i="9"/>
  <c r="AC188" i="9" s="1"/>
  <c r="V189" i="9"/>
  <c r="AC189" i="9" s="1"/>
  <c r="V190" i="9"/>
  <c r="AC190" i="9" s="1"/>
  <c r="V191" i="9"/>
  <c r="AC191" i="9"/>
  <c r="V192" i="9"/>
  <c r="AC192" i="9" s="1"/>
  <c r="V193" i="9"/>
  <c r="AC193" i="9" s="1"/>
  <c r="V194" i="9"/>
  <c r="AC194" i="9" s="1"/>
  <c r="V195" i="9"/>
  <c r="AC195" i="9" s="1"/>
  <c r="V196" i="9"/>
  <c r="AC196" i="9"/>
  <c r="V197" i="9"/>
  <c r="AC197" i="9" s="1"/>
  <c r="V198" i="9"/>
  <c r="AC198" i="9" s="1"/>
  <c r="V199" i="9"/>
  <c r="AC199" i="9"/>
  <c r="V200" i="9"/>
  <c r="AC200" i="9" s="1"/>
  <c r="V201" i="9"/>
  <c r="AC201" i="9"/>
  <c r="V202" i="9"/>
  <c r="AC202" i="9" s="1"/>
  <c r="V203" i="9"/>
  <c r="AC203" i="9" s="1"/>
  <c r="V204" i="9"/>
  <c r="AC204" i="9" s="1"/>
  <c r="V205" i="9"/>
  <c r="AC205" i="9" s="1"/>
  <c r="V206" i="9"/>
  <c r="AC206" i="9" s="1"/>
  <c r="V207" i="9"/>
  <c r="AC207" i="9" s="1"/>
  <c r="AA40" i="9"/>
  <c r="AB40" i="9" s="1"/>
  <c r="AA48" i="9"/>
  <c r="AB48" i="9" s="1"/>
  <c r="AA56" i="9"/>
  <c r="AB56" i="9" s="1"/>
  <c r="AA72" i="9"/>
  <c r="AB72" i="9" s="1"/>
  <c r="AA80" i="9"/>
  <c r="AB80" i="9" s="1"/>
  <c r="AA88" i="9"/>
  <c r="AB88" i="9"/>
  <c r="AA104" i="9"/>
  <c r="AB104" i="9" s="1"/>
  <c r="AA112" i="9"/>
  <c r="AB112" i="9" s="1"/>
  <c r="AA121" i="9"/>
  <c r="AB121" i="9" s="1"/>
  <c r="AA145" i="9"/>
  <c r="AB145" i="9"/>
  <c r="AA153" i="9"/>
  <c r="AB153" i="9" s="1"/>
  <c r="AA177" i="9"/>
  <c r="AB177" i="9" s="1"/>
  <c r="AA185" i="9"/>
  <c r="AB185" i="9" s="1"/>
  <c r="AA34" i="9"/>
  <c r="AB34" i="9" s="1"/>
  <c r="AA35" i="9"/>
  <c r="AB35" i="9" s="1"/>
  <c r="AA36" i="9"/>
  <c r="AB36" i="9" s="1"/>
  <c r="AA37" i="9"/>
  <c r="AB37" i="9"/>
  <c r="AA38" i="9"/>
  <c r="AB38" i="9" s="1"/>
  <c r="AA39" i="9"/>
  <c r="AB39" i="9" s="1"/>
  <c r="AA41" i="9"/>
  <c r="AB41" i="9"/>
  <c r="AA42" i="9"/>
  <c r="AB42" i="9" s="1"/>
  <c r="AA43" i="9"/>
  <c r="AB43" i="9" s="1"/>
  <c r="AA44" i="9"/>
  <c r="AB44" i="9" s="1"/>
  <c r="AA45" i="9"/>
  <c r="AB45" i="9" s="1"/>
  <c r="AA46" i="9"/>
  <c r="AB46" i="9" s="1"/>
  <c r="AA47" i="9"/>
  <c r="AB47" i="9" s="1"/>
  <c r="AA49" i="9"/>
  <c r="AB49" i="9" s="1"/>
  <c r="AA50" i="9"/>
  <c r="AB50" i="9" s="1"/>
  <c r="AA51" i="9"/>
  <c r="AB51" i="9" s="1"/>
  <c r="AA52" i="9"/>
  <c r="AB52" i="9" s="1"/>
  <c r="AA53" i="9"/>
  <c r="AB53" i="9" s="1"/>
  <c r="AA54" i="9"/>
  <c r="AB54" i="9" s="1"/>
  <c r="AA55" i="9"/>
  <c r="AB55" i="9"/>
  <c r="AA57" i="9"/>
  <c r="AB57" i="9"/>
  <c r="AA58" i="9"/>
  <c r="AB58" i="9" s="1"/>
  <c r="AA59" i="9"/>
  <c r="AB59" i="9" s="1"/>
  <c r="AA60" i="9"/>
  <c r="AB60" i="9" s="1"/>
  <c r="AA61" i="9"/>
  <c r="AB61" i="9"/>
  <c r="AA62" i="9"/>
  <c r="AB62" i="9" s="1"/>
  <c r="AA63" i="9"/>
  <c r="AB63" i="9"/>
  <c r="AA64" i="9"/>
  <c r="AB64" i="9" s="1"/>
  <c r="AA65" i="9"/>
  <c r="AB65" i="9" s="1"/>
  <c r="AA66" i="9"/>
  <c r="AB66" i="9" s="1"/>
  <c r="AA67" i="9"/>
  <c r="AB67" i="9"/>
  <c r="AA68" i="9"/>
  <c r="AB68" i="9" s="1"/>
  <c r="AA69" i="9"/>
  <c r="AB69" i="9" s="1"/>
  <c r="AA70" i="9"/>
  <c r="AB70" i="9" s="1"/>
  <c r="AA71" i="9"/>
  <c r="AB71" i="9" s="1"/>
  <c r="AA73" i="9"/>
  <c r="AB73" i="9"/>
  <c r="AA74" i="9"/>
  <c r="AB74" i="9" s="1"/>
  <c r="AA75" i="9"/>
  <c r="AB75" i="9" s="1"/>
  <c r="AA76" i="9"/>
  <c r="AB76" i="9" s="1"/>
  <c r="AA77" i="9"/>
  <c r="AB77" i="9" s="1"/>
  <c r="AA78" i="9"/>
  <c r="AB78" i="9" s="1"/>
  <c r="AA79" i="9"/>
  <c r="AB79" i="9" s="1"/>
  <c r="AA81" i="9"/>
  <c r="AB81" i="9" s="1"/>
  <c r="AA82" i="9"/>
  <c r="AB82" i="9" s="1"/>
  <c r="AA83" i="9"/>
  <c r="AB83" i="9" s="1"/>
  <c r="AA84" i="9"/>
  <c r="AB84" i="9" s="1"/>
  <c r="AA85" i="9"/>
  <c r="AB85" i="9" s="1"/>
  <c r="AA86" i="9"/>
  <c r="AB86" i="9"/>
  <c r="AA87" i="9"/>
  <c r="AB87" i="9" s="1"/>
  <c r="AA89" i="9"/>
  <c r="AB89" i="9" s="1"/>
  <c r="AA90" i="9"/>
  <c r="AB90" i="9" s="1"/>
  <c r="AA91" i="9"/>
  <c r="AB91" i="9"/>
  <c r="AA92" i="9"/>
  <c r="AB92" i="9" s="1"/>
  <c r="AA93" i="9"/>
  <c r="AB93" i="9" s="1"/>
  <c r="AA94" i="9"/>
  <c r="AB94" i="9" s="1"/>
  <c r="AA95" i="9"/>
  <c r="AB95" i="9" s="1"/>
  <c r="AA96" i="9"/>
  <c r="AB96" i="9" s="1"/>
  <c r="AA97" i="9"/>
  <c r="AB97" i="9" s="1"/>
  <c r="AA98" i="9"/>
  <c r="AB98" i="9" s="1"/>
  <c r="AA99" i="9"/>
  <c r="AB99" i="9" s="1"/>
  <c r="AA100" i="9"/>
  <c r="AB100" i="9"/>
  <c r="AA101" i="9"/>
  <c r="AB101" i="9" s="1"/>
  <c r="AA102" i="9"/>
  <c r="AB102" i="9" s="1"/>
  <c r="AA103" i="9"/>
  <c r="AB103" i="9" s="1"/>
  <c r="AA105" i="9"/>
  <c r="AB105" i="9" s="1"/>
  <c r="AA106" i="9"/>
  <c r="AB106" i="9" s="1"/>
  <c r="AA107" i="9"/>
  <c r="AB107" i="9" s="1"/>
  <c r="AA108" i="9"/>
  <c r="AB108" i="9" s="1"/>
  <c r="AA109" i="9"/>
  <c r="AB109" i="9" s="1"/>
  <c r="AA110" i="9"/>
  <c r="AB110" i="9" s="1"/>
  <c r="AA111" i="9"/>
  <c r="AB111" i="9" s="1"/>
  <c r="AA113" i="9"/>
  <c r="AB113" i="9" s="1"/>
  <c r="AA114" i="9"/>
  <c r="AB114" i="9" s="1"/>
  <c r="AA115" i="9"/>
  <c r="AB115" i="9" s="1"/>
  <c r="AA116" i="9"/>
  <c r="AB116" i="9" s="1"/>
  <c r="AA117" i="9"/>
  <c r="AB117" i="9"/>
  <c r="AA118" i="9"/>
  <c r="AB118" i="9" s="1"/>
  <c r="AA119" i="9"/>
  <c r="AB119" i="9" s="1"/>
  <c r="AA120" i="9"/>
  <c r="AB120" i="9" s="1"/>
  <c r="AA122" i="9"/>
  <c r="AB122" i="9"/>
  <c r="AA123" i="9"/>
  <c r="AB123" i="9"/>
  <c r="AA124" i="9"/>
  <c r="AB124" i="9" s="1"/>
  <c r="AA125" i="9"/>
  <c r="AB125" i="9" s="1"/>
  <c r="AA126" i="9"/>
  <c r="AB126" i="9" s="1"/>
  <c r="AA127" i="9"/>
  <c r="AB127" i="9"/>
  <c r="AA128" i="9"/>
  <c r="AB128" i="9" s="1"/>
  <c r="AA129" i="9"/>
  <c r="AB129" i="9" s="1"/>
  <c r="AA130" i="9"/>
  <c r="AB130" i="9" s="1"/>
  <c r="AA131" i="9"/>
  <c r="AB131" i="9" s="1"/>
  <c r="AA132" i="9"/>
  <c r="AB132" i="9" s="1"/>
  <c r="AA133" i="9"/>
  <c r="AB133" i="9"/>
  <c r="AA134" i="9"/>
  <c r="AB134" i="9" s="1"/>
  <c r="AA135" i="9"/>
  <c r="AB135" i="9"/>
  <c r="AA136" i="9"/>
  <c r="AB136" i="9" s="1"/>
  <c r="AA137" i="9"/>
  <c r="AB137" i="9" s="1"/>
  <c r="AA138" i="9"/>
  <c r="AB138" i="9" s="1"/>
  <c r="AA139" i="9"/>
  <c r="AB139" i="9" s="1"/>
  <c r="AA140" i="9"/>
  <c r="AB140" i="9" s="1"/>
  <c r="AA141" i="9"/>
  <c r="AB141" i="9" s="1"/>
  <c r="AA142" i="9"/>
  <c r="AB142" i="9"/>
  <c r="AA143" i="9"/>
  <c r="AB143" i="9" s="1"/>
  <c r="AA144" i="9"/>
  <c r="AB144" i="9" s="1"/>
  <c r="AA146" i="9"/>
  <c r="AB146" i="9"/>
  <c r="AA147" i="9"/>
  <c r="AB147" i="9" s="1"/>
  <c r="AA148" i="9"/>
  <c r="AB148" i="9" s="1"/>
  <c r="AA149" i="9"/>
  <c r="AB149" i="9" s="1"/>
  <c r="AA150" i="9"/>
  <c r="AB150" i="9"/>
  <c r="AA151" i="9"/>
  <c r="AB151" i="9" s="1"/>
  <c r="AA152" i="9"/>
  <c r="AB152" i="9" s="1"/>
  <c r="AA154" i="9"/>
  <c r="AB154" i="9" s="1"/>
  <c r="AA155" i="9"/>
  <c r="AB155" i="9" s="1"/>
  <c r="AA156" i="9"/>
  <c r="AB156" i="9"/>
  <c r="AA157" i="9"/>
  <c r="AB157" i="9" s="1"/>
  <c r="AA158" i="9"/>
  <c r="AB158" i="9" s="1"/>
  <c r="AA159" i="9"/>
  <c r="AB159" i="9" s="1"/>
  <c r="AA160" i="9"/>
  <c r="AB160" i="9"/>
  <c r="AA161" i="9"/>
  <c r="AB161" i="9" s="1"/>
  <c r="AA162" i="9"/>
  <c r="AB162" i="9" s="1"/>
  <c r="AA163" i="9"/>
  <c r="AB163" i="9" s="1"/>
  <c r="AA164" i="9"/>
  <c r="AB164" i="9" s="1"/>
  <c r="AA165" i="9"/>
  <c r="AB165" i="9" s="1"/>
  <c r="AA166" i="9"/>
  <c r="AB166" i="9" s="1"/>
  <c r="AA167" i="9"/>
  <c r="AB167" i="9" s="1"/>
  <c r="AA168" i="9"/>
  <c r="AB168" i="9" s="1"/>
  <c r="AA169" i="9"/>
  <c r="AB169" i="9"/>
  <c r="AA170" i="9"/>
  <c r="AB170" i="9" s="1"/>
  <c r="AA171" i="9"/>
  <c r="AB171" i="9"/>
  <c r="AA172" i="9"/>
  <c r="AB172" i="9" s="1"/>
  <c r="AA173" i="9"/>
  <c r="AB173" i="9" s="1"/>
  <c r="AA174" i="9"/>
  <c r="AB174" i="9" s="1"/>
  <c r="AA175" i="9"/>
  <c r="AB175" i="9"/>
  <c r="AA176" i="9"/>
  <c r="AB176" i="9" s="1"/>
  <c r="AA178" i="9"/>
  <c r="AB178" i="9" s="1"/>
  <c r="AA179" i="9"/>
  <c r="AB179" i="9" s="1"/>
  <c r="AA180" i="9"/>
  <c r="AB180" i="9" s="1"/>
  <c r="AA181" i="9"/>
  <c r="AB181" i="9"/>
  <c r="AA182" i="9"/>
  <c r="AB182" i="9" s="1"/>
  <c r="AA183" i="9"/>
  <c r="AB183" i="9" s="1"/>
  <c r="AA184" i="9"/>
  <c r="AB184" i="9"/>
  <c r="AA186" i="9"/>
  <c r="AB186" i="9" s="1"/>
  <c r="AA187" i="9"/>
  <c r="AB187" i="9" s="1"/>
  <c r="AA188" i="9"/>
  <c r="AB188" i="9" s="1"/>
  <c r="AA189" i="9"/>
  <c r="AB189" i="9" s="1"/>
  <c r="AA190" i="9"/>
  <c r="AB190" i="9"/>
  <c r="AA191" i="9"/>
  <c r="AB191" i="9" s="1"/>
  <c r="AA192" i="9"/>
  <c r="AB192" i="9" s="1"/>
  <c r="AA193" i="9"/>
  <c r="AB193" i="9" s="1"/>
  <c r="AA194" i="9"/>
  <c r="AB194" i="9"/>
  <c r="AA195" i="9"/>
  <c r="AB195" i="9" s="1"/>
  <c r="AA196" i="9"/>
  <c r="AB196" i="9" s="1"/>
  <c r="AA197" i="9"/>
  <c r="AB197" i="9" s="1"/>
  <c r="AA198" i="9"/>
  <c r="AB198" i="9" s="1"/>
  <c r="AA199" i="9"/>
  <c r="AB199" i="9" s="1"/>
  <c r="AA200" i="9"/>
  <c r="AB200" i="9" s="1"/>
  <c r="AA201" i="9"/>
  <c r="AB201" i="9" s="1"/>
  <c r="AA202" i="9"/>
  <c r="AB202" i="9" s="1"/>
  <c r="AA203" i="9"/>
  <c r="AB203" i="9"/>
  <c r="AA204" i="9"/>
  <c r="AB204" i="9" s="1"/>
  <c r="AA205" i="9"/>
  <c r="AB205" i="9" s="1"/>
  <c r="AA206" i="9"/>
  <c r="AB206" i="9" s="1"/>
  <c r="AA207" i="9"/>
  <c r="AB207" i="9" s="1"/>
  <c r="AA9" i="9"/>
  <c r="AB9" i="9" s="1"/>
  <c r="AA10" i="9"/>
  <c r="AB10" i="9" s="1"/>
  <c r="AA11" i="9"/>
  <c r="AB11" i="9" s="1"/>
  <c r="AA12" i="9"/>
  <c r="AB12" i="9" s="1"/>
  <c r="AA13" i="9"/>
  <c r="AB13" i="9" s="1"/>
  <c r="AA14" i="9"/>
  <c r="AB14" i="9" s="1"/>
  <c r="AA15" i="9"/>
  <c r="AB15" i="9" s="1"/>
  <c r="AA16" i="9"/>
  <c r="AB16" i="9" s="1"/>
  <c r="AA17" i="9"/>
  <c r="AB17" i="9" s="1"/>
  <c r="AA18" i="9"/>
  <c r="AB18" i="9" s="1"/>
  <c r="AA19" i="9"/>
  <c r="AB19" i="9"/>
  <c r="AA20" i="9"/>
  <c r="AB20" i="9" s="1"/>
  <c r="AA21" i="9"/>
  <c r="AB21" i="9" s="1"/>
  <c r="AA22" i="9"/>
  <c r="AB22" i="9"/>
  <c r="AA23" i="9"/>
  <c r="AB23" i="9" s="1"/>
  <c r="AA24" i="9"/>
  <c r="AB24" i="9"/>
  <c r="AA25" i="9"/>
  <c r="AB25" i="9" s="1"/>
  <c r="AA26" i="9"/>
  <c r="AB26" i="9" s="1"/>
  <c r="AA27" i="9"/>
  <c r="AB27" i="9"/>
  <c r="AA28" i="9"/>
  <c r="AB28" i="9"/>
  <c r="AA29" i="9"/>
  <c r="AB29" i="9" s="1"/>
  <c r="AA30" i="9"/>
  <c r="AB30" i="9"/>
  <c r="AA31" i="9"/>
  <c r="AB31" i="9" s="1"/>
  <c r="AA32" i="9"/>
  <c r="AB32" i="9"/>
  <c r="AA33" i="9"/>
  <c r="AB33" i="9" s="1"/>
  <c r="AA8" i="9"/>
  <c r="AB8" i="9" s="1"/>
  <c r="AD35" i="9"/>
  <c r="AD36" i="9"/>
  <c r="AD37" i="9"/>
  <c r="AD38" i="9"/>
  <c r="AD39" i="9"/>
  <c r="AD40" i="9"/>
  <c r="AD41" i="9"/>
  <c r="AD42" i="9"/>
  <c r="AD43" i="9"/>
  <c r="AD44" i="9"/>
  <c r="AD45" i="9"/>
  <c r="AD46" i="9"/>
  <c r="AD47" i="9"/>
  <c r="AD48" i="9"/>
  <c r="AD49" i="9"/>
  <c r="AD50" i="9"/>
  <c r="AD51" i="9"/>
  <c r="AD52" i="9"/>
  <c r="AD53" i="9"/>
  <c r="AD54" i="9"/>
  <c r="AD55" i="9"/>
  <c r="AD56" i="9"/>
  <c r="AD57" i="9"/>
  <c r="AD58" i="9"/>
  <c r="AD59" i="9"/>
  <c r="AD60" i="9"/>
  <c r="AD61" i="9"/>
  <c r="AD62" i="9"/>
  <c r="AD63" i="9"/>
  <c r="AD64" i="9"/>
  <c r="AD65" i="9"/>
  <c r="AD66" i="9"/>
  <c r="AD67" i="9"/>
  <c r="AD68" i="9"/>
  <c r="AD69" i="9"/>
  <c r="AD70" i="9"/>
  <c r="AD71" i="9"/>
  <c r="AD72" i="9"/>
  <c r="AD73" i="9"/>
  <c r="AD74" i="9"/>
  <c r="AD75" i="9"/>
  <c r="AD76" i="9"/>
  <c r="AD77" i="9"/>
  <c r="AD78" i="9"/>
  <c r="AD79" i="9"/>
  <c r="AD80" i="9"/>
  <c r="AD81" i="9"/>
  <c r="AD82" i="9"/>
  <c r="AD83" i="9"/>
  <c r="AD84" i="9"/>
  <c r="AD85" i="9"/>
  <c r="AD86" i="9"/>
  <c r="AD87" i="9"/>
  <c r="AD88" i="9"/>
  <c r="AD89" i="9"/>
  <c r="AD90" i="9"/>
  <c r="AD91" i="9"/>
  <c r="AD92" i="9"/>
  <c r="AD93" i="9"/>
  <c r="AD94" i="9"/>
  <c r="AD95" i="9"/>
  <c r="AD96" i="9"/>
  <c r="AD97" i="9"/>
  <c r="AD98" i="9"/>
  <c r="AD99" i="9"/>
  <c r="AD100" i="9"/>
  <c r="AD101" i="9"/>
  <c r="AD102" i="9"/>
  <c r="AD103" i="9"/>
  <c r="AD104" i="9"/>
  <c r="AD105" i="9"/>
  <c r="AD106" i="9"/>
  <c r="AD107" i="9"/>
  <c r="AD108" i="9"/>
  <c r="AD109" i="9"/>
  <c r="AD110" i="9"/>
  <c r="AD111" i="9"/>
  <c r="AD112" i="9"/>
  <c r="AD113" i="9"/>
  <c r="AD114" i="9"/>
  <c r="AD115" i="9"/>
  <c r="AD116" i="9"/>
  <c r="AD117" i="9"/>
  <c r="AD118" i="9"/>
  <c r="AD119" i="9"/>
  <c r="AD120" i="9"/>
  <c r="AD121" i="9"/>
  <c r="AD122" i="9"/>
  <c r="AD123" i="9"/>
  <c r="AD124" i="9"/>
  <c r="AD125" i="9"/>
  <c r="AD126" i="9"/>
  <c r="AD127" i="9"/>
  <c r="AD128" i="9"/>
  <c r="AD129" i="9"/>
  <c r="AD130" i="9"/>
  <c r="AD131" i="9"/>
  <c r="AD132" i="9"/>
  <c r="AD133" i="9"/>
  <c r="AD134" i="9"/>
  <c r="AD135" i="9"/>
  <c r="AD136" i="9"/>
  <c r="AD137" i="9"/>
  <c r="AD138" i="9"/>
  <c r="AD139" i="9"/>
  <c r="AD140" i="9"/>
  <c r="AD141" i="9"/>
  <c r="AD142" i="9"/>
  <c r="AD143" i="9"/>
  <c r="AD144" i="9"/>
  <c r="AD145" i="9"/>
  <c r="AD146" i="9"/>
  <c r="AD147" i="9"/>
  <c r="AD148" i="9"/>
  <c r="AD149" i="9"/>
  <c r="AD150" i="9"/>
  <c r="AD151" i="9"/>
  <c r="AD152" i="9"/>
  <c r="AD153" i="9"/>
  <c r="AD154" i="9"/>
  <c r="AD155" i="9"/>
  <c r="AD156" i="9"/>
  <c r="AD157" i="9"/>
  <c r="AD158" i="9"/>
  <c r="AD159" i="9"/>
  <c r="AD160" i="9"/>
  <c r="AD161" i="9"/>
  <c r="AD162" i="9"/>
  <c r="AD163" i="9"/>
  <c r="AD164" i="9"/>
  <c r="AD165" i="9"/>
  <c r="AD166" i="9"/>
  <c r="AD167" i="9"/>
  <c r="AD168" i="9"/>
  <c r="AD169" i="9"/>
  <c r="AD170" i="9"/>
  <c r="AD171" i="9"/>
  <c r="AD172" i="9"/>
  <c r="AD173" i="9"/>
  <c r="AD174" i="9"/>
  <c r="AD175" i="9"/>
  <c r="AD176" i="9"/>
  <c r="AD177" i="9"/>
  <c r="AD178" i="9"/>
  <c r="AD179" i="9"/>
  <c r="AD180" i="9"/>
  <c r="AD181" i="9"/>
  <c r="AD182" i="9"/>
  <c r="AD183" i="9"/>
  <c r="AD184" i="9"/>
  <c r="AD185" i="9"/>
  <c r="AD186" i="9"/>
  <c r="AD187" i="9"/>
  <c r="AD188" i="9"/>
  <c r="AD189" i="9"/>
  <c r="AD190" i="9"/>
  <c r="AD191" i="9"/>
  <c r="AD192" i="9"/>
  <c r="AD193" i="9"/>
  <c r="AD194" i="9"/>
  <c r="AD195" i="9"/>
  <c r="AD196" i="9"/>
  <c r="AD197" i="9"/>
  <c r="AD198" i="9"/>
  <c r="AD199" i="9"/>
  <c r="AD200" i="9"/>
  <c r="AD201" i="9"/>
  <c r="AD202" i="9"/>
  <c r="AD203" i="9"/>
  <c r="AD204" i="9"/>
  <c r="AD205" i="9"/>
  <c r="AD206" i="9"/>
  <c r="AD207" i="9"/>
  <c r="Z33" i="11"/>
  <c r="AD33" i="11" s="1"/>
  <c r="Z34" i="11"/>
  <c r="AD34" i="11" s="1"/>
  <c r="Z35" i="11"/>
  <c r="AD35" i="11" s="1"/>
  <c r="Z36" i="11"/>
  <c r="AD36" i="11" s="1"/>
  <c r="Z37" i="11"/>
  <c r="AD37" i="11" s="1"/>
  <c r="Z38" i="11"/>
  <c r="AD38" i="11" s="1"/>
  <c r="Z39" i="11"/>
  <c r="AD39" i="11"/>
  <c r="Z40" i="11"/>
  <c r="AD40" i="11" s="1"/>
  <c r="Z41" i="11"/>
  <c r="AD41" i="11" s="1"/>
  <c r="Z42" i="11"/>
  <c r="AD42" i="11"/>
  <c r="Z43" i="11"/>
  <c r="AD43" i="11" s="1"/>
  <c r="Z44" i="11"/>
  <c r="AD44" i="11" s="1"/>
  <c r="Z45" i="11"/>
  <c r="AD45" i="11" s="1"/>
  <c r="Z46" i="11"/>
  <c r="AD46" i="11" s="1"/>
  <c r="Z47" i="11"/>
  <c r="AD47" i="11" s="1"/>
  <c r="Z48" i="11"/>
  <c r="AD48" i="11" s="1"/>
  <c r="Z49" i="11"/>
  <c r="AD49" i="11" s="1"/>
  <c r="Z50" i="11"/>
  <c r="AD50" i="11" s="1"/>
  <c r="Z51" i="11"/>
  <c r="AD51" i="11"/>
  <c r="Z52" i="11"/>
  <c r="AD52" i="11" s="1"/>
  <c r="Z53" i="11"/>
  <c r="AD53" i="11" s="1"/>
  <c r="Z54" i="11"/>
  <c r="AD54" i="11" s="1"/>
  <c r="Z55" i="11"/>
  <c r="AD55" i="11"/>
  <c r="Z56" i="11"/>
  <c r="AD56" i="11" s="1"/>
  <c r="Z57" i="11"/>
  <c r="AD57" i="11" s="1"/>
  <c r="Z58" i="11"/>
  <c r="AD58" i="11" s="1"/>
  <c r="Z59" i="11"/>
  <c r="AD59" i="11" s="1"/>
  <c r="Z60" i="11"/>
  <c r="AD60" i="11" s="1"/>
  <c r="Z61" i="11"/>
  <c r="AD61" i="11" s="1"/>
  <c r="Z62" i="11"/>
  <c r="AD62" i="11" s="1"/>
  <c r="Z63" i="11"/>
  <c r="AD63" i="11" s="1"/>
  <c r="Z64" i="11"/>
  <c r="AD64" i="11" s="1"/>
  <c r="Z65" i="11"/>
  <c r="AD65" i="11" s="1"/>
  <c r="Z66" i="11"/>
  <c r="AD66" i="11"/>
  <c r="Z67" i="11"/>
  <c r="AD67" i="11" s="1"/>
  <c r="Z68" i="11"/>
  <c r="AD68" i="11" s="1"/>
  <c r="Z69" i="11"/>
  <c r="AD69" i="11" s="1"/>
  <c r="Z70" i="11"/>
  <c r="AD70" i="11" s="1"/>
  <c r="Z71" i="11"/>
  <c r="AD71" i="11" s="1"/>
  <c r="Z72" i="11"/>
  <c r="AD72" i="11" s="1"/>
  <c r="Z73" i="11"/>
  <c r="AD73" i="11" s="1"/>
  <c r="Z74" i="11"/>
  <c r="AD74" i="11" s="1"/>
  <c r="Z75" i="11"/>
  <c r="AD75" i="11"/>
  <c r="Z76" i="11"/>
  <c r="AD76" i="11" s="1"/>
  <c r="Z77" i="11"/>
  <c r="AD77" i="11" s="1"/>
  <c r="Z78" i="11"/>
  <c r="AD78" i="11" s="1"/>
  <c r="Z79" i="11"/>
  <c r="AD79" i="11" s="1"/>
  <c r="Z80" i="11"/>
  <c r="AD80" i="11"/>
  <c r="Z81" i="11"/>
  <c r="AD81" i="11" s="1"/>
  <c r="Z82" i="11"/>
  <c r="AD82" i="11" s="1"/>
  <c r="Z83" i="11"/>
  <c r="AD83" i="11"/>
  <c r="Z84" i="11"/>
  <c r="AD84" i="11" s="1"/>
  <c r="Z85" i="11"/>
  <c r="AD85" i="11" s="1"/>
  <c r="Z86" i="11"/>
  <c r="AD86" i="11" s="1"/>
  <c r="Z87" i="11"/>
  <c r="AD87" i="11"/>
  <c r="Z88" i="11"/>
  <c r="AD88" i="11" s="1"/>
  <c r="Z89" i="11"/>
  <c r="AD89" i="11" s="1"/>
  <c r="Z90" i="11"/>
  <c r="AD90" i="11" s="1"/>
  <c r="Z91" i="11"/>
  <c r="AD91" i="11" s="1"/>
  <c r="Z92" i="11"/>
  <c r="AD92" i="11"/>
  <c r="Z93" i="11"/>
  <c r="AD93" i="11" s="1"/>
  <c r="Z94" i="11"/>
  <c r="AD94" i="11" s="1"/>
  <c r="Z95" i="11"/>
  <c r="AD95" i="11" s="1"/>
  <c r="Z96" i="11"/>
  <c r="AD96" i="11"/>
  <c r="Z97" i="11"/>
  <c r="AD97" i="11" s="1"/>
  <c r="Z98" i="11"/>
  <c r="AD98" i="11" s="1"/>
  <c r="Z99" i="11"/>
  <c r="AD99" i="11" s="1"/>
  <c r="Z100" i="11"/>
  <c r="AD100" i="11" s="1"/>
  <c r="Z101" i="11"/>
  <c r="AD101" i="11" s="1"/>
  <c r="Z102" i="11"/>
  <c r="AD102" i="11" s="1"/>
  <c r="Z103" i="11"/>
  <c r="AD103" i="11" s="1"/>
  <c r="Z104" i="11"/>
  <c r="AD104" i="11" s="1"/>
  <c r="Z105" i="11"/>
  <c r="AD105" i="11" s="1"/>
  <c r="Z106" i="11"/>
  <c r="AD106" i="11"/>
  <c r="Z107" i="11"/>
  <c r="AD107" i="11" s="1"/>
  <c r="Z108" i="11"/>
  <c r="AD108" i="11" s="1"/>
  <c r="Z109" i="11"/>
  <c r="AD109" i="11" s="1"/>
  <c r="Z110" i="11"/>
  <c r="AD110" i="11"/>
  <c r="Z111" i="11"/>
  <c r="AD111" i="11"/>
  <c r="Z112" i="11"/>
  <c r="AD112" i="11" s="1"/>
  <c r="Z113" i="11"/>
  <c r="AD113" i="11" s="1"/>
  <c r="Z114" i="11"/>
  <c r="AD114" i="11" s="1"/>
  <c r="Z115" i="11"/>
  <c r="AD115" i="11"/>
  <c r="Z116" i="11"/>
  <c r="AD116" i="11" s="1"/>
  <c r="Z117" i="11"/>
  <c r="AD117" i="11" s="1"/>
  <c r="Z118" i="11"/>
  <c r="AD118" i="11" s="1"/>
  <c r="Z119" i="11"/>
  <c r="AD119" i="11"/>
  <c r="Z120" i="11"/>
  <c r="AD120" i="11"/>
  <c r="Z121" i="11"/>
  <c r="AD121" i="11" s="1"/>
  <c r="Z122" i="11"/>
  <c r="AD122" i="11" s="1"/>
  <c r="Z123" i="11"/>
  <c r="AD123" i="11" s="1"/>
  <c r="Z124" i="11"/>
  <c r="AD124" i="11" s="1"/>
  <c r="Z125" i="11"/>
  <c r="AD125" i="11" s="1"/>
  <c r="Z126" i="11"/>
  <c r="AD126" i="11"/>
  <c r="Z127" i="11"/>
  <c r="AD127" i="11" s="1"/>
  <c r="Z128" i="11"/>
  <c r="AD128" i="11"/>
  <c r="Z129" i="11"/>
  <c r="AD129" i="11" s="1"/>
  <c r="Z130" i="11"/>
  <c r="AD130" i="11" s="1"/>
  <c r="Z131" i="11"/>
  <c r="AD131" i="11" s="1"/>
  <c r="Z132" i="11"/>
  <c r="AD132" i="11" s="1"/>
  <c r="Z133" i="11"/>
  <c r="AD133" i="11" s="1"/>
  <c r="Z134" i="11"/>
  <c r="AD134" i="11" s="1"/>
  <c r="Z135" i="11"/>
  <c r="AD135" i="11"/>
  <c r="Z136" i="11"/>
  <c r="AD136" i="11" s="1"/>
  <c r="Z137" i="11"/>
  <c r="AD137" i="11" s="1"/>
  <c r="Z138" i="11"/>
  <c r="AD138" i="11" s="1"/>
  <c r="Z139" i="11"/>
  <c r="AD139" i="11" s="1"/>
  <c r="Z140" i="11"/>
  <c r="AD140" i="11" s="1"/>
  <c r="Z141" i="11"/>
  <c r="AD141" i="11" s="1"/>
  <c r="Z142" i="11"/>
  <c r="AD142" i="11"/>
  <c r="Z143" i="11"/>
  <c r="AD143" i="11" s="1"/>
  <c r="Z144" i="11"/>
  <c r="AD144" i="11" s="1"/>
  <c r="Z145" i="11"/>
  <c r="AD145" i="11" s="1"/>
  <c r="Z146" i="11"/>
  <c r="AD146" i="11" s="1"/>
  <c r="Z147" i="11"/>
  <c r="AD147" i="11" s="1"/>
  <c r="Z148" i="11"/>
  <c r="AD148" i="11" s="1"/>
  <c r="Z149" i="11"/>
  <c r="AD149" i="11" s="1"/>
  <c r="Z150" i="11"/>
  <c r="AD150" i="11" s="1"/>
  <c r="Z151" i="11"/>
  <c r="AD151" i="11" s="1"/>
  <c r="Z152" i="11"/>
  <c r="AD152" i="11" s="1"/>
  <c r="Z153" i="11"/>
  <c r="AD153" i="11" s="1"/>
  <c r="Z154" i="11"/>
  <c r="AD154" i="11" s="1"/>
  <c r="Z155" i="11"/>
  <c r="AD155" i="11" s="1"/>
  <c r="Z156" i="11"/>
  <c r="AD156" i="11" s="1"/>
  <c r="Z157" i="11"/>
  <c r="AD157" i="11" s="1"/>
  <c r="Z158" i="11"/>
  <c r="AD158" i="11" s="1"/>
  <c r="Z159" i="11"/>
  <c r="AD159" i="11" s="1"/>
  <c r="Z160" i="11"/>
  <c r="AD160" i="11" s="1"/>
  <c r="Z161" i="11"/>
  <c r="AD161" i="11" s="1"/>
  <c r="Z162" i="11"/>
  <c r="AD162" i="11"/>
  <c r="Z163" i="11"/>
  <c r="AD163" i="11" s="1"/>
  <c r="Z164" i="11"/>
  <c r="AD164" i="11" s="1"/>
  <c r="Z165" i="11"/>
  <c r="AD165" i="11" s="1"/>
  <c r="Z166" i="11"/>
  <c r="AD166" i="11" s="1"/>
  <c r="Z167" i="11"/>
  <c r="AD167" i="11" s="1"/>
  <c r="Z168" i="11"/>
  <c r="AD168" i="11" s="1"/>
  <c r="Z169" i="11"/>
  <c r="AD169" i="11" s="1"/>
  <c r="Z170" i="11"/>
  <c r="AD170" i="11" s="1"/>
  <c r="Z171" i="11"/>
  <c r="AD171" i="11" s="1"/>
  <c r="Z172" i="11"/>
  <c r="AD172" i="11" s="1"/>
  <c r="Z173" i="11"/>
  <c r="AD173" i="11" s="1"/>
  <c r="Z174" i="11"/>
  <c r="AD174" i="11"/>
  <c r="Z175" i="11"/>
  <c r="AD175" i="11" s="1"/>
  <c r="Z176" i="11"/>
  <c r="AD176" i="11" s="1"/>
  <c r="Z177" i="11"/>
  <c r="AD177" i="11" s="1"/>
  <c r="Z178" i="11"/>
  <c r="AD178" i="11" s="1"/>
  <c r="Z179" i="11"/>
  <c r="AD179" i="11"/>
  <c r="Z180" i="11"/>
  <c r="AD180" i="11" s="1"/>
  <c r="Z181" i="11"/>
  <c r="AD181" i="11" s="1"/>
  <c r="Z182" i="11"/>
  <c r="AD182" i="11" s="1"/>
  <c r="Z183" i="11"/>
  <c r="AD183" i="11"/>
  <c r="Z184" i="11"/>
  <c r="AD184" i="11" s="1"/>
  <c r="Z185" i="11"/>
  <c r="AD185" i="11" s="1"/>
  <c r="Z186" i="11"/>
  <c r="AD186" i="11" s="1"/>
  <c r="Z187" i="11"/>
  <c r="AD187" i="11" s="1"/>
  <c r="Z188" i="11"/>
  <c r="AD188" i="11"/>
  <c r="Z189" i="11"/>
  <c r="AD189" i="11" s="1"/>
  <c r="Z190" i="11"/>
  <c r="AD190" i="11" s="1"/>
  <c r="Z191" i="11"/>
  <c r="AD191" i="11" s="1"/>
  <c r="Z192" i="11"/>
  <c r="AD192" i="11"/>
  <c r="Z193" i="11"/>
  <c r="AD193" i="11" s="1"/>
  <c r="Z194" i="11"/>
  <c r="AD194" i="11" s="1"/>
  <c r="Z195" i="11"/>
  <c r="AD195" i="11" s="1"/>
  <c r="Z196" i="11"/>
  <c r="AD196" i="11" s="1"/>
  <c r="Z197" i="11"/>
  <c r="AD197" i="11" s="1"/>
  <c r="Z198" i="11"/>
  <c r="AD198" i="11" s="1"/>
  <c r="Z199" i="11"/>
  <c r="AD199" i="11"/>
  <c r="Z200" i="11"/>
  <c r="AD200" i="11" s="1"/>
  <c r="Z201" i="11"/>
  <c r="AD201" i="11" s="1"/>
  <c r="Z202" i="11"/>
  <c r="AD202" i="11" s="1"/>
  <c r="Z203" i="11"/>
  <c r="AD203" i="11" s="1"/>
  <c r="Z204" i="11"/>
  <c r="AD204" i="11"/>
  <c r="Z205" i="11"/>
  <c r="AD205" i="11" s="1"/>
  <c r="Z206" i="11"/>
  <c r="AD206" i="11"/>
  <c r="Z207" i="11"/>
  <c r="AD207" i="11" s="1"/>
  <c r="AF205" i="11"/>
  <c r="AF207" i="11"/>
  <c r="AF33" i="11"/>
  <c r="AF34" i="11"/>
  <c r="AF35" i="11"/>
  <c r="AF36" i="11"/>
  <c r="AF37" i="11"/>
  <c r="AF38" i="11"/>
  <c r="AF39" i="11"/>
  <c r="AF40" i="11"/>
  <c r="AF41" i="11"/>
  <c r="AF42" i="11"/>
  <c r="AF43" i="11"/>
  <c r="AF44" i="11"/>
  <c r="AF45" i="11"/>
  <c r="AF46" i="11"/>
  <c r="AF47" i="11"/>
  <c r="AF48" i="11"/>
  <c r="AF49" i="11"/>
  <c r="AF50" i="11"/>
  <c r="AF51" i="11"/>
  <c r="AF52" i="11"/>
  <c r="AF53" i="11"/>
  <c r="AF54" i="11"/>
  <c r="AF55" i="11"/>
  <c r="AF56" i="11"/>
  <c r="AF57" i="11"/>
  <c r="AF58" i="11"/>
  <c r="AF59" i="11"/>
  <c r="AF60" i="11"/>
  <c r="AF61" i="11"/>
  <c r="AF62" i="11"/>
  <c r="AF63" i="11"/>
  <c r="AF64" i="11"/>
  <c r="AF65" i="11"/>
  <c r="AF66" i="11"/>
  <c r="AF67" i="11"/>
  <c r="AF68" i="11"/>
  <c r="AF69" i="11"/>
  <c r="AF70" i="11"/>
  <c r="AF71" i="11"/>
  <c r="AF72" i="11"/>
  <c r="AF73" i="11"/>
  <c r="AF74" i="11"/>
  <c r="AF75" i="11"/>
  <c r="AF76" i="11"/>
  <c r="AF77" i="11"/>
  <c r="AF78" i="11"/>
  <c r="AF79" i="11"/>
  <c r="AF80" i="11"/>
  <c r="AF81" i="11"/>
  <c r="AF82" i="11"/>
  <c r="AF83" i="11"/>
  <c r="AF84" i="11"/>
  <c r="AF85" i="11"/>
  <c r="AF86" i="11"/>
  <c r="AF87" i="11"/>
  <c r="AF88" i="11"/>
  <c r="AF89" i="11"/>
  <c r="AF90" i="11"/>
  <c r="AF91" i="11"/>
  <c r="AF92" i="11"/>
  <c r="AF93" i="11"/>
  <c r="AF94" i="11"/>
  <c r="AF95" i="11"/>
  <c r="AF96" i="11"/>
  <c r="AF97" i="11"/>
  <c r="AF98" i="11"/>
  <c r="AF99" i="11"/>
  <c r="AF100" i="11"/>
  <c r="AF101" i="11"/>
  <c r="AF102" i="11"/>
  <c r="AF103" i="11"/>
  <c r="AF104" i="11"/>
  <c r="AF105" i="11"/>
  <c r="AF106" i="11"/>
  <c r="AF107" i="11"/>
  <c r="AF108" i="11"/>
  <c r="AF109" i="11"/>
  <c r="AF110" i="11"/>
  <c r="AF111" i="11"/>
  <c r="AF112" i="11"/>
  <c r="AF113" i="11"/>
  <c r="AF114" i="11"/>
  <c r="AF115" i="11"/>
  <c r="AF116" i="11"/>
  <c r="AF117" i="11"/>
  <c r="AF118" i="11"/>
  <c r="AF119" i="11"/>
  <c r="AF120" i="11"/>
  <c r="AF121" i="11"/>
  <c r="AF122" i="11"/>
  <c r="AF123" i="11"/>
  <c r="AF124" i="11"/>
  <c r="AF125" i="11"/>
  <c r="AF126" i="11"/>
  <c r="AF127" i="11"/>
  <c r="AF128" i="11"/>
  <c r="AF129" i="11"/>
  <c r="AF130" i="11"/>
  <c r="AF131" i="11"/>
  <c r="AF132" i="11"/>
  <c r="AF133" i="11"/>
  <c r="AF134" i="11"/>
  <c r="AF135" i="11"/>
  <c r="AF136" i="11"/>
  <c r="AF137" i="11"/>
  <c r="AF138" i="11"/>
  <c r="AF139" i="11"/>
  <c r="AF140" i="11"/>
  <c r="AF141" i="11"/>
  <c r="AF142" i="11"/>
  <c r="AF143" i="11"/>
  <c r="AF144" i="11"/>
  <c r="AF145" i="11"/>
  <c r="AF146" i="11"/>
  <c r="AF147" i="11"/>
  <c r="AF148" i="11"/>
  <c r="AF149" i="11"/>
  <c r="AF150" i="11"/>
  <c r="AF151" i="11"/>
  <c r="AF152" i="11"/>
  <c r="AF153" i="11"/>
  <c r="AF154" i="11"/>
  <c r="AF155" i="11"/>
  <c r="AF156" i="11"/>
  <c r="AF157" i="11"/>
  <c r="AF158" i="11"/>
  <c r="AF159" i="11"/>
  <c r="AF160" i="11"/>
  <c r="AF161" i="11"/>
  <c r="AF162" i="11"/>
  <c r="AF163" i="11"/>
  <c r="AF164" i="11"/>
  <c r="AF165" i="11"/>
  <c r="AF166" i="11"/>
  <c r="AF167" i="11"/>
  <c r="AF168" i="11"/>
  <c r="AF169" i="11"/>
  <c r="AF170" i="11"/>
  <c r="AF171" i="11"/>
  <c r="AF172" i="11"/>
  <c r="AF173" i="11"/>
  <c r="AF174" i="11"/>
  <c r="AF175" i="11"/>
  <c r="AF176" i="11"/>
  <c r="AF177" i="11"/>
  <c r="AF178" i="11"/>
  <c r="AF179" i="11"/>
  <c r="AF180" i="11"/>
  <c r="AF181" i="11"/>
  <c r="AF182" i="11"/>
  <c r="AF183" i="11"/>
  <c r="AF184" i="11"/>
  <c r="AF185" i="11"/>
  <c r="AF186" i="11"/>
  <c r="AF187" i="11"/>
  <c r="AF188" i="11"/>
  <c r="AF189" i="11"/>
  <c r="AF190" i="11"/>
  <c r="AF191" i="11"/>
  <c r="AF192" i="11"/>
  <c r="AF193" i="11"/>
  <c r="AF194" i="11"/>
  <c r="AF195" i="11"/>
  <c r="AF196" i="11"/>
  <c r="AF197" i="11"/>
  <c r="AF198" i="11"/>
  <c r="AF199" i="11"/>
  <c r="AF200" i="11"/>
  <c r="AF201" i="11"/>
  <c r="AF202" i="11"/>
  <c r="AF203" i="11"/>
  <c r="AF204" i="11"/>
  <c r="AF206"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9" i="11"/>
  <c r="C10" i="11"/>
  <c r="C11" i="11"/>
  <c r="C12" i="11"/>
  <c r="C13" i="11"/>
  <c r="C14" i="11"/>
  <c r="C15" i="11"/>
  <c r="C16" i="11"/>
  <c r="C17" i="11"/>
  <c r="C18" i="11"/>
  <c r="C19" i="11"/>
  <c r="C20" i="11"/>
  <c r="C21" i="11"/>
  <c r="C22" i="11"/>
  <c r="C23" i="11"/>
  <c r="C24" i="11"/>
  <c r="C25" i="11"/>
  <c r="C26" i="11"/>
  <c r="C27" i="11"/>
  <c r="C28" i="11"/>
  <c r="C29" i="11"/>
  <c r="C30" i="11"/>
  <c r="C31" i="11"/>
  <c r="C32" i="11"/>
  <c r="AD8" i="28"/>
  <c r="AE8" i="28" s="1"/>
  <c r="AD9" i="28"/>
  <c r="AE9" i="28" s="1"/>
  <c r="AD10" i="28"/>
  <c r="AE10" i="28" s="1"/>
  <c r="AD11" i="28"/>
  <c r="AE11" i="28" s="1"/>
  <c r="AD12" i="28"/>
  <c r="AE12" i="28" s="1"/>
  <c r="AD13" i="28"/>
  <c r="AE13" i="28" s="1"/>
  <c r="AD14" i="28"/>
  <c r="AE14" i="28" s="1"/>
  <c r="AD15" i="28"/>
  <c r="AE15" i="28"/>
  <c r="AD16" i="28"/>
  <c r="AE16" i="28" s="1"/>
  <c r="AD17" i="28"/>
  <c r="AE17" i="28" s="1"/>
  <c r="AD18" i="28"/>
  <c r="AE18" i="28" s="1"/>
  <c r="AD19" i="28"/>
  <c r="AE19" i="28" s="1"/>
  <c r="AD20" i="28"/>
  <c r="AD21" i="28"/>
  <c r="AE21" i="28" s="1"/>
  <c r="AD22" i="28"/>
  <c r="AE22" i="28" s="1"/>
  <c r="AD23" i="28"/>
  <c r="AE23" i="28" s="1"/>
  <c r="AD24" i="28"/>
  <c r="AE24" i="28" s="1"/>
  <c r="AD25" i="28"/>
  <c r="AE25" i="28" s="1"/>
  <c r="AD26" i="28"/>
  <c r="AE26" i="28"/>
  <c r="AD27" i="28"/>
  <c r="AE27" i="28"/>
  <c r="AD28" i="28"/>
  <c r="AE28" i="28" s="1"/>
  <c r="AD29" i="28"/>
  <c r="AE29" i="28" s="1"/>
  <c r="AD30" i="28"/>
  <c r="AD31" i="28"/>
  <c r="AE31" i="28" s="1"/>
  <c r="AD32" i="28"/>
  <c r="AE32" i="28"/>
  <c r="P208" i="48"/>
  <c r="P90" i="52"/>
  <c r="P208" i="52" s="1"/>
  <c r="T208" i="23"/>
  <c r="S208" i="23"/>
  <c r="X199" i="21"/>
  <c r="Q150" i="48"/>
  <c r="Z8" i="36"/>
  <c r="AE8" i="36" s="1"/>
  <c r="Z9" i="36"/>
  <c r="AE9" i="36" s="1"/>
  <c r="Z10" i="36"/>
  <c r="AE10" i="36" s="1"/>
  <c r="Z11" i="36"/>
  <c r="AE11" i="36" s="1"/>
  <c r="Z12" i="36"/>
  <c r="AE12" i="36" s="1"/>
  <c r="Z13" i="36"/>
  <c r="AE13" i="36" s="1"/>
  <c r="Z14" i="36"/>
  <c r="AE14" i="36"/>
  <c r="Z15" i="36"/>
  <c r="AE15" i="36" s="1"/>
  <c r="Z16" i="36"/>
  <c r="AE16" i="36" s="1"/>
  <c r="Z17" i="36"/>
  <c r="AE17" i="36" s="1"/>
  <c r="Z18" i="36"/>
  <c r="AE18" i="36"/>
  <c r="Z19" i="36"/>
  <c r="AE19" i="36" s="1"/>
  <c r="Z20" i="36"/>
  <c r="AE20" i="36" s="1"/>
  <c r="Z21" i="36"/>
  <c r="AE21" i="36" s="1"/>
  <c r="Z22" i="36"/>
  <c r="AE22" i="36" s="1"/>
  <c r="Z23" i="36"/>
  <c r="AE23" i="36" s="1"/>
  <c r="Z24" i="36"/>
  <c r="AE24" i="36"/>
  <c r="Z25" i="36"/>
  <c r="AE25" i="36" s="1"/>
  <c r="Z26" i="36"/>
  <c r="AE26" i="36" s="1"/>
  <c r="Z27" i="36"/>
  <c r="AE27" i="36" s="1"/>
  <c r="Z28" i="36"/>
  <c r="AE28" i="36" s="1"/>
  <c r="Z29" i="36"/>
  <c r="AE29" i="36" s="1"/>
  <c r="Z30" i="36"/>
  <c r="AE30" i="36"/>
  <c r="Z31" i="36"/>
  <c r="AE31" i="36" s="1"/>
  <c r="Z32" i="36"/>
  <c r="AE32" i="36" s="1"/>
  <c r="AD89" i="36"/>
  <c r="N8" i="51"/>
  <c r="S8" i="51" s="1"/>
  <c r="S208" i="51" s="1"/>
  <c r="E5" i="51" s="1"/>
  <c r="C8" i="51"/>
  <c r="C7" i="51"/>
  <c r="D2" i="48"/>
  <c r="D1" i="48"/>
  <c r="AA8" i="36"/>
  <c r="AF8" i="36" s="1"/>
  <c r="AG8" i="14"/>
  <c r="AG208" i="14" s="1"/>
  <c r="AC208" i="6"/>
  <c r="AD8" i="12"/>
  <c r="W8" i="12"/>
  <c r="AB8" i="12"/>
  <c r="AB208" i="12" s="1"/>
  <c r="AE20" i="28"/>
  <c r="AE30" i="28"/>
  <c r="L31" i="52"/>
  <c r="L30" i="52"/>
  <c r="L29" i="52"/>
  <c r="L28" i="52"/>
  <c r="L27" i="52"/>
  <c r="L26" i="52"/>
  <c r="L25" i="52"/>
  <c r="L24" i="52"/>
  <c r="L23" i="52"/>
  <c r="L22" i="52"/>
  <c r="L21" i="52"/>
  <c r="L20" i="52"/>
  <c r="L19" i="52"/>
  <c r="L18" i="52"/>
  <c r="L17" i="52"/>
  <c r="L16" i="52"/>
  <c r="L15" i="52"/>
  <c r="L14" i="52"/>
  <c r="L13" i="52"/>
  <c r="L12" i="52"/>
  <c r="L11" i="52"/>
  <c r="L10" i="52"/>
  <c r="L9" i="52"/>
  <c r="A9" i="52"/>
  <c r="A10" i="52" s="1"/>
  <c r="A11" i="52"/>
  <c r="A12" i="52" s="1"/>
  <c r="A13" i="52" s="1"/>
  <c r="A14" i="52" s="1"/>
  <c r="A15" i="52"/>
  <c r="A16" i="52" s="1"/>
  <c r="A17" i="52" s="1"/>
  <c r="A18" i="52" s="1"/>
  <c r="A19" i="52" s="1"/>
  <c r="A20" i="52" s="1"/>
  <c r="A21" i="52" s="1"/>
  <c r="A22" i="52" s="1"/>
  <c r="A23" i="52" s="1"/>
  <c r="A24" i="52" s="1"/>
  <c r="A25" i="52" s="1"/>
  <c r="A26" i="52" s="1"/>
  <c r="A27" i="52" s="1"/>
  <c r="A28" i="52" s="1"/>
  <c r="A29" i="52" s="1"/>
  <c r="A30" i="52" s="1"/>
  <c r="A31" i="52" s="1"/>
  <c r="A32" i="52" s="1"/>
  <c r="A33" i="52" s="1"/>
  <c r="A34" i="52" s="1"/>
  <c r="A35" i="52" s="1"/>
  <c r="A36" i="52" s="1"/>
  <c r="A37" i="52" s="1"/>
  <c r="A38" i="52" s="1"/>
  <c r="A39" i="52" s="1"/>
  <c r="A40" i="52" s="1"/>
  <c r="A41" i="52" s="1"/>
  <c r="A42" i="52" s="1"/>
  <c r="A43" i="52" s="1"/>
  <c r="A44" i="52" s="1"/>
  <c r="A45" i="52" s="1"/>
  <c r="A46" i="52" s="1"/>
  <c r="A47" i="52" s="1"/>
  <c r="A48" i="52" s="1"/>
  <c r="A49" i="52" s="1"/>
  <c r="A50" i="52" s="1"/>
  <c r="A51" i="52" s="1"/>
  <c r="A52" i="52" s="1"/>
  <c r="A53" i="52" s="1"/>
  <c r="A54" i="52" s="1"/>
  <c r="A55" i="52" s="1"/>
  <c r="A56" i="52" s="1"/>
  <c r="A57" i="52" s="1"/>
  <c r="A58" i="52" s="1"/>
  <c r="A59" i="52" s="1"/>
  <c r="A60" i="52" s="1"/>
  <c r="A61" i="52" s="1"/>
  <c r="A62" i="52" s="1"/>
  <c r="A63" i="52" s="1"/>
  <c r="A64" i="52" s="1"/>
  <c r="A65" i="52" s="1"/>
  <c r="A66" i="52" s="1"/>
  <c r="A67" i="52" s="1"/>
  <c r="A68" i="52" s="1"/>
  <c r="A69" i="52" s="1"/>
  <c r="A70" i="52" s="1"/>
  <c r="A71" i="52" s="1"/>
  <c r="A72" i="52" s="1"/>
  <c r="A73" i="52" s="1"/>
  <c r="A74" i="52" s="1"/>
  <c r="A75" i="52" s="1"/>
  <c r="A76" i="52" s="1"/>
  <c r="A77" i="52" s="1"/>
  <c r="A78" i="52" s="1"/>
  <c r="A79" i="52" s="1"/>
  <c r="A80" i="52" s="1"/>
  <c r="A81" i="52" s="1"/>
  <c r="A82" i="52" s="1"/>
  <c r="A83" i="52" s="1"/>
  <c r="A84" i="52" s="1"/>
  <c r="A85" i="52" s="1"/>
  <c r="A86" i="52" s="1"/>
  <c r="A87" i="52" s="1"/>
  <c r="A88" i="52" s="1"/>
  <c r="A89" i="52" s="1"/>
  <c r="A90" i="52" s="1"/>
  <c r="A91" i="52" s="1"/>
  <c r="A92" i="52" s="1"/>
  <c r="A93" i="52" s="1"/>
  <c r="A94" i="52" s="1"/>
  <c r="A95" i="52" s="1"/>
  <c r="A96" i="52" s="1"/>
  <c r="A97" i="52" s="1"/>
  <c r="A98" i="52" s="1"/>
  <c r="A99" i="52" s="1"/>
  <c r="A100" i="52" s="1"/>
  <c r="A101" i="52" s="1"/>
  <c r="A102" i="52" s="1"/>
  <c r="A103" i="52" s="1"/>
  <c r="A104" i="52" s="1"/>
  <c r="A105" i="52" s="1"/>
  <c r="A106" i="52" s="1"/>
  <c r="A107" i="52" s="1"/>
  <c r="A108" i="52" s="1"/>
  <c r="A109" i="52" s="1"/>
  <c r="A110" i="52" s="1"/>
  <c r="A111" i="52" s="1"/>
  <c r="A112" i="52" s="1"/>
  <c r="A113" i="52" s="1"/>
  <c r="A114" i="52" s="1"/>
  <c r="A115" i="52" s="1"/>
  <c r="A116" i="52" s="1"/>
  <c r="A117" i="52" s="1"/>
  <c r="A118" i="52" s="1"/>
  <c r="A119" i="52" s="1"/>
  <c r="A120" i="52" s="1"/>
  <c r="A121" i="52" s="1"/>
  <c r="A122" i="52" s="1"/>
  <c r="A123" i="52" s="1"/>
  <c r="A124" i="52" s="1"/>
  <c r="A125" i="52" s="1"/>
  <c r="A126" i="52" s="1"/>
  <c r="A127" i="52" s="1"/>
  <c r="A128" i="52" s="1"/>
  <c r="A129" i="52" s="1"/>
  <c r="A130" i="52" s="1"/>
  <c r="A131" i="52" s="1"/>
  <c r="A132" i="52" s="1"/>
  <c r="A133" i="52" s="1"/>
  <c r="A134" i="52" s="1"/>
  <c r="A135" i="52" s="1"/>
  <c r="A136" i="52" s="1"/>
  <c r="A137" i="52" s="1"/>
  <c r="A138" i="52" s="1"/>
  <c r="A139" i="52" s="1"/>
  <c r="A140" i="52" s="1"/>
  <c r="A141" i="52" s="1"/>
  <c r="A142" i="52" s="1"/>
  <c r="A143" i="52" s="1"/>
  <c r="A144" i="52" s="1"/>
  <c r="A145" i="52" s="1"/>
  <c r="A146" i="52" s="1"/>
  <c r="A147" i="52" s="1"/>
  <c r="A148" i="52" s="1"/>
  <c r="A149" i="52" s="1"/>
  <c r="A150" i="52" s="1"/>
  <c r="A151" i="52" s="1"/>
  <c r="A152" i="52" s="1"/>
  <c r="A153" i="52" s="1"/>
  <c r="A154" i="52" s="1"/>
  <c r="A155" i="52" s="1"/>
  <c r="A156" i="52" s="1"/>
  <c r="A157" i="52" s="1"/>
  <c r="A158" i="52" s="1"/>
  <c r="A159" i="52" s="1"/>
  <c r="A160" i="52" s="1"/>
  <c r="A161" i="52" s="1"/>
  <c r="A162" i="52" s="1"/>
  <c r="A163" i="52" s="1"/>
  <c r="A164" i="52" s="1"/>
  <c r="A165" i="52" s="1"/>
  <c r="A166" i="52" s="1"/>
  <c r="A167" i="52" s="1"/>
  <c r="A168" i="52" s="1"/>
  <c r="A169" i="52" s="1"/>
  <c r="A170" i="52" s="1"/>
  <c r="A171" i="52" s="1"/>
  <c r="A172" i="52" s="1"/>
  <c r="A173" i="52" s="1"/>
  <c r="A174" i="52" s="1"/>
  <c r="A175" i="52" s="1"/>
  <c r="A176" i="52" s="1"/>
  <c r="A177" i="52" s="1"/>
  <c r="A178" i="52" s="1"/>
  <c r="A179" i="52" s="1"/>
  <c r="A180" i="52" s="1"/>
  <c r="A181" i="52" s="1"/>
  <c r="A182" i="52" s="1"/>
  <c r="A183" i="52" s="1"/>
  <c r="A184" i="52" s="1"/>
  <c r="A185" i="52" s="1"/>
  <c r="A186" i="52" s="1"/>
  <c r="A187" i="52" s="1"/>
  <c r="A188" i="52" s="1"/>
  <c r="A189" i="52" s="1"/>
  <c r="A190" i="52" s="1"/>
  <c r="A191" i="52" s="1"/>
  <c r="A192" i="52" s="1"/>
  <c r="A193" i="52" s="1"/>
  <c r="A194" i="52" s="1"/>
  <c r="A195" i="52" s="1"/>
  <c r="A196" i="52" s="1"/>
  <c r="A197" i="52" s="1"/>
  <c r="A198" i="52" s="1"/>
  <c r="A199" i="52" s="1"/>
  <c r="A200" i="52" s="1"/>
  <c r="A201" i="52" s="1"/>
  <c r="A202" i="52" s="1"/>
  <c r="A203" i="52" s="1"/>
  <c r="A204" i="52" s="1"/>
  <c r="A205" i="52" s="1"/>
  <c r="A206" i="52" s="1"/>
  <c r="A207" i="52" s="1"/>
  <c r="L8" i="52"/>
  <c r="C8" i="52"/>
  <c r="L7" i="52"/>
  <c r="C7" i="52"/>
  <c r="D2" i="52"/>
  <c r="D1" i="52"/>
  <c r="A9" i="51"/>
  <c r="A10" i="51"/>
  <c r="A11" i="51"/>
  <c r="A12" i="51" s="1"/>
  <c r="A13" i="51" s="1"/>
  <c r="A14" i="51" s="1"/>
  <c r="A15" i="51" s="1"/>
  <c r="A16" i="51" s="1"/>
  <c r="A17" i="51" s="1"/>
  <c r="A18" i="51" s="1"/>
  <c r="A19" i="51" s="1"/>
  <c r="A20" i="51" s="1"/>
  <c r="A21" i="51" s="1"/>
  <c r="A22" i="51" s="1"/>
  <c r="A23" i="51" s="1"/>
  <c r="A24" i="51" s="1"/>
  <c r="A25" i="51" s="1"/>
  <c r="A26" i="51" s="1"/>
  <c r="A27" i="51" s="1"/>
  <c r="A28" i="51" s="1"/>
  <c r="A29" i="51" s="1"/>
  <c r="A30" i="51" s="1"/>
  <c r="A31" i="51" s="1"/>
  <c r="A32" i="51" s="1"/>
  <c r="A33" i="51" s="1"/>
  <c r="A34" i="51" s="1"/>
  <c r="A35" i="51" s="1"/>
  <c r="A36" i="51" s="1"/>
  <c r="A37" i="51" s="1"/>
  <c r="A38" i="51" s="1"/>
  <c r="A39" i="51" s="1"/>
  <c r="A40" i="51" s="1"/>
  <c r="A41" i="51" s="1"/>
  <c r="A42" i="51" s="1"/>
  <c r="A43" i="51" s="1"/>
  <c r="A44" i="51" s="1"/>
  <c r="A45" i="51" s="1"/>
  <c r="A46" i="51" s="1"/>
  <c r="A47" i="51" s="1"/>
  <c r="A48" i="51" s="1"/>
  <c r="A49" i="51" s="1"/>
  <c r="A50" i="51" s="1"/>
  <c r="A51" i="51" s="1"/>
  <c r="A52" i="51" s="1"/>
  <c r="A53" i="51" s="1"/>
  <c r="A54" i="51" s="1"/>
  <c r="A55" i="51" s="1"/>
  <c r="A56" i="51" s="1"/>
  <c r="A57" i="51" s="1"/>
  <c r="A58" i="51" s="1"/>
  <c r="A59" i="51" s="1"/>
  <c r="A60" i="51" s="1"/>
  <c r="A61" i="51" s="1"/>
  <c r="A62" i="51" s="1"/>
  <c r="A63" i="51" s="1"/>
  <c r="A64" i="51" s="1"/>
  <c r="A65" i="51" s="1"/>
  <c r="A66" i="51" s="1"/>
  <c r="A67" i="51" s="1"/>
  <c r="A68" i="51" s="1"/>
  <c r="A69" i="51" s="1"/>
  <c r="A70" i="51" s="1"/>
  <c r="A71" i="51" s="1"/>
  <c r="A72" i="51" s="1"/>
  <c r="A73" i="51" s="1"/>
  <c r="A74" i="51" s="1"/>
  <c r="A75" i="51" s="1"/>
  <c r="A76" i="51" s="1"/>
  <c r="A77" i="51" s="1"/>
  <c r="A78" i="51" s="1"/>
  <c r="A79" i="51" s="1"/>
  <c r="A80" i="51" s="1"/>
  <c r="A81" i="51" s="1"/>
  <c r="A82" i="51" s="1"/>
  <c r="A83" i="51" s="1"/>
  <c r="A84" i="51" s="1"/>
  <c r="A85" i="51" s="1"/>
  <c r="A86" i="51" s="1"/>
  <c r="A87" i="51" s="1"/>
  <c r="A88" i="51" s="1"/>
  <c r="A89" i="51" s="1"/>
  <c r="A90" i="51" s="1"/>
  <c r="A91" i="51" s="1"/>
  <c r="A92" i="51" s="1"/>
  <c r="A93" i="51" s="1"/>
  <c r="A94" i="51" s="1"/>
  <c r="A95" i="51" s="1"/>
  <c r="A96" i="51" s="1"/>
  <c r="A97" i="51" s="1"/>
  <c r="A98" i="51" s="1"/>
  <c r="A99" i="51" s="1"/>
  <c r="A100" i="51" s="1"/>
  <c r="A101" i="51" s="1"/>
  <c r="A102" i="51" s="1"/>
  <c r="A103" i="51" s="1"/>
  <c r="A104" i="51" s="1"/>
  <c r="A105" i="51" s="1"/>
  <c r="A106" i="51" s="1"/>
  <c r="A107" i="51" s="1"/>
  <c r="A108" i="51" s="1"/>
  <c r="A109" i="51" s="1"/>
  <c r="A110" i="51" s="1"/>
  <c r="A111" i="51" s="1"/>
  <c r="A112" i="51" s="1"/>
  <c r="A113" i="51" s="1"/>
  <c r="A114" i="51" s="1"/>
  <c r="A115" i="51" s="1"/>
  <c r="A116" i="51" s="1"/>
  <c r="A117" i="51" s="1"/>
  <c r="A118" i="51" s="1"/>
  <c r="A119" i="51" s="1"/>
  <c r="A120" i="51" s="1"/>
  <c r="A121" i="51" s="1"/>
  <c r="A122" i="51" s="1"/>
  <c r="A123" i="51" s="1"/>
  <c r="A124" i="51" s="1"/>
  <c r="A125" i="51" s="1"/>
  <c r="A126" i="51" s="1"/>
  <c r="A127" i="51" s="1"/>
  <c r="A128" i="51" s="1"/>
  <c r="A129" i="51" s="1"/>
  <c r="A130" i="51" s="1"/>
  <c r="A131" i="51" s="1"/>
  <c r="A132" i="51" s="1"/>
  <c r="A133" i="51" s="1"/>
  <c r="A134" i="51" s="1"/>
  <c r="A135" i="51" s="1"/>
  <c r="A136" i="51" s="1"/>
  <c r="A137" i="51" s="1"/>
  <c r="A138" i="51" s="1"/>
  <c r="A139" i="51" s="1"/>
  <c r="A140" i="51" s="1"/>
  <c r="A141" i="51" s="1"/>
  <c r="A142" i="51" s="1"/>
  <c r="A143" i="51" s="1"/>
  <c r="A144" i="51" s="1"/>
  <c r="A145" i="51" s="1"/>
  <c r="A146" i="51" s="1"/>
  <c r="A147" i="51" s="1"/>
  <c r="A148" i="51" s="1"/>
  <c r="A149" i="51" s="1"/>
  <c r="A150" i="51" s="1"/>
  <c r="A151" i="51" s="1"/>
  <c r="A152" i="51" s="1"/>
  <c r="A153" i="51" s="1"/>
  <c r="A154" i="51" s="1"/>
  <c r="A155" i="51" s="1"/>
  <c r="A156" i="51" s="1"/>
  <c r="A157" i="51" s="1"/>
  <c r="A158" i="51" s="1"/>
  <c r="A159" i="51" s="1"/>
  <c r="A160" i="51" s="1"/>
  <c r="A161" i="51" s="1"/>
  <c r="A162" i="51" s="1"/>
  <c r="A163" i="51" s="1"/>
  <c r="A164" i="51" s="1"/>
  <c r="A165" i="51" s="1"/>
  <c r="A166" i="51" s="1"/>
  <c r="A167" i="51" s="1"/>
  <c r="A168" i="51" s="1"/>
  <c r="A169" i="51" s="1"/>
  <c r="A170" i="51" s="1"/>
  <c r="A171" i="51" s="1"/>
  <c r="A172" i="51" s="1"/>
  <c r="A173" i="51" s="1"/>
  <c r="A174" i="51" s="1"/>
  <c r="A175" i="51" s="1"/>
  <c r="A176" i="51" s="1"/>
  <c r="A177" i="51" s="1"/>
  <c r="A178" i="51" s="1"/>
  <c r="A179" i="51" s="1"/>
  <c r="A180" i="51" s="1"/>
  <c r="A181" i="51" s="1"/>
  <c r="A182" i="51" s="1"/>
  <c r="A183" i="51" s="1"/>
  <c r="A184" i="51" s="1"/>
  <c r="A185" i="51" s="1"/>
  <c r="A186" i="51" s="1"/>
  <c r="A187" i="51" s="1"/>
  <c r="A188" i="51" s="1"/>
  <c r="A189" i="51" s="1"/>
  <c r="A190" i="51" s="1"/>
  <c r="A191" i="51" s="1"/>
  <c r="A192" i="51" s="1"/>
  <c r="A193" i="51" s="1"/>
  <c r="A194" i="51" s="1"/>
  <c r="A195" i="51" s="1"/>
  <c r="A196" i="51" s="1"/>
  <c r="A197" i="51" s="1"/>
  <c r="A198" i="51" s="1"/>
  <c r="A199" i="51" s="1"/>
  <c r="A200" i="51" s="1"/>
  <c r="A201" i="51" s="1"/>
  <c r="A202" i="51" s="1"/>
  <c r="A203" i="51" s="1"/>
  <c r="A204" i="51" s="1"/>
  <c r="A205" i="51" s="1"/>
  <c r="A206" i="51" s="1"/>
  <c r="A207" i="51" s="1"/>
  <c r="N7" i="51"/>
  <c r="M32" i="48"/>
  <c r="R32" i="48" s="1"/>
  <c r="C32" i="48"/>
  <c r="M31" i="48"/>
  <c r="R31" i="48" s="1"/>
  <c r="C31" i="48"/>
  <c r="M30" i="48"/>
  <c r="R30" i="48" s="1"/>
  <c r="C30" i="48"/>
  <c r="M29" i="48"/>
  <c r="R29" i="48" s="1"/>
  <c r="C29" i="48"/>
  <c r="M28" i="48"/>
  <c r="R28" i="48" s="1"/>
  <c r="C28" i="48"/>
  <c r="M27" i="48"/>
  <c r="R27" i="48" s="1"/>
  <c r="C27" i="48"/>
  <c r="M26" i="48"/>
  <c r="R26" i="48" s="1"/>
  <c r="C26" i="48"/>
  <c r="M25" i="48"/>
  <c r="R25" i="48" s="1"/>
  <c r="C25" i="48"/>
  <c r="M24" i="48"/>
  <c r="R24" i="48" s="1"/>
  <c r="C24" i="48"/>
  <c r="M23" i="48"/>
  <c r="R23" i="48" s="1"/>
  <c r="C23" i="48"/>
  <c r="M22" i="48"/>
  <c r="R22" i="48" s="1"/>
  <c r="C22" i="48"/>
  <c r="M21" i="48"/>
  <c r="R21" i="48"/>
  <c r="C21" i="48"/>
  <c r="M20" i="48"/>
  <c r="R20" i="48" s="1"/>
  <c r="C20" i="48"/>
  <c r="M19" i="48"/>
  <c r="R19" i="48" s="1"/>
  <c r="C19" i="48"/>
  <c r="M18" i="48"/>
  <c r="R18" i="48" s="1"/>
  <c r="C18" i="48"/>
  <c r="M17" i="48"/>
  <c r="R17" i="48" s="1"/>
  <c r="C17" i="48"/>
  <c r="M16" i="48"/>
  <c r="R16" i="48"/>
  <c r="C16" i="48"/>
  <c r="M15" i="48"/>
  <c r="R15" i="48" s="1"/>
  <c r="C15" i="48"/>
  <c r="M14" i="48"/>
  <c r="R14" i="48" s="1"/>
  <c r="C14" i="48"/>
  <c r="M13" i="48"/>
  <c r="R13" i="48"/>
  <c r="C13" i="48"/>
  <c r="M12" i="48"/>
  <c r="R12" i="48" s="1"/>
  <c r="C12" i="48"/>
  <c r="M11" i="48"/>
  <c r="R11" i="48" s="1"/>
  <c r="C11" i="48"/>
  <c r="M10" i="48"/>
  <c r="R10" i="48"/>
  <c r="C10" i="48"/>
  <c r="M9" i="48"/>
  <c r="R9" i="48"/>
  <c r="C9" i="48"/>
  <c r="A9" i="48"/>
  <c r="A10" i="48"/>
  <c r="A11" i="48" s="1"/>
  <c r="A12" i="48" s="1"/>
  <c r="A13" i="48" s="1"/>
  <c r="A14" i="48" s="1"/>
  <c r="A15" i="48" s="1"/>
  <c r="A16" i="48" s="1"/>
  <c r="A17" i="48" s="1"/>
  <c r="A18" i="48" s="1"/>
  <c r="A19" i="48" s="1"/>
  <c r="A20" i="48" s="1"/>
  <c r="A21" i="48" s="1"/>
  <c r="A22" i="48" s="1"/>
  <c r="A23" i="48" s="1"/>
  <c r="A24" i="48" s="1"/>
  <c r="A25" i="48" s="1"/>
  <c r="A26" i="48" s="1"/>
  <c r="A27" i="48" s="1"/>
  <c r="A28" i="48" s="1"/>
  <c r="A29" i="48" s="1"/>
  <c r="A30" i="48" s="1"/>
  <c r="A31" i="48" s="1"/>
  <c r="A32" i="48" s="1"/>
  <c r="A33" i="48" s="1"/>
  <c r="A34" i="48" s="1"/>
  <c r="A35" i="48" s="1"/>
  <c r="A36" i="48" s="1"/>
  <c r="A37" i="48" s="1"/>
  <c r="A38" i="48" s="1"/>
  <c r="A39" i="48" s="1"/>
  <c r="A40" i="48" s="1"/>
  <c r="A41" i="48"/>
  <c r="A42" i="48" s="1"/>
  <c r="A43" i="48" s="1"/>
  <c r="A44" i="48" s="1"/>
  <c r="A45" i="48" s="1"/>
  <c r="A46" i="48" s="1"/>
  <c r="A47" i="48" s="1"/>
  <c r="A48" i="48" s="1"/>
  <c r="A49" i="48" s="1"/>
  <c r="A50" i="48" s="1"/>
  <c r="A51" i="48" s="1"/>
  <c r="A52" i="48" s="1"/>
  <c r="A53" i="48" s="1"/>
  <c r="A54" i="48" s="1"/>
  <c r="A55" i="48" s="1"/>
  <c r="A56" i="48" s="1"/>
  <c r="A57" i="48" s="1"/>
  <c r="A58" i="48" s="1"/>
  <c r="A59" i="48" s="1"/>
  <c r="A60" i="48" s="1"/>
  <c r="A61" i="48" s="1"/>
  <c r="A62" i="48" s="1"/>
  <c r="A63" i="48" s="1"/>
  <c r="A64" i="48" s="1"/>
  <c r="A65" i="48" s="1"/>
  <c r="A66" i="48" s="1"/>
  <c r="A67" i="48" s="1"/>
  <c r="A68" i="48" s="1"/>
  <c r="A69" i="48" s="1"/>
  <c r="A70" i="48" s="1"/>
  <c r="A71" i="48" s="1"/>
  <c r="A72" i="48" s="1"/>
  <c r="A73" i="48" s="1"/>
  <c r="A74" i="48" s="1"/>
  <c r="A75" i="48" s="1"/>
  <c r="A76" i="48" s="1"/>
  <c r="A77" i="48" s="1"/>
  <c r="A78" i="48" s="1"/>
  <c r="A79" i="48" s="1"/>
  <c r="A80" i="48" s="1"/>
  <c r="A81" i="48" s="1"/>
  <c r="A82" i="48" s="1"/>
  <c r="A83" i="48" s="1"/>
  <c r="A84" i="48" s="1"/>
  <c r="A85" i="48" s="1"/>
  <c r="A86" i="48" s="1"/>
  <c r="A87" i="48" s="1"/>
  <c r="A88" i="48" s="1"/>
  <c r="A89" i="48" s="1"/>
  <c r="A90" i="48" s="1"/>
  <c r="A91" i="48" s="1"/>
  <c r="A92" i="48" s="1"/>
  <c r="A93" i="48" s="1"/>
  <c r="A94" i="48" s="1"/>
  <c r="A95" i="48" s="1"/>
  <c r="A96" i="48" s="1"/>
  <c r="A97" i="48" s="1"/>
  <c r="A98" i="48" s="1"/>
  <c r="A99" i="48" s="1"/>
  <c r="A100" i="48" s="1"/>
  <c r="A101" i="48" s="1"/>
  <c r="A102" i="48" s="1"/>
  <c r="A103" i="48" s="1"/>
  <c r="A104" i="48" s="1"/>
  <c r="A105" i="48" s="1"/>
  <c r="A106" i="48" s="1"/>
  <c r="A107" i="48" s="1"/>
  <c r="A108" i="48" s="1"/>
  <c r="A109" i="48" s="1"/>
  <c r="A110" i="48" s="1"/>
  <c r="A111" i="48" s="1"/>
  <c r="A112" i="48" s="1"/>
  <c r="A113" i="48" s="1"/>
  <c r="A114" i="48" s="1"/>
  <c r="A115" i="48" s="1"/>
  <c r="A116" i="48" s="1"/>
  <c r="A117" i="48" s="1"/>
  <c r="A118" i="48" s="1"/>
  <c r="A119" i="48" s="1"/>
  <c r="A120" i="48" s="1"/>
  <c r="A121" i="48" s="1"/>
  <c r="A122" i="48" s="1"/>
  <c r="A123" i="48" s="1"/>
  <c r="A124" i="48" s="1"/>
  <c r="A125" i="48" s="1"/>
  <c r="A126" i="48" s="1"/>
  <c r="A127" i="48" s="1"/>
  <c r="A128" i="48" s="1"/>
  <c r="A129" i="48" s="1"/>
  <c r="A130" i="48" s="1"/>
  <c r="A131" i="48" s="1"/>
  <c r="A132" i="48" s="1"/>
  <c r="A133" i="48" s="1"/>
  <c r="A134" i="48" s="1"/>
  <c r="A135" i="48" s="1"/>
  <c r="A136" i="48" s="1"/>
  <c r="A137" i="48" s="1"/>
  <c r="A138" i="48" s="1"/>
  <c r="A139" i="48" s="1"/>
  <c r="A140" i="48" s="1"/>
  <c r="A141" i="48" s="1"/>
  <c r="A142" i="48" s="1"/>
  <c r="A143" i="48" s="1"/>
  <c r="A144" i="48" s="1"/>
  <c r="A145" i="48" s="1"/>
  <c r="A146" i="48" s="1"/>
  <c r="A147" i="48" s="1"/>
  <c r="A148" i="48" s="1"/>
  <c r="A149" i="48" s="1"/>
  <c r="A150" i="48" s="1"/>
  <c r="A151" i="48" s="1"/>
  <c r="A152" i="48" s="1"/>
  <c r="A153" i="48" s="1"/>
  <c r="A154" i="48" s="1"/>
  <c r="A155" i="48" s="1"/>
  <c r="A156" i="48" s="1"/>
  <c r="A157" i="48" s="1"/>
  <c r="A158" i="48" s="1"/>
  <c r="A159" i="48" s="1"/>
  <c r="A160" i="48" s="1"/>
  <c r="A161" i="48" s="1"/>
  <c r="A162" i="48" s="1"/>
  <c r="A163" i="48" s="1"/>
  <c r="A164" i="48" s="1"/>
  <c r="A165" i="48" s="1"/>
  <c r="A166" i="48" s="1"/>
  <c r="A167" i="48" s="1"/>
  <c r="A168" i="48" s="1"/>
  <c r="A169" i="48" s="1"/>
  <c r="A170" i="48" s="1"/>
  <c r="A171" i="48" s="1"/>
  <c r="A172" i="48" s="1"/>
  <c r="A173" i="48" s="1"/>
  <c r="A174" i="48" s="1"/>
  <c r="A175" i="48" s="1"/>
  <c r="A176" i="48" s="1"/>
  <c r="A177" i="48" s="1"/>
  <c r="A178" i="48" s="1"/>
  <c r="A179" i="48" s="1"/>
  <c r="A180" i="48" s="1"/>
  <c r="A181" i="48" s="1"/>
  <c r="A182" i="48" s="1"/>
  <c r="A183" i="48" s="1"/>
  <c r="A184" i="48" s="1"/>
  <c r="A185" i="48" s="1"/>
  <c r="A186" i="48" s="1"/>
  <c r="A187" i="48" s="1"/>
  <c r="A188" i="48" s="1"/>
  <c r="A189" i="48" s="1"/>
  <c r="A190" i="48" s="1"/>
  <c r="A191" i="48" s="1"/>
  <c r="A192" i="48" s="1"/>
  <c r="A193" i="48" s="1"/>
  <c r="A194" i="48" s="1"/>
  <c r="A195" i="48" s="1"/>
  <c r="A196" i="48" s="1"/>
  <c r="A197" i="48" s="1"/>
  <c r="A198" i="48" s="1"/>
  <c r="A199" i="48" s="1"/>
  <c r="A200" i="48" s="1"/>
  <c r="A201" i="48" s="1"/>
  <c r="A202" i="48" s="1"/>
  <c r="A203" i="48" s="1"/>
  <c r="A204" i="48" s="1"/>
  <c r="A205" i="48" s="1"/>
  <c r="A206" i="48" s="1"/>
  <c r="A207" i="48" s="1"/>
  <c r="M8" i="48"/>
  <c r="R8" i="48" s="1"/>
  <c r="M7" i="48"/>
  <c r="C7" i="48"/>
  <c r="AH15" i="2"/>
  <c r="AH39" i="2"/>
  <c r="AH47" i="2"/>
  <c r="AH51" i="2"/>
  <c r="AH71" i="2"/>
  <c r="AH79" i="2"/>
  <c r="AH99" i="2"/>
  <c r="AH103" i="2"/>
  <c r="AH105" i="2"/>
  <c r="AH107" i="2"/>
  <c r="AH111" i="2"/>
  <c r="AH115" i="2"/>
  <c r="AH119" i="2"/>
  <c r="AH121" i="2"/>
  <c r="AH123" i="2"/>
  <c r="AH127" i="2"/>
  <c r="AH131" i="2"/>
  <c r="AH135" i="2"/>
  <c r="AH137" i="2"/>
  <c r="AH139" i="2"/>
  <c r="AH143" i="2"/>
  <c r="AH147" i="2"/>
  <c r="AH151" i="2"/>
  <c r="AH153" i="2"/>
  <c r="AH155" i="2"/>
  <c r="AH159" i="2"/>
  <c r="AH163" i="2"/>
  <c r="AH167" i="2"/>
  <c r="AH168" i="2"/>
  <c r="AH171" i="2"/>
  <c r="AH174" i="2"/>
  <c r="AH175" i="2"/>
  <c r="AH179" i="2"/>
  <c r="AH183" i="2"/>
  <c r="AH187" i="2"/>
  <c r="AH191" i="2"/>
  <c r="AH195" i="2"/>
  <c r="AH199" i="2"/>
  <c r="AH203" i="2"/>
  <c r="AH207" i="2"/>
  <c r="X9" i="10"/>
  <c r="Y9" i="10" s="1"/>
  <c r="X10" i="10"/>
  <c r="Y10" i="10" s="1"/>
  <c r="X11" i="10"/>
  <c r="Y11" i="10" s="1"/>
  <c r="X12" i="10"/>
  <c r="Y12" i="10" s="1"/>
  <c r="X13" i="10"/>
  <c r="Y13" i="10" s="1"/>
  <c r="X14" i="10"/>
  <c r="Y14" i="10" s="1"/>
  <c r="X15" i="10"/>
  <c r="Y15" i="10" s="1"/>
  <c r="X16" i="10"/>
  <c r="Y16" i="10" s="1"/>
  <c r="X17" i="10"/>
  <c r="Y17" i="10" s="1"/>
  <c r="X18" i="10"/>
  <c r="Y18" i="10"/>
  <c r="X19" i="10"/>
  <c r="Y19" i="10" s="1"/>
  <c r="X20" i="10"/>
  <c r="Y20" i="10" s="1"/>
  <c r="X21" i="10"/>
  <c r="Y21" i="10" s="1"/>
  <c r="X22" i="10"/>
  <c r="Y22" i="10" s="1"/>
  <c r="X23" i="10"/>
  <c r="Y23" i="10"/>
  <c r="X24" i="10"/>
  <c r="Y24" i="10"/>
  <c r="X25" i="10"/>
  <c r="Y25" i="10" s="1"/>
  <c r="X26" i="10"/>
  <c r="Y26" i="10"/>
  <c r="X27" i="10"/>
  <c r="Y27" i="10" s="1"/>
  <c r="X28" i="10"/>
  <c r="Y28" i="10"/>
  <c r="X29" i="10"/>
  <c r="Y29" i="10" s="1"/>
  <c r="X30" i="10"/>
  <c r="Y30" i="10" s="1"/>
  <c r="X31" i="10"/>
  <c r="Y31" i="10" s="1"/>
  <c r="X32" i="10"/>
  <c r="Y32" i="10"/>
  <c r="AC8" i="47"/>
  <c r="AC7" i="47"/>
  <c r="L32" i="47"/>
  <c r="L31" i="47"/>
  <c r="L30" i="47"/>
  <c r="L29" i="47"/>
  <c r="L28" i="47"/>
  <c r="L27" i="47"/>
  <c r="L26" i="47"/>
  <c r="L25" i="47"/>
  <c r="L24" i="47"/>
  <c r="L23" i="47"/>
  <c r="L22" i="47"/>
  <c r="L21" i="47"/>
  <c r="L20" i="47"/>
  <c r="L19" i="47"/>
  <c r="L18" i="47"/>
  <c r="L17" i="47"/>
  <c r="L16" i="47"/>
  <c r="L15" i="47"/>
  <c r="L14" i="47"/>
  <c r="L13" i="47"/>
  <c r="L12" i="47"/>
  <c r="L11" i="47"/>
  <c r="L10" i="47"/>
  <c r="L9" i="47"/>
  <c r="AB8" i="47"/>
  <c r="AI8" i="47" s="1"/>
  <c r="AI208" i="47" s="1"/>
  <c r="E5" i="47" s="1"/>
  <c r="Q8" i="47"/>
  <c r="P8" i="47"/>
  <c r="L8" i="47"/>
  <c r="C8" i="47"/>
  <c r="AB7" i="47"/>
  <c r="Q7" i="47"/>
  <c r="P7" i="47"/>
  <c r="C7" i="47"/>
  <c r="D2" i="47"/>
  <c r="D1" i="47"/>
  <c r="AG32" i="45"/>
  <c r="AH32" i="45"/>
  <c r="AE32" i="45"/>
  <c r="AD32" i="45"/>
  <c r="S32" i="45"/>
  <c r="R32" i="45"/>
  <c r="N32" i="45"/>
  <c r="C32" i="45"/>
  <c r="AG31" i="45"/>
  <c r="AH31" i="45"/>
  <c r="AE31" i="45"/>
  <c r="AD31" i="45"/>
  <c r="S31" i="45"/>
  <c r="R31" i="45"/>
  <c r="N31" i="45"/>
  <c r="C31" i="45"/>
  <c r="AG30" i="45"/>
  <c r="AH30" i="45"/>
  <c r="AE30" i="45"/>
  <c r="AD30" i="45"/>
  <c r="S30" i="45"/>
  <c r="R30" i="45"/>
  <c r="N30" i="45"/>
  <c r="C30" i="45"/>
  <c r="AG29" i="45"/>
  <c r="AH29" i="45"/>
  <c r="AE29" i="45"/>
  <c r="AD29" i="45"/>
  <c r="S29" i="45"/>
  <c r="R29" i="45"/>
  <c r="N29" i="45"/>
  <c r="C29" i="45"/>
  <c r="AG28" i="45"/>
  <c r="AH28" i="45"/>
  <c r="AE28" i="45"/>
  <c r="AD28" i="45"/>
  <c r="S28" i="45"/>
  <c r="R28" i="45"/>
  <c r="N28" i="45"/>
  <c r="C28" i="45"/>
  <c r="AG27" i="45"/>
  <c r="AH27" i="45"/>
  <c r="AE27" i="45"/>
  <c r="AD27" i="45"/>
  <c r="S27" i="45"/>
  <c r="R27" i="45"/>
  <c r="N27" i="45"/>
  <c r="C27" i="45"/>
  <c r="AG26" i="45"/>
  <c r="AH26" i="45"/>
  <c r="AE26" i="45"/>
  <c r="AD26" i="45"/>
  <c r="S26" i="45"/>
  <c r="R26" i="45"/>
  <c r="N26" i="45"/>
  <c r="C26" i="45"/>
  <c r="AG25" i="45"/>
  <c r="AH25" i="45"/>
  <c r="AE25" i="45"/>
  <c r="AD25" i="45"/>
  <c r="S25" i="45"/>
  <c r="R25" i="45"/>
  <c r="N25" i="45"/>
  <c r="C25" i="45"/>
  <c r="AG24" i="45"/>
  <c r="AH24" i="45"/>
  <c r="AE24" i="45"/>
  <c r="AD24" i="45"/>
  <c r="S24" i="45"/>
  <c r="R24" i="45"/>
  <c r="N24" i="45"/>
  <c r="C24" i="45"/>
  <c r="AG23" i="45"/>
  <c r="AH23" i="45"/>
  <c r="AE23" i="45"/>
  <c r="AD23" i="45"/>
  <c r="S23" i="45"/>
  <c r="R23" i="45"/>
  <c r="N23" i="45"/>
  <c r="C23" i="45"/>
  <c r="AG22" i="45"/>
  <c r="AH22" i="45"/>
  <c r="AE22" i="45"/>
  <c r="AD22" i="45"/>
  <c r="S22" i="45"/>
  <c r="R22" i="45"/>
  <c r="N22" i="45"/>
  <c r="C22" i="45"/>
  <c r="AG21" i="45"/>
  <c r="AH21" i="45"/>
  <c r="AE21" i="45"/>
  <c r="AD21" i="45"/>
  <c r="S21" i="45"/>
  <c r="R21" i="45"/>
  <c r="N21" i="45"/>
  <c r="C21" i="45"/>
  <c r="AG20" i="45"/>
  <c r="AH20" i="45"/>
  <c r="AE20" i="45"/>
  <c r="AD20" i="45"/>
  <c r="S20" i="45"/>
  <c r="R20" i="45"/>
  <c r="N20" i="45"/>
  <c r="C20" i="45"/>
  <c r="AG19" i="45"/>
  <c r="AH19" i="45"/>
  <c r="AE19" i="45"/>
  <c r="AD19" i="45"/>
  <c r="S19" i="45"/>
  <c r="R19" i="45"/>
  <c r="N19" i="45"/>
  <c r="C19" i="45"/>
  <c r="AG18" i="45"/>
  <c r="AH18" i="45"/>
  <c r="AE18" i="45"/>
  <c r="AD18" i="45"/>
  <c r="S18" i="45"/>
  <c r="R18" i="45"/>
  <c r="N18" i="45"/>
  <c r="C18" i="45"/>
  <c r="AG17" i="45"/>
  <c r="AH17" i="45"/>
  <c r="AE17" i="45"/>
  <c r="AD17" i="45"/>
  <c r="S17" i="45"/>
  <c r="R17" i="45"/>
  <c r="N17" i="45"/>
  <c r="C17" i="45"/>
  <c r="AG16" i="45"/>
  <c r="AH16" i="45"/>
  <c r="AE16" i="45"/>
  <c r="AD16" i="45"/>
  <c r="S16" i="45"/>
  <c r="R16" i="45"/>
  <c r="N16" i="45"/>
  <c r="C16" i="45"/>
  <c r="AG15" i="45"/>
  <c r="AH15" i="45"/>
  <c r="AE15" i="45"/>
  <c r="AD15" i="45"/>
  <c r="S15" i="45"/>
  <c r="R15" i="45"/>
  <c r="N15" i="45"/>
  <c r="C15" i="45"/>
  <c r="AG14" i="45"/>
  <c r="AH14" i="45"/>
  <c r="AE14" i="45"/>
  <c r="AD14" i="45"/>
  <c r="S14" i="45"/>
  <c r="R14" i="45"/>
  <c r="N14" i="45"/>
  <c r="C14" i="45"/>
  <c r="AG13" i="45"/>
  <c r="AH13" i="45" s="1"/>
  <c r="AE13" i="45"/>
  <c r="AD13" i="45"/>
  <c r="S13" i="45"/>
  <c r="R13" i="45"/>
  <c r="N13" i="45"/>
  <c r="C13" i="45"/>
  <c r="AG12" i="45"/>
  <c r="AH12" i="45" s="1"/>
  <c r="AE12" i="45"/>
  <c r="AD12" i="45"/>
  <c r="S12" i="45"/>
  <c r="R12" i="45"/>
  <c r="N12" i="45"/>
  <c r="C12" i="45"/>
  <c r="AG11" i="45"/>
  <c r="AH11" i="45" s="1"/>
  <c r="AE11" i="45"/>
  <c r="AD11" i="45"/>
  <c r="S11" i="45"/>
  <c r="R11" i="45"/>
  <c r="N11" i="45"/>
  <c r="C11" i="45"/>
  <c r="AG10" i="45"/>
  <c r="AH10" i="45" s="1"/>
  <c r="AE10" i="45"/>
  <c r="AD10" i="45"/>
  <c r="S10" i="45"/>
  <c r="R10" i="45"/>
  <c r="N10" i="45"/>
  <c r="C10" i="45"/>
  <c r="A9" i="45"/>
  <c r="A10" i="45" s="1"/>
  <c r="A11" i="45" s="1"/>
  <c r="A12" i="45" s="1"/>
  <c r="A13" i="45" s="1"/>
  <c r="A14" i="45" s="1"/>
  <c r="A15" i="45" s="1"/>
  <c r="A16" i="45" s="1"/>
  <c r="A17" i="45" s="1"/>
  <c r="A18" i="45" s="1"/>
  <c r="A19" i="45" s="1"/>
  <c r="A20" i="45" s="1"/>
  <c r="A21" i="45" s="1"/>
  <c r="A22" i="45" s="1"/>
  <c r="A23" i="45" s="1"/>
  <c r="A24" i="45" s="1"/>
  <c r="A25" i="45" s="1"/>
  <c r="A26" i="45" s="1"/>
  <c r="A27" i="45" s="1"/>
  <c r="A28" i="45" s="1"/>
  <c r="A29" i="45" s="1"/>
  <c r="A30" i="45" s="1"/>
  <c r="A31" i="45" s="1"/>
  <c r="A32" i="45" s="1"/>
  <c r="AG9" i="45"/>
  <c r="AH9" i="45" s="1"/>
  <c r="AH33" i="45" s="1"/>
  <c r="AE9" i="45"/>
  <c r="AD9" i="45"/>
  <c r="S9" i="45"/>
  <c r="R9" i="45"/>
  <c r="N9" i="45"/>
  <c r="C9" i="45"/>
  <c r="AG8" i="45"/>
  <c r="AH8" i="45" s="1"/>
  <c r="AE8" i="45"/>
  <c r="AD8" i="45"/>
  <c r="S8" i="45"/>
  <c r="R8" i="45"/>
  <c r="N8" i="45"/>
  <c r="C8" i="45"/>
  <c r="AE7" i="45"/>
  <c r="AD7" i="45"/>
  <c r="S7" i="45"/>
  <c r="R7" i="45"/>
  <c r="C7" i="45"/>
  <c r="D2" i="45"/>
  <c r="D1" i="45"/>
  <c r="R9" i="20"/>
  <c r="R10" i="20"/>
  <c r="R11" i="20"/>
  <c r="R208" i="20" s="1"/>
  <c r="R12" i="20"/>
  <c r="R13" i="20"/>
  <c r="R14" i="20"/>
  <c r="R15" i="20"/>
  <c r="R16" i="20"/>
  <c r="R17" i="20"/>
  <c r="R18" i="20"/>
  <c r="R19" i="20"/>
  <c r="R20" i="20"/>
  <c r="R21" i="20"/>
  <c r="R22" i="20"/>
  <c r="R23" i="20"/>
  <c r="R24" i="20"/>
  <c r="R25" i="20"/>
  <c r="R26" i="20"/>
  <c r="R27" i="20"/>
  <c r="R28" i="20"/>
  <c r="R29" i="20"/>
  <c r="R30" i="20"/>
  <c r="R31" i="20"/>
  <c r="R32" i="20"/>
  <c r="X8" i="12"/>
  <c r="Y8" i="28"/>
  <c r="X208" i="28"/>
  <c r="AG9" i="2"/>
  <c r="AG10" i="2"/>
  <c r="AG11" i="2"/>
  <c r="AG12" i="2"/>
  <c r="AG13" i="2"/>
  <c r="AG14" i="2"/>
  <c r="AG15" i="2"/>
  <c r="AG16" i="2"/>
  <c r="AG17" i="2"/>
  <c r="AG18" i="2"/>
  <c r="AG19" i="2"/>
  <c r="AG20" i="2"/>
  <c r="AG21" i="2"/>
  <c r="AG22" i="2"/>
  <c r="AG23" i="2"/>
  <c r="AG24" i="2"/>
  <c r="AG25" i="2"/>
  <c r="AG26" i="2"/>
  <c r="AG27" i="2"/>
  <c r="AG28" i="2"/>
  <c r="AG29" i="2"/>
  <c r="AG30" i="2"/>
  <c r="AG31" i="2"/>
  <c r="AG32" i="2"/>
  <c r="AG33" i="2"/>
  <c r="AG34" i="2"/>
  <c r="AG35" i="2"/>
  <c r="AG36" i="2"/>
  <c r="AG37" i="2"/>
  <c r="AG38" i="2"/>
  <c r="AG39" i="2"/>
  <c r="AG40" i="2"/>
  <c r="AG41" i="2"/>
  <c r="AG42" i="2"/>
  <c r="AG43" i="2"/>
  <c r="AG44" i="2"/>
  <c r="AG45" i="2"/>
  <c r="AG46" i="2"/>
  <c r="AG47" i="2"/>
  <c r="AG48" i="2"/>
  <c r="AG49" i="2"/>
  <c r="AG50" i="2"/>
  <c r="AG51" i="2"/>
  <c r="AG52" i="2"/>
  <c r="AG53" i="2"/>
  <c r="AG54" i="2"/>
  <c r="AG55" i="2"/>
  <c r="AG56" i="2"/>
  <c r="AG57" i="2"/>
  <c r="AG58" i="2"/>
  <c r="AG59" i="2"/>
  <c r="AG60" i="2"/>
  <c r="AG61" i="2"/>
  <c r="AG62" i="2"/>
  <c r="AG63" i="2"/>
  <c r="AG64" i="2"/>
  <c r="AG65" i="2"/>
  <c r="AG66" i="2"/>
  <c r="AG67" i="2"/>
  <c r="AG68" i="2"/>
  <c r="AG69" i="2"/>
  <c r="AG70" i="2"/>
  <c r="AG71" i="2"/>
  <c r="AG72" i="2"/>
  <c r="AG73" i="2"/>
  <c r="AG74" i="2"/>
  <c r="AG75" i="2"/>
  <c r="AG76" i="2"/>
  <c r="AG77" i="2"/>
  <c r="AG78" i="2"/>
  <c r="AG79" i="2"/>
  <c r="AG80" i="2"/>
  <c r="AG81" i="2"/>
  <c r="AG82" i="2"/>
  <c r="AG83" i="2"/>
  <c r="AG84" i="2"/>
  <c r="AG85" i="2"/>
  <c r="AG86" i="2"/>
  <c r="AG87" i="2"/>
  <c r="AG88" i="2"/>
  <c r="AG89" i="2"/>
  <c r="AG90" i="2"/>
  <c r="AG91" i="2"/>
  <c r="AG92" i="2"/>
  <c r="AG93" i="2"/>
  <c r="AG94" i="2"/>
  <c r="AG95" i="2"/>
  <c r="AG96" i="2"/>
  <c r="AG97" i="2"/>
  <c r="AG98" i="2"/>
  <c r="AG99" i="2"/>
  <c r="AG100" i="2"/>
  <c r="AG101" i="2"/>
  <c r="Z102" i="2"/>
  <c r="AG102" i="2" s="1"/>
  <c r="Z103" i="2"/>
  <c r="AG103" i="2" s="1"/>
  <c r="Z104" i="2"/>
  <c r="AG104" i="2" s="1"/>
  <c r="Z105" i="2"/>
  <c r="AG105" i="2" s="1"/>
  <c r="Z106" i="2"/>
  <c r="AG106" i="2" s="1"/>
  <c r="Z107" i="2"/>
  <c r="AG107" i="2" s="1"/>
  <c r="Z108" i="2"/>
  <c r="AG108" i="2" s="1"/>
  <c r="Z109" i="2"/>
  <c r="AG109" i="2" s="1"/>
  <c r="Z110" i="2"/>
  <c r="AG110" i="2" s="1"/>
  <c r="Z111" i="2"/>
  <c r="AG111" i="2" s="1"/>
  <c r="Z112" i="2"/>
  <c r="AG112" i="2" s="1"/>
  <c r="Z113" i="2"/>
  <c r="AG113" i="2" s="1"/>
  <c r="Z114" i="2"/>
  <c r="AG114" i="2" s="1"/>
  <c r="Z115" i="2"/>
  <c r="AG115" i="2" s="1"/>
  <c r="Z116" i="2"/>
  <c r="AG116" i="2" s="1"/>
  <c r="Z117" i="2"/>
  <c r="AG117" i="2" s="1"/>
  <c r="Z118" i="2"/>
  <c r="AG118" i="2" s="1"/>
  <c r="Z119" i="2"/>
  <c r="AG119" i="2" s="1"/>
  <c r="Z120" i="2"/>
  <c r="AG120" i="2" s="1"/>
  <c r="Z121" i="2"/>
  <c r="AG121" i="2" s="1"/>
  <c r="Z122" i="2"/>
  <c r="AG122" i="2" s="1"/>
  <c r="Z123" i="2"/>
  <c r="AG123" i="2" s="1"/>
  <c r="Z124" i="2"/>
  <c r="AG124" i="2" s="1"/>
  <c r="Z125" i="2"/>
  <c r="AG125" i="2" s="1"/>
  <c r="Z126" i="2"/>
  <c r="AG126" i="2" s="1"/>
  <c r="Z127" i="2"/>
  <c r="AG127" i="2" s="1"/>
  <c r="Z128" i="2"/>
  <c r="AG128" i="2" s="1"/>
  <c r="Z129" i="2"/>
  <c r="AG129" i="2" s="1"/>
  <c r="Z130" i="2"/>
  <c r="AG130" i="2" s="1"/>
  <c r="Z131" i="2"/>
  <c r="AG131" i="2" s="1"/>
  <c r="Z132" i="2"/>
  <c r="AG132" i="2" s="1"/>
  <c r="Z133" i="2"/>
  <c r="AG133" i="2" s="1"/>
  <c r="Z134" i="2"/>
  <c r="AG134" i="2" s="1"/>
  <c r="Z135" i="2"/>
  <c r="AG135" i="2" s="1"/>
  <c r="Z136" i="2"/>
  <c r="AG136" i="2" s="1"/>
  <c r="Z137" i="2"/>
  <c r="AG137" i="2" s="1"/>
  <c r="Z138" i="2"/>
  <c r="AG138" i="2" s="1"/>
  <c r="Z139" i="2"/>
  <c r="AG139" i="2" s="1"/>
  <c r="Z140" i="2"/>
  <c r="AG140" i="2" s="1"/>
  <c r="Z141" i="2"/>
  <c r="AG141" i="2" s="1"/>
  <c r="Z142" i="2"/>
  <c r="AG142" i="2" s="1"/>
  <c r="Z143" i="2"/>
  <c r="AG143" i="2" s="1"/>
  <c r="Z144" i="2"/>
  <c r="AG144" i="2" s="1"/>
  <c r="Z145" i="2"/>
  <c r="AG145" i="2" s="1"/>
  <c r="Z146" i="2"/>
  <c r="AG146" i="2" s="1"/>
  <c r="Z147" i="2"/>
  <c r="AG147" i="2" s="1"/>
  <c r="Z148" i="2"/>
  <c r="AG148" i="2" s="1"/>
  <c r="Z149" i="2"/>
  <c r="AG149" i="2" s="1"/>
  <c r="Z150" i="2"/>
  <c r="AG150" i="2" s="1"/>
  <c r="Z151" i="2"/>
  <c r="AG151" i="2" s="1"/>
  <c r="Z152" i="2"/>
  <c r="AG152" i="2" s="1"/>
  <c r="Z153" i="2"/>
  <c r="AG153" i="2" s="1"/>
  <c r="Z154" i="2"/>
  <c r="AG154" i="2" s="1"/>
  <c r="Z155" i="2"/>
  <c r="AG155" i="2" s="1"/>
  <c r="Z156" i="2"/>
  <c r="AG156" i="2" s="1"/>
  <c r="Z157" i="2"/>
  <c r="AG157" i="2" s="1"/>
  <c r="Z158" i="2"/>
  <c r="AG158" i="2" s="1"/>
  <c r="Z159" i="2"/>
  <c r="AG159" i="2" s="1"/>
  <c r="Z160" i="2"/>
  <c r="AG160" i="2" s="1"/>
  <c r="Z161" i="2"/>
  <c r="AG161" i="2" s="1"/>
  <c r="Z162" i="2"/>
  <c r="AG162" i="2" s="1"/>
  <c r="Z163" i="2"/>
  <c r="AG163" i="2" s="1"/>
  <c r="Z164" i="2"/>
  <c r="AG164" i="2" s="1"/>
  <c r="Z165" i="2"/>
  <c r="AG165" i="2" s="1"/>
  <c r="Z166" i="2"/>
  <c r="AG166" i="2" s="1"/>
  <c r="Z167" i="2"/>
  <c r="AG167" i="2" s="1"/>
  <c r="Z168" i="2"/>
  <c r="AG168" i="2" s="1"/>
  <c r="Z169" i="2"/>
  <c r="AG169" i="2" s="1"/>
  <c r="Z170" i="2"/>
  <c r="AG170" i="2" s="1"/>
  <c r="Z171" i="2"/>
  <c r="AG171" i="2" s="1"/>
  <c r="Z172" i="2"/>
  <c r="AG172" i="2" s="1"/>
  <c r="Z173" i="2"/>
  <c r="AG173" i="2" s="1"/>
  <c r="Z174" i="2"/>
  <c r="AG174" i="2" s="1"/>
  <c r="Z175" i="2"/>
  <c r="AG175" i="2" s="1"/>
  <c r="Z176" i="2"/>
  <c r="AG176" i="2" s="1"/>
  <c r="Z177" i="2"/>
  <c r="AG177" i="2" s="1"/>
  <c r="Z178" i="2"/>
  <c r="AG178" i="2" s="1"/>
  <c r="Z179" i="2"/>
  <c r="AG179" i="2" s="1"/>
  <c r="Z180" i="2"/>
  <c r="AG180" i="2" s="1"/>
  <c r="Z181" i="2"/>
  <c r="AG181" i="2" s="1"/>
  <c r="Z182" i="2"/>
  <c r="Z183" i="2"/>
  <c r="AG183" i="2" s="1"/>
  <c r="Z184" i="2"/>
  <c r="AG184" i="2" s="1"/>
  <c r="Z185" i="2"/>
  <c r="AG185" i="2" s="1"/>
  <c r="Z186" i="2"/>
  <c r="AG186" i="2" s="1"/>
  <c r="Z187" i="2"/>
  <c r="AG187" i="2" s="1"/>
  <c r="Z188" i="2"/>
  <c r="AG188" i="2" s="1"/>
  <c r="Z189" i="2"/>
  <c r="AG189" i="2" s="1"/>
  <c r="Z190" i="2"/>
  <c r="Z191" i="2"/>
  <c r="AG191" i="2" s="1"/>
  <c r="Z192" i="2"/>
  <c r="AG192" i="2" s="1"/>
  <c r="Z193" i="2"/>
  <c r="AG193" i="2" s="1"/>
  <c r="Z194" i="2"/>
  <c r="AG194" i="2" s="1"/>
  <c r="Z195" i="2"/>
  <c r="AG195" i="2" s="1"/>
  <c r="Z196" i="2"/>
  <c r="AG196" i="2" s="1"/>
  <c r="Z197" i="2"/>
  <c r="AG197" i="2" s="1"/>
  <c r="Z198" i="2"/>
  <c r="AG198" i="2" s="1"/>
  <c r="Z199" i="2"/>
  <c r="AG199" i="2" s="1"/>
  <c r="Z200" i="2"/>
  <c r="AG200" i="2" s="1"/>
  <c r="Z201" i="2"/>
  <c r="AG201" i="2" s="1"/>
  <c r="Z202" i="2"/>
  <c r="AG202" i="2" s="1"/>
  <c r="Z203" i="2"/>
  <c r="AG203" i="2" s="1"/>
  <c r="Z204" i="2"/>
  <c r="AG204" i="2" s="1"/>
  <c r="Z205" i="2"/>
  <c r="AG205" i="2" s="1"/>
  <c r="Z206" i="2"/>
  <c r="AG206" i="2" s="1"/>
  <c r="Z207" i="2"/>
  <c r="AG207" i="2" s="1"/>
  <c r="O12" i="2"/>
  <c r="O13" i="2"/>
  <c r="O15" i="2"/>
  <c r="O19" i="2"/>
  <c r="O20" i="2"/>
  <c r="O21" i="2"/>
  <c r="O35" i="2"/>
  <c r="O37" i="2"/>
  <c r="O41" i="2"/>
  <c r="O43" i="2"/>
  <c r="O44" i="2"/>
  <c r="O45" i="2"/>
  <c r="O51" i="2"/>
  <c r="O52" i="2"/>
  <c r="O53" i="2"/>
  <c r="O56" i="2"/>
  <c r="O59" i="2"/>
  <c r="O60" i="2"/>
  <c r="O61" i="2"/>
  <c r="O67" i="2"/>
  <c r="O68" i="2"/>
  <c r="O69" i="2"/>
  <c r="O75" i="2"/>
  <c r="O76" i="2"/>
  <c r="O77" i="2"/>
  <c r="O83" i="2"/>
  <c r="O84" i="2"/>
  <c r="O85" i="2"/>
  <c r="O89" i="2"/>
  <c r="O91" i="2"/>
  <c r="O96" i="2"/>
  <c r="O97" i="2"/>
  <c r="O99" i="2"/>
  <c r="O103" i="2"/>
  <c r="O104" i="2"/>
  <c r="O105" i="2"/>
  <c r="O107" i="2"/>
  <c r="O109" i="2"/>
  <c r="O111" i="2"/>
  <c r="O112" i="2"/>
  <c r="O116" i="2"/>
  <c r="O117" i="2"/>
  <c r="O121" i="2"/>
  <c r="O123" i="2"/>
  <c r="O124" i="2"/>
  <c r="O125" i="2"/>
  <c r="O127" i="2"/>
  <c r="O129" i="2"/>
  <c r="O131" i="2"/>
  <c r="O135" i="2"/>
  <c r="O136" i="2"/>
  <c r="O137" i="2"/>
  <c r="O141" i="2"/>
  <c r="O143" i="2"/>
  <c r="O144" i="2"/>
  <c r="O145" i="2"/>
  <c r="O147" i="2"/>
  <c r="O149" i="2"/>
  <c r="O151" i="2"/>
  <c r="O155" i="2"/>
  <c r="O156" i="2"/>
  <c r="O157" i="2"/>
  <c r="O160" i="2"/>
  <c r="O163" i="2"/>
  <c r="O164" i="2"/>
  <c r="O168" i="2"/>
  <c r="O169" i="2"/>
  <c r="O173" i="2"/>
  <c r="O175" i="2"/>
  <c r="O176" i="2"/>
  <c r="O177" i="2"/>
  <c r="O181" i="2"/>
  <c r="O185" i="2"/>
  <c r="O188" i="2"/>
  <c r="O192" i="2"/>
  <c r="O193" i="2"/>
  <c r="O195" i="2"/>
  <c r="O199" i="2"/>
  <c r="O207" i="2"/>
  <c r="J7" i="10"/>
  <c r="G9" i="36"/>
  <c r="G10" i="36"/>
  <c r="G11" i="36"/>
  <c r="G12" i="36"/>
  <c r="G13" i="36"/>
  <c r="G14" i="36"/>
  <c r="G15" i="36"/>
  <c r="G16" i="36"/>
  <c r="G17" i="36"/>
  <c r="G18" i="36"/>
  <c r="G19" i="36"/>
  <c r="G20" i="36"/>
  <c r="G21" i="36"/>
  <c r="G22" i="36"/>
  <c r="G23" i="36"/>
  <c r="G24" i="36"/>
  <c r="G25" i="36"/>
  <c r="G26" i="36"/>
  <c r="G27" i="36"/>
  <c r="G28" i="36"/>
  <c r="G29" i="36"/>
  <c r="G30" i="36"/>
  <c r="G31" i="36"/>
  <c r="G32" i="36"/>
  <c r="G8" i="35"/>
  <c r="F8" i="35"/>
  <c r="AF8" i="11"/>
  <c r="C7" i="42"/>
  <c r="C8" i="11"/>
  <c r="C8" i="35"/>
  <c r="C8" i="14"/>
  <c r="D9" i="30"/>
  <c r="M25" i="45" s="1"/>
  <c r="J26" i="12"/>
  <c r="J12" i="12"/>
  <c r="J16" i="12"/>
  <c r="J32" i="12"/>
  <c r="J11" i="12"/>
  <c r="J15" i="12"/>
  <c r="J19" i="12"/>
  <c r="J23" i="12"/>
  <c r="J27" i="12"/>
  <c r="J31" i="12"/>
  <c r="J20" i="12"/>
  <c r="J28" i="12"/>
  <c r="J13" i="12"/>
  <c r="J21" i="12"/>
  <c r="J8" i="12"/>
  <c r="J10" i="12"/>
  <c r="J18" i="12"/>
  <c r="J24" i="12"/>
  <c r="J9" i="12"/>
  <c r="J17" i="12"/>
  <c r="J29" i="12"/>
  <c r="J14" i="12"/>
  <c r="J22" i="12"/>
  <c r="J30" i="12"/>
  <c r="J25" i="12"/>
  <c r="J9" i="11"/>
  <c r="AC9" i="11" s="1"/>
  <c r="AE9" i="11" s="1"/>
  <c r="J11" i="11"/>
  <c r="AC11" i="11" s="1"/>
  <c r="AE11" i="11" s="1"/>
  <c r="J12" i="11"/>
  <c r="AC12" i="11" s="1"/>
  <c r="AE12" i="11" s="1"/>
  <c r="J13" i="11"/>
  <c r="AC13" i="11" s="1"/>
  <c r="AE13" i="11" s="1"/>
  <c r="J14" i="11"/>
  <c r="AC14" i="11" s="1"/>
  <c r="AE14" i="11" s="1"/>
  <c r="J15" i="11"/>
  <c r="AC15" i="11" s="1"/>
  <c r="AE15" i="11" s="1"/>
  <c r="J16" i="11"/>
  <c r="AC16" i="11" s="1"/>
  <c r="AE16" i="11" s="1"/>
  <c r="J17" i="11"/>
  <c r="AC17" i="11" s="1"/>
  <c r="AE17" i="11" s="1"/>
  <c r="J18" i="11"/>
  <c r="AC18" i="11" s="1"/>
  <c r="AE18" i="11" s="1"/>
  <c r="J19" i="11"/>
  <c r="AC19" i="11" s="1"/>
  <c r="AE19" i="11" s="1"/>
  <c r="J20" i="11"/>
  <c r="AC20" i="11" s="1"/>
  <c r="AE20" i="11" s="1"/>
  <c r="J21" i="11"/>
  <c r="AC21" i="11" s="1"/>
  <c r="AE21" i="11" s="1"/>
  <c r="J22" i="11"/>
  <c r="AC22" i="11" s="1"/>
  <c r="AE22" i="11" s="1"/>
  <c r="J23" i="11"/>
  <c r="AC23" i="11" s="1"/>
  <c r="AE23" i="11" s="1"/>
  <c r="J24" i="11"/>
  <c r="AC24" i="11" s="1"/>
  <c r="AE24" i="11" s="1"/>
  <c r="J25" i="11"/>
  <c r="AC25" i="11" s="1"/>
  <c r="AE25" i="11" s="1"/>
  <c r="J26" i="11"/>
  <c r="AC26" i="11" s="1"/>
  <c r="AE26" i="11" s="1"/>
  <c r="J27" i="11"/>
  <c r="AC27" i="11" s="1"/>
  <c r="AE27" i="11" s="1"/>
  <c r="J28" i="11"/>
  <c r="AC28" i="11" s="1"/>
  <c r="AE28" i="11" s="1"/>
  <c r="J29" i="11"/>
  <c r="AC29" i="11" s="1"/>
  <c r="AE29" i="11" s="1"/>
  <c r="J30" i="11"/>
  <c r="AC30" i="11" s="1"/>
  <c r="AE30" i="11" s="1"/>
  <c r="J31" i="11"/>
  <c r="AC31" i="11" s="1"/>
  <c r="AE31" i="11" s="1"/>
  <c r="J32" i="11"/>
  <c r="AC32" i="11" s="1"/>
  <c r="AE32" i="11" s="1"/>
  <c r="J10" i="11"/>
  <c r="AC10" i="11" s="1"/>
  <c r="AE10" i="11" s="1"/>
  <c r="N157" i="4"/>
  <c r="N158" i="4"/>
  <c r="N159" i="4"/>
  <c r="N160" i="4"/>
  <c r="N161" i="4"/>
  <c r="N162" i="4"/>
  <c r="N163" i="4"/>
  <c r="N164" i="4"/>
  <c r="N165" i="4"/>
  <c r="N166" i="4"/>
  <c r="N167" i="4"/>
  <c r="N168" i="4"/>
  <c r="N169" i="4"/>
  <c r="N170" i="4"/>
  <c r="N171" i="4"/>
  <c r="N172" i="4"/>
  <c r="N173" i="4"/>
  <c r="N174" i="4"/>
  <c r="N3" i="4"/>
  <c r="N4" i="4"/>
  <c r="N5" i="4"/>
  <c r="N6" i="4"/>
  <c r="N7" i="4"/>
  <c r="N8" i="4"/>
  <c r="N9" i="4"/>
  <c r="N10" i="4"/>
  <c r="N11" i="4"/>
  <c r="N12" i="4"/>
  <c r="N17" i="4"/>
  <c r="N13" i="4"/>
  <c r="N18" i="4"/>
  <c r="N14" i="4"/>
  <c r="N19" i="4"/>
  <c r="N15" i="4"/>
  <c r="N20" i="4"/>
  <c r="N16" i="4"/>
  <c r="N21" i="4"/>
  <c r="N22" i="4"/>
  <c r="N27" i="4"/>
  <c r="N23" i="4"/>
  <c r="N28" i="4"/>
  <c r="N24" i="4"/>
  <c r="N29" i="4"/>
  <c r="N25" i="4"/>
  <c r="N30" i="4"/>
  <c r="N26" i="4"/>
  <c r="N31" i="4"/>
  <c r="N32" i="4"/>
  <c r="N33" i="4"/>
  <c r="N34" i="4"/>
  <c r="N35" i="4"/>
  <c r="N36" i="4"/>
  <c r="N131" i="4"/>
  <c r="N133" i="4"/>
  <c r="N134" i="4"/>
  <c r="N135" i="4"/>
  <c r="N136" i="4"/>
  <c r="N137" i="4"/>
  <c r="N138" i="4"/>
  <c r="N139" i="4"/>
  <c r="N140" i="4"/>
  <c r="N150" i="4"/>
  <c r="N151" i="4"/>
  <c r="N154" i="4"/>
  <c r="N2" i="4"/>
  <c r="G8" i="12"/>
  <c r="Z8" i="12" s="1"/>
  <c r="C8" i="25"/>
  <c r="M8" i="25"/>
  <c r="R8" i="25" s="1"/>
  <c r="R208" i="25" s="1"/>
  <c r="E5" i="25" s="1"/>
  <c r="AL8" i="14"/>
  <c r="AH8" i="6"/>
  <c r="AF9" i="11"/>
  <c r="AF10" i="11"/>
  <c r="AF11" i="11"/>
  <c r="AF12" i="11"/>
  <c r="AF13" i="11"/>
  <c r="AF14" i="11"/>
  <c r="AF15" i="11"/>
  <c r="AF16" i="11"/>
  <c r="AF17" i="11"/>
  <c r="AF18" i="11"/>
  <c r="AF19" i="11"/>
  <c r="AF20" i="11"/>
  <c r="AF21" i="11"/>
  <c r="AF22" i="11"/>
  <c r="AF23" i="11"/>
  <c r="AF24" i="11"/>
  <c r="AF25" i="11"/>
  <c r="AF26" i="11"/>
  <c r="AF27" i="11"/>
  <c r="AF28" i="11"/>
  <c r="AF29" i="11"/>
  <c r="AF30" i="11"/>
  <c r="AF31" i="11"/>
  <c r="AF32" i="11"/>
  <c r="F7" i="9"/>
  <c r="J11" i="10"/>
  <c r="J12" i="10"/>
  <c r="J13" i="10"/>
  <c r="J14" i="10"/>
  <c r="J15" i="10"/>
  <c r="J16" i="10"/>
  <c r="J17" i="10"/>
  <c r="J18" i="10"/>
  <c r="J19" i="10"/>
  <c r="J20" i="10"/>
  <c r="J21" i="10"/>
  <c r="J22" i="10"/>
  <c r="J23" i="10"/>
  <c r="J24" i="10"/>
  <c r="J25" i="10"/>
  <c r="J26" i="10"/>
  <c r="J27" i="10"/>
  <c r="J28" i="10"/>
  <c r="J29" i="10"/>
  <c r="J30" i="10"/>
  <c r="J31" i="10"/>
  <c r="J32" i="10"/>
  <c r="P8" i="36"/>
  <c r="AA10" i="10"/>
  <c r="AA11" i="10"/>
  <c r="AA12" i="10"/>
  <c r="AA13" i="10"/>
  <c r="AA14" i="10"/>
  <c r="AA15" i="10"/>
  <c r="AA16" i="10"/>
  <c r="AA17" i="10"/>
  <c r="AA18" i="10"/>
  <c r="AA19" i="10"/>
  <c r="AA20" i="10"/>
  <c r="AA21" i="10"/>
  <c r="AA22" i="10"/>
  <c r="AA23" i="10"/>
  <c r="AA24" i="10"/>
  <c r="AA25" i="10"/>
  <c r="AA26" i="10"/>
  <c r="AA27" i="10"/>
  <c r="AA28" i="10"/>
  <c r="AA29" i="10"/>
  <c r="AA30" i="10"/>
  <c r="AA31" i="10"/>
  <c r="AA32" i="10"/>
  <c r="I7" i="43"/>
  <c r="B1" i="35"/>
  <c r="B2" i="35"/>
  <c r="A9" i="42"/>
  <c r="A10" i="42"/>
  <c r="A11" i="42" s="1"/>
  <c r="A12" i="42" s="1"/>
  <c r="A13" i="42" s="1"/>
  <c r="A14" i="42" s="1"/>
  <c r="A15" i="42" s="1"/>
  <c r="A16" i="42" s="1"/>
  <c r="A17" i="42" s="1"/>
  <c r="A18" i="42" s="1"/>
  <c r="A19" i="42" s="1"/>
  <c r="A20" i="42" s="1"/>
  <c r="A21" i="42" s="1"/>
  <c r="A22" i="42" s="1"/>
  <c r="A23" i="42" s="1"/>
  <c r="A24" i="42" s="1"/>
  <c r="A25" i="42" s="1"/>
  <c r="A26" i="42" s="1"/>
  <c r="A27" i="42" s="1"/>
  <c r="A28" i="42" s="1"/>
  <c r="A29" i="42" s="1"/>
  <c r="A30" i="42" s="1"/>
  <c r="A31" i="42" s="1"/>
  <c r="A32" i="42" s="1"/>
  <c r="A33" i="42" s="1"/>
  <c r="A34" i="42" s="1"/>
  <c r="A35" i="42" s="1"/>
  <c r="A36" i="42" s="1"/>
  <c r="A37" i="42" s="1"/>
  <c r="A38" i="42" s="1"/>
  <c r="A39" i="42" s="1"/>
  <c r="A40" i="42" s="1"/>
  <c r="A41" i="42" s="1"/>
  <c r="A42" i="42" s="1"/>
  <c r="A43" i="42" s="1"/>
  <c r="A44" i="42" s="1"/>
  <c r="A45" i="42" s="1"/>
  <c r="A46" i="42" s="1"/>
  <c r="A47" i="42" s="1"/>
  <c r="A48" i="42" s="1"/>
  <c r="A49" i="42" s="1"/>
  <c r="A50" i="42" s="1"/>
  <c r="A51" i="42" s="1"/>
  <c r="A52" i="42" s="1"/>
  <c r="A53" i="42" s="1"/>
  <c r="A54" i="42" s="1"/>
  <c r="A55" i="42" s="1"/>
  <c r="A56" i="42" s="1"/>
  <c r="A57" i="42" s="1"/>
  <c r="A58" i="42" s="1"/>
  <c r="A59" i="42" s="1"/>
  <c r="A60" i="42" s="1"/>
  <c r="A61" i="42" s="1"/>
  <c r="A62" i="42" s="1"/>
  <c r="A63" i="42" s="1"/>
  <c r="A64" i="42" s="1"/>
  <c r="A65" i="42" s="1"/>
  <c r="A66" i="42" s="1"/>
  <c r="A67" i="42" s="1"/>
  <c r="A68" i="42" s="1"/>
  <c r="A69" i="42" s="1"/>
  <c r="A70" i="42" s="1"/>
  <c r="A71" i="42" s="1"/>
  <c r="A72" i="42" s="1"/>
  <c r="A73" i="42" s="1"/>
  <c r="A74" i="42" s="1"/>
  <c r="A75" i="42" s="1"/>
  <c r="A76" i="42" s="1"/>
  <c r="A77" i="42" s="1"/>
  <c r="A78" i="42" s="1"/>
  <c r="A79" i="42" s="1"/>
  <c r="A80" i="42" s="1"/>
  <c r="A81" i="42" s="1"/>
  <c r="A82" i="42" s="1"/>
  <c r="A83" i="42" s="1"/>
  <c r="A84" i="42" s="1"/>
  <c r="A85" i="42" s="1"/>
  <c r="A86" i="42" s="1"/>
  <c r="A87" i="42" s="1"/>
  <c r="A88" i="42" s="1"/>
  <c r="A89" i="42" s="1"/>
  <c r="A90" i="42" s="1"/>
  <c r="A91" i="42" s="1"/>
  <c r="A92" i="42" s="1"/>
  <c r="A93" i="42" s="1"/>
  <c r="A94" i="42" s="1"/>
  <c r="A95" i="42" s="1"/>
  <c r="A96" i="42" s="1"/>
  <c r="A97" i="42" s="1"/>
  <c r="A98" i="42" s="1"/>
  <c r="A99" i="42" s="1"/>
  <c r="A100" i="42" s="1"/>
  <c r="A101" i="42" s="1"/>
  <c r="A102" i="42" s="1"/>
  <c r="A103" i="42" s="1"/>
  <c r="A104" i="42" s="1"/>
  <c r="A105" i="42" s="1"/>
  <c r="A106" i="42" s="1"/>
  <c r="A107" i="42" s="1"/>
  <c r="A108" i="42" s="1"/>
  <c r="A109" i="42" s="1"/>
  <c r="A110" i="42" s="1"/>
  <c r="A111" i="42" s="1"/>
  <c r="A112" i="42" s="1"/>
  <c r="A113" i="42" s="1"/>
  <c r="A114" i="42" s="1"/>
  <c r="A115" i="42" s="1"/>
  <c r="A116" i="42" s="1"/>
  <c r="A117" i="42" s="1"/>
  <c r="A118" i="42" s="1"/>
  <c r="A119" i="42" s="1"/>
  <c r="A120" i="42" s="1"/>
  <c r="A121" i="42" s="1"/>
  <c r="A122" i="42" s="1"/>
  <c r="A123" i="42" s="1"/>
  <c r="A124" i="42" s="1"/>
  <c r="A125" i="42" s="1"/>
  <c r="A126" i="42" s="1"/>
  <c r="A127" i="42" s="1"/>
  <c r="A128" i="42" s="1"/>
  <c r="A129" i="42" s="1"/>
  <c r="A130" i="42" s="1"/>
  <c r="A131" i="42" s="1"/>
  <c r="A132" i="42" s="1"/>
  <c r="A133" i="42" s="1"/>
  <c r="A134" i="42" s="1"/>
  <c r="A135" i="42" s="1"/>
  <c r="A136" i="42" s="1"/>
  <c r="A137" i="42" s="1"/>
  <c r="A138" i="42" s="1"/>
  <c r="A139" i="42" s="1"/>
  <c r="A140" i="42" s="1"/>
  <c r="A141" i="42" s="1"/>
  <c r="A142" i="42" s="1"/>
  <c r="A143" i="42" s="1"/>
  <c r="A144" i="42" s="1"/>
  <c r="A145" i="42" s="1"/>
  <c r="A146" i="42" s="1"/>
  <c r="A147" i="42" s="1"/>
  <c r="A148" i="42" s="1"/>
  <c r="A149" i="42" s="1"/>
  <c r="A150" i="42" s="1"/>
  <c r="A151" i="42" s="1"/>
  <c r="A152" i="42" s="1"/>
  <c r="A153" i="42" s="1"/>
  <c r="A154" i="42" s="1"/>
  <c r="A155" i="42" s="1"/>
  <c r="A156" i="42" s="1"/>
  <c r="A157" i="42" s="1"/>
  <c r="A158" i="42" s="1"/>
  <c r="A159" i="42" s="1"/>
  <c r="A160" i="42" s="1"/>
  <c r="A161" i="42" s="1"/>
  <c r="A162" i="42" s="1"/>
  <c r="A163" i="42" s="1"/>
  <c r="A164" i="42" s="1"/>
  <c r="A165" i="42" s="1"/>
  <c r="A166" i="42" s="1"/>
  <c r="A167" i="42" s="1"/>
  <c r="A168" i="42" s="1"/>
  <c r="A169" i="42" s="1"/>
  <c r="A170" i="42" s="1"/>
  <c r="A171" i="42" s="1"/>
  <c r="A172" i="42" s="1"/>
  <c r="A173" i="42" s="1"/>
  <c r="A174" i="42" s="1"/>
  <c r="A175" i="42" s="1"/>
  <c r="A176" i="42" s="1"/>
  <c r="A177" i="42" s="1"/>
  <c r="A178" i="42" s="1"/>
  <c r="A179" i="42" s="1"/>
  <c r="A180" i="42" s="1"/>
  <c r="A181" i="42" s="1"/>
  <c r="A182" i="42" s="1"/>
  <c r="A183" i="42" s="1"/>
  <c r="A184" i="42" s="1"/>
  <c r="A185" i="42" s="1"/>
  <c r="A186" i="42" s="1"/>
  <c r="A187" i="42" s="1"/>
  <c r="A188" i="42" s="1"/>
  <c r="A189" i="42" s="1"/>
  <c r="A190" i="42" s="1"/>
  <c r="A191" i="42" s="1"/>
  <c r="A192" i="42" s="1"/>
  <c r="A193" i="42" s="1"/>
  <c r="A194" i="42" s="1"/>
  <c r="A195" i="42" s="1"/>
  <c r="A196" i="42" s="1"/>
  <c r="A197" i="42" s="1"/>
  <c r="A198" i="42" s="1"/>
  <c r="A199" i="42" s="1"/>
  <c r="A200" i="42" s="1"/>
  <c r="A201" i="42" s="1"/>
  <c r="A202" i="42" s="1"/>
  <c r="A203" i="42" s="1"/>
  <c r="A204" i="42" s="1"/>
  <c r="A205" i="42" s="1"/>
  <c r="A206" i="42" s="1"/>
  <c r="A207" i="42" s="1"/>
  <c r="P8" i="42"/>
  <c r="C8" i="42"/>
  <c r="P7" i="42"/>
  <c r="O7" i="42"/>
  <c r="D2" i="42"/>
  <c r="D1" i="42"/>
  <c r="D1" i="36"/>
  <c r="Z8" i="15"/>
  <c r="AA8" i="15" s="1"/>
  <c r="AD10" i="36"/>
  <c r="Z8" i="11"/>
  <c r="AD8" i="11"/>
  <c r="Z9" i="11"/>
  <c r="AD9" i="11" s="1"/>
  <c r="Z10" i="11"/>
  <c r="AD10" i="11"/>
  <c r="Z11" i="11"/>
  <c r="AD11" i="11" s="1"/>
  <c r="Z12" i="11"/>
  <c r="AD12" i="11" s="1"/>
  <c r="Z13" i="11"/>
  <c r="AD13" i="11" s="1"/>
  <c r="Z14" i="11"/>
  <c r="AD14" i="11"/>
  <c r="Z15" i="11"/>
  <c r="AD15" i="11" s="1"/>
  <c r="Z16" i="11"/>
  <c r="AD16" i="11" s="1"/>
  <c r="Z17" i="11"/>
  <c r="AD17" i="11" s="1"/>
  <c r="Z18" i="11"/>
  <c r="AD18" i="11" s="1"/>
  <c r="Z19" i="11"/>
  <c r="AD19" i="11" s="1"/>
  <c r="Z20" i="11"/>
  <c r="AD20" i="11"/>
  <c r="Z21" i="11"/>
  <c r="AD21" i="11" s="1"/>
  <c r="Z22" i="11"/>
  <c r="AD22" i="11"/>
  <c r="Z23" i="11"/>
  <c r="AD23" i="11" s="1"/>
  <c r="Z24" i="11"/>
  <c r="AD24" i="11" s="1"/>
  <c r="Z25" i="11"/>
  <c r="AD25" i="11"/>
  <c r="Z26" i="11"/>
  <c r="AD26" i="11" s="1"/>
  <c r="Z27" i="11"/>
  <c r="AD27" i="11" s="1"/>
  <c r="Z28" i="11"/>
  <c r="AD28" i="11" s="1"/>
  <c r="Z29" i="11"/>
  <c r="AD29" i="11" s="1"/>
  <c r="Z30" i="11"/>
  <c r="AD30" i="11"/>
  <c r="Z31" i="11"/>
  <c r="AD31" i="11" s="1"/>
  <c r="Z32" i="11"/>
  <c r="AD32" i="11" s="1"/>
  <c r="AG182" i="2"/>
  <c r="AG190" i="2"/>
  <c r="A8" i="9"/>
  <c r="A9" i="9" s="1"/>
  <c r="A10" i="9" s="1"/>
  <c r="A11" i="9" s="1"/>
  <c r="A12" i="9" s="1"/>
  <c r="A13" i="9" s="1"/>
  <c r="A14" i="9" s="1"/>
  <c r="A15" i="9" s="1"/>
  <c r="A16" i="9" s="1"/>
  <c r="A17" i="9" s="1"/>
  <c r="A18" i="9" s="1"/>
  <c r="A19" i="9" s="1"/>
  <c r="A20" i="9" s="1"/>
  <c r="A21" i="9" s="1"/>
  <c r="A22" i="9" s="1"/>
  <c r="A23" i="9" s="1"/>
  <c r="A24" i="9" s="1"/>
  <c r="A25" i="9" s="1"/>
  <c r="A26" i="9" s="1"/>
  <c r="A27" i="9" s="1"/>
  <c r="A28" i="9" s="1"/>
  <c r="A29" i="9" s="1"/>
  <c r="A30" i="9" s="1"/>
  <c r="A31" i="9" s="1"/>
  <c r="A32" i="9" s="1"/>
  <c r="A33" i="9" s="1"/>
  <c r="A34" i="9" s="1"/>
  <c r="A35" i="9" s="1"/>
  <c r="A36" i="9" s="1"/>
  <c r="A37" i="9" s="1"/>
  <c r="A38" i="9" s="1"/>
  <c r="A39" i="9" s="1"/>
  <c r="A40" i="9" s="1"/>
  <c r="A41" i="9" s="1"/>
  <c r="A42" i="9" s="1"/>
  <c r="A43" i="9" s="1"/>
  <c r="A44" i="9" s="1"/>
  <c r="A45" i="9" s="1"/>
  <c r="A46" i="9" s="1"/>
  <c r="A47" i="9" s="1"/>
  <c r="A48" i="9" s="1"/>
  <c r="A49" i="9" s="1"/>
  <c r="A50" i="9" s="1"/>
  <c r="A51" i="9" s="1"/>
  <c r="A52" i="9" s="1"/>
  <c r="A53" i="9" s="1"/>
  <c r="A54" i="9" s="1"/>
  <c r="A55" i="9" s="1"/>
  <c r="A56" i="9" s="1"/>
  <c r="A57" i="9" s="1"/>
  <c r="A58" i="9" s="1"/>
  <c r="A59" i="9" s="1"/>
  <c r="A60" i="9" s="1"/>
  <c r="A61" i="9" s="1"/>
  <c r="A62" i="9" s="1"/>
  <c r="A63" i="9" s="1"/>
  <c r="A64" i="9" s="1"/>
  <c r="A65" i="9" s="1"/>
  <c r="A66" i="9" s="1"/>
  <c r="A67" i="9" s="1"/>
  <c r="A68" i="9" s="1"/>
  <c r="A69" i="9" s="1"/>
  <c r="A70" i="9" s="1"/>
  <c r="A71" i="9" s="1"/>
  <c r="A72" i="9" s="1"/>
  <c r="A73" i="9" s="1"/>
  <c r="A74" i="9" s="1"/>
  <c r="A75" i="9" s="1"/>
  <c r="A76" i="9" s="1"/>
  <c r="A77" i="9" s="1"/>
  <c r="A78" i="9" s="1"/>
  <c r="A79" i="9" s="1"/>
  <c r="A80" i="9" s="1"/>
  <c r="A81" i="9" s="1"/>
  <c r="A82" i="9" s="1"/>
  <c r="A83" i="9" s="1"/>
  <c r="A84" i="9" s="1"/>
  <c r="A85" i="9" s="1"/>
  <c r="A86" i="9" s="1"/>
  <c r="A87" i="9" s="1"/>
  <c r="A88" i="9" s="1"/>
  <c r="A89" i="9" s="1"/>
  <c r="A90" i="9" s="1"/>
  <c r="A91" i="9" s="1"/>
  <c r="A92" i="9" s="1"/>
  <c r="A93" i="9" s="1"/>
  <c r="A94" i="9" s="1"/>
  <c r="A95" i="9" s="1"/>
  <c r="A96" i="9" s="1"/>
  <c r="A97" i="9" s="1"/>
  <c r="A98" i="9" s="1"/>
  <c r="A99" i="9" s="1"/>
  <c r="A100" i="9" s="1"/>
  <c r="A101" i="9" s="1"/>
  <c r="A102" i="9" s="1"/>
  <c r="A103" i="9" s="1"/>
  <c r="A104" i="9" s="1"/>
  <c r="A105" i="9" s="1"/>
  <c r="A106" i="9" s="1"/>
  <c r="A107" i="9" s="1"/>
  <c r="A108" i="9" s="1"/>
  <c r="A109" i="9" s="1"/>
  <c r="A110" i="9" s="1"/>
  <c r="A111" i="9" s="1"/>
  <c r="A112" i="9" s="1"/>
  <c r="A113" i="9" s="1"/>
  <c r="A114" i="9" s="1"/>
  <c r="A115" i="9" s="1"/>
  <c r="A116" i="9" s="1"/>
  <c r="A117" i="9" s="1"/>
  <c r="A118" i="9" s="1"/>
  <c r="A119" i="9" s="1"/>
  <c r="A120" i="9" s="1"/>
  <c r="A121" i="9" s="1"/>
  <c r="A122" i="9" s="1"/>
  <c r="A123" i="9" s="1"/>
  <c r="A124" i="9" s="1"/>
  <c r="A125" i="9" s="1"/>
  <c r="A126" i="9" s="1"/>
  <c r="A127" i="9" s="1"/>
  <c r="A128" i="9" s="1"/>
  <c r="A129" i="9" s="1"/>
  <c r="A130" i="9" s="1"/>
  <c r="A131" i="9" s="1"/>
  <c r="A132" i="9" s="1"/>
  <c r="A133" i="9" s="1"/>
  <c r="A134" i="9" s="1"/>
  <c r="A135" i="9" s="1"/>
  <c r="A136" i="9" s="1"/>
  <c r="A137" i="9" s="1"/>
  <c r="A138" i="9" s="1"/>
  <c r="A139" i="9" s="1"/>
  <c r="A140" i="9" s="1"/>
  <c r="A141" i="9" s="1"/>
  <c r="A142" i="9" s="1"/>
  <c r="A143" i="9" s="1"/>
  <c r="A144" i="9" s="1"/>
  <c r="A145" i="9" s="1"/>
  <c r="A146" i="9" s="1"/>
  <c r="A147" i="9" s="1"/>
  <c r="A148" i="9" s="1"/>
  <c r="A149" i="9" s="1"/>
  <c r="A150" i="9" s="1"/>
  <c r="A151" i="9" s="1"/>
  <c r="A152" i="9" s="1"/>
  <c r="A153" i="9" s="1"/>
  <c r="A154" i="9" s="1"/>
  <c r="A155" i="9" s="1"/>
  <c r="A156" i="9" s="1"/>
  <c r="A157" i="9" s="1"/>
  <c r="A158" i="9" s="1"/>
  <c r="A159" i="9" s="1"/>
  <c r="A160" i="9" s="1"/>
  <c r="A161" i="9" s="1"/>
  <c r="A162" i="9" s="1"/>
  <c r="A163" i="9" s="1"/>
  <c r="A164" i="9" s="1"/>
  <c r="A165" i="9" s="1"/>
  <c r="A166" i="9" s="1"/>
  <c r="A167" i="9" s="1"/>
  <c r="A168" i="9" s="1"/>
  <c r="A169" i="9" s="1"/>
  <c r="A170" i="9" s="1"/>
  <c r="A171" i="9" s="1"/>
  <c r="A172" i="9" s="1"/>
  <c r="A173" i="9" s="1"/>
  <c r="A174" i="9" s="1"/>
  <c r="A175" i="9" s="1"/>
  <c r="A176" i="9" s="1"/>
  <c r="A177" i="9" s="1"/>
  <c r="A178" i="9" s="1"/>
  <c r="A179" i="9" s="1"/>
  <c r="A180" i="9" s="1"/>
  <c r="A181" i="9" s="1"/>
  <c r="A182" i="9" s="1"/>
  <c r="A183" i="9" s="1"/>
  <c r="A184" i="9" s="1"/>
  <c r="A185" i="9" s="1"/>
  <c r="A186" i="9" s="1"/>
  <c r="A187" i="9" s="1"/>
  <c r="A188" i="9" s="1"/>
  <c r="A189" i="9" s="1"/>
  <c r="A190" i="9" s="1"/>
  <c r="A191" i="9" s="1"/>
  <c r="A192" i="9" s="1"/>
  <c r="A193" i="9" s="1"/>
  <c r="A194" i="9" s="1"/>
  <c r="A195" i="9" s="1"/>
  <c r="A196" i="9" s="1"/>
  <c r="A197" i="9" s="1"/>
  <c r="A198" i="9" s="1"/>
  <c r="A199" i="9" s="1"/>
  <c r="A200" i="9" s="1"/>
  <c r="A201" i="9" s="1"/>
  <c r="A202" i="9" s="1"/>
  <c r="A203" i="9" s="1"/>
  <c r="A204" i="9" s="1"/>
  <c r="A205" i="9" s="1"/>
  <c r="A206" i="9" s="1"/>
  <c r="A207" i="9" s="1"/>
  <c r="V7" i="9"/>
  <c r="C9" i="36"/>
  <c r="C10" i="36"/>
  <c r="C11" i="36"/>
  <c r="C12" i="36"/>
  <c r="C13" i="36"/>
  <c r="C14" i="36"/>
  <c r="C15" i="36"/>
  <c r="C16" i="36"/>
  <c r="C17" i="36"/>
  <c r="C18" i="36"/>
  <c r="C19" i="36"/>
  <c r="C20" i="36"/>
  <c r="C21" i="36"/>
  <c r="C22" i="36"/>
  <c r="C23" i="36"/>
  <c r="C24" i="36"/>
  <c r="C25" i="36"/>
  <c r="C26" i="36"/>
  <c r="C27" i="36"/>
  <c r="C28" i="36"/>
  <c r="C29" i="36"/>
  <c r="C30" i="36"/>
  <c r="C31" i="36"/>
  <c r="C32" i="36"/>
  <c r="C8" i="36"/>
  <c r="C2" i="12"/>
  <c r="D2" i="14"/>
  <c r="D2" i="6"/>
  <c r="D2" i="26"/>
  <c r="D2" i="25"/>
  <c r="C2" i="15"/>
  <c r="D2" i="24"/>
  <c r="D2" i="23"/>
  <c r="D2" i="22"/>
  <c r="E2" i="21"/>
  <c r="F2" i="20"/>
  <c r="E2" i="28"/>
  <c r="D2" i="36"/>
  <c r="C2" i="10"/>
  <c r="D2" i="9"/>
  <c r="D2" i="11"/>
  <c r="C2" i="2"/>
  <c r="C1" i="2"/>
  <c r="V8" i="6"/>
  <c r="AG8" i="6"/>
  <c r="AG208" i="6" s="1"/>
  <c r="N8" i="28"/>
  <c r="M8" i="28"/>
  <c r="O8" i="6"/>
  <c r="O8" i="14"/>
  <c r="N8" i="14"/>
  <c r="V8" i="28"/>
  <c r="AC8" i="28" s="1"/>
  <c r="V9" i="28"/>
  <c r="AC9" i="28" s="1"/>
  <c r="V10" i="28"/>
  <c r="AC10" i="28" s="1"/>
  <c r="V11" i="28"/>
  <c r="AC11" i="28" s="1"/>
  <c r="V12" i="28"/>
  <c r="AC12" i="28" s="1"/>
  <c r="V13" i="28"/>
  <c r="AC13" i="28" s="1"/>
  <c r="V14" i="28"/>
  <c r="AC14" i="28" s="1"/>
  <c r="V15" i="28"/>
  <c r="AC15" i="28"/>
  <c r="V16" i="28"/>
  <c r="AC16" i="28" s="1"/>
  <c r="V17" i="28"/>
  <c r="AC17" i="28" s="1"/>
  <c r="V18" i="28"/>
  <c r="AC18" i="28" s="1"/>
  <c r="V19" i="28"/>
  <c r="AC19" i="28"/>
  <c r="V20" i="28"/>
  <c r="AC20" i="28" s="1"/>
  <c r="V21" i="28"/>
  <c r="AC21" i="28" s="1"/>
  <c r="V22" i="28"/>
  <c r="AC22" i="28" s="1"/>
  <c r="V23" i="28"/>
  <c r="AC23" i="28"/>
  <c r="V24" i="28"/>
  <c r="AC24" i="28" s="1"/>
  <c r="V25" i="28"/>
  <c r="AC25" i="28" s="1"/>
  <c r="V26" i="28"/>
  <c r="AC26" i="28" s="1"/>
  <c r="V27" i="28"/>
  <c r="AC27" i="28" s="1"/>
  <c r="V28" i="28"/>
  <c r="AC28" i="28" s="1"/>
  <c r="V29" i="28"/>
  <c r="AC29" i="28" s="1"/>
  <c r="V30" i="28"/>
  <c r="AC30" i="28" s="1"/>
  <c r="V31" i="28"/>
  <c r="AC31" i="28" s="1"/>
  <c r="V32" i="28"/>
  <c r="AC32" i="28" s="1"/>
  <c r="D8" i="15"/>
  <c r="O8" i="35"/>
  <c r="T8" i="35" s="1"/>
  <c r="Z9" i="15"/>
  <c r="AA9" i="15" s="1"/>
  <c r="Z10" i="15"/>
  <c r="AA10" i="15" s="1"/>
  <c r="Z11" i="15"/>
  <c r="AA11" i="15" s="1"/>
  <c r="Z12" i="15"/>
  <c r="AA12" i="15" s="1"/>
  <c r="Z13" i="15"/>
  <c r="AA13" i="15" s="1"/>
  <c r="Z14" i="15"/>
  <c r="AA14" i="15" s="1"/>
  <c r="Z15" i="15"/>
  <c r="AA15" i="15"/>
  <c r="Z16" i="15"/>
  <c r="AA16" i="15" s="1"/>
  <c r="Z17" i="15"/>
  <c r="AA17" i="15" s="1"/>
  <c r="Z18" i="15"/>
  <c r="AA18" i="15" s="1"/>
  <c r="Z19" i="15"/>
  <c r="AA19" i="15" s="1"/>
  <c r="Z20" i="15"/>
  <c r="AA20" i="15" s="1"/>
  <c r="Z21" i="15"/>
  <c r="AA21" i="15" s="1"/>
  <c r="Z22" i="15"/>
  <c r="AA22" i="15" s="1"/>
  <c r="Z23" i="15"/>
  <c r="AA23" i="15" s="1"/>
  <c r="Z24" i="15"/>
  <c r="AA24" i="15" s="1"/>
  <c r="Z25" i="15"/>
  <c r="AA25" i="15" s="1"/>
  <c r="Z26" i="15"/>
  <c r="AA26" i="15" s="1"/>
  <c r="Z27" i="15"/>
  <c r="AA27" i="15" s="1"/>
  <c r="Z28" i="15"/>
  <c r="AA28" i="15" s="1"/>
  <c r="Z29" i="15"/>
  <c r="AA29" i="15" s="1"/>
  <c r="Z30" i="15"/>
  <c r="AA30" i="15" s="1"/>
  <c r="Z31" i="15"/>
  <c r="AA31" i="15" s="1"/>
  <c r="Z32" i="15"/>
  <c r="AA32" i="15" s="1"/>
  <c r="W9" i="21"/>
  <c r="X9" i="21" s="1"/>
  <c r="W10" i="21"/>
  <c r="X10" i="21" s="1"/>
  <c r="W11" i="21"/>
  <c r="X11" i="21"/>
  <c r="W12" i="21"/>
  <c r="X12" i="21" s="1"/>
  <c r="W13" i="21"/>
  <c r="X13" i="21" s="1"/>
  <c r="W14" i="21"/>
  <c r="X14" i="21"/>
  <c r="W15" i="21"/>
  <c r="X15" i="21"/>
  <c r="W16" i="21"/>
  <c r="X16" i="21" s="1"/>
  <c r="W17" i="21"/>
  <c r="X17" i="21" s="1"/>
  <c r="W18" i="21"/>
  <c r="X18" i="21" s="1"/>
  <c r="W19" i="21"/>
  <c r="X19" i="21" s="1"/>
  <c r="W20" i="21"/>
  <c r="X20" i="21"/>
  <c r="W21" i="21"/>
  <c r="X21" i="21" s="1"/>
  <c r="W22" i="21"/>
  <c r="X22" i="21" s="1"/>
  <c r="W23" i="21"/>
  <c r="X23" i="21"/>
  <c r="W24" i="21"/>
  <c r="X24" i="21" s="1"/>
  <c r="W25" i="21"/>
  <c r="X25" i="21" s="1"/>
  <c r="W26" i="21"/>
  <c r="X26" i="21"/>
  <c r="W27" i="21"/>
  <c r="X27" i="21" s="1"/>
  <c r="W28" i="21"/>
  <c r="X28" i="21" s="1"/>
  <c r="W29" i="21"/>
  <c r="X29" i="21" s="1"/>
  <c r="W30" i="21"/>
  <c r="X30" i="21" s="1"/>
  <c r="W31" i="21"/>
  <c r="X31" i="21"/>
  <c r="W8" i="21"/>
  <c r="W208" i="21" s="1"/>
  <c r="C7" i="14"/>
  <c r="AA32" i="36"/>
  <c r="AF32" i="36" s="1"/>
  <c r="AA31" i="36"/>
  <c r="AF31" i="36" s="1"/>
  <c r="AA30" i="36"/>
  <c r="AF30" i="36"/>
  <c r="AA29" i="36"/>
  <c r="AF29" i="36"/>
  <c r="AA28" i="36"/>
  <c r="AF28" i="36" s="1"/>
  <c r="AA27" i="36"/>
  <c r="AF27" i="36"/>
  <c r="AA26" i="36"/>
  <c r="AF26" i="36" s="1"/>
  <c r="AA25" i="36"/>
  <c r="AF25" i="36"/>
  <c r="AA24" i="36"/>
  <c r="AF24" i="36" s="1"/>
  <c r="AA23" i="36"/>
  <c r="AF23" i="36" s="1"/>
  <c r="AA22" i="36"/>
  <c r="AF22" i="36"/>
  <c r="AA21" i="36"/>
  <c r="AF21" i="36" s="1"/>
  <c r="AA20" i="36"/>
  <c r="AF20" i="36" s="1"/>
  <c r="AA19" i="36"/>
  <c r="AF19" i="36"/>
  <c r="AA18" i="36"/>
  <c r="AF18" i="36" s="1"/>
  <c r="AA17" i="36"/>
  <c r="AF17" i="36" s="1"/>
  <c r="AA16" i="36"/>
  <c r="AF16" i="36" s="1"/>
  <c r="AA15" i="36"/>
  <c r="AF15" i="36" s="1"/>
  <c r="AA14" i="36"/>
  <c r="AF14" i="36"/>
  <c r="AA13" i="36"/>
  <c r="AF13" i="36" s="1"/>
  <c r="AA12" i="36"/>
  <c r="AF12" i="36" s="1"/>
  <c r="AA11" i="36"/>
  <c r="AF11" i="36" s="1"/>
  <c r="AA10" i="36"/>
  <c r="AF10" i="36"/>
  <c r="AA9" i="36"/>
  <c r="AF9" i="36"/>
  <c r="AA7" i="36"/>
  <c r="A9" i="35"/>
  <c r="A10" i="35" s="1"/>
  <c r="A11" i="35" s="1"/>
  <c r="A12" i="35" s="1"/>
  <c r="A13" i="35" s="1"/>
  <c r="A14" i="35" s="1"/>
  <c r="A15" i="35" s="1"/>
  <c r="A16" i="35" s="1"/>
  <c r="A17" i="35" s="1"/>
  <c r="A18" i="35" s="1"/>
  <c r="A19" i="35" s="1"/>
  <c r="A20" i="35" s="1"/>
  <c r="A21" i="35" s="1"/>
  <c r="A22" i="35" s="1"/>
  <c r="A23" i="35" s="1"/>
  <c r="A24" i="35" s="1"/>
  <c r="A25" i="35" s="1"/>
  <c r="A26" i="35" s="1"/>
  <c r="A27" i="35" s="1"/>
  <c r="A28" i="35" s="1"/>
  <c r="A29" i="35" s="1"/>
  <c r="A30" i="35" s="1"/>
  <c r="A31" i="35" s="1"/>
  <c r="A32" i="35" s="1"/>
  <c r="A33" i="35" s="1"/>
  <c r="A34" i="35" s="1"/>
  <c r="A35" i="35" s="1"/>
  <c r="A36" i="35" s="1"/>
  <c r="A37" i="35" s="1"/>
  <c r="A38" i="35" s="1"/>
  <c r="A39" i="35" s="1"/>
  <c r="A40" i="35" s="1"/>
  <c r="A41" i="35" s="1"/>
  <c r="A42" i="35" s="1"/>
  <c r="A43" i="35" s="1"/>
  <c r="A44" i="35" s="1"/>
  <c r="A45" i="35" s="1"/>
  <c r="A46" i="35" s="1"/>
  <c r="A47" i="35" s="1"/>
  <c r="A48" i="35" s="1"/>
  <c r="A49" i="35" s="1"/>
  <c r="A50" i="35" s="1"/>
  <c r="A51" i="35" s="1"/>
  <c r="A52" i="35" s="1"/>
  <c r="A53" i="35" s="1"/>
  <c r="A54" i="35" s="1"/>
  <c r="A55" i="35" s="1"/>
  <c r="A56" i="35" s="1"/>
  <c r="A57" i="35" s="1"/>
  <c r="A58" i="35" s="1"/>
  <c r="A59" i="35" s="1"/>
  <c r="A60" i="35" s="1"/>
  <c r="A61" i="35" s="1"/>
  <c r="A62" i="35" s="1"/>
  <c r="A63" i="35" s="1"/>
  <c r="A64" i="35" s="1"/>
  <c r="A65" i="35" s="1"/>
  <c r="A66" i="35" s="1"/>
  <c r="A67" i="35" s="1"/>
  <c r="A68" i="35" s="1"/>
  <c r="A69" i="35" s="1"/>
  <c r="A70" i="35" s="1"/>
  <c r="A71" i="35" s="1"/>
  <c r="A72" i="35" s="1"/>
  <c r="A73" i="35" s="1"/>
  <c r="A74" i="35" s="1"/>
  <c r="A75" i="35" s="1"/>
  <c r="A76" i="35" s="1"/>
  <c r="A77" i="35" s="1"/>
  <c r="A78" i="35" s="1"/>
  <c r="A79" i="35" s="1"/>
  <c r="A80" i="35" s="1"/>
  <c r="A81" i="35" s="1"/>
  <c r="A82" i="35" s="1"/>
  <c r="A83" i="35" s="1"/>
  <c r="A84" i="35" s="1"/>
  <c r="A85" i="35" s="1"/>
  <c r="A86" i="35" s="1"/>
  <c r="A87" i="35" s="1"/>
  <c r="A88" i="35" s="1"/>
  <c r="A89" i="35" s="1"/>
  <c r="A90" i="35" s="1"/>
  <c r="A91" i="35" s="1"/>
  <c r="A92" i="35" s="1"/>
  <c r="A93" i="35" s="1"/>
  <c r="A94" i="35" s="1"/>
  <c r="A95" i="35" s="1"/>
  <c r="A96" i="35" s="1"/>
  <c r="A97" i="35" s="1"/>
  <c r="A98" i="35" s="1"/>
  <c r="A99" i="35" s="1"/>
  <c r="A100" i="35" s="1"/>
  <c r="A101" i="35" s="1"/>
  <c r="A102" i="35" s="1"/>
  <c r="A103" i="35" s="1"/>
  <c r="A104" i="35" s="1"/>
  <c r="A105" i="35" s="1"/>
  <c r="A106" i="35" s="1"/>
  <c r="A107" i="35" s="1"/>
  <c r="A108" i="35" s="1"/>
  <c r="A109" i="35" s="1"/>
  <c r="A110" i="35" s="1"/>
  <c r="A111" i="35" s="1"/>
  <c r="A112" i="35" s="1"/>
  <c r="A113" i="35" s="1"/>
  <c r="A114" i="35" s="1"/>
  <c r="A115" i="35" s="1"/>
  <c r="A116" i="35" s="1"/>
  <c r="A117" i="35" s="1"/>
  <c r="A118" i="35" s="1"/>
  <c r="A119" i="35" s="1"/>
  <c r="A120" i="35" s="1"/>
  <c r="A121" i="35" s="1"/>
  <c r="A122" i="35" s="1"/>
  <c r="A123" i="35" s="1"/>
  <c r="A124" i="35" s="1"/>
  <c r="A125" i="35" s="1"/>
  <c r="A126" i="35" s="1"/>
  <c r="A127" i="35" s="1"/>
  <c r="A128" i="35" s="1"/>
  <c r="A129" i="35" s="1"/>
  <c r="A130" i="35" s="1"/>
  <c r="A131" i="35" s="1"/>
  <c r="A132" i="35" s="1"/>
  <c r="A133" i="35" s="1"/>
  <c r="A134" i="35" s="1"/>
  <c r="A135" i="35" s="1"/>
  <c r="A136" i="35" s="1"/>
  <c r="A137" i="35" s="1"/>
  <c r="A138" i="35" s="1"/>
  <c r="A139" i="35" s="1"/>
  <c r="A140" i="35" s="1"/>
  <c r="A141" i="35" s="1"/>
  <c r="A142" i="35" s="1"/>
  <c r="A143" i="35" s="1"/>
  <c r="A144" i="35" s="1"/>
  <c r="A145" i="35" s="1"/>
  <c r="A146" i="35" s="1"/>
  <c r="A147" i="35" s="1"/>
  <c r="A148" i="35" s="1"/>
  <c r="A149" i="35" s="1"/>
  <c r="A150" i="35" s="1"/>
  <c r="A151" i="35" s="1"/>
  <c r="A152" i="35" s="1"/>
  <c r="A153" i="35" s="1"/>
  <c r="A154" i="35" s="1"/>
  <c r="A155" i="35" s="1"/>
  <c r="A156" i="35" s="1"/>
  <c r="A157" i="35" s="1"/>
  <c r="A158" i="35" s="1"/>
  <c r="A159" i="35" s="1"/>
  <c r="A160" i="35" s="1"/>
  <c r="A161" i="35" s="1"/>
  <c r="A162" i="35" s="1"/>
  <c r="A163" i="35" s="1"/>
  <c r="A164" i="35" s="1"/>
  <c r="A165" i="35" s="1"/>
  <c r="A166" i="35" s="1"/>
  <c r="A167" i="35" s="1"/>
  <c r="A168" i="35" s="1"/>
  <c r="A169" i="35" s="1"/>
  <c r="A170" i="35" s="1"/>
  <c r="A171" i="35" s="1"/>
  <c r="A172" i="35" s="1"/>
  <c r="A173" i="35" s="1"/>
  <c r="A174" i="35" s="1"/>
  <c r="A175" i="35" s="1"/>
  <c r="A176" i="35" s="1"/>
  <c r="A177" i="35" s="1"/>
  <c r="A178" i="35" s="1"/>
  <c r="A179" i="35" s="1"/>
  <c r="A180" i="35" s="1"/>
  <c r="A181" i="35" s="1"/>
  <c r="A182" i="35" s="1"/>
  <c r="A183" i="35" s="1"/>
  <c r="A184" i="35" s="1"/>
  <c r="A185" i="35" s="1"/>
  <c r="A186" i="35" s="1"/>
  <c r="A187" i="35" s="1"/>
  <c r="A188" i="35" s="1"/>
  <c r="A189" i="35" s="1"/>
  <c r="A190" i="35" s="1"/>
  <c r="A191" i="35" s="1"/>
  <c r="A192" i="35" s="1"/>
  <c r="A193" i="35" s="1"/>
  <c r="A194" i="35" s="1"/>
  <c r="A195" i="35" s="1"/>
  <c r="A196" i="35" s="1"/>
  <c r="A197" i="35" s="1"/>
  <c r="A198" i="35" s="1"/>
  <c r="A199" i="35" s="1"/>
  <c r="A200" i="35" s="1"/>
  <c r="A201" i="35" s="1"/>
  <c r="A202" i="35" s="1"/>
  <c r="A203" i="35" s="1"/>
  <c r="A204" i="35" s="1"/>
  <c r="A205" i="35" s="1"/>
  <c r="A206" i="35" s="1"/>
  <c r="A207" i="35" s="1"/>
  <c r="C7" i="9"/>
  <c r="X7" i="9" s="1"/>
  <c r="A10" i="2"/>
  <c r="A11" i="2" s="1"/>
  <c r="A12" i="2" s="1"/>
  <c r="A13" i="2" s="1"/>
  <c r="A14" i="2" s="1"/>
  <c r="A15" i="2" s="1"/>
  <c r="A16" i="2" s="1"/>
  <c r="A17" i="2" s="1"/>
  <c r="A18" i="2" s="1"/>
  <c r="A19" i="2" s="1"/>
  <c r="A20" i="2" s="1"/>
  <c r="A21" i="2" s="1"/>
  <c r="A22" i="2" s="1"/>
  <c r="A23" i="2" s="1"/>
  <c r="A24" i="2" s="1"/>
  <c r="A25" i="2" s="1"/>
  <c r="A26" i="2" s="1"/>
  <c r="A27" i="2" s="1"/>
  <c r="A28" i="2" s="1"/>
  <c r="A29" i="2" s="1"/>
  <c r="A30" i="2" s="1"/>
  <c r="A31" i="2" s="1"/>
  <c r="A32" i="2" s="1"/>
  <c r="A33" i="2" s="1"/>
  <c r="A34" i="2" s="1"/>
  <c r="A35" i="2" s="1"/>
  <c r="A36" i="2" s="1"/>
  <c r="A37" i="2" s="1"/>
  <c r="A38" i="2" s="1"/>
  <c r="A39" i="2" s="1"/>
  <c r="A40" i="2" s="1"/>
  <c r="A41" i="2" s="1"/>
  <c r="A42" i="2" s="1"/>
  <c r="A43" i="2" s="1"/>
  <c r="A44" i="2" s="1"/>
  <c r="A45" i="2" s="1"/>
  <c r="A46" i="2" s="1"/>
  <c r="A47" i="2" s="1"/>
  <c r="A48" i="2" s="1"/>
  <c r="A49" i="2" s="1"/>
  <c r="A50" i="2" s="1"/>
  <c r="A51" i="2" s="1"/>
  <c r="A52" i="2" s="1"/>
  <c r="A53" i="2" s="1"/>
  <c r="A54" i="2" s="1"/>
  <c r="A55" i="2" s="1"/>
  <c r="A56" i="2" s="1"/>
  <c r="A57" i="2" s="1"/>
  <c r="A58" i="2" s="1"/>
  <c r="A59" i="2" s="1"/>
  <c r="A60" i="2" s="1"/>
  <c r="A61" i="2" s="1"/>
  <c r="A62" i="2" s="1"/>
  <c r="A63" i="2" s="1"/>
  <c r="A64" i="2" s="1"/>
  <c r="A65" i="2" s="1"/>
  <c r="A66" i="2" s="1"/>
  <c r="A67" i="2" s="1"/>
  <c r="A68" i="2" s="1"/>
  <c r="A69" i="2" s="1"/>
  <c r="A70" i="2" s="1"/>
  <c r="A71" i="2" s="1"/>
  <c r="A72" i="2" s="1"/>
  <c r="A73" i="2" s="1"/>
  <c r="A74" i="2" s="1"/>
  <c r="A75" i="2" s="1"/>
  <c r="A76" i="2" s="1"/>
  <c r="A77" i="2" s="1"/>
  <c r="A78" i="2" s="1"/>
  <c r="A79" i="2" s="1"/>
  <c r="A80" i="2" s="1"/>
  <c r="A81" i="2" s="1"/>
  <c r="A82" i="2" s="1"/>
  <c r="A83" i="2" s="1"/>
  <c r="A84" i="2" s="1"/>
  <c r="A85" i="2" s="1"/>
  <c r="A86" i="2" s="1"/>
  <c r="A87" i="2" s="1"/>
  <c r="A88" i="2" s="1"/>
  <c r="A89" i="2" s="1"/>
  <c r="A90" i="2" s="1"/>
  <c r="A91" i="2" s="1"/>
  <c r="A92" i="2" s="1"/>
  <c r="A93" i="2" s="1"/>
  <c r="A94" i="2" s="1"/>
  <c r="A95" i="2" s="1"/>
  <c r="A96" i="2" s="1"/>
  <c r="A97" i="2" s="1"/>
  <c r="A98" i="2" s="1"/>
  <c r="A99" i="2" s="1"/>
  <c r="A100" i="2" s="1"/>
  <c r="A101" i="2" s="1"/>
  <c r="A102" i="2" s="1"/>
  <c r="A103" i="2" s="1"/>
  <c r="A104" i="2" s="1"/>
  <c r="A105" i="2" s="1"/>
  <c r="A106" i="2" s="1"/>
  <c r="A107" i="2" s="1"/>
  <c r="A108" i="2" s="1"/>
  <c r="A109" i="2" s="1"/>
  <c r="A110" i="2" s="1"/>
  <c r="A111" i="2" s="1"/>
  <c r="A112" i="2" s="1"/>
  <c r="A113" i="2" s="1"/>
  <c r="A114" i="2" s="1"/>
  <c r="A115" i="2" s="1"/>
  <c r="A116" i="2" s="1"/>
  <c r="A117" i="2" s="1"/>
  <c r="A118" i="2" s="1"/>
  <c r="A119" i="2" s="1"/>
  <c r="A120" i="2" s="1"/>
  <c r="A121" i="2" s="1"/>
  <c r="A122" i="2" s="1"/>
  <c r="A123" i="2" s="1"/>
  <c r="A124" i="2" s="1"/>
  <c r="A125" i="2" s="1"/>
  <c r="A126" i="2" s="1"/>
  <c r="A127" i="2" s="1"/>
  <c r="A128" i="2" s="1"/>
  <c r="A129" i="2" s="1"/>
  <c r="A130" i="2" s="1"/>
  <c r="A131" i="2" s="1"/>
  <c r="A132" i="2" s="1"/>
  <c r="A133" i="2" s="1"/>
  <c r="A134" i="2" s="1"/>
  <c r="A135" i="2" s="1"/>
  <c r="A136" i="2" s="1"/>
  <c r="A137" i="2" s="1"/>
  <c r="A138" i="2" s="1"/>
  <c r="A139" i="2" s="1"/>
  <c r="A140" i="2" s="1"/>
  <c r="A141" i="2" s="1"/>
  <c r="A142" i="2" s="1"/>
  <c r="A143" i="2" s="1"/>
  <c r="A144" i="2" s="1"/>
  <c r="A145" i="2" s="1"/>
  <c r="A146" i="2" s="1"/>
  <c r="A147" i="2" s="1"/>
  <c r="A148" i="2" s="1"/>
  <c r="A149" i="2" s="1"/>
  <c r="A150" i="2" s="1"/>
  <c r="A151" i="2" s="1"/>
  <c r="A152" i="2" s="1"/>
  <c r="A153" i="2" s="1"/>
  <c r="A154" i="2" s="1"/>
  <c r="A155" i="2" s="1"/>
  <c r="A156" i="2" s="1"/>
  <c r="A157" i="2" s="1"/>
  <c r="A158" i="2" s="1"/>
  <c r="A159" i="2" s="1"/>
  <c r="A160" i="2" s="1"/>
  <c r="A161" i="2" s="1"/>
  <c r="A162" i="2" s="1"/>
  <c r="A163" i="2" s="1"/>
  <c r="A164" i="2" s="1"/>
  <c r="A165" i="2" s="1"/>
  <c r="A166" i="2" s="1"/>
  <c r="A167" i="2" s="1"/>
  <c r="A168" i="2" s="1"/>
  <c r="A169" i="2" s="1"/>
  <c r="A170" i="2" s="1"/>
  <c r="A171" i="2" s="1"/>
  <c r="A172" i="2" s="1"/>
  <c r="A173" i="2" s="1"/>
  <c r="A174" i="2" s="1"/>
  <c r="A175" i="2" s="1"/>
  <c r="A176" i="2" s="1"/>
  <c r="A177" i="2" s="1"/>
  <c r="A178" i="2" s="1"/>
  <c r="A179" i="2" s="1"/>
  <c r="A180" i="2" s="1"/>
  <c r="A181" i="2" s="1"/>
  <c r="A182" i="2" s="1"/>
  <c r="A183" i="2" s="1"/>
  <c r="A184" i="2" s="1"/>
  <c r="A185" i="2" s="1"/>
  <c r="A186" i="2" s="1"/>
  <c r="A187" i="2" s="1"/>
  <c r="A188" i="2" s="1"/>
  <c r="A189" i="2" s="1"/>
  <c r="A190" i="2" s="1"/>
  <c r="A191" i="2" s="1"/>
  <c r="A192" i="2" s="1"/>
  <c r="A193" i="2" s="1"/>
  <c r="A194" i="2" s="1"/>
  <c r="A195" i="2" s="1"/>
  <c r="A196" i="2" s="1"/>
  <c r="A197" i="2" s="1"/>
  <c r="A198" i="2" s="1"/>
  <c r="A199" i="2" s="1"/>
  <c r="A200" i="2" s="1"/>
  <c r="A201" i="2" s="1"/>
  <c r="A202" i="2" s="1"/>
  <c r="A203" i="2" s="1"/>
  <c r="A204" i="2" s="1"/>
  <c r="A205" i="2" s="1"/>
  <c r="A206" i="2" s="1"/>
  <c r="A207" i="2" s="1"/>
  <c r="K8" i="26"/>
  <c r="P8" i="26" s="1"/>
  <c r="P208" i="26"/>
  <c r="E5" i="26" s="1"/>
  <c r="W8" i="15"/>
  <c r="Z8" i="14"/>
  <c r="AK8" i="14" s="1"/>
  <c r="AK208" i="14" s="1"/>
  <c r="O8" i="24"/>
  <c r="T8" i="24" s="1"/>
  <c r="T208" i="24" s="1"/>
  <c r="E5" i="24" s="1"/>
  <c r="P9" i="23"/>
  <c r="U9" i="23" s="1"/>
  <c r="P10" i="23"/>
  <c r="U10" i="23"/>
  <c r="P11" i="23"/>
  <c r="U11" i="23" s="1"/>
  <c r="P12" i="23"/>
  <c r="U12" i="23" s="1"/>
  <c r="P13" i="23"/>
  <c r="U13" i="23"/>
  <c r="P14" i="23"/>
  <c r="U14" i="23" s="1"/>
  <c r="P15" i="23"/>
  <c r="U15" i="23" s="1"/>
  <c r="P16" i="23"/>
  <c r="U16" i="23"/>
  <c r="P17" i="23"/>
  <c r="U17" i="23" s="1"/>
  <c r="P18" i="23"/>
  <c r="U18" i="23" s="1"/>
  <c r="P19" i="23"/>
  <c r="U19" i="23" s="1"/>
  <c r="P20" i="23"/>
  <c r="U20" i="23" s="1"/>
  <c r="P21" i="23"/>
  <c r="U21" i="23"/>
  <c r="P22" i="23"/>
  <c r="U22" i="23" s="1"/>
  <c r="P23" i="23"/>
  <c r="U23" i="23" s="1"/>
  <c r="P24" i="23"/>
  <c r="U24" i="23" s="1"/>
  <c r="P25" i="23"/>
  <c r="U25" i="23"/>
  <c r="P26" i="23"/>
  <c r="U26" i="23" s="1"/>
  <c r="P27" i="23"/>
  <c r="U27" i="23" s="1"/>
  <c r="P28" i="23"/>
  <c r="U28" i="23" s="1"/>
  <c r="P29" i="23"/>
  <c r="U29" i="23"/>
  <c r="P30" i="23"/>
  <c r="U30" i="23"/>
  <c r="P31" i="23"/>
  <c r="U31" i="23" s="1"/>
  <c r="P32" i="23"/>
  <c r="U32" i="23" s="1"/>
  <c r="P8" i="23"/>
  <c r="U8" i="23" s="1"/>
  <c r="N9" i="20"/>
  <c r="S9" i="20"/>
  <c r="N10" i="20"/>
  <c r="S10" i="20"/>
  <c r="N11" i="20"/>
  <c r="S11" i="20" s="1"/>
  <c r="N12" i="20"/>
  <c r="S12" i="20" s="1"/>
  <c r="N13" i="20"/>
  <c r="S13" i="20" s="1"/>
  <c r="N14" i="20"/>
  <c r="S14" i="20" s="1"/>
  <c r="N15" i="20"/>
  <c r="S15" i="20" s="1"/>
  <c r="N16" i="20"/>
  <c r="S16" i="20" s="1"/>
  <c r="N17" i="20"/>
  <c r="S17" i="20" s="1"/>
  <c r="N18" i="20"/>
  <c r="S18" i="20"/>
  <c r="N19" i="20"/>
  <c r="S19" i="20" s="1"/>
  <c r="N20" i="20"/>
  <c r="S20" i="20" s="1"/>
  <c r="N21" i="20"/>
  <c r="S21" i="20"/>
  <c r="N22" i="20"/>
  <c r="S22" i="20" s="1"/>
  <c r="N23" i="20"/>
  <c r="S23" i="20" s="1"/>
  <c r="N24" i="20"/>
  <c r="S24" i="20" s="1"/>
  <c r="N25" i="20"/>
  <c r="S25" i="20" s="1"/>
  <c r="N26" i="20"/>
  <c r="S26" i="20"/>
  <c r="N27" i="20"/>
  <c r="S27" i="20" s="1"/>
  <c r="N28" i="20"/>
  <c r="S28" i="20" s="1"/>
  <c r="N29" i="20"/>
  <c r="S29" i="20" s="1"/>
  <c r="N30" i="20"/>
  <c r="S30" i="20" s="1"/>
  <c r="N31" i="20"/>
  <c r="S31" i="20" s="1"/>
  <c r="N32" i="20"/>
  <c r="S32" i="20" s="1"/>
  <c r="N8" i="20"/>
  <c r="S8" i="20"/>
  <c r="U9" i="10"/>
  <c r="Z9" i="10" s="1"/>
  <c r="U10" i="10"/>
  <c r="Z10" i="10" s="1"/>
  <c r="U11" i="10"/>
  <c r="Z11" i="10" s="1"/>
  <c r="U12" i="10"/>
  <c r="Z12" i="10" s="1"/>
  <c r="U13" i="10"/>
  <c r="Z13" i="10" s="1"/>
  <c r="U14" i="10"/>
  <c r="Z14" i="10" s="1"/>
  <c r="U15" i="10"/>
  <c r="Z15" i="10" s="1"/>
  <c r="U16" i="10"/>
  <c r="Z16" i="10" s="1"/>
  <c r="U17" i="10"/>
  <c r="Z17" i="10" s="1"/>
  <c r="U18" i="10"/>
  <c r="Z18" i="10" s="1"/>
  <c r="U19" i="10"/>
  <c r="Z19" i="10" s="1"/>
  <c r="U20" i="10"/>
  <c r="Z20" i="10" s="1"/>
  <c r="U21" i="10"/>
  <c r="Z21" i="10" s="1"/>
  <c r="U22" i="10"/>
  <c r="Z22" i="10" s="1"/>
  <c r="U23" i="10"/>
  <c r="Z23" i="10" s="1"/>
  <c r="U24" i="10"/>
  <c r="Z24" i="10" s="1"/>
  <c r="U25" i="10"/>
  <c r="Z25" i="10" s="1"/>
  <c r="U26" i="10"/>
  <c r="Z26" i="10" s="1"/>
  <c r="U27" i="10"/>
  <c r="Z27" i="10"/>
  <c r="U28" i="10"/>
  <c r="Z28" i="10"/>
  <c r="U29" i="10"/>
  <c r="Z29" i="10" s="1"/>
  <c r="U30" i="10"/>
  <c r="Z30" i="10"/>
  <c r="U31" i="10"/>
  <c r="Z31" i="10" s="1"/>
  <c r="U32" i="10"/>
  <c r="Z32" i="10"/>
  <c r="U8" i="10"/>
  <c r="Z8" i="10" s="1"/>
  <c r="V8" i="9"/>
  <c r="AC8" i="9" s="1"/>
  <c r="V9" i="9"/>
  <c r="AC9" i="9" s="1"/>
  <c r="V10" i="9"/>
  <c r="AC10" i="9"/>
  <c r="V11" i="9"/>
  <c r="AC11" i="9" s="1"/>
  <c r="V12" i="9"/>
  <c r="AC12" i="9" s="1"/>
  <c r="V13" i="9"/>
  <c r="AC13" i="9"/>
  <c r="V14" i="9"/>
  <c r="AC14" i="9" s="1"/>
  <c r="V15" i="9"/>
  <c r="AC15" i="9" s="1"/>
  <c r="V16" i="9"/>
  <c r="AC16" i="9"/>
  <c r="V17" i="9"/>
  <c r="AC17" i="9" s="1"/>
  <c r="W7" i="12"/>
  <c r="K7" i="26"/>
  <c r="M7" i="25"/>
  <c r="W7" i="15"/>
  <c r="Z7" i="14"/>
  <c r="O7" i="24"/>
  <c r="P7" i="23"/>
  <c r="J7" i="22"/>
  <c r="T7" i="21"/>
  <c r="N7" i="20"/>
  <c r="U7" i="28"/>
  <c r="V7" i="6"/>
  <c r="U7" i="10"/>
  <c r="Z7" i="11"/>
  <c r="Z7" i="2"/>
  <c r="A9" i="26"/>
  <c r="A10" i="26" s="1"/>
  <c r="A11" i="26" s="1"/>
  <c r="A12" i="26" s="1"/>
  <c r="A13" i="26" s="1"/>
  <c r="A14" i="26" s="1"/>
  <c r="A15" i="26" s="1"/>
  <c r="A16" i="26" s="1"/>
  <c r="A17" i="26" s="1"/>
  <c r="A18" i="26" s="1"/>
  <c r="A19" i="26" s="1"/>
  <c r="A20" i="26" s="1"/>
  <c r="A21" i="26" s="1"/>
  <c r="A22" i="26" s="1"/>
  <c r="A23" i="26" s="1"/>
  <c r="A24" i="26" s="1"/>
  <c r="A25" i="26" s="1"/>
  <c r="A26" i="26" s="1"/>
  <c r="A27" i="26" s="1"/>
  <c r="A28" i="26" s="1"/>
  <c r="A29" i="26" s="1"/>
  <c r="A30" i="26" s="1"/>
  <c r="A31" i="26" s="1"/>
  <c r="A32" i="26" s="1"/>
  <c r="A33" i="26" s="1"/>
  <c r="A34" i="26" s="1"/>
  <c r="A35" i="26" s="1"/>
  <c r="A36" i="26" s="1"/>
  <c r="A37" i="26" s="1"/>
  <c r="A38" i="26" s="1"/>
  <c r="A39" i="26" s="1"/>
  <c r="A40" i="26" s="1"/>
  <c r="A41" i="26" s="1"/>
  <c r="A42" i="26" s="1"/>
  <c r="A43" i="26" s="1"/>
  <c r="A44" i="26" s="1"/>
  <c r="A45" i="26" s="1"/>
  <c r="A46" i="26" s="1"/>
  <c r="A47" i="26" s="1"/>
  <c r="A48" i="26" s="1"/>
  <c r="A49" i="26" s="1"/>
  <c r="A50" i="26" s="1"/>
  <c r="A51" i="26" s="1"/>
  <c r="A52" i="26" s="1"/>
  <c r="A53" i="26" s="1"/>
  <c r="A54" i="26" s="1"/>
  <c r="A55" i="26" s="1"/>
  <c r="A56" i="26" s="1"/>
  <c r="A57" i="26" s="1"/>
  <c r="A58" i="26" s="1"/>
  <c r="A59" i="26" s="1"/>
  <c r="A60" i="26" s="1"/>
  <c r="A61" i="26" s="1"/>
  <c r="A62" i="26" s="1"/>
  <c r="A63" i="26" s="1"/>
  <c r="A64" i="26" s="1"/>
  <c r="A65" i="26" s="1"/>
  <c r="A66" i="26" s="1"/>
  <c r="A67" i="26" s="1"/>
  <c r="A68" i="26" s="1"/>
  <c r="A69" i="26" s="1"/>
  <c r="A70" i="26" s="1"/>
  <c r="A71" i="26" s="1"/>
  <c r="A72" i="26" s="1"/>
  <c r="A73" i="26" s="1"/>
  <c r="A74" i="26" s="1"/>
  <c r="A75" i="26" s="1"/>
  <c r="A76" i="26" s="1"/>
  <c r="A77" i="26" s="1"/>
  <c r="A78" i="26" s="1"/>
  <c r="A79" i="26" s="1"/>
  <c r="A80" i="26" s="1"/>
  <c r="A81" i="26" s="1"/>
  <c r="A82" i="26" s="1"/>
  <c r="A83" i="26" s="1"/>
  <c r="A84" i="26" s="1"/>
  <c r="A85" i="26" s="1"/>
  <c r="A86" i="26" s="1"/>
  <c r="A87" i="26" s="1"/>
  <c r="A88" i="26" s="1"/>
  <c r="A89" i="26" s="1"/>
  <c r="A90" i="26" s="1"/>
  <c r="A91" i="26" s="1"/>
  <c r="A92" i="26" s="1"/>
  <c r="A93" i="26" s="1"/>
  <c r="A94" i="26" s="1"/>
  <c r="A95" i="26" s="1"/>
  <c r="A96" i="26" s="1"/>
  <c r="A97" i="26" s="1"/>
  <c r="A98" i="26" s="1"/>
  <c r="A99" i="26" s="1"/>
  <c r="A100" i="26" s="1"/>
  <c r="A101" i="26" s="1"/>
  <c r="A102" i="26" s="1"/>
  <c r="A103" i="26" s="1"/>
  <c r="A104" i="26" s="1"/>
  <c r="A105" i="26" s="1"/>
  <c r="A106" i="26" s="1"/>
  <c r="A107" i="26" s="1"/>
  <c r="A108" i="26" s="1"/>
  <c r="A109" i="26" s="1"/>
  <c r="A110" i="26" s="1"/>
  <c r="A111" i="26" s="1"/>
  <c r="A112" i="26" s="1"/>
  <c r="A113" i="26" s="1"/>
  <c r="A114" i="26" s="1"/>
  <c r="A115" i="26" s="1"/>
  <c r="A116" i="26" s="1"/>
  <c r="A117" i="26" s="1"/>
  <c r="A118" i="26" s="1"/>
  <c r="A119" i="26" s="1"/>
  <c r="A120" i="26" s="1"/>
  <c r="A121" i="26" s="1"/>
  <c r="A122" i="26" s="1"/>
  <c r="A123" i="26" s="1"/>
  <c r="A124" i="26" s="1"/>
  <c r="A125" i="26" s="1"/>
  <c r="A126" i="26" s="1"/>
  <c r="A127" i="26" s="1"/>
  <c r="A128" i="26" s="1"/>
  <c r="A129" i="26" s="1"/>
  <c r="A130" i="26" s="1"/>
  <c r="A131" i="26" s="1"/>
  <c r="A132" i="26" s="1"/>
  <c r="A133" i="26" s="1"/>
  <c r="A134" i="26" s="1"/>
  <c r="A135" i="26" s="1"/>
  <c r="A136" i="26" s="1"/>
  <c r="A137" i="26" s="1"/>
  <c r="A138" i="26" s="1"/>
  <c r="A139" i="26" s="1"/>
  <c r="A140" i="26" s="1"/>
  <c r="A141" i="26" s="1"/>
  <c r="A142" i="26" s="1"/>
  <c r="A143" i="26" s="1"/>
  <c r="A144" i="26" s="1"/>
  <c r="A145" i="26" s="1"/>
  <c r="A146" i="26" s="1"/>
  <c r="A147" i="26" s="1"/>
  <c r="A148" i="26" s="1"/>
  <c r="A149" i="26" s="1"/>
  <c r="A150" i="26" s="1"/>
  <c r="A151" i="26" s="1"/>
  <c r="A152" i="26" s="1"/>
  <c r="A153" i="26" s="1"/>
  <c r="A154" i="26" s="1"/>
  <c r="A155" i="26" s="1"/>
  <c r="A156" i="26" s="1"/>
  <c r="A157" i="26" s="1"/>
  <c r="A158" i="26" s="1"/>
  <c r="A159" i="26" s="1"/>
  <c r="A160" i="26" s="1"/>
  <c r="A161" i="26" s="1"/>
  <c r="A162" i="26" s="1"/>
  <c r="A163" i="26" s="1"/>
  <c r="A164" i="26" s="1"/>
  <c r="A165" i="26" s="1"/>
  <c r="A166" i="26" s="1"/>
  <c r="A167" i="26" s="1"/>
  <c r="A168" i="26" s="1"/>
  <c r="A169" i="26" s="1"/>
  <c r="A170" i="26" s="1"/>
  <c r="A171" i="26" s="1"/>
  <c r="A172" i="26" s="1"/>
  <c r="A173" i="26" s="1"/>
  <c r="A174" i="26" s="1"/>
  <c r="A175" i="26" s="1"/>
  <c r="A176" i="26" s="1"/>
  <c r="A177" i="26" s="1"/>
  <c r="A178" i="26" s="1"/>
  <c r="A179" i="26" s="1"/>
  <c r="A180" i="26" s="1"/>
  <c r="A181" i="26" s="1"/>
  <c r="A182" i="26" s="1"/>
  <c r="A183" i="26" s="1"/>
  <c r="A184" i="26" s="1"/>
  <c r="A185" i="26" s="1"/>
  <c r="A186" i="26" s="1"/>
  <c r="A187" i="26" s="1"/>
  <c r="A188" i="26" s="1"/>
  <c r="A189" i="26" s="1"/>
  <c r="A190" i="26" s="1"/>
  <c r="A191" i="26" s="1"/>
  <c r="A192" i="26" s="1"/>
  <c r="A193" i="26" s="1"/>
  <c r="A194" i="26" s="1"/>
  <c r="A195" i="26" s="1"/>
  <c r="A196" i="26" s="1"/>
  <c r="A197" i="26" s="1"/>
  <c r="A198" i="26" s="1"/>
  <c r="A199" i="26" s="1"/>
  <c r="A200" i="26" s="1"/>
  <c r="A201" i="26" s="1"/>
  <c r="A202" i="26" s="1"/>
  <c r="A203" i="26" s="1"/>
  <c r="A204" i="26" s="1"/>
  <c r="A205" i="26" s="1"/>
  <c r="A206" i="26" s="1"/>
  <c r="A207" i="26" s="1"/>
  <c r="L8" i="26"/>
  <c r="C8" i="26"/>
  <c r="L7" i="26"/>
  <c r="C7" i="26"/>
  <c r="A9" i="25"/>
  <c r="A10" i="25" s="1"/>
  <c r="A11" i="25" s="1"/>
  <c r="A12" i="25" s="1"/>
  <c r="A13" i="25" s="1"/>
  <c r="A14" i="25" s="1"/>
  <c r="A15" i="25" s="1"/>
  <c r="A16" i="25" s="1"/>
  <c r="A17" i="25" s="1"/>
  <c r="A18" i="25" s="1"/>
  <c r="A19" i="25" s="1"/>
  <c r="A20" i="25" s="1"/>
  <c r="A21" i="25" s="1"/>
  <c r="A22" i="25" s="1"/>
  <c r="A23" i="25" s="1"/>
  <c r="A24" i="25" s="1"/>
  <c r="A25" i="25" s="1"/>
  <c r="A26" i="25" s="1"/>
  <c r="A27" i="25" s="1"/>
  <c r="A28" i="25" s="1"/>
  <c r="A29" i="25" s="1"/>
  <c r="A30" i="25" s="1"/>
  <c r="A31" i="25" s="1"/>
  <c r="A32" i="25" s="1"/>
  <c r="A33" i="25" s="1"/>
  <c r="A34" i="25" s="1"/>
  <c r="A35" i="25" s="1"/>
  <c r="A36" i="25" s="1"/>
  <c r="A37" i="25" s="1"/>
  <c r="A38" i="25" s="1"/>
  <c r="A39" i="25" s="1"/>
  <c r="A40" i="25" s="1"/>
  <c r="A41" i="25" s="1"/>
  <c r="A42" i="25" s="1"/>
  <c r="A43" i="25" s="1"/>
  <c r="A44" i="25" s="1"/>
  <c r="A45" i="25" s="1"/>
  <c r="A46" i="25" s="1"/>
  <c r="A47" i="25" s="1"/>
  <c r="A48" i="25" s="1"/>
  <c r="A49" i="25" s="1"/>
  <c r="A50" i="25" s="1"/>
  <c r="A51" i="25" s="1"/>
  <c r="A52" i="25" s="1"/>
  <c r="A53" i="25" s="1"/>
  <c r="A54" i="25" s="1"/>
  <c r="A55" i="25" s="1"/>
  <c r="A56" i="25" s="1"/>
  <c r="A57" i="25" s="1"/>
  <c r="A58" i="25" s="1"/>
  <c r="A59" i="25" s="1"/>
  <c r="A60" i="25" s="1"/>
  <c r="A61" i="25" s="1"/>
  <c r="A62" i="25" s="1"/>
  <c r="A63" i="25" s="1"/>
  <c r="A64" i="25" s="1"/>
  <c r="A65" i="25" s="1"/>
  <c r="A66" i="25" s="1"/>
  <c r="A67" i="25" s="1"/>
  <c r="A68" i="25" s="1"/>
  <c r="A69" i="25" s="1"/>
  <c r="A70" i="25" s="1"/>
  <c r="A71" i="25" s="1"/>
  <c r="A72" i="25" s="1"/>
  <c r="A73" i="25" s="1"/>
  <c r="A74" i="25" s="1"/>
  <c r="A75" i="25" s="1"/>
  <c r="A76" i="25" s="1"/>
  <c r="A77" i="25" s="1"/>
  <c r="A78" i="25" s="1"/>
  <c r="A79" i="25" s="1"/>
  <c r="A80" i="25" s="1"/>
  <c r="A81" i="25" s="1"/>
  <c r="A82" i="25" s="1"/>
  <c r="A83" i="25" s="1"/>
  <c r="A84" i="25" s="1"/>
  <c r="A85" i="25" s="1"/>
  <c r="A86" i="25" s="1"/>
  <c r="A87" i="25" s="1"/>
  <c r="A88" i="25" s="1"/>
  <c r="A89" i="25" s="1"/>
  <c r="A90" i="25" s="1"/>
  <c r="A91" i="25" s="1"/>
  <c r="A92" i="25" s="1"/>
  <c r="A93" i="25" s="1"/>
  <c r="A94" i="25" s="1"/>
  <c r="A95" i="25" s="1"/>
  <c r="A96" i="25" s="1"/>
  <c r="A97" i="25" s="1"/>
  <c r="A98" i="25" s="1"/>
  <c r="A99" i="25" s="1"/>
  <c r="A100" i="25" s="1"/>
  <c r="A101" i="25" s="1"/>
  <c r="A102" i="25" s="1"/>
  <c r="A103" i="25" s="1"/>
  <c r="A104" i="25" s="1"/>
  <c r="A105" i="25" s="1"/>
  <c r="A106" i="25" s="1"/>
  <c r="A107" i="25" s="1"/>
  <c r="A108" i="25" s="1"/>
  <c r="A109" i="25" s="1"/>
  <c r="A110" i="25" s="1"/>
  <c r="A111" i="25" s="1"/>
  <c r="A112" i="25" s="1"/>
  <c r="A113" i="25" s="1"/>
  <c r="A114" i="25" s="1"/>
  <c r="A115" i="25" s="1"/>
  <c r="A116" i="25" s="1"/>
  <c r="A117" i="25" s="1"/>
  <c r="A118" i="25" s="1"/>
  <c r="A119" i="25" s="1"/>
  <c r="A120" i="25" s="1"/>
  <c r="A121" i="25" s="1"/>
  <c r="A122" i="25" s="1"/>
  <c r="A123" i="25" s="1"/>
  <c r="A124" i="25" s="1"/>
  <c r="A125" i="25" s="1"/>
  <c r="A126" i="25" s="1"/>
  <c r="A127" i="25" s="1"/>
  <c r="A128" i="25" s="1"/>
  <c r="A129" i="25" s="1"/>
  <c r="A130" i="25" s="1"/>
  <c r="A131" i="25" s="1"/>
  <c r="A132" i="25" s="1"/>
  <c r="A133" i="25" s="1"/>
  <c r="A134" i="25" s="1"/>
  <c r="A135" i="25" s="1"/>
  <c r="A136" i="25" s="1"/>
  <c r="A137" i="25" s="1"/>
  <c r="A138" i="25" s="1"/>
  <c r="A139" i="25" s="1"/>
  <c r="A140" i="25" s="1"/>
  <c r="A141" i="25" s="1"/>
  <c r="A142" i="25" s="1"/>
  <c r="A143" i="25" s="1"/>
  <c r="A144" i="25" s="1"/>
  <c r="A145" i="25" s="1"/>
  <c r="A146" i="25" s="1"/>
  <c r="A147" i="25" s="1"/>
  <c r="A148" i="25" s="1"/>
  <c r="A149" i="25" s="1"/>
  <c r="A150" i="25" s="1"/>
  <c r="A151" i="25" s="1"/>
  <c r="A152" i="25" s="1"/>
  <c r="A153" i="25" s="1"/>
  <c r="A154" i="25" s="1"/>
  <c r="A155" i="25" s="1"/>
  <c r="A156" i="25" s="1"/>
  <c r="A157" i="25" s="1"/>
  <c r="A158" i="25" s="1"/>
  <c r="A159" i="25" s="1"/>
  <c r="A160" i="25" s="1"/>
  <c r="A161" i="25" s="1"/>
  <c r="A162" i="25" s="1"/>
  <c r="A163" i="25" s="1"/>
  <c r="A164" i="25" s="1"/>
  <c r="A165" i="25" s="1"/>
  <c r="A166" i="25" s="1"/>
  <c r="A167" i="25" s="1"/>
  <c r="A168" i="25" s="1"/>
  <c r="A169" i="25" s="1"/>
  <c r="A170" i="25" s="1"/>
  <c r="A171" i="25" s="1"/>
  <c r="A172" i="25" s="1"/>
  <c r="A173" i="25" s="1"/>
  <c r="A174" i="25" s="1"/>
  <c r="A175" i="25" s="1"/>
  <c r="A176" i="25" s="1"/>
  <c r="A177" i="25" s="1"/>
  <c r="A178" i="25" s="1"/>
  <c r="A179" i="25" s="1"/>
  <c r="A180" i="25" s="1"/>
  <c r="A181" i="25" s="1"/>
  <c r="A182" i="25" s="1"/>
  <c r="A183" i="25" s="1"/>
  <c r="A184" i="25" s="1"/>
  <c r="A185" i="25" s="1"/>
  <c r="A186" i="25" s="1"/>
  <c r="A187" i="25" s="1"/>
  <c r="A188" i="25" s="1"/>
  <c r="A189" i="25" s="1"/>
  <c r="A190" i="25" s="1"/>
  <c r="A191" i="25" s="1"/>
  <c r="A192" i="25" s="1"/>
  <c r="A193" i="25" s="1"/>
  <c r="A194" i="25" s="1"/>
  <c r="A195" i="25" s="1"/>
  <c r="A196" i="25" s="1"/>
  <c r="A197" i="25" s="1"/>
  <c r="A198" i="25" s="1"/>
  <c r="A199" i="25" s="1"/>
  <c r="A200" i="25" s="1"/>
  <c r="A201" i="25" s="1"/>
  <c r="A202" i="25" s="1"/>
  <c r="A203" i="25" s="1"/>
  <c r="A204" i="25" s="1"/>
  <c r="A205" i="25" s="1"/>
  <c r="A206" i="25" s="1"/>
  <c r="A207" i="25" s="1"/>
  <c r="N8" i="25"/>
  <c r="N7" i="25"/>
  <c r="C7" i="25"/>
  <c r="X8" i="15"/>
  <c r="X7" i="15"/>
  <c r="D7" i="15"/>
  <c r="A8" i="10"/>
  <c r="A9" i="10" s="1"/>
  <c r="A10" i="10" s="1"/>
  <c r="A11" i="10" s="1"/>
  <c r="A12" i="10" s="1"/>
  <c r="A13" i="10" s="1"/>
  <c r="A14" i="10" s="1"/>
  <c r="A15" i="10" s="1"/>
  <c r="A16" i="10" s="1"/>
  <c r="A17" i="10" s="1"/>
  <c r="A18" i="10" s="1"/>
  <c r="A19" i="10" s="1"/>
  <c r="A20" i="10" s="1"/>
  <c r="A21" i="10" s="1"/>
  <c r="A22" i="10" s="1"/>
  <c r="A23" i="10" s="1"/>
  <c r="A24" i="10" s="1"/>
  <c r="A25" i="10" s="1"/>
  <c r="A26" i="10" s="1"/>
  <c r="A27" i="10" s="1"/>
  <c r="A28" i="10" s="1"/>
  <c r="A29" i="10" s="1"/>
  <c r="A30" i="10" s="1"/>
  <c r="A31" i="10" s="1"/>
  <c r="A32" i="10" s="1"/>
  <c r="A33" i="10" s="1"/>
  <c r="A34" i="10" s="1"/>
  <c r="A35" i="10" s="1"/>
  <c r="A36" i="10" s="1"/>
  <c r="A37" i="10" s="1"/>
  <c r="A38" i="10" s="1"/>
  <c r="A39" i="10" s="1"/>
  <c r="A40" i="10" s="1"/>
  <c r="A41" i="10" s="1"/>
  <c r="A42" i="10" s="1"/>
  <c r="A43" i="10" s="1"/>
  <c r="A44" i="10" s="1"/>
  <c r="A45" i="10" s="1"/>
  <c r="A46" i="10" s="1"/>
  <c r="A47" i="10" s="1"/>
  <c r="A48" i="10" s="1"/>
  <c r="A49" i="10" s="1"/>
  <c r="A50" i="10" s="1"/>
  <c r="A51" i="10" s="1"/>
  <c r="A52" i="10" s="1"/>
  <c r="A53" i="10" s="1"/>
  <c r="A54" i="10" s="1"/>
  <c r="A55" i="10" s="1"/>
  <c r="A56" i="10" s="1"/>
  <c r="A57" i="10" s="1"/>
  <c r="A58" i="10" s="1"/>
  <c r="A59" i="10" s="1"/>
  <c r="A60" i="10" s="1"/>
  <c r="A61" i="10" s="1"/>
  <c r="A62" i="10" s="1"/>
  <c r="A63" i="10" s="1"/>
  <c r="A64" i="10" s="1"/>
  <c r="A65" i="10" s="1"/>
  <c r="A66" i="10" s="1"/>
  <c r="A67" i="10" s="1"/>
  <c r="A68" i="10" s="1"/>
  <c r="A69" i="10" s="1"/>
  <c r="A70" i="10" s="1"/>
  <c r="A71" i="10" s="1"/>
  <c r="A72" i="10" s="1"/>
  <c r="A73" i="10" s="1"/>
  <c r="A74" i="10" s="1"/>
  <c r="A75" i="10" s="1"/>
  <c r="A76" i="10" s="1"/>
  <c r="A77" i="10" s="1"/>
  <c r="A78" i="10" s="1"/>
  <c r="A79" i="10" s="1"/>
  <c r="A80" i="10" s="1"/>
  <c r="A81" i="10" s="1"/>
  <c r="A82" i="10" s="1"/>
  <c r="A83" i="10" s="1"/>
  <c r="A84" i="10" s="1"/>
  <c r="A85" i="10" s="1"/>
  <c r="A86" i="10" s="1"/>
  <c r="A87" i="10" s="1"/>
  <c r="A88" i="10" s="1"/>
  <c r="A89" i="10" s="1"/>
  <c r="A90" i="10" s="1"/>
  <c r="A91" i="10" s="1"/>
  <c r="A92" i="10" s="1"/>
  <c r="A93" i="10" s="1"/>
  <c r="A94" i="10" s="1"/>
  <c r="A95" i="10" s="1"/>
  <c r="A96" i="10" s="1"/>
  <c r="A97" i="10" s="1"/>
  <c r="A98" i="10" s="1"/>
  <c r="A99" i="10" s="1"/>
  <c r="A100" i="10" s="1"/>
  <c r="A101" i="10" s="1"/>
  <c r="A102" i="10" s="1"/>
  <c r="A103" i="10" s="1"/>
  <c r="A104" i="10" s="1"/>
  <c r="A105" i="10" s="1"/>
  <c r="A106" i="10" s="1"/>
  <c r="A107" i="10" s="1"/>
  <c r="A108" i="10" s="1"/>
  <c r="A109" i="10" s="1"/>
  <c r="A110" i="10" s="1"/>
  <c r="A111" i="10" s="1"/>
  <c r="A112" i="10" s="1"/>
  <c r="A113" i="10" s="1"/>
  <c r="A114" i="10" s="1"/>
  <c r="A115" i="10" s="1"/>
  <c r="A116" i="10" s="1"/>
  <c r="A117" i="10" s="1"/>
  <c r="A118" i="10" s="1"/>
  <c r="A119" i="10" s="1"/>
  <c r="A120" i="10" s="1"/>
  <c r="A121" i="10" s="1"/>
  <c r="A122" i="10" s="1"/>
  <c r="A123" i="10" s="1"/>
  <c r="A124" i="10" s="1"/>
  <c r="A125" i="10" s="1"/>
  <c r="A126" i="10" s="1"/>
  <c r="A127" i="10" s="1"/>
  <c r="A128" i="10" s="1"/>
  <c r="A129" i="10" s="1"/>
  <c r="A130" i="10" s="1"/>
  <c r="A131" i="10" s="1"/>
  <c r="A132" i="10" s="1"/>
  <c r="A133" i="10" s="1"/>
  <c r="A134" i="10" s="1"/>
  <c r="A135" i="10" s="1"/>
  <c r="A136" i="10" s="1"/>
  <c r="A137" i="10" s="1"/>
  <c r="A138" i="10" s="1"/>
  <c r="A139" i="10" s="1"/>
  <c r="A140" i="10" s="1"/>
  <c r="A141" i="10" s="1"/>
  <c r="A142" i="10" s="1"/>
  <c r="A143" i="10" s="1"/>
  <c r="A144" i="10" s="1"/>
  <c r="A145" i="10" s="1"/>
  <c r="A146" i="10" s="1"/>
  <c r="A147" i="10" s="1"/>
  <c r="A148" i="10" s="1"/>
  <c r="A149" i="10" s="1"/>
  <c r="A150" i="10" s="1"/>
  <c r="A151" i="10" s="1"/>
  <c r="A152" i="10" s="1"/>
  <c r="A153" i="10" s="1"/>
  <c r="A154" i="10" s="1"/>
  <c r="A155" i="10" s="1"/>
  <c r="A156" i="10" s="1"/>
  <c r="A157" i="10" s="1"/>
  <c r="A158" i="10" s="1"/>
  <c r="A159" i="10" s="1"/>
  <c r="A160" i="10" s="1"/>
  <c r="A161" i="10" s="1"/>
  <c r="A162" i="10" s="1"/>
  <c r="A163" i="10" s="1"/>
  <c r="A164" i="10" s="1"/>
  <c r="A165" i="10" s="1"/>
  <c r="A166" i="10" s="1"/>
  <c r="A167" i="10" s="1"/>
  <c r="A168" i="10" s="1"/>
  <c r="A169" i="10" s="1"/>
  <c r="A170" i="10" s="1"/>
  <c r="A171" i="10" s="1"/>
  <c r="A172" i="10" s="1"/>
  <c r="A173" i="10" s="1"/>
  <c r="A174" i="10" s="1"/>
  <c r="A175" i="10" s="1"/>
  <c r="A176" i="10" s="1"/>
  <c r="A177" i="10" s="1"/>
  <c r="A178" i="10" s="1"/>
  <c r="A179" i="10" s="1"/>
  <c r="A180" i="10" s="1"/>
  <c r="A181" i="10" s="1"/>
  <c r="A182" i="10" s="1"/>
  <c r="A183" i="10" s="1"/>
  <c r="A184" i="10" s="1"/>
  <c r="A185" i="10" s="1"/>
  <c r="A186" i="10" s="1"/>
  <c r="A187" i="10" s="1"/>
  <c r="A188" i="10" s="1"/>
  <c r="A189" i="10" s="1"/>
  <c r="A190" i="10" s="1"/>
  <c r="A191" i="10" s="1"/>
  <c r="A192" i="10" s="1"/>
  <c r="A193" i="10" s="1"/>
  <c r="A194" i="10" s="1"/>
  <c r="A195" i="10" s="1"/>
  <c r="A196" i="10" s="1"/>
  <c r="A197" i="10" s="1"/>
  <c r="A198" i="10" s="1"/>
  <c r="A199" i="10" s="1"/>
  <c r="A200" i="10" s="1"/>
  <c r="A201" i="10" s="1"/>
  <c r="A202" i="10" s="1"/>
  <c r="A203" i="10" s="1"/>
  <c r="A204" i="10" s="1"/>
  <c r="A205" i="10" s="1"/>
  <c r="A206" i="10" s="1"/>
  <c r="A207" i="10" s="1"/>
  <c r="D7" i="10"/>
  <c r="A8" i="11"/>
  <c r="A9" i="11" s="1"/>
  <c r="A10" i="11" s="1"/>
  <c r="A11" i="11" s="1"/>
  <c r="A12" i="11" s="1"/>
  <c r="A13" i="11" s="1"/>
  <c r="A14" i="11" s="1"/>
  <c r="A15" i="11" s="1"/>
  <c r="A16" i="11" s="1"/>
  <c r="A17" i="11" s="1"/>
  <c r="A18" i="11" s="1"/>
  <c r="A19" i="11" s="1"/>
  <c r="A20" i="11" s="1"/>
  <c r="A21" i="11" s="1"/>
  <c r="A22" i="11" s="1"/>
  <c r="A23" i="11" s="1"/>
  <c r="A24" i="11" s="1"/>
  <c r="A25" i="11" s="1"/>
  <c r="A26" i="11" s="1"/>
  <c r="A27" i="11" s="1"/>
  <c r="A28" i="11" s="1"/>
  <c r="A29" i="11" s="1"/>
  <c r="A30" i="11" s="1"/>
  <c r="A31" i="11" s="1"/>
  <c r="A32" i="11" s="1"/>
  <c r="A33" i="11" s="1"/>
  <c r="A34" i="11" s="1"/>
  <c r="A35" i="11" s="1"/>
  <c r="A36" i="11" s="1"/>
  <c r="A37" i="11" s="1"/>
  <c r="A38" i="11" s="1"/>
  <c r="A39" i="11" s="1"/>
  <c r="A40" i="11" s="1"/>
  <c r="A41" i="11" s="1"/>
  <c r="A42" i="11" s="1"/>
  <c r="A43" i="11" s="1"/>
  <c r="A44" i="11" s="1"/>
  <c r="A45" i="11" s="1"/>
  <c r="A46" i="11" s="1"/>
  <c r="A47" i="11" s="1"/>
  <c r="A48" i="11" s="1"/>
  <c r="A49" i="11" s="1"/>
  <c r="A50" i="11" s="1"/>
  <c r="A51" i="11" s="1"/>
  <c r="A52" i="11" s="1"/>
  <c r="A53" i="11" s="1"/>
  <c r="A54" i="11" s="1"/>
  <c r="A55" i="11" s="1"/>
  <c r="A56" i="11" s="1"/>
  <c r="A57" i="11" s="1"/>
  <c r="A58" i="11" s="1"/>
  <c r="A59" i="11" s="1"/>
  <c r="A60" i="11" s="1"/>
  <c r="A61" i="11" s="1"/>
  <c r="A62" i="11" s="1"/>
  <c r="A63" i="11" s="1"/>
  <c r="A64" i="11" s="1"/>
  <c r="A65" i="11" s="1"/>
  <c r="A66" i="11" s="1"/>
  <c r="A67" i="11" s="1"/>
  <c r="A68" i="11" s="1"/>
  <c r="A69" i="11" s="1"/>
  <c r="A70" i="11" s="1"/>
  <c r="A71" i="11" s="1"/>
  <c r="A72" i="11" s="1"/>
  <c r="A73" i="11" s="1"/>
  <c r="A74" i="11" s="1"/>
  <c r="A75" i="11" s="1"/>
  <c r="A76" i="11" s="1"/>
  <c r="A77" i="11" s="1"/>
  <c r="A78" i="11" s="1"/>
  <c r="A79" i="11" s="1"/>
  <c r="A80" i="11" s="1"/>
  <c r="A81" i="11" s="1"/>
  <c r="A82" i="11" s="1"/>
  <c r="A83" i="11" s="1"/>
  <c r="A84" i="11" s="1"/>
  <c r="A85" i="11" s="1"/>
  <c r="A86" i="11" s="1"/>
  <c r="A87" i="11" s="1"/>
  <c r="A88" i="11" s="1"/>
  <c r="A89" i="11" s="1"/>
  <c r="A90" i="11" s="1"/>
  <c r="A91" i="11" s="1"/>
  <c r="A92" i="11" s="1"/>
  <c r="A93" i="11" s="1"/>
  <c r="A94" i="11" s="1"/>
  <c r="A95" i="11" s="1"/>
  <c r="A96" i="11" s="1"/>
  <c r="A97" i="11" s="1"/>
  <c r="A98" i="11" s="1"/>
  <c r="A99" i="11" s="1"/>
  <c r="A100" i="11" s="1"/>
  <c r="A101" i="11" s="1"/>
  <c r="A102" i="11" s="1"/>
  <c r="A103" i="11" s="1"/>
  <c r="A104" i="11" s="1"/>
  <c r="A105" i="11" s="1"/>
  <c r="A106" i="11" s="1"/>
  <c r="A107" i="11" s="1"/>
  <c r="A108" i="11" s="1"/>
  <c r="A109" i="11" s="1"/>
  <c r="A110" i="11" s="1"/>
  <c r="A111" i="11" s="1"/>
  <c r="A112" i="11" s="1"/>
  <c r="A113" i="11" s="1"/>
  <c r="A114" i="11" s="1"/>
  <c r="A115" i="11" s="1"/>
  <c r="A116" i="11" s="1"/>
  <c r="A117" i="11" s="1"/>
  <c r="A118" i="11" s="1"/>
  <c r="A119" i="11" s="1"/>
  <c r="A120" i="11" s="1"/>
  <c r="A121" i="11" s="1"/>
  <c r="A122" i="11" s="1"/>
  <c r="A123" i="11" s="1"/>
  <c r="A124" i="11" s="1"/>
  <c r="A125" i="11" s="1"/>
  <c r="A126" i="11" s="1"/>
  <c r="A127" i="11" s="1"/>
  <c r="A128" i="11" s="1"/>
  <c r="A129" i="11" s="1"/>
  <c r="A130" i="11" s="1"/>
  <c r="A131" i="11" s="1"/>
  <c r="A132" i="11" s="1"/>
  <c r="A133" i="11" s="1"/>
  <c r="A134" i="11" s="1"/>
  <c r="A135" i="11" s="1"/>
  <c r="A136" i="11" s="1"/>
  <c r="A137" i="11" s="1"/>
  <c r="A138" i="11" s="1"/>
  <c r="A139" i="11" s="1"/>
  <c r="A140" i="11" s="1"/>
  <c r="A141" i="11" s="1"/>
  <c r="A142" i="11" s="1"/>
  <c r="A143" i="11" s="1"/>
  <c r="A144" i="11" s="1"/>
  <c r="A145" i="11" s="1"/>
  <c r="A146" i="11" s="1"/>
  <c r="A147" i="11" s="1"/>
  <c r="A148" i="11" s="1"/>
  <c r="A149" i="11" s="1"/>
  <c r="A150" i="11" s="1"/>
  <c r="A151" i="11" s="1"/>
  <c r="A152" i="11" s="1"/>
  <c r="A153" i="11" s="1"/>
  <c r="A154" i="11" s="1"/>
  <c r="A155" i="11" s="1"/>
  <c r="A156" i="11" s="1"/>
  <c r="A157" i="11" s="1"/>
  <c r="A158" i="11" s="1"/>
  <c r="A159" i="11" s="1"/>
  <c r="A160" i="11" s="1"/>
  <c r="A161" i="11" s="1"/>
  <c r="A162" i="11" s="1"/>
  <c r="A163" i="11" s="1"/>
  <c r="A164" i="11" s="1"/>
  <c r="A165" i="11" s="1"/>
  <c r="A166" i="11" s="1"/>
  <c r="A167" i="11" s="1"/>
  <c r="A168" i="11" s="1"/>
  <c r="A169" i="11" s="1"/>
  <c r="A170" i="11" s="1"/>
  <c r="A171" i="11" s="1"/>
  <c r="A172" i="11" s="1"/>
  <c r="A173" i="11" s="1"/>
  <c r="A174" i="11" s="1"/>
  <c r="A175" i="11" s="1"/>
  <c r="A176" i="11" s="1"/>
  <c r="A177" i="11" s="1"/>
  <c r="A178" i="11" s="1"/>
  <c r="A179" i="11" s="1"/>
  <c r="A180" i="11" s="1"/>
  <c r="A181" i="11" s="1"/>
  <c r="A182" i="11" s="1"/>
  <c r="A183" i="11" s="1"/>
  <c r="A184" i="11" s="1"/>
  <c r="A185" i="11" s="1"/>
  <c r="A186" i="11" s="1"/>
  <c r="A187" i="11" s="1"/>
  <c r="A188" i="11" s="1"/>
  <c r="A189" i="11" s="1"/>
  <c r="A190" i="11" s="1"/>
  <c r="A191" i="11" s="1"/>
  <c r="A192" i="11" s="1"/>
  <c r="A193" i="11" s="1"/>
  <c r="A194" i="11" s="1"/>
  <c r="A195" i="11" s="1"/>
  <c r="A196" i="11" s="1"/>
  <c r="A197" i="11" s="1"/>
  <c r="A198" i="11" s="1"/>
  <c r="A199" i="11" s="1"/>
  <c r="A200" i="11" s="1"/>
  <c r="A201" i="11" s="1"/>
  <c r="A202" i="11" s="1"/>
  <c r="A203" i="11" s="1"/>
  <c r="A204" i="11" s="1"/>
  <c r="A205" i="11" s="1"/>
  <c r="A206" i="11" s="1"/>
  <c r="A207" i="11" s="1"/>
  <c r="C7" i="11"/>
  <c r="A9" i="14"/>
  <c r="A10" i="14" s="1"/>
  <c r="A11" i="14" s="1"/>
  <c r="A12" i="14" s="1"/>
  <c r="A13" i="14" s="1"/>
  <c r="A14" i="14" s="1"/>
  <c r="A15" i="14" s="1"/>
  <c r="A16" i="14" s="1"/>
  <c r="A17" i="14" s="1"/>
  <c r="A18" i="14" s="1"/>
  <c r="A19" i="14" s="1"/>
  <c r="A20" i="14" s="1"/>
  <c r="A21" i="14" s="1"/>
  <c r="A22" i="14" s="1"/>
  <c r="A23" i="14" s="1"/>
  <c r="A24" i="14" s="1"/>
  <c r="A25" i="14" s="1"/>
  <c r="A26" i="14" s="1"/>
  <c r="A27" i="14" s="1"/>
  <c r="A28" i="14" s="1"/>
  <c r="A29" i="14" s="1"/>
  <c r="A30" i="14" s="1"/>
  <c r="A31" i="14" s="1"/>
  <c r="A32" i="14" s="1"/>
  <c r="A33" i="14" s="1"/>
  <c r="A34" i="14" s="1"/>
  <c r="A35" i="14" s="1"/>
  <c r="A36" i="14" s="1"/>
  <c r="A37" i="14" s="1"/>
  <c r="A38" i="14" s="1"/>
  <c r="A39" i="14" s="1"/>
  <c r="A40" i="14" s="1"/>
  <c r="A41" i="14" s="1"/>
  <c r="A42" i="14" s="1"/>
  <c r="A43" i="14" s="1"/>
  <c r="A44" i="14" s="1"/>
  <c r="A45" i="14" s="1"/>
  <c r="A46" i="14" s="1"/>
  <c r="A47" i="14" s="1"/>
  <c r="A48" i="14" s="1"/>
  <c r="A49" i="14" s="1"/>
  <c r="A50" i="14" s="1"/>
  <c r="A51" i="14" s="1"/>
  <c r="A52" i="14" s="1"/>
  <c r="A53" i="14" s="1"/>
  <c r="A54" i="14" s="1"/>
  <c r="A55" i="14" s="1"/>
  <c r="A56" i="14" s="1"/>
  <c r="A57" i="14" s="1"/>
  <c r="A58" i="14" s="1"/>
  <c r="A59" i="14" s="1"/>
  <c r="A60" i="14" s="1"/>
  <c r="A61" i="14" s="1"/>
  <c r="A62" i="14" s="1"/>
  <c r="A63" i="14" s="1"/>
  <c r="A64" i="14" s="1"/>
  <c r="A65" i="14" s="1"/>
  <c r="A66" i="14" s="1"/>
  <c r="A67" i="14" s="1"/>
  <c r="A68" i="14" s="1"/>
  <c r="A69" i="14" s="1"/>
  <c r="A70" i="14" s="1"/>
  <c r="A71" i="14" s="1"/>
  <c r="A72" i="14" s="1"/>
  <c r="A73" i="14" s="1"/>
  <c r="A74" i="14" s="1"/>
  <c r="A75" i="14" s="1"/>
  <c r="A76" i="14" s="1"/>
  <c r="A77" i="14" s="1"/>
  <c r="A78" i="14" s="1"/>
  <c r="A79" i="14" s="1"/>
  <c r="A80" i="14" s="1"/>
  <c r="A81" i="14" s="1"/>
  <c r="A82" i="14" s="1"/>
  <c r="A83" i="14" s="1"/>
  <c r="A84" i="14" s="1"/>
  <c r="A85" i="14" s="1"/>
  <c r="A86" i="14" s="1"/>
  <c r="A87" i="14" s="1"/>
  <c r="A88" i="14" s="1"/>
  <c r="A89" i="14" s="1"/>
  <c r="A90" i="14" s="1"/>
  <c r="A91" i="14" s="1"/>
  <c r="A92" i="14" s="1"/>
  <c r="A93" i="14" s="1"/>
  <c r="A94" i="14" s="1"/>
  <c r="A95" i="14" s="1"/>
  <c r="A96" i="14" s="1"/>
  <c r="A97" i="14" s="1"/>
  <c r="A98" i="14" s="1"/>
  <c r="A99" i="14" s="1"/>
  <c r="A100" i="14" s="1"/>
  <c r="A101" i="14" s="1"/>
  <c r="A102" i="14" s="1"/>
  <c r="A103" i="14" s="1"/>
  <c r="A104" i="14" s="1"/>
  <c r="A105" i="14" s="1"/>
  <c r="A106" i="14" s="1"/>
  <c r="A107" i="14" s="1"/>
  <c r="A108" i="14" s="1"/>
  <c r="A109" i="14" s="1"/>
  <c r="A110" i="14" s="1"/>
  <c r="A111" i="14" s="1"/>
  <c r="A112" i="14" s="1"/>
  <c r="A113" i="14" s="1"/>
  <c r="A114" i="14" s="1"/>
  <c r="A115" i="14" s="1"/>
  <c r="A116" i="14" s="1"/>
  <c r="A117" i="14" s="1"/>
  <c r="A118" i="14" s="1"/>
  <c r="A119" i="14" s="1"/>
  <c r="A120" i="14" s="1"/>
  <c r="A121" i="14" s="1"/>
  <c r="A122" i="14" s="1"/>
  <c r="A123" i="14" s="1"/>
  <c r="A124" i="14" s="1"/>
  <c r="A125" i="14" s="1"/>
  <c r="A126" i="14" s="1"/>
  <c r="A127" i="14" s="1"/>
  <c r="A128" i="14" s="1"/>
  <c r="A129" i="14" s="1"/>
  <c r="A130" i="14" s="1"/>
  <c r="A131" i="14" s="1"/>
  <c r="A132" i="14" s="1"/>
  <c r="A133" i="14" s="1"/>
  <c r="A134" i="14" s="1"/>
  <c r="A135" i="14" s="1"/>
  <c r="A136" i="14" s="1"/>
  <c r="A137" i="14" s="1"/>
  <c r="A138" i="14" s="1"/>
  <c r="A139" i="14" s="1"/>
  <c r="A140" i="14" s="1"/>
  <c r="A141" i="14" s="1"/>
  <c r="A142" i="14" s="1"/>
  <c r="A143" i="14" s="1"/>
  <c r="A144" i="14" s="1"/>
  <c r="A145" i="14" s="1"/>
  <c r="A146" i="14" s="1"/>
  <c r="A147" i="14" s="1"/>
  <c r="A148" i="14" s="1"/>
  <c r="A149" i="14" s="1"/>
  <c r="A150" i="14" s="1"/>
  <c r="A151" i="14" s="1"/>
  <c r="A152" i="14" s="1"/>
  <c r="A153" i="14" s="1"/>
  <c r="A154" i="14" s="1"/>
  <c r="A155" i="14" s="1"/>
  <c r="A156" i="14" s="1"/>
  <c r="A157" i="14" s="1"/>
  <c r="A158" i="14" s="1"/>
  <c r="A159" i="14" s="1"/>
  <c r="A160" i="14" s="1"/>
  <c r="A161" i="14" s="1"/>
  <c r="A162" i="14" s="1"/>
  <c r="A163" i="14" s="1"/>
  <c r="A164" i="14" s="1"/>
  <c r="A165" i="14" s="1"/>
  <c r="A166" i="14" s="1"/>
  <c r="A167" i="14" s="1"/>
  <c r="A168" i="14" s="1"/>
  <c r="A169" i="14" s="1"/>
  <c r="A170" i="14" s="1"/>
  <c r="A171" i="14" s="1"/>
  <c r="A172" i="14" s="1"/>
  <c r="A173" i="14" s="1"/>
  <c r="A174" i="14" s="1"/>
  <c r="A175" i="14" s="1"/>
  <c r="A176" i="14" s="1"/>
  <c r="A177" i="14" s="1"/>
  <c r="A178" i="14" s="1"/>
  <c r="A179" i="14" s="1"/>
  <c r="A180" i="14" s="1"/>
  <c r="A181" i="14" s="1"/>
  <c r="A182" i="14" s="1"/>
  <c r="A183" i="14" s="1"/>
  <c r="A184" i="14" s="1"/>
  <c r="A185" i="14" s="1"/>
  <c r="A186" i="14" s="1"/>
  <c r="A187" i="14" s="1"/>
  <c r="A188" i="14" s="1"/>
  <c r="A189" i="14" s="1"/>
  <c r="A190" i="14" s="1"/>
  <c r="A191" i="14" s="1"/>
  <c r="A192" i="14" s="1"/>
  <c r="A193" i="14" s="1"/>
  <c r="A194" i="14" s="1"/>
  <c r="A195" i="14" s="1"/>
  <c r="A196" i="14" s="1"/>
  <c r="A197" i="14" s="1"/>
  <c r="A198" i="14" s="1"/>
  <c r="A199" i="14" s="1"/>
  <c r="A200" i="14" s="1"/>
  <c r="A201" i="14" s="1"/>
  <c r="A202" i="14" s="1"/>
  <c r="A203" i="14" s="1"/>
  <c r="A204" i="14" s="1"/>
  <c r="A205" i="14" s="1"/>
  <c r="A206" i="14" s="1"/>
  <c r="A207" i="14" s="1"/>
  <c r="O7" i="14"/>
  <c r="N7" i="14"/>
  <c r="A9" i="24"/>
  <c r="A10" i="24" s="1"/>
  <c r="A11" i="24" s="1"/>
  <c r="A12" i="24" s="1"/>
  <c r="A13" i="24" s="1"/>
  <c r="A14" i="24" s="1"/>
  <c r="A15" i="24" s="1"/>
  <c r="A16" i="24" s="1"/>
  <c r="A17" i="24" s="1"/>
  <c r="A18" i="24" s="1"/>
  <c r="A19" i="24" s="1"/>
  <c r="A20" i="24" s="1"/>
  <c r="A21" i="24" s="1"/>
  <c r="A22" i="24" s="1"/>
  <c r="A23" i="24" s="1"/>
  <c r="A24" i="24" s="1"/>
  <c r="A25" i="24" s="1"/>
  <c r="A26" i="24" s="1"/>
  <c r="A27" i="24" s="1"/>
  <c r="A28" i="24" s="1"/>
  <c r="A29" i="24" s="1"/>
  <c r="A30" i="24" s="1"/>
  <c r="A31" i="24" s="1"/>
  <c r="A32" i="24" s="1"/>
  <c r="A33" i="24" s="1"/>
  <c r="A34" i="24" s="1"/>
  <c r="A35" i="24" s="1"/>
  <c r="A36" i="24" s="1"/>
  <c r="A37" i="24" s="1"/>
  <c r="A38" i="24" s="1"/>
  <c r="A39" i="24" s="1"/>
  <c r="A40" i="24" s="1"/>
  <c r="A41" i="24" s="1"/>
  <c r="A42" i="24" s="1"/>
  <c r="A43" i="24" s="1"/>
  <c r="A44" i="24" s="1"/>
  <c r="A45" i="24" s="1"/>
  <c r="A46" i="24" s="1"/>
  <c r="A47" i="24" s="1"/>
  <c r="A48" i="24" s="1"/>
  <c r="A49" i="24" s="1"/>
  <c r="A50" i="24" s="1"/>
  <c r="A51" i="24" s="1"/>
  <c r="A52" i="24" s="1"/>
  <c r="A53" i="24" s="1"/>
  <c r="A54" i="24" s="1"/>
  <c r="A55" i="24" s="1"/>
  <c r="A56" i="24" s="1"/>
  <c r="A57" i="24" s="1"/>
  <c r="A58" i="24" s="1"/>
  <c r="A59" i="24" s="1"/>
  <c r="A60" i="24" s="1"/>
  <c r="A61" i="24" s="1"/>
  <c r="A62" i="24" s="1"/>
  <c r="A63" i="24" s="1"/>
  <c r="A64" i="24" s="1"/>
  <c r="A65" i="24" s="1"/>
  <c r="A66" i="24" s="1"/>
  <c r="A67" i="24" s="1"/>
  <c r="A68" i="24" s="1"/>
  <c r="A69" i="24" s="1"/>
  <c r="A70" i="24" s="1"/>
  <c r="A71" i="24" s="1"/>
  <c r="A72" i="24" s="1"/>
  <c r="A73" i="24" s="1"/>
  <c r="A74" i="24" s="1"/>
  <c r="A75" i="24" s="1"/>
  <c r="A76" i="24" s="1"/>
  <c r="A77" i="24" s="1"/>
  <c r="A78" i="24" s="1"/>
  <c r="A79" i="24" s="1"/>
  <c r="A80" i="24" s="1"/>
  <c r="A81" i="24" s="1"/>
  <c r="A82" i="24" s="1"/>
  <c r="A83" i="24" s="1"/>
  <c r="A84" i="24" s="1"/>
  <c r="A85" i="24" s="1"/>
  <c r="A86" i="24" s="1"/>
  <c r="A87" i="24" s="1"/>
  <c r="A88" i="24" s="1"/>
  <c r="A89" i="24" s="1"/>
  <c r="A90" i="24" s="1"/>
  <c r="A91" i="24" s="1"/>
  <c r="A92" i="24" s="1"/>
  <c r="A93" i="24" s="1"/>
  <c r="A94" i="24" s="1"/>
  <c r="A95" i="24" s="1"/>
  <c r="A96" i="24" s="1"/>
  <c r="A97" i="24" s="1"/>
  <c r="A98" i="24" s="1"/>
  <c r="A99" i="24" s="1"/>
  <c r="A100" i="24" s="1"/>
  <c r="A101" i="24" s="1"/>
  <c r="A102" i="24" s="1"/>
  <c r="A103" i="24" s="1"/>
  <c r="A104" i="24" s="1"/>
  <c r="A105" i="24" s="1"/>
  <c r="A106" i="24" s="1"/>
  <c r="A107" i="24" s="1"/>
  <c r="A108" i="24" s="1"/>
  <c r="A109" i="24" s="1"/>
  <c r="A110" i="24" s="1"/>
  <c r="A111" i="24" s="1"/>
  <c r="A112" i="24" s="1"/>
  <c r="A113" i="24" s="1"/>
  <c r="A114" i="24" s="1"/>
  <c r="A115" i="24" s="1"/>
  <c r="A116" i="24" s="1"/>
  <c r="A117" i="24" s="1"/>
  <c r="A118" i="24" s="1"/>
  <c r="A119" i="24" s="1"/>
  <c r="A120" i="24" s="1"/>
  <c r="A121" i="24" s="1"/>
  <c r="A122" i="24" s="1"/>
  <c r="A123" i="24" s="1"/>
  <c r="A124" i="24" s="1"/>
  <c r="A125" i="24" s="1"/>
  <c r="A126" i="24" s="1"/>
  <c r="A127" i="24" s="1"/>
  <c r="A128" i="24" s="1"/>
  <c r="A129" i="24" s="1"/>
  <c r="A130" i="24" s="1"/>
  <c r="A131" i="24" s="1"/>
  <c r="A132" i="24" s="1"/>
  <c r="A133" i="24" s="1"/>
  <c r="A134" i="24" s="1"/>
  <c r="A135" i="24" s="1"/>
  <c r="A136" i="24" s="1"/>
  <c r="A137" i="24" s="1"/>
  <c r="A138" i="24" s="1"/>
  <c r="A139" i="24" s="1"/>
  <c r="A140" i="24" s="1"/>
  <c r="A141" i="24" s="1"/>
  <c r="A142" i="24" s="1"/>
  <c r="A143" i="24" s="1"/>
  <c r="A144" i="24" s="1"/>
  <c r="A145" i="24" s="1"/>
  <c r="A146" i="24" s="1"/>
  <c r="A147" i="24" s="1"/>
  <c r="A148" i="24" s="1"/>
  <c r="A149" i="24" s="1"/>
  <c r="A150" i="24" s="1"/>
  <c r="A151" i="24" s="1"/>
  <c r="A152" i="24" s="1"/>
  <c r="A153" i="24" s="1"/>
  <c r="A154" i="24" s="1"/>
  <c r="A155" i="24" s="1"/>
  <c r="A156" i="24" s="1"/>
  <c r="A157" i="24" s="1"/>
  <c r="A158" i="24" s="1"/>
  <c r="A159" i="24" s="1"/>
  <c r="A160" i="24" s="1"/>
  <c r="A161" i="24" s="1"/>
  <c r="A162" i="24" s="1"/>
  <c r="A163" i="24" s="1"/>
  <c r="A164" i="24" s="1"/>
  <c r="A165" i="24" s="1"/>
  <c r="A166" i="24" s="1"/>
  <c r="A167" i="24" s="1"/>
  <c r="A168" i="24" s="1"/>
  <c r="A169" i="24" s="1"/>
  <c r="A170" i="24" s="1"/>
  <c r="A171" i="24" s="1"/>
  <c r="A172" i="24" s="1"/>
  <c r="A173" i="24" s="1"/>
  <c r="A174" i="24" s="1"/>
  <c r="A175" i="24" s="1"/>
  <c r="A176" i="24" s="1"/>
  <c r="A177" i="24" s="1"/>
  <c r="A178" i="24" s="1"/>
  <c r="A179" i="24" s="1"/>
  <c r="A180" i="24" s="1"/>
  <c r="A181" i="24" s="1"/>
  <c r="A182" i="24" s="1"/>
  <c r="A183" i="24" s="1"/>
  <c r="A184" i="24" s="1"/>
  <c r="A185" i="24" s="1"/>
  <c r="A186" i="24" s="1"/>
  <c r="A187" i="24" s="1"/>
  <c r="A188" i="24" s="1"/>
  <c r="A189" i="24" s="1"/>
  <c r="A190" i="24" s="1"/>
  <c r="A191" i="24" s="1"/>
  <c r="A192" i="24" s="1"/>
  <c r="A193" i="24" s="1"/>
  <c r="A194" i="24" s="1"/>
  <c r="A195" i="24" s="1"/>
  <c r="A196" i="24" s="1"/>
  <c r="A197" i="24" s="1"/>
  <c r="A198" i="24" s="1"/>
  <c r="A199" i="24" s="1"/>
  <c r="A200" i="24" s="1"/>
  <c r="A201" i="24" s="1"/>
  <c r="A202" i="24" s="1"/>
  <c r="A203" i="24" s="1"/>
  <c r="A204" i="24" s="1"/>
  <c r="A205" i="24" s="1"/>
  <c r="A206" i="24" s="1"/>
  <c r="A207" i="24" s="1"/>
  <c r="P8" i="24"/>
  <c r="C8" i="24"/>
  <c r="P7" i="24"/>
  <c r="C7" i="24"/>
  <c r="Q32" i="23"/>
  <c r="Q31" i="23"/>
  <c r="Q30" i="23"/>
  <c r="Q29" i="23"/>
  <c r="Q28" i="23"/>
  <c r="Q27" i="23"/>
  <c r="Q26" i="23"/>
  <c r="Q25" i="23"/>
  <c r="Q24" i="23"/>
  <c r="Q23" i="23"/>
  <c r="Q22" i="23"/>
  <c r="Q21" i="23"/>
  <c r="Q20" i="23"/>
  <c r="Q19" i="23"/>
  <c r="Q18" i="23"/>
  <c r="Q17" i="23"/>
  <c r="Q16" i="23"/>
  <c r="Q15" i="23"/>
  <c r="Q14" i="23"/>
  <c r="Q13" i="23"/>
  <c r="Q12" i="23"/>
  <c r="Q11" i="23"/>
  <c r="Q10" i="23"/>
  <c r="Q9" i="23"/>
  <c r="A9" i="23"/>
  <c r="A10" i="23" s="1"/>
  <c r="A11" i="23" s="1"/>
  <c r="A12" i="23" s="1"/>
  <c r="A13" i="23" s="1"/>
  <c r="A14" i="23" s="1"/>
  <c r="A15" i="23" s="1"/>
  <c r="A16" i="23" s="1"/>
  <c r="A17" i="23" s="1"/>
  <c r="A18" i="23" s="1"/>
  <c r="A19" i="23" s="1"/>
  <c r="A20" i="23" s="1"/>
  <c r="A21" i="23" s="1"/>
  <c r="A22" i="23" s="1"/>
  <c r="A23" i="23" s="1"/>
  <c r="A24" i="23" s="1"/>
  <c r="A25" i="23" s="1"/>
  <c r="A26" i="23" s="1"/>
  <c r="A27" i="23" s="1"/>
  <c r="A28" i="23" s="1"/>
  <c r="A29" i="23" s="1"/>
  <c r="A30" i="23" s="1"/>
  <c r="A31" i="23" s="1"/>
  <c r="A32" i="23" s="1"/>
  <c r="A33" i="23" s="1"/>
  <c r="A34" i="23" s="1"/>
  <c r="A35" i="23" s="1"/>
  <c r="A36" i="23" s="1"/>
  <c r="A37" i="23" s="1"/>
  <c r="A38" i="23" s="1"/>
  <c r="A39" i="23" s="1"/>
  <c r="A40" i="23" s="1"/>
  <c r="A41" i="23" s="1"/>
  <c r="A42" i="23" s="1"/>
  <c r="A43" i="23" s="1"/>
  <c r="A44" i="23" s="1"/>
  <c r="A45" i="23" s="1"/>
  <c r="A46" i="23" s="1"/>
  <c r="A47" i="23" s="1"/>
  <c r="A48" i="23" s="1"/>
  <c r="A49" i="23" s="1"/>
  <c r="A50" i="23" s="1"/>
  <c r="A51" i="23" s="1"/>
  <c r="A52" i="23" s="1"/>
  <c r="A53" i="23" s="1"/>
  <c r="A54" i="23" s="1"/>
  <c r="A55" i="23" s="1"/>
  <c r="A56" i="23" s="1"/>
  <c r="A57" i="23" s="1"/>
  <c r="A58" i="23" s="1"/>
  <c r="A59" i="23" s="1"/>
  <c r="A60" i="23" s="1"/>
  <c r="A61" i="23" s="1"/>
  <c r="A62" i="23" s="1"/>
  <c r="A63" i="23" s="1"/>
  <c r="A64" i="23" s="1"/>
  <c r="A65" i="23" s="1"/>
  <c r="A66" i="23" s="1"/>
  <c r="A67" i="23" s="1"/>
  <c r="A68" i="23" s="1"/>
  <c r="A69" i="23" s="1"/>
  <c r="A70" i="23" s="1"/>
  <c r="A71" i="23" s="1"/>
  <c r="A72" i="23" s="1"/>
  <c r="A73" i="23" s="1"/>
  <c r="A74" i="23" s="1"/>
  <c r="A75" i="23" s="1"/>
  <c r="A76" i="23" s="1"/>
  <c r="A77" i="23" s="1"/>
  <c r="A78" i="23" s="1"/>
  <c r="A79" i="23" s="1"/>
  <c r="A80" i="23" s="1"/>
  <c r="A81" i="23" s="1"/>
  <c r="A82" i="23" s="1"/>
  <c r="A83" i="23" s="1"/>
  <c r="A84" i="23" s="1"/>
  <c r="A85" i="23" s="1"/>
  <c r="A86" i="23" s="1"/>
  <c r="A87" i="23" s="1"/>
  <c r="A88" i="23" s="1"/>
  <c r="A89" i="23" s="1"/>
  <c r="A90" i="23" s="1"/>
  <c r="A91" i="23" s="1"/>
  <c r="A92" i="23" s="1"/>
  <c r="A93" i="23" s="1"/>
  <c r="A94" i="23" s="1"/>
  <c r="A95" i="23" s="1"/>
  <c r="A96" i="23" s="1"/>
  <c r="A97" i="23" s="1"/>
  <c r="A98" i="23" s="1"/>
  <c r="A99" i="23" s="1"/>
  <c r="A100" i="23" s="1"/>
  <c r="A101" i="23" s="1"/>
  <c r="A102" i="23" s="1"/>
  <c r="A103" i="23" s="1"/>
  <c r="A104" i="23" s="1"/>
  <c r="A105" i="23" s="1"/>
  <c r="A106" i="23" s="1"/>
  <c r="A107" i="23" s="1"/>
  <c r="A108" i="23" s="1"/>
  <c r="A109" i="23" s="1"/>
  <c r="A110" i="23" s="1"/>
  <c r="A111" i="23" s="1"/>
  <c r="A112" i="23" s="1"/>
  <c r="A113" i="23" s="1"/>
  <c r="A114" i="23" s="1"/>
  <c r="A115" i="23" s="1"/>
  <c r="A116" i="23" s="1"/>
  <c r="A117" i="23" s="1"/>
  <c r="A118" i="23" s="1"/>
  <c r="A119" i="23" s="1"/>
  <c r="A120" i="23" s="1"/>
  <c r="A121" i="23" s="1"/>
  <c r="A122" i="23" s="1"/>
  <c r="A123" i="23" s="1"/>
  <c r="A124" i="23" s="1"/>
  <c r="A125" i="23" s="1"/>
  <c r="A126" i="23" s="1"/>
  <c r="A127" i="23" s="1"/>
  <c r="A128" i="23" s="1"/>
  <c r="A129" i="23" s="1"/>
  <c r="A130" i="23" s="1"/>
  <c r="A131" i="23" s="1"/>
  <c r="A132" i="23" s="1"/>
  <c r="A133" i="23" s="1"/>
  <c r="A134" i="23" s="1"/>
  <c r="A135" i="23" s="1"/>
  <c r="A136" i="23" s="1"/>
  <c r="A137" i="23" s="1"/>
  <c r="A138" i="23" s="1"/>
  <c r="A139" i="23" s="1"/>
  <c r="A140" i="23" s="1"/>
  <c r="A141" i="23" s="1"/>
  <c r="A142" i="23" s="1"/>
  <c r="A143" i="23" s="1"/>
  <c r="A144" i="23" s="1"/>
  <c r="A145" i="23" s="1"/>
  <c r="A146" i="23" s="1"/>
  <c r="A147" i="23" s="1"/>
  <c r="A148" i="23" s="1"/>
  <c r="A149" i="23" s="1"/>
  <c r="A150" i="23" s="1"/>
  <c r="A151" i="23" s="1"/>
  <c r="A152" i="23" s="1"/>
  <c r="A153" i="23" s="1"/>
  <c r="A154" i="23" s="1"/>
  <c r="A155" i="23" s="1"/>
  <c r="A156" i="23" s="1"/>
  <c r="A157" i="23" s="1"/>
  <c r="A158" i="23" s="1"/>
  <c r="A159" i="23" s="1"/>
  <c r="A160" i="23" s="1"/>
  <c r="A161" i="23" s="1"/>
  <c r="A162" i="23" s="1"/>
  <c r="A163" i="23" s="1"/>
  <c r="A164" i="23" s="1"/>
  <c r="A165" i="23" s="1"/>
  <c r="A166" i="23" s="1"/>
  <c r="A167" i="23" s="1"/>
  <c r="A168" i="23" s="1"/>
  <c r="A169" i="23" s="1"/>
  <c r="A170" i="23" s="1"/>
  <c r="A171" i="23" s="1"/>
  <c r="A172" i="23" s="1"/>
  <c r="A173" i="23" s="1"/>
  <c r="A174" i="23" s="1"/>
  <c r="A175" i="23" s="1"/>
  <c r="A176" i="23" s="1"/>
  <c r="A177" i="23" s="1"/>
  <c r="A178" i="23" s="1"/>
  <c r="A179" i="23" s="1"/>
  <c r="A180" i="23" s="1"/>
  <c r="A181" i="23" s="1"/>
  <c r="A182" i="23" s="1"/>
  <c r="A183" i="23" s="1"/>
  <c r="A184" i="23" s="1"/>
  <c r="A185" i="23" s="1"/>
  <c r="A186" i="23" s="1"/>
  <c r="A187" i="23" s="1"/>
  <c r="A188" i="23" s="1"/>
  <c r="A189" i="23" s="1"/>
  <c r="A190" i="23" s="1"/>
  <c r="A191" i="23" s="1"/>
  <c r="A192" i="23" s="1"/>
  <c r="A193" i="23" s="1"/>
  <c r="A194" i="23" s="1"/>
  <c r="A195" i="23" s="1"/>
  <c r="A196" i="23" s="1"/>
  <c r="A197" i="23" s="1"/>
  <c r="A198" i="23" s="1"/>
  <c r="A199" i="23" s="1"/>
  <c r="A200" i="23" s="1"/>
  <c r="A201" i="23" s="1"/>
  <c r="A202" i="23" s="1"/>
  <c r="A203" i="23" s="1"/>
  <c r="A204" i="23" s="1"/>
  <c r="A205" i="23" s="1"/>
  <c r="A206" i="23" s="1"/>
  <c r="A207" i="23" s="1"/>
  <c r="Q8" i="23"/>
  <c r="C8" i="23"/>
  <c r="Q7" i="23"/>
  <c r="C7" i="23"/>
  <c r="A9" i="22"/>
  <c r="A10" i="22" s="1"/>
  <c r="A11" i="22" s="1"/>
  <c r="A12" i="22" s="1"/>
  <c r="A13" i="22" s="1"/>
  <c r="A14" i="22" s="1"/>
  <c r="A15" i="22" s="1"/>
  <c r="A16" i="22" s="1"/>
  <c r="A17" i="22" s="1"/>
  <c r="A18" i="22" s="1"/>
  <c r="A19" i="22" s="1"/>
  <c r="A20" i="22" s="1"/>
  <c r="A21" i="22" s="1"/>
  <c r="A22" i="22" s="1"/>
  <c r="A23" i="22" s="1"/>
  <c r="A24" i="22" s="1"/>
  <c r="A25" i="22" s="1"/>
  <c r="A26" i="22" s="1"/>
  <c r="A27" i="22" s="1"/>
  <c r="A28" i="22" s="1"/>
  <c r="A29" i="22" s="1"/>
  <c r="A30" i="22" s="1"/>
  <c r="A31" i="22" s="1"/>
  <c r="A32" i="22" s="1"/>
  <c r="A33" i="22" s="1"/>
  <c r="A34" i="22" s="1"/>
  <c r="A35" i="22" s="1"/>
  <c r="A36" i="22" s="1"/>
  <c r="A37" i="22" s="1"/>
  <c r="A38" i="22" s="1"/>
  <c r="A39" i="22" s="1"/>
  <c r="A40" i="22" s="1"/>
  <c r="A41" i="22" s="1"/>
  <c r="A42" i="22" s="1"/>
  <c r="A43" i="22" s="1"/>
  <c r="A44" i="22" s="1"/>
  <c r="A45" i="22" s="1"/>
  <c r="A46" i="22" s="1"/>
  <c r="A47" i="22" s="1"/>
  <c r="A48" i="22" s="1"/>
  <c r="A49" i="22" s="1"/>
  <c r="A50" i="22" s="1"/>
  <c r="A51" i="22" s="1"/>
  <c r="A52" i="22" s="1"/>
  <c r="A53" i="22" s="1"/>
  <c r="A54" i="22" s="1"/>
  <c r="A55" i="22" s="1"/>
  <c r="A56" i="22" s="1"/>
  <c r="A57" i="22" s="1"/>
  <c r="A58" i="22" s="1"/>
  <c r="A59" i="22" s="1"/>
  <c r="A60" i="22" s="1"/>
  <c r="A61" i="22" s="1"/>
  <c r="A62" i="22" s="1"/>
  <c r="A63" i="22" s="1"/>
  <c r="A64" i="22" s="1"/>
  <c r="A65" i="22" s="1"/>
  <c r="A66" i="22" s="1"/>
  <c r="A67" i="22" s="1"/>
  <c r="A68" i="22" s="1"/>
  <c r="A69" i="22" s="1"/>
  <c r="A70" i="22" s="1"/>
  <c r="A71" i="22" s="1"/>
  <c r="A72" i="22" s="1"/>
  <c r="A73" i="22" s="1"/>
  <c r="A74" i="22" s="1"/>
  <c r="A75" i="22" s="1"/>
  <c r="A76" i="22" s="1"/>
  <c r="A77" i="22" s="1"/>
  <c r="A78" i="22" s="1"/>
  <c r="A79" i="22" s="1"/>
  <c r="A80" i="22" s="1"/>
  <c r="A81" i="22" s="1"/>
  <c r="A82" i="22" s="1"/>
  <c r="A83" i="22" s="1"/>
  <c r="A84" i="22" s="1"/>
  <c r="A85" i="22" s="1"/>
  <c r="A86" i="22" s="1"/>
  <c r="A87" i="22" s="1"/>
  <c r="A88" i="22" s="1"/>
  <c r="A89" i="22" s="1"/>
  <c r="A90" i="22" s="1"/>
  <c r="A91" i="22" s="1"/>
  <c r="A92" i="22" s="1"/>
  <c r="A93" i="22" s="1"/>
  <c r="A94" i="22" s="1"/>
  <c r="A95" i="22" s="1"/>
  <c r="A96" i="22" s="1"/>
  <c r="A97" i="22" s="1"/>
  <c r="A98" i="22" s="1"/>
  <c r="A99" i="22" s="1"/>
  <c r="A100" i="22" s="1"/>
  <c r="A101" i="22" s="1"/>
  <c r="A102" i="22" s="1"/>
  <c r="A103" i="22" s="1"/>
  <c r="A104" i="22" s="1"/>
  <c r="A105" i="22" s="1"/>
  <c r="A106" i="22" s="1"/>
  <c r="A107" i="22" s="1"/>
  <c r="A108" i="22" s="1"/>
  <c r="A109" i="22" s="1"/>
  <c r="A110" i="22" s="1"/>
  <c r="A111" i="22" s="1"/>
  <c r="A112" i="22" s="1"/>
  <c r="A113" i="22" s="1"/>
  <c r="A114" i="22" s="1"/>
  <c r="A115" i="22" s="1"/>
  <c r="A116" i="22" s="1"/>
  <c r="A117" i="22" s="1"/>
  <c r="A118" i="22" s="1"/>
  <c r="A119" i="22" s="1"/>
  <c r="A120" i="22" s="1"/>
  <c r="A121" i="22" s="1"/>
  <c r="A122" i="22" s="1"/>
  <c r="A123" i="22" s="1"/>
  <c r="A124" i="22" s="1"/>
  <c r="A125" i="22" s="1"/>
  <c r="A126" i="22" s="1"/>
  <c r="A127" i="22" s="1"/>
  <c r="A128" i="22" s="1"/>
  <c r="A129" i="22" s="1"/>
  <c r="A130" i="22" s="1"/>
  <c r="A131" i="22" s="1"/>
  <c r="A132" i="22" s="1"/>
  <c r="A133" i="22" s="1"/>
  <c r="A134" i="22" s="1"/>
  <c r="A135" i="22" s="1"/>
  <c r="A136" i="22" s="1"/>
  <c r="A137" i="22" s="1"/>
  <c r="A138" i="22" s="1"/>
  <c r="A139" i="22" s="1"/>
  <c r="A140" i="22" s="1"/>
  <c r="A141" i="22" s="1"/>
  <c r="A142" i="22" s="1"/>
  <c r="A143" i="22" s="1"/>
  <c r="A144" i="22" s="1"/>
  <c r="A145" i="22" s="1"/>
  <c r="A146" i="22" s="1"/>
  <c r="A147" i="22" s="1"/>
  <c r="A148" i="22" s="1"/>
  <c r="A149" i="22" s="1"/>
  <c r="A150" i="22" s="1"/>
  <c r="A151" i="22" s="1"/>
  <c r="A152" i="22" s="1"/>
  <c r="A153" i="22" s="1"/>
  <c r="A154" i="22" s="1"/>
  <c r="A155" i="22" s="1"/>
  <c r="A156" i="22" s="1"/>
  <c r="A157" i="22" s="1"/>
  <c r="A158" i="22" s="1"/>
  <c r="A159" i="22" s="1"/>
  <c r="A160" i="22" s="1"/>
  <c r="A161" i="22" s="1"/>
  <c r="A162" i="22" s="1"/>
  <c r="A163" i="22" s="1"/>
  <c r="A164" i="22" s="1"/>
  <c r="A165" i="22" s="1"/>
  <c r="A166" i="22" s="1"/>
  <c r="A167" i="22" s="1"/>
  <c r="A168" i="22" s="1"/>
  <c r="A169" i="22" s="1"/>
  <c r="A170" i="22" s="1"/>
  <c r="A171" i="22" s="1"/>
  <c r="A172" i="22" s="1"/>
  <c r="A173" i="22" s="1"/>
  <c r="A174" i="22" s="1"/>
  <c r="A175" i="22" s="1"/>
  <c r="A176" i="22" s="1"/>
  <c r="A177" i="22" s="1"/>
  <c r="A178" i="22" s="1"/>
  <c r="A179" i="22" s="1"/>
  <c r="A180" i="22" s="1"/>
  <c r="A181" i="22" s="1"/>
  <c r="A182" i="22" s="1"/>
  <c r="A183" i="22" s="1"/>
  <c r="A184" i="22" s="1"/>
  <c r="A185" i="22" s="1"/>
  <c r="A186" i="22" s="1"/>
  <c r="A187" i="22" s="1"/>
  <c r="A188" i="22" s="1"/>
  <c r="A189" i="22" s="1"/>
  <c r="A190" i="22" s="1"/>
  <c r="A191" i="22" s="1"/>
  <c r="A192" i="22" s="1"/>
  <c r="A193" i="22" s="1"/>
  <c r="A194" i="22" s="1"/>
  <c r="A195" i="22" s="1"/>
  <c r="A196" i="22" s="1"/>
  <c r="A197" i="22" s="1"/>
  <c r="A198" i="22" s="1"/>
  <c r="A199" i="22" s="1"/>
  <c r="A200" i="22" s="1"/>
  <c r="A201" i="22" s="1"/>
  <c r="A202" i="22" s="1"/>
  <c r="A203" i="22" s="1"/>
  <c r="A204" i="22" s="1"/>
  <c r="A205" i="22" s="1"/>
  <c r="A206" i="22" s="1"/>
  <c r="A207" i="22" s="1"/>
  <c r="K8" i="22"/>
  <c r="C8" i="22"/>
  <c r="K7" i="22"/>
  <c r="C7" i="22"/>
  <c r="U32" i="21"/>
  <c r="U31" i="21"/>
  <c r="U30" i="21"/>
  <c r="U29" i="21"/>
  <c r="U28" i="21"/>
  <c r="U27" i="21"/>
  <c r="U26" i="21"/>
  <c r="U25" i="21"/>
  <c r="U24" i="21"/>
  <c r="U23" i="21"/>
  <c r="U22" i="21"/>
  <c r="U21" i="21"/>
  <c r="U20" i="21"/>
  <c r="U19" i="21"/>
  <c r="U18" i="21"/>
  <c r="U17" i="21"/>
  <c r="U16" i="21"/>
  <c r="U15" i="21"/>
  <c r="U14" i="21"/>
  <c r="U13" i="21"/>
  <c r="U12" i="21"/>
  <c r="U11" i="21"/>
  <c r="U10" i="21"/>
  <c r="U9" i="21"/>
  <c r="U8" i="21"/>
  <c r="C8" i="21"/>
  <c r="U7" i="21"/>
  <c r="C7" i="21"/>
  <c r="A9" i="20"/>
  <c r="A10" i="20"/>
  <c r="A11" i="20" s="1"/>
  <c r="A12" i="20"/>
  <c r="A13" i="20" s="1"/>
  <c r="A14" i="20" s="1"/>
  <c r="A15" i="20" s="1"/>
  <c r="A16" i="20" s="1"/>
  <c r="A17" i="20" s="1"/>
  <c r="A18" i="20" s="1"/>
  <c r="A19" i="20" s="1"/>
  <c r="A20" i="20" s="1"/>
  <c r="A21" i="20" s="1"/>
  <c r="A22" i="20" s="1"/>
  <c r="A23" i="20" s="1"/>
  <c r="A24" i="20" s="1"/>
  <c r="A25" i="20" s="1"/>
  <c r="A26" i="20" s="1"/>
  <c r="A27" i="20" s="1"/>
  <c r="A28" i="20" s="1"/>
  <c r="A29" i="20" s="1"/>
  <c r="A30" i="20" s="1"/>
  <c r="A31" i="20" s="1"/>
  <c r="A32" i="20" s="1"/>
  <c r="A33" i="20" s="1"/>
  <c r="A34" i="20" s="1"/>
  <c r="A35" i="20" s="1"/>
  <c r="A36" i="20" s="1"/>
  <c r="A37" i="20" s="1"/>
  <c r="A38" i="20" s="1"/>
  <c r="A39" i="20" s="1"/>
  <c r="A40" i="20" s="1"/>
  <c r="A41" i="20" s="1"/>
  <c r="A42" i="20" s="1"/>
  <c r="A43" i="20" s="1"/>
  <c r="A44" i="20" s="1"/>
  <c r="A45" i="20" s="1"/>
  <c r="A46" i="20" s="1"/>
  <c r="A47" i="20" s="1"/>
  <c r="A48" i="20" s="1"/>
  <c r="A49" i="20" s="1"/>
  <c r="A50" i="20" s="1"/>
  <c r="A51" i="20" s="1"/>
  <c r="A52" i="20" s="1"/>
  <c r="A53" i="20" s="1"/>
  <c r="A54" i="20" s="1"/>
  <c r="A55" i="20" s="1"/>
  <c r="A56" i="20" s="1"/>
  <c r="A57" i="20" s="1"/>
  <c r="A58" i="20" s="1"/>
  <c r="A59" i="20" s="1"/>
  <c r="A60" i="20" s="1"/>
  <c r="A61" i="20" s="1"/>
  <c r="A62" i="20" s="1"/>
  <c r="A63" i="20" s="1"/>
  <c r="A64" i="20" s="1"/>
  <c r="A65" i="20" s="1"/>
  <c r="A66" i="20" s="1"/>
  <c r="A67" i="20" s="1"/>
  <c r="A68" i="20" s="1"/>
  <c r="A69" i="20" s="1"/>
  <c r="A70" i="20" s="1"/>
  <c r="A71" i="20" s="1"/>
  <c r="A72" i="20" s="1"/>
  <c r="A73" i="20" s="1"/>
  <c r="A74" i="20" s="1"/>
  <c r="A75" i="20" s="1"/>
  <c r="A76" i="20" s="1"/>
  <c r="A77" i="20" s="1"/>
  <c r="A78" i="20" s="1"/>
  <c r="A79" i="20" s="1"/>
  <c r="A80" i="20" s="1"/>
  <c r="A81" i="20" s="1"/>
  <c r="A82" i="20" s="1"/>
  <c r="A83" i="20" s="1"/>
  <c r="A84" i="20" s="1"/>
  <c r="A85" i="20" s="1"/>
  <c r="A86" i="20" s="1"/>
  <c r="A87" i="20" s="1"/>
  <c r="A88" i="20" s="1"/>
  <c r="A89" i="20" s="1"/>
  <c r="A90" i="20" s="1"/>
  <c r="A91" i="20" s="1"/>
  <c r="A92" i="20" s="1"/>
  <c r="A93" i="20" s="1"/>
  <c r="A94" i="20" s="1"/>
  <c r="A95" i="20" s="1"/>
  <c r="A96" i="20" s="1"/>
  <c r="A97" i="20" s="1"/>
  <c r="A98" i="20" s="1"/>
  <c r="A99" i="20" s="1"/>
  <c r="A100" i="20" s="1"/>
  <c r="A101" i="20" s="1"/>
  <c r="A102" i="20" s="1"/>
  <c r="A103" i="20" s="1"/>
  <c r="A104" i="20" s="1"/>
  <c r="A105" i="20" s="1"/>
  <c r="A106" i="20" s="1"/>
  <c r="A107" i="20" s="1"/>
  <c r="A108" i="20" s="1"/>
  <c r="A109" i="20" s="1"/>
  <c r="A110" i="20" s="1"/>
  <c r="A111" i="20" s="1"/>
  <c r="A112" i="20" s="1"/>
  <c r="A113" i="20" s="1"/>
  <c r="A114" i="20" s="1"/>
  <c r="A115" i="20" s="1"/>
  <c r="A116" i="20" s="1"/>
  <c r="A117" i="20" s="1"/>
  <c r="A118" i="20" s="1"/>
  <c r="A119" i="20" s="1"/>
  <c r="A120" i="20" s="1"/>
  <c r="A121" i="20" s="1"/>
  <c r="A122" i="20" s="1"/>
  <c r="A123" i="20" s="1"/>
  <c r="A124" i="20" s="1"/>
  <c r="A125" i="20" s="1"/>
  <c r="A126" i="20" s="1"/>
  <c r="A127" i="20" s="1"/>
  <c r="A128" i="20" s="1"/>
  <c r="A129" i="20" s="1"/>
  <c r="A130" i="20" s="1"/>
  <c r="A131" i="20" s="1"/>
  <c r="A132" i="20" s="1"/>
  <c r="A133" i="20" s="1"/>
  <c r="A134" i="20" s="1"/>
  <c r="A135" i="20" s="1"/>
  <c r="A136" i="20" s="1"/>
  <c r="A137" i="20" s="1"/>
  <c r="A138" i="20" s="1"/>
  <c r="A139" i="20" s="1"/>
  <c r="A140" i="20" s="1"/>
  <c r="A141" i="20" s="1"/>
  <c r="A142" i="20" s="1"/>
  <c r="A143" i="20" s="1"/>
  <c r="A144" i="20" s="1"/>
  <c r="A145" i="20" s="1"/>
  <c r="A146" i="20" s="1"/>
  <c r="A147" i="20" s="1"/>
  <c r="A148" i="20" s="1"/>
  <c r="A149" i="20" s="1"/>
  <c r="A150" i="20" s="1"/>
  <c r="A151" i="20" s="1"/>
  <c r="A152" i="20" s="1"/>
  <c r="A153" i="20" s="1"/>
  <c r="A154" i="20" s="1"/>
  <c r="A155" i="20" s="1"/>
  <c r="A156" i="20" s="1"/>
  <c r="A157" i="20" s="1"/>
  <c r="A158" i="20" s="1"/>
  <c r="A159" i="20" s="1"/>
  <c r="A160" i="20" s="1"/>
  <c r="A161" i="20" s="1"/>
  <c r="A162" i="20" s="1"/>
  <c r="A163" i="20" s="1"/>
  <c r="A164" i="20" s="1"/>
  <c r="A165" i="20" s="1"/>
  <c r="A166" i="20" s="1"/>
  <c r="A167" i="20" s="1"/>
  <c r="A168" i="20" s="1"/>
  <c r="A169" i="20" s="1"/>
  <c r="A170" i="20" s="1"/>
  <c r="A171" i="20" s="1"/>
  <c r="A172" i="20" s="1"/>
  <c r="A173" i="20" s="1"/>
  <c r="A174" i="20" s="1"/>
  <c r="A175" i="20" s="1"/>
  <c r="A176" i="20" s="1"/>
  <c r="A177" i="20" s="1"/>
  <c r="A178" i="20" s="1"/>
  <c r="A179" i="20" s="1"/>
  <c r="A180" i="20" s="1"/>
  <c r="A181" i="20" s="1"/>
  <c r="A182" i="20" s="1"/>
  <c r="A183" i="20" s="1"/>
  <c r="A184" i="20" s="1"/>
  <c r="A185" i="20" s="1"/>
  <c r="A186" i="20" s="1"/>
  <c r="A187" i="20" s="1"/>
  <c r="A188" i="20" s="1"/>
  <c r="A189" i="20" s="1"/>
  <c r="A190" i="20" s="1"/>
  <c r="A191" i="20" s="1"/>
  <c r="A192" i="20" s="1"/>
  <c r="A193" i="20" s="1"/>
  <c r="A194" i="20" s="1"/>
  <c r="A195" i="20" s="1"/>
  <c r="A196" i="20" s="1"/>
  <c r="A197" i="20" s="1"/>
  <c r="A198" i="20" s="1"/>
  <c r="A199" i="20" s="1"/>
  <c r="A200" i="20" s="1"/>
  <c r="A201" i="20" s="1"/>
  <c r="A202" i="20" s="1"/>
  <c r="A203" i="20" s="1"/>
  <c r="A204" i="20" s="1"/>
  <c r="A205" i="20" s="1"/>
  <c r="A206" i="20" s="1"/>
  <c r="A207" i="20" s="1"/>
  <c r="C8" i="20"/>
  <c r="C7" i="20"/>
  <c r="P8" i="12"/>
  <c r="O8" i="12"/>
  <c r="D8" i="12"/>
  <c r="X7" i="12"/>
  <c r="P7" i="12"/>
  <c r="O7" i="12"/>
  <c r="D7" i="12"/>
  <c r="A9" i="28"/>
  <c r="A10" i="28" s="1"/>
  <c r="A11" i="28" s="1"/>
  <c r="A12" i="28" s="1"/>
  <c r="A13" i="28" s="1"/>
  <c r="A14" i="28" s="1"/>
  <c r="A15" i="28" s="1"/>
  <c r="A16" i="28" s="1"/>
  <c r="A17" i="28" s="1"/>
  <c r="A18" i="28" s="1"/>
  <c r="A19" i="28" s="1"/>
  <c r="A20" i="28" s="1"/>
  <c r="A21" i="28" s="1"/>
  <c r="A22" i="28" s="1"/>
  <c r="A23" i="28" s="1"/>
  <c r="A24" i="28" s="1"/>
  <c r="A25" i="28" s="1"/>
  <c r="A26" i="28" s="1"/>
  <c r="A27" i="28" s="1"/>
  <c r="A28" i="28" s="1"/>
  <c r="A29" i="28" s="1"/>
  <c r="A30" i="28" s="1"/>
  <c r="A31" i="28" s="1"/>
  <c r="A32" i="28" s="1"/>
  <c r="A33" i="28" s="1"/>
  <c r="A34" i="28" s="1"/>
  <c r="A35" i="28" s="1"/>
  <c r="A36" i="28" s="1"/>
  <c r="A37" i="28" s="1"/>
  <c r="A38" i="28" s="1"/>
  <c r="A39" i="28" s="1"/>
  <c r="A40" i="28" s="1"/>
  <c r="A41" i="28" s="1"/>
  <c r="A42" i="28" s="1"/>
  <c r="A43" i="28" s="1"/>
  <c r="A44" i="28" s="1"/>
  <c r="A45" i="28" s="1"/>
  <c r="A46" i="28" s="1"/>
  <c r="A47" i="28" s="1"/>
  <c r="A48" i="28" s="1"/>
  <c r="A49" i="28" s="1"/>
  <c r="A50" i="28" s="1"/>
  <c r="A51" i="28" s="1"/>
  <c r="A52" i="28" s="1"/>
  <c r="A53" i="28" s="1"/>
  <c r="A54" i="28" s="1"/>
  <c r="A55" i="28" s="1"/>
  <c r="A56" i="28" s="1"/>
  <c r="A57" i="28" s="1"/>
  <c r="A58" i="28" s="1"/>
  <c r="A59" i="28" s="1"/>
  <c r="A60" i="28" s="1"/>
  <c r="A61" i="28" s="1"/>
  <c r="A62" i="28" s="1"/>
  <c r="A63" i="28" s="1"/>
  <c r="A64" i="28" s="1"/>
  <c r="A65" i="28" s="1"/>
  <c r="A66" i="28" s="1"/>
  <c r="A67" i="28" s="1"/>
  <c r="A68" i="28" s="1"/>
  <c r="A69" i="28" s="1"/>
  <c r="A70" i="28" s="1"/>
  <c r="A71" i="28" s="1"/>
  <c r="A72" i="28" s="1"/>
  <c r="A73" i="28" s="1"/>
  <c r="A74" i="28" s="1"/>
  <c r="A75" i="28" s="1"/>
  <c r="A76" i="28" s="1"/>
  <c r="A77" i="28" s="1"/>
  <c r="A78" i="28" s="1"/>
  <c r="A79" i="28" s="1"/>
  <c r="A80" i="28" s="1"/>
  <c r="A81" i="28" s="1"/>
  <c r="A82" i="28" s="1"/>
  <c r="A83" i="28" s="1"/>
  <c r="A84" i="28" s="1"/>
  <c r="A85" i="28" s="1"/>
  <c r="A86" i="28" s="1"/>
  <c r="A87" i="28" s="1"/>
  <c r="A88" i="28" s="1"/>
  <c r="A89" i="28" s="1"/>
  <c r="A90" i="28" s="1"/>
  <c r="A91" i="28" s="1"/>
  <c r="A92" i="28" s="1"/>
  <c r="A93" i="28" s="1"/>
  <c r="A94" i="28" s="1"/>
  <c r="A95" i="28" s="1"/>
  <c r="A96" i="28" s="1"/>
  <c r="A97" i="28" s="1"/>
  <c r="A98" i="28" s="1"/>
  <c r="A99" i="28" s="1"/>
  <c r="A100" i="28" s="1"/>
  <c r="A101" i="28" s="1"/>
  <c r="A102" i="28" s="1"/>
  <c r="A103" i="28" s="1"/>
  <c r="A104" i="28" s="1"/>
  <c r="A105" i="28" s="1"/>
  <c r="A106" i="28" s="1"/>
  <c r="A107" i="28" s="1"/>
  <c r="A108" i="28" s="1"/>
  <c r="A109" i="28" s="1"/>
  <c r="A110" i="28" s="1"/>
  <c r="A111" i="28" s="1"/>
  <c r="A112" i="28" s="1"/>
  <c r="A113" i="28" s="1"/>
  <c r="A114" i="28" s="1"/>
  <c r="A115" i="28" s="1"/>
  <c r="A116" i="28" s="1"/>
  <c r="A117" i="28" s="1"/>
  <c r="A118" i="28" s="1"/>
  <c r="A119" i="28" s="1"/>
  <c r="A120" i="28" s="1"/>
  <c r="A121" i="28" s="1"/>
  <c r="A122" i="28" s="1"/>
  <c r="A123" i="28" s="1"/>
  <c r="A124" i="28" s="1"/>
  <c r="A125" i="28" s="1"/>
  <c r="A126" i="28" s="1"/>
  <c r="A127" i="28" s="1"/>
  <c r="A128" i="28" s="1"/>
  <c r="A129" i="28" s="1"/>
  <c r="A130" i="28" s="1"/>
  <c r="A131" i="28" s="1"/>
  <c r="A132" i="28" s="1"/>
  <c r="A133" i="28" s="1"/>
  <c r="A134" i="28" s="1"/>
  <c r="A135" i="28" s="1"/>
  <c r="A136" i="28" s="1"/>
  <c r="A137" i="28" s="1"/>
  <c r="A138" i="28" s="1"/>
  <c r="A139" i="28" s="1"/>
  <c r="A140" i="28" s="1"/>
  <c r="A141" i="28" s="1"/>
  <c r="A142" i="28" s="1"/>
  <c r="A143" i="28" s="1"/>
  <c r="A144" i="28" s="1"/>
  <c r="A145" i="28" s="1"/>
  <c r="A146" i="28" s="1"/>
  <c r="A147" i="28" s="1"/>
  <c r="A148" i="28" s="1"/>
  <c r="A149" i="28" s="1"/>
  <c r="A150" i="28" s="1"/>
  <c r="A151" i="28" s="1"/>
  <c r="A152" i="28" s="1"/>
  <c r="A153" i="28" s="1"/>
  <c r="A154" i="28" s="1"/>
  <c r="A155" i="28" s="1"/>
  <c r="A156" i="28" s="1"/>
  <c r="A157" i="28" s="1"/>
  <c r="A158" i="28" s="1"/>
  <c r="A159" i="28" s="1"/>
  <c r="A160" i="28" s="1"/>
  <c r="A161" i="28" s="1"/>
  <c r="A162" i="28" s="1"/>
  <c r="A163" i="28" s="1"/>
  <c r="A164" i="28" s="1"/>
  <c r="A165" i="28" s="1"/>
  <c r="A166" i="28" s="1"/>
  <c r="A167" i="28" s="1"/>
  <c r="A168" i="28" s="1"/>
  <c r="A169" i="28" s="1"/>
  <c r="A170" i="28" s="1"/>
  <c r="A171" i="28" s="1"/>
  <c r="A172" i="28" s="1"/>
  <c r="A173" i="28" s="1"/>
  <c r="A174" i="28" s="1"/>
  <c r="A175" i="28" s="1"/>
  <c r="A176" i="28" s="1"/>
  <c r="A177" i="28" s="1"/>
  <c r="A178" i="28" s="1"/>
  <c r="A179" i="28" s="1"/>
  <c r="A180" i="28" s="1"/>
  <c r="A181" i="28" s="1"/>
  <c r="A182" i="28" s="1"/>
  <c r="A183" i="28" s="1"/>
  <c r="A184" i="28" s="1"/>
  <c r="A185" i="28" s="1"/>
  <c r="A186" i="28" s="1"/>
  <c r="A187" i="28" s="1"/>
  <c r="A188" i="28" s="1"/>
  <c r="A189" i="28" s="1"/>
  <c r="A190" i="28" s="1"/>
  <c r="A191" i="28" s="1"/>
  <c r="A192" i="28" s="1"/>
  <c r="A193" i="28" s="1"/>
  <c r="A194" i="28" s="1"/>
  <c r="A195" i="28" s="1"/>
  <c r="A196" i="28" s="1"/>
  <c r="A197" i="28" s="1"/>
  <c r="A198" i="28" s="1"/>
  <c r="A199" i="28" s="1"/>
  <c r="A200" i="28" s="1"/>
  <c r="A201" i="28" s="1"/>
  <c r="A202" i="28" s="1"/>
  <c r="A203" i="28" s="1"/>
  <c r="A204" i="28" s="1"/>
  <c r="A205" i="28" s="1"/>
  <c r="A206" i="28" s="1"/>
  <c r="A207" i="28" s="1"/>
  <c r="D8" i="28"/>
  <c r="V7" i="28"/>
  <c r="N7" i="28"/>
  <c r="M7" i="28"/>
  <c r="G7" i="28"/>
  <c r="D7" i="28"/>
  <c r="A9" i="6"/>
  <c r="A10" i="6" s="1"/>
  <c r="A11" i="6" s="1"/>
  <c r="A12" i="6" s="1"/>
  <c r="A13" i="6" s="1"/>
  <c r="A14" i="6" s="1"/>
  <c r="A15" i="6" s="1"/>
  <c r="A16" i="6" s="1"/>
  <c r="A17" i="6" s="1"/>
  <c r="A18" i="6" s="1"/>
  <c r="A19" i="6" s="1"/>
  <c r="A20" i="6" s="1"/>
  <c r="A21" i="6" s="1"/>
  <c r="A22" i="6" s="1"/>
  <c r="A23" i="6" s="1"/>
  <c r="A24" i="6" s="1"/>
  <c r="A25" i="6" s="1"/>
  <c r="A26" i="6" s="1"/>
  <c r="A27" i="6" s="1"/>
  <c r="A28" i="6" s="1"/>
  <c r="A29" i="6" s="1"/>
  <c r="A30" i="6" s="1"/>
  <c r="A31" i="6" s="1"/>
  <c r="A32" i="6" s="1"/>
  <c r="A33" i="6" s="1"/>
  <c r="A34" i="6" s="1"/>
  <c r="A35" i="6" s="1"/>
  <c r="A36" i="6" s="1"/>
  <c r="A37" i="6" s="1"/>
  <c r="A38" i="6" s="1"/>
  <c r="A39" i="6" s="1"/>
  <c r="A40" i="6" s="1"/>
  <c r="A41" i="6" s="1"/>
  <c r="A42" i="6" s="1"/>
  <c r="A43" i="6" s="1"/>
  <c r="A44" i="6" s="1"/>
  <c r="A45" i="6" s="1"/>
  <c r="A46" i="6" s="1"/>
  <c r="A47" i="6" s="1"/>
  <c r="A48" i="6" s="1"/>
  <c r="A49" i="6" s="1"/>
  <c r="A50" i="6" s="1"/>
  <c r="A51" i="6" s="1"/>
  <c r="A52" i="6" s="1"/>
  <c r="A53" i="6" s="1"/>
  <c r="A54" i="6" s="1"/>
  <c r="A55" i="6" s="1"/>
  <c r="A56" i="6" s="1"/>
  <c r="A57" i="6" s="1"/>
  <c r="A58" i="6" s="1"/>
  <c r="A59" i="6" s="1"/>
  <c r="A60" i="6" s="1"/>
  <c r="A61" i="6" s="1"/>
  <c r="A62" i="6" s="1"/>
  <c r="A63" i="6" s="1"/>
  <c r="A64" i="6" s="1"/>
  <c r="A65" i="6" s="1"/>
  <c r="A66" i="6" s="1"/>
  <c r="A67" i="6" s="1"/>
  <c r="A68" i="6" s="1"/>
  <c r="A69" i="6" s="1"/>
  <c r="A70" i="6" s="1"/>
  <c r="A71" i="6" s="1"/>
  <c r="A72" i="6" s="1"/>
  <c r="A73" i="6" s="1"/>
  <c r="A74" i="6" s="1"/>
  <c r="A75" i="6" s="1"/>
  <c r="A76" i="6" s="1"/>
  <c r="A77" i="6" s="1"/>
  <c r="A78" i="6" s="1"/>
  <c r="A79" i="6" s="1"/>
  <c r="A80" i="6" s="1"/>
  <c r="A81" i="6" s="1"/>
  <c r="A82" i="6" s="1"/>
  <c r="A83" i="6" s="1"/>
  <c r="A84" i="6" s="1"/>
  <c r="A85" i="6" s="1"/>
  <c r="A86" i="6" s="1"/>
  <c r="A87" i="6" s="1"/>
  <c r="A88" i="6" s="1"/>
  <c r="A89" i="6" s="1"/>
  <c r="A90" i="6" s="1"/>
  <c r="A91" i="6" s="1"/>
  <c r="A92" i="6" s="1"/>
  <c r="A93" i="6" s="1"/>
  <c r="A94" i="6" s="1"/>
  <c r="A95" i="6" s="1"/>
  <c r="A96" i="6" s="1"/>
  <c r="A97" i="6" s="1"/>
  <c r="A98" i="6" s="1"/>
  <c r="A99" i="6" s="1"/>
  <c r="A100" i="6" s="1"/>
  <c r="A101" i="6" s="1"/>
  <c r="A102" i="6" s="1"/>
  <c r="A103" i="6" s="1"/>
  <c r="A104" i="6" s="1"/>
  <c r="A105" i="6" s="1"/>
  <c r="A106" i="6" s="1"/>
  <c r="A107" i="6" s="1"/>
  <c r="A108" i="6" s="1"/>
  <c r="A109" i="6" s="1"/>
  <c r="A110" i="6" s="1"/>
  <c r="A111" i="6" s="1"/>
  <c r="A112" i="6" s="1"/>
  <c r="A113" i="6" s="1"/>
  <c r="A114" i="6" s="1"/>
  <c r="A115" i="6" s="1"/>
  <c r="A116" i="6" s="1"/>
  <c r="A117" i="6" s="1"/>
  <c r="A118" i="6" s="1"/>
  <c r="A119" i="6" s="1"/>
  <c r="A120" i="6" s="1"/>
  <c r="A121" i="6" s="1"/>
  <c r="A122" i="6" s="1"/>
  <c r="A123" i="6" s="1"/>
  <c r="A124" i="6" s="1"/>
  <c r="A125" i="6" s="1"/>
  <c r="A126" i="6" s="1"/>
  <c r="A127" i="6" s="1"/>
  <c r="A128" i="6" s="1"/>
  <c r="A129" i="6" s="1"/>
  <c r="A130" i="6" s="1"/>
  <c r="A131" i="6" s="1"/>
  <c r="A132" i="6" s="1"/>
  <c r="A133" i="6" s="1"/>
  <c r="A134" i="6" s="1"/>
  <c r="A135" i="6" s="1"/>
  <c r="A136" i="6" s="1"/>
  <c r="A137" i="6" s="1"/>
  <c r="A138" i="6" s="1"/>
  <c r="A139" i="6" s="1"/>
  <c r="A140" i="6" s="1"/>
  <c r="A141" i="6" s="1"/>
  <c r="A142" i="6" s="1"/>
  <c r="A143" i="6" s="1"/>
  <c r="A144" i="6" s="1"/>
  <c r="A145" i="6" s="1"/>
  <c r="A146" i="6" s="1"/>
  <c r="A147" i="6" s="1"/>
  <c r="A148" i="6" s="1"/>
  <c r="A149" i="6" s="1"/>
  <c r="A150" i="6" s="1"/>
  <c r="A151" i="6" s="1"/>
  <c r="A152" i="6" s="1"/>
  <c r="A153" i="6" s="1"/>
  <c r="A154" i="6" s="1"/>
  <c r="A155" i="6" s="1"/>
  <c r="A156" i="6" s="1"/>
  <c r="A157" i="6" s="1"/>
  <c r="A158" i="6" s="1"/>
  <c r="A159" i="6" s="1"/>
  <c r="A160" i="6" s="1"/>
  <c r="A161" i="6" s="1"/>
  <c r="A162" i="6" s="1"/>
  <c r="A163" i="6" s="1"/>
  <c r="A164" i="6" s="1"/>
  <c r="A165" i="6" s="1"/>
  <c r="A166" i="6" s="1"/>
  <c r="A167" i="6" s="1"/>
  <c r="A168" i="6" s="1"/>
  <c r="A169" i="6" s="1"/>
  <c r="A170" i="6" s="1"/>
  <c r="A171" i="6" s="1"/>
  <c r="A172" i="6" s="1"/>
  <c r="A173" i="6" s="1"/>
  <c r="A174" i="6" s="1"/>
  <c r="A175" i="6" s="1"/>
  <c r="A176" i="6" s="1"/>
  <c r="A177" i="6" s="1"/>
  <c r="A178" i="6" s="1"/>
  <c r="A179" i="6" s="1"/>
  <c r="A180" i="6" s="1"/>
  <c r="A181" i="6" s="1"/>
  <c r="A182" i="6" s="1"/>
  <c r="A183" i="6" s="1"/>
  <c r="A184" i="6" s="1"/>
  <c r="A185" i="6" s="1"/>
  <c r="A186" i="6" s="1"/>
  <c r="A187" i="6" s="1"/>
  <c r="A188" i="6" s="1"/>
  <c r="A189" i="6" s="1"/>
  <c r="A190" i="6" s="1"/>
  <c r="A191" i="6" s="1"/>
  <c r="A192" i="6" s="1"/>
  <c r="A193" i="6" s="1"/>
  <c r="A194" i="6" s="1"/>
  <c r="A195" i="6" s="1"/>
  <c r="A196" i="6" s="1"/>
  <c r="A197" i="6" s="1"/>
  <c r="A198" i="6" s="1"/>
  <c r="A199" i="6" s="1"/>
  <c r="A200" i="6" s="1"/>
  <c r="A201" i="6" s="1"/>
  <c r="A202" i="6" s="1"/>
  <c r="A203" i="6" s="1"/>
  <c r="A204" i="6" s="1"/>
  <c r="A205" i="6" s="1"/>
  <c r="A206" i="6" s="1"/>
  <c r="A207" i="6" s="1"/>
  <c r="C8" i="6"/>
  <c r="O7" i="6"/>
  <c r="N7" i="6"/>
  <c r="C7" i="6"/>
  <c r="C1" i="12"/>
  <c r="C1" i="15"/>
  <c r="D1" i="11"/>
  <c r="E1" i="28"/>
  <c r="F1" i="20"/>
  <c r="D1" i="23"/>
  <c r="D1" i="14"/>
  <c r="D1" i="26"/>
  <c r="D1" i="25"/>
  <c r="D1" i="9"/>
  <c r="D1" i="6"/>
  <c r="D1" i="22"/>
  <c r="E1" i="21"/>
  <c r="C1" i="10"/>
  <c r="D1" i="24"/>
  <c r="N8" i="22"/>
  <c r="N208" i="22" s="1"/>
  <c r="H5" i="2"/>
  <c r="Y208" i="28"/>
  <c r="Q208" i="48"/>
  <c r="AD208" i="54"/>
  <c r="S8" i="24"/>
  <c r="S208" i="24" s="1"/>
  <c r="Q208" i="20"/>
  <c r="X208" i="55"/>
  <c r="Y136" i="55" s="1"/>
  <c r="Y208" i="55" s="1"/>
  <c r="O208" i="52"/>
  <c r="AH204" i="2"/>
  <c r="AH188" i="2"/>
  <c r="AH172" i="2"/>
  <c r="AH164" i="2"/>
  <c r="AH176" i="2"/>
  <c r="AH114" i="2"/>
  <c r="AH78" i="2"/>
  <c r="AH70" i="2"/>
  <c r="AH205" i="2"/>
  <c r="AH201" i="2"/>
  <c r="AH197" i="2"/>
  <c r="AH193" i="2"/>
  <c r="AH189" i="2"/>
  <c r="AH185" i="2"/>
  <c r="AH181" i="2"/>
  <c r="AH177" i="2"/>
  <c r="AH173" i="2"/>
  <c r="AH169" i="2"/>
  <c r="AH165" i="2"/>
  <c r="AH161" i="2"/>
  <c r="AH157" i="2"/>
  <c r="AH149" i="2"/>
  <c r="AH145" i="2"/>
  <c r="AH141" i="2"/>
  <c r="AH133" i="2"/>
  <c r="AH129" i="2"/>
  <c r="AH125" i="2"/>
  <c r="AH117" i="2"/>
  <c r="AH113" i="2"/>
  <c r="AH109" i="2"/>
  <c r="AH101" i="2"/>
  <c r="AH93" i="2"/>
  <c r="AH85" i="2"/>
  <c r="AH77" i="2"/>
  <c r="AH69" i="2"/>
  <c r="AH61" i="2"/>
  <c r="AH53" i="2"/>
  <c r="AH45" i="2"/>
  <c r="AH37" i="2"/>
  <c r="AH29" i="2"/>
  <c r="AH21" i="2"/>
  <c r="O30" i="2"/>
  <c r="O206" i="2"/>
  <c r="O186" i="2"/>
  <c r="O178" i="2"/>
  <c r="O170" i="2"/>
  <c r="O162" i="2"/>
  <c r="O158" i="2"/>
  <c r="O154" i="2"/>
  <c r="O150" i="2"/>
  <c r="O134" i="2"/>
  <c r="O130" i="2"/>
  <c r="O122" i="2"/>
  <c r="O118" i="2"/>
  <c r="O114" i="2"/>
  <c r="O110" i="2"/>
  <c r="O98" i="2"/>
  <c r="O90" i="2"/>
  <c r="O86" i="2"/>
  <c r="AH206" i="2"/>
  <c r="AH50" i="2"/>
  <c r="AH138" i="2"/>
  <c r="AH94" i="2"/>
  <c r="O82" i="2"/>
  <c r="O74" i="2"/>
  <c r="O66" i="2"/>
  <c r="O58" i="2"/>
  <c r="AH54" i="2"/>
  <c r="AH46" i="2"/>
  <c r="AH38" i="2"/>
  <c r="AH202" i="2"/>
  <c r="AH178" i="2"/>
  <c r="AH190" i="2"/>
  <c r="AH14" i="2"/>
  <c r="AH182" i="2"/>
  <c r="O22" i="2"/>
  <c r="AH62" i="2"/>
  <c r="AH160" i="2"/>
  <c r="AH156" i="2"/>
  <c r="AH152" i="2"/>
  <c r="AH148" i="2"/>
  <c r="AH144" i="2"/>
  <c r="AH140" i="2"/>
  <c r="AH136" i="2"/>
  <c r="AH132" i="2"/>
  <c r="AH128" i="2"/>
  <c r="AH124" i="2"/>
  <c r="AH120" i="2"/>
  <c r="AH116" i="2"/>
  <c r="AH112" i="2"/>
  <c r="AH108" i="2"/>
  <c r="AH104" i="2"/>
  <c r="AH100" i="2"/>
  <c r="AH96" i="2"/>
  <c r="AH88" i="2"/>
  <c r="AH80" i="2"/>
  <c r="AH72" i="2"/>
  <c r="AH64" i="2"/>
  <c r="AH56" i="2"/>
  <c r="AH48" i="2"/>
  <c r="AH40" i="2"/>
  <c r="AH32" i="2"/>
  <c r="AH24" i="2"/>
  <c r="AH13" i="2"/>
  <c r="AH16" i="2"/>
  <c r="AC208" i="14"/>
  <c r="AD8" i="14"/>
  <c r="AD208" i="14"/>
  <c r="S8" i="42"/>
  <c r="S208" i="42" s="1"/>
  <c r="R208" i="42"/>
  <c r="T208" i="42"/>
  <c r="E5" i="42" s="1"/>
  <c r="Z208" i="6"/>
  <c r="Q9" i="25"/>
  <c r="Q208" i="25" s="1"/>
  <c r="P208" i="25"/>
  <c r="W208" i="54"/>
  <c r="AF71" i="47"/>
  <c r="AF208" i="47" s="1"/>
  <c r="AE208" i="47"/>
  <c r="AF208" i="55"/>
  <c r="R208" i="24"/>
  <c r="X160" i="9" l="1"/>
  <c r="Y160" i="9" s="1"/>
  <c r="X104" i="9"/>
  <c r="Y104" i="9" s="1"/>
  <c r="X207" i="9"/>
  <c r="Y207" i="9" s="1"/>
  <c r="X183" i="9"/>
  <c r="Y183" i="9" s="1"/>
  <c r="X143" i="9"/>
  <c r="Y143" i="9" s="1"/>
  <c r="X127" i="9"/>
  <c r="Y127" i="9" s="1"/>
  <c r="X95" i="9"/>
  <c r="Y95" i="9" s="1"/>
  <c r="X79" i="9"/>
  <c r="Y79" i="9" s="1"/>
  <c r="X63" i="9"/>
  <c r="Y63" i="9" s="1"/>
  <c r="X39" i="9"/>
  <c r="Y39" i="9" s="1"/>
  <c r="X206" i="9"/>
  <c r="Y206" i="9" s="1"/>
  <c r="X198" i="9"/>
  <c r="Y198" i="9" s="1"/>
  <c r="X190" i="9"/>
  <c r="Y190" i="9" s="1"/>
  <c r="X182" i="9"/>
  <c r="Y182" i="9" s="1"/>
  <c r="X174" i="9"/>
  <c r="Y174" i="9" s="1"/>
  <c r="X166" i="9"/>
  <c r="Y166" i="9" s="1"/>
  <c r="X158" i="9"/>
  <c r="Y158" i="9" s="1"/>
  <c r="X150" i="9"/>
  <c r="Y150" i="9" s="1"/>
  <c r="X142" i="9"/>
  <c r="Y142" i="9" s="1"/>
  <c r="X134" i="9"/>
  <c r="Y134" i="9" s="1"/>
  <c r="X126" i="9"/>
  <c r="Y126" i="9" s="1"/>
  <c r="X118" i="9"/>
  <c r="Y118" i="9" s="1"/>
  <c r="X110" i="9"/>
  <c r="Y110" i="9" s="1"/>
  <c r="X102" i="9"/>
  <c r="Y102" i="9" s="1"/>
  <c r="X94" i="9"/>
  <c r="Y94" i="9" s="1"/>
  <c r="X86" i="9"/>
  <c r="Y86" i="9" s="1"/>
  <c r="X78" i="9"/>
  <c r="Y78" i="9" s="1"/>
  <c r="X70" i="9"/>
  <c r="Y70" i="9" s="1"/>
  <c r="X62" i="9"/>
  <c r="Y62" i="9" s="1"/>
  <c r="X54" i="9"/>
  <c r="Y54" i="9" s="1"/>
  <c r="X46" i="9"/>
  <c r="Y46" i="9" s="1"/>
  <c r="X38" i="9"/>
  <c r="Y38" i="9" s="1"/>
  <c r="X176" i="9"/>
  <c r="Y176" i="9" s="1"/>
  <c r="X128" i="9"/>
  <c r="Y128" i="9" s="1"/>
  <c r="X96" i="9"/>
  <c r="Y96" i="9" s="1"/>
  <c r="X48" i="9"/>
  <c r="Y48" i="9" s="1"/>
  <c r="X175" i="9"/>
  <c r="Y175" i="9" s="1"/>
  <c r="X135" i="9"/>
  <c r="Y135" i="9" s="1"/>
  <c r="X119" i="9"/>
  <c r="Y119" i="9" s="1"/>
  <c r="X87" i="9"/>
  <c r="Y87" i="9" s="1"/>
  <c r="X71" i="9"/>
  <c r="Y71" i="9" s="1"/>
  <c r="X55" i="9"/>
  <c r="Y55" i="9" s="1"/>
  <c r="X47" i="9"/>
  <c r="Y47" i="9" s="1"/>
  <c r="X205" i="9"/>
  <c r="Y205" i="9" s="1"/>
  <c r="X197" i="9"/>
  <c r="Y197" i="9" s="1"/>
  <c r="X189" i="9"/>
  <c r="Y189" i="9" s="1"/>
  <c r="X181" i="9"/>
  <c r="Y181" i="9" s="1"/>
  <c r="X173" i="9"/>
  <c r="Y173" i="9" s="1"/>
  <c r="X165" i="9"/>
  <c r="Y165" i="9" s="1"/>
  <c r="X157" i="9"/>
  <c r="Y157" i="9" s="1"/>
  <c r="X149" i="9"/>
  <c r="Y149" i="9" s="1"/>
  <c r="X141" i="9"/>
  <c r="Y141" i="9" s="1"/>
  <c r="X133" i="9"/>
  <c r="Y133" i="9" s="1"/>
  <c r="X125" i="9"/>
  <c r="Y125" i="9" s="1"/>
  <c r="X117" i="9"/>
  <c r="Y117" i="9" s="1"/>
  <c r="X109" i="9"/>
  <c r="Y109" i="9" s="1"/>
  <c r="X101" i="9"/>
  <c r="Y101" i="9" s="1"/>
  <c r="X93" i="9"/>
  <c r="Y93" i="9" s="1"/>
  <c r="X85" i="9"/>
  <c r="Y85" i="9" s="1"/>
  <c r="X77" i="9"/>
  <c r="Y77" i="9" s="1"/>
  <c r="X69" i="9"/>
  <c r="Y69" i="9" s="1"/>
  <c r="X61" i="9"/>
  <c r="Y61" i="9" s="1"/>
  <c r="X53" i="9"/>
  <c r="Y53" i="9" s="1"/>
  <c r="X45" i="9"/>
  <c r="Y45" i="9" s="1"/>
  <c r="X37" i="9"/>
  <c r="Y37" i="9" s="1"/>
  <c r="X200" i="9"/>
  <c r="Y200" i="9" s="1"/>
  <c r="X152" i="9"/>
  <c r="Y152" i="9" s="1"/>
  <c r="X112" i="9"/>
  <c r="Y112" i="9" s="1"/>
  <c r="X64" i="9"/>
  <c r="Y64" i="9" s="1"/>
  <c r="X40" i="9"/>
  <c r="Y40" i="9" s="1"/>
  <c r="X167" i="9"/>
  <c r="Y167" i="9" s="1"/>
  <c r="X204" i="9"/>
  <c r="Y204" i="9" s="1"/>
  <c r="X196" i="9"/>
  <c r="Y196" i="9" s="1"/>
  <c r="X188" i="9"/>
  <c r="Y188" i="9" s="1"/>
  <c r="X180" i="9"/>
  <c r="Y180" i="9" s="1"/>
  <c r="X172" i="9"/>
  <c r="Y172" i="9" s="1"/>
  <c r="X164" i="9"/>
  <c r="Y164" i="9" s="1"/>
  <c r="X156" i="9"/>
  <c r="Y156" i="9" s="1"/>
  <c r="X148" i="9"/>
  <c r="Y148" i="9" s="1"/>
  <c r="X140" i="9"/>
  <c r="Y140" i="9" s="1"/>
  <c r="X132" i="9"/>
  <c r="Y132" i="9" s="1"/>
  <c r="X124" i="9"/>
  <c r="Y124" i="9" s="1"/>
  <c r="X116" i="9"/>
  <c r="Y116" i="9" s="1"/>
  <c r="X108" i="9"/>
  <c r="Y108" i="9" s="1"/>
  <c r="X100" i="9"/>
  <c r="Y100" i="9" s="1"/>
  <c r="X92" i="9"/>
  <c r="Y92" i="9" s="1"/>
  <c r="X84" i="9"/>
  <c r="Y84" i="9" s="1"/>
  <c r="X76" i="9"/>
  <c r="Y76" i="9" s="1"/>
  <c r="X68" i="9"/>
  <c r="Y68" i="9" s="1"/>
  <c r="X60" i="9"/>
  <c r="Y60" i="9" s="1"/>
  <c r="X52" i="9"/>
  <c r="Y52" i="9" s="1"/>
  <c r="X44" i="9"/>
  <c r="Y44" i="9" s="1"/>
  <c r="X36" i="9"/>
  <c r="Y36" i="9" s="1"/>
  <c r="X168" i="9"/>
  <c r="Y168" i="9" s="1"/>
  <c r="X120" i="9"/>
  <c r="Y120" i="9" s="1"/>
  <c r="X88" i="9"/>
  <c r="Y88" i="9" s="1"/>
  <c r="X56" i="9"/>
  <c r="Y56" i="9" s="1"/>
  <c r="X203" i="9"/>
  <c r="Y203" i="9" s="1"/>
  <c r="X195" i="9"/>
  <c r="Y195" i="9" s="1"/>
  <c r="X187" i="9"/>
  <c r="Y187" i="9" s="1"/>
  <c r="X179" i="9"/>
  <c r="Y179" i="9" s="1"/>
  <c r="X171" i="9"/>
  <c r="Y171" i="9" s="1"/>
  <c r="X163" i="9"/>
  <c r="Y163" i="9" s="1"/>
  <c r="X155" i="9"/>
  <c r="Y155" i="9" s="1"/>
  <c r="X147" i="9"/>
  <c r="Y147" i="9" s="1"/>
  <c r="X139" i="9"/>
  <c r="Y139" i="9" s="1"/>
  <c r="X131" i="9"/>
  <c r="Y131" i="9" s="1"/>
  <c r="X123" i="9"/>
  <c r="Y123" i="9" s="1"/>
  <c r="X115" i="9"/>
  <c r="Y115" i="9" s="1"/>
  <c r="X107" i="9"/>
  <c r="Y107" i="9" s="1"/>
  <c r="X99" i="9"/>
  <c r="Y99" i="9" s="1"/>
  <c r="X91" i="9"/>
  <c r="Y91" i="9" s="1"/>
  <c r="X83" i="9"/>
  <c r="Y83" i="9" s="1"/>
  <c r="X75" i="9"/>
  <c r="Y75" i="9" s="1"/>
  <c r="X67" i="9"/>
  <c r="Y67" i="9" s="1"/>
  <c r="X59" i="9"/>
  <c r="Y59" i="9" s="1"/>
  <c r="X51" i="9"/>
  <c r="Y51" i="9" s="1"/>
  <c r="X43" i="9"/>
  <c r="Y43" i="9" s="1"/>
  <c r="X35" i="9"/>
  <c r="Y35" i="9" s="1"/>
  <c r="X184" i="9"/>
  <c r="Y184" i="9" s="1"/>
  <c r="X136" i="9"/>
  <c r="Y136" i="9" s="1"/>
  <c r="X80" i="9"/>
  <c r="Y80" i="9" s="1"/>
  <c r="X191" i="9"/>
  <c r="Y191" i="9" s="1"/>
  <c r="X151" i="9"/>
  <c r="Y151" i="9" s="1"/>
  <c r="X103" i="9"/>
  <c r="Y103" i="9" s="1"/>
  <c r="X202" i="9"/>
  <c r="Y202" i="9" s="1"/>
  <c r="X194" i="9"/>
  <c r="Y194" i="9" s="1"/>
  <c r="X186" i="9"/>
  <c r="Y186" i="9" s="1"/>
  <c r="X178" i="9"/>
  <c r="Y178" i="9" s="1"/>
  <c r="X170" i="9"/>
  <c r="Y170" i="9" s="1"/>
  <c r="X162" i="9"/>
  <c r="Y162" i="9" s="1"/>
  <c r="X154" i="9"/>
  <c r="Y154" i="9" s="1"/>
  <c r="X146" i="9"/>
  <c r="Y146" i="9" s="1"/>
  <c r="X138" i="9"/>
  <c r="Y138" i="9" s="1"/>
  <c r="X130" i="9"/>
  <c r="Y130" i="9" s="1"/>
  <c r="X122" i="9"/>
  <c r="Y122" i="9" s="1"/>
  <c r="X114" i="9"/>
  <c r="Y114" i="9" s="1"/>
  <c r="X106" i="9"/>
  <c r="Y106" i="9" s="1"/>
  <c r="X98" i="9"/>
  <c r="Y98" i="9" s="1"/>
  <c r="X90" i="9"/>
  <c r="Y90" i="9" s="1"/>
  <c r="X82" i="9"/>
  <c r="Y82" i="9" s="1"/>
  <c r="X74" i="9"/>
  <c r="Y74" i="9" s="1"/>
  <c r="X66" i="9"/>
  <c r="Y66" i="9" s="1"/>
  <c r="X58" i="9"/>
  <c r="Y58" i="9" s="1"/>
  <c r="X50" i="9"/>
  <c r="Y50" i="9" s="1"/>
  <c r="X42" i="9"/>
  <c r="Y42" i="9" s="1"/>
  <c r="X192" i="9"/>
  <c r="Y192" i="9" s="1"/>
  <c r="X144" i="9"/>
  <c r="Y144" i="9" s="1"/>
  <c r="X72" i="9"/>
  <c r="Y72" i="9" s="1"/>
  <c r="X199" i="9"/>
  <c r="Y199" i="9" s="1"/>
  <c r="X159" i="9"/>
  <c r="Y159" i="9" s="1"/>
  <c r="X111" i="9"/>
  <c r="Y111" i="9" s="1"/>
  <c r="X201" i="9"/>
  <c r="Y201" i="9" s="1"/>
  <c r="X193" i="9"/>
  <c r="Y193" i="9" s="1"/>
  <c r="X185" i="9"/>
  <c r="Y185" i="9" s="1"/>
  <c r="X177" i="9"/>
  <c r="Y177" i="9" s="1"/>
  <c r="X169" i="9"/>
  <c r="Y169" i="9" s="1"/>
  <c r="X161" i="9"/>
  <c r="Y161" i="9" s="1"/>
  <c r="X153" i="9"/>
  <c r="Y153" i="9" s="1"/>
  <c r="X145" i="9"/>
  <c r="Y145" i="9" s="1"/>
  <c r="X137" i="9"/>
  <c r="Y137" i="9" s="1"/>
  <c r="X129" i="9"/>
  <c r="Y129" i="9" s="1"/>
  <c r="X121" i="9"/>
  <c r="Y121" i="9" s="1"/>
  <c r="X113" i="9"/>
  <c r="Y113" i="9" s="1"/>
  <c r="X105" i="9"/>
  <c r="Y105" i="9" s="1"/>
  <c r="X97" i="9"/>
  <c r="Y97" i="9" s="1"/>
  <c r="X89" i="9"/>
  <c r="Y89" i="9" s="1"/>
  <c r="X81" i="9"/>
  <c r="Y81" i="9" s="1"/>
  <c r="X73" i="9"/>
  <c r="Y73" i="9" s="1"/>
  <c r="X65" i="9"/>
  <c r="Y65" i="9" s="1"/>
  <c r="X57" i="9"/>
  <c r="Y57" i="9" s="1"/>
  <c r="X49" i="9"/>
  <c r="Y49" i="9" s="1"/>
  <c r="X41" i="9"/>
  <c r="Y41" i="9" s="1"/>
  <c r="AB7" i="2"/>
  <c r="G7" i="2"/>
  <c r="AD19" i="9"/>
  <c r="Y19" i="9"/>
  <c r="AD34" i="9"/>
  <c r="Y34" i="9"/>
  <c r="AD26" i="9"/>
  <c r="Y26" i="9"/>
  <c r="AD18" i="9"/>
  <c r="Y18" i="9"/>
  <c r="AD10" i="9"/>
  <c r="Y10" i="9"/>
  <c r="AD33" i="9"/>
  <c r="Y33" i="9"/>
  <c r="AD25" i="9"/>
  <c r="Y25" i="9"/>
  <c r="AD17" i="9"/>
  <c r="Y17" i="9"/>
  <c r="AD9" i="9"/>
  <c r="Y9" i="9"/>
  <c r="AD11" i="9"/>
  <c r="Y11" i="9"/>
  <c r="AD32" i="9"/>
  <c r="Y32" i="9"/>
  <c r="AD24" i="9"/>
  <c r="Y24" i="9"/>
  <c r="AD16" i="9"/>
  <c r="Y16" i="9"/>
  <c r="AD27" i="9"/>
  <c r="Y27" i="9"/>
  <c r="AD31" i="9"/>
  <c r="Y31" i="9"/>
  <c r="AD23" i="9"/>
  <c r="Y23" i="9"/>
  <c r="AD15" i="9"/>
  <c r="Y15" i="9"/>
  <c r="Y30" i="9"/>
  <c r="AD22" i="9"/>
  <c r="Y22" i="9"/>
  <c r="AD14" i="9"/>
  <c r="Y14" i="9"/>
  <c r="Y29" i="9"/>
  <c r="AD21" i="9"/>
  <c r="Y21" i="9"/>
  <c r="AD13" i="9"/>
  <c r="Y13" i="9"/>
  <c r="AD8" i="9"/>
  <c r="Y8" i="9"/>
  <c r="Y7" i="9"/>
  <c r="AD28" i="9"/>
  <c r="Y28" i="9"/>
  <c r="AD20" i="9"/>
  <c r="Y20" i="9"/>
  <c r="AD12" i="9"/>
  <c r="Y12" i="9"/>
  <c r="R208" i="35"/>
  <c r="AD208" i="12"/>
  <c r="E5" i="12" s="1"/>
  <c r="R208" i="51"/>
  <c r="AI197" i="2"/>
  <c r="AJ197" i="2" s="1"/>
  <c r="AB208" i="10"/>
  <c r="Y208" i="60"/>
  <c r="Q105" i="2"/>
  <c r="F105" i="2"/>
  <c r="AB105" i="2" s="1"/>
  <c r="Q113" i="2"/>
  <c r="F113" i="2"/>
  <c r="AB113" i="2" s="1"/>
  <c r="Q121" i="2"/>
  <c r="F121" i="2"/>
  <c r="AB121" i="2" s="1"/>
  <c r="Q129" i="2"/>
  <c r="F129" i="2"/>
  <c r="AB129" i="2" s="1"/>
  <c r="Q137" i="2"/>
  <c r="F137" i="2"/>
  <c r="AB137" i="2" s="1"/>
  <c r="Q145" i="2"/>
  <c r="F145" i="2"/>
  <c r="AB145" i="2" s="1"/>
  <c r="Q153" i="2"/>
  <c r="F153" i="2"/>
  <c r="AB153" i="2" s="1"/>
  <c r="Q161" i="2"/>
  <c r="F161" i="2"/>
  <c r="AB161" i="2" s="1"/>
  <c r="Q169" i="2"/>
  <c r="F169" i="2"/>
  <c r="AB169" i="2" s="1"/>
  <c r="Q177" i="2"/>
  <c r="F177" i="2"/>
  <c r="AB177" i="2" s="1"/>
  <c r="Q185" i="2"/>
  <c r="F185" i="2"/>
  <c r="AB185" i="2" s="1"/>
  <c r="Q193" i="2"/>
  <c r="F193" i="2"/>
  <c r="AB193" i="2" s="1"/>
  <c r="Q201" i="2"/>
  <c r="F201" i="2"/>
  <c r="AB201" i="2" s="1"/>
  <c r="Q106" i="2"/>
  <c r="F106" i="2"/>
  <c r="AB106" i="2" s="1"/>
  <c r="Q114" i="2"/>
  <c r="F114" i="2"/>
  <c r="AB114" i="2" s="1"/>
  <c r="Q122" i="2"/>
  <c r="F122" i="2"/>
  <c r="AB122" i="2" s="1"/>
  <c r="Q130" i="2"/>
  <c r="F130" i="2"/>
  <c r="AB130" i="2" s="1"/>
  <c r="Q138" i="2"/>
  <c r="F138" i="2"/>
  <c r="AB138" i="2" s="1"/>
  <c r="Q146" i="2"/>
  <c r="F146" i="2"/>
  <c r="AB146" i="2" s="1"/>
  <c r="Q154" i="2"/>
  <c r="F154" i="2"/>
  <c r="AB154" i="2" s="1"/>
  <c r="Q162" i="2"/>
  <c r="F162" i="2"/>
  <c r="AB162" i="2" s="1"/>
  <c r="Q170" i="2"/>
  <c r="F170" i="2"/>
  <c r="AB170" i="2" s="1"/>
  <c r="Q178" i="2"/>
  <c r="F178" i="2"/>
  <c r="AB178" i="2" s="1"/>
  <c r="Q186" i="2"/>
  <c r="F186" i="2"/>
  <c r="AB186" i="2" s="1"/>
  <c r="Q194" i="2"/>
  <c r="F194" i="2"/>
  <c r="AB194" i="2" s="1"/>
  <c r="Q202" i="2"/>
  <c r="F202" i="2"/>
  <c r="AB202" i="2" s="1"/>
  <c r="Q107" i="2"/>
  <c r="F107" i="2"/>
  <c r="AB107" i="2" s="1"/>
  <c r="Q115" i="2"/>
  <c r="F115" i="2"/>
  <c r="AB115" i="2" s="1"/>
  <c r="Q123" i="2"/>
  <c r="F123" i="2"/>
  <c r="AB123" i="2" s="1"/>
  <c r="Q131" i="2"/>
  <c r="F131" i="2"/>
  <c r="AB131" i="2" s="1"/>
  <c r="Q139" i="2"/>
  <c r="F139" i="2"/>
  <c r="AB139" i="2" s="1"/>
  <c r="Q147" i="2"/>
  <c r="F147" i="2"/>
  <c r="AB147" i="2" s="1"/>
  <c r="Q155" i="2"/>
  <c r="F155" i="2"/>
  <c r="AB155" i="2" s="1"/>
  <c r="Q163" i="2"/>
  <c r="F163" i="2"/>
  <c r="AB163" i="2" s="1"/>
  <c r="Q171" i="2"/>
  <c r="F171" i="2"/>
  <c r="AB171" i="2" s="1"/>
  <c r="Q179" i="2"/>
  <c r="F179" i="2"/>
  <c r="AB179" i="2" s="1"/>
  <c r="Q187" i="2"/>
  <c r="F187" i="2"/>
  <c r="AB187" i="2" s="1"/>
  <c r="Q195" i="2"/>
  <c r="F195" i="2"/>
  <c r="AB195" i="2" s="1"/>
  <c r="Q203" i="2"/>
  <c r="F203" i="2"/>
  <c r="AB203" i="2" s="1"/>
  <c r="Q108" i="2"/>
  <c r="F108" i="2"/>
  <c r="AB108" i="2" s="1"/>
  <c r="Q116" i="2"/>
  <c r="F116" i="2"/>
  <c r="AB116" i="2" s="1"/>
  <c r="Q124" i="2"/>
  <c r="F124" i="2"/>
  <c r="AB124" i="2" s="1"/>
  <c r="Q132" i="2"/>
  <c r="F132" i="2"/>
  <c r="AB132" i="2" s="1"/>
  <c r="Q140" i="2"/>
  <c r="F140" i="2"/>
  <c r="AB140" i="2" s="1"/>
  <c r="Q148" i="2"/>
  <c r="F148" i="2"/>
  <c r="AB148" i="2" s="1"/>
  <c r="Q156" i="2"/>
  <c r="F156" i="2"/>
  <c r="AB156" i="2" s="1"/>
  <c r="Q164" i="2"/>
  <c r="F164" i="2"/>
  <c r="AB164" i="2" s="1"/>
  <c r="Q172" i="2"/>
  <c r="F172" i="2"/>
  <c r="AB172" i="2" s="1"/>
  <c r="Q180" i="2"/>
  <c r="F180" i="2"/>
  <c r="AB180" i="2" s="1"/>
  <c r="Q188" i="2"/>
  <c r="F188" i="2"/>
  <c r="AB188" i="2" s="1"/>
  <c r="Q196" i="2"/>
  <c r="F196" i="2"/>
  <c r="AB196" i="2" s="1"/>
  <c r="Q204" i="2"/>
  <c r="F204" i="2"/>
  <c r="AB204" i="2" s="1"/>
  <c r="Q109" i="2"/>
  <c r="F109" i="2"/>
  <c r="AB109" i="2" s="1"/>
  <c r="Q117" i="2"/>
  <c r="F117" i="2"/>
  <c r="AB117" i="2" s="1"/>
  <c r="Q125" i="2"/>
  <c r="F125" i="2"/>
  <c r="AB125" i="2" s="1"/>
  <c r="Q133" i="2"/>
  <c r="F133" i="2"/>
  <c r="AB133" i="2" s="1"/>
  <c r="Q141" i="2"/>
  <c r="F141" i="2"/>
  <c r="AB141" i="2" s="1"/>
  <c r="Q149" i="2"/>
  <c r="F149" i="2"/>
  <c r="AB149" i="2" s="1"/>
  <c r="Q157" i="2"/>
  <c r="F157" i="2"/>
  <c r="AB157" i="2" s="1"/>
  <c r="Q165" i="2"/>
  <c r="F165" i="2"/>
  <c r="AB165" i="2" s="1"/>
  <c r="Q173" i="2"/>
  <c r="F173" i="2"/>
  <c r="AB173" i="2" s="1"/>
  <c r="Q181" i="2"/>
  <c r="F181" i="2"/>
  <c r="AB181" i="2" s="1"/>
  <c r="Q189" i="2"/>
  <c r="F189" i="2"/>
  <c r="AB189" i="2" s="1"/>
  <c r="Q197" i="2"/>
  <c r="F197" i="2"/>
  <c r="AB197" i="2" s="1"/>
  <c r="Q205" i="2"/>
  <c r="F205" i="2"/>
  <c r="AB205" i="2" s="1"/>
  <c r="Q102" i="2"/>
  <c r="F102" i="2"/>
  <c r="AB102" i="2" s="1"/>
  <c r="Q110" i="2"/>
  <c r="F110" i="2"/>
  <c r="AB110" i="2" s="1"/>
  <c r="Q118" i="2"/>
  <c r="F118" i="2"/>
  <c r="AB118" i="2" s="1"/>
  <c r="Q126" i="2"/>
  <c r="F126" i="2"/>
  <c r="AB126" i="2" s="1"/>
  <c r="Q134" i="2"/>
  <c r="F134" i="2"/>
  <c r="AB134" i="2" s="1"/>
  <c r="Q142" i="2"/>
  <c r="F142" i="2"/>
  <c r="AB142" i="2" s="1"/>
  <c r="Q150" i="2"/>
  <c r="F150" i="2"/>
  <c r="AB150" i="2" s="1"/>
  <c r="Q158" i="2"/>
  <c r="F158" i="2"/>
  <c r="AB158" i="2" s="1"/>
  <c r="Q166" i="2"/>
  <c r="F166" i="2"/>
  <c r="AB166" i="2" s="1"/>
  <c r="Q174" i="2"/>
  <c r="F174" i="2"/>
  <c r="AB174" i="2" s="1"/>
  <c r="Q182" i="2"/>
  <c r="F182" i="2"/>
  <c r="AB182" i="2" s="1"/>
  <c r="Q190" i="2"/>
  <c r="F190" i="2"/>
  <c r="AB190" i="2" s="1"/>
  <c r="Q198" i="2"/>
  <c r="F198" i="2"/>
  <c r="AB198" i="2" s="1"/>
  <c r="Q206" i="2"/>
  <c r="F206" i="2"/>
  <c r="AB206" i="2" s="1"/>
  <c r="AA7" i="2"/>
  <c r="Q103" i="2"/>
  <c r="F103" i="2"/>
  <c r="AB103" i="2" s="1"/>
  <c r="Q111" i="2"/>
  <c r="F111" i="2"/>
  <c r="AB111" i="2" s="1"/>
  <c r="Q119" i="2"/>
  <c r="F119" i="2"/>
  <c r="AB119" i="2" s="1"/>
  <c r="Q127" i="2"/>
  <c r="F127" i="2"/>
  <c r="AB127" i="2" s="1"/>
  <c r="Q135" i="2"/>
  <c r="F135" i="2"/>
  <c r="AB135" i="2" s="1"/>
  <c r="Q143" i="2"/>
  <c r="F143" i="2"/>
  <c r="AB143" i="2" s="1"/>
  <c r="Q151" i="2"/>
  <c r="F151" i="2"/>
  <c r="AB151" i="2" s="1"/>
  <c r="Q159" i="2"/>
  <c r="F159" i="2"/>
  <c r="AB159" i="2" s="1"/>
  <c r="Q167" i="2"/>
  <c r="F167" i="2"/>
  <c r="AB167" i="2" s="1"/>
  <c r="Q175" i="2"/>
  <c r="F175" i="2"/>
  <c r="AB175" i="2" s="1"/>
  <c r="Q183" i="2"/>
  <c r="F183" i="2"/>
  <c r="AB183" i="2" s="1"/>
  <c r="Q191" i="2"/>
  <c r="F191" i="2"/>
  <c r="AB191" i="2" s="1"/>
  <c r="Q199" i="2"/>
  <c r="F199" i="2"/>
  <c r="AB199" i="2" s="1"/>
  <c r="Q207" i="2"/>
  <c r="F207" i="2"/>
  <c r="AB207" i="2" s="1"/>
  <c r="Q104" i="2"/>
  <c r="F104" i="2"/>
  <c r="AB104" i="2" s="1"/>
  <c r="Q112" i="2"/>
  <c r="F112" i="2"/>
  <c r="AB112" i="2" s="1"/>
  <c r="Q120" i="2"/>
  <c r="F120" i="2"/>
  <c r="AB120" i="2" s="1"/>
  <c r="Q128" i="2"/>
  <c r="F128" i="2"/>
  <c r="AB128" i="2" s="1"/>
  <c r="Q136" i="2"/>
  <c r="F136" i="2"/>
  <c r="AB136" i="2" s="1"/>
  <c r="Q144" i="2"/>
  <c r="F144" i="2"/>
  <c r="AB144" i="2" s="1"/>
  <c r="Q152" i="2"/>
  <c r="F152" i="2"/>
  <c r="AB152" i="2" s="1"/>
  <c r="Q160" i="2"/>
  <c r="F160" i="2"/>
  <c r="AB160" i="2" s="1"/>
  <c r="Q168" i="2"/>
  <c r="F168" i="2"/>
  <c r="AB168" i="2" s="1"/>
  <c r="Q176" i="2"/>
  <c r="F176" i="2"/>
  <c r="AB176" i="2" s="1"/>
  <c r="Q184" i="2"/>
  <c r="F184" i="2"/>
  <c r="AB184" i="2" s="1"/>
  <c r="Q192" i="2"/>
  <c r="F192" i="2"/>
  <c r="AB192" i="2" s="1"/>
  <c r="Q200" i="2"/>
  <c r="F200" i="2"/>
  <c r="AB200" i="2" s="1"/>
  <c r="I28" i="12"/>
  <c r="I14" i="12"/>
  <c r="I13" i="12"/>
  <c r="K29" i="47"/>
  <c r="K20" i="47"/>
  <c r="K25" i="47"/>
  <c r="Z208" i="12"/>
  <c r="AA8" i="12"/>
  <c r="AA208" i="12" s="1"/>
  <c r="X208" i="60"/>
  <c r="O183" i="2"/>
  <c r="AI190" i="2"/>
  <c r="AJ190" i="2" s="1"/>
  <c r="AI204" i="2"/>
  <c r="AJ204" i="2" s="1"/>
  <c r="AI14" i="2"/>
  <c r="AJ14" i="2" s="1"/>
  <c r="AI13" i="2"/>
  <c r="AJ13" i="2" s="1"/>
  <c r="AI148" i="2"/>
  <c r="AJ148" i="2" s="1"/>
  <c r="AI102" i="2"/>
  <c r="AJ102" i="2" s="1"/>
  <c r="AI142" i="2"/>
  <c r="AJ142" i="2" s="1"/>
  <c r="AI150" i="2"/>
  <c r="AJ150" i="2" s="1"/>
  <c r="AI174" i="2"/>
  <c r="AJ174" i="2" s="1"/>
  <c r="O196" i="2"/>
  <c r="AI182" i="2"/>
  <c r="AJ182" i="2" s="1"/>
  <c r="AI189" i="2"/>
  <c r="AJ189" i="2" s="1"/>
  <c r="AI88" i="2"/>
  <c r="AJ88" i="2" s="1"/>
  <c r="AI203" i="2"/>
  <c r="AJ203" i="2" s="1"/>
  <c r="AI33" i="2"/>
  <c r="AJ33" i="2" s="1"/>
  <c r="AI41" i="2"/>
  <c r="AJ41" i="2" s="1"/>
  <c r="AI49" i="2"/>
  <c r="AJ49" i="2" s="1"/>
  <c r="AI57" i="2"/>
  <c r="AJ57" i="2" s="1"/>
  <c r="AI65" i="2"/>
  <c r="AJ65" i="2" s="1"/>
  <c r="AI73" i="2"/>
  <c r="AJ73" i="2" s="1"/>
  <c r="AI161" i="2"/>
  <c r="AJ161" i="2" s="1"/>
  <c r="AI19" i="2"/>
  <c r="AJ19" i="2" s="1"/>
  <c r="AI26" i="2"/>
  <c r="AJ26" i="2" s="1"/>
  <c r="AI122" i="2"/>
  <c r="AJ122" i="2" s="1"/>
  <c r="Q79" i="2"/>
  <c r="F79" i="2"/>
  <c r="AB79" i="2" s="1"/>
  <c r="Q87" i="2"/>
  <c r="F87" i="2"/>
  <c r="AB87" i="2" s="1"/>
  <c r="Q95" i="2"/>
  <c r="F95" i="2"/>
  <c r="AB95" i="2" s="1"/>
  <c r="Q72" i="2"/>
  <c r="F72" i="2"/>
  <c r="AB72" i="2" s="1"/>
  <c r="Q64" i="2"/>
  <c r="F64" i="2"/>
  <c r="AB64" i="2" s="1"/>
  <c r="Q56" i="2"/>
  <c r="F56" i="2"/>
  <c r="AB56" i="2" s="1"/>
  <c r="Q48" i="2"/>
  <c r="F48" i="2"/>
  <c r="AB48" i="2" s="1"/>
  <c r="Q40" i="2"/>
  <c r="F40" i="2"/>
  <c r="AB40" i="2" s="1"/>
  <c r="Q32" i="2"/>
  <c r="F32" i="2"/>
  <c r="AB32" i="2" s="1"/>
  <c r="Q24" i="2"/>
  <c r="F24" i="2"/>
  <c r="AB24" i="2" s="1"/>
  <c r="Q16" i="2"/>
  <c r="F16" i="2"/>
  <c r="AB16" i="2" s="1"/>
  <c r="Q80" i="2"/>
  <c r="F80" i="2"/>
  <c r="AB80" i="2" s="1"/>
  <c r="Q88" i="2"/>
  <c r="F88" i="2"/>
  <c r="AB88" i="2" s="1"/>
  <c r="Q96" i="2"/>
  <c r="F96" i="2"/>
  <c r="AB96" i="2" s="1"/>
  <c r="Q71" i="2"/>
  <c r="F71" i="2"/>
  <c r="AB71" i="2" s="1"/>
  <c r="Q63" i="2"/>
  <c r="F63" i="2"/>
  <c r="AB63" i="2" s="1"/>
  <c r="Q55" i="2"/>
  <c r="F55" i="2"/>
  <c r="AB55" i="2" s="1"/>
  <c r="Q47" i="2"/>
  <c r="F47" i="2"/>
  <c r="AB47" i="2" s="1"/>
  <c r="Q39" i="2"/>
  <c r="F39" i="2"/>
  <c r="AB39" i="2" s="1"/>
  <c r="Q31" i="2"/>
  <c r="F31" i="2"/>
  <c r="AB31" i="2" s="1"/>
  <c r="Q23" i="2"/>
  <c r="F23" i="2"/>
  <c r="AB23" i="2" s="1"/>
  <c r="Q15" i="2"/>
  <c r="F15" i="2"/>
  <c r="AB15" i="2" s="1"/>
  <c r="Q81" i="2"/>
  <c r="F81" i="2"/>
  <c r="AB81" i="2" s="1"/>
  <c r="Q89" i="2"/>
  <c r="F89" i="2"/>
  <c r="AB89" i="2" s="1"/>
  <c r="Q97" i="2"/>
  <c r="F97" i="2"/>
  <c r="AB97" i="2" s="1"/>
  <c r="Q70" i="2"/>
  <c r="F70" i="2"/>
  <c r="AB70" i="2" s="1"/>
  <c r="Q62" i="2"/>
  <c r="F62" i="2"/>
  <c r="AB62" i="2" s="1"/>
  <c r="Q54" i="2"/>
  <c r="F54" i="2"/>
  <c r="AB54" i="2" s="1"/>
  <c r="Q46" i="2"/>
  <c r="F46" i="2"/>
  <c r="AB46" i="2" s="1"/>
  <c r="Q38" i="2"/>
  <c r="F38" i="2"/>
  <c r="AB38" i="2" s="1"/>
  <c r="Q30" i="2"/>
  <c r="F30" i="2"/>
  <c r="AB30" i="2" s="1"/>
  <c r="Q22" i="2"/>
  <c r="F22" i="2"/>
  <c r="AB22" i="2" s="1"/>
  <c r="Q14" i="2"/>
  <c r="F14" i="2"/>
  <c r="AB14" i="2" s="1"/>
  <c r="Q82" i="2"/>
  <c r="F82" i="2"/>
  <c r="AB82" i="2" s="1"/>
  <c r="Q90" i="2"/>
  <c r="F90" i="2"/>
  <c r="AB90" i="2" s="1"/>
  <c r="Q98" i="2"/>
  <c r="F98" i="2"/>
  <c r="AB98" i="2" s="1"/>
  <c r="Q77" i="2"/>
  <c r="F77" i="2"/>
  <c r="AB77" i="2" s="1"/>
  <c r="Q69" i="2"/>
  <c r="F69" i="2"/>
  <c r="AB69" i="2" s="1"/>
  <c r="Q61" i="2"/>
  <c r="F61" i="2"/>
  <c r="AB61" i="2" s="1"/>
  <c r="Q53" i="2"/>
  <c r="F53" i="2"/>
  <c r="AB53" i="2" s="1"/>
  <c r="Q45" i="2"/>
  <c r="F45" i="2"/>
  <c r="AB45" i="2" s="1"/>
  <c r="Q37" i="2"/>
  <c r="F37" i="2"/>
  <c r="AB37" i="2" s="1"/>
  <c r="Q29" i="2"/>
  <c r="F29" i="2"/>
  <c r="AB29" i="2" s="1"/>
  <c r="Q21" i="2"/>
  <c r="F21" i="2"/>
  <c r="AB21" i="2" s="1"/>
  <c r="Q13" i="2"/>
  <c r="F13" i="2"/>
  <c r="AB13" i="2" s="1"/>
  <c r="Q83" i="2"/>
  <c r="F83" i="2"/>
  <c r="AB83" i="2" s="1"/>
  <c r="Q91" i="2"/>
  <c r="F91" i="2"/>
  <c r="AB91" i="2" s="1"/>
  <c r="Q99" i="2"/>
  <c r="F99" i="2"/>
  <c r="AB99" i="2" s="1"/>
  <c r="Q76" i="2"/>
  <c r="F76" i="2"/>
  <c r="AB76" i="2" s="1"/>
  <c r="Q68" i="2"/>
  <c r="F68" i="2"/>
  <c r="AB68" i="2" s="1"/>
  <c r="Q60" i="2"/>
  <c r="F60" i="2"/>
  <c r="AB60" i="2" s="1"/>
  <c r="Q52" i="2"/>
  <c r="F52" i="2"/>
  <c r="AB52" i="2" s="1"/>
  <c r="Q44" i="2"/>
  <c r="F44" i="2"/>
  <c r="AB44" i="2" s="1"/>
  <c r="Q36" i="2"/>
  <c r="F36" i="2"/>
  <c r="AB36" i="2" s="1"/>
  <c r="Q28" i="2"/>
  <c r="F28" i="2"/>
  <c r="AB28" i="2" s="1"/>
  <c r="Q20" i="2"/>
  <c r="F20" i="2"/>
  <c r="AB20" i="2" s="1"/>
  <c r="Q12" i="2"/>
  <c r="F12" i="2"/>
  <c r="AB12" i="2" s="1"/>
  <c r="Q84" i="2"/>
  <c r="F84" i="2"/>
  <c r="AB84" i="2" s="1"/>
  <c r="Q92" i="2"/>
  <c r="F92" i="2"/>
  <c r="AB92" i="2" s="1"/>
  <c r="Q100" i="2"/>
  <c r="F100" i="2"/>
  <c r="AB100" i="2" s="1"/>
  <c r="Q75" i="2"/>
  <c r="F75" i="2"/>
  <c r="AB75" i="2" s="1"/>
  <c r="Q67" i="2"/>
  <c r="F67" i="2"/>
  <c r="AB67" i="2" s="1"/>
  <c r="Q59" i="2"/>
  <c r="F59" i="2"/>
  <c r="AB59" i="2" s="1"/>
  <c r="Q51" i="2"/>
  <c r="F51" i="2"/>
  <c r="AB51" i="2" s="1"/>
  <c r="Q43" i="2"/>
  <c r="F43" i="2"/>
  <c r="AB43" i="2" s="1"/>
  <c r="Q35" i="2"/>
  <c r="F35" i="2"/>
  <c r="AB35" i="2" s="1"/>
  <c r="Q27" i="2"/>
  <c r="F27" i="2"/>
  <c r="AB27" i="2" s="1"/>
  <c r="Q19" i="2"/>
  <c r="F19" i="2"/>
  <c r="AB19" i="2" s="1"/>
  <c r="Q11" i="2"/>
  <c r="F11" i="2"/>
  <c r="AB11" i="2" s="1"/>
  <c r="Q85" i="2"/>
  <c r="F85" i="2"/>
  <c r="AB85" i="2" s="1"/>
  <c r="Q93" i="2"/>
  <c r="F93" i="2"/>
  <c r="AB93" i="2" s="1"/>
  <c r="Q101" i="2"/>
  <c r="F101" i="2"/>
  <c r="AB101" i="2" s="1"/>
  <c r="Q74" i="2"/>
  <c r="F74" i="2"/>
  <c r="AB74" i="2" s="1"/>
  <c r="Q66" i="2"/>
  <c r="F66" i="2"/>
  <c r="AB66" i="2" s="1"/>
  <c r="Q58" i="2"/>
  <c r="F58" i="2"/>
  <c r="AB58" i="2" s="1"/>
  <c r="Q50" i="2"/>
  <c r="F50" i="2"/>
  <c r="AB50" i="2" s="1"/>
  <c r="Q42" i="2"/>
  <c r="F42" i="2"/>
  <c r="AB42" i="2" s="1"/>
  <c r="Q34" i="2"/>
  <c r="F34" i="2"/>
  <c r="AB34" i="2" s="1"/>
  <c r="Q26" i="2"/>
  <c r="F26" i="2"/>
  <c r="AB26" i="2" s="1"/>
  <c r="Q18" i="2"/>
  <c r="F18" i="2"/>
  <c r="AB18" i="2" s="1"/>
  <c r="Q78" i="2"/>
  <c r="F78" i="2"/>
  <c r="AB78" i="2" s="1"/>
  <c r="Q86" i="2"/>
  <c r="F86" i="2"/>
  <c r="AB86" i="2" s="1"/>
  <c r="Q94" i="2"/>
  <c r="F94" i="2"/>
  <c r="AB94" i="2" s="1"/>
  <c r="Q73" i="2"/>
  <c r="F73" i="2"/>
  <c r="AB73" i="2" s="1"/>
  <c r="Q65" i="2"/>
  <c r="F65" i="2"/>
  <c r="AB65" i="2" s="1"/>
  <c r="Q57" i="2"/>
  <c r="F57" i="2"/>
  <c r="AB57" i="2" s="1"/>
  <c r="Q49" i="2"/>
  <c r="F49" i="2"/>
  <c r="AB49" i="2" s="1"/>
  <c r="Q41" i="2"/>
  <c r="F41" i="2"/>
  <c r="AB41" i="2" s="1"/>
  <c r="Q33" i="2"/>
  <c r="F33" i="2"/>
  <c r="AB33" i="2" s="1"/>
  <c r="Q25" i="2"/>
  <c r="F25" i="2"/>
  <c r="AB25" i="2" s="1"/>
  <c r="Q17" i="2"/>
  <c r="F17" i="2"/>
  <c r="AB17" i="2" s="1"/>
  <c r="AI114" i="2"/>
  <c r="AJ114" i="2" s="1"/>
  <c r="AI154" i="2"/>
  <c r="AJ154" i="2" s="1"/>
  <c r="AI107" i="2"/>
  <c r="AJ107" i="2" s="1"/>
  <c r="AI147" i="2"/>
  <c r="AJ147" i="2" s="1"/>
  <c r="AI101" i="2"/>
  <c r="AJ101" i="2" s="1"/>
  <c r="AI173" i="2"/>
  <c r="AJ173" i="2" s="1"/>
  <c r="AI94" i="2"/>
  <c r="AJ94" i="2" s="1"/>
  <c r="AI134" i="2"/>
  <c r="AJ134" i="2" s="1"/>
  <c r="AI181" i="2"/>
  <c r="AJ181" i="2" s="1"/>
  <c r="AI188" i="2"/>
  <c r="AJ188" i="2" s="1"/>
  <c r="AI195" i="2"/>
  <c r="AJ195" i="2" s="1"/>
  <c r="AI18" i="2"/>
  <c r="AJ18" i="2" s="1"/>
  <c r="AI87" i="2"/>
  <c r="AJ87" i="2" s="1"/>
  <c r="AI127" i="2"/>
  <c r="AJ127" i="2" s="1"/>
  <c r="AI202" i="2"/>
  <c r="AJ202" i="2" s="1"/>
  <c r="AI32" i="2"/>
  <c r="AJ32" i="2" s="1"/>
  <c r="AI40" i="2"/>
  <c r="AJ40" i="2" s="1"/>
  <c r="AI48" i="2"/>
  <c r="AJ48" i="2" s="1"/>
  <c r="AI56" i="2"/>
  <c r="AJ56" i="2" s="1"/>
  <c r="AI64" i="2"/>
  <c r="AJ64" i="2" s="1"/>
  <c r="AI72" i="2"/>
  <c r="AJ72" i="2" s="1"/>
  <c r="AI80" i="2"/>
  <c r="AJ80" i="2" s="1"/>
  <c r="AG208" i="36"/>
  <c r="M27" i="45"/>
  <c r="I31" i="12"/>
  <c r="K27" i="47"/>
  <c r="I22" i="12"/>
  <c r="I32" i="12"/>
  <c r="M16" i="45"/>
  <c r="M10" i="45"/>
  <c r="I27" i="12"/>
  <c r="K30" i="47"/>
  <c r="I30" i="12"/>
  <c r="M17" i="45"/>
  <c r="M12" i="45"/>
  <c r="M26" i="45"/>
  <c r="M22" i="45"/>
  <c r="I24" i="12"/>
  <c r="M21" i="45"/>
  <c r="K9" i="47"/>
  <c r="I21" i="12"/>
  <c r="M13" i="45"/>
  <c r="M32" i="45"/>
  <c r="K17" i="47"/>
  <c r="M15" i="45"/>
  <c r="I29" i="12"/>
  <c r="I10" i="12"/>
  <c r="K14" i="47"/>
  <c r="I15" i="12"/>
  <c r="M9" i="45"/>
  <c r="M20" i="45"/>
  <c r="I16" i="12"/>
  <c r="I9" i="12"/>
  <c r="K8" i="47"/>
  <c r="M29" i="45"/>
  <c r="K28" i="47"/>
  <c r="M8" i="45"/>
  <c r="I8" i="12"/>
  <c r="K21" i="47"/>
  <c r="K31" i="47"/>
  <c r="I17" i="12"/>
  <c r="I25" i="12"/>
  <c r="M14" i="45"/>
  <c r="K32" i="47"/>
  <c r="T208" i="35"/>
  <c r="E5" i="35" s="1"/>
  <c r="S208" i="35"/>
  <c r="AI106" i="2"/>
  <c r="AJ106" i="2" s="1"/>
  <c r="AA208" i="9"/>
  <c r="AI16" i="2"/>
  <c r="AJ16" i="2" s="1"/>
  <c r="AI92" i="2"/>
  <c r="AJ92" i="2" s="1"/>
  <c r="AI132" i="2"/>
  <c r="AJ132" i="2" s="1"/>
  <c r="O11" i="2"/>
  <c r="AI61" i="2"/>
  <c r="AJ61" i="2" s="1"/>
  <c r="AI69" i="2"/>
  <c r="AJ69" i="2" s="1"/>
  <c r="AI77" i="2"/>
  <c r="AJ77" i="2" s="1"/>
  <c r="AI85" i="2"/>
  <c r="AJ85" i="2" s="1"/>
  <c r="AI125" i="2"/>
  <c r="AJ125" i="2" s="1"/>
  <c r="AI38" i="2"/>
  <c r="AJ38" i="2" s="1"/>
  <c r="AI46" i="2"/>
  <c r="AJ46" i="2" s="1"/>
  <c r="AI54" i="2"/>
  <c r="AJ54" i="2" s="1"/>
  <c r="AI62" i="2"/>
  <c r="AJ62" i="2" s="1"/>
  <c r="AI70" i="2"/>
  <c r="AJ70" i="2" s="1"/>
  <c r="AI78" i="2"/>
  <c r="AJ78" i="2" s="1"/>
  <c r="AI86" i="2"/>
  <c r="AJ86" i="2" s="1"/>
  <c r="AI158" i="2"/>
  <c r="AJ158" i="2" s="1"/>
  <c r="AI23" i="2"/>
  <c r="AJ23" i="2" s="1"/>
  <c r="AI111" i="2"/>
  <c r="AJ111" i="2" s="1"/>
  <c r="AI151" i="2"/>
  <c r="AJ151" i="2" s="1"/>
  <c r="AI145" i="2"/>
  <c r="AJ145" i="2" s="1"/>
  <c r="AI17" i="2"/>
  <c r="AJ17" i="2" s="1"/>
  <c r="AI100" i="2"/>
  <c r="AJ100" i="2" s="1"/>
  <c r="AI140" i="2"/>
  <c r="AJ140" i="2" s="1"/>
  <c r="AI172" i="2"/>
  <c r="AJ172" i="2" s="1"/>
  <c r="AI10" i="2"/>
  <c r="AJ10" i="2" s="1"/>
  <c r="AI93" i="2"/>
  <c r="AJ93" i="2" s="1"/>
  <c r="AI133" i="2"/>
  <c r="AJ133" i="2" s="1"/>
  <c r="AI166" i="2"/>
  <c r="AJ166" i="2" s="1"/>
  <c r="AI31" i="2"/>
  <c r="AJ31" i="2" s="1"/>
  <c r="AI39" i="2"/>
  <c r="AJ39" i="2" s="1"/>
  <c r="AI47" i="2"/>
  <c r="AJ47" i="2" s="1"/>
  <c r="AI55" i="2"/>
  <c r="AJ55" i="2" s="1"/>
  <c r="AI63" i="2"/>
  <c r="AJ63" i="2" s="1"/>
  <c r="AI71" i="2"/>
  <c r="AJ71" i="2" s="1"/>
  <c r="AI79" i="2"/>
  <c r="AJ79" i="2" s="1"/>
  <c r="AI159" i="2"/>
  <c r="AJ159" i="2" s="1"/>
  <c r="AI24" i="2"/>
  <c r="AJ24" i="2" s="1"/>
  <c r="AI120" i="2"/>
  <c r="AJ120" i="2" s="1"/>
  <c r="AI113" i="2"/>
  <c r="AJ113" i="2" s="1"/>
  <c r="AI153" i="2"/>
  <c r="AJ153" i="2" s="1"/>
  <c r="AI184" i="2"/>
  <c r="AJ184" i="2" s="1"/>
  <c r="AI198" i="2"/>
  <c r="AJ198" i="2" s="1"/>
  <c r="AI205" i="2"/>
  <c r="AJ205" i="2" s="1"/>
  <c r="AI191" i="2"/>
  <c r="AJ191" i="2" s="1"/>
  <c r="AD30" i="9"/>
  <c r="AD29" i="9"/>
  <c r="AI146" i="2"/>
  <c r="AJ146" i="2" s="1"/>
  <c r="AI165" i="2"/>
  <c r="AJ165" i="2" s="1"/>
  <c r="AI180" i="2"/>
  <c r="AJ180" i="2" s="1"/>
  <c r="AI187" i="2"/>
  <c r="AJ187" i="2" s="1"/>
  <c r="AI194" i="2"/>
  <c r="AJ194" i="2" s="1"/>
  <c r="AI200" i="2"/>
  <c r="AJ200" i="2" s="1"/>
  <c r="AI126" i="2"/>
  <c r="AJ126" i="2" s="1"/>
  <c r="AI119" i="2"/>
  <c r="AJ119" i="2" s="1"/>
  <c r="AI112" i="2"/>
  <c r="AJ112" i="2" s="1"/>
  <c r="AI152" i="2"/>
  <c r="AJ152" i="2" s="1"/>
  <c r="AI9" i="2"/>
  <c r="AJ9" i="2" s="1"/>
  <c r="AF10" i="2"/>
  <c r="AF9" i="2"/>
  <c r="AI115" i="2"/>
  <c r="AJ115" i="2" s="1"/>
  <c r="AD208" i="11"/>
  <c r="R208" i="48"/>
  <c r="AE208" i="36"/>
  <c r="U208" i="23"/>
  <c r="E5" i="23" s="1"/>
  <c r="AA33" i="15"/>
  <c r="AB208" i="9"/>
  <c r="AF71" i="36"/>
  <c r="AF72" i="36" s="1"/>
  <c r="AG33" i="45"/>
  <c r="I20" i="12"/>
  <c r="K23" i="47"/>
  <c r="I11" i="12"/>
  <c r="K12" i="47"/>
  <c r="M30" i="45"/>
  <c r="K19" i="47"/>
  <c r="K10" i="47"/>
  <c r="AD208" i="28"/>
  <c r="M28" i="45"/>
  <c r="X8" i="21"/>
  <c r="X208" i="21" s="1"/>
  <c r="K24" i="47"/>
  <c r="I12" i="12"/>
  <c r="K11" i="47"/>
  <c r="I18" i="12"/>
  <c r="K22" i="47"/>
  <c r="M31" i="45"/>
  <c r="M24" i="45"/>
  <c r="M18" i="45"/>
  <c r="K16" i="47"/>
  <c r="M11" i="45"/>
  <c r="I23" i="12"/>
  <c r="X208" i="10"/>
  <c r="K13" i="47"/>
  <c r="I19" i="12"/>
  <c r="K18" i="47"/>
  <c r="M19" i="45"/>
  <c r="K15" i="47"/>
  <c r="I26" i="12"/>
  <c r="M23" i="45"/>
  <c r="K26" i="47"/>
  <c r="Z33" i="15"/>
  <c r="M208" i="22"/>
  <c r="AI201" i="2"/>
  <c r="AJ201" i="2" s="1"/>
  <c r="AI141" i="2"/>
  <c r="AJ141" i="2" s="1"/>
  <c r="AI95" i="2"/>
  <c r="AJ95" i="2" s="1"/>
  <c r="AI81" i="2"/>
  <c r="AJ81" i="2" s="1"/>
  <c r="AI128" i="2"/>
  <c r="AJ128" i="2" s="1"/>
  <c r="AI160" i="2"/>
  <c r="AJ160" i="2" s="1"/>
  <c r="AI108" i="2"/>
  <c r="AJ108" i="2" s="1"/>
  <c r="AA208" i="10"/>
  <c r="AE208" i="11"/>
  <c r="AG208" i="55"/>
  <c r="E5" i="55" s="1"/>
  <c r="AL208" i="14"/>
  <c r="E5" i="14" s="1"/>
  <c r="S208" i="48"/>
  <c r="E5" i="48" s="1"/>
  <c r="AE208" i="54"/>
  <c r="E5" i="54" s="1"/>
  <c r="T208" i="20"/>
  <c r="AA208" i="60"/>
  <c r="AH208" i="6"/>
  <c r="E5" i="6" s="1"/>
  <c r="AF208" i="11"/>
  <c r="E5" i="11" s="1"/>
  <c r="AC208" i="11"/>
  <c r="AC208" i="28"/>
  <c r="F5" i="28" s="1"/>
  <c r="Z208" i="10"/>
  <c r="S208" i="20"/>
  <c r="Y208" i="10"/>
  <c r="O208" i="26"/>
  <c r="Q208" i="51"/>
  <c r="AI167" i="2"/>
  <c r="AJ167" i="2" s="1"/>
  <c r="AB208" i="60"/>
  <c r="Z208" i="60"/>
  <c r="AI139" i="2"/>
  <c r="AJ139" i="2" s="1"/>
  <c r="AC7" i="2" l="1"/>
  <c r="AA186" i="2"/>
  <c r="AA154" i="2"/>
  <c r="AC154" i="2" s="1"/>
  <c r="AA122" i="2"/>
  <c r="AA193" i="2"/>
  <c r="AA161" i="2"/>
  <c r="AA129" i="2"/>
  <c r="AC129" i="2" s="1"/>
  <c r="AA168" i="2"/>
  <c r="AA104" i="2"/>
  <c r="AA151" i="2"/>
  <c r="AA206" i="2"/>
  <c r="AC206" i="2" s="1"/>
  <c r="AA142" i="2"/>
  <c r="AA110" i="2"/>
  <c r="AA189" i="2"/>
  <c r="AA125" i="2"/>
  <c r="AC125" i="2" s="1"/>
  <c r="AA196" i="2"/>
  <c r="AA164" i="2"/>
  <c r="AA132" i="2"/>
  <c r="AA203" i="2"/>
  <c r="AC203" i="2" s="1"/>
  <c r="AA171" i="2"/>
  <c r="AA139" i="2"/>
  <c r="AA107" i="2"/>
  <c r="AA178" i="2"/>
  <c r="AC178" i="2" s="1"/>
  <c r="AA146" i="2"/>
  <c r="AA114" i="2"/>
  <c r="AA185" i="2"/>
  <c r="AA153" i="2"/>
  <c r="AC153" i="2" s="1"/>
  <c r="AA121" i="2"/>
  <c r="AA165" i="2"/>
  <c r="AA140" i="2"/>
  <c r="AA147" i="2"/>
  <c r="AC147" i="2" s="1"/>
  <c r="AA200" i="2"/>
  <c r="AA136" i="2"/>
  <c r="AA183" i="2"/>
  <c r="AA119" i="2"/>
  <c r="AC119" i="2" s="1"/>
  <c r="AA174" i="2"/>
  <c r="AA157" i="2"/>
  <c r="AA112" i="2"/>
  <c r="AA191" i="2"/>
  <c r="AC191" i="2" s="1"/>
  <c r="AA182" i="2"/>
  <c r="AA197" i="2"/>
  <c r="AA172" i="2"/>
  <c r="AA179" i="2"/>
  <c r="AC179" i="2" s="1"/>
  <c r="AA160" i="2"/>
  <c r="AA207" i="2"/>
  <c r="AA143" i="2"/>
  <c r="AA198" i="2"/>
  <c r="AC198" i="2" s="1"/>
  <c r="AA134" i="2"/>
  <c r="AA181" i="2"/>
  <c r="AA149" i="2"/>
  <c r="AA117" i="2"/>
  <c r="AC117" i="2" s="1"/>
  <c r="AA156" i="2"/>
  <c r="AA124" i="2"/>
  <c r="AA195" i="2"/>
  <c r="AA163" i="2"/>
  <c r="AC163" i="2" s="1"/>
  <c r="AA131" i="2"/>
  <c r="AA202" i="2"/>
  <c r="AA170" i="2"/>
  <c r="AA138" i="2"/>
  <c r="AC138" i="2" s="1"/>
  <c r="AA106" i="2"/>
  <c r="AA177" i="2"/>
  <c r="AA145" i="2"/>
  <c r="AA113" i="2"/>
  <c r="AC113" i="2" s="1"/>
  <c r="AA144" i="2"/>
  <c r="AA159" i="2"/>
  <c r="AA150" i="2"/>
  <c r="AA204" i="2"/>
  <c r="AA108" i="2"/>
  <c r="AA192" i="2"/>
  <c r="AA128" i="2"/>
  <c r="AA175" i="2"/>
  <c r="AC175" i="2" s="1"/>
  <c r="AA111" i="2"/>
  <c r="AA166" i="2"/>
  <c r="AA102" i="2"/>
  <c r="AA188" i="2"/>
  <c r="AA176" i="2"/>
  <c r="AA127" i="2"/>
  <c r="AA118" i="2"/>
  <c r="AA133" i="2"/>
  <c r="AC133" i="2" s="1"/>
  <c r="AA115" i="2"/>
  <c r="AA152" i="2"/>
  <c r="AA199" i="2"/>
  <c r="AA135" i="2"/>
  <c r="AC135" i="2" s="1"/>
  <c r="AA190" i="2"/>
  <c r="AA126" i="2"/>
  <c r="AA205" i="2"/>
  <c r="AA141" i="2"/>
  <c r="AC141" i="2" s="1"/>
  <c r="AA109" i="2"/>
  <c r="AA180" i="2"/>
  <c r="AA148" i="2"/>
  <c r="AA116" i="2"/>
  <c r="AC116" i="2" s="1"/>
  <c r="AA187" i="2"/>
  <c r="AA155" i="2"/>
  <c r="AA123" i="2"/>
  <c r="AA194" i="2"/>
  <c r="AC194" i="2" s="1"/>
  <c r="AA162" i="2"/>
  <c r="AA130" i="2"/>
  <c r="AA201" i="2"/>
  <c r="AA169" i="2"/>
  <c r="AC169" i="2" s="1"/>
  <c r="AA137" i="2"/>
  <c r="AA105" i="2"/>
  <c r="AA184" i="2"/>
  <c r="AA120" i="2"/>
  <c r="AA167" i="2"/>
  <c r="AA103" i="2"/>
  <c r="AA158" i="2"/>
  <c r="AA173" i="2"/>
  <c r="AC173" i="2" s="1"/>
  <c r="AA73" i="2"/>
  <c r="AA50" i="2"/>
  <c r="AA19" i="2"/>
  <c r="AA100" i="2"/>
  <c r="AA52" i="2"/>
  <c r="AA21" i="2"/>
  <c r="AA98" i="2"/>
  <c r="AA22" i="2"/>
  <c r="AC22" i="2" s="1"/>
  <c r="AA89" i="2"/>
  <c r="AA31" i="2"/>
  <c r="AA63" i="2"/>
  <c r="AA80" i="2"/>
  <c r="AA40" i="2"/>
  <c r="AA72" i="2"/>
  <c r="AA41" i="2"/>
  <c r="AA18" i="2"/>
  <c r="AC18" i="2" s="1"/>
  <c r="AA101" i="2"/>
  <c r="AA51" i="2"/>
  <c r="AA20" i="2"/>
  <c r="AA99" i="2"/>
  <c r="AC99" i="2" s="1"/>
  <c r="AA53" i="2"/>
  <c r="AA54" i="2"/>
  <c r="AA17" i="2"/>
  <c r="AA94" i="2"/>
  <c r="AC94" i="2" s="1"/>
  <c r="AA58" i="2"/>
  <c r="AA93" i="2"/>
  <c r="AA59" i="2"/>
  <c r="AA92" i="2"/>
  <c r="AA28" i="2"/>
  <c r="AA60" i="2"/>
  <c r="AA91" i="2"/>
  <c r="AA29" i="2"/>
  <c r="AC29" i="2" s="1"/>
  <c r="AA61" i="2"/>
  <c r="AA90" i="2"/>
  <c r="AA30" i="2"/>
  <c r="AA62" i="2"/>
  <c r="AC62" i="2" s="1"/>
  <c r="AA81" i="2"/>
  <c r="AA39" i="2"/>
  <c r="AA71" i="2"/>
  <c r="AA16" i="2"/>
  <c r="AA48" i="2"/>
  <c r="AA95" i="2"/>
  <c r="AA49" i="2"/>
  <c r="AA26" i="2"/>
  <c r="AC26" i="2" s="1"/>
  <c r="AA27" i="2"/>
  <c r="AA25" i="2"/>
  <c r="AA57" i="2"/>
  <c r="AA86" i="2"/>
  <c r="AC86" i="2" s="1"/>
  <c r="AA34" i="2"/>
  <c r="AA66" i="2"/>
  <c r="AA85" i="2"/>
  <c r="AA35" i="2"/>
  <c r="AC35" i="2" s="1"/>
  <c r="AA67" i="2"/>
  <c r="AA84" i="2"/>
  <c r="AA36" i="2"/>
  <c r="AA68" i="2"/>
  <c r="AA83" i="2"/>
  <c r="AA37" i="2"/>
  <c r="AA69" i="2"/>
  <c r="AA82" i="2"/>
  <c r="AC82" i="2" s="1"/>
  <c r="AA38" i="2"/>
  <c r="AA70" i="2"/>
  <c r="AC70" i="2" s="1"/>
  <c r="AA15" i="2"/>
  <c r="AA47" i="2"/>
  <c r="AC47" i="2" s="1"/>
  <c r="AA96" i="2"/>
  <c r="AA24" i="2"/>
  <c r="AA56" i="2"/>
  <c r="AA87" i="2"/>
  <c r="AC87" i="2" s="1"/>
  <c r="AA33" i="2"/>
  <c r="AA78" i="2"/>
  <c r="AC78" i="2" s="1"/>
  <c r="AA42" i="2"/>
  <c r="AA11" i="2"/>
  <c r="AC11" i="2" s="1"/>
  <c r="AA43" i="2"/>
  <c r="AA75" i="2"/>
  <c r="AC75" i="2" s="1"/>
  <c r="AA12" i="2"/>
  <c r="AA44" i="2"/>
  <c r="AA76" i="2"/>
  <c r="AA13" i="2"/>
  <c r="AC13" i="2" s="1"/>
  <c r="AA45" i="2"/>
  <c r="AA77" i="2"/>
  <c r="AC77" i="2" s="1"/>
  <c r="AA14" i="2"/>
  <c r="AA46" i="2"/>
  <c r="AC46" i="2" s="1"/>
  <c r="AA97" i="2"/>
  <c r="AA23" i="2"/>
  <c r="AC23" i="2" s="1"/>
  <c r="AA55" i="2"/>
  <c r="AA88" i="2"/>
  <c r="AA32" i="2"/>
  <c r="AA64" i="2"/>
  <c r="AA79" i="2"/>
  <c r="AA65" i="2"/>
  <c r="AC65" i="2" s="1"/>
  <c r="AA74" i="2"/>
  <c r="G5" i="20"/>
  <c r="E5" i="10"/>
  <c r="E5" i="60"/>
  <c r="AF73" i="36"/>
  <c r="AC37" i="2" l="1"/>
  <c r="AC66" i="2"/>
  <c r="AC25" i="2"/>
  <c r="AC95" i="2"/>
  <c r="AC39" i="2"/>
  <c r="AC90" i="2"/>
  <c r="AC93" i="2"/>
  <c r="AC54" i="2"/>
  <c r="AC51" i="2"/>
  <c r="AC31" i="2"/>
  <c r="AC21" i="2"/>
  <c r="AC50" i="2"/>
  <c r="AC103" i="2"/>
  <c r="AC105" i="2"/>
  <c r="AC130" i="2"/>
  <c r="AC155" i="2"/>
  <c r="AC126" i="2"/>
  <c r="AC152" i="2"/>
  <c r="AC127" i="2"/>
  <c r="AC166" i="2"/>
  <c r="AC192" i="2"/>
  <c r="AC159" i="2"/>
  <c r="AC177" i="2"/>
  <c r="AC202" i="2"/>
  <c r="AC124" i="2"/>
  <c r="AC181" i="2"/>
  <c r="AC207" i="2"/>
  <c r="AC197" i="2"/>
  <c r="AC157" i="2"/>
  <c r="AC136" i="2"/>
  <c r="AC165" i="2"/>
  <c r="AC114" i="2"/>
  <c r="AC139" i="2"/>
  <c r="AC110" i="2"/>
  <c r="AC104" i="2"/>
  <c r="AC193" i="2"/>
  <c r="AC79" i="2"/>
  <c r="AC55" i="2"/>
  <c r="AC14" i="2"/>
  <c r="AC43" i="2"/>
  <c r="AC33" i="2"/>
  <c r="AC38" i="2"/>
  <c r="AC83" i="2"/>
  <c r="AC67" i="2"/>
  <c r="AC34" i="2"/>
  <c r="AC27" i="2"/>
  <c r="AC81" i="2"/>
  <c r="AC61" i="2"/>
  <c r="AC58" i="2"/>
  <c r="AC53" i="2"/>
  <c r="AC101" i="2"/>
  <c r="AC89" i="2"/>
  <c r="AC73" i="2"/>
  <c r="AC167" i="2"/>
  <c r="AC137" i="2"/>
  <c r="AC162" i="2"/>
  <c r="AC187" i="2"/>
  <c r="AC109" i="2"/>
  <c r="AC190" i="2"/>
  <c r="AC115" i="2"/>
  <c r="AC176" i="2"/>
  <c r="AC111" i="2"/>
  <c r="AC144" i="2"/>
  <c r="AC106" i="2"/>
  <c r="AC131" i="2"/>
  <c r="AC134" i="2"/>
  <c r="AC160" i="2"/>
  <c r="AC182" i="2"/>
  <c r="AC174" i="2"/>
  <c r="AC200" i="2"/>
  <c r="AC121" i="2"/>
  <c r="AC146" i="2"/>
  <c r="AC171" i="2"/>
  <c r="AC142" i="2"/>
  <c r="AC32" i="2"/>
  <c r="AC12" i="2"/>
  <c r="AC56" i="2"/>
  <c r="AC36" i="2"/>
  <c r="AC20" i="2"/>
  <c r="AC148" i="2"/>
  <c r="AC128" i="2"/>
  <c r="AC172" i="2"/>
  <c r="AC140" i="2"/>
  <c r="AC132" i="2"/>
  <c r="AC151" i="2"/>
  <c r="AC168" i="2"/>
  <c r="AC122" i="2"/>
  <c r="AC88" i="2"/>
  <c r="AC24" i="2"/>
  <c r="AC84" i="2"/>
  <c r="AC60" i="2"/>
  <c r="AC72" i="2"/>
  <c r="AC180" i="2"/>
  <c r="AC164" i="2"/>
  <c r="AC76" i="2"/>
  <c r="AC96" i="2"/>
  <c r="AC48" i="2"/>
  <c r="AC28" i="2"/>
  <c r="AC40" i="2"/>
  <c r="AC52" i="2"/>
  <c r="AC108" i="2"/>
  <c r="AC156" i="2"/>
  <c r="AC196" i="2"/>
  <c r="AC64" i="2"/>
  <c r="AC44" i="2"/>
  <c r="AC68" i="2"/>
  <c r="AC16" i="2"/>
  <c r="AC92" i="2"/>
  <c r="AC80" i="2"/>
  <c r="AC100" i="2"/>
  <c r="AC120" i="2"/>
  <c r="AC188" i="2"/>
  <c r="AC204" i="2"/>
  <c r="AC74" i="2"/>
  <c r="AC97" i="2"/>
  <c r="AC45" i="2"/>
  <c r="AC42" i="2"/>
  <c r="AC15" i="2"/>
  <c r="AC69" i="2"/>
  <c r="AC85" i="2"/>
  <c r="AC57" i="2"/>
  <c r="AC49" i="2"/>
  <c r="AC71" i="2"/>
  <c r="AC30" i="2"/>
  <c r="AC91" i="2"/>
  <c r="AC59" i="2"/>
  <c r="AC17" i="2"/>
  <c r="AC41" i="2"/>
  <c r="AC63" i="2"/>
  <c r="AC98" i="2"/>
  <c r="AC19" i="2"/>
  <c r="AC158" i="2"/>
  <c r="AC184" i="2"/>
  <c r="AC201" i="2"/>
  <c r="AC123" i="2"/>
  <c r="AC205" i="2"/>
  <c r="AC199" i="2"/>
  <c r="AC118" i="2"/>
  <c r="AC102" i="2"/>
  <c r="AC150" i="2"/>
  <c r="AC145" i="2"/>
  <c r="AC170" i="2"/>
  <c r="AC195" i="2"/>
  <c r="AC149" i="2"/>
  <c r="AC143" i="2"/>
  <c r="AC112" i="2"/>
  <c r="AC183" i="2"/>
  <c r="AC185" i="2"/>
  <c r="AC107" i="2"/>
  <c r="AC189" i="2"/>
  <c r="AC161" i="2"/>
  <c r="AC186" i="2"/>
  <c r="AF126" i="2"/>
  <c r="AF177" i="2"/>
  <c r="AF157" i="2"/>
  <c r="AF165" i="2"/>
  <c r="AF114" i="2"/>
  <c r="AF108" i="2"/>
  <c r="AF156" i="2"/>
  <c r="AF196" i="2"/>
  <c r="AF159" i="2"/>
  <c r="AF197" i="2"/>
  <c r="AF167" i="2"/>
  <c r="AF137" i="2"/>
  <c r="AF162" i="2"/>
  <c r="AF187" i="2"/>
  <c r="AF109" i="2"/>
  <c r="AF190" i="2"/>
  <c r="AF115" i="2"/>
  <c r="AF176" i="2"/>
  <c r="AF111" i="2"/>
  <c r="AF144" i="2"/>
  <c r="AF106" i="2"/>
  <c r="AF131" i="2"/>
  <c r="AF134" i="2"/>
  <c r="AF160" i="2"/>
  <c r="AF182" i="2"/>
  <c r="AF174" i="2"/>
  <c r="AF200" i="2"/>
  <c r="AF121" i="2"/>
  <c r="AF146" i="2"/>
  <c r="AF171" i="2"/>
  <c r="AF142" i="2"/>
  <c r="AF168" i="2"/>
  <c r="AF122" i="2"/>
  <c r="AF105" i="2"/>
  <c r="AF152" i="2"/>
  <c r="AF124" i="2"/>
  <c r="AF110" i="2"/>
  <c r="AF120" i="2"/>
  <c r="AF188" i="2"/>
  <c r="AF204" i="2"/>
  <c r="AF164" i="2"/>
  <c r="AF155" i="2"/>
  <c r="AF192" i="2"/>
  <c r="AF202" i="2"/>
  <c r="AF136" i="2"/>
  <c r="AF139" i="2"/>
  <c r="AF173" i="2"/>
  <c r="AF169" i="2"/>
  <c r="AF194" i="2"/>
  <c r="AF116" i="2"/>
  <c r="AF141" i="2"/>
  <c r="AF135" i="2"/>
  <c r="AF133" i="2"/>
  <c r="AF175" i="2"/>
  <c r="AF113" i="2"/>
  <c r="AF138" i="2"/>
  <c r="AF163" i="2"/>
  <c r="AF117" i="2"/>
  <c r="AF198" i="2"/>
  <c r="AF179" i="2"/>
  <c r="AF191" i="2"/>
  <c r="AF119" i="2"/>
  <c r="AF147" i="2"/>
  <c r="AF153" i="2"/>
  <c r="AF178" i="2"/>
  <c r="AF203" i="2"/>
  <c r="AF125" i="2"/>
  <c r="AF206" i="2"/>
  <c r="AF129" i="2"/>
  <c r="AF154" i="2"/>
  <c r="AF103" i="2"/>
  <c r="AF166" i="2"/>
  <c r="AF181" i="2"/>
  <c r="AF104" i="2"/>
  <c r="AF148" i="2"/>
  <c r="AF128" i="2"/>
  <c r="AF172" i="2"/>
  <c r="AF140" i="2"/>
  <c r="AF132" i="2"/>
  <c r="AF151" i="2"/>
  <c r="AF180" i="2"/>
  <c r="AF130" i="2"/>
  <c r="AF127" i="2"/>
  <c r="AF207" i="2"/>
  <c r="AF193" i="2"/>
  <c r="AF158" i="2"/>
  <c r="AF184" i="2"/>
  <c r="AF201" i="2"/>
  <c r="AF123" i="2"/>
  <c r="AF205" i="2"/>
  <c r="AF199" i="2"/>
  <c r="AF118" i="2"/>
  <c r="AF102" i="2"/>
  <c r="AF150" i="2"/>
  <c r="AF145" i="2"/>
  <c r="AF170" i="2"/>
  <c r="AF195" i="2"/>
  <c r="AF149" i="2"/>
  <c r="AF143" i="2"/>
  <c r="AF112" i="2"/>
  <c r="AF183" i="2"/>
  <c r="AF185" i="2"/>
  <c r="AF107" i="2"/>
  <c r="AF189" i="2"/>
  <c r="AF161" i="2"/>
  <c r="AF186" i="2"/>
  <c r="AF64" i="2"/>
  <c r="AF16" i="2"/>
  <c r="AF92" i="2"/>
  <c r="AF80" i="2"/>
  <c r="AF100" i="2"/>
  <c r="AF23" i="2"/>
  <c r="AF77" i="2"/>
  <c r="AF11" i="2"/>
  <c r="AF87" i="2"/>
  <c r="AF47" i="2"/>
  <c r="AF82" i="2"/>
  <c r="AF35" i="2"/>
  <c r="AF86" i="2"/>
  <c r="AF26" i="2"/>
  <c r="AF62" i="2"/>
  <c r="AF29" i="2"/>
  <c r="AF94" i="2"/>
  <c r="AF99" i="2"/>
  <c r="AF18" i="2"/>
  <c r="AF22" i="2"/>
  <c r="AF12" i="2"/>
  <c r="AF56" i="2"/>
  <c r="AF36" i="2"/>
  <c r="AF20" i="2"/>
  <c r="AF45" i="2"/>
  <c r="AF42" i="2"/>
  <c r="AF15" i="2"/>
  <c r="AF69" i="2"/>
  <c r="AF85" i="2"/>
  <c r="AF57" i="2"/>
  <c r="AF49" i="2"/>
  <c r="AF71" i="2"/>
  <c r="AF30" i="2"/>
  <c r="AF91" i="2"/>
  <c r="AF59" i="2"/>
  <c r="AF17" i="2"/>
  <c r="AF41" i="2"/>
  <c r="AF63" i="2"/>
  <c r="AF98" i="2"/>
  <c r="AF19" i="2"/>
  <c r="AF97" i="2"/>
  <c r="AF88" i="2"/>
  <c r="AF24" i="2"/>
  <c r="AF84" i="2"/>
  <c r="AF60" i="2"/>
  <c r="AF72" i="2"/>
  <c r="AF32" i="2"/>
  <c r="AF46" i="2"/>
  <c r="AF13" i="2"/>
  <c r="AF75" i="2"/>
  <c r="AF78" i="2"/>
  <c r="AF70" i="2"/>
  <c r="AF37" i="2"/>
  <c r="AF66" i="2"/>
  <c r="AF25" i="2"/>
  <c r="AF95" i="2"/>
  <c r="AF39" i="2"/>
  <c r="AF90" i="2"/>
  <c r="AF93" i="2"/>
  <c r="AF54" i="2"/>
  <c r="AF51" i="2"/>
  <c r="AF31" i="2"/>
  <c r="AF21" i="2"/>
  <c r="AF50" i="2"/>
  <c r="AF68" i="2"/>
  <c r="AF65" i="2"/>
  <c r="AF76" i="2"/>
  <c r="AF96" i="2"/>
  <c r="AF48" i="2"/>
  <c r="AF28" i="2"/>
  <c r="AF40" i="2"/>
  <c r="AF52" i="2"/>
  <c r="AF44" i="2"/>
  <c r="AF74" i="2"/>
  <c r="AF79" i="2"/>
  <c r="AF55" i="2"/>
  <c r="AF14" i="2"/>
  <c r="AF43" i="2"/>
  <c r="AF33" i="2"/>
  <c r="AF38" i="2"/>
  <c r="AF83" i="2"/>
  <c r="AF67" i="2"/>
  <c r="AF34" i="2"/>
  <c r="AF27" i="2"/>
  <c r="AF81" i="2"/>
  <c r="AF61" i="2"/>
  <c r="AF58" i="2"/>
  <c r="AF53" i="2"/>
  <c r="AF101" i="2"/>
  <c r="AF89" i="2"/>
  <c r="AF73" i="2"/>
  <c r="AF74" i="36"/>
  <c r="AF75" i="36" s="1"/>
  <c r="AF76" i="36" s="1"/>
  <c r="AF77" i="36" l="1"/>
  <c r="AF78" i="36" l="1"/>
  <c r="AF79" i="36" l="1"/>
  <c r="AF80" i="36" l="1"/>
  <c r="AF81" i="36" l="1"/>
  <c r="AF82" i="36" l="1"/>
  <c r="AF83" i="36" l="1"/>
  <c r="AF84" i="36" l="1"/>
  <c r="AF85" i="36" l="1"/>
  <c r="AF86" i="36" l="1"/>
  <c r="AF87" i="36" l="1"/>
  <c r="AF88" i="36" l="1"/>
  <c r="AF89" i="36" l="1"/>
  <c r="AF90" i="36" l="1"/>
  <c r="AF91" i="36" l="1"/>
  <c r="AF92" i="36" l="1"/>
  <c r="AF93" i="36" l="1"/>
  <c r="AF94" i="36" l="1"/>
  <c r="AF95" i="36" l="1"/>
  <c r="AF96" i="36" l="1"/>
  <c r="AF97" i="36" l="1"/>
  <c r="AF98" i="36" l="1"/>
  <c r="AF99" i="36" l="1"/>
  <c r="AF100" i="36" l="1"/>
  <c r="AF101" i="36" l="1"/>
  <c r="AF102" i="36" l="1"/>
  <c r="AF103" i="36" l="1"/>
  <c r="AF104" i="36" l="1"/>
  <c r="AF105" i="36" l="1"/>
  <c r="AF106" i="36" l="1"/>
  <c r="AF107" i="36" l="1"/>
  <c r="AF108" i="36" l="1"/>
  <c r="AF109" i="36" l="1"/>
  <c r="AF110" i="36" l="1"/>
  <c r="AF111" i="36" l="1"/>
  <c r="AF112" i="36" l="1"/>
  <c r="AF113" i="36" l="1"/>
  <c r="AF114" i="36" l="1"/>
  <c r="AF115" i="36" l="1"/>
  <c r="AF116" i="36" l="1"/>
  <c r="AF117" i="36" l="1"/>
  <c r="AF118" i="36" l="1"/>
  <c r="AF119" i="36" l="1"/>
  <c r="AF120" i="36" l="1"/>
  <c r="AF121" i="36" l="1"/>
  <c r="AF122" i="36" l="1"/>
  <c r="AF123" i="36" l="1"/>
  <c r="AF124" i="36" l="1"/>
  <c r="AF125" i="36" l="1"/>
  <c r="AF126" i="36" l="1"/>
  <c r="AF127" i="36" l="1"/>
  <c r="AF128" i="36" l="1"/>
  <c r="AF129" i="36" l="1"/>
  <c r="AF130" i="36" l="1"/>
  <c r="AF131" i="36" l="1"/>
  <c r="AF132" i="36" l="1"/>
  <c r="AF133" i="36" l="1"/>
  <c r="AF134" i="36" l="1"/>
  <c r="AF135" i="36" l="1"/>
  <c r="AF136" i="36" l="1"/>
  <c r="AF137" i="36" l="1"/>
  <c r="AF138" i="36" l="1"/>
  <c r="AF139" i="36" l="1"/>
  <c r="AF140" i="36" l="1"/>
  <c r="AF141" i="36" l="1"/>
  <c r="AF142" i="36" l="1"/>
  <c r="AF143" i="36" l="1"/>
  <c r="AF144" i="36" l="1"/>
  <c r="AF145" i="36" l="1"/>
  <c r="AF146" i="36" l="1"/>
  <c r="AF147" i="36" l="1"/>
  <c r="AF148" i="36" l="1"/>
  <c r="AF149" i="36" l="1"/>
  <c r="AF150" i="36" l="1"/>
  <c r="AF151" i="36" l="1"/>
  <c r="AF152" i="36" l="1"/>
  <c r="AF153" i="36" l="1"/>
  <c r="AF154" i="36" l="1"/>
  <c r="AF155" i="36" l="1"/>
  <c r="AF156" i="36" l="1"/>
  <c r="AF157" i="36" l="1"/>
  <c r="AF158" i="36" l="1"/>
  <c r="AF159" i="36" l="1"/>
  <c r="AF160" i="36" l="1"/>
  <c r="AF161" i="36" l="1"/>
  <c r="AF162" i="36" l="1"/>
  <c r="AF163" i="36" l="1"/>
  <c r="AF164" i="36" l="1"/>
  <c r="AF165" i="36" l="1"/>
  <c r="AF166" i="36" l="1"/>
  <c r="AF167" i="36" l="1"/>
  <c r="AF168" i="36" l="1"/>
  <c r="AF169" i="36" l="1"/>
  <c r="AF170" i="36" l="1"/>
  <c r="AF171" i="36" l="1"/>
  <c r="AF172" i="36" l="1"/>
  <c r="AF173" i="36" l="1"/>
  <c r="AF174" i="36" l="1"/>
  <c r="AF175" i="36" l="1"/>
  <c r="AF176" i="36" l="1"/>
  <c r="AF177" i="36" l="1"/>
  <c r="AF178" i="36" l="1"/>
  <c r="AF179" i="36" l="1"/>
  <c r="AF180" i="36" l="1"/>
  <c r="AF181" i="36" l="1"/>
  <c r="AF182" i="36" l="1"/>
  <c r="AF183" i="36" l="1"/>
  <c r="AF184" i="36" l="1"/>
  <c r="AF185" i="36" l="1"/>
  <c r="AF186" i="36" l="1"/>
  <c r="AF187" i="36" s="1"/>
  <c r="AF188" i="36" s="1"/>
  <c r="AF189" i="36" s="1"/>
  <c r="AF190" i="36" s="1"/>
  <c r="AF191" i="36" s="1"/>
  <c r="AF192" i="36" s="1"/>
  <c r="AF193" i="36" s="1"/>
  <c r="AF194" i="36" s="1"/>
  <c r="AF195" i="36" s="1"/>
  <c r="AF196" i="36" s="1"/>
  <c r="AF197" i="36" s="1"/>
  <c r="AF198" i="36" s="1"/>
  <c r="AF199" i="36" s="1"/>
  <c r="AF200" i="36" s="1"/>
  <c r="AF201" i="36" s="1"/>
  <c r="AF202" i="36" s="1"/>
  <c r="AF203" i="36" s="1"/>
  <c r="AF204" i="36" s="1"/>
  <c r="AF205" i="36" l="1"/>
  <c r="AF206" i="36" s="1"/>
  <c r="AF207" i="36" l="1"/>
  <c r="AF208" i="36" s="1"/>
  <c r="H5" i="36" s="1"/>
</calcChain>
</file>

<file path=xl/sharedStrings.xml><?xml version="1.0" encoding="utf-8"?>
<sst xmlns="http://schemas.openxmlformats.org/spreadsheetml/2006/main" count="6201" uniqueCount="1254">
  <si>
    <t>Please use these links to get to the concerned measure tab(s)</t>
  </si>
  <si>
    <t>Conedsion Rep</t>
  </si>
  <si>
    <t>Lighting Measures</t>
  </si>
  <si>
    <t>Refrigeration Measures</t>
  </si>
  <si>
    <t>Tete Bankouadagba</t>
  </si>
  <si>
    <t>One for One Replacements</t>
  </si>
  <si>
    <t>Anti-Sweat Heater Control</t>
  </si>
  <si>
    <t>Regina Brewton-Smith</t>
  </si>
  <si>
    <t>Interior Lighting Control</t>
  </si>
  <si>
    <t>Door Gaskets</t>
  </si>
  <si>
    <t>Data Input Tool</t>
  </si>
  <si>
    <t>* indicates a required field</t>
  </si>
  <si>
    <t>Bi-Level Lighting Control</t>
  </si>
  <si>
    <t>EC Motors - Refrigerated Cases</t>
  </si>
  <si>
    <t>Arman Hamamdjian</t>
  </si>
  <si>
    <t>Refrigerated Case Lighting</t>
  </si>
  <si>
    <t>EC Motors - Walk-in Coolers and Freezers</t>
  </si>
  <si>
    <t>Jonathan Kiss</t>
  </si>
  <si>
    <t>Project Details</t>
  </si>
  <si>
    <t>Gut Renovations - LPD</t>
  </si>
  <si>
    <t>Evaporator Fan Control</t>
  </si>
  <si>
    <t>Jesse Levy</t>
  </si>
  <si>
    <t>Program Name*</t>
  </si>
  <si>
    <t>Gut Renovations - Networked Controls</t>
  </si>
  <si>
    <t>Refrigerated Night Case Covers</t>
  </si>
  <si>
    <t>Tool Generation Date*</t>
  </si>
  <si>
    <t>Strip Curtains</t>
  </si>
  <si>
    <t>David Pospisil</t>
  </si>
  <si>
    <t>Estimated Installation Date*</t>
  </si>
  <si>
    <t>HVAC Measures</t>
  </si>
  <si>
    <t>Eric Kanterman</t>
  </si>
  <si>
    <t>Air Compressor</t>
  </si>
  <si>
    <t>Building Envelope Measures</t>
  </si>
  <si>
    <t>Other</t>
  </si>
  <si>
    <t>Account Holder Information</t>
  </si>
  <si>
    <t>Air Cooled Chiller</t>
  </si>
  <si>
    <t>Cool Roof</t>
  </si>
  <si>
    <t>Account Name*</t>
  </si>
  <si>
    <t>Air Sourced Heat Pump</t>
  </si>
  <si>
    <t>Window Film</t>
  </si>
  <si>
    <t>Installation Competed By</t>
  </si>
  <si>
    <t>Account Number (14 Digits)*</t>
  </si>
  <si>
    <t>Chiller Tune-Up</t>
  </si>
  <si>
    <t>Participating Contractor</t>
  </si>
  <si>
    <t>Title*</t>
  </si>
  <si>
    <t>Packaged Terminal Air Conditioner (PTAC)</t>
  </si>
  <si>
    <t>Other Measures</t>
  </si>
  <si>
    <t>Customer Self-Installed</t>
  </si>
  <si>
    <t>Mailing Address*</t>
  </si>
  <si>
    <t>Packaged Terminal Heat Pump (PTHP)</t>
  </si>
  <si>
    <t>Faucet Low Flow Aerator</t>
  </si>
  <si>
    <t>Payee Type</t>
  </si>
  <si>
    <t>Unit Number</t>
  </si>
  <si>
    <t>Unitary Air Conditioner</t>
  </si>
  <si>
    <t>City*</t>
  </si>
  <si>
    <t>Variable Frequency Drives</t>
  </si>
  <si>
    <t>Customer</t>
  </si>
  <si>
    <t>Zip*</t>
  </si>
  <si>
    <t>Water Cooled Chiller</t>
  </si>
  <si>
    <t>Site Information</t>
  </si>
  <si>
    <t>Contact First Name*</t>
  </si>
  <si>
    <t>Contact Last Name*</t>
  </si>
  <si>
    <t>Street Address*</t>
  </si>
  <si>
    <t>Phone*</t>
  </si>
  <si>
    <t>ConEdison Representative*</t>
  </si>
  <si>
    <t>Email*</t>
  </si>
  <si>
    <t>ConEdison Rep (if known)</t>
  </si>
  <si>
    <t>Participating Contractor Information</t>
  </si>
  <si>
    <t xml:space="preserve">Payee Information </t>
  </si>
  <si>
    <t>Installation Completed By*</t>
  </si>
  <si>
    <t>Payee Type*</t>
  </si>
  <si>
    <t>Company Name*</t>
  </si>
  <si>
    <t>Contact Name*</t>
  </si>
  <si>
    <t>PC Tax ID*</t>
  </si>
  <si>
    <t>For Internal Use Only</t>
  </si>
  <si>
    <t>Project Name</t>
  </si>
  <si>
    <t>Project Number</t>
  </si>
  <si>
    <t>CE Application Received Date</t>
  </si>
  <si>
    <t>Tool version</t>
  </si>
  <si>
    <t>Tool version date</t>
  </si>
  <si>
    <t xml:space="preserve">1.  unhid the lighting power density tab.   </t>
  </si>
  <si>
    <t>Column AJ, Baseline Lighting Power Density (watts/sqft) needs to be mapped to I_LPD_EE_c</t>
  </si>
  <si>
    <t xml:space="preserve">Column AK , Proposed Lighting Power Density (watts/sqft)* needs to be mapped to I_LPD_Base_c.  Currently, the system is using a lookup table for P_LPD_Base_c.  The equation needs to be changed to use a user input for the LPD base instead of a lookup table.  see workbook for changes in red. </t>
  </si>
  <si>
    <t>column I and J do not need to be mapped to anything in DMTS</t>
  </si>
  <si>
    <t>2.  Brand new tab called LPD Controls</t>
  </si>
  <si>
    <t xml:space="preserve">this needs to be mapped to the 2 new network lighitng control measures already in dmts - </t>
  </si>
  <si>
    <t>Lighting Control - Networked Programmable Control - Code Triggered</t>
  </si>
  <si>
    <t>Lighting Control - Networked Programmable Control - Code Triggered High Occ</t>
  </si>
  <si>
    <t>3.  Unhid the Cool Roof tab</t>
  </si>
  <si>
    <t>4.  Unhid the Control-Door Heater tab</t>
  </si>
  <si>
    <t>5. Revised Summary tab for conditional formatting</t>
  </si>
  <si>
    <t>Proposed layout to change the summary tab</t>
  </si>
  <si>
    <t xml:space="preserve">6. Fixed dropdowns show here: </t>
  </si>
  <si>
    <t>7. Removed bonus incentive columns from lighting, anti sweat, and refigerated case lighting</t>
  </si>
  <si>
    <t xml:space="preserve">8. Added new lighting fixture codes </t>
  </si>
  <si>
    <t>Potential new measures to be added. Waiting on approval from Amaury</t>
  </si>
  <si>
    <t>Measure Tab</t>
  </si>
  <si>
    <t>Notes</t>
  </si>
  <si>
    <t>All Measure Tabs</t>
  </si>
  <si>
    <t>Added incentive caps, where applicable, to cap incentive at 100% of total measure cost.</t>
  </si>
  <si>
    <t>One for One Replacements
Bi-Level Lighting Control
Variable Frequency Drives</t>
  </si>
  <si>
    <t>Added bonus incentives, for projects dated on or before 06/30/2022.</t>
  </si>
  <si>
    <t>Previous Electric Tool Updates</t>
  </si>
  <si>
    <t>Removed bonus incentives.</t>
  </si>
  <si>
    <t>Account Number</t>
  </si>
  <si>
    <t>Building Type:</t>
  </si>
  <si>
    <t>Enter Building Type</t>
  </si>
  <si>
    <t>Reported or Sector Full Load Hours:</t>
  </si>
  <si>
    <t>Enter Reported or Sector Full Load Hours</t>
  </si>
  <si>
    <t>Note:</t>
  </si>
  <si>
    <t>Measures are to be entered as a summary of the fixture types</t>
  </si>
  <si>
    <t>Site Address</t>
  </si>
  <si>
    <t>HVAC Type:</t>
  </si>
  <si>
    <t>Enter HVAC Type</t>
  </si>
  <si>
    <t>Full Load Hours (Annual, If Reported):</t>
  </si>
  <si>
    <t>Enter Full Load Hours (Annual, If Reported)</t>
  </si>
  <si>
    <t>Interior Hours cannot be greater than 8,760 hours</t>
  </si>
  <si>
    <t>Heating Fuel Type:</t>
  </si>
  <si>
    <t>Enter Heating Fuel Type</t>
  </si>
  <si>
    <t>If Exterior Space is selected, hours must be 4,380 or less</t>
  </si>
  <si>
    <t>If Exterior Space is selected, HVAC Type must be "No Temperature Control"</t>
  </si>
  <si>
    <t>Back to Project Summary</t>
  </si>
  <si>
    <t>(Complete by 06/30/2022)</t>
  </si>
  <si>
    <t>Row</t>
  </si>
  <si>
    <t>Lighting Type*</t>
  </si>
  <si>
    <t>DLC Category*</t>
  </si>
  <si>
    <t>Legend</t>
  </si>
  <si>
    <t>Existing Equipment*</t>
  </si>
  <si>
    <t>DMTS Proposed Measure Name</t>
  </si>
  <si>
    <t>Measure ID</t>
  </si>
  <si>
    <t>Location Description*</t>
  </si>
  <si>
    <t>Proposed Quantity*</t>
  </si>
  <si>
    <t>Proposed Watts per Unit (W)*</t>
  </si>
  <si>
    <t>Existing Quantity*</t>
  </si>
  <si>
    <t>Existing Watts per Unit (W)*</t>
  </si>
  <si>
    <t>Existing Fixture Code (1)*</t>
  </si>
  <si>
    <t>Building Type*</t>
  </si>
  <si>
    <t>Additional Filter</t>
  </si>
  <si>
    <t>HVAC Type*</t>
  </si>
  <si>
    <t>Heating Fuel Source*</t>
  </si>
  <si>
    <t>Interior or Exterior*</t>
  </si>
  <si>
    <t>Reported or Sector Full Load Hours*</t>
  </si>
  <si>
    <t>Full Load Hours
(Annual, If Reported)</t>
  </si>
  <si>
    <t>Heating Fuel Type*</t>
  </si>
  <si>
    <t>Proposed Make*</t>
  </si>
  <si>
    <t>Proposed Model*</t>
  </si>
  <si>
    <t>Material Cost ($)*</t>
  </si>
  <si>
    <t>Labor Cost ($)*</t>
  </si>
  <si>
    <t>Total Cost - Labor and Materials ($)*</t>
  </si>
  <si>
    <t>Estimated Incentive</t>
  </si>
  <si>
    <t>Bonus Incentive</t>
  </si>
  <si>
    <t>Total Estimated Incentive (Capped)</t>
  </si>
  <si>
    <t>Error Checks</t>
  </si>
  <si>
    <t>LED_Fixture</t>
  </si>
  <si>
    <t>High Bay Luminaires for Commercial and Industrial Buildings
Low Bay Luminaires for Commercial and Industrial Buildings
High Bay Aisle Luminaires</t>
  </si>
  <si>
    <t>T5 HighBay - 4 Lamp Fluorescent Fixture</t>
  </si>
  <si>
    <t>Rows 3-5</t>
  </si>
  <si>
    <t>HID-WPK-100-LTE-FIXT</t>
  </si>
  <si>
    <t>Office - General - Large</t>
  </si>
  <si>
    <t>CV Noecon</t>
  </si>
  <si>
    <t>Gas</t>
  </si>
  <si>
    <t>Interior</t>
  </si>
  <si>
    <t>Reported</t>
  </si>
  <si>
    <t>Make Name</t>
  </si>
  <si>
    <t>Model Number</t>
  </si>
  <si>
    <t>Sample - For Information Only</t>
  </si>
  <si>
    <t>Rows filled</t>
  </si>
  <si>
    <t>Error in rows</t>
  </si>
  <si>
    <t>Error in measure cost</t>
  </si>
  <si>
    <t>Error in incentive</t>
  </si>
  <si>
    <t>Error in picklists</t>
  </si>
  <si>
    <t>Building List</t>
  </si>
  <si>
    <t>HVAC Type List</t>
  </si>
  <si>
    <t>Auto Related</t>
  </si>
  <si>
    <t>AC with Gas Heat</t>
  </si>
  <si>
    <t>Automotive/Transportation Service or Repair Facility (24/7)</t>
  </si>
  <si>
    <t>AC With Electric Heat</t>
  </si>
  <si>
    <t>Bakery</t>
  </si>
  <si>
    <t>Electric Heat Only</t>
  </si>
  <si>
    <t>Banks</t>
  </si>
  <si>
    <t>Heat Pump</t>
  </si>
  <si>
    <t>Church</t>
  </si>
  <si>
    <t>Gas Heat Only</t>
  </si>
  <si>
    <t>College - Cafeteria</t>
  </si>
  <si>
    <t>No Temperature Control System</t>
  </si>
  <si>
    <t>Commercial Condos</t>
  </si>
  <si>
    <t>Convenience Stores</t>
  </si>
  <si>
    <t>CV Econ</t>
  </si>
  <si>
    <t>Convention Center</t>
  </si>
  <si>
    <t>VAV Econ</t>
  </si>
  <si>
    <t>Dining: Bar/Lounge/Leisure</t>
  </si>
  <si>
    <t>Dining: Cafeteria/Fast Food</t>
  </si>
  <si>
    <t>Fan Coil with Chiller and hot water boiler</t>
  </si>
  <si>
    <t>Dining: Family</t>
  </si>
  <si>
    <t>Steam Heat Only</t>
  </si>
  <si>
    <t>Entertainment</t>
  </si>
  <si>
    <t>Exercise Center</t>
  </si>
  <si>
    <t>Fast Food Restaurants</t>
  </si>
  <si>
    <t>Water Cooled Ammonia Screw Compressors</t>
  </si>
  <si>
    <t>Fire Station (Unmanned)</t>
  </si>
  <si>
    <t>Food Stores</t>
  </si>
  <si>
    <t>Gymnasium</t>
  </si>
  <si>
    <t>Industrial - 1 Shift</t>
  </si>
  <si>
    <t>Industrial - 2 Shift</t>
  </si>
  <si>
    <t>Industrial - 3 Shift</t>
  </si>
  <si>
    <t>Laundromats</t>
  </si>
  <si>
    <t>Light Manufacturers</t>
  </si>
  <si>
    <t>Lodging - Motel</t>
  </si>
  <si>
    <t>Manufacturing Facility</t>
  </si>
  <si>
    <t>Medical Offices</t>
  </si>
  <si>
    <t>Motion Picture Theatre</t>
  </si>
  <si>
    <t>Museum</t>
  </si>
  <si>
    <t>Office - General - Small</t>
  </si>
  <si>
    <t>Performing Arts Theatre</t>
  </si>
  <si>
    <t>Police / Fire Stations (24 Hr)</t>
  </si>
  <si>
    <t>Post Office</t>
  </si>
  <si>
    <t>Pump Stations</t>
  </si>
  <si>
    <t>Religious Building</t>
  </si>
  <si>
    <t>Restaurants</t>
  </si>
  <si>
    <t>Retail - Small</t>
  </si>
  <si>
    <t>Schools (Preschool/Elementary)</t>
  </si>
  <si>
    <t>Small Services</t>
  </si>
  <si>
    <t>Sports Arena</t>
  </si>
  <si>
    <t>Town Hall</t>
  </si>
  <si>
    <t>Transportation</t>
  </si>
  <si>
    <t>Workshop</t>
  </si>
  <si>
    <t>Warehouse (Not Refrigerated)</t>
  </si>
  <si>
    <t>Waste Water Treatment Plant</t>
  </si>
  <si>
    <t>College - Classes/Administrative</t>
  </si>
  <si>
    <t>Court House</t>
  </si>
  <si>
    <t>Hospitals</t>
  </si>
  <si>
    <t>Hospitals / Health Care</t>
  </si>
  <si>
    <t>Library</t>
  </si>
  <si>
    <t>Lodging - Hotel</t>
  </si>
  <si>
    <t>Mall Concourse</t>
  </si>
  <si>
    <t>Retail - Large</t>
  </si>
  <si>
    <t>School / University</t>
  </si>
  <si>
    <t>Schools (Jr./Sr. High)</t>
  </si>
  <si>
    <t>Schools (Technical/Vocational)</t>
  </si>
  <si>
    <t>College - Dormitory</t>
  </si>
  <si>
    <t>Nursing Homes</t>
  </si>
  <si>
    <t>Penitentiary</t>
  </si>
  <si>
    <t>Parking Garages</t>
  </si>
  <si>
    <t>Parking Garages (24/7)</t>
  </si>
  <si>
    <t>Parking Lots</t>
  </si>
  <si>
    <t>Refrigerated Warehouse</t>
  </si>
  <si>
    <t>Sensor Type*</t>
  </si>
  <si>
    <t>Proposed Measure*</t>
  </si>
  <si>
    <t>Sensor Quantity*</t>
  </si>
  <si>
    <t>Control Type (Interior Lighting Control)</t>
  </si>
  <si>
    <t>Total Watts Controlled (W)*</t>
  </si>
  <si>
    <t>PLACEHOLDER FOR FUTURE USE</t>
  </si>
  <si>
    <t>Full Load Hours
(If Reported)</t>
  </si>
  <si>
    <t>Total Cost  - Labor and Material ($)*</t>
  </si>
  <si>
    <t>Estimated Incentive (Capped)</t>
  </si>
  <si>
    <t>Interior_Control</t>
  </si>
  <si>
    <t>Lighting Control - Daylight Dimming Control - Interior Applications</t>
  </si>
  <si>
    <t>Engineering Bldg Cafeteria</t>
  </si>
  <si>
    <t>Sector</t>
  </si>
  <si>
    <t>District Steam</t>
  </si>
  <si>
    <t>Error in project costs</t>
  </si>
  <si>
    <t>Notes:</t>
  </si>
  <si>
    <t>If Low Power Factor is unknown, please leave blank</t>
  </si>
  <si>
    <t>Quantity*</t>
  </si>
  <si>
    <t>Existing Fixture Code</t>
  </si>
  <si>
    <t>Watts Existing (W)*</t>
  </si>
  <si>
    <t xml:space="preserve"> Proposed Watts  (W) at Full Light Output*</t>
  </si>
  <si>
    <t>Proposed Watts (W) in Low-Power Mode*</t>
  </si>
  <si>
    <t>Low-Power Factor</t>
  </si>
  <si>
    <t>Labor  Cost ($)*</t>
  </si>
  <si>
    <t>Lighting Control - Bi-Level Stairwell Lighting</t>
  </si>
  <si>
    <t>Back Stairs</t>
  </si>
  <si>
    <t>Row filled</t>
  </si>
  <si>
    <t>Error in costs</t>
  </si>
  <si>
    <t>Error in incentives</t>
  </si>
  <si>
    <t>Proposed Lamp/Fixture Quantity*</t>
  </si>
  <si>
    <t>Refrigerator Type*</t>
  </si>
  <si>
    <t>Existing Lighting Type*</t>
  </si>
  <si>
    <t>PLACEHOLDER</t>
  </si>
  <si>
    <t>Proposed Fixture Watts (W)*</t>
  </si>
  <si>
    <t>Existing Lamp/Fixture Quantity*</t>
  </si>
  <si>
    <t>Existing Fixture Watts (W)*</t>
  </si>
  <si>
    <t>Annual Lighting Run Hours*</t>
  </si>
  <si>
    <t>Existing Lighting Type</t>
  </si>
  <si>
    <t>Lighting - LED Refrigerated Display Case - 4 Foot Luminaire</t>
  </si>
  <si>
    <t>Soda Dispenser</t>
  </si>
  <si>
    <t xml:space="preserve">Cooler </t>
  </si>
  <si>
    <t>T-12</t>
  </si>
  <si>
    <t>FT8-48-CASE-REF</t>
  </si>
  <si>
    <t>Error in Cost</t>
  </si>
  <si>
    <t>Error in Rows</t>
  </si>
  <si>
    <t>T-8</t>
  </si>
  <si>
    <t>Square Footage*</t>
  </si>
  <si>
    <t>Total Allowed Watts*</t>
  </si>
  <si>
    <t>Total Proposed Watts*</t>
  </si>
  <si>
    <t>Baseline Lighting Power Density (watts/sqft)</t>
  </si>
  <si>
    <t>Proposed Lighting Power Density (watts/sqft)*</t>
  </si>
  <si>
    <t>Lighting - Full Space Lighting Renovation</t>
  </si>
  <si>
    <t>LO000003</t>
  </si>
  <si>
    <t>Main Floor</t>
  </si>
  <si>
    <t>Large</t>
  </si>
  <si>
    <t>Steam</t>
  </si>
  <si>
    <t>Error in Costs</t>
  </si>
  <si>
    <t>Error in Incentive</t>
  </si>
  <si>
    <t>Control Type</t>
  </si>
  <si>
    <t>Lighting Control - Network Sensor Control - Code Triggered</t>
  </si>
  <si>
    <t>Institutional tuning in non-daylit areas</t>
  </si>
  <si>
    <t>Compressor Capacity (HP)*</t>
  </si>
  <si>
    <t>Annual Operating Hours*</t>
  </si>
  <si>
    <t>Existing Equipment Installed Date (mm/dd/yyyy) *</t>
  </si>
  <si>
    <t>Air Compressor - VSD - GTE 25  LT 75 HP</t>
  </si>
  <si>
    <t>Basement Back Building</t>
  </si>
  <si>
    <t>Equipment Category*</t>
  </si>
  <si>
    <t>Exisitng Equipment Installed Date (mm/dd/yyyy)*</t>
  </si>
  <si>
    <t>Cooling Capacity (tons)*</t>
  </si>
  <si>
    <t>Part Load Efficiency (EER)*</t>
  </si>
  <si>
    <t>Full Load Efficiency (EER)*</t>
  </si>
  <si>
    <t>Additional Filter2</t>
  </si>
  <si>
    <t>Vintage*</t>
  </si>
  <si>
    <t>Picklists/Lookup Tables</t>
  </si>
  <si>
    <t>Chiller - Air Cooled - With Condenser LT 150 Tons - Path A</t>
  </si>
  <si>
    <t>Fan Coil</t>
  </si>
  <si>
    <t>-</t>
  </si>
  <si>
    <t>Speed Drive Control</t>
  </si>
  <si>
    <t>Error in Incentve</t>
  </si>
  <si>
    <t>HVAC error</t>
  </si>
  <si>
    <t>Constant</t>
  </si>
  <si>
    <t>Pre-War Uninsulated Brick</t>
  </si>
  <si>
    <t>Variable</t>
  </si>
  <si>
    <t>Prior to 1979</t>
  </si>
  <si>
    <t>From 1979 through 2006</t>
  </si>
  <si>
    <t>From 2007 through the Present</t>
  </si>
  <si>
    <t>Proposed Measure</t>
  </si>
  <si>
    <t>Assembly</t>
  </si>
  <si>
    <t>Location</t>
  </si>
  <si>
    <t>Upstate</t>
  </si>
  <si>
    <t>NYC</t>
  </si>
  <si>
    <t>Big Box Retail</t>
  </si>
  <si>
    <t>Full Service Restaurant</t>
  </si>
  <si>
    <t>Grocery</t>
  </si>
  <si>
    <t>Light Industrial</t>
  </si>
  <si>
    <t>Motel</t>
  </si>
  <si>
    <t>Primary School</t>
  </si>
  <si>
    <t>Religious</t>
  </si>
  <si>
    <t>Small Office</t>
  </si>
  <si>
    <t>Small Retail</t>
  </si>
  <si>
    <t>Warehouse</t>
  </si>
  <si>
    <t>Each measure must be one case</t>
  </si>
  <si>
    <t>Location description must be aisle related</t>
  </si>
  <si>
    <t>Number of Doors Controlled*</t>
  </si>
  <si>
    <t>Total Power of Door Heaters (kW)*</t>
  </si>
  <si>
    <t>Refrigeration Control - Anti-Condensation Door Heater</t>
  </si>
  <si>
    <t>Cooler</t>
  </si>
  <si>
    <t>Error in Row</t>
  </si>
  <si>
    <t>Evaporator Fan Controls</t>
  </si>
  <si>
    <t>Fan Horsepower*</t>
  </si>
  <si>
    <t>Existing Motor Type*</t>
  </si>
  <si>
    <t>Proposed Control Type*</t>
  </si>
  <si>
    <t>Refrigeration Control - Evaporator Fan</t>
  </si>
  <si>
    <t>Shaded Pole</t>
  </si>
  <si>
    <t>Multispeed</t>
  </si>
  <si>
    <t>Refrigerator Type</t>
  </si>
  <si>
    <t>Motor Type</t>
  </si>
  <si>
    <t>On/Off</t>
  </si>
  <si>
    <t>Freezer</t>
  </si>
  <si>
    <t>ECM</t>
  </si>
  <si>
    <t>Damaged Length (ft)*</t>
  </si>
  <si>
    <t>Total Length Installed (ft)*</t>
  </si>
  <si>
    <t>Refrigeration - Door Gasket</t>
  </si>
  <si>
    <t>First Floor, West wing</t>
  </si>
  <si>
    <t>Row Filled</t>
  </si>
  <si>
    <t>Cooler Control System*</t>
  </si>
  <si>
    <t>COP of Refrigeration Equipment*</t>
  </si>
  <si>
    <t>Existing Motor Nameplate amperage*</t>
  </si>
  <si>
    <t>Existing Motor Nameplate voltage*</t>
  </si>
  <si>
    <t>Existing Motor Nameplate Phase*</t>
  </si>
  <si>
    <t>motor</t>
  </si>
  <si>
    <t>Refrigeration - ECM Fan - Walk-In Cooler/Freezer</t>
  </si>
  <si>
    <t>Control</t>
  </si>
  <si>
    <t>Split Capacitor</t>
  </si>
  <si>
    <t>Motor Type*</t>
  </si>
  <si>
    <t>Refrigeration - ECM Fan - Refrigerated Case</t>
  </si>
  <si>
    <t>Motor Replacement</t>
  </si>
  <si>
    <t>Operating Hours*</t>
  </si>
  <si>
    <t>Horsepower Base*</t>
  </si>
  <si>
    <t>Existing Equipment Installed Date (mm/dd/yyyy)*</t>
  </si>
  <si>
    <t>New Rated Load Factor*</t>
  </si>
  <si>
    <t>New Motor Efficiency (%)*</t>
  </si>
  <si>
    <t>ODP_1200RPM</t>
  </si>
  <si>
    <t>Motors and Drives - Motor - ODP -30 hp - 1200 RPM</t>
  </si>
  <si>
    <t>Basement</t>
  </si>
  <si>
    <t>Faucet - Low Flow Aerator</t>
  </si>
  <si>
    <t>Gallons Per Minute - New Equipment*</t>
  </si>
  <si>
    <t>Picklists/Look-up Tables</t>
  </si>
  <si>
    <t>Faucet - Low Flow Aerator - Electric Water Heater</t>
  </si>
  <si>
    <t>2nd floor hallway</t>
  </si>
  <si>
    <t>Fast Food Restaurant</t>
  </si>
  <si>
    <t>Heating Section</t>
  </si>
  <si>
    <t>Building Type</t>
  </si>
  <si>
    <t>Electric Resistance (or none)</t>
  </si>
  <si>
    <t>Community College</t>
  </si>
  <si>
    <t>All Other</t>
  </si>
  <si>
    <t>Hospital</t>
  </si>
  <si>
    <t>Hotel</t>
  </si>
  <si>
    <t>University</t>
  </si>
  <si>
    <t>Exisitng Equipment Installed Date (mm/dd/yyyy) *</t>
  </si>
  <si>
    <t>Cooling Capacity (BTUh)*</t>
  </si>
  <si>
    <t>EER*</t>
  </si>
  <si>
    <t>Heating Section Type *</t>
  </si>
  <si>
    <t>Packaged Terminal AC - Replacement/Nonstandard Size - All Capacities</t>
  </si>
  <si>
    <t>Region</t>
  </si>
  <si>
    <t>HVAC Error</t>
  </si>
  <si>
    <t>Not Applicable</t>
  </si>
  <si>
    <t>Heating Capacity (BTUh)*</t>
  </si>
  <si>
    <t>COP*</t>
  </si>
  <si>
    <t>Packaged Terminal HP - Replacement/Nonstandard Size - All Capacities</t>
  </si>
  <si>
    <t>Total Display Area* (SQFT)</t>
  </si>
  <si>
    <t>Refrigerated Case Type*</t>
  </si>
  <si>
    <t>Refrigerated Case Manufactured Date*</t>
  </si>
  <si>
    <t>Refrigeration - Refrigerated Case Night Covers</t>
  </si>
  <si>
    <t>First floor, front aisle</t>
  </si>
  <si>
    <t>Horizontal Open - Remote Condensing - Medium Temp</t>
  </si>
  <si>
    <t>On or After March 27, 2017</t>
  </si>
  <si>
    <t>Vertical Open - Remote Condensing - Medium Temp</t>
  </si>
  <si>
    <t>On or After March 27,2017</t>
  </si>
  <si>
    <t>Vertical Open - Self Contained - Medium Temp</t>
  </si>
  <si>
    <t>Before March 27,2017</t>
  </si>
  <si>
    <t>Horizontal Open - Self Contained - Medium Temp</t>
  </si>
  <si>
    <t>Vertical Open - Remote Condensing - Low Temp</t>
  </si>
  <si>
    <t>Vertical Open - Self Contained - Low Temp</t>
  </si>
  <si>
    <t>Horizontal Open - Remote Condensing - Low Temp</t>
  </si>
  <si>
    <t>Horizontal Open - Self Contained - Low Temp</t>
  </si>
  <si>
    <t>Vertical Open - Remote Condensing - Ice Cream</t>
  </si>
  <si>
    <t>Vertical Open - Self Contained - Ice Cream</t>
  </si>
  <si>
    <t>Horizontal Open - Remote Condensing - Ice Cream</t>
  </si>
  <si>
    <t>Horizontal Open - Self Contained - Ice Cream</t>
  </si>
  <si>
    <t>Storage Tank Water Heater</t>
  </si>
  <si>
    <t>Quantity *</t>
  </si>
  <si>
    <t>Water Heater Thermal Efficiency*</t>
  </si>
  <si>
    <t>Standby Losses (Btu/hr)*</t>
  </si>
  <si>
    <t>Exisitng Tank Volume (gallons)*</t>
  </si>
  <si>
    <t>Existing Equipment Installed Date (mm/yyyy) *</t>
  </si>
  <si>
    <t>Picklists/Lookup tables</t>
  </si>
  <si>
    <t>Storage Tank Water Heater, &gt;12 kW &amp; &gt; 20 gal</t>
  </si>
  <si>
    <t>Hopsital</t>
  </si>
  <si>
    <t>Large Office</t>
  </si>
  <si>
    <t>Multifamily Highrise</t>
  </si>
  <si>
    <t>Multifamily Lowrise</t>
  </si>
  <si>
    <t>Auto Repair</t>
  </si>
  <si>
    <t>Dormitory</t>
  </si>
  <si>
    <t>Heavy Industrial</t>
  </si>
  <si>
    <t>Industrial Refrigeration</t>
  </si>
  <si>
    <t>Multi Story Retail</t>
  </si>
  <si>
    <t>Secondary School</t>
  </si>
  <si>
    <t>Strip Curtain Size (sqft)*</t>
  </si>
  <si>
    <t>Refrigeration - Strip Curtain - Cooler/Freezer</t>
  </si>
  <si>
    <t>Convenience - Walk-in Freezer</t>
  </si>
  <si>
    <t>Size per unit (tons)*</t>
  </si>
  <si>
    <t>SEER/IEER*</t>
  </si>
  <si>
    <t>For Future Use</t>
  </si>
  <si>
    <t>Unitary AC - Single Package LT 5.4 Tons</t>
  </si>
  <si>
    <t>Cooling Capacity 
(tons)*</t>
  </si>
  <si>
    <t>Thermal Output Capacity (kBtuh)*</t>
  </si>
  <si>
    <t>HSPF/COP*</t>
  </si>
  <si>
    <t>Heating Section type *</t>
  </si>
  <si>
    <t>HVAC System Type*</t>
  </si>
  <si>
    <t>Air Source Heat Pump - Single Package LT 5.4 Tons</t>
  </si>
  <si>
    <t>Error in incentiver</t>
  </si>
  <si>
    <t>VRF- Variable Refrigerant Flow</t>
  </si>
  <si>
    <t>HSPF*</t>
  </si>
  <si>
    <t>Age Calculation</t>
  </si>
  <si>
    <t>Early Replacement Decision</t>
  </si>
  <si>
    <t>Service Territory</t>
  </si>
  <si>
    <t>VRF - LT 5.4 Tons</t>
  </si>
  <si>
    <t>Please note, if your building type is not available for the selected VFD application, please follow the Custom Measure Guidelines. The incentive will be the same for prescriptive VFD installs.</t>
  </si>
  <si>
    <t>Controlled Equipment</t>
  </si>
  <si>
    <t>Existing Motor or Motor Replacement</t>
  </si>
  <si>
    <t>Horsepower*</t>
  </si>
  <si>
    <t>Total Estimated Incentive</t>
  </si>
  <si>
    <t>Motors and Drives - VFD - Condenser Water Pump</t>
  </si>
  <si>
    <t>HVAC000166</t>
  </si>
  <si>
    <t>CW Pump</t>
  </si>
  <si>
    <t>Existing Motor</t>
  </si>
  <si>
    <t>Chiller Type*</t>
  </si>
  <si>
    <t>Part Load Efficiency (kW/ton)*</t>
  </si>
  <si>
    <t>Full Load Efficiency (kW/ton)*</t>
  </si>
  <si>
    <t>Water_Cooled_Positive_Displacement</t>
  </si>
  <si>
    <t>Chiller - Water Cooled - Positive Displacement - LT 75 Tons - Path A</t>
  </si>
  <si>
    <t>Water Cooled Centrifugal</t>
  </si>
  <si>
    <t>Window - Film</t>
  </si>
  <si>
    <t>Glazing Area (sq ft.)*</t>
  </si>
  <si>
    <t>Service Territory*</t>
  </si>
  <si>
    <t>building type picklists</t>
  </si>
  <si>
    <t>If IPLV is unknown, leave blank.  NYCECC will be used as baseline</t>
  </si>
  <si>
    <t>If kW/Ton is unkown, leave blank. NYCECC will be used as baseline</t>
  </si>
  <si>
    <t>Please select yes or no for items verified in your Tune-Up</t>
  </si>
  <si>
    <t>Tonnage*</t>
  </si>
  <si>
    <t>IPLV*</t>
  </si>
  <si>
    <t>kW/Ton*</t>
  </si>
  <si>
    <t>Checklist</t>
  </si>
  <si>
    <t>Please Select Yes/No Below</t>
  </si>
  <si>
    <t>Chiller Plant - 14th Fl</t>
  </si>
  <si>
    <t>Yes</t>
  </si>
  <si>
    <t>No</t>
  </si>
  <si>
    <t>System Pressure Check/ Adjustment</t>
  </si>
  <si>
    <t>Filter Inspection/ Replacement</t>
  </si>
  <si>
    <t>Belt Inspection/ Replacement</t>
  </si>
  <si>
    <t>Economizer Condition Check and Repair</t>
  </si>
  <si>
    <t>Contactor Conditions</t>
  </si>
  <si>
    <t>Evaporator Conditions</t>
  </si>
  <si>
    <t>Compressor Amp Draw</t>
  </si>
  <si>
    <t>Supply Motor Amp Draw</t>
  </si>
  <si>
    <t>Condenser Fan Amp Draw</t>
  </si>
  <si>
    <t>Oil Level and Pressure</t>
  </si>
  <si>
    <t>Low Pressure Controls</t>
  </si>
  <si>
    <t>High Pressure Controls</t>
  </si>
  <si>
    <t>Crankcase Heater Operation</t>
  </si>
  <si>
    <t>Condenser Coil Cleaning</t>
  </si>
  <si>
    <t>Condenser Tube Cleaning</t>
  </si>
  <si>
    <t>Evaporator Tube Cleaning</t>
  </si>
  <si>
    <t>Liquid Line Temperature</t>
  </si>
  <si>
    <t>Sub-Cooling and Superheat Temperatures</t>
  </si>
  <si>
    <t>Suction Pressure and Temperature</t>
  </si>
  <si>
    <t>Cooling Tower Inspection</t>
  </si>
  <si>
    <t>Water Source Heat Pump</t>
  </si>
  <si>
    <t>Water Source Heat Pump - LT 1.4 Tons</t>
  </si>
  <si>
    <t>Program: Program Name</t>
  </si>
  <si>
    <t>Tab Location</t>
  </si>
  <si>
    <t>Measure Type</t>
  </si>
  <si>
    <t>Existing Equipment</t>
  </si>
  <si>
    <t>Proposed Measure Name</t>
  </si>
  <si>
    <t>Units of Quantity</t>
  </si>
  <si>
    <t>Incentive ($)</t>
  </si>
  <si>
    <t>Incentive Units</t>
  </si>
  <si>
    <t>Baseline Wattage</t>
  </si>
  <si>
    <t xml:space="preserve">EUL (years) </t>
  </si>
  <si>
    <t>EUL (hrs/annual)</t>
  </si>
  <si>
    <t>Special Circumstances (Present life &gt;= 125% EUL)</t>
  </si>
  <si>
    <t>DLC Index</t>
  </si>
  <si>
    <t>Bonus Incentive ($)</t>
  </si>
  <si>
    <t>DLC Category</t>
  </si>
  <si>
    <t>ListOneForOneReplacements_ProposedMeasureName</t>
  </si>
  <si>
    <t xml:space="preserve">DLC/Energy Star Category </t>
  </si>
  <si>
    <t>Incentive Per Fixture</t>
  </si>
  <si>
    <t>DLC Legend</t>
  </si>
  <si>
    <t>EE_Orig</t>
  </si>
  <si>
    <t>HVAC000249</t>
  </si>
  <si>
    <t>Number of units</t>
  </si>
  <si>
    <t>Ton</t>
  </si>
  <si>
    <t>ENERGY STAR Downlight Fixtures w. Screw-In or Pin-Based Lamps</t>
  </si>
  <si>
    <t>Screw or Pin Base - Incandescent Fixture ≤60W</t>
  </si>
  <si>
    <t>AA</t>
  </si>
  <si>
    <t>Screw or Pin Base - Incandescent Fixture LTE 60W</t>
  </si>
  <si>
    <t>LED Fixture Replacing Screw or Pin Based Incandescent Fixture LTE 60W</t>
  </si>
  <si>
    <t>LED-FIXT-SCREW-OR-PIN-INC-60W-LTE-INT-EXT</t>
  </si>
  <si>
    <t>INC-GEN-60W-LTE-FIXT</t>
  </si>
  <si>
    <t>Unitary AC - Single Package or Split System 11.25 to LT 20 Tons</t>
  </si>
  <si>
    <t>HVAC000246</t>
  </si>
  <si>
    <t>Screw or Pin Base - CFL Fixture ≤32W</t>
  </si>
  <si>
    <t>Screw or Pin Base - CFL Fixture LTE 32W</t>
  </si>
  <si>
    <t>LED Fixture Replacing Screw or Pin Based CFL Fixture LTE 32W</t>
  </si>
  <si>
    <t>LED-FIXT-SCREW-OR-PIN-CFL 32W-LTE-INT-EXT</t>
  </si>
  <si>
    <t>Unitary AC - Single Package or Split System 20 to LT 63.3 Tons</t>
  </si>
  <si>
    <t>HVAC000247</t>
  </si>
  <si>
    <t>Screw or Pin Base - Incandescent Fixture &gt;60W</t>
  </si>
  <si>
    <t>Screw or Pin Base - Incandescent Fixture GT 60W</t>
  </si>
  <si>
    <t>LED Fixture Replacing Screw or Pin Based Incandescent Fixture GT 60W</t>
  </si>
  <si>
    <t>LED-FIXT-SCREW-OR-PIN-INC-60W-GT-INT-EXT</t>
  </si>
  <si>
    <t>INC-GEN-60W-GT-FIXT</t>
  </si>
  <si>
    <t>Unitary AC - Single Package or Split System 5.4 to LT 11.25 Tons</t>
  </si>
  <si>
    <t>HVAC000248</t>
  </si>
  <si>
    <t>Screw or Pin Base - CFL Fixture &gt;32W</t>
  </si>
  <si>
    <t>Screw or Pin Base - CFL Fixture GT 32W</t>
  </si>
  <si>
    <t>LED Fixture Replacing Screw or Pin Based CFL Fixture GT 32W</t>
  </si>
  <si>
    <t>LED-FIXT-SCREW-OR-PIN-CFL 32W-GT-INT-EXT</t>
  </si>
  <si>
    <t>Unitary AC - Split System LT 5.4 Tons</t>
  </si>
  <si>
    <t>HVAC000250</t>
  </si>
  <si>
    <t>Track or Mono-point Luminaires</t>
  </si>
  <si>
    <t>Incandescent Track or Mono Point Luminaires</t>
  </si>
  <si>
    <t>AB</t>
  </si>
  <si>
    <t>LED Fixture Replacing Track or Mono Point Fixtures</t>
  </si>
  <si>
    <t>LED-FIXT-TRACK-001-INT-EXT</t>
  </si>
  <si>
    <t>Unitary AC- Single Package or Split System GTE 63.3 Tons</t>
  </si>
  <si>
    <t>HVAC000251</t>
  </si>
  <si>
    <t>Direct Linear Ambient Luminaires
Linear Ambient Luminaires w/ Indirect Components</t>
  </si>
  <si>
    <t>2 Foot 1-Lamp Fluorescent Fixture</t>
  </si>
  <si>
    <t>AC</t>
  </si>
  <si>
    <t>2FT 1-Lamp Fluorescent Fixture</t>
  </si>
  <si>
    <t>LED Fixture Replacing 1-Lamp 2FT Linear Ambient Luminaire</t>
  </si>
  <si>
    <t>LED-FIXT-LINEAR-003-INT-EXT</t>
  </si>
  <si>
    <t>FT8-24-GEN-FIXT-1</t>
  </si>
  <si>
    <t>Air_Cooled</t>
  </si>
  <si>
    <t>Chiller - Air Cooled - With Condenser GTE 150 Tons - Path A</t>
  </si>
  <si>
    <t>HVAC000018</t>
  </si>
  <si>
    <t>kWh saved</t>
  </si>
  <si>
    <t>2 Foot 2-Lamp Fluorescent Fixture</t>
  </si>
  <si>
    <t>2FT 2-Lamp Fluorescent Fixture</t>
  </si>
  <si>
    <t>LED Fixture Replacing 2-Lamp 2FT Linear Ambient Luminaire</t>
  </si>
  <si>
    <t>LED-FIXT-LINEAR-004-INT-EXT</t>
  </si>
  <si>
    <t>FT8-24-GEN-FIXT-2</t>
  </si>
  <si>
    <t>Chiller - Air Cooled - With Condenser GTE 150 Tons - Path B</t>
  </si>
  <si>
    <t>HVAC000223</t>
  </si>
  <si>
    <t>4 Foot 1-Lamp Fluorescent Fixture</t>
  </si>
  <si>
    <t>4FT 1-Lamp Fluorescent Fixture</t>
  </si>
  <si>
    <t>LED Fixture Replacing 1-Lamp 4FT Linear Ambient Luminaire</t>
  </si>
  <si>
    <t>LED-FIXT-LINEAR-001-INT-EXT</t>
  </si>
  <si>
    <t>FT8-48-GEN-FIXT-1</t>
  </si>
  <si>
    <t>HVAC000019</t>
  </si>
  <si>
    <t>4 Foot 2-Lamp Fluorescent Fixture</t>
  </si>
  <si>
    <t>4FT 2-Lamp Fluorescent Fixture</t>
  </si>
  <si>
    <t>LED Fixture Replacing 2-Lamp 4FT Linear Ambient Luminaire</t>
  </si>
  <si>
    <t>LED-FIXT-LINEAR-002-INT-EXT</t>
  </si>
  <si>
    <t>FT8-48-GEN-FIXT-2</t>
  </si>
  <si>
    <t>Chiller - Air Cooled - With Condenser LT 150 Tons - Path B</t>
  </si>
  <si>
    <t>HVAC000224</t>
  </si>
  <si>
    <t>8 Foot 1-Lamp Fluorescent Fixture</t>
  </si>
  <si>
    <t>8FT 1-Lamp Fluorescent Fixture</t>
  </si>
  <si>
    <t>(1) 4ft Fixture Replacing 1-lamp 8ft Linear Ambient Luminaire</t>
  </si>
  <si>
    <t>4FT-1-FIXT-R-8FT-1L-LINEAR-INT-EXT</t>
  </si>
  <si>
    <t>FT8-96-GEN-FIXT-1</t>
  </si>
  <si>
    <t>Water_Cooled_Centrifugal</t>
  </si>
  <si>
    <t>Chiller - Water Cooled - Centrifugal - 300 to LT 400 Tons - Path A</t>
  </si>
  <si>
    <t>HVAC000225</t>
  </si>
  <si>
    <t>8 Foot 2-Lamp Fluorescent Fixture</t>
  </si>
  <si>
    <t>8FT 2-Lamp Fluorescent Fixture</t>
  </si>
  <si>
    <t>(2) 4ft Fixtures Replacing 2-lamp 8ft Linear Ambient Luminaire</t>
  </si>
  <si>
    <t>4FT-2-FIXT-R-8FT-2L-LINEAR-INT-EXT</t>
  </si>
  <si>
    <t>FT8-96-GEN-FIXT-2</t>
  </si>
  <si>
    <t>Chiller - Water Cooled - Centrifugal - 400 to LT 600 Tons - Path A</t>
  </si>
  <si>
    <t>HVAC000227</t>
  </si>
  <si>
    <t>(2) 4ft Fixtures Replacing 1-lamp 8ft Linear Ambient Luminaire</t>
  </si>
  <si>
    <t>4FT-2-FIXT-R-8FT-1L-LINEAR-INT-EXT</t>
  </si>
  <si>
    <t>Chiller - Water Cooled - Centrifugal - GTE 150 to LT 299 Tons - Path A</t>
  </si>
  <si>
    <t>HVAC000020</t>
  </si>
  <si>
    <t>(1) 4ft Fixture Replacing 2-lamp 8ft Linear Ambient Luminaire</t>
  </si>
  <si>
    <t>4FT-1-FIXT-R-8FT-2L-LINEAR-INT-EXT</t>
  </si>
  <si>
    <t>Chiller - Water Cooled - Centrifugal - GTE 600 Tons - Path A</t>
  </si>
  <si>
    <t>HVAC000024</t>
  </si>
  <si>
    <t>LED Fixture Replacing 1-Lamp 8FT Linear Ambient Luminaire</t>
  </si>
  <si>
    <t>LED-FIXT-LINEAR-005-INT-EXT</t>
  </si>
  <si>
    <t>Chiller - Water Cooled - Centrifugal - LT 150 Tons - Path A</t>
  </si>
  <si>
    <t>HVAC000026</t>
  </si>
  <si>
    <t>LED Fixture Replacing 2-Lamp 8FT Linear Ambient Luminaire</t>
  </si>
  <si>
    <t>LED-FIXT-LINEAR-006-INT-EXT</t>
  </si>
  <si>
    <t>Chiller - Water Cooled - Centrifugal - 300 to LT 400 Tons - Path B</t>
  </si>
  <si>
    <t>HVAC000226</t>
  </si>
  <si>
    <t>1x4 Luminaires for Ambient Lighting of Interior Commercial Spaces</t>
  </si>
  <si>
    <t>1x4 Troffer - 1 Lamp Fluorescent Fixture</t>
  </si>
  <si>
    <t>AD</t>
  </si>
  <si>
    <t>LED Fixture Replacing 1x4-1-Lamp Troffer</t>
  </si>
  <si>
    <t>LED-FIXT-TROFF-1X4-1-INT-EXT</t>
  </si>
  <si>
    <t>FT8-48-GEN-1-FIXT-1X4</t>
  </si>
  <si>
    <t>Chiller - Water Cooled - Centrifugal - 400 to LT 600 Tons - Path B</t>
  </si>
  <si>
    <t>HVAC000228</t>
  </si>
  <si>
    <t>1x4 Troffer - 2 Lamp Fluorescent Fixture</t>
  </si>
  <si>
    <t>LED Fixture Replacing 1x4-2-Lamp Troffer</t>
  </si>
  <si>
    <t>LED-FIXT-TROFF-1X4-2-INT-EXT</t>
  </si>
  <si>
    <t>FT8-48-GEN-2-FIXT-1X4</t>
  </si>
  <si>
    <t>Chiller - Water Cooled - Centrifugal - GTE 150 to LT 299 Tons - Path B</t>
  </si>
  <si>
    <t>HVAC000021</t>
  </si>
  <si>
    <t>2x4 Troffer - 2 Lamp Fluorescent Fixture</t>
  </si>
  <si>
    <t>2x4-2-Lamp Troffer</t>
  </si>
  <si>
    <t>1x4 Fixture Replacing 2x4-2-Lamp Troffer</t>
  </si>
  <si>
    <t>1X4-FIXT-R-TROFF-2X4-2-INT-EXT</t>
  </si>
  <si>
    <t>FT8-48-GEN-2-FIXT-2X4</t>
  </si>
  <si>
    <t>Chiller - Water Cooled - Centrifugal - GTE 600 Tons - Path B</t>
  </si>
  <si>
    <t>HVAC000025</t>
  </si>
  <si>
    <t>2x4 Troffer - 3 Lamp Fluorescent Fixture</t>
  </si>
  <si>
    <t>2x4-3-Lamp Troffer</t>
  </si>
  <si>
    <t>1x4 Fixture Replacing 2x4-3-Lamp Troffer</t>
  </si>
  <si>
    <t>1X4-FIXT-R-TROFF-2X4-3-INT-EXT</t>
  </si>
  <si>
    <t>FT8-48-GEN-3-FIXT-2X4</t>
  </si>
  <si>
    <t>Chiller - Water Cooled - Centrifugal - LT 150 Tons - Path B</t>
  </si>
  <si>
    <t>HVAC000027</t>
  </si>
  <si>
    <t>2x4 Troffer - 4 Lamp Fluorescent Fixture</t>
  </si>
  <si>
    <t>2x4-4-Lamp Troffer</t>
  </si>
  <si>
    <t>1x4 Fixture Replacing 2x4-4-Lamp Troffer</t>
  </si>
  <si>
    <t>1X4-FIXT-R-TROFF-2X4-4-INT-EXT</t>
  </si>
  <si>
    <t>FT8-48-GEN-4-FIXT-2X4</t>
  </si>
  <si>
    <t>Chiller - Water Cooled - Positive Displacement - 150 to LT 299 Tons - Path A</t>
  </si>
  <si>
    <t>HVAC000028</t>
  </si>
  <si>
    <t>2x2 Luminaires for Ambient Lighting of Interior Commercial Spaces</t>
  </si>
  <si>
    <t>Screw or Pin Base Fixtures</t>
  </si>
  <si>
    <t>AE</t>
  </si>
  <si>
    <t>Screw or Pin Based Incandescent Fixture LTE 60W</t>
  </si>
  <si>
    <t>2x2 Fixture Replacing Screw or Pin Based Incandescent Fixture LTE 60W</t>
  </si>
  <si>
    <t>2X2-FIXT-R-SCREW-OR-PIN-INC-60W-LTE-INT-EXT</t>
  </si>
  <si>
    <t>Chiller - Water Cooled - Positive Displacement - 300 to LT 600 Tons - Path A</t>
  </si>
  <si>
    <t>HVAC000229</t>
  </si>
  <si>
    <t>Screw or Pin Based Incandescent Fixture GT 60W</t>
  </si>
  <si>
    <t>2x2 Fixture Replacing Screw or Pin Based Incandescent Fixture GT 60W</t>
  </si>
  <si>
    <t>2X2-FIXT-R-SCREW-OR-PIN-INC-60W-GT-INT-EXT</t>
  </si>
  <si>
    <t>Chiller - Water Cooled - Positive Displacement - 75 to LT 150 Tons - Path A</t>
  </si>
  <si>
    <t>HVAC000030</t>
  </si>
  <si>
    <t>Screw or Pin Based CFL Fixture LTE 32W</t>
  </si>
  <si>
    <t>2x2 Fixture Replacing Screw or Pin Based CFL Fixture LTE 32W</t>
  </si>
  <si>
    <t>2X2-FIXT-R-SCREW-OR-PIN-CFL 32W-LTE-INT-EXT</t>
  </si>
  <si>
    <t>Chiller - Water Cooled - Positive Displacement - GTE 600 Tons - Path A</t>
  </si>
  <si>
    <t>HVAC000231</t>
  </si>
  <si>
    <t>Screw or Pin Based CFL Fixture GT 32W</t>
  </si>
  <si>
    <t>2x2 Fixture Replacing Screw or Pin Based CFL Fixture GT 32W</t>
  </si>
  <si>
    <t>2X2-FIXT-R-SCREW-OR-PIN-CFL 32W-GT-INT-EXT</t>
  </si>
  <si>
    <t>HVAC000034</t>
  </si>
  <si>
    <t>2x2 Troffer - 2 Lamp Fluorescent Fixture</t>
  </si>
  <si>
    <t>LED Fixture Replacing 2x2-2-Lamp Troffer</t>
  </si>
  <si>
    <t>LED-FIXT-TROFF-2X2-2-INT-EXT</t>
  </si>
  <si>
    <t>FT8-48-UBEND-FIXT-2</t>
  </si>
  <si>
    <t>Chiller - Water Cooled - Positive Displacement - 150 to LT 299 Tons - Path B</t>
  </si>
  <si>
    <t>HVAC000029</t>
  </si>
  <si>
    <t>2x4 Troffer Fluorescent Fixture</t>
  </si>
  <si>
    <t>2x4-2-Lamp Troffer (2X2 fixt replacement)</t>
  </si>
  <si>
    <t>2x2 Fixture Replacing 2x4-2-Lamp Troffer</t>
  </si>
  <si>
    <t>2X2-FIXT-R-TROFF-2X4-2-INT-EXT</t>
  </si>
  <si>
    <t>Chiller - Water Cooled - Positive Displacement - 300 to LT 600 Tons - Path B</t>
  </si>
  <si>
    <t>HVAC000230</t>
  </si>
  <si>
    <t>2x4-3-Lamp Troffer (2X2 Fixt Replacement)</t>
  </si>
  <si>
    <t>2x2 Fixture Replacing 2x4-3-Lamp Troffer</t>
  </si>
  <si>
    <t>2X2-FIXT-R-TROFF-2X4-3-INT-EXT</t>
  </si>
  <si>
    <t>Chiller - Water Cooled - Positive Displacement - 75 to LT 150 Tons - Path B</t>
  </si>
  <si>
    <t>HVAC000031</t>
  </si>
  <si>
    <t>2x4-4-Lamp Troffer (2X2 fixt replacement)</t>
  </si>
  <si>
    <t>2x2 Fixture Replacing 2x4-4-Lamp Troffer</t>
  </si>
  <si>
    <t>2X2-FIXT-R-TROFF-2X4-4-INT-EXT</t>
  </si>
  <si>
    <t>Chiller - Water Cooled - Positive Displacement - GTE 600 Tons - Path B</t>
  </si>
  <si>
    <t>HVAC000232</t>
  </si>
  <si>
    <t>2x4 Luminaires for Ambient Lighting of Interior Commercial Spaces</t>
  </si>
  <si>
    <t>AF</t>
  </si>
  <si>
    <t>2x4 Fixture Replacing 2x2-2-Lamp Troffer</t>
  </si>
  <si>
    <t>2X4-FIXT-R-TROFF-2X2-2-INT-EXT</t>
  </si>
  <si>
    <t>Chiller - Water Cooled - Positive Displacement - LT 75 Tons - Path B</t>
  </si>
  <si>
    <t>HVAC000035</t>
  </si>
  <si>
    <t>LED Fixture Replacing 2x4-2-Lamp Troffer</t>
  </si>
  <si>
    <t>LED-FIXT-TROFF-2X4-2-INT-EXT</t>
  </si>
  <si>
    <t>Unitary And Applied Heat Pump</t>
  </si>
  <si>
    <t>HVAC000241</t>
  </si>
  <si>
    <t>LED Fixture Replacing 2x4-3-Lamp Troffer</t>
  </si>
  <si>
    <t>LED-FIXT-TROFF-2X4-3-INT-EXT</t>
  </si>
  <si>
    <t>Air Source Heat Pump - Split System - LT 5.4 Tons</t>
  </si>
  <si>
    <t>HVAC000245</t>
  </si>
  <si>
    <t>LED Fixture Replacing 2x4-4-Lamp Troffer</t>
  </si>
  <si>
    <t>LED-FIXT-TROFF-2X4-4-INT-EXT</t>
  </si>
  <si>
    <t>Air Source Heat Pump - Single Package or Split System GTE 5.4 LT 11.25 Tons</t>
  </si>
  <si>
    <t>HVAC000244</t>
  </si>
  <si>
    <t>T5 High Bay - 2 Lamp Fluorescent Fixture</t>
  </si>
  <si>
    <t>AG</t>
  </si>
  <si>
    <t>T5 HighBay - 2 Lamp Fluorescent Fixture (LED fixt replacement)</t>
  </si>
  <si>
    <t>LED Fixture Replacing T5 2-Lamp Highbay</t>
  </si>
  <si>
    <t>LED-FIXT-T5-HIGHBAY-2-INT-EXT</t>
  </si>
  <si>
    <t>FT5-HBY-2-FIXT</t>
  </si>
  <si>
    <t>Air Source Heat Pump - Single Package or Split System GTE 11.25 LT 20 Tons</t>
  </si>
  <si>
    <t>HVAC000242</t>
  </si>
  <si>
    <t>T5 High Bay - 3 Lamp Fluorescent Fixture</t>
  </si>
  <si>
    <t>T5 HighBay - 3 Lamp Fluorescent Fixture</t>
  </si>
  <si>
    <t>LED Fixture Replacing T5 3-Lamp Highbay</t>
  </si>
  <si>
    <t>LED-FIXT-T5-HIGHBAY-3-INT-EXT</t>
  </si>
  <si>
    <t>FT5-HBY-3-FIXT</t>
  </si>
  <si>
    <t>Air Source Heat Pump - Single Package or Split System GTE 20 Tons</t>
  </si>
  <si>
    <t>HVAC000243</t>
  </si>
  <si>
    <t>T5 High Bay - 4 Lamp Fluorescent Fixture</t>
  </si>
  <si>
    <t>LED Fixture Replacing T5 4-Lamp Highbay</t>
  </si>
  <si>
    <t>LED-FIXT-T5-HIGHBAY-4-INT-EXT</t>
  </si>
  <si>
    <t>FT5-HBY-4-FIXT</t>
  </si>
  <si>
    <t>Fixture</t>
  </si>
  <si>
    <t>T8 High Bay - 4 Lamp Fluorescent Fixture</t>
  </si>
  <si>
    <t>T8 HighBay - 4 Lamp Fluorescent Fixture</t>
  </si>
  <si>
    <t>LED Fixture Replacing T8 4-Lamp Highbay</t>
  </si>
  <si>
    <t>LED-FIXT-T8-HIGHBAY-4-INT-EXT</t>
  </si>
  <si>
    <t>FT8-HBY-4-FIXT</t>
  </si>
  <si>
    <t>T8 High Bay - 6 Lamp Fluorescent Fixture</t>
  </si>
  <si>
    <t>T8 HighBay - 6 Lamp Fluorescent Fixture</t>
  </si>
  <si>
    <t>LED Fixture Replacing T8 6-Lamp Highbay</t>
  </si>
  <si>
    <t>LED-FIXT-T8-HIGHBAY-6-INT-EXT</t>
  </si>
  <si>
    <t>FT8-HBY-6-FIXT</t>
  </si>
  <si>
    <t>T8 High Bay - 8 Lamp Fluorescent Fixture</t>
  </si>
  <si>
    <t>T8 HighBay - 8 Lamp Fluorescent Fixture</t>
  </si>
  <si>
    <t>LED Fixture Replacing T8 8-Lamp Highbay</t>
  </si>
  <si>
    <t>LED-FIXT-T8-HIGHBAY-8-INT-EXT</t>
  </si>
  <si>
    <t>FT8-HBY-8-FIXT</t>
  </si>
  <si>
    <t>HID Interior Fixture &lt;250W</t>
  </si>
  <si>
    <t>HID Interior Fixture LT 250W</t>
  </si>
  <si>
    <t>LED Fixture Replacing HID Interior Fixture LTE 250W</t>
  </si>
  <si>
    <t>LED-FIXT-HID-INTERIOR-250W-LT-INT-EXT</t>
  </si>
  <si>
    <t>HID-101-249-FIXT</t>
  </si>
  <si>
    <t>HID Interior Fixture 250W to 399W</t>
  </si>
  <si>
    <t>LED Fixture Replacing HID Interior Fixture 250W to 399W</t>
  </si>
  <si>
    <t>LED-FIXT-HID-INTERIOR-250W to 399W-INT-EXT</t>
  </si>
  <si>
    <t>HID-250-GTE-FIXT</t>
  </si>
  <si>
    <t>HID Interior Fixture 400W to 999W</t>
  </si>
  <si>
    <t>LED Fixture Replacing HID Interior Fixture 400W to 999W</t>
  </si>
  <si>
    <t>LED-FIXT-HID-INTERIOR-400W to 999W-INT-EXT</t>
  </si>
  <si>
    <t>HID-400-999-FIXT</t>
  </si>
  <si>
    <t>HID Interior Fixture ≥1000W</t>
  </si>
  <si>
    <t>HID Interior Fixture GTE 1000W</t>
  </si>
  <si>
    <t>LED Fixture Replacing HID Interior Fixture GTE 1000W</t>
  </si>
  <si>
    <t>LED-FIXT-HID-INTERIOR-1000W-GTE-INT-EXT</t>
  </si>
  <si>
    <t>HID-1000-GTE-FIXT</t>
  </si>
  <si>
    <t>Bollards
Landscape/Accent Flood and Spot Luminaires
Architectural Flood and Spot Luminaires</t>
  </si>
  <si>
    <t>HID Exterior Fixture ≤100W</t>
  </si>
  <si>
    <t>AH</t>
  </si>
  <si>
    <t>HID Exterior Fixture LTE 100W</t>
  </si>
  <si>
    <t>LED Fixture Replacing HID Exterior Fixture LTE 100W</t>
  </si>
  <si>
    <t>LED-FIXT-HID-EXTERIOR-100W-LTE-INT-EXT</t>
  </si>
  <si>
    <t>HID-100-LTE-FIXT</t>
  </si>
  <si>
    <t>HID Exterior Fixture 101 - 249 Watts</t>
  </si>
  <si>
    <t>HID Exterior Fixture 101W to 249W</t>
  </si>
  <si>
    <t>LED Fixture Replacing HID Exterior Fixture 101W to 249W</t>
  </si>
  <si>
    <t>LED-FIXT-HID-EXTERIOR-101W to 249W-INT-EXT</t>
  </si>
  <si>
    <t>8FT 1-Lamp Fluorescent Fixture (1x4ft Replacement)</t>
  </si>
  <si>
    <t>HID Exterior Fixture ≥ 250 Watts</t>
  </si>
  <si>
    <t>HID Exterior Fixture GTE 250W</t>
  </si>
  <si>
    <t>LED Fixture Replacing HID Exterior Fixture GTE 250W</t>
  </si>
  <si>
    <t>LED-FIXT-HID-EXTERIOR-250W-GTE-INT-EXT</t>
  </si>
  <si>
    <t>8FT 2-Lamp Fluorescent Fixture (2x4ft Replacement)</t>
  </si>
  <si>
    <t>Parking Garage Luminaires
Fuel Pump Canopy Luminaires</t>
  </si>
  <si>
    <t>HID Parking Garage Fixture ≤100W</t>
  </si>
  <si>
    <t>AI</t>
  </si>
  <si>
    <t>HID Parking Garage Fixture LTE 100W</t>
  </si>
  <si>
    <t>LED Fixture Replacing Parking Garage Fixture LTE 100W</t>
  </si>
  <si>
    <t>LED-FIXT-PARKGARAGE-100W-LTE-INT-EXT</t>
  </si>
  <si>
    <t>8FT 1-Lamp Fluorescent Fixture (2x4ft Replacement)</t>
  </si>
  <si>
    <t>HID Parking Garage Fixture 101W to 249W</t>
  </si>
  <si>
    <t>LED Fixture Replacing Parking Garage Fixture 101W to 249W</t>
  </si>
  <si>
    <t>LED-FIXT-PARKGARAGE-101W to 249W-INT-EXT</t>
  </si>
  <si>
    <t>8FT 2-Lamp Fluorescent Fixture (1x4ft Replacement)</t>
  </si>
  <si>
    <t>HID Parking Garage Fixture ≥250W</t>
  </si>
  <si>
    <t>HID Parking Garage Fixture GTE 250W</t>
  </si>
  <si>
    <t>LED Fixture Replacing Parking Garage Fixture GTE 250W</t>
  </si>
  <si>
    <t>LED-FIXT-PARKGARAGE-250W-GTE-INT-EXT</t>
  </si>
  <si>
    <t>Outdoor Pole/Arm-Mounted Area and Roadway Luminaires
Outdoor Pole/Arm-Mounted Decorative Luminaires</t>
  </si>
  <si>
    <t>HID Pole Fixture ≤100W</t>
  </si>
  <si>
    <t>AJ</t>
  </si>
  <si>
    <t>HID Pole Fixture LTE 100W</t>
  </si>
  <si>
    <t>LED Fixture Replacing Pole Fixture LTE 100W</t>
  </si>
  <si>
    <t>LED-FIXT-POLE-100W-LTE-INT-EXT</t>
  </si>
  <si>
    <t>HID Pole Fixture 101W to 249W</t>
  </si>
  <si>
    <t>LED Fixture Replacing Pole Fixture 101W to 249W</t>
  </si>
  <si>
    <t>LED-FIXT-POLE-101W to 249W-INT-EXT</t>
  </si>
  <si>
    <t>HID Pole Fixture 250W to 399W</t>
  </si>
  <si>
    <t>LED Fixture Replacing Pole Fixture 250W to 399W</t>
  </si>
  <si>
    <t>LED-FIXT-POLE-250W to 399W-INT-EXT</t>
  </si>
  <si>
    <t>HID Pole Fixture 400W to 999W</t>
  </si>
  <si>
    <t>LED Fixture Replacing Pole Fixture 400W to 999W</t>
  </si>
  <si>
    <t>LED-FIXT-POLE-400W to 999W-INT-EXT</t>
  </si>
  <si>
    <t>HID Pole Fixture ≥1000W</t>
  </si>
  <si>
    <t>HID Pole Fixture - GTE 1000W</t>
  </si>
  <si>
    <t>LED Fixture Replacing Pole Fixture GTE 1000W</t>
  </si>
  <si>
    <t>LED-FIXT-POLE-1000W-GTE-INT-EXT</t>
  </si>
  <si>
    <t>Outdoor Full-Cutoff Wall-Mounted Area Luminaires
Outdoor Non-Cutoff and Semi-Cutoff Wall-Mounted Area Luminaires</t>
  </si>
  <si>
    <t>HID Exterior Wall Pack Fixture ≤100W</t>
  </si>
  <si>
    <t>AK</t>
  </si>
  <si>
    <t>HID Exterior Wall Pack Fixture LTE 100W</t>
  </si>
  <si>
    <t>LED Fixture Replacing Wall Pack Fixture LTE 100W</t>
  </si>
  <si>
    <t>LED-FIXT-WALLPACK-100W-LTE-INT-EXT</t>
  </si>
  <si>
    <t>HID Exterior Wall Pack Fixture 101W to 399W</t>
  </si>
  <si>
    <t>LED Fixture Replacing Wall Pack Fixture 101W to 399W</t>
  </si>
  <si>
    <t>LED-FIXT-WALLPACK-101W To 399W-INT-EXT</t>
  </si>
  <si>
    <t>HID-WPK-101-399-FIXT</t>
  </si>
  <si>
    <t>HID Exterior Wall Pack Fixture ≥400W</t>
  </si>
  <si>
    <t>HID Exterior Wall Pack Fixture GTE 400W</t>
  </si>
  <si>
    <t>LED Fixture Replacing Wall Pack Fixture GTE 400W</t>
  </si>
  <si>
    <t>LED-FIXT-WALLPACK-400W-GTE-INT-EXT</t>
  </si>
  <si>
    <t>HID-WPK-400-GTE-FIXT</t>
  </si>
  <si>
    <t>Retrofit Kit for ENERGY STAR Downlights w. Screw-In or Pin-Based Lamps</t>
  </si>
  <si>
    <t>BA</t>
  </si>
  <si>
    <t>LED Retrofit Kit Replacing Screw or Pin Based Incandescent Fixture LTE 60W</t>
  </si>
  <si>
    <t>LED-RETRO-SCREW-OR-PIN-INC-60W-LTE-INT-EXT</t>
  </si>
  <si>
    <t>LED Retrofit Kit Replacing Screw or Pin Based CFL Fixture LTE 32W</t>
  </si>
  <si>
    <t>LED-RETRO-SCREW-OR-PIN-CFL-32W-LTE-INT-EXT</t>
  </si>
  <si>
    <t>LED Retrofit Kit Replacing Screw or Pin Based Incandescent Fixture GT 60W</t>
  </si>
  <si>
    <t>LED-RETRO-SCREW-OR-PIN-INC-60W-GT-INT-EXT</t>
  </si>
  <si>
    <t>LED Retrofit Kit Replacing Screw or Pin Based CFL Fixture GT 32W</t>
  </si>
  <si>
    <t>LED-RETRO-SCREW-OR-PIN-CFL-32W-GT-INT-EXT</t>
  </si>
  <si>
    <t>Retrofit Kit for 1x4 Luminaires for Ambient Lighting of Interior Commercial Spaces</t>
  </si>
  <si>
    <t>BB</t>
  </si>
  <si>
    <t>LED Retrofit Kit Replacing 1x4-1-Lamp Troffer</t>
  </si>
  <si>
    <t>LED-RETRO-TROFF-1X4-1-INT-EXT</t>
  </si>
  <si>
    <t>LED Retrofit Kit Replacing 1x4-2-Lamp Troffer</t>
  </si>
  <si>
    <t>LED-RETRO-TROFF-1X4-2-INT-EXT</t>
  </si>
  <si>
    <t>1x4 Retrofit Kit Replacing 2x4-2-Lamp Troffer</t>
  </si>
  <si>
    <t>1X4-RETRO-R-TROFF-2X4-2-INT-EXT</t>
  </si>
  <si>
    <t>1x4 Retrofit Kit Replacing 2x4-3-Lamp Troffer</t>
  </si>
  <si>
    <t>1X4-RETRO-R-TROFF-2X4-3-INT-EXT</t>
  </si>
  <si>
    <t>1x4 Retrofit Kit Replacing 2x4-4-Lamp Troffer</t>
  </si>
  <si>
    <t>1X4-RETRO-R-TROFF-2X4-4-INT-EXT</t>
  </si>
  <si>
    <t>Retrofit Kit for 2x2 Luminaires for Ambient Lighting of Interior Commercial Spaces</t>
  </si>
  <si>
    <t>BC</t>
  </si>
  <si>
    <t>2x2 Retrofit Kit Replacing Screw or Pin Based CFL Fixture LTE 32W</t>
  </si>
  <si>
    <t>2X2-RETRO-R-SCREW-OR-PIN-CFL 32W-LTE-INT-EXT</t>
  </si>
  <si>
    <t>2x2 Retrofit Kit Replacing Screw or Pin Based CFL Fixture GT 32W</t>
  </si>
  <si>
    <t>2X2-RETRO-R-SCREW-OR-PIN-CFL 32W-GT-INT-EXT</t>
  </si>
  <si>
    <t>T5 HighBay - 2 Lamp Fluorescent Fixture</t>
  </si>
  <si>
    <t>2x2 Retrofit Kit Replacing Screw or Pin Based Incandescent Fixture LTE 60W</t>
  </si>
  <si>
    <t>2X2-RETRO-R-SCREW-OR-PIN-INC-60W-LTE-INT-EXT</t>
  </si>
  <si>
    <t>2x2 Retrofit Kit Replacing Screw or Pin Based Incandescent Fixture GT 60W</t>
  </si>
  <si>
    <t>2X2-RETRO-R-SCREW-OR-PIN-INC-60W-GT-INT-EXT</t>
  </si>
  <si>
    <t>LED Retrofit Kit Replacing 2x2-2-Lamp Troffer</t>
  </si>
  <si>
    <t>LED-RETRO-TROFF-2X2-2-INT-EXT</t>
  </si>
  <si>
    <t>2x2 Retrofit Kit Replacing 2x4-2-Lamp Troffer</t>
  </si>
  <si>
    <t>2X2-RETRO-R-TROFF-2X4-2-INT-EXT</t>
  </si>
  <si>
    <t>2x2 Retrofit Kit Replacing 2x4-3-Lamp Troffer</t>
  </si>
  <si>
    <t>2X2-RETRO-R-TROFF-2X4-3-INT-EXT</t>
  </si>
  <si>
    <t>2x2 Retrofit Kit Replacing 2x4-4-Lamp Troffer</t>
  </si>
  <si>
    <t>2X2-RETRO-R-TROFF-2X4-4-INT-EXT</t>
  </si>
  <si>
    <t>Retrofit Kit for 2x4 Luminaires for Ambient Lighting of Interior Commercial Spaces</t>
  </si>
  <si>
    <t>BD</t>
  </si>
  <si>
    <t>2x4 Retrofit Kit Replacing 2x2-2-Lamp Troffer</t>
  </si>
  <si>
    <t>2X4-RETRO-R-TROFF-2X2-2-INT-EXT</t>
  </si>
  <si>
    <t>LED Retrofit Kit Replacing 2x4-2-Lamp Troffer</t>
  </si>
  <si>
    <t>LED-RETRO-TROFF-2X4-2-INT-EXT</t>
  </si>
  <si>
    <t>LED Retrofit Kit Replacing 2x4-3-Lamp Troffer</t>
  </si>
  <si>
    <t>LED-RETRO-TROFF-2X4-3-INT-EXT</t>
  </si>
  <si>
    <t>LED Retrofit Kit Replacing 2x4-4-Lamp Troffer</t>
  </si>
  <si>
    <t>LED-RETRO-TROFF-2X4-4-INT-EXT</t>
  </si>
  <si>
    <t>Retrofit Kit for High Bay Luminaires for Commercial and Industrial Buildings
Retrofit Kit for Low Bay Luminaires for Commercial and Industrial Buildings</t>
  </si>
  <si>
    <t>BE</t>
  </si>
  <si>
    <t>LED Retrofit Kit Replacing T5 2-Lamp Highbay</t>
  </si>
  <si>
    <t>LED-RETRO-T5-HIGHBAY-2-INT-EXT</t>
  </si>
  <si>
    <t>LED Retrofit Kit Replacing T5 3-Lamp Highbay</t>
  </si>
  <si>
    <t>LED-RETRO-T5-HIGHBAY-3-INT-EXT</t>
  </si>
  <si>
    <t>LED Retrofit Kit Replacing T5 4-Lamp Highbay</t>
  </si>
  <si>
    <t>LED-RETRO-T5-HIGHBAY-4-INT-EXT</t>
  </si>
  <si>
    <t>LED Retrofit Kit Replacing T8 4-Lamp Highbay</t>
  </si>
  <si>
    <t>LED-RETRO-T8-HIGHBAY-4-INT-EXT</t>
  </si>
  <si>
    <t>LED Retrofit Kit Replacing T8 6-Lamp Highbay</t>
  </si>
  <si>
    <t>LED-RETRO-T8-HIGHBAY-6-INT-EXT</t>
  </si>
  <si>
    <t>LED Retrofit Kit Replacing T8 8-Lamp Highbay</t>
  </si>
  <si>
    <t>LED-RETRO-T8-HIGHBAY-8-INT-EXT</t>
  </si>
  <si>
    <t>Retrofit Kit for Direct Linear Ambient Luminaires
Retrofit Kit for Linear Ambient Luminaires w/ Indirect Components</t>
  </si>
  <si>
    <t>BF</t>
  </si>
  <si>
    <t>LED Retrofit Kit Replacing 1-Lamp 2FT Linear Ambient Luminaire</t>
  </si>
  <si>
    <t>LED-RETRO-LINEAR-001-INT-EXT</t>
  </si>
  <si>
    <t>LED Retrofit Kit Replacing 2-Lamp 2FT Linear Ambient Luminaire</t>
  </si>
  <si>
    <t>LED-RETRO-LINEAR-002-INT-EXT</t>
  </si>
  <si>
    <t>LED Retrofit Kit Replacing 1-Lamp 4FT Linear Ambient Luminaire</t>
  </si>
  <si>
    <t>LED-RETRO-LINEAR-003-INT-EXT</t>
  </si>
  <si>
    <t>LED Retrofit Kit Replacing 2-Lamp 4FT Linear Ambient Luminaire</t>
  </si>
  <si>
    <t>LED-RETRO-LINEAR-004-INT-EXT</t>
  </si>
  <si>
    <t>(2) 4ft Retrofit Kits Replacing 2-lamp 8ft Linear Ambient Luminaire</t>
  </si>
  <si>
    <t>4FT-2-RETRO-R-8FT-2L-LINEAR-INT-EXT</t>
  </si>
  <si>
    <t>(2) 4ft Retrofit Kits Replacing 1-lamp 8ft Linear Ambient Luminaire</t>
  </si>
  <si>
    <t>4FT-2-RETRO-R-8FT-1L-LINEAR-INT-EXT</t>
  </si>
  <si>
    <t>(1) 4ft Retrofit Kit Replacing 2-lamp 8ft Linear Ambient Luminaire</t>
  </si>
  <si>
    <t>4FT-1-RETRO-R-8FT-2L-LINEAR-INT-EXT</t>
  </si>
  <si>
    <t>(1) 4ft Retrofit Kit Replacing 1-lamp 8ft Linear Ambient Luminaire</t>
  </si>
  <si>
    <t>4FT-1-RETRO-R-8FT-1L-LINEAR-INT-EXT</t>
  </si>
  <si>
    <t>LED_Retrofit</t>
  </si>
  <si>
    <t>Retrofit Kit</t>
  </si>
  <si>
    <t>LED Retrofit Kit Replacing 1-Lamp 8FT Linear Ambient Luminaire</t>
  </si>
  <si>
    <t>LED-RETRO-LINEAR-005-INT-EXT</t>
  </si>
  <si>
    <t>LED Retrofit Kit Replacing 2-Lamp 8FT Linear Ambient Luminaire</t>
  </si>
  <si>
    <t>LED-RETRO-LINEAR-006-INT-EXT</t>
  </si>
  <si>
    <t>LED Exit Sign</t>
  </si>
  <si>
    <t>Incandescent or CFL Exit Sign</t>
  </si>
  <si>
    <t>FIRE</t>
  </si>
  <si>
    <t>LED Fixture Replacing Exit Sign</t>
  </si>
  <si>
    <t>LED-FIXT-EXIT-001-INT-EXT</t>
  </si>
  <si>
    <t>CFL-EXT</t>
  </si>
  <si>
    <t>Lighting - Refrigerated Case LED</t>
  </si>
  <si>
    <t>Cooler T-8</t>
  </si>
  <si>
    <t>LED-FIXT-CASE-4FT</t>
  </si>
  <si>
    <t xml:space="preserve">FT8-48-CASE-REF
</t>
  </si>
  <si>
    <t>Freezer T-8</t>
  </si>
  <si>
    <t>Lighting - LED Refrigerated Display Case - 5 Foot Luminaire</t>
  </si>
  <si>
    <t>FT8-48-CASE-FRZ</t>
  </si>
  <si>
    <t>Cooler T-12</t>
  </si>
  <si>
    <t>FT12-48-CASE-REF</t>
  </si>
  <si>
    <t>Freezer T-12</t>
  </si>
  <si>
    <t>FT12-48-CASE-FRZ</t>
  </si>
  <si>
    <t>LED-FIXT-CASE-5FT</t>
  </si>
  <si>
    <t>BI-LEVEL-STAIR</t>
  </si>
  <si>
    <t>Lighting Control - Bi-Level Corridor Lighting</t>
  </si>
  <si>
    <t>BI-LEVEL-CORR</t>
  </si>
  <si>
    <t>Bi-Level Lighting - Parking Lot - LTE 100W</t>
  </si>
  <si>
    <t>BI-LEVEL-PARK-LOT-1</t>
  </si>
  <si>
    <t>Bi-Level Lighting - Parking Lot - 101 to 249W</t>
  </si>
  <si>
    <t>BI-LEVEL-PARK-LOT-2</t>
  </si>
  <si>
    <t>Bi-Level Lighting - Parking Lot - 250 to 399W</t>
  </si>
  <si>
    <t>BI-LEVEL-PARK-LOT-3</t>
  </si>
  <si>
    <t>Bi-Level Lighting - Parking Lot - 400 to 999W</t>
  </si>
  <si>
    <t>BI-LEVEL-PARK-LOT-4</t>
  </si>
  <si>
    <t>Bi-Level Lighting - Parking Lot - GTE 1000W</t>
  </si>
  <si>
    <t>BI-LEVEL-PARK-LOT-5</t>
  </si>
  <si>
    <t>Bi-Level Lighting - Parking Garage - LTE 100W</t>
  </si>
  <si>
    <t>BI-LEVEL-GARAGE-1</t>
  </si>
  <si>
    <t>Bi-Level Lighting - Parking Garage - 101 to 249W</t>
  </si>
  <si>
    <t>BI-LEVEL-GARAGE-2</t>
  </si>
  <si>
    <t>Bi-Level Lighting - Parking Garage - GTE 250W</t>
  </si>
  <si>
    <t>BI-LEVEL-GARAGE-3</t>
  </si>
  <si>
    <t>Lighting Control - Occupancy Control - Interior Applications</t>
  </si>
  <si>
    <t>LIGHT-CONTROL-OCC-INTERIOR-001</t>
  </si>
  <si>
    <t>Sensor</t>
  </si>
  <si>
    <t>LIGHT-CONTROL-DAYDIM-INTERIOR-001</t>
  </si>
  <si>
    <t>Lighting Control - Daylight Stepped Control - Interior Applications</t>
  </si>
  <si>
    <t>LIGHT-CONTROL-DAYSTEP-INTERIOR-001</t>
  </si>
  <si>
    <t>Lighting Control - Network Sensor Control - Interior Applications</t>
  </si>
  <si>
    <t>LIGHT-CONTROL-NETWORK-INTERIOR-001</t>
  </si>
  <si>
    <t>Fixture Controlled</t>
  </si>
  <si>
    <t>Lighting Control - Network Sensor Control - High Occ Hours</t>
  </si>
  <si>
    <t>LIGHT-CONTROL-NETWORK-INTERIOR-002</t>
  </si>
  <si>
    <t>Gut Renovations - Network Ctrls</t>
  </si>
  <si>
    <t>LIGHT-CONTROL-NETWORK-INTERIOR-003</t>
  </si>
  <si>
    <t>Lighting Control - Network Sensor Control - Code Triggered High Occ</t>
  </si>
  <si>
    <t>LIGHT-CONTROL-NETWORK-INTERIOR-004</t>
  </si>
  <si>
    <t>Pre-Rinse Spray Valve</t>
  </si>
  <si>
    <t>DHW Control - Pre-Rinse Spray Valve</t>
  </si>
  <si>
    <t>DHW000001</t>
  </si>
  <si>
    <t>Spray Valve</t>
  </si>
  <si>
    <t>Variable Frequency Drive</t>
  </si>
  <si>
    <t>CHW Pump</t>
  </si>
  <si>
    <t>Motors and Drives - VFD - Chilled Water Pump</t>
  </si>
  <si>
    <t>HVAC000167</t>
  </si>
  <si>
    <t>HW Pump</t>
  </si>
  <si>
    <t>Motors and Drives - VFD - Hot Water Pump</t>
  </si>
  <si>
    <t>HVAC000168</t>
  </si>
  <si>
    <t>Return Fan</t>
  </si>
  <si>
    <t>Motors and Drives - VFD - Return Fan</t>
  </si>
  <si>
    <t>HVAC000169</t>
  </si>
  <si>
    <t>Supply Fan</t>
  </si>
  <si>
    <t>Motors and Drives - VFD - Supply Fan</t>
  </si>
  <si>
    <t>HVAC000170</t>
  </si>
  <si>
    <t>Tower Fan</t>
  </si>
  <si>
    <t>Motors and Drives - VFD - Tower Fan</t>
  </si>
  <si>
    <t>HVAC000171</t>
  </si>
  <si>
    <t>Exh Fan</t>
  </si>
  <si>
    <t>Motors and Drives - VFD - Exhaust Fan</t>
  </si>
  <si>
    <t>HVAC000172</t>
  </si>
  <si>
    <t>Boiler FW Pump</t>
  </si>
  <si>
    <t>Motors and Drives - VFD - Boiler Feedwater Pump</t>
  </si>
  <si>
    <t>HVAC000173</t>
  </si>
  <si>
    <t>MAF</t>
  </si>
  <si>
    <t>Motors and Drives - VFD - Make-up Air Fan</t>
  </si>
  <si>
    <t>HVAC000174</t>
  </si>
  <si>
    <t>WLHP Circ Pump</t>
  </si>
  <si>
    <t>Motors and Drives - VFD - Water Loop Heat Pump</t>
  </si>
  <si>
    <t>HVAC000175</t>
  </si>
  <si>
    <t>REF-DOOR-HEAT-001</t>
  </si>
  <si>
    <t>Number of doors</t>
  </si>
  <si>
    <t>REF-CONTROL-EVAP-FAN-001</t>
  </si>
  <si>
    <t>Door Gasket</t>
  </si>
  <si>
    <t>REF-DOOR-GAS-001</t>
  </si>
  <si>
    <t>REF-ECM-FAN-CASE-001</t>
  </si>
  <si>
    <t>EC Motors - Walk-Ins</t>
  </si>
  <si>
    <t>REF-ECM-FAN-WALK-001</t>
  </si>
  <si>
    <t>Refrigerated Case Night Covers</t>
  </si>
  <si>
    <t>REF-CASE-COVER-001</t>
  </si>
  <si>
    <t>REF-STRIP-001</t>
  </si>
  <si>
    <t>Air Compressor - VSD - GTE 15 LT 25 HP</t>
  </si>
  <si>
    <t>AC000003</t>
  </si>
  <si>
    <t>Per Compressor</t>
  </si>
  <si>
    <t>Air Compressor - VSD - GTE 25 LT 75 HP</t>
  </si>
  <si>
    <t>AC000004</t>
  </si>
  <si>
    <t>Air Compressor - VSD - GTE 75 HP</t>
  </si>
  <si>
    <t>AC000006</t>
  </si>
  <si>
    <t>Air Compressor - Variable Displacement - GTE 50 LT 75 HP</t>
  </si>
  <si>
    <t>AC000007</t>
  </si>
  <si>
    <t>Air Compressor - Variable Displacement - GTE 75 HP</t>
  </si>
  <si>
    <t>AC000005</t>
  </si>
  <si>
    <t>FILM000001</t>
  </si>
  <si>
    <t>Per Sq. Ft.</t>
  </si>
  <si>
    <t>Faucet - Low Flow Aerator - Bathroom</t>
  </si>
  <si>
    <t>FAUC-AER-BATH</t>
  </si>
  <si>
    <t>Per Unit</t>
  </si>
  <si>
    <t>Faucet - Low Flow Aerator - Kitchen</t>
  </si>
  <si>
    <t>FAUC-AER-KITCH</t>
  </si>
  <si>
    <t>CR000001</t>
  </si>
  <si>
    <t>Number of Units</t>
  </si>
  <si>
    <t>PTAC</t>
  </si>
  <si>
    <t>Packaged Terminal AC</t>
  </si>
  <si>
    <t>HVAC000233</t>
  </si>
  <si>
    <t>Packaged Terminal AC - Standard Size - All Capacities</t>
  </si>
  <si>
    <t>HVAC000234</t>
  </si>
  <si>
    <t>PTHP</t>
  </si>
  <si>
    <t>Packaged Terminal HP</t>
  </si>
  <si>
    <t>HVAC000235</t>
  </si>
  <si>
    <t>Packaged Terminal HP - Standard Size - All Capacities</t>
  </si>
  <si>
    <t>HVAC000236</t>
  </si>
  <si>
    <t>Filter Level 1 - Building Types (colored by category)</t>
  </si>
  <si>
    <t>Categories</t>
  </si>
  <si>
    <t>Filter Level 2 - HVAC System Type</t>
  </si>
  <si>
    <t>ESF Value</t>
  </si>
  <si>
    <t>Measure Name</t>
  </si>
  <si>
    <t>Small</t>
  </si>
  <si>
    <t>Lighting by Fixture Code Picklist</t>
  </si>
  <si>
    <t>Interior/Exterior</t>
  </si>
  <si>
    <t>Heating Fuel Type</t>
  </si>
  <si>
    <t>Reported or Sector Hours</t>
  </si>
  <si>
    <t>Refrigerated Case Type</t>
  </si>
  <si>
    <t>Lighting Control Picklist</t>
  </si>
  <si>
    <t>Measure Type (From Manual)</t>
  </si>
  <si>
    <t>None</t>
  </si>
  <si>
    <t>Daylight dimming control - continuous dimming</t>
  </si>
  <si>
    <t>Occupant sensing controls in large open plan offices: one sensor controlling an area no larger than 125 sq. ft</t>
  </si>
  <si>
    <t>Daylight dimming control - multiple step dimming</t>
  </si>
  <si>
    <t>Exterior</t>
  </si>
  <si>
    <t xml:space="preserve">Freezer </t>
  </si>
  <si>
    <t>LED Downlights with Screw- In or Pin-Based Lamps</t>
  </si>
  <si>
    <t>Occupant sensing controls in large plan offices: one sensor controlling an area between 126 to 250 sq. ft</t>
  </si>
  <si>
    <t>Networked lighting controls</t>
  </si>
  <si>
    <t>Fuel Oil</t>
  </si>
  <si>
    <t>Track or Mono-Point Luminaires</t>
  </si>
  <si>
    <t>Occupant sensing controls in large plan offices: one sensor controlling an area between 251 to 500 sq. ft</t>
  </si>
  <si>
    <t>Networked lighting controls: High occupancy hours</t>
  </si>
  <si>
    <t>Electric</t>
  </si>
  <si>
    <t>LED Linear Ambient Luminaires</t>
  </si>
  <si>
    <t>Occupant sensing controls: applicable to all space types other than large open plan offices with one sensor controlling an area less than 500 sq. ft</t>
  </si>
  <si>
    <t>LED Interior 1x4 Luminaires (Troffer)</t>
  </si>
  <si>
    <t>LED Interior 2x2 Luminaires (Troffer)</t>
  </si>
  <si>
    <t>Institutional tuning in daylit areas</t>
  </si>
  <si>
    <t>MFD</t>
  </si>
  <si>
    <t>LED Interior 2x4 Luminaires (Troffer)</t>
  </si>
  <si>
    <t>Demand responsive control in buildings 10,000 sq. ft or less</t>
  </si>
  <si>
    <t>LED Interior High/Low Bay Luminaires</t>
  </si>
  <si>
    <t>Daylight dimming control - On/Off control: Luminaires in skylit daylit zone or primary sidelit zone</t>
  </si>
  <si>
    <t>LED Surface/Recessed/ Ground Mounted Luminaires</t>
  </si>
  <si>
    <t>LED Parking Garage Luminaires</t>
  </si>
  <si>
    <t>LED Pole/Arm-Mounted Area &amp; Roadway Luminaires</t>
  </si>
  <si>
    <t>Ocupant sensing with daylight dimming controls - On/Off controls</t>
  </si>
  <si>
    <t>LED Wall-Mounted Area Luminaires</t>
  </si>
  <si>
    <t>Occupant sensing with daylight dimming controls - multiple step dimming</t>
  </si>
  <si>
    <t>Filter Level 3 - HVAC System Type - Small Commercial</t>
  </si>
  <si>
    <t>Filter Level 3 - HVAC System Type -  Large Commercial</t>
  </si>
  <si>
    <t>Filter Level 3 - HVAC System Type - MF High Rise and Dormitory</t>
  </si>
  <si>
    <t>Filter Level 3 - HVAC System Type - Refrigerated Warehouse</t>
  </si>
  <si>
    <t>Filter Level 3 - HVAC System Type - Parking</t>
  </si>
  <si>
    <t>Parking</t>
  </si>
  <si>
    <t>Building Type Legend</t>
  </si>
  <si>
    <t>Small Commercial</t>
  </si>
  <si>
    <t>Large Commercial</t>
  </si>
  <si>
    <t>Dormitory &amp; Multi-family</t>
  </si>
  <si>
    <t>Filter Level 2 - Building Types (From TRM Lighting Section)</t>
  </si>
  <si>
    <t>EFLH_cooling mapping for TRM</t>
  </si>
  <si>
    <t>Filter Level 3 - HVAC System (EFLH_cooling for Large Commercial)</t>
  </si>
  <si>
    <t>Small_H</t>
  </si>
  <si>
    <t>Large_V</t>
  </si>
  <si>
    <t>Water Cooled Chiller Type</t>
  </si>
  <si>
    <t>Water_Cooled_C</t>
  </si>
  <si>
    <t>Water Cooled, Centrifugal</t>
  </si>
  <si>
    <t>Water_Cooled_PD</t>
  </si>
  <si>
    <t>Water-Cooled, Positive</t>
  </si>
  <si>
    <t>Religious Worship</t>
  </si>
  <si>
    <t>Filter Level 3 - HVAC System (EFLH_cooling for Dormitory)</t>
  </si>
  <si>
    <t>Air Compressor Control Type</t>
  </si>
  <si>
    <t>Large_H</t>
  </si>
  <si>
    <t>Air_Compressor_≥_15_____25_HP</t>
  </si>
  <si>
    <t>Load</t>
  </si>
  <si>
    <t>No Load</t>
  </si>
  <si>
    <t>VSD</t>
  </si>
  <si>
    <t>Dormitory_H</t>
  </si>
  <si>
    <t>Filter Level 3 - Vintage (EFLH_cooling for MF Bldgs)</t>
  </si>
  <si>
    <t>Air_Compressor_≥_25_____50_HP</t>
  </si>
  <si>
    <t>Air_Compressor_≥_50_____75_HP</t>
  </si>
  <si>
    <t>Variable Displacement</t>
  </si>
  <si>
    <t>Furnace and Boilers Picklist</t>
  </si>
  <si>
    <t>Boiler_HW_Condensing</t>
  </si>
  <si>
    <t>Boiler_HW_NonCondensing</t>
  </si>
  <si>
    <t>Boiler_Steam_Other</t>
  </si>
  <si>
    <t>Boiler_Steam_NatDraft</t>
  </si>
  <si>
    <t>Furnace_NG</t>
  </si>
  <si>
    <t>Multi-family</t>
  </si>
  <si>
    <t>Heat Pump Sizing</t>
  </si>
  <si>
    <t>LT_5.4tons</t>
  </si>
  <si>
    <t>GTE5.4_LT11.25tons</t>
  </si>
  <si>
    <t>GTE11.25_LT20tons</t>
  </si>
  <si>
    <t xml:space="preserve">Small Commercial HVAC System </t>
  </si>
  <si>
    <t>GTE20_LT63.3tons</t>
  </si>
  <si>
    <t>Large Retail</t>
  </si>
  <si>
    <t>Furnace and Boiler Efficiency Type</t>
  </si>
  <si>
    <t>AFUE</t>
  </si>
  <si>
    <t>E Thermal</t>
  </si>
  <si>
    <t>E Combustion</t>
  </si>
  <si>
    <t>MULTI-FAMILY HIGH-RISE</t>
  </si>
  <si>
    <t>MF_V</t>
  </si>
  <si>
    <t>Type of Washer</t>
  </si>
  <si>
    <t>Pot Washing Sink</t>
  </si>
  <si>
    <t>Door Unit</t>
  </si>
  <si>
    <t>Conveyor Unit</t>
  </si>
  <si>
    <t>Water Heater Size</t>
  </si>
  <si>
    <t>Tankless</t>
  </si>
  <si>
    <t>Small Retal</t>
  </si>
  <si>
    <t>High School</t>
  </si>
  <si>
    <t>Door Heater Refrig Type</t>
  </si>
  <si>
    <t>Refrigerated Case Temperature</t>
  </si>
  <si>
    <t>Low</t>
  </si>
  <si>
    <t>Medium</t>
  </si>
  <si>
    <t>High</t>
  </si>
  <si>
    <t>Convenience - Walk-in Cooler</t>
  </si>
  <si>
    <t>Restaurant - Walk-in Cooler</t>
  </si>
  <si>
    <t>Restaurant - Walk-in Freezer</t>
  </si>
  <si>
    <t>Supermarket - Walk-in Cooler</t>
  </si>
  <si>
    <t>Supermarket - Walk-in Freezer</t>
  </si>
  <si>
    <t>Cooler Control System</t>
  </si>
  <si>
    <t>On/Off Control</t>
  </si>
  <si>
    <t>Multistep Control</t>
  </si>
  <si>
    <t>No Control</t>
  </si>
  <si>
    <t>Phase</t>
  </si>
  <si>
    <t>Filter Level 2 - Building Types (colored by category)</t>
  </si>
  <si>
    <t>VFD Mapping</t>
  </si>
  <si>
    <t>CHW</t>
  </si>
  <si>
    <t>CW</t>
  </si>
  <si>
    <t>FS</t>
  </si>
  <si>
    <t>CC</t>
  </si>
  <si>
    <t>Dorm</t>
  </si>
  <si>
    <t>LOfc</t>
  </si>
  <si>
    <t>Gro</t>
  </si>
  <si>
    <t>Hosp</t>
  </si>
  <si>
    <t>Lodging Hotels/Motels</t>
  </si>
  <si>
    <t>LRet</t>
  </si>
  <si>
    <t>Additional Filter for Building type</t>
  </si>
  <si>
    <t>MFL HIGH-RISE</t>
  </si>
  <si>
    <t>done</t>
  </si>
  <si>
    <t>HW</t>
  </si>
  <si>
    <t>RWH</t>
  </si>
  <si>
    <t>Return</t>
  </si>
  <si>
    <t>Supply</t>
  </si>
  <si>
    <t>Tower</t>
  </si>
  <si>
    <t>Univ</t>
  </si>
  <si>
    <t>Exh</t>
  </si>
  <si>
    <t>HS</t>
  </si>
  <si>
    <t>BoilerFW</t>
  </si>
  <si>
    <t>Sch</t>
  </si>
  <si>
    <t>WLHP</t>
  </si>
  <si>
    <t>WH</t>
  </si>
  <si>
    <t>Boiler FW</t>
  </si>
  <si>
    <t>Existing VFD List</t>
  </si>
  <si>
    <r>
      <rPr>
        <b/>
        <u/>
        <sz val="18"/>
        <color theme="1"/>
        <rFont val="Calibri"/>
        <family val="2"/>
        <scheme val="minor"/>
      </rPr>
      <t>Con Edison Tool User Guide - Lighting by Fixture Codes: Baseline Fixture Codes (Version 2.0)</t>
    </r>
    <r>
      <rPr>
        <b/>
        <sz val="18"/>
        <color theme="1"/>
        <rFont val="Calibri"/>
        <family val="2"/>
        <scheme val="minor"/>
      </rPr>
      <t xml:space="preserve">
</t>
    </r>
    <r>
      <rPr>
        <b/>
        <sz val="14"/>
        <color theme="1"/>
        <rFont val="Calibri"/>
        <family val="2"/>
        <scheme val="minor"/>
      </rPr>
      <t xml:space="preserve">This guide is intended to clarify received questions regarding the baseline fixture codes to be used when filling out the Con Edison tool's lighting by fixture code tab. Baseline fixture codes should be entered based on the proposed lighting being installed. Read the below instructions carefully. </t>
    </r>
  </si>
  <si>
    <t>Con Edison C&amp;I Webpage</t>
  </si>
  <si>
    <t>Use the pick lists to select your measure.</t>
  </si>
  <si>
    <t>Enter the Existing Fixture Code. You may use the Baseline Reference Table provided in this guide. Select the one that best fits your existing conditions.  You must select one of the available fixture codes.</t>
  </si>
  <si>
    <t>You must still enter your actual wattage for the existing condition in the appropriate cell.  Use the actual wattage for the existing fixture regardless of which baseline fixture code you select.</t>
  </si>
  <si>
    <t>Enter manufacturer, model number, and wattage for the proposed (new) LED fixture to be installed under the program.</t>
  </si>
  <si>
    <r>
      <rPr>
        <b/>
        <u/>
        <sz val="16"/>
        <color theme="1"/>
        <rFont val="Calibri"/>
        <family val="2"/>
        <scheme val="minor"/>
      </rPr>
      <t>Additional Tips</t>
    </r>
    <r>
      <rPr>
        <b/>
        <sz val="16"/>
        <color theme="1"/>
        <rFont val="Calibri"/>
        <family val="2"/>
        <scheme val="minor"/>
      </rPr>
      <t>:</t>
    </r>
    <r>
      <rPr>
        <b/>
        <sz val="14"/>
        <color theme="1"/>
        <rFont val="Calibri"/>
        <family val="2"/>
        <scheme val="minor"/>
      </rPr>
      <t xml:space="preserve">
- Columns with a star (*) are required fields to accurately calculate savings and incentive. 
- The above instructions also apply to Refrigerated Display Case Lighting tab.
- Highlight specific models being used on the spec sheet to minimize delays and follow up questions.
- If a spec sheet doesn't indicate the DLC listing (or Energy Star for select categories), include a screen shot of the listing.
- Provide detailed quantities and location notes; this will help the inspector verify the information and minimize delays.
- Highlight the line items on submitted invoices that are specific to the incentivized measures and make sure the costs match up with the completion certificate.</t>
    </r>
  </si>
  <si>
    <t>One for One Replacements
Bi-Level Lighting Control
Interior Lighting Control
Gut Renovations - Networked Lighting
Gut Renovations - LPD</t>
  </si>
  <si>
    <t>Removed measure tabs from electric tool; these measures are now part of the new C&amp;I Lighting Tool.</t>
  </si>
  <si>
    <t>Updates 12/15/2022</t>
  </si>
  <si>
    <t>Measure &amp; Incentive Picklist Tab</t>
  </si>
  <si>
    <t>Updated with 2023 incentives for all measures from C&amp;I Program Team</t>
  </si>
  <si>
    <t>Chris Carini</t>
  </si>
  <si>
    <t>Thomas McSharry</t>
  </si>
  <si>
    <t>Laziza Rakhimova</t>
  </si>
  <si>
    <t>Updates 12/28/2022</t>
  </si>
  <si>
    <t>Air Source Heat Pump</t>
  </si>
  <si>
    <t>Removed by 2023 C&amp;I program - tab removed from tool</t>
  </si>
  <si>
    <t xml:space="preserve">Bonus removed by 2023 C&amp;I program </t>
  </si>
  <si>
    <t>Commercial and Industrial Energy Efficiency Program 2024</t>
  </si>
  <si>
    <t>Updates 11/24/2023</t>
  </si>
  <si>
    <t>EC Motor - HVAC Blower Fan</t>
  </si>
  <si>
    <t>Created new measure tab</t>
  </si>
  <si>
    <t>Commercial and Industrial: C&amp;I Electric 2024</t>
  </si>
  <si>
    <t>EC Motors - HVAC Blower Fan</t>
  </si>
  <si>
    <t>Baseline Wattage*</t>
  </si>
  <si>
    <t>Hours Cooling</t>
  </si>
  <si>
    <t>Hours Heating</t>
  </si>
  <si>
    <t>Removed Measure</t>
  </si>
  <si>
    <t>CI-EE24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</si>
</sst>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6" formatCode="&quot;$&quot;#,##0_);[Red]\(&quot;$&quot;#,##0\)"/>
    <numFmt numFmtId="8" formatCode="&quot;$&quot;#,##0.00_);[Red]\(&quot;$&quot;#,##0.00\)"/>
    <numFmt numFmtId="44" formatCode="_(&quot;$&quot;* #,##0.00_);_(&quot;$&quot;* \(#,##0.00\);_(&quot;$&quot;* &quot;-&quot;??_);_(@_)"/>
    <numFmt numFmtId="43" formatCode="_(* #,##0.00_);_(* \(#,##0.00\);_(* &quot;-&quot;??_);_(@_)"/>
    <numFmt numFmtId="164" formatCode="0.0"/>
    <numFmt numFmtId="165" formatCode=";;;"/>
    <numFmt numFmtId="166" formatCode="mm/yyyy"/>
    <numFmt numFmtId="167" formatCode="[$-409]m/d/yy\ h:mm\ AM/PM;@"/>
  </numFmts>
  <fonts count="74" x14ac:knownFonts="1">
    <font>
      <sz val="11"/>
      <color theme="1"/>
      <name val="Calibri"/>
      <family val="2"/>
      <scheme val="minor"/>
    </font>
    <font>
      <sz val="11"/>
      <color theme="1"/>
      <name val="Calibri"/>
      <family val="2"/>
      <scheme val="minor"/>
    </font>
    <font>
      <b/>
      <sz val="11"/>
      <color theme="0"/>
      <name val="Calibri"/>
      <family val="2"/>
      <scheme val="minor"/>
    </font>
    <font>
      <b/>
      <sz val="11"/>
      <color theme="1"/>
      <name val="Calibri"/>
      <family val="2"/>
      <scheme val="minor"/>
    </font>
    <font>
      <sz val="11"/>
      <color rgb="FF000000"/>
      <name val="Calibri"/>
      <family val="2"/>
    </font>
    <font>
      <b/>
      <sz val="11"/>
      <name val="Calibri"/>
      <family val="2"/>
    </font>
    <font>
      <b/>
      <sz val="11"/>
      <color rgb="FFFFFFFF"/>
      <name val="Calibri"/>
      <family val="2"/>
    </font>
    <font>
      <sz val="11"/>
      <color rgb="FF000000"/>
      <name val="Calibri"/>
      <family val="2"/>
    </font>
    <font>
      <b/>
      <sz val="16"/>
      <color theme="1"/>
      <name val="Calibri"/>
      <family val="2"/>
      <scheme val="minor"/>
    </font>
    <font>
      <b/>
      <i/>
      <sz val="11"/>
      <color theme="1"/>
      <name val="Calibri"/>
      <family val="2"/>
      <scheme val="minor"/>
    </font>
    <font>
      <sz val="11"/>
      <name val="Calibri"/>
      <family val="2"/>
    </font>
    <font>
      <b/>
      <u/>
      <sz val="18"/>
      <color theme="1"/>
      <name val="Calibri"/>
      <family val="2"/>
      <scheme val="minor"/>
    </font>
    <font>
      <sz val="10"/>
      <color theme="1"/>
      <name val="Calibri"/>
      <family val="2"/>
      <scheme val="minor"/>
    </font>
    <font>
      <sz val="12"/>
      <color theme="1"/>
      <name val="Calibri"/>
      <family val="2"/>
      <scheme val="minor"/>
    </font>
    <font>
      <sz val="10"/>
      <name val="Arial"/>
      <family val="2"/>
    </font>
    <font>
      <u/>
      <sz val="12"/>
      <color theme="1"/>
      <name val="Calibri"/>
      <family val="2"/>
      <scheme val="minor"/>
    </font>
    <font>
      <u/>
      <sz val="11"/>
      <color theme="1"/>
      <name val="Calibri"/>
      <family val="2"/>
      <scheme val="minor"/>
    </font>
    <font>
      <u/>
      <sz val="11"/>
      <color rgb="FF000000"/>
      <name val="Calibri"/>
      <family val="2"/>
    </font>
    <font>
      <i/>
      <sz val="11"/>
      <color rgb="FFFF0000"/>
      <name val="Calibri"/>
      <family val="2"/>
      <scheme val="minor"/>
    </font>
    <font>
      <u/>
      <sz val="10"/>
      <color theme="1"/>
      <name val="Calibri"/>
      <family val="2"/>
      <scheme val="minor"/>
    </font>
    <font>
      <i/>
      <sz val="11"/>
      <color rgb="FFFF0000"/>
      <name val="Calibri"/>
      <family val="2"/>
    </font>
    <font>
      <sz val="11"/>
      <name val="Calibri"/>
      <family val="2"/>
      <scheme val="minor"/>
    </font>
    <font>
      <i/>
      <sz val="11"/>
      <name val="Calibri"/>
      <family val="2"/>
      <scheme val="minor"/>
    </font>
    <font>
      <sz val="11"/>
      <color theme="0"/>
      <name val="Calibri"/>
      <family val="2"/>
      <scheme val="minor"/>
    </font>
    <font>
      <sz val="11"/>
      <color theme="0"/>
      <name val="Calibri"/>
      <family val="2"/>
    </font>
    <font>
      <sz val="10"/>
      <color indexed="8"/>
      <name val="Arial"/>
      <family val="2"/>
    </font>
    <font>
      <sz val="10"/>
      <color rgb="FF000000"/>
      <name val="Arial"/>
      <family val="2"/>
    </font>
    <font>
      <b/>
      <sz val="10"/>
      <color rgb="FF0086B9"/>
      <name val="Arial"/>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sz val="18"/>
      <color theme="3"/>
      <name val="Cambria"/>
      <family val="2"/>
      <scheme val="major"/>
    </font>
    <font>
      <sz val="11"/>
      <color rgb="FF9C5700"/>
      <name val="Calibri"/>
      <family val="2"/>
      <scheme val="minor"/>
    </font>
    <font>
      <b/>
      <sz val="11"/>
      <color rgb="FFFFFF00"/>
      <name val="Calibri"/>
      <family val="2"/>
      <scheme val="minor"/>
    </font>
    <font>
      <b/>
      <sz val="18"/>
      <color theme="3"/>
      <name val="Cambria"/>
      <family val="2"/>
      <scheme val="major"/>
    </font>
    <font>
      <sz val="11"/>
      <color rgb="FF9C6500"/>
      <name val="Calibri"/>
      <family val="2"/>
      <scheme val="minor"/>
    </font>
    <font>
      <u/>
      <sz val="11"/>
      <color theme="10"/>
      <name val="Calibri"/>
      <family val="2"/>
      <scheme val="minor"/>
    </font>
    <font>
      <b/>
      <sz val="18"/>
      <color theme="1"/>
      <name val="Calibri"/>
      <family val="2"/>
      <scheme val="minor"/>
    </font>
    <font>
      <b/>
      <sz val="14"/>
      <color theme="1"/>
      <name val="Calibri"/>
      <family val="2"/>
      <scheme val="minor"/>
    </font>
    <font>
      <b/>
      <u/>
      <sz val="16"/>
      <color theme="1"/>
      <name val="Calibri"/>
      <family val="2"/>
      <scheme val="minor"/>
    </font>
    <font>
      <b/>
      <sz val="12"/>
      <color theme="1"/>
      <name val="Calibri"/>
      <family val="2"/>
      <scheme val="minor"/>
    </font>
    <font>
      <b/>
      <i/>
      <sz val="12"/>
      <color theme="1"/>
      <name val="Calibri"/>
      <family val="2"/>
      <scheme val="minor"/>
    </font>
    <font>
      <b/>
      <i/>
      <sz val="15"/>
      <color theme="1"/>
      <name val="Calibri"/>
      <family val="2"/>
      <scheme val="minor"/>
    </font>
    <font>
      <b/>
      <sz val="12"/>
      <color theme="1"/>
      <name val="Arial"/>
      <family val="2"/>
    </font>
    <font>
      <b/>
      <i/>
      <sz val="14"/>
      <color theme="1"/>
      <name val="Calibri"/>
      <family val="2"/>
      <scheme val="minor"/>
    </font>
    <font>
      <i/>
      <sz val="11"/>
      <color theme="1"/>
      <name val="Calibri"/>
      <family val="2"/>
      <scheme val="minor"/>
    </font>
    <font>
      <sz val="11"/>
      <color rgb="FF000000"/>
      <name val="Calibri"/>
      <family val="2"/>
      <scheme val="minor"/>
    </font>
    <font>
      <b/>
      <sz val="11"/>
      <color rgb="FF000000"/>
      <name val="Arial"/>
      <family val="2"/>
    </font>
    <font>
      <sz val="11"/>
      <name val="Arial"/>
      <family val="2"/>
    </font>
    <font>
      <sz val="10"/>
      <color rgb="FF000000"/>
      <name val="Calibri"/>
      <family val="2"/>
    </font>
    <font>
      <strike/>
      <sz val="11"/>
      <color rgb="FF000000"/>
      <name val="Calibri"/>
      <family val="2"/>
    </font>
    <font>
      <b/>
      <i/>
      <sz val="11"/>
      <name val="Calibri"/>
      <family val="2"/>
      <scheme val="minor"/>
    </font>
    <font>
      <b/>
      <sz val="11"/>
      <name val="Calibri"/>
      <family val="2"/>
      <scheme val="minor"/>
    </font>
    <font>
      <sz val="8"/>
      <name val="Calibri"/>
      <family val="2"/>
      <scheme val="minor"/>
    </font>
    <font>
      <sz val="11"/>
      <color theme="9" tint="-0.249977111117893"/>
      <name val="Calibri"/>
      <family val="2"/>
      <scheme val="minor"/>
    </font>
    <font>
      <b/>
      <sz val="11"/>
      <color rgb="FF000000"/>
      <name val="Calibri"/>
      <family val="2"/>
    </font>
    <font>
      <b/>
      <sz val="14"/>
      <name val="Calibri"/>
      <family val="2"/>
      <scheme val="minor"/>
    </font>
    <font>
      <sz val="11"/>
      <color rgb="FF000000"/>
      <name val="Arial"/>
      <family val="2"/>
    </font>
    <font>
      <b/>
      <sz val="11"/>
      <color theme="0"/>
      <name val="Arial"/>
      <family val="2"/>
    </font>
    <font>
      <sz val="11"/>
      <color rgb="FF0070C0"/>
      <name val="Arial"/>
      <family val="2"/>
    </font>
    <font>
      <sz val="11"/>
      <color rgb="FF0070C0"/>
      <name val="Calibri"/>
      <family val="2"/>
      <scheme val="minor"/>
    </font>
    <font>
      <strike/>
      <sz val="11"/>
      <color rgb="FF000000"/>
      <name val="Calibri"/>
      <family val="2"/>
      <scheme val="minor"/>
    </font>
    <font>
      <strike/>
      <sz val="11"/>
      <color theme="1"/>
      <name val="Calibri"/>
      <family val="2"/>
      <scheme val="minor"/>
    </font>
    <font>
      <strike/>
      <sz val="11"/>
      <color rgb="FFFF0000"/>
      <name val="Calibri"/>
      <family val="2"/>
      <scheme val="minor"/>
    </font>
    <font>
      <strike/>
      <sz val="11"/>
      <color rgb="FF000000"/>
      <name val="Arial"/>
      <family val="2"/>
    </font>
    <font>
      <sz val="7"/>
      <color rgb="FF444444"/>
      <name val="Calibri"/>
      <family val="2"/>
      <scheme val="minor"/>
    </font>
  </fonts>
  <fills count="77">
    <fill>
      <patternFill patternType="none"/>
    </fill>
    <fill>
      <patternFill patternType="gray125"/>
    </fill>
    <fill>
      <patternFill patternType="solid">
        <fgColor rgb="FF4F81BD"/>
        <bgColor rgb="FF4F81BD"/>
      </patternFill>
    </fill>
    <fill>
      <patternFill patternType="solid">
        <fgColor rgb="FFFFFF00"/>
        <bgColor rgb="FFFFFF00"/>
      </patternFill>
    </fill>
    <fill>
      <patternFill patternType="solid">
        <fgColor theme="4" tint="-0.249977111117893"/>
        <bgColor indexed="64"/>
      </patternFill>
    </fill>
    <fill>
      <patternFill patternType="solid">
        <fgColor rgb="FF000000"/>
        <bgColor rgb="FF000000"/>
      </patternFill>
    </fill>
    <fill>
      <patternFill patternType="solid">
        <fgColor rgb="FFF2F2F2"/>
        <bgColor rgb="FFF2F2F2"/>
      </patternFill>
    </fill>
    <fill>
      <patternFill patternType="solid">
        <fgColor rgb="FFB8CCE4"/>
        <bgColor rgb="FFB8CCE4"/>
      </patternFill>
    </fill>
    <fill>
      <patternFill patternType="solid">
        <fgColor rgb="FFE5B8B7"/>
        <bgColor rgb="FFE5B8B7"/>
      </patternFill>
    </fill>
    <fill>
      <patternFill patternType="solid">
        <fgColor rgb="FFB2A1C7"/>
        <bgColor rgb="FFB2A1C7"/>
      </patternFill>
    </fill>
    <fill>
      <patternFill patternType="solid">
        <fgColor rgb="FFD6E3BC"/>
        <bgColor rgb="FFD6E3BC"/>
      </patternFill>
    </fill>
    <fill>
      <patternFill patternType="solid">
        <fgColor rgb="FF8E7CC3"/>
        <bgColor rgb="FF8E7CC3"/>
      </patternFill>
    </fill>
    <fill>
      <patternFill patternType="solid">
        <fgColor theme="3" tint="0.79998168889431442"/>
        <bgColor indexed="64"/>
      </patternFill>
    </fill>
    <fill>
      <patternFill patternType="solid">
        <fgColor theme="0" tint="-0.14999847407452621"/>
        <bgColor indexed="64"/>
      </patternFill>
    </fill>
    <fill>
      <patternFill patternType="solid">
        <fgColor theme="1"/>
        <bgColor indexed="64"/>
      </patternFill>
    </fill>
    <fill>
      <patternFill patternType="solid">
        <fgColor theme="1"/>
        <bgColor rgb="FFE5B8B7"/>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5" tint="0.39997558519241921"/>
        <bgColor indexed="64"/>
      </patternFill>
    </fill>
    <fill>
      <patternFill patternType="solid">
        <fgColor theme="6" tint="0.79998168889431442"/>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theme="2" tint="-9.9978637043366805E-2"/>
        <bgColor indexed="64"/>
      </patternFill>
    </fill>
    <fill>
      <patternFill patternType="solid">
        <fgColor theme="3" tint="0.59999389629810485"/>
        <bgColor indexed="64"/>
      </patternFill>
    </fill>
    <fill>
      <patternFill patternType="solid">
        <fgColor theme="3" tint="0.39997558519241921"/>
        <bgColor indexed="64"/>
      </patternFill>
    </fill>
    <fill>
      <patternFill patternType="solid">
        <fgColor theme="2" tint="-0.499984740745262"/>
        <bgColor indexed="64"/>
      </patternFill>
    </fill>
    <fill>
      <patternFill patternType="solid">
        <fgColor theme="2" tint="-0.249977111117893"/>
        <bgColor indexed="64"/>
      </patternFill>
    </fill>
    <fill>
      <patternFill patternType="solid">
        <fgColor theme="4" tint="0.79998168889431442"/>
        <bgColor indexed="64"/>
      </patternFill>
    </fill>
    <fill>
      <patternFill patternType="solid">
        <fgColor theme="5" tint="0.59999389629810485"/>
        <bgColor indexed="64"/>
      </patternFill>
    </fill>
    <fill>
      <patternFill patternType="solid">
        <fgColor theme="7" tint="0.59999389629810485"/>
        <bgColor indexed="64"/>
      </patternFill>
    </fill>
    <fill>
      <patternFill patternType="solid">
        <fgColor theme="8" tint="0.79998168889431442"/>
        <bgColor indexed="64"/>
      </patternFill>
    </fill>
    <fill>
      <patternFill patternType="solid">
        <fgColor theme="8" tint="0.59999389629810485"/>
        <bgColor indexed="64"/>
      </patternFill>
    </fill>
    <fill>
      <patternFill patternType="solid">
        <fgColor theme="9" tint="0.59999389629810485"/>
        <bgColor indexed="64"/>
      </patternFill>
    </fill>
    <fill>
      <patternFill patternType="solid">
        <fgColor theme="4" tint="0.59999389629810485"/>
        <bgColor indexed="64"/>
      </patternFill>
    </fill>
    <fill>
      <patternFill patternType="solid">
        <fgColor theme="6" tint="0.39997558519241921"/>
        <bgColor indexed="64"/>
      </patternFill>
    </fill>
    <fill>
      <patternFill patternType="solid">
        <fgColor theme="4" tint="0.39997558519241921"/>
        <bgColor indexed="64"/>
      </patternFill>
    </fill>
    <fill>
      <patternFill patternType="solid">
        <fgColor rgb="FF00B050"/>
        <bgColor indexed="64"/>
      </patternFill>
    </fill>
    <fill>
      <patternFill patternType="solid">
        <fgColor rgb="FF00FF00"/>
        <bgColor rgb="FF00FF00"/>
      </patternFill>
    </fill>
    <fill>
      <patternFill patternType="solid">
        <fgColor rgb="FFFFFF00"/>
        <bgColor indexed="64"/>
      </patternFill>
    </fill>
    <fill>
      <patternFill patternType="solid">
        <fgColor rgb="FF92D050"/>
        <bgColor indexed="64"/>
      </patternFill>
    </fill>
    <fill>
      <patternFill patternType="solid">
        <fgColor rgb="FF00B0F0"/>
        <bgColor indexed="64"/>
      </patternFill>
    </fill>
    <fill>
      <patternFill patternType="solid">
        <fgColor theme="7"/>
        <bgColor indexed="64"/>
      </patternFill>
    </fill>
    <fill>
      <patternFill patternType="solid">
        <fgColor rgb="FFFF0000"/>
        <bgColor rgb="FFE5B8B7"/>
      </patternFill>
    </fill>
    <fill>
      <patternFill patternType="solid">
        <fgColor rgb="FFFF0000"/>
        <bgColor rgb="FFFFFF00"/>
      </patternFill>
    </fill>
    <fill>
      <patternFill patternType="solid">
        <fgColor rgb="FFFF0000"/>
        <bgColor rgb="FFB8CCE4"/>
      </patternFill>
    </fill>
    <fill>
      <patternFill patternType="solid">
        <fgColor rgb="FFFF0000"/>
        <bgColor rgb="FF8E7CC3"/>
      </patternFill>
    </fill>
    <fill>
      <patternFill patternType="solid">
        <fgColor rgb="FFFFC000"/>
        <bgColor indexed="64"/>
      </patternFill>
    </fill>
  </fills>
  <borders count="56">
    <border>
      <left/>
      <right/>
      <top/>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style="medium">
        <color indexed="64"/>
      </right>
      <top/>
      <bottom style="medium">
        <color indexed="64"/>
      </bottom>
      <diagonal/>
    </border>
    <border>
      <left/>
      <right/>
      <top style="medium">
        <color indexed="64"/>
      </top>
      <bottom/>
      <diagonal/>
    </border>
    <border>
      <left style="thin">
        <color rgb="FF000000"/>
      </left>
      <right/>
      <top/>
      <bottom style="thin">
        <color rgb="FF000000"/>
      </bottom>
      <diagonal/>
    </border>
    <border>
      <left/>
      <right/>
      <top/>
      <bottom style="thin">
        <color rgb="FF000000"/>
      </bottom>
      <diagonal/>
    </border>
    <border>
      <left/>
      <right/>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rgb="FF000000"/>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diagonal/>
    </border>
  </borders>
  <cellStyleXfs count="67">
    <xf numFmtId="0" fontId="0" fillId="0" borderId="0"/>
    <xf numFmtId="44" fontId="1" fillId="0" borderId="0" applyFont="0" applyFill="0" applyBorder="0" applyAlignment="0" applyProtection="0"/>
    <xf numFmtId="0" fontId="4" fillId="0" borderId="0"/>
    <xf numFmtId="0" fontId="7" fillId="0" borderId="0"/>
    <xf numFmtId="0" fontId="13" fillId="0" borderId="0"/>
    <xf numFmtId="0" fontId="1" fillId="0" borderId="0"/>
    <xf numFmtId="43" fontId="1" fillId="0" borderId="0" applyFont="0" applyFill="0" applyBorder="0" applyAlignment="0" applyProtection="0"/>
    <xf numFmtId="0" fontId="14" fillId="0" borderId="0"/>
    <xf numFmtId="0" fontId="1" fillId="0" borderId="0"/>
    <xf numFmtId="0" fontId="1" fillId="0" borderId="0"/>
    <xf numFmtId="44" fontId="1" fillId="0" borderId="0" applyFont="0" applyFill="0" applyBorder="0" applyAlignment="0" applyProtection="0"/>
    <xf numFmtId="44" fontId="25" fillId="0" borderId="0" applyFont="0" applyFill="0" applyBorder="0" applyAlignment="0" applyProtection="0"/>
    <xf numFmtId="0" fontId="26" fillId="0" borderId="0"/>
    <xf numFmtId="0" fontId="26" fillId="0" borderId="0"/>
    <xf numFmtId="0" fontId="26" fillId="0" borderId="0"/>
    <xf numFmtId="0" fontId="14" fillId="0" borderId="0"/>
    <xf numFmtId="0" fontId="28" fillId="0" borderId="20" applyNumberFormat="0" applyFill="0" applyAlignment="0" applyProtection="0"/>
    <xf numFmtId="0" fontId="29" fillId="0" borderId="21" applyNumberFormat="0" applyFill="0" applyAlignment="0" applyProtection="0"/>
    <xf numFmtId="0" fontId="30" fillId="0" borderId="22" applyNumberFormat="0" applyFill="0" applyAlignment="0" applyProtection="0"/>
    <xf numFmtId="0" fontId="30" fillId="0" borderId="0" applyNumberFormat="0" applyFill="0" applyBorder="0" applyAlignment="0" applyProtection="0"/>
    <xf numFmtId="0" fontId="31" fillId="17" borderId="0" applyNumberFormat="0" applyBorder="0" applyAlignment="0" applyProtection="0"/>
    <xf numFmtId="0" fontId="32" fillId="18" borderId="0" applyNumberFormat="0" applyBorder="0" applyAlignment="0" applyProtection="0"/>
    <xf numFmtId="0" fontId="33" fillId="20" borderId="23" applyNumberFormat="0" applyAlignment="0" applyProtection="0"/>
    <xf numFmtId="0" fontId="34" fillId="21" borderId="24" applyNumberFormat="0" applyAlignment="0" applyProtection="0"/>
    <xf numFmtId="0" fontId="35" fillId="21" borderId="23" applyNumberFormat="0" applyAlignment="0" applyProtection="0"/>
    <xf numFmtId="0" fontId="36" fillId="0" borderId="25" applyNumberFormat="0" applyFill="0" applyAlignment="0" applyProtection="0"/>
    <xf numFmtId="0" fontId="2" fillId="22" borderId="26" applyNumberFormat="0" applyAlignment="0" applyProtection="0"/>
    <xf numFmtId="0" fontId="37" fillId="0" borderId="0" applyNumberFormat="0" applyFill="0" applyBorder="0" applyAlignment="0" applyProtection="0"/>
    <xf numFmtId="0" fontId="1" fillId="23" borderId="27" applyNumberFormat="0" applyFont="0" applyAlignment="0" applyProtection="0"/>
    <xf numFmtId="0" fontId="38" fillId="0" borderId="0" applyNumberFormat="0" applyFill="0" applyBorder="0" applyAlignment="0" applyProtection="0"/>
    <xf numFmtId="0" fontId="3" fillId="0" borderId="28" applyNumberFormat="0" applyFill="0" applyAlignment="0" applyProtection="0"/>
    <xf numFmtId="0" fontId="23" fillId="2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23" fillId="2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23"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23"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23" fillId="40"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23" fillId="44" borderId="0" applyNumberFormat="0" applyBorder="0" applyAlignment="0" applyProtection="0"/>
    <xf numFmtId="0" fontId="1" fillId="45" borderId="0" applyNumberFormat="0" applyBorder="0" applyAlignment="0" applyProtection="0"/>
    <xf numFmtId="0" fontId="1" fillId="46" borderId="0" applyNumberFormat="0" applyBorder="0" applyAlignment="0" applyProtection="0"/>
    <xf numFmtId="0" fontId="39" fillId="0" borderId="0" applyNumberFormat="0" applyFill="0" applyBorder="0" applyAlignment="0" applyProtection="0"/>
    <xf numFmtId="0" fontId="40" fillId="19"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7" borderId="0" applyNumberFormat="0" applyBorder="0" applyAlignment="0" applyProtection="0"/>
    <xf numFmtId="0" fontId="4" fillId="0" borderId="0"/>
    <xf numFmtId="0" fontId="42" fillId="0" borderId="0" applyNumberFormat="0" applyFill="0" applyBorder="0" applyAlignment="0" applyProtection="0"/>
    <xf numFmtId="0" fontId="43" fillId="19" borderId="0" applyNumberFormat="0" applyBorder="0" applyAlignment="0" applyProtection="0"/>
    <xf numFmtId="0" fontId="23" fillId="27" borderId="0" applyNumberFormat="0" applyBorder="0" applyAlignment="0" applyProtection="0"/>
    <xf numFmtId="0" fontId="23" fillId="31" borderId="0" applyNumberFormat="0" applyBorder="0" applyAlignment="0" applyProtection="0"/>
    <xf numFmtId="0" fontId="23" fillId="35" borderId="0" applyNumberFormat="0" applyBorder="0" applyAlignment="0" applyProtection="0"/>
    <xf numFmtId="0" fontId="23" fillId="39" borderId="0" applyNumberFormat="0" applyBorder="0" applyAlignment="0" applyProtection="0"/>
    <xf numFmtId="0" fontId="23" fillId="43" borderId="0" applyNumberFormat="0" applyBorder="0" applyAlignment="0" applyProtection="0"/>
    <xf numFmtId="0" fontId="23" fillId="47" borderId="0" applyNumberFormat="0" applyBorder="0" applyAlignment="0" applyProtection="0"/>
    <xf numFmtId="0" fontId="44" fillId="0" borderId="0" applyNumberFormat="0" applyFill="0" applyBorder="0" applyAlignment="0" applyProtection="0"/>
  </cellStyleXfs>
  <cellXfs count="566">
    <xf numFmtId="0" fontId="0" fillId="0" borderId="0" xfId="0"/>
    <xf numFmtId="0" fontId="10" fillId="9" borderId="1" xfId="3" applyFont="1" applyFill="1" applyBorder="1"/>
    <xf numFmtId="0" fontId="10" fillId="9" borderId="0" xfId="3" applyFont="1" applyFill="1"/>
    <xf numFmtId="0" fontId="12" fillId="0" borderId="0" xfId="0" applyFont="1"/>
    <xf numFmtId="0" fontId="13" fillId="0" borderId="0" xfId="5" applyFont="1"/>
    <xf numFmtId="0" fontId="16" fillId="0" borderId="0" xfId="0" applyFont="1"/>
    <xf numFmtId="0" fontId="17" fillId="0" borderId="0" xfId="3" applyFont="1"/>
    <xf numFmtId="0" fontId="19" fillId="0" borderId="0" xfId="0" applyFont="1"/>
    <xf numFmtId="0" fontId="5" fillId="0" borderId="1" xfId="2" applyFont="1" applyBorder="1" applyAlignment="1">
      <alignment vertical="top" wrapText="1"/>
    </xf>
    <xf numFmtId="0" fontId="4" fillId="0" borderId="0" xfId="2" applyAlignment="1">
      <alignment horizontal="left" vertical="top"/>
    </xf>
    <xf numFmtId="0" fontId="6" fillId="5" borderId="1" xfId="2" applyFont="1" applyFill="1" applyBorder="1"/>
    <xf numFmtId="0" fontId="6" fillId="5" borderId="0" xfId="2" applyFont="1" applyFill="1"/>
    <xf numFmtId="0" fontId="4" fillId="7" borderId="1" xfId="2" applyFill="1" applyBorder="1"/>
    <xf numFmtId="0" fontId="4" fillId="8" borderId="1" xfId="2" applyFill="1" applyBorder="1"/>
    <xf numFmtId="0" fontId="4" fillId="11" borderId="1" xfId="2" applyFill="1" applyBorder="1"/>
    <xf numFmtId="0" fontId="4" fillId="3" borderId="1" xfId="2" applyFill="1" applyBorder="1"/>
    <xf numFmtId="0" fontId="23" fillId="14" borderId="0" xfId="0" applyFont="1" applyFill="1"/>
    <xf numFmtId="0" fontId="24" fillId="15" borderId="0" xfId="2" applyFont="1" applyFill="1"/>
    <xf numFmtId="0" fontId="0" fillId="0" borderId="0" xfId="0" applyAlignment="1">
      <alignment horizontal="left"/>
    </xf>
    <xf numFmtId="0" fontId="4" fillId="7" borderId="1" xfId="3" applyFont="1" applyFill="1" applyBorder="1"/>
    <xf numFmtId="0" fontId="44" fillId="16" borderId="0" xfId="66" applyFill="1" applyProtection="1">
      <protection locked="0"/>
    </xf>
    <xf numFmtId="0" fontId="0" fillId="16" borderId="0" xfId="0" applyFill="1" applyProtection="1">
      <protection locked="0"/>
    </xf>
    <xf numFmtId="0" fontId="46" fillId="16" borderId="9" xfId="0" applyFont="1" applyFill="1" applyBorder="1" applyAlignment="1" applyProtection="1">
      <alignment vertical="center" wrapText="1"/>
      <protection locked="0"/>
    </xf>
    <xf numFmtId="0" fontId="0" fillId="16" borderId="10" xfId="0" applyFill="1" applyBorder="1" applyProtection="1">
      <protection locked="0"/>
    </xf>
    <xf numFmtId="0" fontId="46" fillId="16" borderId="11" xfId="0" applyFont="1" applyFill="1" applyBorder="1" applyAlignment="1" applyProtection="1">
      <alignment vertical="center" wrapText="1"/>
      <protection locked="0"/>
    </xf>
    <xf numFmtId="0" fontId="0" fillId="16" borderId="12" xfId="0" applyFill="1" applyBorder="1" applyProtection="1">
      <protection locked="0"/>
    </xf>
    <xf numFmtId="0" fontId="46" fillId="16" borderId="13" xfId="0" applyFont="1" applyFill="1" applyBorder="1" applyAlignment="1" applyProtection="1">
      <alignment vertical="center" wrapText="1"/>
      <protection locked="0"/>
    </xf>
    <xf numFmtId="0" fontId="0" fillId="16" borderId="14" xfId="0" applyFill="1" applyBorder="1" applyProtection="1">
      <protection locked="0"/>
    </xf>
    <xf numFmtId="0" fontId="1" fillId="0" borderId="0" xfId="0" applyFont="1" applyAlignment="1">
      <alignment vertical="center"/>
    </xf>
    <xf numFmtId="0" fontId="1" fillId="52" borderId="37" xfId="0" applyFont="1" applyFill="1" applyBorder="1" applyAlignment="1">
      <alignment vertical="center"/>
    </xf>
    <xf numFmtId="0" fontId="1" fillId="12" borderId="0" xfId="0" applyFont="1" applyFill="1" applyAlignment="1">
      <alignment vertical="center"/>
    </xf>
    <xf numFmtId="49" fontId="21" fillId="12" borderId="0" xfId="0" applyNumberFormat="1" applyFont="1" applyFill="1" applyAlignment="1">
      <alignment vertical="center" wrapText="1"/>
    </xf>
    <xf numFmtId="0" fontId="1" fillId="57" borderId="37" xfId="0" applyFont="1" applyFill="1" applyBorder="1" applyAlignment="1">
      <alignment vertical="center"/>
    </xf>
    <xf numFmtId="0" fontId="1" fillId="57" borderId="0" xfId="0" applyFont="1" applyFill="1" applyAlignment="1">
      <alignment vertical="center"/>
    </xf>
    <xf numFmtId="49" fontId="21" fillId="57" borderId="0" xfId="0" applyNumberFormat="1" applyFont="1" applyFill="1" applyAlignment="1">
      <alignment vertical="center" wrapText="1"/>
    </xf>
    <xf numFmtId="0" fontId="1" fillId="57" borderId="29" xfId="0" applyFont="1" applyFill="1" applyBorder="1" applyAlignment="1">
      <alignment vertical="center"/>
    </xf>
    <xf numFmtId="49" fontId="1" fillId="49" borderId="37" xfId="0" applyNumberFormat="1" applyFont="1" applyFill="1" applyBorder="1" applyAlignment="1">
      <alignment vertical="center" wrapText="1"/>
    </xf>
    <xf numFmtId="49" fontId="1" fillId="49" borderId="0" xfId="0" applyNumberFormat="1" applyFont="1" applyFill="1" applyAlignment="1">
      <alignment vertical="center" wrapText="1"/>
    </xf>
    <xf numFmtId="0" fontId="1" fillId="53" borderId="0" xfId="0" applyFont="1" applyFill="1" applyAlignment="1">
      <alignment vertical="center" wrapText="1"/>
    </xf>
    <xf numFmtId="0" fontId="1" fillId="62" borderId="19" xfId="0" applyFont="1" applyFill="1" applyBorder="1" applyAlignment="1">
      <alignment vertical="center"/>
    </xf>
    <xf numFmtId="49" fontId="21" fillId="62" borderId="19" xfId="0" applyNumberFormat="1" applyFont="1" applyFill="1" applyBorder="1" applyAlignment="1">
      <alignment vertical="center" wrapText="1"/>
    </xf>
    <xf numFmtId="0" fontId="1" fillId="55" borderId="19" xfId="0" applyFont="1" applyFill="1" applyBorder="1" applyAlignment="1">
      <alignment vertical="center"/>
    </xf>
    <xf numFmtId="49" fontId="21" fillId="55" borderId="19" xfId="0" applyNumberFormat="1" applyFont="1" applyFill="1" applyBorder="1" applyAlignment="1">
      <alignment vertical="center" wrapText="1"/>
    </xf>
    <xf numFmtId="0" fontId="1" fillId="54" borderId="19" xfId="0" applyFont="1" applyFill="1" applyBorder="1" applyAlignment="1">
      <alignment vertical="center"/>
    </xf>
    <xf numFmtId="49" fontId="21" fillId="54" borderId="19" xfId="0" applyNumberFormat="1" applyFont="1" applyFill="1" applyBorder="1" applyAlignment="1">
      <alignment vertical="center" wrapText="1"/>
    </xf>
    <xf numFmtId="0" fontId="1" fillId="65" borderId="19" xfId="0" applyFont="1" applyFill="1" applyBorder="1" applyAlignment="1">
      <alignment vertical="center"/>
    </xf>
    <xf numFmtId="49" fontId="21" fillId="65" borderId="19" xfId="0" applyNumberFormat="1" applyFont="1" applyFill="1" applyBorder="1" applyAlignment="1">
      <alignment vertical="center" wrapText="1"/>
    </xf>
    <xf numFmtId="0" fontId="1" fillId="48" borderId="19" xfId="0" applyFont="1" applyFill="1" applyBorder="1" applyAlignment="1">
      <alignment vertical="center"/>
    </xf>
    <xf numFmtId="49" fontId="21" fillId="48" borderId="19" xfId="0" applyNumberFormat="1" applyFont="1" applyFill="1" applyBorder="1" applyAlignment="1">
      <alignment vertical="center" wrapText="1"/>
    </xf>
    <xf numFmtId="0" fontId="1" fillId="64" borderId="19" xfId="0" applyFont="1" applyFill="1" applyBorder="1" applyAlignment="1">
      <alignment vertical="center"/>
    </xf>
    <xf numFmtId="49" fontId="21" fillId="64" borderId="19" xfId="0" applyNumberFormat="1" applyFont="1" applyFill="1" applyBorder="1" applyAlignment="1">
      <alignment vertical="center" wrapText="1"/>
    </xf>
    <xf numFmtId="0" fontId="1" fillId="51" borderId="29" xfId="0" applyFont="1" applyFill="1" applyBorder="1" applyAlignment="1">
      <alignment horizontal="center" vertical="center"/>
    </xf>
    <xf numFmtId="1" fontId="1" fillId="53" borderId="0" xfId="0" applyNumberFormat="1" applyFont="1" applyFill="1" applyAlignment="1">
      <alignment horizontal="center" vertical="center"/>
    </xf>
    <xf numFmtId="0" fontId="1" fillId="0" borderId="0" xfId="0" applyFont="1" applyAlignment="1">
      <alignment horizontal="center" vertical="center"/>
    </xf>
    <xf numFmtId="49" fontId="21" fillId="52" borderId="4" xfId="0" applyNumberFormat="1" applyFont="1" applyFill="1" applyBorder="1" applyAlignment="1">
      <alignment horizontal="center" vertical="center" wrapText="1"/>
    </xf>
    <xf numFmtId="49" fontId="21" fillId="52" borderId="6" xfId="0" applyNumberFormat="1" applyFont="1" applyFill="1" applyBorder="1" applyAlignment="1">
      <alignment horizontal="center" vertical="center" wrapText="1"/>
    </xf>
    <xf numFmtId="49" fontId="21" fillId="49" borderId="4" xfId="0" applyNumberFormat="1" applyFont="1" applyFill="1" applyBorder="1" applyAlignment="1">
      <alignment horizontal="center" vertical="center" wrapText="1"/>
    </xf>
    <xf numFmtId="49" fontId="21" fillId="49" borderId="6" xfId="0" applyNumberFormat="1" applyFont="1" applyFill="1" applyBorder="1" applyAlignment="1">
      <alignment horizontal="center" vertical="center" wrapText="1"/>
    </xf>
    <xf numFmtId="49" fontId="21" fillId="62" borderId="16" xfId="0" applyNumberFormat="1" applyFont="1" applyFill="1" applyBorder="1" applyAlignment="1">
      <alignment horizontal="center" vertical="center" wrapText="1"/>
    </xf>
    <xf numFmtId="49" fontId="21" fillId="55" borderId="16" xfId="0" applyNumberFormat="1" applyFont="1" applyFill="1" applyBorder="1" applyAlignment="1">
      <alignment horizontal="center" vertical="center" wrapText="1"/>
    </xf>
    <xf numFmtId="49" fontId="21" fillId="54" borderId="16" xfId="0" applyNumberFormat="1" applyFont="1" applyFill="1" applyBorder="1" applyAlignment="1">
      <alignment horizontal="center" vertical="center" wrapText="1"/>
    </xf>
    <xf numFmtId="49" fontId="21" fillId="65" borderId="16" xfId="0" applyNumberFormat="1" applyFont="1" applyFill="1" applyBorder="1" applyAlignment="1">
      <alignment horizontal="center" vertical="center" wrapText="1"/>
    </xf>
    <xf numFmtId="49" fontId="21" fillId="48" borderId="16" xfId="0" applyNumberFormat="1" applyFont="1" applyFill="1" applyBorder="1" applyAlignment="1">
      <alignment horizontal="center" vertical="center" wrapText="1"/>
    </xf>
    <xf numFmtId="49" fontId="21" fillId="64" borderId="16" xfId="0" applyNumberFormat="1" applyFont="1" applyFill="1" applyBorder="1" applyAlignment="1">
      <alignment horizontal="center" vertical="center" wrapText="1"/>
    </xf>
    <xf numFmtId="0" fontId="1" fillId="0" borderId="0" xfId="0" applyFont="1" applyAlignment="1">
      <alignment vertical="center" wrapText="1"/>
    </xf>
    <xf numFmtId="0" fontId="0" fillId="0" borderId="0" xfId="0" applyAlignment="1">
      <alignment vertical="center"/>
    </xf>
    <xf numFmtId="0" fontId="0" fillId="0" borderId="0" xfId="0" applyAlignment="1">
      <alignment horizontal="center" vertical="center"/>
    </xf>
    <xf numFmtId="0" fontId="2" fillId="4" borderId="19" xfId="0" applyFont="1" applyFill="1" applyBorder="1" applyAlignment="1">
      <alignment horizontal="center" vertical="center" wrapText="1"/>
    </xf>
    <xf numFmtId="0" fontId="18" fillId="13" borderId="0" xfId="0" applyFont="1" applyFill="1" applyAlignment="1">
      <alignment vertical="center"/>
    </xf>
    <xf numFmtId="0" fontId="0" fillId="0" borderId="0" xfId="0" applyAlignment="1" applyProtection="1">
      <alignment vertical="center"/>
      <protection locked="0"/>
    </xf>
    <xf numFmtId="0" fontId="0" fillId="0" borderId="0" xfId="0" applyAlignment="1" applyProtection="1">
      <alignment horizontal="center" vertical="center"/>
      <protection locked="0"/>
    </xf>
    <xf numFmtId="44" fontId="0" fillId="0" borderId="0" xfId="1" applyFont="1" applyAlignment="1" applyProtection="1">
      <alignment vertical="center"/>
      <protection locked="0"/>
    </xf>
    <xf numFmtId="44" fontId="0" fillId="0" borderId="0" xfId="1" applyFont="1" applyAlignment="1">
      <alignment vertical="center"/>
    </xf>
    <xf numFmtId="0" fontId="0" fillId="0" borderId="0" xfId="0" applyAlignment="1" applyProtection="1">
      <alignment horizontal="left" vertical="center"/>
      <protection locked="0"/>
    </xf>
    <xf numFmtId="0" fontId="0" fillId="0" borderId="0" xfId="0" applyAlignment="1">
      <alignment horizontal="center" vertical="center" wrapText="1"/>
    </xf>
    <xf numFmtId="0" fontId="18" fillId="13" borderId="0" xfId="0" applyFont="1" applyFill="1" applyAlignment="1">
      <alignment horizontal="center" vertical="center"/>
    </xf>
    <xf numFmtId="0" fontId="4" fillId="0" borderId="0" xfId="57" applyAlignment="1" applyProtection="1">
      <alignment vertical="center"/>
      <protection locked="0"/>
    </xf>
    <xf numFmtId="0" fontId="21" fillId="0" borderId="0" xfId="0" applyFont="1" applyAlignment="1">
      <alignment vertical="center"/>
    </xf>
    <xf numFmtId="0" fontId="21" fillId="0" borderId="0" xfId="0" applyFont="1" applyAlignment="1" applyProtection="1">
      <alignment vertical="center"/>
      <protection locked="0"/>
    </xf>
    <xf numFmtId="0" fontId="0" fillId="0" borderId="0" xfId="0" applyAlignment="1" applyProtection="1">
      <alignment vertical="center" wrapText="1"/>
      <protection locked="0"/>
    </xf>
    <xf numFmtId="0" fontId="0" fillId="0" borderId="0" xfId="1" applyNumberFormat="1" applyFont="1" applyAlignment="1">
      <alignment horizontal="center" vertical="center"/>
    </xf>
    <xf numFmtId="44" fontId="2" fillId="4" borderId="19" xfId="1" applyFont="1" applyFill="1" applyBorder="1" applyAlignment="1">
      <alignment horizontal="center" vertical="center" wrapText="1"/>
    </xf>
    <xf numFmtId="44" fontId="18" fillId="13" borderId="0" xfId="1" applyFont="1" applyFill="1" applyAlignment="1">
      <alignment vertical="center"/>
    </xf>
    <xf numFmtId="0" fontId="22" fillId="0" borderId="0" xfId="0" applyFont="1" applyAlignment="1" applyProtection="1">
      <alignment vertical="center"/>
      <protection locked="0"/>
    </xf>
    <xf numFmtId="164" fontId="0" fillId="0" borderId="0" xfId="0" applyNumberFormat="1" applyAlignment="1" applyProtection="1">
      <alignment horizontal="center" vertical="center"/>
      <protection locked="0"/>
    </xf>
    <xf numFmtId="44" fontId="22" fillId="0" borderId="0" xfId="1" applyFont="1" applyAlignment="1">
      <alignment horizontal="center" vertical="center"/>
    </xf>
    <xf numFmtId="1" fontId="53" fillId="0" borderId="0" xfId="0" applyNumberFormat="1" applyFont="1" applyAlignment="1">
      <alignment horizontal="left" vertical="center"/>
    </xf>
    <xf numFmtId="14" fontId="0" fillId="0" borderId="0" xfId="0" applyNumberFormat="1" applyAlignment="1">
      <alignment horizontal="left" vertical="center"/>
    </xf>
    <xf numFmtId="0" fontId="0" fillId="0" borderId="0" xfId="0" applyAlignment="1">
      <alignment horizontal="left" vertical="center"/>
    </xf>
    <xf numFmtId="44" fontId="3" fillId="0" borderId="0" xfId="1" applyFont="1" applyAlignment="1">
      <alignment vertical="center"/>
    </xf>
    <xf numFmtId="0" fontId="23" fillId="0" borderId="0" xfId="0" applyFont="1" applyAlignment="1">
      <alignment horizontal="center" vertical="center"/>
    </xf>
    <xf numFmtId="0" fontId="2" fillId="4" borderId="15" xfId="0" applyFont="1" applyFill="1" applyBorder="1" applyAlignment="1">
      <alignment horizontal="center" vertical="center"/>
    </xf>
    <xf numFmtId="0" fontId="2" fillId="4" borderId="19" xfId="0" applyFont="1" applyFill="1" applyBorder="1" applyAlignment="1">
      <alignment horizontal="center" vertical="center"/>
    </xf>
    <xf numFmtId="0" fontId="2" fillId="4" borderId="16" xfId="0" applyFont="1" applyFill="1" applyBorder="1" applyAlignment="1">
      <alignment horizontal="center" vertical="center" wrapText="1"/>
    </xf>
    <xf numFmtId="0" fontId="18" fillId="13" borderId="0" xfId="0" applyFont="1" applyFill="1" applyAlignment="1">
      <alignment horizontal="left" vertical="center"/>
    </xf>
    <xf numFmtId="44" fontId="18" fillId="13" borderId="0" xfId="1" applyFont="1" applyFill="1" applyAlignment="1">
      <alignment horizontal="center" vertical="center"/>
    </xf>
    <xf numFmtId="0" fontId="53" fillId="0" borderId="0" xfId="0" applyFont="1" applyAlignment="1">
      <alignment vertical="center"/>
    </xf>
    <xf numFmtId="0" fontId="53" fillId="0" borderId="0" xfId="0" applyFont="1" applyAlignment="1">
      <alignment horizontal="center" vertical="center"/>
    </xf>
    <xf numFmtId="44" fontId="3" fillId="0" borderId="0" xfId="1" applyFont="1" applyAlignment="1">
      <alignment vertical="center" wrapText="1"/>
    </xf>
    <xf numFmtId="0" fontId="9" fillId="48" borderId="0" xfId="0" applyFont="1" applyFill="1" applyAlignment="1">
      <alignment vertical="center"/>
    </xf>
    <xf numFmtId="0" fontId="3" fillId="0" borderId="0" xfId="0" applyFont="1" applyAlignment="1">
      <alignment vertical="center"/>
    </xf>
    <xf numFmtId="0" fontId="2" fillId="4" borderId="19" xfId="0" applyFont="1" applyFill="1" applyBorder="1" applyAlignment="1">
      <alignment horizontal="left" vertical="center" wrapText="1"/>
    </xf>
    <xf numFmtId="1" fontId="53" fillId="0" borderId="0" xfId="0" applyNumberFormat="1" applyFont="1" applyAlignment="1">
      <alignment horizontal="left" vertical="center" wrapText="1"/>
    </xf>
    <xf numFmtId="0" fontId="11" fillId="0" borderId="0" xfId="0" applyFont="1" applyAlignment="1">
      <alignment vertical="center"/>
    </xf>
    <xf numFmtId="0" fontId="49" fillId="48" borderId="0" xfId="0" applyFont="1" applyFill="1" applyAlignment="1">
      <alignment vertical="center"/>
    </xf>
    <xf numFmtId="0" fontId="41" fillId="4" borderId="19" xfId="0" applyFont="1" applyFill="1" applyBorder="1" applyAlignment="1">
      <alignment horizontal="center" vertical="center" wrapText="1"/>
    </xf>
    <xf numFmtId="0" fontId="20" fillId="13" borderId="0" xfId="57" applyFont="1" applyFill="1" applyAlignment="1">
      <alignment vertical="center"/>
    </xf>
    <xf numFmtId="14" fontId="0" fillId="0" borderId="0" xfId="0" applyNumberFormat="1" applyAlignment="1">
      <alignment vertical="center"/>
    </xf>
    <xf numFmtId="0" fontId="9" fillId="0" borderId="0" xfId="0" applyFont="1" applyAlignment="1">
      <alignment vertical="center"/>
    </xf>
    <xf numFmtId="14" fontId="0" fillId="0" borderId="0" xfId="0" applyNumberFormat="1" applyAlignment="1">
      <alignment horizontal="center" vertical="center"/>
    </xf>
    <xf numFmtId="14" fontId="2" fillId="4" borderId="19" xfId="0" applyNumberFormat="1" applyFont="1" applyFill="1" applyBorder="1" applyAlignment="1">
      <alignment horizontal="center" vertical="center" wrapText="1"/>
    </xf>
    <xf numFmtId="0" fontId="18" fillId="0" borderId="0" xfId="0" applyFont="1" applyAlignment="1">
      <alignment vertical="center"/>
    </xf>
    <xf numFmtId="0" fontId="0" fillId="0" borderId="0" xfId="0" applyAlignment="1">
      <alignment vertical="center" wrapText="1"/>
    </xf>
    <xf numFmtId="44" fontId="53" fillId="0" borderId="0" xfId="1" applyFont="1" applyAlignment="1">
      <alignment vertical="center"/>
    </xf>
    <xf numFmtId="44" fontId="18" fillId="13" borderId="0" xfId="1" applyFont="1" applyFill="1" applyAlignment="1">
      <alignment horizontal="left" vertical="center"/>
    </xf>
    <xf numFmtId="0" fontId="18" fillId="13" borderId="0" xfId="0" applyFont="1" applyFill="1" applyAlignment="1">
      <alignment vertical="center" wrapText="1"/>
    </xf>
    <xf numFmtId="14" fontId="18" fillId="13" borderId="0" xfId="0" applyNumberFormat="1" applyFont="1" applyFill="1" applyAlignment="1">
      <alignment horizontal="center" vertical="center"/>
    </xf>
    <xf numFmtId="14" fontId="53" fillId="0" borderId="0" xfId="0" applyNumberFormat="1" applyFont="1" applyAlignment="1">
      <alignment horizontal="center" vertical="center"/>
    </xf>
    <xf numFmtId="164" fontId="0" fillId="0" borderId="0" xfId="0" applyNumberFormat="1" applyAlignment="1">
      <alignment horizontal="center" vertical="center"/>
    </xf>
    <xf numFmtId="1" fontId="0" fillId="0" borderId="0" xfId="0" applyNumberFormat="1" applyAlignment="1">
      <alignment horizontal="center" vertical="center"/>
    </xf>
    <xf numFmtId="164" fontId="2" fillId="4" borderId="19" xfId="0" applyNumberFormat="1" applyFont="1" applyFill="1" applyBorder="1" applyAlignment="1">
      <alignment horizontal="center" vertical="center" wrapText="1"/>
    </xf>
    <xf numFmtId="164" fontId="18" fillId="13" borderId="0" xfId="0" applyNumberFormat="1" applyFont="1" applyFill="1" applyAlignment="1">
      <alignment horizontal="center" vertical="center"/>
    </xf>
    <xf numFmtId="0" fontId="23" fillId="0" borderId="0" xfId="0" applyFont="1" applyAlignment="1">
      <alignment vertical="center"/>
    </xf>
    <xf numFmtId="0" fontId="53" fillId="0" borderId="0" xfId="0" applyFont="1" applyAlignment="1" applyProtection="1">
      <alignment vertical="center"/>
      <protection locked="0"/>
    </xf>
    <xf numFmtId="44" fontId="1" fillId="0" borderId="0" xfId="1" applyAlignment="1">
      <alignment vertical="center"/>
    </xf>
    <xf numFmtId="0" fontId="1" fillId="0" borderId="0" xfId="1" applyNumberFormat="1" applyAlignment="1">
      <alignment vertical="center"/>
    </xf>
    <xf numFmtId="44" fontId="53" fillId="0" borderId="0" xfId="1" applyFont="1" applyAlignment="1">
      <alignment horizontal="center" vertical="center"/>
    </xf>
    <xf numFmtId="0" fontId="53" fillId="0" borderId="0" xfId="0" applyFont="1" applyAlignment="1" applyProtection="1">
      <alignment vertical="center" wrapText="1"/>
      <protection locked="0"/>
    </xf>
    <xf numFmtId="9" fontId="18" fillId="13" borderId="0" xfId="0" applyNumberFormat="1" applyFont="1" applyFill="1" applyAlignment="1">
      <alignment horizontal="center" vertical="center"/>
    </xf>
    <xf numFmtId="0" fontId="54" fillId="0" borderId="0" xfId="2" applyFont="1" applyAlignment="1">
      <alignment horizontal="center" vertical="center" wrapText="1"/>
    </xf>
    <xf numFmtId="49" fontId="1" fillId="52" borderId="37" xfId="0" applyNumberFormat="1" applyFont="1" applyFill="1" applyBorder="1" applyAlignment="1">
      <alignment vertical="center" wrapText="1"/>
    </xf>
    <xf numFmtId="0" fontId="54" fillId="0" borderId="0" xfId="2" applyFont="1" applyAlignment="1">
      <alignment vertical="center" wrapText="1"/>
    </xf>
    <xf numFmtId="49" fontId="1" fillId="52" borderId="0" xfId="0" applyNumberFormat="1" applyFont="1" applyFill="1" applyAlignment="1">
      <alignment vertical="center" wrapText="1"/>
    </xf>
    <xf numFmtId="0" fontId="54" fillId="12" borderId="0" xfId="0" applyFont="1" applyFill="1" applyAlignment="1">
      <alignment vertical="center"/>
    </xf>
    <xf numFmtId="0" fontId="54" fillId="12" borderId="0" xfId="0" applyFont="1" applyFill="1" applyAlignment="1">
      <alignment vertical="center" wrapText="1"/>
    </xf>
    <xf numFmtId="0" fontId="54" fillId="12" borderId="0" xfId="0" applyFont="1" applyFill="1" applyAlignment="1">
      <alignment horizontal="center" vertical="center"/>
    </xf>
    <xf numFmtId="0" fontId="54" fillId="12" borderId="6" xfId="0" applyFont="1" applyFill="1" applyBorder="1" applyAlignment="1">
      <alignment horizontal="center" vertical="center"/>
    </xf>
    <xf numFmtId="0" fontId="54" fillId="57" borderId="0" xfId="0" applyFont="1" applyFill="1" applyAlignment="1">
      <alignment vertical="center" wrapText="1"/>
    </xf>
    <xf numFmtId="0" fontId="54" fillId="57" borderId="0" xfId="0" applyFont="1" applyFill="1" applyAlignment="1">
      <alignment vertical="center"/>
    </xf>
    <xf numFmtId="0" fontId="54" fillId="57" borderId="0" xfId="0" applyFont="1" applyFill="1" applyAlignment="1">
      <alignment horizontal="center" vertical="center"/>
    </xf>
    <xf numFmtId="0" fontId="54" fillId="57" borderId="6" xfId="0" applyFont="1" applyFill="1" applyBorder="1" applyAlignment="1">
      <alignment horizontal="center" vertical="center"/>
    </xf>
    <xf numFmtId="0" fontId="54" fillId="57" borderId="29" xfId="0" applyFont="1" applyFill="1" applyBorder="1" applyAlignment="1">
      <alignment vertical="center"/>
    </xf>
    <xf numFmtId="0" fontId="54" fillId="57" borderId="29" xfId="0" applyFont="1" applyFill="1" applyBorder="1" applyAlignment="1">
      <alignment horizontal="center" vertical="center"/>
    </xf>
    <xf numFmtId="0" fontId="54" fillId="57" borderId="8" xfId="0" applyFont="1" applyFill="1" applyBorder="1" applyAlignment="1">
      <alignment horizontal="center" vertical="center"/>
    </xf>
    <xf numFmtId="0" fontId="54" fillId="50" borderId="0" xfId="2" applyFont="1" applyFill="1" applyAlignment="1">
      <alignment vertical="center"/>
    </xf>
    <xf numFmtId="0" fontId="54" fillId="0" borderId="0" xfId="3" applyFont="1" applyAlignment="1">
      <alignment vertical="center" wrapText="1"/>
    </xf>
    <xf numFmtId="0" fontId="54" fillId="60" borderId="19" xfId="3" applyFont="1" applyFill="1" applyBorder="1" applyAlignment="1">
      <alignment vertical="center" wrapText="1"/>
    </xf>
    <xf numFmtId="0" fontId="54" fillId="60" borderId="19" xfId="3" applyFont="1" applyFill="1" applyBorder="1" applyAlignment="1">
      <alignment horizontal="center" vertical="center"/>
    </xf>
    <xf numFmtId="0" fontId="54" fillId="59" borderId="0" xfId="2" applyFont="1" applyFill="1" applyAlignment="1">
      <alignment vertical="center"/>
    </xf>
    <xf numFmtId="0" fontId="54" fillId="59" borderId="0" xfId="2" applyFont="1" applyFill="1" applyAlignment="1">
      <alignment vertical="center" wrapText="1"/>
    </xf>
    <xf numFmtId="0" fontId="54" fillId="59" borderId="0" xfId="2" applyFont="1" applyFill="1" applyAlignment="1">
      <alignment horizontal="center" vertical="center"/>
    </xf>
    <xf numFmtId="0" fontId="54" fillId="59" borderId="6" xfId="2" applyFont="1" applyFill="1" applyBorder="1" applyAlignment="1">
      <alignment horizontal="center" vertical="center"/>
    </xf>
    <xf numFmtId="0" fontId="54" fillId="0" borderId="0" xfId="2" applyFont="1" applyAlignment="1">
      <alignment vertical="center"/>
    </xf>
    <xf numFmtId="0" fontId="54" fillId="0" borderId="0" xfId="2" applyFont="1" applyAlignment="1">
      <alignment horizontal="center" vertical="center"/>
    </xf>
    <xf numFmtId="0" fontId="55" fillId="54" borderId="0" xfId="2" applyFont="1" applyFill="1" applyAlignment="1">
      <alignment horizontal="center" vertical="center" wrapText="1"/>
    </xf>
    <xf numFmtId="0" fontId="55" fillId="54" borderId="0" xfId="2" applyFont="1" applyFill="1" applyAlignment="1">
      <alignment horizontal="center" vertical="center"/>
    </xf>
    <xf numFmtId="49" fontId="56" fillId="62" borderId="3" xfId="0" applyNumberFormat="1" applyFont="1" applyFill="1" applyBorder="1" applyAlignment="1">
      <alignment vertical="center" wrapText="1"/>
    </xf>
    <xf numFmtId="49" fontId="1" fillId="52" borderId="37" xfId="0" applyNumberFormat="1" applyFont="1" applyFill="1" applyBorder="1" applyAlignment="1">
      <alignment horizontal="center" vertical="center" wrapText="1"/>
    </xf>
    <xf numFmtId="49" fontId="1" fillId="52" borderId="0" xfId="0" applyNumberFormat="1" applyFont="1" applyFill="1" applyAlignment="1">
      <alignment horizontal="center" vertical="center" wrapText="1"/>
    </xf>
    <xf numFmtId="0" fontId="21" fillId="12" borderId="0" xfId="0" applyFont="1" applyFill="1" applyAlignment="1">
      <alignment horizontal="center" vertical="center"/>
    </xf>
    <xf numFmtId="0" fontId="21" fillId="57" borderId="0" xfId="0" applyFont="1" applyFill="1" applyAlignment="1">
      <alignment horizontal="center" vertical="center"/>
    </xf>
    <xf numFmtId="49" fontId="21" fillId="62" borderId="19" xfId="0" applyNumberFormat="1" applyFont="1" applyFill="1" applyBorder="1" applyAlignment="1">
      <alignment horizontal="center" vertical="center" wrapText="1"/>
    </xf>
    <xf numFmtId="49" fontId="21" fillId="55" borderId="19" xfId="0" applyNumberFormat="1" applyFont="1" applyFill="1" applyBorder="1" applyAlignment="1">
      <alignment horizontal="center" vertical="center" wrapText="1"/>
    </xf>
    <xf numFmtId="49" fontId="21" fillId="54" borderId="19" xfId="0" applyNumberFormat="1" applyFont="1" applyFill="1" applyBorder="1" applyAlignment="1">
      <alignment horizontal="center" vertical="center" wrapText="1"/>
    </xf>
    <xf numFmtId="49" fontId="21" fillId="65" borderId="19" xfId="0" applyNumberFormat="1" applyFont="1" applyFill="1" applyBorder="1" applyAlignment="1">
      <alignment horizontal="center" vertical="center" wrapText="1"/>
    </xf>
    <xf numFmtId="49" fontId="21" fillId="48" borderId="19" xfId="0" applyNumberFormat="1" applyFont="1" applyFill="1" applyBorder="1" applyAlignment="1">
      <alignment horizontal="center" vertical="center" wrapText="1"/>
    </xf>
    <xf numFmtId="49" fontId="21" fillId="64" borderId="19" xfId="0" applyNumberFormat="1" applyFont="1" applyFill="1" applyBorder="1" applyAlignment="1">
      <alignment horizontal="center" vertical="center" wrapText="1"/>
    </xf>
    <xf numFmtId="0" fontId="54" fillId="50" borderId="0" xfId="2" applyFont="1" applyFill="1" applyAlignment="1">
      <alignment horizontal="center" vertical="center"/>
    </xf>
    <xf numFmtId="0" fontId="54" fillId="57" borderId="37" xfId="0" applyFont="1" applyFill="1" applyBorder="1" applyAlignment="1">
      <alignment vertical="center"/>
    </xf>
    <xf numFmtId="0" fontId="54" fillId="57" borderId="37" xfId="0" applyFont="1" applyFill="1" applyBorder="1" applyAlignment="1">
      <alignment horizontal="center" vertical="center"/>
    </xf>
    <xf numFmtId="0" fontId="54" fillId="57" borderId="4" xfId="0" applyFont="1" applyFill="1" applyBorder="1" applyAlignment="1">
      <alignment horizontal="center" vertical="center"/>
    </xf>
    <xf numFmtId="49" fontId="21" fillId="61" borderId="37" xfId="0" applyNumberFormat="1" applyFont="1" applyFill="1" applyBorder="1" applyAlignment="1">
      <alignment vertical="center" wrapText="1"/>
    </xf>
    <xf numFmtId="0" fontId="1" fillId="61" borderId="37" xfId="0" applyFont="1" applyFill="1" applyBorder="1" applyAlignment="1">
      <alignment vertical="center"/>
    </xf>
    <xf numFmtId="49" fontId="21" fillId="61" borderId="37" xfId="0" applyNumberFormat="1" applyFont="1" applyFill="1" applyBorder="1" applyAlignment="1">
      <alignment horizontal="center" vertical="center" wrapText="1"/>
    </xf>
    <xf numFmtId="0" fontId="21" fillId="61" borderId="37" xfId="0" applyFont="1" applyFill="1" applyBorder="1" applyAlignment="1">
      <alignment horizontal="center" vertical="center" wrapText="1"/>
    </xf>
    <xf numFmtId="49" fontId="21" fillId="61" borderId="4" xfId="0" applyNumberFormat="1" applyFont="1" applyFill="1" applyBorder="1" applyAlignment="1">
      <alignment horizontal="center" vertical="center" wrapText="1"/>
    </xf>
    <xf numFmtId="49" fontId="1" fillId="49" borderId="37" xfId="0" applyNumberFormat="1" applyFont="1" applyFill="1" applyBorder="1" applyAlignment="1">
      <alignment horizontal="center" vertical="center" wrapText="1"/>
    </xf>
    <xf numFmtId="49" fontId="1" fillId="49" borderId="0" xfId="0" applyNumberFormat="1" applyFont="1" applyFill="1" applyAlignment="1">
      <alignment horizontal="center" vertical="center" wrapText="1"/>
    </xf>
    <xf numFmtId="49" fontId="21" fillId="57" borderId="37" xfId="0" applyNumberFormat="1" applyFont="1" applyFill="1" applyBorder="1" applyAlignment="1">
      <alignment vertical="center" wrapText="1"/>
    </xf>
    <xf numFmtId="0" fontId="54" fillId="57" borderId="29" xfId="0" applyFont="1" applyFill="1" applyBorder="1" applyAlignment="1">
      <alignment vertical="center" wrapText="1"/>
    </xf>
    <xf numFmtId="0" fontId="21" fillId="57" borderId="37" xfId="0" applyFont="1" applyFill="1" applyBorder="1" applyAlignment="1">
      <alignment horizontal="center" vertical="center"/>
    </xf>
    <xf numFmtId="0" fontId="57" fillId="0" borderId="0" xfId="2" applyFont="1"/>
    <xf numFmtId="0" fontId="4" fillId="0" borderId="0" xfId="2"/>
    <xf numFmtId="0" fontId="58" fillId="10" borderId="1" xfId="2" applyFont="1" applyFill="1" applyBorder="1"/>
    <xf numFmtId="0" fontId="0" fillId="67" borderId="1" xfId="0" applyFill="1" applyBorder="1"/>
    <xf numFmtId="0" fontId="5" fillId="0" borderId="0" xfId="2" applyFont="1"/>
    <xf numFmtId="0" fontId="10" fillId="9" borderId="1" xfId="2" applyFont="1" applyFill="1" applyBorder="1"/>
    <xf numFmtId="0" fontId="0" fillId="7" borderId="1" xfId="0" applyFill="1" applyBorder="1"/>
    <xf numFmtId="0" fontId="0" fillId="0" borderId="0" xfId="0" quotePrefix="1" applyAlignment="1">
      <alignment vertical="center"/>
    </xf>
    <xf numFmtId="0" fontId="3" fillId="63" borderId="0" xfId="0" applyFont="1" applyFill="1" applyAlignment="1">
      <alignment vertical="center"/>
    </xf>
    <xf numFmtId="0" fontId="6" fillId="5" borderId="1" xfId="2" applyFont="1" applyFill="1" applyBorder="1" applyAlignment="1">
      <alignment horizontal="center" vertical="center"/>
    </xf>
    <xf numFmtId="0" fontId="1" fillId="51" borderId="0" xfId="0" applyFont="1" applyFill="1" applyAlignment="1">
      <alignment horizontal="center" vertical="center"/>
    </xf>
    <xf numFmtId="0" fontId="54" fillId="58" borderId="37" xfId="2" applyFont="1" applyFill="1" applyBorder="1" applyAlignment="1">
      <alignment vertical="center"/>
    </xf>
    <xf numFmtId="0" fontId="1" fillId="58" borderId="37" xfId="0" applyFont="1" applyFill="1" applyBorder="1" applyAlignment="1">
      <alignment vertical="center"/>
    </xf>
    <xf numFmtId="0" fontId="54" fillId="58" borderId="37" xfId="2" applyFont="1" applyFill="1" applyBorder="1" applyAlignment="1">
      <alignment vertical="center" wrapText="1"/>
    </xf>
    <xf numFmtId="0" fontId="54" fillId="58" borderId="37" xfId="2" applyFont="1" applyFill="1" applyBorder="1" applyAlignment="1">
      <alignment horizontal="center" vertical="center"/>
    </xf>
    <xf numFmtId="0" fontId="54" fillId="58" borderId="4" xfId="2" applyFont="1" applyFill="1" applyBorder="1" applyAlignment="1">
      <alignment horizontal="center" vertical="center"/>
    </xf>
    <xf numFmtId="0" fontId="50" fillId="48" borderId="0" xfId="0" applyFont="1" applyFill="1" applyAlignment="1">
      <alignment horizontal="left" vertical="center"/>
    </xf>
    <xf numFmtId="0" fontId="3" fillId="12" borderId="11" xfId="0" applyFont="1" applyFill="1" applyBorder="1" applyAlignment="1">
      <alignment vertical="center"/>
    </xf>
    <xf numFmtId="0" fontId="0" fillId="0" borderId="12" xfId="0" applyBorder="1" applyAlignment="1">
      <alignment horizontal="left" vertical="center"/>
    </xf>
    <xf numFmtId="0" fontId="0" fillId="0" borderId="12" xfId="0" applyBorder="1" applyAlignment="1" applyProtection="1">
      <alignment horizontal="left" vertical="center"/>
      <protection locked="0"/>
    </xf>
    <xf numFmtId="0" fontId="3" fillId="12" borderId="13" xfId="0" applyFont="1" applyFill="1" applyBorder="1" applyAlignment="1">
      <alignment vertical="center"/>
    </xf>
    <xf numFmtId="1" fontId="0" fillId="0" borderId="12" xfId="0" applyNumberFormat="1" applyBorder="1" applyAlignment="1" applyProtection="1">
      <alignment horizontal="left" vertical="center"/>
      <protection locked="0"/>
    </xf>
    <xf numFmtId="49" fontId="0" fillId="0" borderId="14" xfId="0" applyNumberFormat="1" applyBorder="1" applyAlignment="1" applyProtection="1">
      <alignment horizontal="left" vertical="center"/>
      <protection locked="0"/>
    </xf>
    <xf numFmtId="1" fontId="0" fillId="0" borderId="14" xfId="0" applyNumberFormat="1" applyBorder="1" applyAlignment="1" applyProtection="1">
      <alignment horizontal="left" vertical="center"/>
      <protection locked="0"/>
    </xf>
    <xf numFmtId="49" fontId="0" fillId="0" borderId="12" xfId="0" applyNumberFormat="1" applyBorder="1" applyAlignment="1" applyProtection="1">
      <alignment horizontal="left" vertical="center"/>
      <protection locked="0"/>
    </xf>
    <xf numFmtId="0" fontId="0" fillId="0" borderId="8" xfId="0" applyBorder="1" applyAlignment="1" applyProtection="1">
      <alignment vertical="center"/>
      <protection locked="0"/>
    </xf>
    <xf numFmtId="0" fontId="0" fillId="0" borderId="33" xfId="0" applyBorder="1" applyAlignment="1" applyProtection="1">
      <alignment vertical="center"/>
      <protection locked="0"/>
    </xf>
    <xf numFmtId="0" fontId="0" fillId="0" borderId="12" xfId="0" applyBorder="1" applyAlignment="1" applyProtection="1">
      <alignment vertical="center"/>
      <protection locked="0"/>
    </xf>
    <xf numFmtId="0" fontId="3" fillId="12" borderId="32" xfId="0" applyFont="1" applyFill="1" applyBorder="1" applyAlignment="1">
      <alignment vertical="center"/>
    </xf>
    <xf numFmtId="0" fontId="0" fillId="0" borderId="14" xfId="0" applyBorder="1" applyAlignment="1" applyProtection="1">
      <alignment vertical="center"/>
      <protection locked="0"/>
    </xf>
    <xf numFmtId="0" fontId="15" fillId="0" borderId="0" xfId="5" applyFont="1" applyAlignment="1">
      <alignment vertical="center"/>
    </xf>
    <xf numFmtId="0" fontId="12" fillId="0" borderId="0" xfId="0" applyFont="1" applyAlignment="1">
      <alignment vertical="center"/>
    </xf>
    <xf numFmtId="0" fontId="13" fillId="0" borderId="0" xfId="5" applyFont="1" applyAlignment="1">
      <alignment vertical="center"/>
    </xf>
    <xf numFmtId="1" fontId="0" fillId="0" borderId="0" xfId="0" applyNumberFormat="1" applyAlignment="1">
      <alignment horizontal="left" vertical="center"/>
    </xf>
    <xf numFmtId="44" fontId="0" fillId="0" borderId="0" xfId="1" applyFont="1" applyAlignment="1">
      <alignment horizontal="center" vertical="center"/>
    </xf>
    <xf numFmtId="0" fontId="21" fillId="0" borderId="0" xfId="0" quotePrefix="1" applyFont="1" applyAlignment="1">
      <alignment vertical="center"/>
    </xf>
    <xf numFmtId="0" fontId="54" fillId="0" borderId="0" xfId="3" applyFont="1" applyAlignment="1">
      <alignment horizontal="center" vertical="center" wrapText="1"/>
    </xf>
    <xf numFmtId="0" fontId="21" fillId="0" borderId="0" xfId="0" applyFont="1" applyAlignment="1">
      <alignment horizontal="center" vertical="center" wrapText="1"/>
    </xf>
    <xf numFmtId="166" fontId="18" fillId="13" borderId="0" xfId="0" applyNumberFormat="1" applyFont="1" applyFill="1" applyAlignment="1">
      <alignment horizontal="center" vertical="center"/>
    </xf>
    <xf numFmtId="166" fontId="0" fillId="0" borderId="0" xfId="0" applyNumberFormat="1" applyAlignment="1" applyProtection="1">
      <alignment horizontal="center" vertical="center"/>
      <protection locked="0"/>
    </xf>
    <xf numFmtId="166" fontId="0" fillId="0" borderId="0" xfId="0" applyNumberFormat="1" applyAlignment="1">
      <alignment vertical="center"/>
    </xf>
    <xf numFmtId="166" fontId="21" fillId="0" borderId="0" xfId="0" applyNumberFormat="1" applyFont="1" applyAlignment="1" applyProtection="1">
      <alignment horizontal="center" vertical="center"/>
      <protection locked="0"/>
    </xf>
    <xf numFmtId="0" fontId="54" fillId="0" borderId="0" xfId="2" quotePrefix="1" applyFont="1" applyAlignment="1">
      <alignment vertical="center" wrapText="1"/>
    </xf>
    <xf numFmtId="2" fontId="54" fillId="0" borderId="0" xfId="2" quotePrefix="1" applyNumberFormat="1" applyFont="1" applyAlignment="1">
      <alignment horizontal="center" vertical="center" wrapText="1"/>
    </xf>
    <xf numFmtId="0" fontId="4" fillId="8" borderId="0" xfId="2" applyFill="1"/>
    <xf numFmtId="0" fontId="4" fillId="0" borderId="3" xfId="2" applyBorder="1" applyAlignment="1">
      <alignment vertical="center" wrapText="1"/>
    </xf>
    <xf numFmtId="0" fontId="4" fillId="0" borderId="4" xfId="57" applyBorder="1" applyAlignment="1">
      <alignment vertical="center" wrapText="1"/>
    </xf>
    <xf numFmtId="0" fontId="4" fillId="0" borderId="5" xfId="2" applyBorder="1" applyAlignment="1">
      <alignment vertical="center" wrapText="1"/>
    </xf>
    <xf numFmtId="0" fontId="4" fillId="0" borderId="6" xfId="57" applyBorder="1" applyAlignment="1">
      <alignment vertical="center" wrapText="1"/>
    </xf>
    <xf numFmtId="0" fontId="4" fillId="0" borderId="7" xfId="2" applyBorder="1" applyAlignment="1">
      <alignment vertical="center" wrapText="1"/>
    </xf>
    <xf numFmtId="0" fontId="4" fillId="0" borderId="8" xfId="57" applyBorder="1" applyAlignment="1">
      <alignment vertical="center" wrapText="1"/>
    </xf>
    <xf numFmtId="49" fontId="0" fillId="49" borderId="0" xfId="0" applyNumberFormat="1" applyFill="1" applyAlignment="1">
      <alignment horizontal="center" vertical="center" wrapText="1"/>
    </xf>
    <xf numFmtId="49" fontId="0" fillId="49" borderId="37" xfId="0" applyNumberFormat="1" applyFill="1" applyBorder="1" applyAlignment="1">
      <alignment horizontal="center" vertical="center" wrapText="1"/>
    </xf>
    <xf numFmtId="0" fontId="3" fillId="0" borderId="0" xfId="0" applyFont="1" applyAlignment="1">
      <alignment horizontal="center" vertical="center"/>
    </xf>
    <xf numFmtId="2" fontId="18" fillId="13" borderId="0" xfId="0" applyNumberFormat="1" applyFont="1" applyFill="1" applyAlignment="1">
      <alignment horizontal="center" vertical="center"/>
    </xf>
    <xf numFmtId="2" fontId="21" fillId="0" borderId="0" xfId="0" applyNumberFormat="1" applyFont="1" applyAlignment="1" applyProtection="1">
      <alignment horizontal="center" vertical="center"/>
      <protection locked="0"/>
    </xf>
    <xf numFmtId="0" fontId="54" fillId="70" borderId="0" xfId="2" applyFont="1" applyFill="1" applyAlignment="1">
      <alignment horizontal="center" vertical="center"/>
    </xf>
    <xf numFmtId="0" fontId="54" fillId="70" borderId="6" xfId="2" applyFont="1" applyFill="1" applyBorder="1" applyAlignment="1">
      <alignment horizontal="center" vertical="center"/>
    </xf>
    <xf numFmtId="0" fontId="54" fillId="70" borderId="29" xfId="2" applyFont="1" applyFill="1" applyBorder="1" applyAlignment="1">
      <alignment horizontal="center" vertical="center"/>
    </xf>
    <xf numFmtId="0" fontId="54" fillId="70" borderId="8" xfId="2" applyFont="1" applyFill="1" applyBorder="1" applyAlignment="1">
      <alignment horizontal="center" vertical="center"/>
    </xf>
    <xf numFmtId="0" fontId="54" fillId="56" borderId="19" xfId="2" applyFont="1" applyFill="1" applyBorder="1" applyAlignment="1">
      <alignment vertical="center"/>
    </xf>
    <xf numFmtId="0" fontId="54" fillId="56" borderId="19" xfId="2" applyFont="1" applyFill="1" applyBorder="1" applyAlignment="1">
      <alignment vertical="center" wrapText="1"/>
    </xf>
    <xf numFmtId="0" fontId="54" fillId="56" borderId="19" xfId="2" applyFont="1" applyFill="1" applyBorder="1" applyAlignment="1">
      <alignment horizontal="center" vertical="center"/>
    </xf>
    <xf numFmtId="0" fontId="54" fillId="56" borderId="16" xfId="2" applyFont="1" applyFill="1" applyBorder="1" applyAlignment="1">
      <alignment horizontal="center" vertical="center"/>
    </xf>
    <xf numFmtId="1" fontId="0" fillId="0" borderId="0" xfId="0" applyNumberFormat="1" applyAlignment="1" applyProtection="1">
      <alignment horizontal="center" vertical="center"/>
      <protection locked="0"/>
    </xf>
    <xf numFmtId="14" fontId="0" fillId="0" borderId="0" xfId="0" applyNumberFormat="1" applyAlignment="1" applyProtection="1">
      <alignment horizontal="center" vertical="center"/>
      <protection locked="0"/>
    </xf>
    <xf numFmtId="14" fontId="0" fillId="0" borderId="0" xfId="0" applyNumberFormat="1" applyAlignment="1" applyProtection="1">
      <alignment vertical="center"/>
      <protection locked="0"/>
    </xf>
    <xf numFmtId="0" fontId="3" fillId="0" borderId="29" xfId="0" applyFont="1" applyBorder="1" applyAlignment="1">
      <alignment vertical="center"/>
    </xf>
    <xf numFmtId="0" fontId="54" fillId="69" borderId="29" xfId="2" applyFont="1" applyFill="1" applyBorder="1" applyAlignment="1">
      <alignment vertical="center"/>
    </xf>
    <xf numFmtId="0" fontId="54" fillId="69" borderId="29" xfId="2" applyFont="1" applyFill="1" applyBorder="1" applyAlignment="1">
      <alignment vertical="center" wrapText="1"/>
    </xf>
    <xf numFmtId="0" fontId="54" fillId="69" borderId="29" xfId="2" applyFont="1" applyFill="1" applyBorder="1" applyAlignment="1">
      <alignment horizontal="center" vertical="center"/>
    </xf>
    <xf numFmtId="0" fontId="54" fillId="69" borderId="8" xfId="2" applyFont="1" applyFill="1" applyBorder="1" applyAlignment="1">
      <alignment horizontal="center" vertical="center"/>
    </xf>
    <xf numFmtId="0" fontId="54" fillId="70" borderId="0" xfId="2" applyFont="1" applyFill="1" applyAlignment="1">
      <alignment horizontal="left" vertical="center"/>
    </xf>
    <xf numFmtId="0" fontId="54" fillId="70" borderId="29" xfId="2" applyFont="1" applyFill="1" applyBorder="1" applyAlignment="1">
      <alignment horizontal="left" vertical="center"/>
    </xf>
    <xf numFmtId="0" fontId="4" fillId="7" borderId="1" xfId="57" applyFill="1" applyBorder="1"/>
    <xf numFmtId="0" fontId="4" fillId="8" borderId="2" xfId="57" applyFill="1" applyBorder="1"/>
    <xf numFmtId="0" fontId="4" fillId="9" borderId="2" xfId="57" applyFill="1" applyBorder="1"/>
    <xf numFmtId="0" fontId="4" fillId="8" borderId="1" xfId="57" applyFill="1" applyBorder="1"/>
    <xf numFmtId="0" fontId="4" fillId="10" borderId="1" xfId="57" applyFill="1" applyBorder="1"/>
    <xf numFmtId="0" fontId="4" fillId="9" borderId="1" xfId="57" applyFill="1" applyBorder="1"/>
    <xf numFmtId="0" fontId="54" fillId="16" borderId="37" xfId="2" applyFont="1" applyFill="1" applyBorder="1" applyAlignment="1">
      <alignment vertical="center"/>
    </xf>
    <xf numFmtId="0" fontId="54" fillId="16" borderId="37" xfId="2" applyFont="1" applyFill="1" applyBorder="1" applyAlignment="1">
      <alignment vertical="center" wrapText="1"/>
    </xf>
    <xf numFmtId="0" fontId="54" fillId="16" borderId="37" xfId="2" applyFont="1" applyFill="1" applyBorder="1" applyAlignment="1">
      <alignment horizontal="center" vertical="center"/>
    </xf>
    <xf numFmtId="0" fontId="54" fillId="16" borderId="4" xfId="2" applyFont="1" applyFill="1" applyBorder="1" applyAlignment="1">
      <alignment horizontal="center" vertical="center"/>
    </xf>
    <xf numFmtId="0" fontId="54" fillId="71" borderId="37" xfId="2" applyFont="1" applyFill="1" applyBorder="1" applyAlignment="1">
      <alignment vertical="center"/>
    </xf>
    <xf numFmtId="0" fontId="54" fillId="71" borderId="37" xfId="2" applyFont="1" applyFill="1" applyBorder="1" applyAlignment="1">
      <alignment vertical="center" wrapText="1"/>
    </xf>
    <xf numFmtId="0" fontId="54" fillId="71" borderId="37" xfId="2" applyFont="1" applyFill="1" applyBorder="1" applyAlignment="1">
      <alignment horizontal="center" vertical="center"/>
    </xf>
    <xf numFmtId="0" fontId="54" fillId="71" borderId="4" xfId="2" applyFont="1" applyFill="1" applyBorder="1" applyAlignment="1">
      <alignment horizontal="center" vertical="center"/>
    </xf>
    <xf numFmtId="0" fontId="54" fillId="71" borderId="29" xfId="2" applyFont="1" applyFill="1" applyBorder="1" applyAlignment="1">
      <alignment vertical="center"/>
    </xf>
    <xf numFmtId="0" fontId="54" fillId="71" borderId="29" xfId="2" applyFont="1" applyFill="1" applyBorder="1" applyAlignment="1">
      <alignment vertical="center" wrapText="1"/>
    </xf>
    <xf numFmtId="0" fontId="54" fillId="71" borderId="29" xfId="2" applyFont="1" applyFill="1" applyBorder="1" applyAlignment="1">
      <alignment horizontal="center" vertical="center"/>
    </xf>
    <xf numFmtId="0" fontId="54" fillId="71" borderId="8" xfId="2" applyFont="1" applyFill="1" applyBorder="1" applyAlignment="1">
      <alignment horizontal="center" vertical="center"/>
    </xf>
    <xf numFmtId="1" fontId="0" fillId="0" borderId="0" xfId="0" applyNumberFormat="1" applyAlignment="1">
      <alignment vertical="center"/>
    </xf>
    <xf numFmtId="0" fontId="54" fillId="68" borderId="37" xfId="2" applyFont="1" applyFill="1" applyBorder="1" applyAlignment="1">
      <alignment vertical="center"/>
    </xf>
    <xf numFmtId="0" fontId="54" fillId="68" borderId="37" xfId="2" applyFont="1" applyFill="1" applyBorder="1" applyAlignment="1">
      <alignment vertical="center" wrapText="1"/>
    </xf>
    <xf numFmtId="8" fontId="54" fillId="68" borderId="37" xfId="2" applyNumberFormat="1" applyFont="1" applyFill="1" applyBorder="1" applyAlignment="1">
      <alignment vertical="center" wrapText="1"/>
    </xf>
    <xf numFmtId="0" fontId="54" fillId="68" borderId="37" xfId="2" applyFont="1" applyFill="1" applyBorder="1" applyAlignment="1">
      <alignment horizontal="center" vertical="center"/>
    </xf>
    <xf numFmtId="0" fontId="54" fillId="68" borderId="4" xfId="2" applyFont="1" applyFill="1" applyBorder="1" applyAlignment="1">
      <alignment horizontal="center" vertical="center"/>
    </xf>
    <xf numFmtId="0" fontId="54" fillId="68" borderId="29" xfId="2" applyFont="1" applyFill="1" applyBorder="1" applyAlignment="1">
      <alignment vertical="center"/>
    </xf>
    <xf numFmtId="0" fontId="54" fillId="68" borderId="29" xfId="2" applyFont="1" applyFill="1" applyBorder="1" applyAlignment="1">
      <alignment vertical="center" wrapText="1"/>
    </xf>
    <xf numFmtId="8" fontId="54" fillId="68" borderId="29" xfId="2" applyNumberFormat="1" applyFont="1" applyFill="1" applyBorder="1" applyAlignment="1">
      <alignment vertical="center" wrapText="1"/>
    </xf>
    <xf numFmtId="0" fontId="54" fillId="68" borderId="29" xfId="2" applyFont="1" applyFill="1" applyBorder="1" applyAlignment="1">
      <alignment horizontal="center" vertical="center"/>
    </xf>
    <xf numFmtId="0" fontId="54" fillId="68" borderId="8" xfId="2" applyFont="1" applyFill="1" applyBorder="1" applyAlignment="1">
      <alignment horizontal="center" vertical="center"/>
    </xf>
    <xf numFmtId="49" fontId="0" fillId="52" borderId="37" xfId="0" applyNumberFormat="1" applyFill="1" applyBorder="1" applyAlignment="1">
      <alignment horizontal="center" vertical="center" wrapText="1"/>
    </xf>
    <xf numFmtId="49" fontId="0" fillId="52" borderId="0" xfId="0" applyNumberFormat="1" applyFill="1" applyAlignment="1">
      <alignment horizontal="center" vertical="center" wrapText="1"/>
    </xf>
    <xf numFmtId="0" fontId="4" fillId="72" borderId="1" xfId="2" applyFill="1" applyBorder="1"/>
    <xf numFmtId="0" fontId="4" fillId="73" borderId="1" xfId="2" applyFill="1" applyBorder="1"/>
    <xf numFmtId="0" fontId="4" fillId="74" borderId="1" xfId="2" applyFill="1" applyBorder="1"/>
    <xf numFmtId="0" fontId="4" fillId="75" borderId="1" xfId="2" applyFill="1" applyBorder="1"/>
    <xf numFmtId="14" fontId="9" fillId="0" borderId="0" xfId="0" applyNumberFormat="1" applyFont="1" applyAlignment="1">
      <alignment vertical="top" wrapText="1"/>
    </xf>
    <xf numFmtId="0" fontId="53" fillId="0" borderId="0" xfId="0" quotePrefix="1" applyFont="1" applyAlignment="1">
      <alignment vertical="center"/>
    </xf>
    <xf numFmtId="0" fontId="54" fillId="56" borderId="0" xfId="3" applyFont="1" applyFill="1" applyAlignment="1">
      <alignment vertical="center"/>
    </xf>
    <xf numFmtId="0" fontId="54" fillId="56" borderId="0" xfId="3" applyFont="1" applyFill="1" applyAlignment="1">
      <alignment horizontal="center" vertical="center"/>
    </xf>
    <xf numFmtId="0" fontId="54" fillId="56" borderId="37" xfId="3" applyFont="1" applyFill="1" applyBorder="1" applyAlignment="1">
      <alignment vertical="center"/>
    </xf>
    <xf numFmtId="2" fontId="0" fillId="0" borderId="0" xfId="0" applyNumberFormat="1" applyAlignment="1" applyProtection="1">
      <alignment horizontal="center" vertical="center"/>
      <protection locked="0"/>
    </xf>
    <xf numFmtId="0" fontId="0" fillId="53" borderId="0" xfId="0" applyFill="1" applyAlignment="1">
      <alignment vertical="center" wrapText="1"/>
    </xf>
    <xf numFmtId="0" fontId="0" fillId="0" borderId="0" xfId="0" applyAlignment="1">
      <alignment horizontal="left" vertical="center" wrapText="1"/>
    </xf>
    <xf numFmtId="0" fontId="0" fillId="0" borderId="0" xfId="0" applyProtection="1">
      <protection locked="0"/>
    </xf>
    <xf numFmtId="0" fontId="59" fillId="0" borderId="0" xfId="0" applyFont="1" applyAlignment="1">
      <alignment horizontal="left" vertical="center"/>
    </xf>
    <xf numFmtId="0" fontId="18" fillId="13" borderId="0" xfId="0" applyFont="1" applyFill="1" applyAlignment="1" applyProtection="1">
      <alignment vertical="center" wrapText="1"/>
      <protection locked="0"/>
    </xf>
    <xf numFmtId="0" fontId="18" fillId="13" borderId="0" xfId="0" applyFont="1" applyFill="1" applyAlignment="1" applyProtection="1">
      <alignment vertical="center"/>
      <protection locked="0"/>
    </xf>
    <xf numFmtId="0" fontId="0" fillId="0" borderId="40" xfId="0" applyBorder="1" applyAlignment="1" applyProtection="1">
      <alignment vertical="center" wrapText="1"/>
      <protection locked="0"/>
    </xf>
    <xf numFmtId="0" fontId="9" fillId="0" borderId="0" xfId="0" applyFont="1" applyAlignment="1">
      <alignment horizontal="center" vertical="center"/>
    </xf>
    <xf numFmtId="0" fontId="0" fillId="16" borderId="0" xfId="0" applyFill="1"/>
    <xf numFmtId="0" fontId="0" fillId="0" borderId="40" xfId="0" applyBorder="1" applyAlignment="1" applyProtection="1">
      <alignment horizontal="center" vertical="center"/>
      <protection locked="0"/>
    </xf>
    <xf numFmtId="0" fontId="0" fillId="0" borderId="40" xfId="0" applyBorder="1" applyAlignment="1" applyProtection="1">
      <alignment vertical="center"/>
      <protection locked="0"/>
    </xf>
    <xf numFmtId="0" fontId="53" fillId="0" borderId="0" xfId="0" applyFont="1"/>
    <xf numFmtId="0" fontId="2" fillId="4" borderId="42" xfId="0" applyFont="1" applyFill="1" applyBorder="1" applyAlignment="1">
      <alignment horizontal="center" vertical="center" wrapText="1"/>
    </xf>
    <xf numFmtId="0" fontId="2" fillId="4" borderId="41" xfId="0" applyFont="1" applyFill="1" applyBorder="1" applyAlignment="1">
      <alignment horizontal="center" vertical="center"/>
    </xf>
    <xf numFmtId="0" fontId="18" fillId="13" borderId="44" xfId="0" applyFont="1" applyFill="1" applyBorder="1" applyAlignment="1">
      <alignment horizontal="center" vertical="center"/>
    </xf>
    <xf numFmtId="0" fontId="0" fillId="0" borderId="0" xfId="0" applyAlignment="1">
      <alignment horizontal="center"/>
    </xf>
    <xf numFmtId="0" fontId="0" fillId="0" borderId="45" xfId="0" applyBorder="1"/>
    <xf numFmtId="0" fontId="2" fillId="4" borderId="44" xfId="0" applyFont="1" applyFill="1" applyBorder="1" applyAlignment="1">
      <alignment horizontal="center" vertical="center" wrapText="1"/>
    </xf>
    <xf numFmtId="0" fontId="18" fillId="13" borderId="45" xfId="0" applyFont="1" applyFill="1" applyBorder="1" applyAlignment="1">
      <alignment horizontal="center" vertical="center"/>
    </xf>
    <xf numFmtId="0" fontId="0" fillId="0" borderId="44" xfId="0" applyBorder="1" applyAlignment="1" applyProtection="1">
      <alignment horizontal="center"/>
      <protection locked="0"/>
    </xf>
    <xf numFmtId="0" fontId="0" fillId="0" borderId="0" xfId="0" applyAlignment="1" applyProtection="1">
      <alignment horizontal="center"/>
      <protection locked="0"/>
    </xf>
    <xf numFmtId="0" fontId="21" fillId="0" borderId="0" xfId="0" applyFont="1" applyAlignment="1" applyProtection="1">
      <alignment horizontal="center" vertical="center"/>
      <protection locked="0"/>
    </xf>
    <xf numFmtId="0" fontId="0" fillId="0" borderId="45" xfId="0" applyBorder="1" applyAlignment="1" applyProtection="1">
      <alignment horizontal="center"/>
      <protection locked="0"/>
    </xf>
    <xf numFmtId="0" fontId="0" fillId="0" borderId="46" xfId="0" applyBorder="1" applyAlignment="1" applyProtection="1">
      <alignment horizontal="center"/>
      <protection locked="0"/>
    </xf>
    <xf numFmtId="0" fontId="0" fillId="0" borderId="40" xfId="0" applyBorder="1" applyAlignment="1" applyProtection="1">
      <alignment horizontal="center"/>
      <protection locked="0"/>
    </xf>
    <xf numFmtId="0" fontId="0" fillId="0" borderId="47" xfId="0" applyBorder="1" applyAlignment="1" applyProtection="1">
      <alignment horizontal="center"/>
      <protection locked="0"/>
    </xf>
    <xf numFmtId="0" fontId="0" fillId="0" borderId="44" xfId="0" applyBorder="1" applyProtection="1">
      <protection locked="0"/>
    </xf>
    <xf numFmtId="44" fontId="0" fillId="0" borderId="0" xfId="1" applyFont="1" applyAlignment="1">
      <alignment horizontal="center"/>
    </xf>
    <xf numFmtId="44" fontId="0" fillId="0" borderId="0" xfId="1" applyFont="1"/>
    <xf numFmtId="0" fontId="2" fillId="4" borderId="41" xfId="0" applyFont="1" applyFill="1" applyBorder="1" applyAlignment="1">
      <alignment horizontal="center" vertical="center" wrapText="1"/>
    </xf>
    <xf numFmtId="0" fontId="2" fillId="4" borderId="0" xfId="0" applyFont="1" applyFill="1" applyAlignment="1">
      <alignment horizontal="center" vertical="center" wrapText="1"/>
    </xf>
    <xf numFmtId="0" fontId="4" fillId="0" borderId="0" xfId="3" applyFont="1"/>
    <xf numFmtId="0" fontId="4" fillId="8" borderId="2" xfId="3" applyFont="1" applyFill="1" applyBorder="1"/>
    <xf numFmtId="0" fontId="4" fillId="10" borderId="2" xfId="3" applyFont="1" applyFill="1" applyBorder="1"/>
    <xf numFmtId="0" fontId="4" fillId="9" borderId="2" xfId="3" applyFont="1" applyFill="1" applyBorder="1"/>
    <xf numFmtId="0" fontId="4" fillId="8" borderId="1" xfId="3" applyFont="1" applyFill="1" applyBorder="1"/>
    <xf numFmtId="0" fontId="4" fillId="10" borderId="1" xfId="3" applyFont="1" applyFill="1" applyBorder="1"/>
    <xf numFmtId="0" fontId="4" fillId="9" borderId="1" xfId="3" applyFont="1" applyFill="1" applyBorder="1"/>
    <xf numFmtId="0" fontId="6" fillId="5" borderId="1" xfId="3" applyFont="1" applyFill="1" applyBorder="1"/>
    <xf numFmtId="0" fontId="6" fillId="2" borderId="1" xfId="3" applyFont="1" applyFill="1" applyBorder="1"/>
    <xf numFmtId="0" fontId="6" fillId="2" borderId="0" xfId="3" applyFont="1" applyFill="1"/>
    <xf numFmtId="0" fontId="6" fillId="6" borderId="0" xfId="3" applyFont="1" applyFill="1"/>
    <xf numFmtId="0" fontId="6" fillId="5" borderId="0" xfId="3" applyFont="1" applyFill="1"/>
    <xf numFmtId="0" fontId="4" fillId="7" borderId="0" xfId="3" applyFont="1" applyFill="1"/>
    <xf numFmtId="0" fontId="4" fillId="6" borderId="0" xfId="3" applyFont="1" applyFill="1"/>
    <xf numFmtId="0" fontId="4" fillId="8" borderId="0" xfId="3" applyFont="1" applyFill="1"/>
    <xf numFmtId="0" fontId="5" fillId="0" borderId="0" xfId="3" applyFont="1"/>
    <xf numFmtId="0" fontId="4" fillId="10" borderId="0" xfId="3" applyFont="1" applyFill="1"/>
    <xf numFmtId="0" fontId="4" fillId="0" borderId="0" xfId="3" applyFont="1" applyAlignment="1">
      <alignment horizontal="left"/>
    </xf>
    <xf numFmtId="0" fontId="0" fillId="0" borderId="0" xfId="0" applyAlignment="1" applyProtection="1">
      <alignment horizontal="left" vertical="center" wrapText="1"/>
      <protection locked="0"/>
    </xf>
    <xf numFmtId="0" fontId="3" fillId="0" borderId="0" xfId="0" applyFont="1"/>
    <xf numFmtId="0" fontId="27" fillId="16" borderId="0" xfId="0" applyFont="1" applyFill="1" applyAlignment="1">
      <alignment vertical="center"/>
    </xf>
    <xf numFmtId="0" fontId="0" fillId="16" borderId="0" xfId="0" applyFill="1" applyAlignment="1">
      <alignment vertical="center"/>
    </xf>
    <xf numFmtId="0" fontId="8" fillId="16" borderId="0" xfId="0" applyFont="1" applyFill="1" applyAlignment="1">
      <alignment vertical="center"/>
    </xf>
    <xf numFmtId="0" fontId="3" fillId="16" borderId="0" xfId="0" applyFont="1" applyFill="1" applyAlignment="1">
      <alignment vertical="center"/>
    </xf>
    <xf numFmtId="0" fontId="0" fillId="16" borderId="0" xfId="0" applyFill="1" applyAlignment="1">
      <alignment horizontal="left" vertical="center"/>
    </xf>
    <xf numFmtId="0" fontId="9" fillId="16" borderId="0" xfId="0" applyFont="1" applyFill="1" applyAlignment="1">
      <alignment vertical="center"/>
    </xf>
    <xf numFmtId="165" fontId="37" fillId="16" borderId="0" xfId="0" applyNumberFormat="1" applyFont="1" applyFill="1" applyAlignment="1">
      <alignment vertical="center"/>
    </xf>
    <xf numFmtId="14" fontId="23" fillId="16" borderId="0" xfId="0" applyNumberFormat="1" applyFont="1" applyFill="1" applyAlignment="1">
      <alignment vertical="center"/>
    </xf>
    <xf numFmtId="167" fontId="23" fillId="16" borderId="0" xfId="0" applyNumberFormat="1" applyFont="1" applyFill="1" applyAlignment="1">
      <alignment vertical="center"/>
    </xf>
    <xf numFmtId="0" fontId="23" fillId="16" borderId="0" xfId="0" applyFont="1" applyFill="1" applyAlignment="1">
      <alignment vertical="center"/>
    </xf>
    <xf numFmtId="0" fontId="48" fillId="16" borderId="0" xfId="0" applyFont="1" applyFill="1" applyAlignment="1" applyProtection="1">
      <alignment vertical="center" wrapText="1"/>
      <protection locked="0"/>
    </xf>
    <xf numFmtId="0" fontId="48" fillId="16" borderId="0" xfId="0" applyFont="1" applyFill="1" applyAlignment="1" applyProtection="1">
      <alignment horizontal="left" vertical="center" wrapText="1"/>
      <protection locked="0"/>
    </xf>
    <xf numFmtId="165" fontId="3" fillId="16" borderId="0" xfId="0" applyNumberFormat="1" applyFont="1" applyFill="1" applyAlignment="1">
      <alignment vertical="center"/>
    </xf>
    <xf numFmtId="165" fontId="0" fillId="16" borderId="0" xfId="0" applyNumberFormat="1" applyFill="1" applyAlignment="1">
      <alignment vertical="center"/>
    </xf>
    <xf numFmtId="0" fontId="0" fillId="16" borderId="0" xfId="0" applyFill="1" applyAlignment="1">
      <alignment vertical="center" wrapText="1"/>
    </xf>
    <xf numFmtId="0" fontId="37" fillId="16" borderId="0" xfId="0" applyFont="1" applyFill="1" applyAlignment="1">
      <alignment vertical="center"/>
    </xf>
    <xf numFmtId="0" fontId="23" fillId="16" borderId="34" xfId="0" applyFont="1" applyFill="1" applyBorder="1" applyAlignment="1">
      <alignment vertical="center"/>
    </xf>
    <xf numFmtId="0" fontId="23" fillId="16" borderId="35" xfId="0" applyFont="1" applyFill="1" applyBorder="1" applyAlignment="1">
      <alignment vertical="center"/>
    </xf>
    <xf numFmtId="0" fontId="0" fillId="68" borderId="0" xfId="0" applyFill="1" applyAlignment="1">
      <alignment vertical="center" wrapText="1"/>
    </xf>
    <xf numFmtId="2" fontId="1" fillId="68" borderId="0" xfId="0" applyNumberFormat="1" applyFont="1" applyFill="1" applyAlignment="1">
      <alignment horizontal="center" vertical="center"/>
    </xf>
    <xf numFmtId="49" fontId="0" fillId="49" borderId="37" xfId="0" applyNumberFormat="1" applyFill="1" applyBorder="1" applyAlignment="1">
      <alignment vertical="center" wrapText="1"/>
    </xf>
    <xf numFmtId="0" fontId="0" fillId="16" borderId="3" xfId="0" applyFill="1" applyBorder="1" applyAlignment="1">
      <alignment vertical="center"/>
    </xf>
    <xf numFmtId="0" fontId="0" fillId="16" borderId="5" xfId="0" applyFill="1" applyBorder="1" applyAlignment="1">
      <alignment vertical="center"/>
    </xf>
    <xf numFmtId="0" fontId="0" fillId="16" borderId="7" xfId="0" applyFill="1" applyBorder="1" applyAlignment="1">
      <alignment vertical="center"/>
    </xf>
    <xf numFmtId="49" fontId="1" fillId="51" borderId="0" xfId="0" applyNumberFormat="1" applyFont="1" applyFill="1" applyAlignment="1">
      <alignment vertical="center" wrapText="1"/>
    </xf>
    <xf numFmtId="14" fontId="60" fillId="16" borderId="48" xfId="0" applyNumberFormat="1" applyFont="1" applyFill="1" applyBorder="1" applyAlignment="1">
      <alignment vertical="center"/>
    </xf>
    <xf numFmtId="0" fontId="60" fillId="16" borderId="48" xfId="0" applyFont="1" applyFill="1" applyBorder="1" applyAlignment="1">
      <alignment vertical="center"/>
    </xf>
    <xf numFmtId="0" fontId="37" fillId="0" borderId="0" xfId="0" applyFont="1" applyAlignment="1">
      <alignment horizontal="center" vertical="center"/>
    </xf>
    <xf numFmtId="0" fontId="37" fillId="0" borderId="0" xfId="3" applyFont="1" applyAlignment="1">
      <alignment horizontal="center" vertical="center" wrapText="1"/>
    </xf>
    <xf numFmtId="0" fontId="62" fillId="0" borderId="0" xfId="0" applyFont="1" applyAlignment="1">
      <alignment vertical="center"/>
    </xf>
    <xf numFmtId="0" fontId="62" fillId="0" borderId="0" xfId="0" applyFont="1" applyAlignment="1">
      <alignment vertical="center" wrapText="1"/>
    </xf>
    <xf numFmtId="0" fontId="62" fillId="0" borderId="0" xfId="0" applyFont="1"/>
    <xf numFmtId="44" fontId="18" fillId="13" borderId="0" xfId="1" quotePrefix="1" applyFont="1" applyFill="1" applyAlignment="1">
      <alignment vertical="center"/>
    </xf>
    <xf numFmtId="0" fontId="0" fillId="16" borderId="4" xfId="0" applyFill="1" applyBorder="1" applyAlignment="1">
      <alignment vertical="center"/>
    </xf>
    <xf numFmtId="18" fontId="0" fillId="16" borderId="6" xfId="0" applyNumberFormat="1" applyFill="1" applyBorder="1" applyAlignment="1">
      <alignment vertical="center"/>
    </xf>
    <xf numFmtId="14" fontId="0" fillId="16" borderId="6" xfId="0" applyNumberFormat="1" applyFill="1" applyBorder="1" applyAlignment="1">
      <alignment vertical="center"/>
    </xf>
    <xf numFmtId="14" fontId="0" fillId="16" borderId="8" xfId="0" applyNumberFormat="1" applyFill="1" applyBorder="1" applyAlignment="1">
      <alignment vertical="center"/>
    </xf>
    <xf numFmtId="0" fontId="54" fillId="59" borderId="0" xfId="2" applyFont="1" applyFill="1" applyAlignment="1">
      <alignment horizontal="center" vertical="center" wrapText="1"/>
    </xf>
    <xf numFmtId="0" fontId="2" fillId="76" borderId="19" xfId="0" applyFont="1" applyFill="1" applyBorder="1" applyAlignment="1">
      <alignment horizontal="center" vertical="center"/>
    </xf>
    <xf numFmtId="44" fontId="22" fillId="0" borderId="0" xfId="1" quotePrefix="1" applyFont="1" applyAlignment="1">
      <alignment horizontal="center" vertical="center"/>
    </xf>
    <xf numFmtId="44" fontId="0" fillId="0" borderId="0" xfId="1" applyFont="1" applyFill="1" applyAlignment="1" applyProtection="1">
      <alignment vertical="center"/>
      <protection locked="0"/>
    </xf>
    <xf numFmtId="0" fontId="63" fillId="8" borderId="1" xfId="2" applyFont="1" applyFill="1" applyBorder="1"/>
    <xf numFmtId="0" fontId="0" fillId="16" borderId="42" xfId="0" applyFill="1" applyBorder="1" applyAlignment="1">
      <alignment vertical="center" wrapText="1"/>
    </xf>
    <xf numFmtId="44" fontId="37" fillId="0" borderId="0" xfId="1" applyFont="1" applyAlignment="1">
      <alignment vertical="center"/>
    </xf>
    <xf numFmtId="44" fontId="18" fillId="0" borderId="0" xfId="1" applyFont="1" applyAlignment="1">
      <alignment vertical="center"/>
    </xf>
    <xf numFmtId="164" fontId="0" fillId="16" borderId="6" xfId="0" applyNumberFormat="1" applyFill="1" applyBorder="1" applyAlignment="1">
      <alignment horizontal="right" vertical="center"/>
    </xf>
    <xf numFmtId="0" fontId="0" fillId="0" borderId="51" xfId="0" applyBorder="1"/>
    <xf numFmtId="0" fontId="0" fillId="0" borderId="52" xfId="0" applyBorder="1"/>
    <xf numFmtId="0" fontId="3" fillId="0" borderId="47" xfId="0" applyFont="1" applyBorder="1"/>
    <xf numFmtId="0" fontId="3" fillId="0" borderId="46" xfId="0" applyFont="1" applyBorder="1"/>
    <xf numFmtId="0" fontId="0" fillId="0" borderId="43" xfId="0" applyBorder="1"/>
    <xf numFmtId="0" fontId="0" fillId="0" borderId="42" xfId="0" applyBorder="1"/>
    <xf numFmtId="0" fontId="65" fillId="0" borderId="0" xfId="0" applyFont="1" applyAlignment="1">
      <alignment horizontal="center" vertical="center" wrapText="1"/>
    </xf>
    <xf numFmtId="6" fontId="65" fillId="0" borderId="0" xfId="0" applyNumberFormat="1" applyFont="1" applyAlignment="1">
      <alignment horizontal="center" vertical="center"/>
    </xf>
    <xf numFmtId="6" fontId="65" fillId="0" borderId="0" xfId="0" applyNumberFormat="1" applyFont="1" applyAlignment="1">
      <alignment horizontal="center" vertical="center" wrapText="1"/>
    </xf>
    <xf numFmtId="6" fontId="65" fillId="0" borderId="0" xfId="2" applyNumberFormat="1" applyFont="1" applyAlignment="1">
      <alignment horizontal="center" vertical="center" wrapText="1"/>
    </xf>
    <xf numFmtId="0" fontId="66" fillId="4" borderId="45" xfId="0" applyFont="1" applyFill="1" applyBorder="1" applyAlignment="1">
      <alignment horizontal="center" vertical="center" wrapText="1"/>
    </xf>
    <xf numFmtId="0" fontId="66" fillId="4" borderId="49" xfId="0" applyFont="1" applyFill="1" applyBorder="1" applyAlignment="1">
      <alignment horizontal="center" vertical="center" wrapText="1"/>
    </xf>
    <xf numFmtId="0" fontId="66" fillId="4" borderId="50" xfId="0" applyFont="1" applyFill="1" applyBorder="1" applyAlignment="1">
      <alignment horizontal="center" vertical="center" wrapText="1"/>
    </xf>
    <xf numFmtId="0" fontId="65" fillId="0" borderId="0" xfId="0" applyFont="1" applyAlignment="1">
      <alignment vertical="center" wrapText="1"/>
    </xf>
    <xf numFmtId="0" fontId="66" fillId="4" borderId="53" xfId="0" applyFont="1" applyFill="1" applyBorder="1" applyAlignment="1">
      <alignment horizontal="center" vertical="center" wrapText="1"/>
    </xf>
    <xf numFmtId="49" fontId="56" fillId="62" borderId="5" xfId="0" applyNumberFormat="1" applyFont="1" applyFill="1" applyBorder="1" applyAlignment="1">
      <alignment vertical="center" wrapText="1"/>
    </xf>
    <xf numFmtId="164" fontId="65" fillId="0" borderId="0" xfId="0" applyNumberFormat="1" applyFont="1" applyAlignment="1">
      <alignment horizontal="center" vertical="center"/>
    </xf>
    <xf numFmtId="0" fontId="54" fillId="0" borderId="0" xfId="3" applyFont="1" applyAlignment="1">
      <alignment horizontal="right" vertical="center" wrapText="1"/>
    </xf>
    <xf numFmtId="0" fontId="0" fillId="0" borderId="0" xfId="0" quotePrefix="1" applyAlignment="1">
      <alignment horizontal="center" vertical="center"/>
    </xf>
    <xf numFmtId="0" fontId="0" fillId="0" borderId="0" xfId="0" applyAlignment="1">
      <alignment wrapText="1"/>
    </xf>
    <xf numFmtId="0" fontId="18" fillId="13" borderId="0" xfId="0" quotePrefix="1" applyFont="1" applyFill="1" applyAlignment="1">
      <alignment horizontal="center" vertical="center"/>
    </xf>
    <xf numFmtId="0" fontId="67" fillId="0" borderId="0" xfId="0" applyFont="1" applyAlignment="1">
      <alignment vertical="center" wrapText="1"/>
    </xf>
    <xf numFmtId="0" fontId="67" fillId="0" borderId="0" xfId="0" applyFont="1" applyAlignment="1">
      <alignment horizontal="center" vertical="center" wrapText="1"/>
    </xf>
    <xf numFmtId="6" fontId="67" fillId="0" borderId="0" xfId="0" applyNumberFormat="1" applyFont="1" applyAlignment="1">
      <alignment horizontal="center" vertical="center"/>
    </xf>
    <xf numFmtId="0" fontId="68" fillId="0" borderId="0" xfId="0" applyFont="1"/>
    <xf numFmtId="164" fontId="67" fillId="0" borderId="0" xfId="0" applyNumberFormat="1" applyFont="1" applyAlignment="1">
      <alignment horizontal="center" vertical="center"/>
    </xf>
    <xf numFmtId="6" fontId="67" fillId="0" borderId="0" xfId="0" applyNumberFormat="1" applyFont="1" applyAlignment="1">
      <alignment horizontal="center" vertical="center" wrapText="1"/>
    </xf>
    <xf numFmtId="6" fontId="65" fillId="68" borderId="0" xfId="0" applyNumberFormat="1" applyFont="1" applyFill="1" applyAlignment="1">
      <alignment horizontal="center" vertical="center"/>
    </xf>
    <xf numFmtId="6" fontId="67" fillId="68" borderId="0" xfId="0" applyNumberFormat="1" applyFont="1" applyFill="1" applyAlignment="1">
      <alignment horizontal="center" vertical="center"/>
    </xf>
    <xf numFmtId="0" fontId="0" fillId="69" borderId="0" xfId="0" applyFill="1"/>
    <xf numFmtId="0" fontId="65" fillId="69" borderId="0" xfId="0" applyFont="1" applyFill="1" applyAlignment="1">
      <alignment vertical="center" wrapText="1"/>
    </xf>
    <xf numFmtId="0" fontId="65" fillId="69" borderId="0" xfId="0" applyFont="1" applyFill="1" applyAlignment="1">
      <alignment horizontal="center" vertical="center" wrapText="1"/>
    </xf>
    <xf numFmtId="6" fontId="65" fillId="69" borderId="0" xfId="0" applyNumberFormat="1" applyFont="1" applyFill="1" applyAlignment="1">
      <alignment horizontal="center" vertical="center"/>
    </xf>
    <xf numFmtId="164" fontId="65" fillId="69" borderId="0" xfId="0" applyNumberFormat="1" applyFont="1" applyFill="1" applyAlignment="1">
      <alignment horizontal="center" vertical="center"/>
    </xf>
    <xf numFmtId="0" fontId="67" fillId="69" borderId="0" xfId="0" applyFont="1" applyFill="1" applyAlignment="1">
      <alignment vertical="center" wrapText="1"/>
    </xf>
    <xf numFmtId="0" fontId="67" fillId="69" borderId="0" xfId="0" applyFont="1" applyFill="1" applyAlignment="1">
      <alignment horizontal="center" vertical="center" wrapText="1"/>
    </xf>
    <xf numFmtId="0" fontId="68" fillId="69" borderId="0" xfId="0" applyFont="1" applyFill="1"/>
    <xf numFmtId="0" fontId="18" fillId="13" borderId="0" xfId="0" quotePrefix="1" applyFont="1" applyFill="1" applyAlignment="1" applyProtection="1">
      <alignment horizontal="center" vertical="center"/>
      <protection hidden="1"/>
    </xf>
    <xf numFmtId="0" fontId="0" fillId="0" borderId="0" xfId="0" applyAlignment="1" applyProtection="1">
      <alignment horizontal="center" vertical="center"/>
      <protection hidden="1"/>
    </xf>
    <xf numFmtId="0" fontId="2" fillId="4" borderId="4" xfId="0" applyFont="1" applyFill="1" applyBorder="1" applyAlignment="1">
      <alignment horizontal="center" vertical="center"/>
    </xf>
    <xf numFmtId="0" fontId="2" fillId="4" borderId="10" xfId="0" applyFont="1" applyFill="1" applyBorder="1" applyAlignment="1">
      <alignment horizontal="center" vertical="center"/>
    </xf>
    <xf numFmtId="0" fontId="53" fillId="0" borderId="0" xfId="0" applyFont="1" applyAlignment="1">
      <alignment horizontal="left" vertical="center"/>
    </xf>
    <xf numFmtId="0" fontId="3" fillId="0" borderId="0" xfId="0" applyFont="1" applyAlignment="1">
      <alignment horizontal="left" vertical="center"/>
    </xf>
    <xf numFmtId="0" fontId="44" fillId="0" borderId="0" xfId="66" applyAlignment="1" applyProtection="1">
      <alignment horizontal="left" vertical="center"/>
      <protection locked="0"/>
    </xf>
    <xf numFmtId="0" fontId="0" fillId="66" borderId="0" xfId="0" applyFill="1" applyAlignment="1">
      <alignment horizontal="center" vertical="center"/>
    </xf>
    <xf numFmtId="0" fontId="3" fillId="0" borderId="29" xfId="0" applyFont="1" applyBorder="1" applyAlignment="1">
      <alignment horizontal="left" vertical="center"/>
    </xf>
    <xf numFmtId="0" fontId="2" fillId="4" borderId="45" xfId="0" applyFont="1" applyFill="1" applyBorder="1" applyAlignment="1">
      <alignment horizontal="center" vertical="center" wrapText="1"/>
    </xf>
    <xf numFmtId="0" fontId="2" fillId="76" borderId="19" xfId="0" applyFont="1" applyFill="1" applyBorder="1" applyAlignment="1">
      <alignment horizontal="center" vertical="center" wrapText="1"/>
    </xf>
    <xf numFmtId="0" fontId="44" fillId="16" borderId="0" xfId="66" applyFill="1" applyAlignment="1" applyProtection="1">
      <alignment vertical="center"/>
    </xf>
    <xf numFmtId="0" fontId="2" fillId="4" borderId="9" xfId="0" applyFont="1" applyFill="1" applyBorder="1" applyAlignment="1">
      <alignment horizontal="center" vertical="center"/>
    </xf>
    <xf numFmtId="0" fontId="2" fillId="4" borderId="3" xfId="0" applyFont="1" applyFill="1" applyBorder="1" applyAlignment="1">
      <alignment horizontal="center" vertical="center"/>
    </xf>
    <xf numFmtId="0" fontId="48" fillId="16" borderId="0" xfId="0" applyFont="1" applyFill="1" applyAlignment="1">
      <alignment vertical="center" wrapText="1"/>
    </xf>
    <xf numFmtId="44" fontId="18" fillId="13" borderId="0" xfId="1" quotePrefix="1" applyFont="1" applyFill="1" applyAlignment="1">
      <alignment horizontal="center" vertical="center"/>
    </xf>
    <xf numFmtId="2" fontId="53" fillId="0" borderId="0" xfId="1" applyNumberFormat="1" applyFont="1" applyAlignment="1">
      <alignment vertical="center"/>
    </xf>
    <xf numFmtId="0" fontId="0" fillId="0" borderId="36" xfId="0" applyBorder="1" applyAlignment="1" applyProtection="1">
      <alignment horizontal="left" vertical="center"/>
      <protection locked="0"/>
    </xf>
    <xf numFmtId="0" fontId="60" fillId="16" borderId="15" xfId="0" applyFont="1" applyFill="1" applyBorder="1" applyAlignment="1">
      <alignment vertical="center"/>
    </xf>
    <xf numFmtId="0" fontId="44" fillId="16" borderId="5" xfId="66" applyFill="1" applyBorder="1" applyAlignment="1" applyProtection="1">
      <alignment horizontal="left" vertical="center"/>
      <protection locked="0"/>
    </xf>
    <xf numFmtId="0" fontId="44" fillId="16" borderId="34" xfId="66" applyFill="1" applyBorder="1" applyAlignment="1" applyProtection="1">
      <alignment horizontal="left" vertical="center"/>
      <protection locked="0"/>
    </xf>
    <xf numFmtId="0" fontId="44" fillId="16" borderId="5" xfId="66" applyFill="1" applyBorder="1" applyAlignment="1" applyProtection="1">
      <alignment vertical="center"/>
      <protection locked="0"/>
    </xf>
    <xf numFmtId="0" fontId="46" fillId="16" borderId="0" xfId="0" applyFont="1" applyFill="1" applyAlignment="1" applyProtection="1">
      <alignment horizontal="left" vertical="center"/>
      <protection hidden="1"/>
    </xf>
    <xf numFmtId="0" fontId="64" fillId="16" borderId="0" xfId="0" applyFont="1" applyFill="1" applyAlignment="1" applyProtection="1">
      <alignment horizontal="left" vertical="center"/>
      <protection hidden="1"/>
    </xf>
    <xf numFmtId="0" fontId="21" fillId="16" borderId="0" xfId="0" applyFont="1" applyFill="1" applyAlignment="1" applyProtection="1">
      <alignment horizontal="center"/>
      <protection hidden="1"/>
    </xf>
    <xf numFmtId="0" fontId="21" fillId="16" borderId="0" xfId="0" applyFont="1" applyFill="1" applyProtection="1">
      <protection hidden="1"/>
    </xf>
    <xf numFmtId="0" fontId="0" fillId="16" borderId="0" xfId="0" applyFill="1" applyProtection="1">
      <protection hidden="1"/>
    </xf>
    <xf numFmtId="0" fontId="3" fillId="16" borderId="0" xfId="0" applyFont="1" applyFill="1" applyProtection="1">
      <protection hidden="1"/>
    </xf>
    <xf numFmtId="0" fontId="60" fillId="16" borderId="0" xfId="0" applyFont="1" applyFill="1" applyProtection="1">
      <protection hidden="1"/>
    </xf>
    <xf numFmtId="0" fontId="21" fillId="16" borderId="52" xfId="0" applyFont="1" applyFill="1" applyBorder="1" applyAlignment="1" applyProtection="1">
      <alignment vertical="center" wrapText="1"/>
      <protection hidden="1"/>
    </xf>
    <xf numFmtId="0" fontId="0" fillId="14" borderId="0" xfId="0" applyFill="1" applyProtection="1">
      <protection hidden="1"/>
    </xf>
    <xf numFmtId="0" fontId="37" fillId="12" borderId="0" xfId="0" applyFont="1" applyFill="1" applyAlignment="1">
      <alignment horizontal="center" vertical="center"/>
    </xf>
    <xf numFmtId="0" fontId="37" fillId="57" borderId="37" xfId="0" applyFont="1" applyFill="1" applyBorder="1" applyAlignment="1">
      <alignment horizontal="center" vertical="center"/>
    </xf>
    <xf numFmtId="0" fontId="37" fillId="57" borderId="0" xfId="0" applyFont="1" applyFill="1" applyAlignment="1">
      <alignment horizontal="center" vertical="center"/>
    </xf>
    <xf numFmtId="0" fontId="69" fillId="56" borderId="0" xfId="3" applyFont="1" applyFill="1" applyAlignment="1">
      <alignment vertical="center"/>
    </xf>
    <xf numFmtId="0" fontId="71" fillId="56" borderId="0" xfId="3" applyFont="1" applyFill="1" applyAlignment="1">
      <alignment horizontal="center" vertical="center"/>
    </xf>
    <xf numFmtId="0" fontId="70" fillId="56" borderId="0" xfId="0" applyFont="1" applyFill="1" applyAlignment="1">
      <alignment vertical="center"/>
    </xf>
    <xf numFmtId="0" fontId="69" fillId="56" borderId="0" xfId="3" applyFont="1" applyFill="1" applyAlignment="1">
      <alignment horizontal="center" vertical="center"/>
    </xf>
    <xf numFmtId="0" fontId="69" fillId="56" borderId="6" xfId="3" applyFont="1" applyFill="1" applyBorder="1" applyAlignment="1">
      <alignment horizontal="center" vertical="center"/>
    </xf>
    <xf numFmtId="0" fontId="69" fillId="53" borderId="0" xfId="3" applyFont="1" applyFill="1" applyAlignment="1">
      <alignment vertical="center"/>
    </xf>
    <xf numFmtId="0" fontId="70" fillId="53" borderId="0" xfId="0" applyFont="1" applyFill="1" applyAlignment="1">
      <alignment vertical="center"/>
    </xf>
    <xf numFmtId="0" fontId="70" fillId="53" borderId="0" xfId="0" applyFont="1" applyFill="1" applyAlignment="1">
      <alignment vertical="center" wrapText="1"/>
    </xf>
    <xf numFmtId="0" fontId="70" fillId="53" borderId="0" xfId="0" applyFont="1" applyFill="1" applyAlignment="1">
      <alignment horizontal="center" vertical="center" wrapText="1"/>
    </xf>
    <xf numFmtId="0" fontId="69" fillId="53" borderId="0" xfId="3" applyFont="1" applyFill="1" applyAlignment="1">
      <alignment horizontal="center" vertical="center"/>
    </xf>
    <xf numFmtId="164" fontId="71" fillId="53" borderId="0" xfId="0" applyNumberFormat="1" applyFont="1" applyFill="1" applyAlignment="1">
      <alignment horizontal="center" vertical="center"/>
    </xf>
    <xf numFmtId="0" fontId="70" fillId="53" borderId="6" xfId="0" applyFont="1" applyFill="1" applyBorder="1" applyAlignment="1">
      <alignment horizontal="center" vertical="center"/>
    </xf>
    <xf numFmtId="0" fontId="69" fillId="68" borderId="0" xfId="3" applyFont="1" applyFill="1" applyAlignment="1">
      <alignment vertical="center"/>
    </xf>
    <xf numFmtId="0" fontId="70" fillId="68" borderId="0" xfId="0" applyFont="1" applyFill="1" applyAlignment="1">
      <alignment vertical="center"/>
    </xf>
    <xf numFmtId="0" fontId="70" fillId="68" borderId="0" xfId="0" applyFont="1" applyFill="1" applyAlignment="1">
      <alignment vertical="center" wrapText="1"/>
    </xf>
    <xf numFmtId="0" fontId="70" fillId="68" borderId="0" xfId="0" applyFont="1" applyFill="1" applyAlignment="1">
      <alignment horizontal="center" vertical="center" wrapText="1"/>
    </xf>
    <xf numFmtId="0" fontId="69" fillId="68" borderId="0" xfId="3" applyFont="1" applyFill="1" applyAlignment="1">
      <alignment horizontal="center" vertical="center"/>
    </xf>
    <xf numFmtId="2" fontId="71" fillId="68" borderId="0" xfId="0" applyNumberFormat="1" applyFont="1" applyFill="1" applyAlignment="1">
      <alignment horizontal="center" vertical="center"/>
    </xf>
    <xf numFmtId="0" fontId="70" fillId="68" borderId="6" xfId="0" applyFont="1" applyFill="1" applyBorder="1" applyAlignment="1">
      <alignment horizontal="center" vertical="center"/>
    </xf>
    <xf numFmtId="0" fontId="69" fillId="50" borderId="0" xfId="2" applyFont="1" applyFill="1" applyAlignment="1">
      <alignment vertical="center"/>
    </xf>
    <xf numFmtId="0" fontId="69" fillId="50" borderId="0" xfId="2" applyFont="1" applyFill="1" applyAlignment="1">
      <alignment horizontal="center" vertical="center"/>
    </xf>
    <xf numFmtId="0" fontId="69" fillId="50" borderId="6" xfId="2" applyFont="1" applyFill="1" applyBorder="1" applyAlignment="1">
      <alignment horizontal="center" vertical="center"/>
    </xf>
    <xf numFmtId="6" fontId="72" fillId="69" borderId="0" xfId="0" applyNumberFormat="1" applyFont="1" applyFill="1" applyAlignment="1">
      <alignment horizontal="center" vertical="center"/>
    </xf>
    <xf numFmtId="0" fontId="69" fillId="69" borderId="0" xfId="2" applyFont="1" applyFill="1" applyAlignment="1">
      <alignment vertical="center"/>
    </xf>
    <xf numFmtId="0" fontId="70" fillId="69" borderId="0" xfId="0" applyFont="1" applyFill="1"/>
    <xf numFmtId="0" fontId="37" fillId="70" borderId="0" xfId="2" applyFont="1" applyFill="1" applyAlignment="1">
      <alignment horizontal="center" vertical="center"/>
    </xf>
    <xf numFmtId="0" fontId="37" fillId="70" borderId="29" xfId="2" applyFont="1" applyFill="1" applyBorder="1" applyAlignment="1">
      <alignment horizontal="center" vertical="center"/>
    </xf>
    <xf numFmtId="0" fontId="21" fillId="16" borderId="42" xfId="0" applyFont="1" applyFill="1" applyBorder="1" applyAlignment="1" applyProtection="1">
      <alignment vertical="center" wrapText="1"/>
      <protection hidden="1"/>
    </xf>
    <xf numFmtId="0" fontId="3" fillId="16" borderId="54" xfId="0" applyFont="1" applyFill="1" applyBorder="1" applyAlignment="1">
      <alignment vertical="center"/>
    </xf>
    <xf numFmtId="0" fontId="0" fillId="16" borderId="54" xfId="0" applyFill="1" applyBorder="1" applyAlignment="1">
      <alignment vertical="center"/>
    </xf>
    <xf numFmtId="0" fontId="69" fillId="60" borderId="37" xfId="3" applyFont="1" applyFill="1" applyBorder="1" applyAlignment="1">
      <alignment vertical="center"/>
    </xf>
    <xf numFmtId="0" fontId="70" fillId="60" borderId="37" xfId="0" applyFont="1" applyFill="1" applyBorder="1" applyAlignment="1">
      <alignment vertical="center"/>
    </xf>
    <xf numFmtId="0" fontId="70" fillId="56" borderId="0" xfId="0" applyFont="1" applyFill="1" applyBorder="1" applyAlignment="1">
      <alignment vertical="center"/>
    </xf>
    <xf numFmtId="0" fontId="0" fillId="51" borderId="54" xfId="0" applyFill="1" applyBorder="1" applyAlignment="1">
      <alignment vertical="center"/>
    </xf>
    <xf numFmtId="0" fontId="69" fillId="60" borderId="37" xfId="3" applyFont="1" applyFill="1" applyBorder="1" applyAlignment="1">
      <alignment vertical="center" wrapText="1"/>
    </xf>
    <xf numFmtId="0" fontId="69" fillId="56" borderId="0" xfId="3" applyFont="1" applyFill="1" applyBorder="1" applyAlignment="1">
      <alignment vertical="center"/>
    </xf>
    <xf numFmtId="0" fontId="69" fillId="60" borderId="37" xfId="3" applyFont="1" applyFill="1" applyBorder="1" applyAlignment="1">
      <alignment horizontal="center" vertical="center"/>
    </xf>
    <xf numFmtId="0" fontId="69" fillId="60" borderId="4" xfId="3" applyFont="1" applyFill="1" applyBorder="1" applyAlignment="1">
      <alignment horizontal="center" vertical="center"/>
    </xf>
    <xf numFmtId="0" fontId="69" fillId="56" borderId="0" xfId="3" applyFont="1" applyFill="1" applyBorder="1" applyAlignment="1">
      <alignment horizontal="center" vertical="center"/>
    </xf>
    <xf numFmtId="0" fontId="0" fillId="51" borderId="54" xfId="0" applyFill="1" applyBorder="1" applyAlignment="1">
      <alignment horizontal="center" vertical="center"/>
    </xf>
    <xf numFmtId="0" fontId="0" fillId="51" borderId="54" xfId="0" applyFill="1" applyBorder="1" applyAlignment="1">
      <alignment horizontal="center" vertical="center" wrapText="1"/>
    </xf>
    <xf numFmtId="0" fontId="1" fillId="51" borderId="54" xfId="0" applyFont="1" applyFill="1" applyBorder="1" applyAlignment="1">
      <alignment horizontal="center" vertical="center"/>
    </xf>
    <xf numFmtId="0" fontId="37" fillId="51" borderId="54" xfId="0" applyFont="1" applyFill="1" applyBorder="1" applyAlignment="1">
      <alignment horizontal="center" vertical="center"/>
    </xf>
    <xf numFmtId="49" fontId="1" fillId="51" borderId="54" xfId="0" applyNumberFormat="1" applyFont="1" applyFill="1" applyBorder="1" applyAlignment="1">
      <alignment vertical="center" wrapText="1"/>
    </xf>
    <xf numFmtId="0" fontId="0" fillId="0" borderId="0" xfId="0" applyAlignment="1">
      <alignment horizontal="center" vertical="center"/>
    </xf>
    <xf numFmtId="0" fontId="53" fillId="0" borderId="0" xfId="0" applyFont="1" applyAlignment="1">
      <alignment horizontal="left" vertical="center"/>
    </xf>
    <xf numFmtId="0" fontId="3" fillId="0" borderId="29" xfId="0" applyFont="1" applyBorder="1" applyAlignment="1">
      <alignment horizontal="left" vertical="center"/>
    </xf>
    <xf numFmtId="0" fontId="54" fillId="60" borderId="29" xfId="2" applyFont="1" applyFill="1" applyBorder="1" applyAlignment="1">
      <alignment vertical="center"/>
    </xf>
    <xf numFmtId="0" fontId="54" fillId="60" borderId="29" xfId="2" applyFont="1" applyFill="1" applyBorder="1" applyAlignment="1">
      <alignment vertical="center" wrapText="1"/>
    </xf>
    <xf numFmtId="8" fontId="54" fillId="60" borderId="29" xfId="2" applyNumberFormat="1" applyFont="1" applyFill="1" applyBorder="1" applyAlignment="1">
      <alignment vertical="center" wrapText="1"/>
    </xf>
    <xf numFmtId="0" fontId="54" fillId="60" borderId="29" xfId="2" applyFont="1" applyFill="1" applyBorder="1" applyAlignment="1">
      <alignment horizontal="center" vertical="center"/>
    </xf>
    <xf numFmtId="0" fontId="54" fillId="60" borderId="8" xfId="2" applyFont="1" applyFill="1" applyBorder="1" applyAlignment="1">
      <alignment horizontal="center" vertical="center"/>
    </xf>
    <xf numFmtId="0" fontId="3" fillId="0" borderId="0" xfId="0" applyFont="1" applyBorder="1" applyAlignment="1">
      <alignment horizontal="left" vertical="center"/>
    </xf>
    <xf numFmtId="0" fontId="23" fillId="16" borderId="5" xfId="0" applyFont="1" applyFill="1" applyBorder="1" applyAlignment="1">
      <alignment vertical="center"/>
    </xf>
    <xf numFmtId="0" fontId="23" fillId="16" borderId="7" xfId="0" applyFont="1" applyFill="1" applyBorder="1" applyAlignment="1">
      <alignment vertical="center"/>
    </xf>
    <xf numFmtId="0" fontId="44" fillId="16" borderId="55" xfId="66" applyFill="1" applyBorder="1" applyAlignment="1" applyProtection="1">
      <alignment vertical="center"/>
      <protection locked="0"/>
    </xf>
    <xf numFmtId="0" fontId="23" fillId="0" borderId="34" xfId="0" applyFont="1" applyBorder="1" applyAlignment="1">
      <alignment vertical="center"/>
    </xf>
    <xf numFmtId="0" fontId="73" fillId="0" borderId="0" xfId="0" applyFont="1"/>
    <xf numFmtId="0" fontId="2" fillId="4" borderId="3" xfId="0" applyFont="1" applyFill="1" applyBorder="1" applyAlignment="1">
      <alignment horizontal="center" vertical="center"/>
    </xf>
    <xf numFmtId="0" fontId="2" fillId="4" borderId="4" xfId="0" applyFont="1" applyFill="1" applyBorder="1" applyAlignment="1">
      <alignment horizontal="center" vertical="center"/>
    </xf>
    <xf numFmtId="0" fontId="49" fillId="48" borderId="7" xfId="0" applyFont="1" applyFill="1" applyBorder="1" applyAlignment="1">
      <alignment horizontal="center" vertical="center" wrapText="1"/>
    </xf>
    <xf numFmtId="0" fontId="49" fillId="48" borderId="29" xfId="0" applyFont="1" applyFill="1" applyBorder="1" applyAlignment="1">
      <alignment horizontal="center" vertical="center" wrapText="1"/>
    </xf>
    <xf numFmtId="0" fontId="51" fillId="0" borderId="29" xfId="0" applyFont="1" applyBorder="1" applyAlignment="1">
      <alignment horizontal="center" vertical="center" wrapText="1"/>
    </xf>
    <xf numFmtId="0" fontId="2" fillId="4" borderId="17" xfId="0" applyFont="1" applyFill="1" applyBorder="1" applyAlignment="1">
      <alignment horizontal="center" vertical="center"/>
    </xf>
    <xf numFmtId="0" fontId="2" fillId="4" borderId="18" xfId="0" applyFont="1" applyFill="1" applyBorder="1" applyAlignment="1">
      <alignment horizontal="center" vertical="center"/>
    </xf>
    <xf numFmtId="0" fontId="2" fillId="4" borderId="9" xfId="0" applyFont="1" applyFill="1" applyBorder="1" applyAlignment="1">
      <alignment horizontal="center" vertical="center"/>
    </xf>
    <xf numFmtId="0" fontId="2" fillId="4" borderId="10" xfId="0" applyFont="1" applyFill="1" applyBorder="1" applyAlignment="1">
      <alignment horizontal="center" vertical="center"/>
    </xf>
    <xf numFmtId="0" fontId="21" fillId="16" borderId="51" xfId="0" applyFont="1" applyFill="1" applyBorder="1" applyAlignment="1" applyProtection="1">
      <alignment horizontal="left" vertical="center" wrapText="1"/>
      <protection hidden="1"/>
    </xf>
    <xf numFmtId="0" fontId="21" fillId="16" borderId="54" xfId="0" applyFont="1" applyFill="1" applyBorder="1" applyAlignment="1" applyProtection="1">
      <alignment horizontal="left" vertical="center" wrapText="1"/>
      <protection hidden="1"/>
    </xf>
    <xf numFmtId="0" fontId="21" fillId="16" borderId="41" xfId="0" applyFont="1" applyFill="1" applyBorder="1" applyAlignment="1" applyProtection="1">
      <alignment horizontal="left" vertical="center" wrapText="1"/>
      <protection hidden="1"/>
    </xf>
    <xf numFmtId="0" fontId="21" fillId="16" borderId="43" xfId="0" applyFont="1" applyFill="1" applyBorder="1" applyAlignment="1" applyProtection="1">
      <alignment horizontal="left" vertical="center" wrapText="1"/>
      <protection hidden="1"/>
    </xf>
    <xf numFmtId="0" fontId="21" fillId="16" borderId="0" xfId="0" applyFont="1" applyFill="1" applyAlignment="1">
      <alignment horizontal="left" vertical="center" wrapText="1"/>
    </xf>
    <xf numFmtId="0" fontId="21" fillId="16" borderId="41" xfId="0" applyFont="1" applyFill="1" applyBorder="1" applyAlignment="1">
      <alignment horizontal="left" vertical="center" wrapText="1"/>
    </xf>
    <xf numFmtId="0" fontId="21" fillId="16" borderId="43" xfId="0" applyFont="1" applyFill="1" applyBorder="1" applyAlignment="1">
      <alignment horizontal="left" vertical="center" wrapText="1"/>
    </xf>
    <xf numFmtId="0" fontId="0" fillId="0" borderId="5" xfId="0" applyBorder="1" applyAlignment="1">
      <alignment horizontal="center" vertical="center"/>
    </xf>
    <xf numFmtId="0" fontId="0" fillId="0" borderId="0" xfId="0" applyAlignment="1">
      <alignment horizontal="center" vertical="center"/>
    </xf>
    <xf numFmtId="0" fontId="53" fillId="0" borderId="0" xfId="0" applyFont="1" applyAlignment="1">
      <alignment horizontal="left" vertical="center"/>
    </xf>
    <xf numFmtId="0" fontId="3" fillId="0" borderId="0" xfId="0" applyFont="1" applyAlignment="1">
      <alignment horizontal="left" vertical="center"/>
    </xf>
    <xf numFmtId="0" fontId="48" fillId="0" borderId="29" xfId="0" applyFont="1" applyBorder="1" applyAlignment="1">
      <alignment horizontal="left" vertical="center" wrapText="1"/>
    </xf>
    <xf numFmtId="0" fontId="44" fillId="0" borderId="0" xfId="66" applyAlignment="1" applyProtection="1">
      <alignment horizontal="left" vertical="center"/>
      <protection locked="0"/>
    </xf>
    <xf numFmtId="0" fontId="52" fillId="48" borderId="29" xfId="0" applyFont="1" applyFill="1" applyBorder="1" applyAlignment="1">
      <alignment horizontal="center" vertical="center"/>
    </xf>
    <xf numFmtId="0" fontId="11" fillId="0" borderId="0" xfId="0" applyFont="1" applyAlignment="1">
      <alignment horizontal="left" vertical="center"/>
    </xf>
    <xf numFmtId="0" fontId="44" fillId="0" borderId="29" xfId="66" applyBorder="1" applyAlignment="1" applyProtection="1">
      <alignment horizontal="left" vertical="center"/>
      <protection locked="0"/>
    </xf>
    <xf numFmtId="0" fontId="0" fillId="66" borderId="5" xfId="0" applyFill="1" applyBorder="1" applyAlignment="1">
      <alignment horizontal="center" vertical="center"/>
    </xf>
    <xf numFmtId="0" fontId="0" fillId="66" borderId="0" xfId="0" applyFill="1" applyAlignment="1">
      <alignment horizontal="center" vertical="center"/>
    </xf>
    <xf numFmtId="0" fontId="47" fillId="0" borderId="0" xfId="0" applyFont="1" applyAlignment="1">
      <alignment horizontal="left" vertical="center"/>
    </xf>
    <xf numFmtId="0" fontId="3" fillId="0" borderId="29" xfId="0" applyFont="1" applyBorder="1" applyAlignment="1">
      <alignment horizontal="left" vertical="center"/>
    </xf>
    <xf numFmtId="0" fontId="44" fillId="0" borderId="0" xfId="66" applyAlignment="1" applyProtection="1">
      <alignment vertical="center"/>
      <protection locked="0"/>
    </xf>
    <xf numFmtId="14" fontId="9" fillId="0" borderId="0" xfId="0" applyNumberFormat="1" applyFont="1" applyAlignment="1">
      <alignment horizontal="left" vertical="top" wrapText="1"/>
    </xf>
    <xf numFmtId="0" fontId="3" fillId="0" borderId="29" xfId="0" applyFont="1" applyBorder="1" applyAlignment="1">
      <alignment horizontal="center" vertical="center"/>
    </xf>
    <xf numFmtId="0" fontId="2" fillId="4" borderId="43" xfId="0" applyFont="1" applyFill="1" applyBorder="1" applyAlignment="1">
      <alignment horizontal="center" vertical="center" wrapText="1"/>
    </xf>
    <xf numFmtId="0" fontId="2" fillId="4" borderId="45" xfId="0" applyFont="1" applyFill="1" applyBorder="1" applyAlignment="1">
      <alignment horizontal="center" vertical="center" wrapText="1"/>
    </xf>
    <xf numFmtId="49" fontId="56" fillId="62" borderId="3" xfId="0" applyNumberFormat="1" applyFont="1" applyFill="1" applyBorder="1" applyAlignment="1">
      <alignment horizontal="center" vertical="center" wrapText="1"/>
    </xf>
    <xf numFmtId="49" fontId="56" fillId="62" borderId="5" xfId="0" applyNumberFormat="1" applyFont="1" applyFill="1" applyBorder="1" applyAlignment="1">
      <alignment horizontal="center" vertical="center" wrapText="1"/>
    </xf>
    <xf numFmtId="49" fontId="56" fillId="62" borderId="7" xfId="0" applyNumberFormat="1" applyFont="1" applyFill="1" applyBorder="1" applyAlignment="1">
      <alignment horizontal="center" vertical="center" wrapText="1"/>
    </xf>
    <xf numFmtId="49" fontId="1" fillId="51" borderId="54" xfId="0" applyNumberFormat="1" applyFont="1" applyFill="1" applyBorder="1" applyAlignment="1">
      <alignment horizontal="left" vertical="center" wrapText="1"/>
    </xf>
    <xf numFmtId="0" fontId="6" fillId="5" borderId="38" xfId="2" applyFont="1" applyFill="1" applyBorder="1" applyAlignment="1">
      <alignment horizontal="center" vertical="center"/>
    </xf>
    <xf numFmtId="0" fontId="6" fillId="5" borderId="39" xfId="2" applyFont="1" applyFill="1" applyBorder="1" applyAlignment="1">
      <alignment horizontal="center" vertical="center"/>
    </xf>
    <xf numFmtId="0" fontId="45" fillId="16" borderId="0" xfId="0" applyFont="1" applyFill="1" applyAlignment="1" applyProtection="1">
      <alignment horizontal="left" vertical="top" wrapText="1"/>
      <protection locked="0"/>
    </xf>
    <xf numFmtId="0" fontId="45" fillId="16" borderId="0" xfId="0" applyFont="1" applyFill="1" applyAlignment="1" applyProtection="1">
      <alignment horizontal="left" vertical="top"/>
      <protection locked="0"/>
    </xf>
    <xf numFmtId="0" fontId="46" fillId="16" borderId="30" xfId="0" applyFont="1" applyFill="1" applyBorder="1" applyAlignment="1" applyProtection="1">
      <alignment horizontal="left" vertical="top" wrapText="1"/>
      <protection locked="0"/>
    </xf>
    <xf numFmtId="0" fontId="46" fillId="16" borderId="31" xfId="0" applyFont="1" applyFill="1" applyBorder="1" applyAlignment="1" applyProtection="1">
      <alignment horizontal="left" vertical="top"/>
      <protection locked="0"/>
    </xf>
  </cellXfs>
  <cellStyles count="67">
    <cellStyle name="20% - Accent1" xfId="32" builtinId="30" customBuiltin="1"/>
    <cellStyle name="20% - Accent2" xfId="35" builtinId="34" customBuiltin="1"/>
    <cellStyle name="20% - Accent3" xfId="38" builtinId="38" customBuiltin="1"/>
    <cellStyle name="20% - Accent4" xfId="41" builtinId="42" customBuiltin="1"/>
    <cellStyle name="20% - Accent5" xfId="44" builtinId="46" customBuiltin="1"/>
    <cellStyle name="20% - Accent6" xfId="47" builtinId="50" customBuiltin="1"/>
    <cellStyle name="40% - Accent1" xfId="33" builtinId="31" customBuiltin="1"/>
    <cellStyle name="40% - Accent2" xfId="36" builtinId="35" customBuiltin="1"/>
    <cellStyle name="40% - Accent3" xfId="39" builtinId="39" customBuiltin="1"/>
    <cellStyle name="40% - Accent4" xfId="42" builtinId="43" customBuiltin="1"/>
    <cellStyle name="40% - Accent5" xfId="45" builtinId="47" customBuiltin="1"/>
    <cellStyle name="40% - Accent6" xfId="48" builtinId="51" customBuiltin="1"/>
    <cellStyle name="60% - Accent1" xfId="60" builtinId="32" customBuiltin="1"/>
    <cellStyle name="60% - Accent1 2" xfId="51" xr:uid="{00000000-0005-0000-0000-00000D000000}"/>
    <cellStyle name="60% - Accent2" xfId="61" builtinId="36" customBuiltin="1"/>
    <cellStyle name="60% - Accent2 2" xfId="52" xr:uid="{00000000-0005-0000-0000-00000F000000}"/>
    <cellStyle name="60% - Accent3" xfId="62" builtinId="40" customBuiltin="1"/>
    <cellStyle name="60% - Accent3 2" xfId="53" xr:uid="{00000000-0005-0000-0000-000011000000}"/>
    <cellStyle name="60% - Accent4" xfId="63" builtinId="44" customBuiltin="1"/>
    <cellStyle name="60% - Accent4 2" xfId="54" xr:uid="{00000000-0005-0000-0000-000013000000}"/>
    <cellStyle name="60% - Accent5" xfId="64" builtinId="48" customBuiltin="1"/>
    <cellStyle name="60% - Accent5 2" xfId="55" xr:uid="{00000000-0005-0000-0000-000015000000}"/>
    <cellStyle name="60% - Accent6" xfId="65" builtinId="52" customBuiltin="1"/>
    <cellStyle name="60% - Accent6 2" xfId="56" xr:uid="{00000000-0005-0000-0000-000017000000}"/>
    <cellStyle name="Accent1" xfId="31" builtinId="29" customBuiltin="1"/>
    <cellStyle name="Accent2" xfId="34" builtinId="33" customBuiltin="1"/>
    <cellStyle name="Accent3" xfId="37" builtinId="37" customBuiltin="1"/>
    <cellStyle name="Accent4" xfId="40" builtinId="41" customBuiltin="1"/>
    <cellStyle name="Accent5" xfId="43" builtinId="45" customBuiltin="1"/>
    <cellStyle name="Accent6" xfId="46" builtinId="49" customBuiltin="1"/>
    <cellStyle name="Bad" xfId="21" builtinId="27" customBuiltin="1"/>
    <cellStyle name="Calculation" xfId="24" builtinId="22" customBuiltin="1"/>
    <cellStyle name="Check Cell" xfId="26" builtinId="23" customBuiltin="1"/>
    <cellStyle name="Comma 2" xfId="6" xr:uid="{00000000-0005-0000-0000-000021000000}"/>
    <cellStyle name="Currency" xfId="1" builtinId="4"/>
    <cellStyle name="Currency 2" xfId="10" xr:uid="{00000000-0005-0000-0000-000023000000}"/>
    <cellStyle name="Currency 5" xfId="11" xr:uid="{00000000-0005-0000-0000-000024000000}"/>
    <cellStyle name="Explanatory Text" xfId="29" builtinId="53" customBuiltin="1"/>
    <cellStyle name="Good" xfId="20" builtinId="26" customBuiltin="1"/>
    <cellStyle name="Heading 1" xfId="16" builtinId="16" customBuiltin="1"/>
    <cellStyle name="Heading 2" xfId="17" builtinId="17" customBuiltin="1"/>
    <cellStyle name="Heading 3" xfId="18" builtinId="18" customBuiltin="1"/>
    <cellStyle name="Heading 4" xfId="19" builtinId="19" customBuiltin="1"/>
    <cellStyle name="Hyperlink" xfId="66" builtinId="8"/>
    <cellStyle name="Input" xfId="22" builtinId="20" customBuiltin="1"/>
    <cellStyle name="Linked Cell" xfId="25" builtinId="24" customBuiltin="1"/>
    <cellStyle name="Neutral" xfId="59" builtinId="28" customBuiltin="1"/>
    <cellStyle name="Neutral 2" xfId="50" xr:uid="{00000000-0005-0000-0000-00002F000000}"/>
    <cellStyle name="Normal" xfId="0" builtinId="0"/>
    <cellStyle name="Normal 2" xfId="2" xr:uid="{00000000-0005-0000-0000-000031000000}"/>
    <cellStyle name="Normal 2 2" xfId="7" xr:uid="{00000000-0005-0000-0000-000032000000}"/>
    <cellStyle name="Normal 2 24 2" xfId="12" xr:uid="{00000000-0005-0000-0000-000033000000}"/>
    <cellStyle name="Normal 2 3" xfId="5" xr:uid="{00000000-0005-0000-0000-000034000000}"/>
    <cellStyle name="Normal 21" xfId="8" xr:uid="{00000000-0005-0000-0000-000035000000}"/>
    <cellStyle name="Normal 24" xfId="13" xr:uid="{00000000-0005-0000-0000-000036000000}"/>
    <cellStyle name="Normal 26" xfId="14" xr:uid="{00000000-0005-0000-0000-000037000000}"/>
    <cellStyle name="Normal 3" xfId="3" xr:uid="{00000000-0005-0000-0000-000038000000}"/>
    <cellStyle name="Normal 3 2" xfId="57" xr:uid="{00000000-0005-0000-0000-000039000000}"/>
    <cellStyle name="Normal 30" xfId="15" xr:uid="{00000000-0005-0000-0000-00003A000000}"/>
    <cellStyle name="Normal 4" xfId="4" xr:uid="{00000000-0005-0000-0000-00003B000000}"/>
    <cellStyle name="Normal 5" xfId="9" xr:uid="{00000000-0005-0000-0000-00003C000000}"/>
    <cellStyle name="Note" xfId="28" builtinId="10" customBuiltin="1"/>
    <cellStyle name="Output" xfId="23" builtinId="21" customBuiltin="1"/>
    <cellStyle name="Title" xfId="58" builtinId="15" customBuiltin="1"/>
    <cellStyle name="Title 2" xfId="49" xr:uid="{00000000-0005-0000-0000-000040000000}"/>
    <cellStyle name="Total" xfId="30" builtinId="25" customBuiltin="1"/>
    <cellStyle name="Warning Text" xfId="27" builtinId="11" customBuiltin="1"/>
  </cellStyles>
  <dxfs count="1070">
    <dxf>
      <alignment horizontal="general" vertical="bottom" textRotation="0" wrapText="1" indent="0" justifyLastLine="0" shrinkToFit="0" readingOrder="0"/>
    </dxf>
    <dxf>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theme="1"/>
        <name val="Calibri"/>
        <family val="2"/>
        <scheme val="minor"/>
      </font>
      <border diagonalUp="0" diagonalDown="0">
        <left/>
        <right style="thin">
          <color indexed="64"/>
        </right>
        <top style="thin">
          <color indexed="64"/>
        </top>
        <bottom style="thin">
          <color indexed="64"/>
        </bottom>
        <vertical/>
        <horizontal/>
      </border>
    </dxf>
    <dxf>
      <border outline="0">
        <bottom style="thin">
          <color indexed="64"/>
        </bottom>
      </border>
    </dxf>
    <dxf>
      <font>
        <b/>
        <i val="0"/>
        <strike val="0"/>
        <condense val="0"/>
        <extend val="0"/>
        <outline val="0"/>
        <shadow val="0"/>
        <u val="none"/>
        <vertAlign val="baseline"/>
        <sz val="11"/>
        <color theme="1"/>
        <name val="Calibri"/>
        <family val="2"/>
        <scheme val="minor"/>
      </font>
      <border diagonalUp="0" diagonalDown="0" outline="0">
        <left style="thin">
          <color indexed="64"/>
        </left>
        <right style="thin">
          <color indexed="64"/>
        </right>
        <top/>
        <bottom/>
      </border>
    </dxf>
    <dxf>
      <fill>
        <patternFill patternType="none">
          <fgColor indexed="64"/>
          <bgColor indexed="65"/>
        </patternFill>
      </fill>
    </dxf>
    <dxf>
      <fill>
        <patternFill patternType="none">
          <fgColor indexed="64"/>
          <bgColor auto="1"/>
        </patternFill>
      </fill>
      <alignment horizontal="general" vertical="center" textRotation="0" wrapText="1" indent="0" justifyLastLine="0" shrinkToFit="0" readingOrder="0"/>
    </dxf>
    <dxf>
      <fill>
        <patternFill patternType="none">
          <fgColor indexed="64"/>
          <bgColor auto="1"/>
        </patternFill>
      </fill>
      <alignment horizontal="general" vertical="center" textRotation="0" wrapText="0" indent="0" justifyLastLine="0" shrinkToFit="0" readingOrder="0"/>
      <protection locked="1" hidden="0"/>
    </dxf>
    <dxf>
      <font>
        <b val="0"/>
        <i/>
        <strike val="0"/>
        <condense val="0"/>
        <extend val="0"/>
        <outline val="0"/>
        <shadow val="0"/>
        <u val="none"/>
        <vertAlign val="baseline"/>
        <sz val="11"/>
        <color rgb="FFFF0000"/>
        <name val="Calibri"/>
        <scheme val="minor"/>
      </font>
      <fill>
        <patternFill patternType="solid">
          <fgColor indexed="64"/>
          <bgColor theme="0" tint="-0.14999847407452621"/>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1"/>
        <color rgb="FF000000"/>
        <name val="Arial"/>
        <family val="2"/>
        <scheme val="none"/>
      </font>
      <numFmt numFmtId="164" formatCode="0.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1"/>
        <color rgb="FF000000"/>
        <name val="Arial"/>
        <family val="2"/>
        <scheme val="none"/>
      </font>
      <numFmt numFmtId="10" formatCode="&quot;$&quot;#,##0_);[Red]\(&quot;$&quot;#,##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1"/>
        <color rgb="FF000000"/>
        <name val="Arial"/>
        <family val="2"/>
        <scheme val="none"/>
      </font>
      <numFmt numFmtId="10" formatCode="&quot;$&quot;#,##0_);[Red]\(&quot;$&quot;#,##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1"/>
        <color rgb="FF000000"/>
        <name val="Arial"/>
        <family val="2"/>
        <scheme val="none"/>
      </font>
      <numFmt numFmtId="10" formatCode="&quot;$&quot;#,##0_);[Red]\(&quot;$&quot;#,##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1"/>
        <color rgb="FF000000"/>
        <name val="Arial"/>
        <family val="2"/>
        <scheme val="none"/>
      </font>
      <numFmt numFmtId="10" formatCode="&quot;$&quot;#,##0_);[Red]\(&quot;$&quot;#,##0\)"/>
      <fill>
        <patternFill patternType="none">
          <fgColor indexed="64"/>
          <bgColor indexed="65"/>
        </patternFill>
      </fill>
      <alignment horizontal="center" vertical="center" textRotation="0" wrapText="0" indent="0" justifyLastLine="0" shrinkToFit="0" readingOrder="0"/>
    </dxf>
    <dxf>
      <numFmt numFmtId="0" formatCode="General"/>
    </dxf>
    <dxf>
      <font>
        <b val="0"/>
        <i val="0"/>
        <strike val="0"/>
        <condense val="0"/>
        <extend val="0"/>
        <outline val="0"/>
        <shadow val="0"/>
        <u val="none"/>
        <vertAlign val="baseline"/>
        <sz val="11"/>
        <color rgb="FF000000"/>
        <name val="Arial"/>
        <family val="2"/>
        <scheme val="none"/>
      </font>
      <numFmt numFmtId="10" formatCode="&quot;$&quot;#,##0_);[Red]\(&quot;$&quot;#,##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1"/>
        <color rgb="FF000000"/>
        <name val="Arial"/>
        <family val="2"/>
        <scheme val="none"/>
      </font>
      <numFmt numFmtId="10" formatCode="&quot;$&quot;#,##0_);[Red]\(&quot;$&quot;#,##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1"/>
        <color rgb="FF000000"/>
        <name val="Arial"/>
        <family val="2"/>
        <scheme val="none"/>
      </font>
      <numFmt numFmtId="10" formatCode="&quot;$&quot;#,##0_);[Red]\(&quot;$&quot;#,##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1"/>
        <color rgb="FF000000"/>
        <name val="Arial"/>
        <family val="2"/>
        <scheme val="none"/>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1"/>
        <color rgb="FF000000"/>
        <name val="Arial"/>
        <family val="2"/>
        <scheme val="none"/>
      </font>
      <fill>
        <patternFill patternType="none">
          <fgColor indexed="64"/>
          <bgColor indexed="65"/>
        </patternFill>
      </fill>
      <alignment horizontal="general" vertical="center" textRotation="0" wrapText="1" indent="0" justifyLastLine="0" shrinkToFit="0" readingOrder="0"/>
    </dxf>
    <dxf>
      <border outline="0">
        <top style="thin">
          <color rgb="FF000000"/>
        </top>
      </border>
    </dxf>
    <dxf>
      <border outline="0">
        <left style="medium">
          <color rgb="FF000000"/>
        </left>
        <top style="medium">
          <color rgb="FF000000"/>
        </top>
      </border>
    </dxf>
    <dxf>
      <border outline="0">
        <bottom style="thin">
          <color rgb="FF000000"/>
        </bottom>
      </border>
    </dxf>
    <dxf>
      <font>
        <b/>
        <i val="0"/>
        <strike val="0"/>
        <condense val="0"/>
        <extend val="0"/>
        <outline val="0"/>
        <shadow val="0"/>
        <u val="none"/>
        <vertAlign val="baseline"/>
        <sz val="11"/>
        <color theme="0"/>
        <name val="Arial"/>
        <family val="2"/>
        <scheme val="none"/>
      </font>
      <fill>
        <patternFill patternType="solid">
          <fgColor indexed="64"/>
          <bgColor theme="4"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1" hidden="0"/>
    </dxf>
    <dxf>
      <font>
        <color rgb="FF9C0006"/>
      </font>
      <fill>
        <patternFill>
          <bgColor rgb="FFFFC7CE"/>
        </patternFill>
      </fill>
    </dxf>
    <dxf>
      <font>
        <color theme="0"/>
      </font>
    </dxf>
    <dxf>
      <font>
        <color theme="0"/>
      </font>
    </dxf>
    <dxf>
      <font>
        <color theme="0"/>
      </font>
    </dxf>
    <dxf>
      <font>
        <color theme="0"/>
      </font>
    </dxf>
    <dxf>
      <fill>
        <patternFill>
          <bgColor rgb="FFFF0000"/>
        </patternFill>
      </fill>
    </dxf>
    <dxf>
      <fill>
        <patternFill>
          <bgColor theme="6"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6" tint="0.39994506668294322"/>
        </patternFill>
      </fill>
    </dxf>
    <dxf>
      <font>
        <color theme="0"/>
      </font>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ont>
        <color theme="0"/>
      </font>
    </dxf>
    <dxf>
      <fill>
        <patternFill>
          <bgColor theme="5" tint="0.39994506668294322"/>
        </patternFill>
      </fill>
    </dxf>
    <dxf>
      <fill>
        <patternFill>
          <bgColor theme="5" tint="0.39994506668294322"/>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theme="5" tint="0.39994506668294322"/>
        </patternFill>
      </fill>
    </dxf>
    <dxf>
      <fill>
        <patternFill>
          <bgColor theme="6" tint="0.39994506668294322"/>
        </patternFill>
      </fill>
    </dxf>
    <dxf>
      <fill>
        <patternFill>
          <bgColor theme="5" tint="0.39994506668294322"/>
        </patternFill>
      </fill>
    </dxf>
    <dxf>
      <fill>
        <patternFill>
          <bgColor theme="6" tint="0.39994506668294322"/>
        </patternFill>
      </fill>
    </dxf>
    <dxf>
      <fill>
        <patternFill>
          <bgColor theme="5" tint="0.39994506668294322"/>
        </patternFill>
      </fill>
    </dxf>
    <dxf>
      <fill>
        <patternFill>
          <bgColor theme="6" tint="0.39994506668294322"/>
        </patternFill>
      </fill>
    </dxf>
    <dxf>
      <fill>
        <patternFill>
          <bgColor theme="5" tint="0.39994506668294322"/>
        </patternFill>
      </fill>
    </dxf>
    <dxf>
      <fill>
        <patternFill>
          <bgColor theme="6" tint="0.39994506668294322"/>
        </patternFill>
      </fill>
    </dxf>
    <dxf>
      <fill>
        <patternFill>
          <bgColor theme="5" tint="0.39994506668294322"/>
        </patternFill>
      </fill>
    </dxf>
    <dxf>
      <fill>
        <patternFill>
          <bgColor theme="6" tint="0.39994506668294322"/>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theme="5" tint="0.39994506668294322"/>
        </patternFill>
      </fill>
    </dxf>
    <dxf>
      <fill>
        <patternFill>
          <bgColor theme="6" tint="0.39994506668294322"/>
        </patternFill>
      </fill>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theme="5" tint="0.39994506668294322"/>
        </patternFill>
      </fill>
    </dxf>
    <dxf>
      <fill>
        <patternFill>
          <bgColor rgb="FFFF0000"/>
        </patternFill>
      </fill>
    </dxf>
    <dxf>
      <font>
        <color theme="0"/>
      </font>
    </dxf>
    <dxf>
      <font>
        <color theme="0"/>
      </font>
      <fill>
        <patternFill>
          <bgColor theme="6" tint="0.39994506668294322"/>
        </patternFill>
      </fill>
    </dxf>
    <dxf>
      <fill>
        <patternFill>
          <bgColor rgb="FFFFC000"/>
        </patternFill>
      </fill>
    </dxf>
    <dxf>
      <fill>
        <patternFill>
          <bgColor theme="6" tint="0.39994506668294322"/>
        </patternFill>
      </fill>
    </dxf>
    <dxf>
      <fill>
        <patternFill>
          <bgColor rgb="FFFFC000"/>
        </patternFill>
      </fill>
    </dxf>
    <dxf>
      <font>
        <color theme="0"/>
      </font>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rgb="FFFF0000"/>
        </patternFill>
      </fill>
    </dxf>
    <dxf>
      <fill>
        <patternFill>
          <bgColor rgb="FFFF0000"/>
        </patternFill>
      </fill>
    </dxf>
    <dxf>
      <font>
        <color theme="0"/>
      </font>
      <fill>
        <patternFill>
          <bgColor theme="6" tint="0.39994506668294322"/>
        </patternFill>
      </fill>
    </dxf>
    <dxf>
      <fill>
        <patternFill>
          <bgColor rgb="FFFFC000"/>
        </patternFill>
      </fill>
    </dxf>
    <dxf>
      <font>
        <color theme="0"/>
      </font>
    </dxf>
    <dxf>
      <font>
        <color theme="0"/>
      </font>
    </dxf>
    <dxf>
      <fill>
        <patternFill>
          <bgColor theme="6" tint="0.39994506668294322"/>
        </patternFill>
      </fill>
    </dxf>
    <dxf>
      <fill>
        <patternFill>
          <bgColor rgb="FFFFC000"/>
        </patternFill>
      </fill>
    </dxf>
    <dxf>
      <font>
        <color theme="0"/>
      </font>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6"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rgb="FFFF0000"/>
        </patternFill>
      </fill>
    </dxf>
    <dxf>
      <fill>
        <patternFill>
          <bgColor theme="6" tint="0.39994506668294322"/>
        </patternFill>
      </fill>
    </dxf>
    <dxf>
      <fill>
        <patternFill>
          <bgColor theme="6"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ont>
        <color theme="0"/>
      </font>
    </dxf>
    <dxf>
      <font>
        <color theme="0"/>
      </font>
    </dxf>
    <dxf>
      <font>
        <color theme="0"/>
      </font>
    </dxf>
    <dxf>
      <font>
        <color theme="0"/>
      </font>
    </dxf>
    <dxf>
      <font>
        <color theme="0"/>
      </font>
    </dxf>
    <dxf>
      <font>
        <color theme="0"/>
      </font>
      <fill>
        <patternFill>
          <bgColor theme="5" tint="0.39994506668294322"/>
        </patternFill>
      </fill>
    </dxf>
    <dxf>
      <font>
        <color theme="0"/>
      </font>
    </dxf>
    <dxf>
      <font>
        <color theme="0"/>
      </font>
    </dxf>
    <dxf>
      <font>
        <color theme="0"/>
      </font>
    </dxf>
    <dxf>
      <font>
        <color theme="0"/>
      </font>
    </dxf>
    <dxf>
      <font>
        <color theme="0"/>
      </font>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6" tint="0.39994506668294322"/>
        </patternFill>
      </fill>
    </dxf>
    <dxf>
      <font>
        <color theme="0"/>
      </font>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ont>
        <color theme="0"/>
      </font>
    </dxf>
    <dxf>
      <fill>
        <patternFill>
          <bgColor theme="5" tint="0.39994506668294322"/>
        </patternFill>
      </fill>
    </dxf>
    <dxf>
      <fill>
        <patternFill>
          <bgColor theme="5" tint="0.39994506668294322"/>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fill>
        <patternFill>
          <bgColor theme="6" tint="0.39994506668294322"/>
        </patternFill>
      </fill>
    </dxf>
    <dxf>
      <font>
        <color theme="0"/>
      </font>
    </dxf>
    <dxf>
      <font>
        <color theme="0"/>
      </font>
    </dxf>
    <dxf>
      <font>
        <color theme="0"/>
      </font>
    </dxf>
    <dxf>
      <font>
        <color theme="0"/>
      </font>
    </dxf>
    <dxf>
      <fill>
        <patternFill>
          <bgColor theme="5" tint="0.39994506668294322"/>
        </patternFill>
      </fill>
    </dxf>
    <dxf>
      <fill>
        <patternFill>
          <bgColor theme="6" tint="0.39994506668294322"/>
        </patternFill>
      </fill>
    </dxf>
    <dxf>
      <fill>
        <patternFill>
          <bgColor theme="5" tint="0.39994506668294322"/>
        </patternFill>
      </fill>
    </dxf>
    <dxf>
      <fill>
        <patternFill>
          <bgColor rgb="FFFF0000"/>
        </patternFill>
      </fill>
    </dxf>
    <dxf>
      <fill>
        <patternFill>
          <bgColor rgb="FFFF0000"/>
        </patternFill>
      </fill>
    </dxf>
    <dxf>
      <fill>
        <patternFill>
          <bgColor rgb="FFFF0000"/>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6" tint="0.39994506668294322"/>
        </patternFill>
      </fill>
    </dxf>
    <dxf>
      <font>
        <color theme="0"/>
      </font>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ont>
        <color theme="0"/>
      </font>
    </dxf>
    <dxf>
      <fill>
        <patternFill>
          <bgColor theme="5" tint="0.39994506668294322"/>
        </patternFill>
      </fill>
    </dxf>
    <dxf>
      <fill>
        <patternFill>
          <bgColor theme="5" tint="0.39994506668294322"/>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fill>
        <patternFill>
          <bgColor theme="6" tint="0.39994506668294322"/>
        </patternFill>
      </fill>
    </dxf>
    <dxf>
      <font>
        <color theme="0"/>
      </font>
    </dxf>
    <dxf>
      <font>
        <color theme="0"/>
      </font>
    </dxf>
    <dxf>
      <font>
        <color theme="0"/>
      </font>
    </dxf>
    <dxf>
      <fill>
        <patternFill>
          <bgColor theme="5" tint="0.39994506668294322"/>
        </patternFill>
      </fill>
    </dxf>
    <dxf>
      <fill>
        <patternFill>
          <bgColor theme="6" tint="0.39994506668294322"/>
        </patternFill>
      </fill>
    </dxf>
    <dxf>
      <fill>
        <patternFill>
          <bgColor rgb="FFFF0000"/>
        </patternFill>
      </fill>
    </dxf>
    <dxf>
      <fill>
        <patternFill>
          <bgColor rgb="FFFF0000"/>
        </patternFill>
      </fill>
    </dxf>
    <dxf>
      <fill>
        <patternFill>
          <bgColor rgb="FFFF0000"/>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6" tint="0.39994506668294322"/>
        </patternFill>
      </fill>
    </dxf>
    <dxf>
      <font>
        <color theme="0"/>
      </font>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ont>
        <color theme="0"/>
      </font>
    </dxf>
    <dxf>
      <fill>
        <patternFill>
          <bgColor theme="5" tint="0.39994506668294322"/>
        </patternFill>
      </fill>
    </dxf>
    <dxf>
      <font>
        <color theme="0"/>
      </font>
    </dxf>
    <dxf>
      <font>
        <color theme="0"/>
      </font>
    </dxf>
    <dxf>
      <font>
        <color theme="0"/>
      </font>
    </dxf>
    <dxf>
      <font>
        <color theme="0"/>
      </font>
    </dxf>
    <dxf>
      <font>
        <color theme="0"/>
      </font>
      <fill>
        <patternFill>
          <bgColor theme="6" tint="0.39994506668294322"/>
        </patternFill>
      </fill>
    </dxf>
    <dxf>
      <font>
        <color theme="0"/>
      </font>
    </dxf>
    <dxf>
      <font>
        <color theme="0"/>
      </font>
    </dxf>
    <dxf>
      <font>
        <color theme="0"/>
      </font>
    </dxf>
    <dxf>
      <font>
        <color theme="0"/>
      </font>
    </dxf>
    <dxf>
      <font>
        <color theme="0"/>
      </font>
    </dxf>
    <dxf>
      <fill>
        <patternFill>
          <bgColor rgb="FFFF0000"/>
        </patternFill>
      </fill>
    </dxf>
    <dxf>
      <fill>
        <patternFill>
          <bgColor theme="5" tint="0.39994506668294322"/>
        </patternFill>
      </fill>
    </dxf>
    <dxf>
      <fill>
        <patternFill>
          <bgColor theme="5" tint="0.39994506668294322"/>
        </patternFill>
      </fill>
    </dxf>
    <dxf>
      <fill>
        <patternFill>
          <bgColor theme="6" tint="0.39994506668294322"/>
        </patternFill>
      </fill>
    </dxf>
    <dxf>
      <font>
        <color theme="0"/>
      </font>
    </dxf>
    <dxf>
      <font>
        <color theme="0"/>
      </font>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ont>
        <color theme="0"/>
      </font>
      <fill>
        <patternFill>
          <bgColor theme="6" tint="0.39994506668294322"/>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rgb="FFFF0000"/>
        </patternFill>
      </fill>
    </dxf>
    <dxf>
      <fill>
        <patternFill>
          <bgColor theme="5" tint="0.39994506668294322"/>
        </patternFill>
      </fill>
    </dxf>
    <dxf>
      <font>
        <color theme="0"/>
      </font>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6" tint="0.39994506668294322"/>
        </patternFill>
      </fill>
    </dxf>
    <dxf>
      <font>
        <color theme="0"/>
      </font>
    </dxf>
    <dxf>
      <font>
        <color theme="0"/>
      </font>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ont>
        <color theme="0"/>
      </font>
      <fill>
        <patternFill>
          <bgColor theme="6" tint="0.39994506668294322"/>
        </patternFill>
      </fill>
    </dxf>
    <dxf>
      <font>
        <color theme="0"/>
      </font>
    </dxf>
    <dxf>
      <font>
        <color theme="0"/>
      </font>
    </dxf>
    <dxf>
      <font>
        <color theme="0"/>
      </font>
    </dxf>
    <dxf>
      <font>
        <color theme="0"/>
      </font>
    </dxf>
    <dxf>
      <font>
        <color theme="0"/>
      </font>
    </dxf>
    <dxf>
      <font>
        <color theme="0"/>
      </font>
    </dxf>
    <dxf>
      <font>
        <color theme="0"/>
      </font>
    </dxf>
    <dxf>
      <fill>
        <patternFill>
          <bgColor rgb="FFFF0000"/>
        </patternFill>
      </fill>
    </dxf>
    <dxf>
      <fill>
        <patternFill>
          <bgColor theme="5" tint="0.39994506668294322"/>
        </patternFill>
      </fill>
    </dxf>
    <dxf>
      <fill>
        <patternFill>
          <bgColor theme="5" tint="0.39994506668294322"/>
        </patternFill>
      </fill>
    </dxf>
    <dxf>
      <fill>
        <patternFill>
          <bgColor theme="6"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ont>
        <color theme="0"/>
      </font>
    </dxf>
    <dxf>
      <font>
        <color theme="0"/>
      </font>
    </dxf>
    <dxf>
      <font>
        <color theme="0"/>
      </font>
      <fill>
        <patternFill>
          <bgColor theme="6" tint="0.39994506668294322"/>
        </patternFill>
      </fill>
    </dxf>
    <dxf>
      <font>
        <color theme="0"/>
      </font>
    </dxf>
    <dxf>
      <font>
        <color theme="0"/>
      </font>
    </dxf>
    <dxf>
      <font>
        <color theme="0"/>
      </font>
    </dxf>
    <dxf>
      <font>
        <color theme="0"/>
      </font>
    </dxf>
    <dxf>
      <font>
        <color theme="0"/>
      </font>
    </dxf>
    <dxf>
      <font>
        <color theme="0"/>
      </font>
    </dxf>
    <dxf>
      <font>
        <color theme="0"/>
      </font>
    </dxf>
    <dxf>
      <fill>
        <patternFill>
          <bgColor theme="5" tint="0.39994506668294322"/>
        </patternFill>
      </fill>
    </dxf>
    <dxf>
      <fill>
        <patternFill>
          <bgColor theme="6"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rgb="FFFF0000"/>
        </patternFill>
      </fill>
    </dxf>
    <dxf>
      <fill>
        <patternFill>
          <bgColor rgb="FFFF0000"/>
        </patternFill>
      </fill>
    </dxf>
    <dxf>
      <fill>
        <patternFill>
          <bgColor rgb="FFFF0000"/>
        </patternFill>
      </fill>
    </dxf>
    <dxf>
      <fill>
        <patternFill>
          <bgColor theme="5" tint="0.39994506668294322"/>
        </patternFill>
      </fill>
    </dxf>
    <dxf>
      <fill>
        <patternFill>
          <bgColor theme="6" tint="0.39994506668294322"/>
        </patternFill>
      </fill>
    </dxf>
    <dxf>
      <font>
        <color theme="0"/>
      </font>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ont>
        <color theme="0"/>
      </font>
    </dxf>
    <dxf>
      <fill>
        <patternFill>
          <bgColor theme="5" tint="0.39994506668294322"/>
        </patternFill>
      </fill>
    </dxf>
    <dxf>
      <font>
        <color theme="0"/>
      </font>
    </dxf>
    <dxf>
      <font>
        <color theme="0"/>
      </font>
    </dxf>
    <dxf>
      <font>
        <color theme="0"/>
      </font>
    </dxf>
    <dxf>
      <font>
        <color theme="0"/>
      </font>
    </dxf>
    <dxf>
      <font>
        <color theme="0"/>
      </font>
      <fill>
        <patternFill>
          <bgColor theme="6" tint="0.39994506668294322"/>
        </patternFill>
      </fill>
    </dxf>
    <dxf>
      <font>
        <color theme="0"/>
      </font>
    </dxf>
    <dxf>
      <font>
        <color theme="0"/>
      </font>
    </dxf>
    <dxf>
      <fill>
        <patternFill>
          <bgColor theme="5" tint="0.39994506668294322"/>
        </patternFill>
      </fill>
    </dxf>
    <dxf>
      <fill>
        <patternFill>
          <bgColor theme="6" tint="0.39994506668294322"/>
        </patternFill>
      </fill>
    </dxf>
    <dxf>
      <font>
        <color theme="0"/>
      </font>
    </dxf>
    <dxf>
      <fill>
        <patternFill>
          <bgColor rgb="FFFF0000"/>
        </patternFill>
      </fill>
    </dxf>
    <dxf>
      <fill>
        <patternFill>
          <bgColor rgb="FFFF0000"/>
        </patternFill>
      </fill>
    </dxf>
    <dxf>
      <fill>
        <patternFill>
          <bgColor rgb="FFFF0000"/>
        </patternFill>
      </fill>
    </dxf>
    <dxf>
      <fill>
        <patternFill>
          <bgColor theme="5" tint="0.39994506668294322"/>
        </patternFill>
      </fill>
    </dxf>
    <dxf>
      <fill>
        <patternFill>
          <bgColor theme="6" tint="0.39994506668294322"/>
        </patternFill>
      </fill>
    </dxf>
    <dxf>
      <font>
        <color theme="0"/>
      </font>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ont>
        <color theme="0"/>
      </font>
    </dxf>
    <dxf>
      <fill>
        <patternFill>
          <bgColor theme="5" tint="0.39994506668294322"/>
        </patternFill>
      </fill>
    </dxf>
    <dxf>
      <font>
        <color theme="0"/>
      </font>
    </dxf>
    <dxf>
      <font>
        <color theme="0"/>
      </font>
    </dxf>
    <dxf>
      <font>
        <color theme="0"/>
      </font>
    </dxf>
    <dxf>
      <font>
        <color theme="0"/>
      </font>
    </dxf>
    <dxf>
      <font>
        <color theme="0"/>
      </font>
      <fill>
        <patternFill>
          <bgColor theme="6" tint="0.39994506668294322"/>
        </patternFill>
      </fill>
    </dxf>
    <dxf>
      <font>
        <color theme="0"/>
      </font>
    </dxf>
    <dxf>
      <font>
        <color theme="0"/>
      </font>
    </dxf>
    <dxf>
      <font>
        <color theme="0"/>
      </font>
    </dxf>
    <dxf>
      <fill>
        <patternFill>
          <bgColor theme="6" tint="0.39994506668294322"/>
        </patternFill>
      </fill>
    </dxf>
    <dxf>
      <font>
        <color theme="0"/>
      </font>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ont>
        <color theme="0"/>
      </font>
    </dxf>
    <dxf>
      <fill>
        <patternFill>
          <bgColor theme="5" tint="0.39994506668294322"/>
        </patternFill>
      </fill>
    </dxf>
    <dxf>
      <font>
        <color theme="0"/>
      </font>
    </dxf>
    <dxf>
      <font>
        <color theme="0"/>
      </font>
    </dxf>
    <dxf>
      <font>
        <color theme="0"/>
      </font>
    </dxf>
    <dxf>
      <font>
        <color theme="0"/>
      </font>
      <fill>
        <patternFill>
          <bgColor theme="6" tint="0.39994506668294322"/>
        </patternFill>
      </fill>
    </dxf>
    <dxf>
      <font>
        <color theme="0"/>
      </font>
    </dxf>
    <dxf>
      <font>
        <color theme="0"/>
      </font>
    </dxf>
    <dxf>
      <font>
        <color theme="0"/>
      </font>
    </dxf>
    <dxf>
      <font>
        <color theme="0"/>
      </font>
    </dxf>
    <dxf>
      <font>
        <color theme="0"/>
      </font>
    </dxf>
    <dxf>
      <fill>
        <patternFill>
          <bgColor theme="5" tint="0.39994506668294322"/>
        </patternFill>
      </fill>
    </dxf>
    <dxf>
      <fill>
        <patternFill>
          <bgColor rgb="FFFF0000"/>
        </patternFill>
      </fill>
    </dxf>
    <dxf>
      <fill>
        <patternFill>
          <bgColor theme="6"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ont>
        <color theme="0"/>
      </font>
    </dxf>
    <dxf>
      <font>
        <color theme="0"/>
      </font>
    </dxf>
    <dxf>
      <font>
        <color theme="0"/>
      </font>
      <fill>
        <patternFill>
          <bgColor theme="6" tint="0.39994506668294322"/>
        </patternFill>
      </fill>
    </dxf>
    <dxf>
      <font>
        <color theme="0"/>
      </font>
    </dxf>
    <dxf>
      <font>
        <color theme="0"/>
      </font>
    </dxf>
    <dxf>
      <font>
        <color theme="0"/>
      </font>
    </dxf>
    <dxf>
      <font>
        <color theme="0"/>
      </font>
    </dxf>
    <dxf>
      <fill>
        <patternFill>
          <bgColor theme="6" tint="0.39994506668294322"/>
        </patternFill>
      </fill>
    </dxf>
    <dxf>
      <fill>
        <patternFill>
          <bgColor theme="6" tint="0.39994506668294322"/>
        </patternFill>
      </fill>
    </dxf>
    <dxf>
      <font>
        <color theme="0"/>
      </font>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fgColor indexed="64"/>
          <bgColor theme="5" tint="0.39991454817346722"/>
        </patternFill>
      </fill>
    </dxf>
    <dxf>
      <font>
        <color theme="0"/>
      </font>
    </dxf>
    <dxf>
      <font>
        <color theme="0"/>
      </font>
    </dxf>
    <dxf>
      <font>
        <color theme="0"/>
      </font>
    </dxf>
    <dxf>
      <font>
        <color theme="0"/>
      </font>
    </dxf>
    <dxf>
      <font>
        <color theme="0"/>
      </font>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rgb="FFFF0000"/>
        </patternFill>
      </fill>
    </dxf>
    <dxf>
      <fill>
        <patternFill>
          <bgColor theme="6"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ont>
        <color theme="0"/>
      </font>
    </dxf>
    <dxf>
      <font>
        <color theme="0"/>
      </font>
    </dxf>
    <dxf>
      <font>
        <color theme="0"/>
      </font>
      <fill>
        <patternFill>
          <bgColor theme="6" tint="0.39994506668294322"/>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theme="5" tint="0.39994506668294322"/>
        </patternFill>
      </fill>
    </dxf>
    <dxf>
      <fill>
        <patternFill>
          <bgColor theme="5" tint="0.39994506668294322"/>
        </patternFill>
      </fill>
    </dxf>
    <dxf>
      <fill>
        <patternFill>
          <bgColor rgb="FFFF0000"/>
        </patternFill>
      </fill>
    </dxf>
    <dxf>
      <fill>
        <patternFill>
          <bgColor theme="5" tint="0.39994506668294322"/>
        </patternFill>
      </fill>
    </dxf>
    <dxf>
      <fill>
        <patternFill>
          <bgColor theme="6"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ont>
        <color theme="0"/>
      </font>
    </dxf>
    <dxf>
      <font>
        <color theme="0"/>
      </font>
      <fill>
        <patternFill>
          <bgColor theme="6" tint="0.39994506668294322"/>
        </patternFill>
      </fill>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rgb="FFFF0000"/>
        </patternFill>
      </fill>
    </dxf>
    <dxf>
      <fill>
        <patternFill>
          <bgColor theme="6"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ont>
        <color theme="0"/>
      </font>
    </dxf>
    <dxf>
      <font>
        <color theme="0"/>
      </font>
      <fill>
        <patternFill>
          <bgColor theme="6" tint="0.39994506668294322"/>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theme="5" tint="0.39994506668294322"/>
        </patternFill>
      </fill>
    </dxf>
    <dxf>
      <fill>
        <patternFill>
          <bgColor theme="5" tint="0.39994506668294322"/>
        </patternFill>
      </fill>
    </dxf>
    <dxf>
      <fill>
        <patternFill>
          <bgColor theme="5" tint="0.39994506668294322"/>
        </patternFill>
      </fill>
    </dxf>
    <dxf>
      <font>
        <color theme="0"/>
      </font>
    </dxf>
    <dxf>
      <fill>
        <patternFill>
          <bgColor rgb="FFFF0000"/>
        </patternFill>
      </fill>
    </dxf>
    <dxf>
      <fill>
        <patternFill>
          <bgColor theme="5" tint="0.39994506668294322"/>
        </patternFill>
      </fill>
    </dxf>
    <dxf>
      <fill>
        <patternFill>
          <bgColor theme="6"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ont>
        <color theme="0"/>
      </font>
    </dxf>
    <dxf>
      <font>
        <color theme="0"/>
      </font>
    </dxf>
    <dxf>
      <font>
        <color theme="0"/>
      </font>
    </dxf>
    <dxf>
      <font>
        <color theme="0"/>
      </font>
      <fill>
        <patternFill>
          <bgColor theme="6" tint="0.39994506668294322"/>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rgb="FFFF0000"/>
        </patternFill>
      </fill>
    </dxf>
    <dxf>
      <fill>
        <patternFill>
          <bgColor rgb="FFFF0000"/>
        </patternFill>
      </fill>
    </dxf>
    <dxf>
      <fill>
        <patternFill>
          <bgColor theme="6" tint="0.39994506668294322"/>
        </patternFill>
      </fill>
    </dxf>
    <dxf>
      <fill>
        <patternFill>
          <bgColor theme="6"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theme="5" tint="0.39994506668294322"/>
        </patternFill>
      </fill>
    </dxf>
    <dxf>
      <fill>
        <patternFill>
          <bgColor theme="6" tint="0.39994506668294322"/>
        </patternFill>
      </fill>
    </dxf>
    <dxf>
      <fill>
        <patternFill>
          <bgColor rgb="FFFF0000"/>
        </patternFill>
      </fill>
    </dxf>
    <dxf>
      <fill>
        <patternFill>
          <bgColor rgb="FFFF0000"/>
        </patternFill>
      </fill>
    </dxf>
    <dxf>
      <fill>
        <patternFill>
          <bgColor rgb="FFFF0000"/>
        </patternFill>
      </fill>
    </dxf>
    <dxf>
      <fill>
        <patternFill>
          <bgColor theme="6" tint="0.39994506668294322"/>
        </patternFill>
      </fill>
    </dxf>
    <dxf>
      <fill>
        <patternFill>
          <bgColor theme="6" tint="0.39994506668294322"/>
        </patternFill>
      </fill>
    </dxf>
    <dxf>
      <font>
        <color theme="0"/>
      </font>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rgb="FFFF0000"/>
        </patternFill>
      </fill>
    </dxf>
    <dxf>
      <font>
        <color theme="0"/>
      </font>
    </dxf>
    <dxf>
      <font>
        <color theme="0"/>
      </font>
    </dxf>
    <dxf>
      <fill>
        <patternFill>
          <bgColor theme="5" tint="0.39994506668294322"/>
        </patternFill>
      </fill>
    </dxf>
    <dxf>
      <fill>
        <patternFill>
          <bgColor theme="6" tint="0.39994506668294322"/>
        </patternFill>
      </fill>
    </dxf>
    <dxf>
      <font>
        <color theme="0"/>
      </font>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ont>
        <color theme="0"/>
      </font>
    </dxf>
    <dxf>
      <font>
        <color theme="0"/>
      </font>
    </dxf>
    <dxf>
      <font>
        <color theme="0"/>
      </font>
    </dxf>
    <dxf>
      <font>
        <color theme="0"/>
      </font>
    </dxf>
    <dxf>
      <font>
        <color theme="0"/>
      </font>
      <fill>
        <patternFill>
          <bgColor theme="6" tint="0.39994506668294322"/>
        </patternFill>
      </fill>
    </dxf>
    <dxf>
      <font>
        <color theme="0"/>
      </font>
    </dxf>
    <dxf>
      <font>
        <color theme="0"/>
      </font>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ont>
        <color theme="0"/>
      </font>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ont>
        <color rgb="FF9C0006"/>
      </font>
      <fill>
        <patternFill>
          <bgColor rgb="FFFFC7CE"/>
        </patternFill>
      </fill>
    </dxf>
    <dxf>
      <fill>
        <patternFill>
          <bgColor theme="5" tint="0.39994506668294322"/>
        </patternFill>
      </fill>
    </dxf>
    <dxf>
      <fill>
        <patternFill>
          <bgColor theme="6" tint="0.39994506668294322"/>
        </patternFill>
      </fill>
    </dxf>
    <dxf>
      <fill>
        <patternFill>
          <bgColor rgb="FFFF0000"/>
        </patternFill>
      </fill>
    </dxf>
    <dxf>
      <fill>
        <patternFill>
          <bgColor theme="6" tint="0.39994506668294322"/>
        </patternFill>
      </fill>
    </dxf>
    <dxf>
      <fill>
        <patternFill>
          <bgColor theme="6" tint="0.39994506668294322"/>
        </patternFill>
      </fill>
    </dxf>
    <dxf>
      <fill>
        <patternFill>
          <bgColor theme="0" tint="-0.34998626667073579"/>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theme="0" tint="-0.34998626667073579"/>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6" tint="0.39994506668294322"/>
        </patternFill>
      </fill>
    </dxf>
    <dxf>
      <font>
        <color rgb="FF9C0006"/>
      </font>
      <fill>
        <patternFill>
          <bgColor rgb="FFFFC7CE"/>
        </patternFill>
      </fill>
    </dxf>
    <dxf>
      <fill>
        <patternFill>
          <bgColor theme="5" tint="0.39994506668294322"/>
        </patternFill>
      </fill>
    </dxf>
    <dxf>
      <fill>
        <patternFill>
          <bgColor theme="5" tint="0.39994506668294322"/>
        </patternFill>
      </fill>
    </dxf>
    <dxf>
      <fill>
        <patternFill>
          <bgColor rgb="FFFF0000"/>
        </patternFill>
      </fill>
    </dxf>
    <dxf>
      <fill>
        <patternFill>
          <bgColor theme="6" tint="0.39994506668294322"/>
        </patternFill>
      </fill>
    </dxf>
    <dxf>
      <fill>
        <patternFill>
          <bgColor theme="6"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ont>
        <color theme="0"/>
      </font>
    </dxf>
    <dxf>
      <fill>
        <patternFill>
          <bgColor theme="5" tint="0.39994506668294322"/>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theme="5" tint="0.39994506668294322"/>
        </patternFill>
      </fill>
    </dxf>
    <dxf>
      <fill>
        <patternFill>
          <bgColor theme="5" tint="0.39994506668294322"/>
        </patternFill>
      </fill>
    </dxf>
    <dxf>
      <fill>
        <patternFill>
          <bgColor theme="5" tint="0.39994506668294322"/>
        </patternFill>
      </fill>
    </dxf>
    <dxf>
      <font>
        <b val="0"/>
        <i val="0"/>
        <color theme="1"/>
      </font>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ont>
        <color theme="0"/>
      </font>
    </dxf>
    <dxf>
      <font>
        <color theme="0"/>
      </font>
    </dxf>
    <dxf>
      <font>
        <color theme="0"/>
      </font>
    </dxf>
    <dxf>
      <fill>
        <patternFill>
          <bgColor theme="5" tint="0.39994506668294322"/>
        </patternFill>
      </fill>
    </dxf>
    <dxf>
      <font>
        <color theme="0"/>
      </font>
    </dxf>
    <dxf>
      <font>
        <color theme="0"/>
      </font>
    </dxf>
    <dxf>
      <font>
        <color rgb="FF9C0006"/>
      </font>
      <fill>
        <patternFill>
          <bgColor rgb="FFFFC7CE"/>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rgb="FFFF0000"/>
        </patternFill>
      </fill>
    </dxf>
    <dxf>
      <fill>
        <patternFill>
          <bgColor theme="6"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ont>
        <b val="0"/>
        <i val="0"/>
        <color theme="1"/>
      </font>
      <fill>
        <patternFill>
          <bgColor theme="5" tint="0.39994506668294322"/>
        </patternFill>
      </fill>
    </dxf>
    <dxf>
      <font>
        <color theme="0"/>
      </font>
    </dxf>
    <dxf>
      <fill>
        <patternFill>
          <bgColor theme="5" tint="0.39994506668294322"/>
        </patternFill>
      </fill>
    </dxf>
    <dxf>
      <font>
        <color theme="0"/>
      </font>
    </dxf>
    <dxf>
      <font>
        <color theme="0"/>
      </font>
    </dxf>
    <dxf>
      <font>
        <color theme="0"/>
      </font>
    </dxf>
    <dxf>
      <font>
        <color theme="0"/>
      </font>
    </dxf>
    <dxf>
      <font>
        <color theme="0"/>
      </font>
      <fill>
        <patternFill>
          <bgColor theme="6" tint="0.39994506668294322"/>
        </patternFill>
      </fill>
    </dxf>
    <dxf>
      <font>
        <color theme="0"/>
      </font>
    </dxf>
    <dxf>
      <font>
        <color theme="0"/>
      </font>
    </dxf>
    <dxf>
      <font>
        <color theme="0"/>
      </font>
    </dxf>
    <dxf>
      <font>
        <color theme="0"/>
      </font>
    </dxf>
    <dxf>
      <font>
        <color theme="0"/>
      </font>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6"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ont>
        <color theme="0"/>
      </font>
    </dxf>
    <dxf>
      <fill>
        <patternFill>
          <bgColor theme="5" tint="0.39994506668294322"/>
        </patternFill>
      </fill>
    </dxf>
    <dxf>
      <fill>
        <patternFill>
          <bgColor theme="5" tint="0.39994506668294322"/>
        </patternFill>
      </fill>
    </dxf>
    <dxf>
      <fill>
        <patternFill>
          <bgColor theme="5" tint="0.39994506668294322"/>
        </patternFill>
      </fill>
    </dxf>
    <dxf>
      <font>
        <color theme="0"/>
      </font>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ont>
        <color theme="0"/>
      </font>
    </dxf>
    <dxf>
      <font>
        <color theme="0"/>
      </font>
    </dxf>
    <dxf>
      <font>
        <color theme="0"/>
      </font>
    </dxf>
    <dxf>
      <font>
        <color theme="0"/>
      </font>
    </dxf>
    <dxf>
      <font>
        <color theme="0"/>
      </font>
    </dxf>
    <dxf>
      <font>
        <color theme="0"/>
      </font>
      <fill>
        <patternFill>
          <bgColor theme="6" tint="0.39994506668294322"/>
        </patternFill>
      </fill>
    </dxf>
    <dxf>
      <font>
        <color theme="0"/>
      </font>
    </dxf>
    <dxf>
      <font>
        <color theme="0"/>
      </font>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ont>
        <color rgb="FF9C0006"/>
      </font>
      <fill>
        <patternFill>
          <bgColor rgb="FFFFC7CE"/>
        </patternFill>
      </fill>
    </dxf>
    <dxf>
      <fill>
        <patternFill>
          <bgColor theme="5" tint="0.39994506668294322"/>
        </patternFill>
      </fill>
    </dxf>
    <dxf>
      <fill>
        <patternFill>
          <bgColor theme="6" tint="0.39994506668294322"/>
        </patternFill>
      </fill>
    </dxf>
    <dxf>
      <fill>
        <patternFill>
          <bgColor rgb="FFFF0000"/>
        </patternFill>
      </fill>
    </dxf>
    <dxf>
      <fill>
        <patternFill>
          <bgColor theme="6" tint="0.39994506668294322"/>
        </patternFill>
      </fill>
    </dxf>
    <dxf>
      <fill>
        <patternFill>
          <bgColor theme="6" tint="0.39994506668294322"/>
        </patternFill>
      </fill>
    </dxf>
    <dxf>
      <fill>
        <patternFill>
          <bgColor theme="0" tint="-0.34998626667073579"/>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ont>
        <color theme="0"/>
      </font>
    </dxf>
    <dxf>
      <font>
        <color theme="0"/>
      </font>
    </dxf>
    <dxf>
      <font>
        <color theme="0"/>
      </font>
    </dxf>
    <dxf>
      <font>
        <color theme="0"/>
      </font>
    </dxf>
    <dxf>
      <font>
        <color theme="0"/>
      </font>
    </dxf>
    <dxf>
      <fill>
        <patternFill>
          <bgColor theme="5" tint="0.39994506668294322"/>
        </patternFill>
      </fill>
    </dxf>
    <dxf>
      <fill>
        <patternFill>
          <bgColor rgb="FFDA9694"/>
        </patternFill>
      </fill>
    </dxf>
    <dxf>
      <fill>
        <patternFill>
          <bgColor theme="6"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6" tint="0.39994506668294322"/>
        </patternFill>
      </fill>
    </dxf>
    <dxf>
      <fill>
        <patternFill>
          <bgColor theme="5" tint="0.39994506668294322"/>
        </patternFill>
      </fill>
    </dxf>
    <dxf>
      <fill>
        <patternFill>
          <bgColor theme="6" tint="0.39994506668294322"/>
        </patternFill>
      </fill>
    </dxf>
    <dxf>
      <fill>
        <patternFill>
          <bgColor theme="6" tint="0.39994506668294322"/>
        </patternFill>
      </fill>
    </dxf>
    <dxf>
      <fill>
        <patternFill>
          <bgColor theme="5" tint="0.39994506668294322"/>
        </patternFill>
      </fill>
    </dxf>
    <dxf>
      <fill>
        <patternFill>
          <bgColor theme="6" tint="0.39994506668294322"/>
        </patternFill>
      </fill>
    </dxf>
    <dxf>
      <fill>
        <patternFill>
          <bgColor theme="5" tint="0.39994506668294322"/>
        </patternFill>
      </fill>
    </dxf>
    <dxf>
      <fill>
        <patternFill>
          <bgColor theme="6" tint="0.39994506668294322"/>
        </patternFill>
      </fill>
    </dxf>
    <dxf>
      <fill>
        <patternFill>
          <bgColor theme="5" tint="0.39994506668294322"/>
        </patternFill>
      </fill>
    </dxf>
    <dxf>
      <fill>
        <patternFill>
          <bgColor theme="6" tint="0.39994506668294322"/>
        </patternFill>
      </fill>
    </dxf>
    <dxf>
      <fill>
        <patternFill>
          <bgColor theme="5" tint="0.39994506668294322"/>
        </patternFill>
      </fill>
    </dxf>
    <dxf>
      <fill>
        <patternFill>
          <bgColor theme="6" tint="0.39994506668294322"/>
        </patternFill>
      </fill>
    </dxf>
    <dxf>
      <fill>
        <patternFill>
          <bgColor theme="5" tint="0.39994506668294322"/>
        </patternFill>
      </fill>
    </dxf>
    <dxf>
      <fill>
        <patternFill>
          <bgColor theme="6" tint="0.39994506668294322"/>
        </patternFill>
      </fill>
    </dxf>
    <dxf>
      <fill>
        <patternFill>
          <bgColor theme="5" tint="0.39994506668294322"/>
        </patternFill>
      </fill>
    </dxf>
    <dxf>
      <fill>
        <patternFill>
          <bgColor theme="6" tint="0.39994506668294322"/>
        </patternFill>
      </fill>
    </dxf>
    <dxf>
      <fill>
        <patternFill>
          <bgColor theme="5" tint="0.39994506668294322"/>
        </patternFill>
      </fill>
    </dxf>
    <dxf>
      <fill>
        <patternFill>
          <bgColor theme="6" tint="0.39994506668294322"/>
        </patternFill>
      </fill>
    </dxf>
    <dxf>
      <fill>
        <patternFill>
          <bgColor theme="5" tint="0.39994506668294322"/>
        </patternFill>
      </fill>
    </dxf>
    <dxf>
      <fill>
        <patternFill>
          <bgColor theme="6" tint="0.39994506668294322"/>
        </patternFill>
      </fill>
    </dxf>
    <dxf>
      <fill>
        <patternFill>
          <bgColor theme="5" tint="0.39994506668294322"/>
        </patternFill>
      </fill>
    </dxf>
    <dxf>
      <fill>
        <patternFill>
          <bgColor theme="6" tint="0.39994506668294322"/>
        </patternFill>
      </fill>
    </dxf>
    <dxf>
      <fill>
        <patternFill>
          <bgColor theme="5" tint="0.39994506668294322"/>
        </patternFill>
      </fill>
    </dxf>
    <dxf>
      <fill>
        <patternFill>
          <bgColor theme="6" tint="0.39994506668294322"/>
        </patternFill>
      </fill>
    </dxf>
    <dxf>
      <fill>
        <patternFill>
          <bgColor theme="5" tint="0.39994506668294322"/>
        </patternFill>
      </fill>
    </dxf>
    <dxf>
      <fill>
        <patternFill>
          <bgColor theme="6" tint="0.39994506668294322"/>
        </patternFill>
      </fill>
    </dxf>
    <dxf>
      <fill>
        <patternFill>
          <bgColor theme="5" tint="0.39994506668294322"/>
        </patternFill>
      </fill>
    </dxf>
    <dxf>
      <fill>
        <patternFill>
          <bgColor theme="6" tint="0.39994506668294322"/>
        </patternFill>
      </fill>
    </dxf>
    <dxf>
      <fill>
        <patternFill>
          <bgColor theme="5" tint="0.39994506668294322"/>
        </patternFill>
      </fill>
    </dxf>
    <dxf>
      <fill>
        <patternFill>
          <bgColor theme="6"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ont>
        <color rgb="FF9C0006"/>
      </font>
      <fill>
        <patternFill>
          <bgColor rgb="FFFFC7CE"/>
        </patternFill>
      </fill>
    </dxf>
    <dxf>
      <fill>
        <patternFill>
          <bgColor theme="0" tint="-0.34998626667073579"/>
        </patternFill>
      </fill>
    </dxf>
    <dxf>
      <fill>
        <patternFill>
          <bgColor theme="5" tint="0.39994506668294322"/>
        </patternFill>
      </fill>
    </dxf>
    <dxf>
      <fill>
        <patternFill patternType="none">
          <bgColor auto="1"/>
        </patternFill>
      </fill>
    </dxf>
    <dxf>
      <fill>
        <patternFill>
          <bgColor rgb="FFDC9694"/>
        </patternFill>
      </fill>
    </dxf>
    <dxf>
      <fill>
        <patternFill>
          <bgColor theme="0" tint="-0.34998626667073579"/>
        </patternFill>
      </fill>
    </dxf>
    <dxf>
      <fill>
        <patternFill>
          <bgColor theme="5" tint="0.39994506668294322"/>
        </patternFill>
      </fill>
    </dxf>
    <dxf>
      <font>
        <color rgb="FF9C0006"/>
      </font>
      <fill>
        <patternFill>
          <bgColor rgb="FFFFC7CE"/>
        </patternFill>
      </fill>
    </dxf>
    <dxf>
      <fill>
        <patternFill>
          <bgColor rgb="FFDA9694"/>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6" tint="0.39994506668294322"/>
        </patternFill>
      </fill>
    </dxf>
    <dxf>
      <fill>
        <patternFill>
          <bgColor theme="5" tint="0.39994506668294322"/>
        </patternFill>
      </fill>
    </dxf>
    <dxf>
      <fill>
        <patternFill>
          <bgColor theme="6" tint="0.39994506668294322"/>
        </patternFill>
      </fill>
    </dxf>
    <dxf>
      <fill>
        <patternFill>
          <bgColor theme="5" tint="0.39994506668294322"/>
        </patternFill>
      </fill>
    </dxf>
    <dxf>
      <fill>
        <patternFill>
          <bgColor theme="6" tint="0.39994506668294322"/>
        </patternFill>
      </fill>
    </dxf>
    <dxf>
      <fill>
        <patternFill>
          <bgColor theme="5" tint="0.39994506668294322"/>
        </patternFill>
      </fill>
    </dxf>
    <dxf>
      <fill>
        <patternFill>
          <bgColor theme="6" tint="0.39994506668294322"/>
        </patternFill>
      </fill>
    </dxf>
    <dxf>
      <fill>
        <patternFill>
          <bgColor theme="5" tint="0.39994506668294322"/>
        </patternFill>
      </fill>
    </dxf>
    <dxf>
      <fill>
        <patternFill>
          <bgColor theme="6" tint="0.39994506668294322"/>
        </patternFill>
      </fill>
    </dxf>
    <dxf>
      <fill>
        <patternFill>
          <bgColor theme="5" tint="0.39994506668294322"/>
        </patternFill>
      </fill>
    </dxf>
    <dxf>
      <fill>
        <patternFill>
          <bgColor theme="6" tint="0.39994506668294322"/>
        </patternFill>
      </fill>
    </dxf>
    <dxf>
      <fill>
        <patternFill>
          <bgColor theme="5" tint="0.39994506668294322"/>
        </patternFill>
      </fill>
    </dxf>
    <dxf>
      <fill>
        <patternFill>
          <bgColor theme="6" tint="0.39994506668294322"/>
        </patternFill>
      </fill>
    </dxf>
    <dxf>
      <fill>
        <patternFill>
          <bgColor theme="5" tint="0.39994506668294322"/>
        </patternFill>
      </fill>
    </dxf>
    <dxf>
      <fill>
        <patternFill>
          <bgColor theme="6" tint="0.39994506668294322"/>
        </patternFill>
      </fill>
    </dxf>
    <dxf>
      <fill>
        <patternFill>
          <bgColor theme="5" tint="0.39994506668294322"/>
        </patternFill>
      </fill>
    </dxf>
    <dxf>
      <fill>
        <patternFill>
          <bgColor theme="6" tint="0.39994506668294322"/>
        </patternFill>
      </fill>
    </dxf>
    <dxf>
      <fill>
        <patternFill>
          <bgColor theme="5" tint="0.39994506668294322"/>
        </patternFill>
      </fill>
    </dxf>
    <dxf>
      <fill>
        <patternFill>
          <bgColor theme="6" tint="0.39994506668294322"/>
        </patternFill>
      </fill>
    </dxf>
    <dxf>
      <fill>
        <patternFill>
          <bgColor theme="5"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rgb="FFFF0000"/>
        </patternFill>
      </fill>
    </dxf>
    <dxf>
      <fill>
        <patternFill>
          <bgColor rgb="FFFF0000"/>
        </patternFill>
      </fill>
    </dxf>
    <dxf>
      <fill>
        <patternFill>
          <bgColor rgb="FFFF0000"/>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gradientFill degree="90">
          <stop position="0">
            <color theme="0"/>
          </stop>
          <stop position="1">
            <color theme="9" tint="0.40000610370189521"/>
          </stop>
        </gradientFill>
      </fill>
    </dxf>
    <dxf>
      <fill>
        <gradientFill degree="90">
          <stop position="0">
            <color theme="0"/>
          </stop>
          <stop position="1">
            <color rgb="FFFFCC99"/>
          </stop>
        </gradientFill>
      </fill>
    </dxf>
    <dxf>
      <fill>
        <gradientFill degree="90">
          <stop position="0">
            <color theme="0"/>
          </stop>
          <stop position="1">
            <color rgb="FFFFCC99"/>
          </stop>
        </gradientFill>
      </fill>
    </dxf>
    <dxf>
      <fill>
        <gradientFill degree="90">
          <stop position="0">
            <color theme="0"/>
          </stop>
          <stop position="1">
            <color theme="9" tint="0.40000610370189521"/>
          </stop>
        </gradientFill>
      </fill>
    </dxf>
    <dxf>
      <fill>
        <gradientFill degree="90">
          <stop position="0">
            <color theme="0"/>
          </stop>
          <stop position="1">
            <color theme="9" tint="0.40000610370189521"/>
          </stop>
        </gradientFill>
      </fill>
    </dxf>
    <dxf>
      <fill>
        <gradientFill degree="90">
          <stop position="0">
            <color theme="0"/>
          </stop>
          <stop position="1">
            <color theme="9" tint="0.40000610370189521"/>
          </stop>
        </gradientFill>
      </fill>
    </dxf>
    <dxf>
      <fill>
        <gradientFill degree="90">
          <stop position="0">
            <color theme="0"/>
          </stop>
          <stop position="1">
            <color theme="9" tint="0.40000610370189521"/>
          </stop>
        </gradientFill>
      </fill>
    </dxf>
    <dxf>
      <fill>
        <gradientFill degree="90">
          <stop position="0">
            <color theme="0"/>
          </stop>
          <stop position="1">
            <color theme="9" tint="0.40000610370189521"/>
          </stop>
        </gradientFill>
      </fill>
    </dxf>
    <dxf>
      <fill>
        <gradientFill degree="90">
          <stop position="0">
            <color theme="0"/>
          </stop>
          <stop position="1">
            <color theme="9" tint="0.40000610370189521"/>
          </stop>
        </gradientFill>
      </fill>
    </dxf>
    <dxf>
      <fill>
        <gradientFill degree="90">
          <stop position="0">
            <color theme="0"/>
          </stop>
          <stop position="1">
            <color theme="9" tint="0.40000610370189521"/>
          </stop>
        </gradientFill>
      </fill>
    </dxf>
    <dxf>
      <fill>
        <gradientFill degree="90">
          <stop position="0">
            <color theme="0"/>
          </stop>
          <stop position="1">
            <color theme="9" tint="0.40000610370189521"/>
          </stop>
        </gradientFill>
      </fill>
    </dxf>
    <dxf>
      <fill>
        <gradientFill degree="90">
          <stop position="0">
            <color theme="0"/>
          </stop>
          <stop position="1">
            <color theme="9" tint="0.40000610370189521"/>
          </stop>
        </gradientFill>
      </fill>
    </dxf>
    <dxf>
      <fill>
        <gradientFill degree="90">
          <stop position="0">
            <color theme="0"/>
          </stop>
          <stop position="1">
            <color theme="9" tint="0.40000610370189521"/>
          </stop>
        </gradientFill>
      </fill>
    </dxf>
    <dxf>
      <fill>
        <gradientFill degree="90">
          <stop position="0">
            <color theme="0"/>
          </stop>
          <stop position="1">
            <color theme="9" tint="0.40000610370189521"/>
          </stop>
        </gradientFill>
      </fill>
    </dxf>
    <dxf>
      <fill>
        <gradientFill degree="90">
          <stop position="0">
            <color theme="0"/>
          </stop>
          <stop position="1">
            <color theme="9" tint="0.40000610370189521"/>
          </stop>
        </gradientFill>
      </fill>
    </dxf>
    <dxf>
      <fill>
        <gradientFill degree="90">
          <stop position="0">
            <color theme="0"/>
          </stop>
          <stop position="1">
            <color theme="9" tint="0.40000610370189521"/>
          </stop>
        </gradientFill>
      </fill>
    </dxf>
    <dxf>
      <fill>
        <gradientFill degree="90">
          <stop position="0">
            <color theme="0"/>
          </stop>
          <stop position="1">
            <color theme="9" tint="0.40000610370189521"/>
          </stop>
        </gradientFill>
      </fill>
    </dxf>
    <dxf>
      <fill>
        <gradientFill degree="90">
          <stop position="0">
            <color theme="0"/>
          </stop>
          <stop position="1">
            <color theme="9" tint="0.40000610370189521"/>
          </stop>
        </gradient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rgb="FFFF0000"/>
        </patternFill>
      </fill>
    </dxf>
    <dxf>
      <fill>
        <patternFill>
          <bgColor rgb="FFFF0000"/>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s>
  <tableStyles count="0" defaultTableStyle="TableStyleMedium2" defaultPivotStyle="PivotStyleLight16"/>
  <colors>
    <mruColors>
      <color rgb="FFE4DFEC"/>
      <color rgb="FFFFCC99"/>
      <color rgb="FF1EF913"/>
      <color rgb="FFDC9694"/>
      <color rgb="FFDA969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4.xml"/><Relationship Id="rId47" Type="http://schemas.openxmlformats.org/officeDocument/2006/relationships/calcChain" Target="calcChain.xml"/><Relationship Id="rId50"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2.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5.xml"/><Relationship Id="rId48" Type="http://schemas.openxmlformats.org/officeDocument/2006/relationships/customXml" Target="../customXml/item1.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5" Type="http://schemas.openxmlformats.org/officeDocument/2006/relationships/image" Target="../media/image8.png"/><Relationship Id="rId4"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xdr:from>
      <xdr:col>0</xdr:col>
      <xdr:colOff>47625</xdr:colOff>
      <xdr:row>1</xdr:row>
      <xdr:rowOff>28575</xdr:rowOff>
    </xdr:from>
    <xdr:to>
      <xdr:col>1</xdr:col>
      <xdr:colOff>1857375</xdr:colOff>
      <xdr:row>4</xdr:row>
      <xdr:rowOff>0</xdr:rowOff>
    </xdr:to>
    <xdr:pic>
      <xdr:nvPicPr>
        <xdr:cNvPr id="2" name="Picture 4">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5" y="428625"/>
          <a:ext cx="3822700" cy="530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400050</xdr:colOff>
      <xdr:row>20</xdr:row>
      <xdr:rowOff>19050</xdr:rowOff>
    </xdr:from>
    <xdr:to>
      <xdr:col>17</xdr:col>
      <xdr:colOff>240253</xdr:colOff>
      <xdr:row>32</xdr:row>
      <xdr:rowOff>152112</xdr:rowOff>
    </xdr:to>
    <xdr:pic>
      <xdr:nvPicPr>
        <xdr:cNvPr id="2" name="Picture 1">
          <a:extLst>
            <a:ext uri="{FF2B5EF4-FFF2-40B4-BE49-F238E27FC236}">
              <a16:creationId xmlns:a16="http://schemas.microsoft.com/office/drawing/2014/main" id="{67777FA6-9C8F-4BB5-8EA5-C4AB69A196DA}"/>
            </a:ext>
          </a:extLst>
        </xdr:cNvPr>
        <xdr:cNvPicPr>
          <a:picLocks noChangeAspect="1"/>
        </xdr:cNvPicPr>
      </xdr:nvPicPr>
      <xdr:blipFill>
        <a:blip xmlns:r="http://schemas.openxmlformats.org/officeDocument/2006/relationships" r:embed="rId1"/>
        <a:stretch>
          <a:fillRect/>
        </a:stretch>
      </xdr:blipFill>
      <xdr:spPr>
        <a:xfrm>
          <a:off x="2228850" y="3638550"/>
          <a:ext cx="8374603" cy="2304762"/>
        </a:xfrm>
        <a:prstGeom prst="rect">
          <a:avLst/>
        </a:prstGeom>
      </xdr:spPr>
    </xdr:pic>
    <xdr:clientData/>
  </xdr:twoCellAnchor>
  <xdr:twoCellAnchor editAs="oneCell">
    <xdr:from>
      <xdr:col>14</xdr:col>
      <xdr:colOff>28575</xdr:colOff>
      <xdr:row>16</xdr:row>
      <xdr:rowOff>66675</xdr:rowOff>
    </xdr:from>
    <xdr:to>
      <xdr:col>21</xdr:col>
      <xdr:colOff>2645</xdr:colOff>
      <xdr:row>26</xdr:row>
      <xdr:rowOff>37877</xdr:rowOff>
    </xdr:to>
    <xdr:pic>
      <xdr:nvPicPr>
        <xdr:cNvPr id="3" name="Picture 2">
          <a:extLst>
            <a:ext uri="{FF2B5EF4-FFF2-40B4-BE49-F238E27FC236}">
              <a16:creationId xmlns:a16="http://schemas.microsoft.com/office/drawing/2014/main" id="{48817D13-C39F-4B41-9EEF-C66763D17280}"/>
            </a:ext>
          </a:extLst>
        </xdr:cNvPr>
        <xdr:cNvPicPr>
          <a:picLocks noChangeAspect="1"/>
        </xdr:cNvPicPr>
      </xdr:nvPicPr>
      <xdr:blipFill>
        <a:blip xmlns:r="http://schemas.openxmlformats.org/officeDocument/2006/relationships" r:embed="rId2"/>
        <a:stretch>
          <a:fillRect/>
        </a:stretch>
      </xdr:blipFill>
      <xdr:spPr>
        <a:xfrm>
          <a:off x="8562975" y="2962275"/>
          <a:ext cx="4241270" cy="178095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1343025</xdr:colOff>
      <xdr:row>3</xdr:row>
      <xdr:rowOff>19050</xdr:rowOff>
    </xdr:from>
    <xdr:to>
      <xdr:col>1</xdr:col>
      <xdr:colOff>8572500</xdr:colOff>
      <xdr:row>3</xdr:row>
      <xdr:rowOff>2085688</xdr:rowOff>
    </xdr:to>
    <xdr:pic>
      <xdr:nvPicPr>
        <xdr:cNvPr id="2" name="Picture 1">
          <a:extLst>
            <a:ext uri="{FF2B5EF4-FFF2-40B4-BE49-F238E27FC236}">
              <a16:creationId xmlns:a16="http://schemas.microsoft.com/office/drawing/2014/main" id="{00000000-0008-0000-2300-000002000000}"/>
            </a:ext>
          </a:extLst>
        </xdr:cNvPr>
        <xdr:cNvPicPr>
          <a:picLocks noChangeAspect="1"/>
        </xdr:cNvPicPr>
      </xdr:nvPicPr>
      <xdr:blipFill>
        <a:blip xmlns:r="http://schemas.openxmlformats.org/officeDocument/2006/relationships" r:embed="rId1"/>
        <a:stretch>
          <a:fillRect/>
        </a:stretch>
      </xdr:blipFill>
      <xdr:spPr>
        <a:xfrm>
          <a:off x="6581775" y="1076325"/>
          <a:ext cx="7229475" cy="2066638"/>
        </a:xfrm>
        <a:prstGeom prst="rect">
          <a:avLst/>
        </a:prstGeom>
      </xdr:spPr>
    </xdr:pic>
    <xdr:clientData/>
  </xdr:twoCellAnchor>
  <xdr:twoCellAnchor editAs="oneCell">
    <xdr:from>
      <xdr:col>1</xdr:col>
      <xdr:colOff>1123950</xdr:colOff>
      <xdr:row>4</xdr:row>
      <xdr:rowOff>123826</xdr:rowOff>
    </xdr:from>
    <xdr:to>
      <xdr:col>1</xdr:col>
      <xdr:colOff>8639175</xdr:colOff>
      <xdr:row>4</xdr:row>
      <xdr:rowOff>2296090</xdr:rowOff>
    </xdr:to>
    <xdr:pic>
      <xdr:nvPicPr>
        <xdr:cNvPr id="3" name="Picture 2">
          <a:extLst>
            <a:ext uri="{FF2B5EF4-FFF2-40B4-BE49-F238E27FC236}">
              <a16:creationId xmlns:a16="http://schemas.microsoft.com/office/drawing/2014/main" id="{00000000-0008-0000-2300-000003000000}"/>
            </a:ext>
          </a:extLst>
        </xdr:cNvPr>
        <xdr:cNvPicPr>
          <a:picLocks noChangeAspect="1"/>
        </xdr:cNvPicPr>
      </xdr:nvPicPr>
      <xdr:blipFill>
        <a:blip xmlns:r="http://schemas.openxmlformats.org/officeDocument/2006/relationships" r:embed="rId2"/>
        <a:stretch>
          <a:fillRect/>
        </a:stretch>
      </xdr:blipFill>
      <xdr:spPr>
        <a:xfrm>
          <a:off x="6362700" y="3419476"/>
          <a:ext cx="7515225" cy="2172264"/>
        </a:xfrm>
        <a:prstGeom prst="rect">
          <a:avLst/>
        </a:prstGeom>
      </xdr:spPr>
    </xdr:pic>
    <xdr:clientData/>
  </xdr:twoCellAnchor>
  <xdr:twoCellAnchor editAs="oneCell">
    <xdr:from>
      <xdr:col>1</xdr:col>
      <xdr:colOff>1276350</xdr:colOff>
      <xdr:row>5</xdr:row>
      <xdr:rowOff>314325</xdr:rowOff>
    </xdr:from>
    <xdr:to>
      <xdr:col>1</xdr:col>
      <xdr:colOff>8543017</xdr:colOff>
      <xdr:row>5</xdr:row>
      <xdr:rowOff>1180992</xdr:rowOff>
    </xdr:to>
    <xdr:pic>
      <xdr:nvPicPr>
        <xdr:cNvPr id="4" name="Picture 3">
          <a:extLst>
            <a:ext uri="{FF2B5EF4-FFF2-40B4-BE49-F238E27FC236}">
              <a16:creationId xmlns:a16="http://schemas.microsoft.com/office/drawing/2014/main" id="{00000000-0008-0000-2300-000004000000}"/>
            </a:ext>
          </a:extLst>
        </xdr:cNvPr>
        <xdr:cNvPicPr>
          <a:picLocks noChangeAspect="1"/>
        </xdr:cNvPicPr>
      </xdr:nvPicPr>
      <xdr:blipFill>
        <a:blip xmlns:r="http://schemas.openxmlformats.org/officeDocument/2006/relationships" r:embed="rId3"/>
        <a:stretch>
          <a:fillRect/>
        </a:stretch>
      </xdr:blipFill>
      <xdr:spPr>
        <a:xfrm>
          <a:off x="6515100" y="6038850"/>
          <a:ext cx="7266667" cy="866667"/>
        </a:xfrm>
        <a:prstGeom prst="rect">
          <a:avLst/>
        </a:prstGeom>
      </xdr:spPr>
    </xdr:pic>
    <xdr:clientData/>
  </xdr:twoCellAnchor>
  <xdr:twoCellAnchor>
    <xdr:from>
      <xdr:col>1</xdr:col>
      <xdr:colOff>7591425</xdr:colOff>
      <xdr:row>5</xdr:row>
      <xdr:rowOff>447675</xdr:rowOff>
    </xdr:from>
    <xdr:to>
      <xdr:col>1</xdr:col>
      <xdr:colOff>8534400</xdr:colOff>
      <xdr:row>5</xdr:row>
      <xdr:rowOff>1181100</xdr:rowOff>
    </xdr:to>
    <xdr:sp macro="" textlink="">
      <xdr:nvSpPr>
        <xdr:cNvPr id="5" name="Oval 4">
          <a:extLst>
            <a:ext uri="{FF2B5EF4-FFF2-40B4-BE49-F238E27FC236}">
              <a16:creationId xmlns:a16="http://schemas.microsoft.com/office/drawing/2014/main" id="{00000000-0008-0000-2300-000005000000}"/>
            </a:ext>
          </a:extLst>
        </xdr:cNvPr>
        <xdr:cNvSpPr/>
      </xdr:nvSpPr>
      <xdr:spPr>
        <a:xfrm>
          <a:off x="12830175" y="6172200"/>
          <a:ext cx="942975" cy="73342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1</xdr:col>
      <xdr:colOff>180975</xdr:colOff>
      <xdr:row>6</xdr:row>
      <xdr:rowOff>66675</xdr:rowOff>
    </xdr:from>
    <xdr:to>
      <xdr:col>1</xdr:col>
      <xdr:colOff>6295261</xdr:colOff>
      <xdr:row>6</xdr:row>
      <xdr:rowOff>1428580</xdr:rowOff>
    </xdr:to>
    <xdr:pic>
      <xdr:nvPicPr>
        <xdr:cNvPr id="6" name="Picture 5">
          <a:extLst>
            <a:ext uri="{FF2B5EF4-FFF2-40B4-BE49-F238E27FC236}">
              <a16:creationId xmlns:a16="http://schemas.microsoft.com/office/drawing/2014/main" id="{00000000-0008-0000-2300-000006000000}"/>
            </a:ext>
          </a:extLst>
        </xdr:cNvPr>
        <xdr:cNvPicPr>
          <a:picLocks noChangeAspect="1"/>
        </xdr:cNvPicPr>
      </xdr:nvPicPr>
      <xdr:blipFill>
        <a:blip xmlns:r="http://schemas.openxmlformats.org/officeDocument/2006/relationships" r:embed="rId4"/>
        <a:stretch>
          <a:fillRect/>
        </a:stretch>
      </xdr:blipFill>
      <xdr:spPr>
        <a:xfrm>
          <a:off x="5419725" y="7191375"/>
          <a:ext cx="6114286" cy="1361905"/>
        </a:xfrm>
        <a:prstGeom prst="rect">
          <a:avLst/>
        </a:prstGeom>
      </xdr:spPr>
    </xdr:pic>
    <xdr:clientData/>
  </xdr:twoCellAnchor>
  <xdr:twoCellAnchor editAs="oneCell">
    <xdr:from>
      <xdr:col>1</xdr:col>
      <xdr:colOff>6667500</xdr:colOff>
      <xdr:row>6</xdr:row>
      <xdr:rowOff>47625</xdr:rowOff>
    </xdr:from>
    <xdr:to>
      <xdr:col>1</xdr:col>
      <xdr:colOff>9934167</xdr:colOff>
      <xdr:row>6</xdr:row>
      <xdr:rowOff>1142863</xdr:rowOff>
    </xdr:to>
    <xdr:pic>
      <xdr:nvPicPr>
        <xdr:cNvPr id="7" name="Picture 6">
          <a:extLst>
            <a:ext uri="{FF2B5EF4-FFF2-40B4-BE49-F238E27FC236}">
              <a16:creationId xmlns:a16="http://schemas.microsoft.com/office/drawing/2014/main" id="{00000000-0008-0000-2300-000007000000}"/>
            </a:ext>
          </a:extLst>
        </xdr:cNvPr>
        <xdr:cNvPicPr>
          <a:picLocks noChangeAspect="1"/>
        </xdr:cNvPicPr>
      </xdr:nvPicPr>
      <xdr:blipFill>
        <a:blip xmlns:r="http://schemas.openxmlformats.org/officeDocument/2006/relationships" r:embed="rId5"/>
        <a:stretch>
          <a:fillRect/>
        </a:stretch>
      </xdr:blipFill>
      <xdr:spPr>
        <a:xfrm>
          <a:off x="11906250" y="7172325"/>
          <a:ext cx="3266667" cy="1095238"/>
        </a:xfrm>
        <a:prstGeom prst="rect">
          <a:avLst/>
        </a:prstGeom>
      </xdr:spPr>
    </xdr:pic>
    <xdr:clientData/>
  </xdr:twoCellAnchor>
  <xdr:twoCellAnchor>
    <xdr:from>
      <xdr:col>1</xdr:col>
      <xdr:colOff>2466976</xdr:colOff>
      <xdr:row>6</xdr:row>
      <xdr:rowOff>142876</xdr:rowOff>
    </xdr:from>
    <xdr:to>
      <xdr:col>1</xdr:col>
      <xdr:colOff>3743326</xdr:colOff>
      <xdr:row>6</xdr:row>
      <xdr:rowOff>942976</xdr:rowOff>
    </xdr:to>
    <xdr:sp macro="" textlink="">
      <xdr:nvSpPr>
        <xdr:cNvPr id="8" name="Oval 7">
          <a:extLst>
            <a:ext uri="{FF2B5EF4-FFF2-40B4-BE49-F238E27FC236}">
              <a16:creationId xmlns:a16="http://schemas.microsoft.com/office/drawing/2014/main" id="{00000000-0008-0000-2300-000008000000}"/>
            </a:ext>
          </a:extLst>
        </xdr:cNvPr>
        <xdr:cNvSpPr/>
      </xdr:nvSpPr>
      <xdr:spPr>
        <a:xfrm>
          <a:off x="7705726" y="7267576"/>
          <a:ext cx="1276350" cy="80010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7572375</xdr:colOff>
      <xdr:row>6</xdr:row>
      <xdr:rowOff>142875</xdr:rowOff>
    </xdr:from>
    <xdr:to>
      <xdr:col>1</xdr:col>
      <xdr:colOff>9953624</xdr:colOff>
      <xdr:row>6</xdr:row>
      <xdr:rowOff>1152525</xdr:rowOff>
    </xdr:to>
    <xdr:sp macro="" textlink="">
      <xdr:nvSpPr>
        <xdr:cNvPr id="9" name="Oval 8">
          <a:extLst>
            <a:ext uri="{FF2B5EF4-FFF2-40B4-BE49-F238E27FC236}">
              <a16:creationId xmlns:a16="http://schemas.microsoft.com/office/drawing/2014/main" id="{00000000-0008-0000-2300-000009000000}"/>
            </a:ext>
          </a:extLst>
        </xdr:cNvPr>
        <xdr:cNvSpPr/>
      </xdr:nvSpPr>
      <xdr:spPr>
        <a:xfrm>
          <a:off x="12811125" y="7267575"/>
          <a:ext cx="2381249" cy="100965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consolidatededison.sharepoint.com/Users/GolinoC/Desktop/coned/corp/Users/smithna/AppData/Local/Temp/Con%20Edison%20CI%20Gas%20Tool%20v1.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smithna/AppData/Local/Microsoft/Windows/INetCache/Content.Outlook/LJPKZ75S/Con-Edison-CI-Electric-Tool-v%201.3%20-%209.07.2017.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consolidatededison.sharepoint.com/Users/GolinoC/Desktop/Coned/Corp/Users/smithna/Desktop/C&amp;I%20Reference%20Material/Con-Edison-CI-Electric-Tool-v1.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smithna/Desktop/C&amp;I%20Reference%20Material/Con-Edison-CI-Electric-Tool-v1.2.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grechc/AppData/Local/Microsoft/Windows/INetCache/Content.Outlook/SEQPWJKB/Con%20Edison%20CI%20Electric%20Tool%20v19.2%20(Revision%2013)%20-%20tuneup%20test_BTQEdi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 Rinse Spray Valve"/>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ghting picklists"/>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ir Conditioner - Unitary AC"/>
      <sheetName val="Lighting - By Fixture Code"/>
    </sheetNames>
    <sheetDataSet>
      <sheetData sheetId="0" refreshError="1"/>
      <sheetData sheetId="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ghting picklists"/>
      <sheetName val="Measure Name"/>
    </sheetNames>
    <sheetDataSet>
      <sheetData sheetId="0" refreshError="1"/>
      <sheetData sheetId="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ghting Picklist"/>
    </sheetNames>
    <sheetDataSet>
      <sheetData sheetId="0"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6D305ACF-6236-4363-957A-DCE3CCC220DC}" name="TableLightingMapping3" displayName="TableLightingMapping3" ref="T1:AD95" totalsRowShown="0" headerRowDxfId="23" headerRowBorderDxfId="22" tableBorderDxfId="21" totalsRowBorderDxfId="20">
  <autoFilter ref="T1:AD95" xr:uid="{9AF910C3-8B41-43BB-AA4F-7EA79292298F}"/>
  <sortState xmlns:xlrd2="http://schemas.microsoft.com/office/spreadsheetml/2017/richdata2" ref="T2:AB95">
    <sortCondition ref="Y4:Y98"/>
  </sortState>
  <tableColumns count="11">
    <tableColumn id="1" xr3:uid="{D3D528CC-A1E2-4093-B0B7-4E307301D597}" name="DLC/Energy Star Category " dataDxfId="19"/>
    <tableColumn id="2" xr3:uid="{4110234E-33B8-4BD4-9EAC-7FCC745EDDFB}" name="Existing Equipment" dataDxfId="18"/>
    <tableColumn id="3" xr3:uid="{8D4539D1-F185-4A5B-8C7C-343444BCABBB}" name="Incentive Per Fixture" dataDxfId="17"/>
    <tableColumn id="4" xr3:uid="{26D755AA-477B-4859-B3E0-8C755B632521}" name="Bonus Incentive" dataDxfId="16"/>
    <tableColumn id="5" xr3:uid="{A60E3E99-511C-4E85-A375-DDEA5D7DE631}" name="Total Estimated Incentive" dataDxfId="15">
      <calculatedColumnFormula>TableLightingMapping3[[#This Row],[Incentive Per Fixture]]+TableLightingMapping3[[#This Row],[Bonus Incentive]]</calculatedColumnFormula>
    </tableColumn>
    <tableColumn id="6" xr3:uid="{483CCC40-2352-46C2-A802-62833673E3D6}" name="DLC Legend" dataDxfId="14"/>
    <tableColumn id="7" xr3:uid="{5B4FF2CE-6E02-4E82-83A8-B80908C614F7}" name="EE_Orig" dataDxfId="13"/>
    <tableColumn id="8" xr3:uid="{0C3E2B30-992F-4BBA-895A-7FFCB319DCF2}" name="Proposed Measure Name" dataDxfId="12"/>
    <tableColumn id="9" xr3:uid="{2F8ED52C-DAA7-4FE4-A8D7-E9BD407FFCE6}" name="Measure ID" dataDxfId="11"/>
    <tableColumn id="10" xr3:uid="{FB88C9B4-A0A3-49DC-92FB-F00591593C55}" name="Existing Fixture Code" dataDxfId="10"/>
    <tableColumn id="11" xr3:uid="{4DE49839-73CC-4BA5-B0C6-97ECB99EA79A}" name="Baseline Wattage" dataDxfId="9"/>
  </tableColumns>
  <tableStyleInfo name="TableStyleLight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1" displayName="Table1" ref="P2:R20" totalsRowShown="0" headerRowDxfId="8">
  <autoFilter ref="P2:R20" xr:uid="{00000000-0009-0000-0100-000001000000}"/>
  <tableColumns count="3">
    <tableColumn id="3" xr3:uid="{00000000-0010-0000-0000-000003000000}" name="DLC Category" dataDxfId="7"/>
    <tableColumn id="1" xr3:uid="{00000000-0010-0000-0000-000001000000}" name="Measure Type (From Manual)" dataDxfId="6"/>
    <tableColumn id="2" xr3:uid="{00000000-0010-0000-0000-000002000000}" name="Legend" dataDxfId="5"/>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DA4B8D90-C2C4-4C2B-98F3-BC3766EF45CA}" name="TableESFPicklist" displayName="TableESFPicklist" ref="U1:V16" totalsRowShown="0" headerRowDxfId="4" headerRowBorderDxfId="3">
  <autoFilter ref="U1:V16" xr:uid="{8AA10523-F109-40A7-A1A3-1F820AF6B14D}"/>
  <tableColumns count="2">
    <tableColumn id="1" xr3:uid="{2FD0367D-B6F0-42C0-8929-83E3A8E0F75B}" name="Control Type" dataDxfId="2"/>
    <tableColumn id="2" xr3:uid="{7D2C9032-42C9-49B5-B940-80AB45FF9D7A}" name="ESF Value" dataDxfId="1"/>
  </tableColumns>
  <tableStyleInfo name="TableStyleLight8"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C646C1E3-ADBF-4F11-955F-93ACC964CFBB}" name="TableCtrlDropdownMapping" displayName="TableCtrlDropdownMapping" ref="Y1:Z6" totalsRowShown="0">
  <autoFilter ref="Y1:Z6" xr:uid="{52AF08A2-F867-42D8-B12A-2C8999A6037A}"/>
  <tableColumns count="2">
    <tableColumn id="1" xr3:uid="{7CF6EF2B-2A53-4E98-A8F1-FEF0DB3C2DBE}" name="Measure Name"/>
    <tableColumn id="2" xr3:uid="{1E724448-8934-4E1E-B08E-8326DC23C22E}" name="Control Type" dataDxfId="0"/>
  </tableColumns>
  <tableStyleInfo name="TableStyleLight1"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table" Target="../tables/table2.xml"/><Relationship Id="rId1" Type="http://schemas.openxmlformats.org/officeDocument/2006/relationships/printerSettings" Target="../printerSettings/printerSettings34.bin"/><Relationship Id="rId4" Type="http://schemas.openxmlformats.org/officeDocument/2006/relationships/table" Target="../tables/table4.x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8.bin"/><Relationship Id="rId1" Type="http://schemas.openxmlformats.org/officeDocument/2006/relationships/hyperlink" Target="http://manage-energy.coned.com/insight/commercial-and-industrial-energy-efficiency-program-overview/"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EJ95"/>
  <sheetViews>
    <sheetView tabSelected="1" zoomScaleNormal="100" workbookViewId="0">
      <selection activeCell="B9" sqref="B9"/>
    </sheetView>
  </sheetViews>
  <sheetFormatPr defaultColWidth="9.140625" defaultRowHeight="15" x14ac:dyDescent="0.25"/>
  <cols>
    <col min="1" max="1" width="28.85546875" style="65" bestFit="1" customWidth="1"/>
    <col min="2" max="2" width="33.5703125" style="65" customWidth="1"/>
    <col min="3" max="3" width="9.140625" style="65" customWidth="1"/>
    <col min="4" max="4" width="9.140625" style="65" hidden="1" customWidth="1"/>
    <col min="5" max="5" width="37.140625" style="122" bestFit="1" customWidth="1"/>
    <col min="6" max="6" width="38.42578125" style="122" customWidth="1"/>
    <col min="7" max="7" width="16.140625" style="65" customWidth="1"/>
    <col min="8" max="8" width="9.140625" style="65" customWidth="1"/>
    <col min="9" max="9" width="9.140625" style="65" hidden="1" customWidth="1"/>
    <col min="10" max="10" width="25" style="65" hidden="1" customWidth="1"/>
    <col min="11" max="12" width="9.140625" style="65" hidden="1" customWidth="1"/>
    <col min="13" max="13" width="9.140625" style="65" customWidth="1"/>
    <col min="14" max="14" width="31.42578125" style="65" customWidth="1"/>
    <col min="15" max="16" width="9.140625" style="65" customWidth="1"/>
    <col min="17" max="17" width="18" style="65" customWidth="1"/>
    <col min="18" max="16384" width="9.140625" style="65"/>
  </cols>
  <sheetData>
    <row r="1" spans="1:140" ht="31.5" customHeight="1" thickBot="1" x14ac:dyDescent="0.3">
      <c r="A1" s="347" t="s">
        <v>1243</v>
      </c>
      <c r="B1" s="348"/>
      <c r="C1" s="348"/>
      <c r="E1" s="524" t="s">
        <v>0</v>
      </c>
      <c r="F1" s="525"/>
      <c r="G1" s="444"/>
      <c r="H1" s="357"/>
      <c r="I1" s="358"/>
      <c r="J1" s="492" t="s">
        <v>1</v>
      </c>
      <c r="K1" s="358"/>
      <c r="L1" s="348"/>
      <c r="M1" s="357"/>
      <c r="N1" s="348"/>
      <c r="O1" s="348"/>
      <c r="P1" s="348"/>
      <c r="Q1" s="359"/>
      <c r="R1" s="348"/>
      <c r="S1" s="348"/>
      <c r="T1" s="348"/>
      <c r="U1" s="348"/>
      <c r="V1" s="348"/>
      <c r="W1" s="348"/>
      <c r="X1" s="348"/>
      <c r="Y1" s="348"/>
      <c r="Z1" s="348"/>
      <c r="AA1" s="348"/>
      <c r="AB1" s="348"/>
      <c r="AC1" s="348"/>
      <c r="AD1" s="348"/>
      <c r="AE1" s="348"/>
      <c r="AF1" s="348"/>
      <c r="AG1" s="348"/>
      <c r="AH1" s="348"/>
      <c r="AI1" s="348"/>
      <c r="AJ1" s="348"/>
      <c r="AK1" s="348"/>
      <c r="AL1" s="348"/>
      <c r="AM1" s="348"/>
      <c r="AN1" s="348"/>
      <c r="AO1" s="348"/>
      <c r="AP1" s="348"/>
      <c r="AQ1" s="348"/>
      <c r="AR1" s="348"/>
      <c r="AS1" s="348"/>
      <c r="AT1" s="348"/>
      <c r="AU1" s="348"/>
      <c r="AV1" s="348"/>
      <c r="AW1" s="348"/>
      <c r="AX1" s="348"/>
      <c r="AY1" s="348"/>
      <c r="AZ1" s="348"/>
      <c r="BA1" s="348"/>
      <c r="BB1" s="348"/>
      <c r="BC1" s="348"/>
      <c r="BD1" s="348"/>
      <c r="BE1" s="348"/>
      <c r="BF1" s="348"/>
      <c r="BG1" s="348"/>
      <c r="BH1" s="348"/>
      <c r="BI1" s="348"/>
      <c r="BJ1" s="348"/>
      <c r="BK1" s="348"/>
      <c r="BL1" s="348"/>
      <c r="BM1" s="348"/>
      <c r="BN1" s="348"/>
      <c r="BO1" s="348"/>
      <c r="BP1" s="348"/>
      <c r="BQ1" s="348"/>
      <c r="BR1" s="348"/>
      <c r="BS1" s="348"/>
      <c r="BT1" s="348"/>
      <c r="BU1" s="348"/>
      <c r="BV1" s="348"/>
      <c r="BW1" s="348"/>
      <c r="BX1" s="348"/>
      <c r="BY1" s="348"/>
      <c r="BZ1" s="348"/>
      <c r="CA1" s="348"/>
      <c r="CB1" s="348"/>
      <c r="CC1" s="348"/>
      <c r="CD1" s="348"/>
      <c r="CE1" s="348"/>
      <c r="CF1" s="348"/>
      <c r="CG1" s="348"/>
      <c r="CH1" s="348"/>
      <c r="CI1" s="348"/>
      <c r="CJ1" s="348"/>
      <c r="CK1" s="348"/>
      <c r="CL1" s="348"/>
      <c r="CM1" s="348"/>
      <c r="CN1" s="348"/>
      <c r="CO1" s="348"/>
      <c r="CP1" s="348"/>
      <c r="CQ1" s="348"/>
      <c r="CR1" s="348"/>
      <c r="CS1" s="348"/>
      <c r="CT1" s="348"/>
      <c r="CU1" s="348"/>
      <c r="CV1" s="348"/>
      <c r="CW1" s="348"/>
      <c r="CX1" s="348"/>
      <c r="CY1" s="348"/>
      <c r="CZ1" s="348"/>
      <c r="DA1" s="348"/>
      <c r="DB1" s="348"/>
      <c r="DC1" s="348"/>
      <c r="DD1" s="348"/>
      <c r="DE1" s="348"/>
      <c r="DF1" s="348"/>
      <c r="DG1" s="348"/>
      <c r="DH1" s="348"/>
      <c r="DI1" s="348"/>
      <c r="DJ1" s="348"/>
      <c r="DK1" s="348"/>
      <c r="DL1" s="348"/>
      <c r="DM1" s="348"/>
      <c r="DN1" s="348"/>
      <c r="DO1" s="348"/>
      <c r="DP1" s="348"/>
      <c r="DQ1" s="348"/>
      <c r="DR1" s="348"/>
      <c r="DS1" s="348"/>
      <c r="DT1" s="348"/>
      <c r="DU1" s="348"/>
      <c r="DV1" s="348"/>
      <c r="DW1" s="348"/>
      <c r="DX1" s="348"/>
      <c r="DY1" s="348"/>
      <c r="DZ1" s="348"/>
      <c r="EA1" s="348"/>
      <c r="EB1" s="348"/>
      <c r="EC1" s="348"/>
      <c r="ED1" s="348"/>
      <c r="EE1" s="348"/>
      <c r="EF1" s="348"/>
      <c r="EG1" s="348"/>
      <c r="EH1" s="348"/>
      <c r="EI1" s="348"/>
      <c r="EJ1" s="348"/>
    </row>
    <row r="2" spans="1:140" ht="15.75" thickBot="1" x14ac:dyDescent="0.3">
      <c r="A2" s="348"/>
      <c r="B2" s="348"/>
      <c r="C2" s="348"/>
      <c r="E2" s="448" t="s">
        <v>2</v>
      </c>
      <c r="F2" s="372" t="s">
        <v>3</v>
      </c>
      <c r="G2" s="348"/>
      <c r="H2" s="348"/>
      <c r="I2" s="348"/>
      <c r="J2" s="493" t="s">
        <v>4</v>
      </c>
      <c r="K2" s="348"/>
      <c r="L2" s="348"/>
      <c r="M2" s="348"/>
      <c r="N2" s="348"/>
      <c r="O2" s="348"/>
      <c r="P2" s="348"/>
      <c r="Q2" s="360"/>
      <c r="R2" s="348"/>
      <c r="S2" s="348"/>
      <c r="T2" s="348"/>
      <c r="U2" s="348"/>
      <c r="V2" s="348"/>
      <c r="W2" s="348"/>
      <c r="X2" s="348"/>
      <c r="Y2" s="348"/>
      <c r="Z2" s="348"/>
      <c r="AA2" s="348"/>
      <c r="AB2" s="348"/>
      <c r="AC2" s="348"/>
      <c r="AD2" s="348"/>
      <c r="AE2" s="348"/>
      <c r="AF2" s="348"/>
      <c r="AG2" s="348"/>
      <c r="AH2" s="348"/>
      <c r="AI2" s="348"/>
      <c r="AJ2" s="348"/>
      <c r="AK2" s="348"/>
      <c r="AL2" s="348"/>
      <c r="AM2" s="348"/>
      <c r="AN2" s="348"/>
      <c r="AO2" s="348"/>
      <c r="AP2" s="348"/>
      <c r="AQ2" s="348"/>
      <c r="AR2" s="348"/>
      <c r="AS2" s="348"/>
      <c r="AT2" s="348"/>
      <c r="AU2" s="348"/>
      <c r="AV2" s="348"/>
      <c r="AW2" s="348"/>
      <c r="AX2" s="348"/>
      <c r="AY2" s="348"/>
      <c r="AZ2" s="348"/>
      <c r="BA2" s="348"/>
      <c r="BB2" s="348"/>
      <c r="BC2" s="348"/>
      <c r="BD2" s="348"/>
      <c r="BE2" s="348"/>
      <c r="BF2" s="348"/>
      <c r="BG2" s="348"/>
      <c r="BH2" s="348"/>
      <c r="BI2" s="348"/>
      <c r="BJ2" s="348"/>
      <c r="BK2" s="348"/>
      <c r="BL2" s="348"/>
      <c r="BM2" s="348"/>
      <c r="BN2" s="348"/>
      <c r="BO2" s="348"/>
      <c r="BP2" s="348"/>
      <c r="BQ2" s="348"/>
      <c r="BR2" s="348"/>
      <c r="BS2" s="348"/>
      <c r="BT2" s="348"/>
      <c r="BU2" s="348"/>
      <c r="BV2" s="348"/>
      <c r="BW2" s="348"/>
      <c r="BX2" s="348"/>
      <c r="BY2" s="348"/>
      <c r="BZ2" s="348"/>
      <c r="CA2" s="348"/>
      <c r="CB2" s="348"/>
      <c r="CC2" s="348"/>
      <c r="CD2" s="348"/>
      <c r="CE2" s="348"/>
      <c r="CF2" s="348"/>
      <c r="CG2" s="348"/>
      <c r="CH2" s="348"/>
      <c r="CI2" s="348"/>
      <c r="CJ2" s="348"/>
      <c r="CK2" s="348"/>
      <c r="CL2" s="348"/>
      <c r="CM2" s="348"/>
      <c r="CN2" s="348"/>
      <c r="CO2" s="348"/>
      <c r="CP2" s="348"/>
      <c r="CQ2" s="348"/>
      <c r="CR2" s="348"/>
      <c r="CS2" s="348"/>
      <c r="CT2" s="348"/>
      <c r="CU2" s="348"/>
      <c r="CV2" s="348"/>
      <c r="CW2" s="348"/>
      <c r="CX2" s="348"/>
      <c r="CY2" s="348"/>
      <c r="CZ2" s="348"/>
      <c r="DA2" s="348"/>
      <c r="DB2" s="348"/>
      <c r="DC2" s="348"/>
      <c r="DD2" s="348"/>
      <c r="DE2" s="348"/>
      <c r="DF2" s="348"/>
      <c r="DG2" s="348"/>
      <c r="DH2" s="348"/>
      <c r="DI2" s="348"/>
      <c r="DJ2" s="348"/>
      <c r="DK2" s="348"/>
      <c r="DL2" s="348"/>
      <c r="DM2" s="348"/>
      <c r="DN2" s="348"/>
      <c r="DO2" s="348"/>
      <c r="DP2" s="348"/>
      <c r="DQ2" s="348"/>
      <c r="DR2" s="348"/>
      <c r="DS2" s="348"/>
      <c r="DT2" s="348"/>
      <c r="DU2" s="348"/>
      <c r="DV2" s="348"/>
      <c r="DW2" s="348"/>
      <c r="DX2" s="348"/>
      <c r="DY2" s="348"/>
      <c r="DZ2" s="348"/>
      <c r="EA2" s="348"/>
      <c r="EB2" s="348"/>
      <c r="EC2" s="348"/>
      <c r="ED2" s="348"/>
      <c r="EE2" s="348"/>
      <c r="EF2" s="348"/>
      <c r="EG2" s="348"/>
      <c r="EH2" s="348"/>
      <c r="EI2" s="348"/>
      <c r="EJ2" s="348"/>
    </row>
    <row r="3" spans="1:140" x14ac:dyDescent="0.25">
      <c r="A3" s="348"/>
      <c r="B3" s="348"/>
      <c r="C3" s="348"/>
      <c r="E3" s="449" t="s">
        <v>15</v>
      </c>
      <c r="F3" s="450" t="s">
        <v>6</v>
      </c>
      <c r="G3" s="348"/>
      <c r="H3" s="348"/>
      <c r="I3" s="348"/>
      <c r="J3" s="493" t="s">
        <v>7</v>
      </c>
      <c r="K3" s="348"/>
      <c r="L3" s="348"/>
      <c r="M3" s="348"/>
      <c r="N3" s="348"/>
      <c r="O3" s="348"/>
      <c r="P3" s="348"/>
      <c r="Q3" s="360"/>
      <c r="R3" s="348"/>
      <c r="S3" s="348"/>
      <c r="T3" s="348"/>
      <c r="U3" s="348"/>
      <c r="V3" s="348"/>
      <c r="W3" s="348"/>
      <c r="X3" s="348"/>
      <c r="Y3" s="348"/>
      <c r="Z3" s="348"/>
      <c r="AA3" s="348"/>
      <c r="AB3" s="348"/>
      <c r="AC3" s="348"/>
      <c r="AD3" s="348"/>
      <c r="AE3" s="348"/>
      <c r="AF3" s="348"/>
      <c r="AG3" s="348"/>
      <c r="AH3" s="348"/>
      <c r="AI3" s="348"/>
      <c r="AJ3" s="348"/>
      <c r="AK3" s="348"/>
      <c r="AL3" s="348"/>
      <c r="AM3" s="348"/>
      <c r="AN3" s="348"/>
      <c r="AO3" s="348"/>
      <c r="AP3" s="348"/>
      <c r="AQ3" s="348"/>
      <c r="AR3" s="348"/>
      <c r="AS3" s="348"/>
      <c r="AT3" s="348"/>
      <c r="AU3" s="348"/>
      <c r="AV3" s="348"/>
      <c r="AW3" s="348"/>
      <c r="AX3" s="348"/>
      <c r="AY3" s="348"/>
      <c r="AZ3" s="348"/>
      <c r="BA3" s="348"/>
      <c r="BB3" s="348"/>
      <c r="BC3" s="348"/>
      <c r="BD3" s="348"/>
      <c r="BE3" s="348"/>
      <c r="BF3" s="348"/>
      <c r="BG3" s="348"/>
      <c r="BH3" s="348"/>
      <c r="BI3" s="348"/>
      <c r="BJ3" s="348"/>
      <c r="BK3" s="348"/>
      <c r="BL3" s="348"/>
      <c r="BM3" s="348"/>
      <c r="BN3" s="348"/>
      <c r="BO3" s="348"/>
      <c r="BP3" s="348"/>
      <c r="BQ3" s="348"/>
      <c r="BR3" s="348"/>
      <c r="BS3" s="348"/>
      <c r="BT3" s="348"/>
      <c r="BU3" s="348"/>
      <c r="BV3" s="348"/>
      <c r="BW3" s="348"/>
      <c r="BX3" s="348"/>
      <c r="BY3" s="348"/>
      <c r="BZ3" s="348"/>
      <c r="CA3" s="348"/>
      <c r="CB3" s="348"/>
      <c r="CC3" s="348"/>
      <c r="CD3" s="348"/>
      <c r="CE3" s="348"/>
      <c r="CF3" s="348"/>
      <c r="CG3" s="348"/>
      <c r="CH3" s="348"/>
      <c r="CI3" s="348"/>
      <c r="CJ3" s="348"/>
      <c r="CK3" s="348"/>
      <c r="CL3" s="348"/>
      <c r="CM3" s="348"/>
      <c r="CN3" s="348"/>
      <c r="CO3" s="348"/>
      <c r="CP3" s="348"/>
      <c r="CQ3" s="348"/>
      <c r="CR3" s="348"/>
      <c r="CS3" s="348"/>
      <c r="CT3" s="348"/>
      <c r="CU3" s="348"/>
      <c r="CV3" s="348"/>
      <c r="CW3" s="348"/>
      <c r="CX3" s="348"/>
      <c r="CY3" s="348"/>
      <c r="CZ3" s="348"/>
      <c r="DA3" s="348"/>
      <c r="DB3" s="348"/>
      <c r="DC3" s="348"/>
      <c r="DD3" s="348"/>
      <c r="DE3" s="348"/>
      <c r="DF3" s="348"/>
      <c r="DG3" s="348"/>
      <c r="DH3" s="348"/>
      <c r="DI3" s="348"/>
      <c r="DJ3" s="348"/>
      <c r="DK3" s="348"/>
      <c r="DL3" s="348"/>
      <c r="DM3" s="348"/>
      <c r="DN3" s="348"/>
      <c r="DO3" s="348"/>
      <c r="DP3" s="348"/>
      <c r="DQ3" s="348"/>
      <c r="DR3" s="348"/>
      <c r="DS3" s="348"/>
      <c r="DT3" s="348"/>
      <c r="DU3" s="348"/>
      <c r="DV3" s="348"/>
      <c r="DW3" s="348"/>
      <c r="DX3" s="348"/>
      <c r="DY3" s="348"/>
      <c r="DZ3" s="348"/>
      <c r="EA3" s="348"/>
      <c r="EB3" s="348"/>
      <c r="EC3" s="348"/>
      <c r="ED3" s="348"/>
      <c r="EE3" s="348"/>
      <c r="EF3" s="348"/>
      <c r="EG3" s="348"/>
      <c r="EH3" s="348"/>
      <c r="EI3" s="348"/>
      <c r="EJ3" s="348"/>
    </row>
    <row r="4" spans="1:140" ht="15.75" thickBot="1" x14ac:dyDescent="0.3">
      <c r="A4" s="348"/>
      <c r="B4" s="348"/>
      <c r="C4" s="348"/>
      <c r="E4" s="449"/>
      <c r="F4" s="450" t="s">
        <v>9</v>
      </c>
      <c r="G4" s="348"/>
      <c r="H4" s="348"/>
      <c r="I4" s="348"/>
      <c r="J4" s="493" t="s">
        <v>1236</v>
      </c>
      <c r="K4" s="348"/>
      <c r="L4" s="348"/>
      <c r="M4" s="348"/>
      <c r="N4" s="348"/>
      <c r="O4" s="348"/>
      <c r="P4" s="348"/>
      <c r="Q4" s="360"/>
      <c r="R4" s="348"/>
      <c r="S4" s="348"/>
      <c r="T4" s="348"/>
      <c r="U4" s="348"/>
      <c r="V4" s="348"/>
      <c r="W4" s="348"/>
      <c r="X4" s="348"/>
      <c r="Y4" s="348"/>
      <c r="Z4" s="348"/>
      <c r="AA4" s="348"/>
      <c r="AB4" s="348"/>
      <c r="AC4" s="348"/>
      <c r="AD4" s="348"/>
      <c r="AE4" s="348"/>
      <c r="AF4" s="348"/>
      <c r="AG4" s="348"/>
      <c r="AH4" s="348"/>
      <c r="AI4" s="348"/>
      <c r="AJ4" s="348"/>
      <c r="AK4" s="348"/>
      <c r="AL4" s="348"/>
      <c r="AM4" s="348"/>
      <c r="AN4" s="348"/>
      <c r="AO4" s="348"/>
      <c r="AP4" s="348"/>
      <c r="AQ4" s="348"/>
      <c r="AR4" s="348"/>
      <c r="AS4" s="348"/>
      <c r="AT4" s="348"/>
      <c r="AU4" s="348"/>
      <c r="AV4" s="348"/>
      <c r="AW4" s="348"/>
      <c r="AX4" s="348"/>
      <c r="AY4" s="348"/>
      <c r="AZ4" s="348"/>
      <c r="BA4" s="348"/>
      <c r="BB4" s="348"/>
      <c r="BC4" s="348"/>
      <c r="BD4" s="348"/>
      <c r="BE4" s="348"/>
      <c r="BF4" s="348"/>
      <c r="BG4" s="348"/>
      <c r="BH4" s="348"/>
      <c r="BI4" s="348"/>
      <c r="BJ4" s="348"/>
      <c r="BK4" s="348"/>
      <c r="BL4" s="348"/>
      <c r="BM4" s="348"/>
      <c r="BN4" s="348"/>
      <c r="BO4" s="348"/>
      <c r="BP4" s="348"/>
      <c r="BQ4" s="348"/>
      <c r="BR4" s="348"/>
      <c r="BS4" s="348"/>
      <c r="BT4" s="348"/>
      <c r="BU4" s="348"/>
      <c r="BV4" s="348"/>
      <c r="BW4" s="348"/>
      <c r="BX4" s="348"/>
      <c r="BY4" s="348"/>
      <c r="BZ4" s="348"/>
      <c r="CA4" s="348"/>
      <c r="CB4" s="348"/>
      <c r="CC4" s="348"/>
      <c r="CD4" s="348"/>
      <c r="CE4" s="348"/>
      <c r="CF4" s="348"/>
      <c r="CG4" s="348"/>
      <c r="CH4" s="348"/>
      <c r="CI4" s="348"/>
      <c r="CJ4" s="348"/>
      <c r="CK4" s="348"/>
      <c r="CL4" s="348"/>
      <c r="CM4" s="348"/>
      <c r="CN4" s="348"/>
      <c r="CO4" s="348"/>
      <c r="CP4" s="348"/>
      <c r="CQ4" s="348"/>
      <c r="CR4" s="348"/>
      <c r="CS4" s="348"/>
      <c r="CT4" s="348"/>
      <c r="CU4" s="348"/>
      <c r="CV4" s="348"/>
      <c r="CW4" s="348"/>
      <c r="CX4" s="348"/>
      <c r="CY4" s="348"/>
      <c r="CZ4" s="348"/>
      <c r="DA4" s="348"/>
      <c r="DB4" s="348"/>
      <c r="DC4" s="348"/>
      <c r="DD4" s="348"/>
      <c r="DE4" s="348"/>
      <c r="DF4" s="348"/>
      <c r="DG4" s="348"/>
      <c r="DH4" s="348"/>
      <c r="DI4" s="348"/>
      <c r="DJ4" s="348"/>
      <c r="DK4" s="348"/>
      <c r="DL4" s="348"/>
      <c r="DM4" s="348"/>
      <c r="DN4" s="348"/>
      <c r="DO4" s="348"/>
      <c r="DP4" s="348"/>
      <c r="DQ4" s="348"/>
      <c r="DR4" s="348"/>
      <c r="DS4" s="348"/>
      <c r="DT4" s="348"/>
      <c r="DU4" s="348"/>
      <c r="DV4" s="348"/>
      <c r="DW4" s="348"/>
      <c r="DX4" s="348"/>
      <c r="DY4" s="348"/>
      <c r="DZ4" s="348"/>
      <c r="EA4" s="348"/>
      <c r="EB4" s="348"/>
      <c r="EC4" s="348"/>
      <c r="ED4" s="348"/>
      <c r="EE4" s="348"/>
      <c r="EF4" s="348"/>
      <c r="EG4" s="348"/>
      <c r="EH4" s="348"/>
      <c r="EI4" s="348"/>
      <c r="EJ4" s="348"/>
    </row>
    <row r="5" spans="1:140" ht="21" customHeight="1" thickBot="1" x14ac:dyDescent="0.3">
      <c r="A5" s="349" t="s">
        <v>10</v>
      </c>
      <c r="B5" s="197" t="s">
        <v>11</v>
      </c>
      <c r="C5" s="348"/>
      <c r="E5" s="373" t="s">
        <v>29</v>
      </c>
      <c r="F5" s="450" t="s">
        <v>13</v>
      </c>
      <c r="G5" s="348"/>
      <c r="H5" s="348"/>
      <c r="I5" s="348"/>
      <c r="J5" s="493" t="s">
        <v>14</v>
      </c>
      <c r="K5" s="348"/>
      <c r="L5" s="348"/>
      <c r="M5" s="348"/>
      <c r="N5" s="348"/>
      <c r="O5" s="348"/>
      <c r="P5" s="348"/>
      <c r="Q5" s="360"/>
      <c r="R5" s="348"/>
      <c r="S5" s="348"/>
      <c r="T5" s="348"/>
      <c r="U5" s="348"/>
      <c r="V5" s="348"/>
      <c r="W5" s="348"/>
      <c r="X5" s="348"/>
      <c r="Y5" s="348"/>
      <c r="Z5" s="348"/>
      <c r="AA5" s="348"/>
      <c r="AB5" s="348"/>
      <c r="AC5" s="348"/>
      <c r="AD5" s="348"/>
      <c r="AE5" s="348"/>
      <c r="AF5" s="348"/>
      <c r="AG5" s="348"/>
      <c r="AH5" s="348"/>
      <c r="AI5" s="348"/>
      <c r="AJ5" s="348"/>
      <c r="AK5" s="348"/>
      <c r="AL5" s="348"/>
      <c r="AM5" s="348"/>
      <c r="AN5" s="348"/>
      <c r="AO5" s="348"/>
      <c r="AP5" s="348"/>
      <c r="AQ5" s="348"/>
      <c r="AR5" s="348"/>
      <c r="AS5" s="348"/>
      <c r="AT5" s="348"/>
      <c r="AU5" s="348"/>
      <c r="AV5" s="348"/>
      <c r="AW5" s="348"/>
      <c r="AX5" s="348"/>
      <c r="AY5" s="348"/>
      <c r="AZ5" s="348"/>
      <c r="BA5" s="348"/>
      <c r="BB5" s="348"/>
      <c r="BC5" s="348"/>
      <c r="BD5" s="348"/>
      <c r="BE5" s="348"/>
      <c r="BF5" s="348"/>
      <c r="BG5" s="348"/>
      <c r="BH5" s="348"/>
      <c r="BI5" s="348"/>
      <c r="BJ5" s="348"/>
      <c r="BK5" s="348"/>
      <c r="BL5" s="348"/>
      <c r="BM5" s="348"/>
      <c r="BN5" s="348"/>
      <c r="BO5" s="348"/>
      <c r="BP5" s="348"/>
      <c r="BQ5" s="348"/>
      <c r="BR5" s="348"/>
      <c r="BS5" s="348"/>
      <c r="BT5" s="348"/>
      <c r="BU5" s="348"/>
      <c r="BV5" s="348"/>
      <c r="BW5" s="348"/>
      <c r="BX5" s="348"/>
      <c r="BY5" s="348"/>
      <c r="BZ5" s="348"/>
      <c r="CA5" s="348"/>
      <c r="CB5" s="348"/>
      <c r="CC5" s="348"/>
      <c r="CD5" s="348"/>
      <c r="CE5" s="348"/>
      <c r="CF5" s="348"/>
      <c r="CG5" s="348"/>
      <c r="CH5" s="348"/>
      <c r="CI5" s="348"/>
      <c r="CJ5" s="348"/>
      <c r="CK5" s="348"/>
      <c r="CL5" s="348"/>
      <c r="CM5" s="348"/>
      <c r="CN5" s="348"/>
      <c r="CO5" s="348"/>
      <c r="CP5" s="348"/>
      <c r="CQ5" s="348"/>
      <c r="CR5" s="348"/>
      <c r="CS5" s="348"/>
      <c r="CT5" s="348"/>
      <c r="CU5" s="348"/>
      <c r="CV5" s="348"/>
      <c r="CW5" s="348"/>
      <c r="CX5" s="348"/>
      <c r="CY5" s="348"/>
      <c r="CZ5" s="348"/>
      <c r="DA5" s="348"/>
      <c r="DB5" s="348"/>
      <c r="DC5" s="348"/>
      <c r="DD5" s="348"/>
      <c r="DE5" s="348"/>
      <c r="DF5" s="348"/>
      <c r="DG5" s="348"/>
      <c r="DH5" s="348"/>
      <c r="DI5" s="348"/>
      <c r="DJ5" s="348"/>
      <c r="DK5" s="348"/>
      <c r="DL5" s="348"/>
      <c r="DM5" s="348"/>
      <c r="DN5" s="348"/>
      <c r="DO5" s="348"/>
      <c r="DP5" s="348"/>
      <c r="DQ5" s="348"/>
      <c r="DR5" s="348"/>
      <c r="DS5" s="348"/>
      <c r="DT5" s="348"/>
      <c r="DU5" s="348"/>
      <c r="DV5" s="348"/>
      <c r="DW5" s="348"/>
      <c r="DX5" s="348"/>
      <c r="DY5" s="348"/>
      <c r="DZ5" s="348"/>
      <c r="EA5" s="348"/>
      <c r="EB5" s="348"/>
      <c r="EC5" s="348"/>
      <c r="ED5" s="348"/>
      <c r="EE5" s="348"/>
      <c r="EF5" s="348"/>
      <c r="EG5" s="348"/>
      <c r="EH5" s="348"/>
      <c r="EI5" s="348"/>
      <c r="EJ5" s="348"/>
    </row>
    <row r="6" spans="1:140" ht="16.5" thickBot="1" x14ac:dyDescent="0.3">
      <c r="A6" s="526" t="str">
        <f>IF(AND(B14&gt;0,LEN(B14)&lt;&gt;14),"ERROR! PLEASE CORRECT ACCOUNT NO. TO FIRST 14 DIGITS ONLY - WITHOUT ANY DASHES/HYPHENS","")</f>
        <v/>
      </c>
      <c r="B6" s="526"/>
      <c r="C6" s="348"/>
      <c r="E6" s="449" t="s">
        <v>31</v>
      </c>
      <c r="F6" s="450" t="s">
        <v>16</v>
      </c>
      <c r="G6" s="348"/>
      <c r="H6" s="348"/>
      <c r="I6" s="348"/>
      <c r="J6" s="493" t="s">
        <v>17</v>
      </c>
      <c r="K6" s="348"/>
      <c r="L6" s="348"/>
      <c r="M6" s="348"/>
      <c r="N6" s="348"/>
      <c r="O6" s="348"/>
      <c r="P6" s="348"/>
      <c r="Q6" s="360"/>
      <c r="R6" s="348"/>
      <c r="S6" s="348"/>
      <c r="T6" s="348"/>
      <c r="U6" s="348"/>
      <c r="V6" s="348"/>
      <c r="W6" s="348"/>
      <c r="X6" s="348"/>
      <c r="Y6" s="348"/>
      <c r="Z6" s="348"/>
      <c r="AA6" s="348"/>
      <c r="AB6" s="348"/>
      <c r="AC6" s="348"/>
      <c r="AD6" s="348"/>
      <c r="AE6" s="348"/>
      <c r="AF6" s="348"/>
      <c r="AG6" s="348"/>
      <c r="AH6" s="348"/>
      <c r="AI6" s="348"/>
      <c r="AJ6" s="348"/>
      <c r="AK6" s="348"/>
      <c r="AL6" s="348"/>
      <c r="AM6" s="348"/>
      <c r="AN6" s="348"/>
      <c r="AO6" s="348"/>
      <c r="AP6" s="348"/>
      <c r="AQ6" s="348"/>
      <c r="AR6" s="348"/>
      <c r="AS6" s="348"/>
      <c r="AT6" s="348"/>
      <c r="AU6" s="348"/>
      <c r="AV6" s="348"/>
      <c r="AW6" s="348"/>
      <c r="AX6" s="348"/>
      <c r="AY6" s="348"/>
      <c r="AZ6" s="348"/>
      <c r="BA6" s="348"/>
      <c r="BB6" s="348"/>
      <c r="BC6" s="348"/>
      <c r="BD6" s="348"/>
      <c r="BE6" s="348"/>
      <c r="BF6" s="348"/>
      <c r="BG6" s="348"/>
      <c r="BH6" s="348"/>
      <c r="BI6" s="348"/>
      <c r="BJ6" s="348"/>
      <c r="BK6" s="348"/>
      <c r="BL6" s="348"/>
      <c r="BM6" s="348"/>
      <c r="BN6" s="348"/>
      <c r="BO6" s="348"/>
      <c r="BP6" s="348"/>
      <c r="BQ6" s="348"/>
      <c r="BR6" s="348"/>
      <c r="BS6" s="348"/>
      <c r="BT6" s="348"/>
      <c r="BU6" s="348"/>
      <c r="BV6" s="348"/>
      <c r="BW6" s="348"/>
      <c r="BX6" s="348"/>
      <c r="BY6" s="348"/>
      <c r="BZ6" s="348"/>
      <c r="CA6" s="348"/>
      <c r="CB6" s="348"/>
      <c r="CC6" s="348"/>
      <c r="CD6" s="348"/>
      <c r="CE6" s="348"/>
      <c r="CF6" s="348"/>
      <c r="CG6" s="348"/>
      <c r="CH6" s="348"/>
      <c r="CI6" s="348"/>
      <c r="CJ6" s="348"/>
      <c r="CK6" s="348"/>
      <c r="CL6" s="348"/>
      <c r="CM6" s="348"/>
      <c r="CN6" s="348"/>
      <c r="CO6" s="348"/>
      <c r="CP6" s="348"/>
      <c r="CQ6" s="348"/>
      <c r="CR6" s="348"/>
      <c r="CS6" s="348"/>
      <c r="CT6" s="348"/>
      <c r="CU6" s="348"/>
      <c r="CV6" s="348"/>
      <c r="CW6" s="348"/>
      <c r="CX6" s="348"/>
      <c r="CY6" s="348"/>
      <c r="CZ6" s="348"/>
      <c r="DA6" s="348"/>
      <c r="DB6" s="348"/>
      <c r="DC6" s="348"/>
      <c r="DD6" s="348"/>
      <c r="DE6" s="348"/>
      <c r="DF6" s="348"/>
      <c r="DG6" s="348"/>
      <c r="DH6" s="348"/>
      <c r="DI6" s="348"/>
      <c r="DJ6" s="348"/>
      <c r="DK6" s="348"/>
      <c r="DL6" s="348"/>
      <c r="DM6" s="348"/>
      <c r="DN6" s="348"/>
      <c r="DO6" s="348"/>
      <c r="DP6" s="348"/>
      <c r="DQ6" s="348"/>
      <c r="DR6" s="348"/>
      <c r="DS6" s="348"/>
      <c r="DT6" s="348"/>
      <c r="DU6" s="348"/>
      <c r="DV6" s="348"/>
      <c r="DW6" s="348"/>
      <c r="DX6" s="348"/>
      <c r="DY6" s="348"/>
      <c r="DZ6" s="348"/>
      <c r="EA6" s="348"/>
      <c r="EB6" s="348"/>
      <c r="EC6" s="348"/>
      <c r="ED6" s="348"/>
      <c r="EE6" s="348"/>
      <c r="EF6" s="348"/>
      <c r="EG6" s="348"/>
      <c r="EH6" s="348"/>
      <c r="EI6" s="348"/>
      <c r="EJ6" s="348"/>
    </row>
    <row r="7" spans="1:140" x14ac:dyDescent="0.25">
      <c r="A7" s="527" t="s">
        <v>18</v>
      </c>
      <c r="B7" s="528"/>
      <c r="C7" s="348"/>
      <c r="E7" s="449" t="s">
        <v>35</v>
      </c>
      <c r="F7" s="450" t="s">
        <v>20</v>
      </c>
      <c r="G7" s="348"/>
      <c r="H7" s="348"/>
      <c r="I7" s="348"/>
      <c r="J7" s="493" t="s">
        <v>21</v>
      </c>
      <c r="K7" s="348"/>
      <c r="L7" s="348"/>
      <c r="M7" s="348"/>
      <c r="N7" s="348"/>
      <c r="O7" s="348"/>
      <c r="P7" s="348"/>
      <c r="Q7" s="360"/>
      <c r="R7" s="348"/>
      <c r="S7" s="348"/>
      <c r="T7" s="348"/>
      <c r="U7" s="348"/>
      <c r="V7" s="348"/>
      <c r="W7" s="348"/>
      <c r="X7" s="348"/>
      <c r="Y7" s="348"/>
      <c r="Z7" s="348"/>
      <c r="AA7" s="348"/>
      <c r="AB7" s="348"/>
      <c r="AC7" s="348"/>
      <c r="AD7" s="348"/>
      <c r="AE7" s="348"/>
      <c r="AF7" s="348"/>
      <c r="AG7" s="348"/>
      <c r="AH7" s="348"/>
      <c r="AI7" s="348"/>
      <c r="AJ7" s="348"/>
      <c r="AK7" s="348"/>
      <c r="AL7" s="348"/>
      <c r="AM7" s="348"/>
      <c r="AN7" s="348"/>
      <c r="AO7" s="348"/>
      <c r="AP7" s="348"/>
      <c r="AQ7" s="348"/>
      <c r="AR7" s="348"/>
      <c r="AS7" s="348"/>
      <c r="AT7" s="348"/>
      <c r="AU7" s="348"/>
      <c r="AV7" s="348"/>
      <c r="AW7" s="348"/>
      <c r="AX7" s="348"/>
      <c r="AY7" s="348"/>
      <c r="AZ7" s="348"/>
      <c r="BA7" s="348"/>
      <c r="BB7" s="348"/>
      <c r="BC7" s="348"/>
      <c r="BD7" s="348"/>
      <c r="BE7" s="348"/>
      <c r="BF7" s="348"/>
      <c r="BG7" s="348"/>
      <c r="BH7" s="348"/>
      <c r="BI7" s="348"/>
      <c r="BJ7" s="348"/>
      <c r="BK7" s="348"/>
      <c r="BL7" s="348"/>
      <c r="BM7" s="348"/>
      <c r="BN7" s="348"/>
      <c r="BO7" s="348"/>
      <c r="BP7" s="348"/>
      <c r="BQ7" s="348"/>
      <c r="BR7" s="348"/>
      <c r="BS7" s="348"/>
      <c r="BT7" s="348"/>
      <c r="BU7" s="348"/>
      <c r="BV7" s="348"/>
      <c r="BW7" s="348"/>
      <c r="BX7" s="348"/>
      <c r="BY7" s="348"/>
      <c r="BZ7" s="348"/>
      <c r="CA7" s="348"/>
      <c r="CB7" s="348"/>
      <c r="CC7" s="348"/>
      <c r="CD7" s="348"/>
      <c r="CE7" s="348"/>
      <c r="CF7" s="348"/>
      <c r="CG7" s="348"/>
      <c r="CH7" s="348"/>
      <c r="CI7" s="348"/>
      <c r="CJ7" s="348"/>
      <c r="CK7" s="348"/>
      <c r="CL7" s="348"/>
      <c r="CM7" s="348"/>
      <c r="CN7" s="348"/>
      <c r="CO7" s="348"/>
      <c r="CP7" s="348"/>
      <c r="CQ7" s="348"/>
      <c r="CR7" s="348"/>
      <c r="CS7" s="348"/>
      <c r="CT7" s="348"/>
      <c r="CU7" s="348"/>
      <c r="CV7" s="348"/>
      <c r="CW7" s="348"/>
      <c r="CX7" s="348"/>
      <c r="CY7" s="348"/>
      <c r="CZ7" s="348"/>
      <c r="DA7" s="348"/>
      <c r="DB7" s="348"/>
      <c r="DC7" s="348"/>
      <c r="DD7" s="348"/>
      <c r="DE7" s="348"/>
      <c r="DF7" s="348"/>
      <c r="DG7" s="348"/>
      <c r="DH7" s="348"/>
      <c r="DI7" s="348"/>
      <c r="DJ7" s="348"/>
      <c r="DK7" s="348"/>
      <c r="DL7" s="348"/>
      <c r="DM7" s="348"/>
      <c r="DN7" s="348"/>
      <c r="DO7" s="348"/>
      <c r="DP7" s="348"/>
      <c r="DQ7" s="348"/>
      <c r="DR7" s="348"/>
      <c r="DS7" s="348"/>
      <c r="DT7" s="348"/>
      <c r="DU7" s="348"/>
      <c r="DV7" s="348"/>
      <c r="DW7" s="348"/>
      <c r="DX7" s="348"/>
      <c r="DY7" s="348"/>
      <c r="DZ7" s="348"/>
      <c r="EA7" s="348"/>
      <c r="EB7" s="348"/>
      <c r="EC7" s="348"/>
      <c r="ED7" s="348"/>
      <c r="EE7" s="348"/>
      <c r="EF7" s="348"/>
      <c r="EG7" s="348"/>
      <c r="EH7" s="348"/>
      <c r="EI7" s="348"/>
      <c r="EJ7" s="348"/>
    </row>
    <row r="8" spans="1:140" x14ac:dyDescent="0.25">
      <c r="A8" s="198" t="s">
        <v>22</v>
      </c>
      <c r="B8" s="199" t="s">
        <v>1253</v>
      </c>
      <c r="C8" s="348"/>
      <c r="E8" s="451" t="s">
        <v>42</v>
      </c>
      <c r="F8" s="450" t="s">
        <v>24</v>
      </c>
      <c r="G8" s="348"/>
      <c r="H8" s="348"/>
      <c r="I8" s="348"/>
      <c r="J8" s="493" t="s">
        <v>27</v>
      </c>
      <c r="K8" s="348"/>
      <c r="L8" s="348"/>
      <c r="M8" s="348"/>
      <c r="N8" s="348"/>
      <c r="O8" s="348"/>
      <c r="P8" s="348"/>
      <c r="Q8" s="360"/>
      <c r="R8" s="348"/>
      <c r="S8" s="348"/>
      <c r="T8" s="348"/>
      <c r="U8" s="348"/>
      <c r="V8" s="348"/>
      <c r="W8" s="348"/>
      <c r="X8" s="348"/>
      <c r="Y8" s="348"/>
      <c r="Z8" s="348"/>
      <c r="AA8" s="348"/>
      <c r="AB8" s="348"/>
      <c r="AC8" s="348"/>
      <c r="AD8" s="348"/>
      <c r="AE8" s="348"/>
      <c r="AF8" s="348"/>
      <c r="AG8" s="348"/>
      <c r="AH8" s="348"/>
      <c r="AI8" s="348"/>
      <c r="AJ8" s="348"/>
      <c r="AK8" s="348"/>
      <c r="AL8" s="348"/>
      <c r="AM8" s="348"/>
      <c r="AN8" s="348"/>
      <c r="AO8" s="348"/>
      <c r="AP8" s="348"/>
      <c r="AQ8" s="348"/>
      <c r="AR8" s="348"/>
      <c r="AS8" s="348"/>
      <c r="AT8" s="348"/>
      <c r="AU8" s="348"/>
      <c r="AV8" s="348"/>
      <c r="AW8" s="348"/>
      <c r="AX8" s="348"/>
      <c r="AY8" s="348"/>
      <c r="AZ8" s="348"/>
      <c r="BA8" s="348"/>
      <c r="BB8" s="348"/>
      <c r="BC8" s="348"/>
      <c r="BD8" s="348"/>
      <c r="BE8" s="348"/>
      <c r="BF8" s="348"/>
      <c r="BG8" s="348"/>
      <c r="BH8" s="348"/>
      <c r="BI8" s="348"/>
      <c r="BJ8" s="348"/>
      <c r="BK8" s="348"/>
      <c r="BL8" s="348"/>
      <c r="BM8" s="348"/>
      <c r="BN8" s="348"/>
      <c r="BO8" s="348"/>
      <c r="BP8" s="348"/>
      <c r="BQ8" s="348"/>
      <c r="BR8" s="348"/>
      <c r="BS8" s="348"/>
      <c r="BT8" s="348"/>
      <c r="BU8" s="348"/>
      <c r="BV8" s="348"/>
      <c r="BW8" s="348"/>
      <c r="BX8" s="348"/>
      <c r="BY8" s="348"/>
      <c r="BZ8" s="348"/>
      <c r="CA8" s="348"/>
      <c r="CB8" s="348"/>
      <c r="CC8" s="348"/>
      <c r="CD8" s="348"/>
      <c r="CE8" s="348"/>
      <c r="CF8" s="348"/>
      <c r="CG8" s="348"/>
      <c r="CH8" s="348"/>
      <c r="CI8" s="348"/>
      <c r="CJ8" s="348"/>
      <c r="CK8" s="348"/>
      <c r="CL8" s="348"/>
      <c r="CM8" s="348"/>
      <c r="CN8" s="348"/>
      <c r="CO8" s="348"/>
      <c r="CP8" s="348"/>
      <c r="CQ8" s="348"/>
      <c r="CR8" s="348"/>
      <c r="CS8" s="348"/>
      <c r="CT8" s="348"/>
      <c r="CU8" s="348"/>
      <c r="CV8" s="348"/>
      <c r="CW8" s="348"/>
      <c r="CX8" s="348"/>
      <c r="CY8" s="348"/>
      <c r="CZ8" s="348"/>
      <c r="DA8" s="348"/>
      <c r="DB8" s="348"/>
      <c r="DC8" s="348"/>
      <c r="DD8" s="348"/>
      <c r="DE8" s="348"/>
      <c r="DF8" s="348"/>
      <c r="DG8" s="348"/>
      <c r="DH8" s="348"/>
      <c r="DI8" s="348"/>
      <c r="DJ8" s="348"/>
      <c r="DK8" s="348"/>
      <c r="DL8" s="348"/>
      <c r="DM8" s="348"/>
      <c r="DN8" s="348"/>
      <c r="DO8" s="348"/>
      <c r="DP8" s="348"/>
      <c r="DQ8" s="348"/>
      <c r="DR8" s="348"/>
      <c r="DS8" s="348"/>
      <c r="DT8" s="348"/>
      <c r="DU8" s="348"/>
      <c r="DV8" s="348"/>
      <c r="DW8" s="348"/>
      <c r="DX8" s="348"/>
      <c r="DY8" s="348"/>
      <c r="DZ8" s="348"/>
      <c r="EA8" s="348"/>
      <c r="EB8" s="348"/>
      <c r="EC8" s="348"/>
      <c r="ED8" s="348"/>
      <c r="EE8" s="348"/>
      <c r="EF8" s="348"/>
      <c r="EG8" s="348"/>
      <c r="EH8" s="348"/>
      <c r="EI8" s="348"/>
      <c r="EJ8" s="348"/>
    </row>
    <row r="9" spans="1:140" x14ac:dyDescent="0.25">
      <c r="A9" s="198" t="s">
        <v>25</v>
      </c>
      <c r="B9" s="200"/>
      <c r="C9" s="348"/>
      <c r="D9" s="221">
        <f>Date</f>
        <v>0</v>
      </c>
      <c r="E9" s="449" t="s">
        <v>45</v>
      </c>
      <c r="F9" s="450" t="s">
        <v>26</v>
      </c>
      <c r="G9" s="348"/>
      <c r="H9" s="348"/>
      <c r="I9" s="348"/>
      <c r="J9" s="493" t="s">
        <v>30</v>
      </c>
      <c r="K9" s="348"/>
      <c r="L9" s="348"/>
      <c r="M9" s="348"/>
      <c r="N9" s="348"/>
      <c r="O9" s="348"/>
      <c r="P9" s="348"/>
      <c r="Q9" s="360"/>
      <c r="R9" s="348"/>
      <c r="S9" s="348"/>
      <c r="T9" s="348"/>
      <c r="U9" s="348"/>
      <c r="V9" s="348"/>
      <c r="W9" s="348"/>
      <c r="X9" s="348"/>
      <c r="Y9" s="348"/>
      <c r="Z9" s="348"/>
      <c r="AA9" s="348"/>
      <c r="AB9" s="348"/>
      <c r="AC9" s="348"/>
      <c r="AD9" s="348"/>
      <c r="AE9" s="348"/>
      <c r="AF9" s="348"/>
      <c r="AG9" s="348"/>
      <c r="AH9" s="348"/>
      <c r="AI9" s="348"/>
      <c r="AJ9" s="348"/>
      <c r="AK9" s="348"/>
      <c r="AL9" s="348"/>
      <c r="AM9" s="348"/>
      <c r="AN9" s="348"/>
      <c r="AO9" s="348"/>
      <c r="AP9" s="348"/>
      <c r="AQ9" s="348"/>
      <c r="AR9" s="348"/>
      <c r="AS9" s="348"/>
      <c r="AT9" s="348"/>
      <c r="AU9" s="348"/>
      <c r="AV9" s="348"/>
      <c r="AW9" s="348"/>
      <c r="AX9" s="348"/>
      <c r="AY9" s="348"/>
      <c r="AZ9" s="348"/>
      <c r="BA9" s="348"/>
      <c r="BB9" s="348"/>
      <c r="BC9" s="348"/>
      <c r="BD9" s="348"/>
      <c r="BE9" s="348"/>
      <c r="BF9" s="348"/>
      <c r="BG9" s="348"/>
      <c r="BH9" s="348"/>
      <c r="BI9" s="348"/>
      <c r="BJ9" s="348"/>
      <c r="BK9" s="348"/>
      <c r="BL9" s="348"/>
      <c r="BM9" s="348"/>
      <c r="BN9" s="348"/>
      <c r="BO9" s="348"/>
      <c r="BP9" s="348"/>
      <c r="BQ9" s="348"/>
      <c r="BR9" s="348"/>
      <c r="BS9" s="348"/>
      <c r="BT9" s="348"/>
      <c r="BU9" s="348"/>
      <c r="BV9" s="348"/>
      <c r="BW9" s="348"/>
      <c r="BX9" s="348"/>
      <c r="BY9" s="348"/>
      <c r="BZ9" s="348"/>
      <c r="CA9" s="348"/>
      <c r="CB9" s="348"/>
      <c r="CC9" s="348"/>
      <c r="CD9" s="348"/>
      <c r="CE9" s="348"/>
      <c r="CF9" s="348"/>
      <c r="CG9" s="348"/>
      <c r="CH9" s="348"/>
      <c r="CI9" s="348"/>
      <c r="CJ9" s="348"/>
      <c r="CK9" s="348"/>
      <c r="CL9" s="348"/>
      <c r="CM9" s="348"/>
      <c r="CN9" s="348"/>
      <c r="CO9" s="348"/>
      <c r="CP9" s="348"/>
      <c r="CQ9" s="348"/>
      <c r="CR9" s="348"/>
      <c r="CS9" s="348"/>
      <c r="CT9" s="348"/>
      <c r="CU9" s="348"/>
      <c r="CV9" s="348"/>
      <c r="CW9" s="348"/>
      <c r="CX9" s="348"/>
      <c r="CY9" s="348"/>
      <c r="CZ9" s="348"/>
      <c r="DA9" s="348"/>
      <c r="DB9" s="348"/>
      <c r="DC9" s="348"/>
      <c r="DD9" s="348"/>
      <c r="DE9" s="348"/>
      <c r="DF9" s="348"/>
      <c r="DG9" s="348"/>
      <c r="DH9" s="348"/>
      <c r="DI9" s="348"/>
      <c r="DJ9" s="348"/>
      <c r="DK9" s="348"/>
      <c r="DL9" s="348"/>
      <c r="DM9" s="348"/>
      <c r="DN9" s="348"/>
      <c r="DO9" s="348"/>
      <c r="DP9" s="348"/>
      <c r="DQ9" s="348"/>
      <c r="DR9" s="348"/>
      <c r="DS9" s="348"/>
      <c r="DT9" s="348"/>
      <c r="DU9" s="348"/>
      <c r="DV9" s="348"/>
      <c r="DW9" s="348"/>
      <c r="DX9" s="348"/>
      <c r="DY9" s="348"/>
      <c r="DZ9" s="348"/>
      <c r="EA9" s="348"/>
      <c r="EB9" s="348"/>
      <c r="EC9" s="348"/>
      <c r="ED9" s="348"/>
      <c r="EE9" s="348"/>
      <c r="EF9" s="348"/>
      <c r="EG9" s="348"/>
      <c r="EH9" s="348"/>
      <c r="EI9" s="348"/>
      <c r="EJ9" s="348"/>
    </row>
    <row r="10" spans="1:140" ht="15.75" thickBot="1" x14ac:dyDescent="0.3">
      <c r="A10" s="201" t="s">
        <v>28</v>
      </c>
      <c r="B10" s="447"/>
      <c r="C10" s="348"/>
      <c r="E10" s="449" t="s">
        <v>53</v>
      </c>
      <c r="F10" s="363"/>
      <c r="G10" s="348"/>
      <c r="H10" s="348"/>
      <c r="I10" s="348"/>
      <c r="J10" s="493" t="s">
        <v>1237</v>
      </c>
      <c r="K10" s="348"/>
      <c r="L10" s="348"/>
      <c r="M10" s="348"/>
      <c r="N10" s="348"/>
      <c r="O10" s="348"/>
      <c r="P10" s="348"/>
      <c r="Q10" s="348"/>
      <c r="R10" s="348"/>
      <c r="S10" s="348"/>
      <c r="T10" s="348"/>
      <c r="U10" s="348"/>
      <c r="V10" s="348"/>
      <c r="W10" s="348"/>
      <c r="X10" s="348"/>
      <c r="Y10" s="348"/>
      <c r="Z10" s="348"/>
      <c r="AA10" s="348"/>
      <c r="AB10" s="348"/>
      <c r="AC10" s="348"/>
      <c r="AD10" s="348"/>
      <c r="AE10" s="348"/>
      <c r="AF10" s="348"/>
      <c r="AG10" s="348"/>
      <c r="AH10" s="348"/>
      <c r="AI10" s="348"/>
      <c r="AJ10" s="348"/>
      <c r="AK10" s="348"/>
      <c r="AL10" s="348"/>
      <c r="AM10" s="348"/>
      <c r="AN10" s="348"/>
      <c r="AO10" s="348"/>
      <c r="AP10" s="348"/>
      <c r="AQ10" s="348"/>
      <c r="AR10" s="348"/>
      <c r="AS10" s="348"/>
      <c r="AT10" s="348"/>
      <c r="AU10" s="348"/>
      <c r="AV10" s="348"/>
      <c r="AW10" s="348"/>
      <c r="AX10" s="348"/>
      <c r="AY10" s="348"/>
      <c r="AZ10" s="348"/>
      <c r="BA10" s="348"/>
      <c r="BB10" s="348"/>
      <c r="BC10" s="348"/>
      <c r="BD10" s="348"/>
      <c r="BE10" s="348"/>
      <c r="BF10" s="348"/>
      <c r="BG10" s="348"/>
      <c r="BH10" s="348"/>
      <c r="BI10" s="348"/>
      <c r="BJ10" s="348"/>
      <c r="BK10" s="348"/>
      <c r="BL10" s="348"/>
      <c r="BM10" s="348"/>
      <c r="BN10" s="348"/>
      <c r="BO10" s="348"/>
      <c r="BP10" s="348"/>
      <c r="BQ10" s="348"/>
      <c r="BR10" s="348"/>
      <c r="BS10" s="348"/>
      <c r="BT10" s="348"/>
      <c r="BU10" s="348"/>
      <c r="BV10" s="348"/>
      <c r="BW10" s="348"/>
      <c r="BX10" s="348"/>
      <c r="BY10" s="348"/>
      <c r="BZ10" s="348"/>
      <c r="CA10" s="348"/>
      <c r="CB10" s="348"/>
      <c r="CC10" s="348"/>
      <c r="CD10" s="348"/>
      <c r="CE10" s="348"/>
      <c r="CF10" s="348"/>
      <c r="CG10" s="348"/>
      <c r="CH10" s="348"/>
      <c r="CI10" s="348"/>
      <c r="CJ10" s="348"/>
      <c r="CK10" s="348"/>
      <c r="CL10" s="348"/>
      <c r="CM10" s="348"/>
      <c r="CN10" s="348"/>
      <c r="CO10" s="348"/>
      <c r="CP10" s="348"/>
      <c r="CQ10" s="348"/>
      <c r="CR10" s="348"/>
      <c r="CS10" s="348"/>
      <c r="CT10" s="348"/>
      <c r="CU10" s="348"/>
      <c r="CV10" s="348"/>
      <c r="CW10" s="348"/>
      <c r="CX10" s="348"/>
      <c r="CY10" s="348"/>
      <c r="CZ10" s="348"/>
      <c r="DA10" s="348"/>
      <c r="DB10" s="348"/>
      <c r="DC10" s="348"/>
      <c r="DD10" s="348"/>
      <c r="DE10" s="348"/>
      <c r="DF10" s="348"/>
      <c r="DG10" s="348"/>
      <c r="DH10" s="348"/>
      <c r="DI10" s="348"/>
      <c r="DJ10" s="348"/>
      <c r="DK10" s="348"/>
      <c r="DL10" s="348"/>
      <c r="DM10" s="348"/>
      <c r="DN10" s="348"/>
      <c r="DO10" s="348"/>
      <c r="DP10" s="348"/>
      <c r="DQ10" s="348"/>
      <c r="DR10" s="348"/>
      <c r="DS10" s="348"/>
      <c r="DT10" s="348"/>
      <c r="DU10" s="348"/>
      <c r="DV10" s="348"/>
      <c r="DW10" s="348"/>
      <c r="DX10" s="348"/>
      <c r="DY10" s="348"/>
      <c r="DZ10" s="348"/>
      <c r="EA10" s="348"/>
      <c r="EB10" s="348"/>
      <c r="EC10" s="348"/>
      <c r="ED10" s="348"/>
      <c r="EE10" s="348"/>
      <c r="EF10" s="348"/>
      <c r="EG10" s="348"/>
      <c r="EH10" s="348"/>
      <c r="EI10" s="348"/>
      <c r="EJ10" s="348"/>
    </row>
    <row r="11" spans="1:140" ht="15.75" thickBot="1" x14ac:dyDescent="0.3">
      <c r="C11" s="348"/>
      <c r="E11" s="449" t="s">
        <v>55</v>
      </c>
      <c r="F11" s="373" t="s">
        <v>32</v>
      </c>
      <c r="G11" s="348"/>
      <c r="H11" s="348"/>
      <c r="I11" s="348"/>
      <c r="J11" s="493" t="s">
        <v>1238</v>
      </c>
      <c r="K11" s="348"/>
      <c r="L11" s="348"/>
      <c r="M11" s="348"/>
      <c r="N11" s="348"/>
      <c r="O11" s="348"/>
      <c r="P11" s="348"/>
      <c r="Q11" s="360"/>
      <c r="R11" s="348"/>
      <c r="S11" s="348"/>
      <c r="T11" s="348"/>
      <c r="U11" s="348"/>
      <c r="V11" s="348"/>
      <c r="W11" s="348"/>
      <c r="X11" s="348"/>
      <c r="Y11" s="348"/>
      <c r="Z11" s="348"/>
      <c r="AA11" s="348"/>
      <c r="AB11" s="348"/>
      <c r="AC11" s="348"/>
      <c r="AD11" s="348"/>
      <c r="AE11" s="348"/>
      <c r="AF11" s="348"/>
      <c r="AG11" s="348"/>
      <c r="AH11" s="348"/>
      <c r="AI11" s="348"/>
      <c r="AJ11" s="348"/>
      <c r="AK11" s="348"/>
      <c r="AL11" s="348"/>
      <c r="AM11" s="348"/>
      <c r="AN11" s="348"/>
      <c r="AO11" s="348"/>
      <c r="AP11" s="348"/>
      <c r="AQ11" s="348"/>
      <c r="AR11" s="348"/>
      <c r="AS11" s="348"/>
      <c r="AT11" s="348"/>
      <c r="AU11" s="348"/>
      <c r="AV11" s="348"/>
      <c r="AW11" s="348"/>
      <c r="AX11" s="348"/>
      <c r="AY11" s="348"/>
      <c r="AZ11" s="348"/>
      <c r="BA11" s="348"/>
      <c r="BB11" s="348"/>
      <c r="BC11" s="348"/>
      <c r="BD11" s="348"/>
      <c r="BE11" s="348"/>
      <c r="BF11" s="348"/>
      <c r="BG11" s="348"/>
      <c r="BH11" s="348"/>
      <c r="BI11" s="348"/>
      <c r="BJ11" s="348"/>
      <c r="BK11" s="348"/>
      <c r="BL11" s="348"/>
      <c r="BM11" s="348"/>
      <c r="BN11" s="348"/>
      <c r="BO11" s="348"/>
      <c r="BP11" s="348"/>
      <c r="BQ11" s="348"/>
      <c r="BR11" s="348"/>
      <c r="BS11" s="348"/>
      <c r="BT11" s="348"/>
      <c r="BU11" s="348"/>
      <c r="BV11" s="348"/>
      <c r="BW11" s="348"/>
      <c r="BX11" s="348"/>
      <c r="BY11" s="348"/>
      <c r="BZ11" s="348"/>
      <c r="CA11" s="348"/>
      <c r="CB11" s="348"/>
      <c r="CC11" s="348"/>
      <c r="CD11" s="348"/>
      <c r="CE11" s="348"/>
      <c r="CF11" s="348"/>
      <c r="CG11" s="348"/>
      <c r="CH11" s="348"/>
      <c r="CI11" s="348"/>
      <c r="CJ11" s="348"/>
      <c r="CK11" s="348"/>
      <c r="CL11" s="348"/>
      <c r="CM11" s="348"/>
      <c r="CN11" s="348"/>
      <c r="CO11" s="348"/>
      <c r="CP11" s="348"/>
      <c r="CQ11" s="348"/>
      <c r="CR11" s="348"/>
      <c r="CS11" s="348"/>
      <c r="CT11" s="348"/>
      <c r="CU11" s="348"/>
      <c r="CV11" s="348"/>
      <c r="CW11" s="348"/>
      <c r="CX11" s="348"/>
      <c r="CY11" s="348"/>
      <c r="CZ11" s="348"/>
      <c r="DA11" s="348"/>
      <c r="DB11" s="348"/>
      <c r="DC11" s="348"/>
      <c r="DD11" s="348"/>
      <c r="DE11" s="348"/>
      <c r="DF11" s="348"/>
      <c r="DG11" s="348"/>
      <c r="DH11" s="348"/>
      <c r="DI11" s="348"/>
      <c r="DJ11" s="348"/>
      <c r="DK11" s="348"/>
      <c r="DL11" s="348"/>
      <c r="DM11" s="348"/>
      <c r="DN11" s="348"/>
      <c r="DO11" s="348"/>
      <c r="DP11" s="348"/>
      <c r="DQ11" s="348"/>
      <c r="DR11" s="348"/>
      <c r="DS11" s="348"/>
      <c r="DT11" s="348"/>
      <c r="DU11" s="348"/>
      <c r="DV11" s="348"/>
      <c r="DW11" s="348"/>
      <c r="DX11" s="348"/>
      <c r="DY11" s="348"/>
      <c r="DZ11" s="348"/>
      <c r="EA11" s="348"/>
      <c r="EB11" s="348"/>
      <c r="EC11" s="348"/>
      <c r="ED11" s="348"/>
      <c r="EE11" s="348"/>
      <c r="EF11" s="348"/>
      <c r="EG11" s="348"/>
      <c r="EH11" s="348"/>
      <c r="EI11" s="348"/>
      <c r="EJ11" s="348"/>
    </row>
    <row r="12" spans="1:140" x14ac:dyDescent="0.25">
      <c r="A12" s="527" t="s">
        <v>34</v>
      </c>
      <c r="B12" s="528"/>
      <c r="C12" s="348"/>
      <c r="E12" s="449" t="s">
        <v>58</v>
      </c>
      <c r="F12" s="519" t="s">
        <v>39</v>
      </c>
      <c r="G12" s="348"/>
      <c r="H12" s="348"/>
      <c r="I12" s="348"/>
      <c r="J12" s="493" t="s">
        <v>33</v>
      </c>
      <c r="K12" s="348"/>
      <c r="L12" s="348"/>
      <c r="M12" s="348"/>
      <c r="N12" s="348"/>
      <c r="O12" s="348"/>
      <c r="P12" s="348"/>
      <c r="Q12" s="360"/>
      <c r="R12" s="348"/>
      <c r="S12" s="348"/>
      <c r="T12" s="348"/>
      <c r="U12" s="348"/>
      <c r="V12" s="348"/>
      <c r="W12" s="348"/>
      <c r="X12" s="348"/>
      <c r="Y12" s="348"/>
      <c r="Z12" s="348"/>
      <c r="AA12" s="348"/>
      <c r="AB12" s="348"/>
      <c r="AC12" s="348"/>
      <c r="AD12" s="348"/>
      <c r="AE12" s="348"/>
      <c r="AF12" s="348"/>
      <c r="AG12" s="348"/>
      <c r="AH12" s="348"/>
      <c r="AI12" s="348"/>
      <c r="AJ12" s="348"/>
      <c r="AK12" s="348"/>
      <c r="AL12" s="348"/>
      <c r="AM12" s="348"/>
      <c r="AN12" s="348"/>
      <c r="AO12" s="348"/>
      <c r="AP12" s="348"/>
      <c r="AQ12" s="348"/>
      <c r="AR12" s="348"/>
      <c r="AS12" s="348"/>
      <c r="AT12" s="348"/>
      <c r="AU12" s="348"/>
      <c r="AV12" s="348"/>
      <c r="AW12" s="348"/>
      <c r="AX12" s="348"/>
      <c r="AY12" s="348"/>
      <c r="AZ12" s="348"/>
      <c r="BA12" s="348"/>
      <c r="BB12" s="348"/>
      <c r="BC12" s="348"/>
      <c r="BD12" s="348"/>
      <c r="BE12" s="348"/>
      <c r="BF12" s="348"/>
      <c r="BG12" s="348"/>
      <c r="BH12" s="348"/>
      <c r="BI12" s="348"/>
      <c r="BJ12" s="348"/>
      <c r="BK12" s="348"/>
      <c r="BL12" s="348"/>
      <c r="BM12" s="348"/>
      <c r="BN12" s="348"/>
      <c r="BO12" s="348"/>
      <c r="BP12" s="348"/>
      <c r="BQ12" s="348"/>
      <c r="BR12" s="348"/>
      <c r="BS12" s="348"/>
      <c r="BT12" s="348"/>
      <c r="BU12" s="348"/>
      <c r="BV12" s="348"/>
      <c r="BW12" s="348"/>
      <c r="BX12" s="348"/>
      <c r="BY12" s="348"/>
      <c r="BZ12" s="348"/>
      <c r="CA12" s="348"/>
      <c r="CB12" s="348"/>
      <c r="CC12" s="348"/>
      <c r="CD12" s="348"/>
      <c r="CE12" s="348"/>
      <c r="CF12" s="348"/>
      <c r="CG12" s="348"/>
      <c r="CH12" s="348"/>
      <c r="CI12" s="348"/>
      <c r="CJ12" s="348"/>
      <c r="CK12" s="348"/>
      <c r="CL12" s="348"/>
      <c r="CM12" s="348"/>
      <c r="CN12" s="348"/>
      <c r="CO12" s="348"/>
      <c r="CP12" s="348"/>
      <c r="CQ12" s="348"/>
      <c r="CR12" s="348"/>
      <c r="CS12" s="348"/>
      <c r="CT12" s="348"/>
      <c r="CU12" s="348"/>
      <c r="CV12" s="348"/>
      <c r="CW12" s="348"/>
      <c r="CX12" s="348"/>
      <c r="CY12" s="348"/>
      <c r="CZ12" s="348"/>
      <c r="DA12" s="348"/>
      <c r="DB12" s="348"/>
      <c r="DC12" s="348"/>
      <c r="DD12" s="348"/>
      <c r="DE12" s="348"/>
      <c r="DF12" s="348"/>
      <c r="DG12" s="348"/>
      <c r="DH12" s="348"/>
      <c r="DI12" s="348"/>
      <c r="DJ12" s="348"/>
      <c r="DK12" s="348"/>
      <c r="DL12" s="348"/>
      <c r="DM12" s="348"/>
      <c r="DN12" s="348"/>
      <c r="DO12" s="348"/>
      <c r="DP12" s="348"/>
      <c r="DQ12" s="348"/>
      <c r="DR12" s="348"/>
      <c r="DS12" s="348"/>
      <c r="DT12" s="348"/>
      <c r="DU12" s="348"/>
      <c r="DV12" s="348"/>
      <c r="DW12" s="348"/>
      <c r="DX12" s="348"/>
      <c r="DY12" s="348"/>
      <c r="DZ12" s="348"/>
      <c r="EA12" s="348"/>
      <c r="EB12" s="348"/>
      <c r="EC12" s="348"/>
      <c r="ED12" s="348"/>
      <c r="EE12" s="348"/>
      <c r="EF12" s="348"/>
      <c r="EG12" s="348"/>
      <c r="EH12" s="348"/>
      <c r="EI12" s="348"/>
      <c r="EJ12" s="348"/>
    </row>
    <row r="13" spans="1:140" x14ac:dyDescent="0.25">
      <c r="A13" s="198" t="s">
        <v>37</v>
      </c>
      <c r="B13" s="200"/>
      <c r="C13" s="348"/>
      <c r="E13" s="449" t="s">
        <v>1248</v>
      </c>
      <c r="F13" s="520"/>
      <c r="G13" s="348"/>
      <c r="H13" s="348"/>
      <c r="I13" s="348"/>
      <c r="J13" s="492" t="s">
        <v>40</v>
      </c>
      <c r="K13" s="348"/>
      <c r="L13" s="348"/>
      <c r="M13" s="348"/>
      <c r="N13" s="348"/>
      <c r="O13" s="348"/>
      <c r="P13" s="348"/>
      <c r="Q13" s="348"/>
      <c r="R13" s="348"/>
      <c r="S13" s="348"/>
      <c r="T13" s="348"/>
      <c r="U13" s="348"/>
      <c r="V13" s="348"/>
      <c r="W13" s="348"/>
      <c r="X13" s="348"/>
      <c r="Y13" s="348"/>
      <c r="Z13" s="348"/>
      <c r="AA13" s="348"/>
      <c r="AB13" s="348"/>
      <c r="AC13" s="348"/>
      <c r="AD13" s="348"/>
      <c r="AE13" s="348"/>
      <c r="AF13" s="348"/>
      <c r="AG13" s="348"/>
      <c r="AH13" s="348"/>
      <c r="AI13" s="348"/>
      <c r="AJ13" s="348"/>
      <c r="AK13" s="348"/>
      <c r="AL13" s="348"/>
      <c r="AM13" s="348"/>
      <c r="AN13" s="348"/>
      <c r="AO13" s="348"/>
      <c r="AP13" s="348"/>
      <c r="AQ13" s="348"/>
      <c r="AR13" s="348"/>
      <c r="AS13" s="348"/>
      <c r="AT13" s="348"/>
      <c r="AU13" s="348"/>
      <c r="AV13" s="348"/>
      <c r="AW13" s="348"/>
      <c r="AX13" s="348"/>
      <c r="AY13" s="348"/>
      <c r="AZ13" s="348"/>
      <c r="BA13" s="348"/>
      <c r="BB13" s="348"/>
      <c r="BC13" s="348"/>
      <c r="BD13" s="348"/>
      <c r="BE13" s="348"/>
      <c r="BF13" s="348"/>
      <c r="BG13" s="348"/>
      <c r="BH13" s="348"/>
      <c r="BI13" s="348"/>
      <c r="BJ13" s="348"/>
      <c r="BK13" s="348"/>
      <c r="BL13" s="348"/>
      <c r="BM13" s="348"/>
      <c r="BN13" s="348"/>
      <c r="BO13" s="348"/>
      <c r="BP13" s="348"/>
      <c r="BQ13" s="348"/>
      <c r="BR13" s="348"/>
      <c r="BS13" s="348"/>
      <c r="BT13" s="348"/>
      <c r="BU13" s="348"/>
      <c r="BV13" s="348"/>
      <c r="BW13" s="348"/>
      <c r="BX13" s="348"/>
      <c r="BY13" s="348"/>
      <c r="BZ13" s="348"/>
      <c r="CA13" s="348"/>
      <c r="CB13" s="348"/>
      <c r="CC13" s="348"/>
      <c r="CD13" s="348"/>
      <c r="CE13" s="348"/>
      <c r="CF13" s="348"/>
      <c r="CG13" s="348"/>
      <c r="CH13" s="348"/>
      <c r="CI13" s="348"/>
      <c r="CJ13" s="348"/>
      <c r="CK13" s="348"/>
      <c r="CL13" s="348"/>
      <c r="CM13" s="348"/>
      <c r="CN13" s="348"/>
      <c r="CO13" s="348"/>
      <c r="CP13" s="348"/>
      <c r="CQ13" s="348"/>
      <c r="CR13" s="348"/>
      <c r="CS13" s="348"/>
      <c r="CT13" s="348"/>
      <c r="CU13" s="348"/>
      <c r="CV13" s="348"/>
      <c r="CW13" s="348"/>
      <c r="CX13" s="348"/>
      <c r="CY13" s="348"/>
      <c r="CZ13" s="348"/>
      <c r="DA13" s="348"/>
      <c r="DB13" s="348"/>
      <c r="DC13" s="348"/>
      <c r="DD13" s="348"/>
      <c r="DE13" s="348"/>
      <c r="DF13" s="348"/>
      <c r="DG13" s="348"/>
      <c r="DH13" s="348"/>
      <c r="DI13" s="348"/>
      <c r="DJ13" s="348"/>
      <c r="DK13" s="348"/>
      <c r="DL13" s="348"/>
      <c r="DM13" s="348"/>
      <c r="DN13" s="348"/>
      <c r="DO13" s="348"/>
      <c r="DP13" s="348"/>
      <c r="DQ13" s="348"/>
      <c r="DR13" s="348"/>
      <c r="DS13" s="348"/>
      <c r="DT13" s="348"/>
      <c r="DU13" s="348"/>
      <c r="DV13" s="348"/>
      <c r="DW13" s="348"/>
      <c r="DX13" s="348"/>
      <c r="DY13" s="348"/>
      <c r="DZ13" s="348"/>
      <c r="EA13" s="348"/>
      <c r="EB13" s="348"/>
      <c r="EC13" s="348"/>
      <c r="ED13" s="348"/>
      <c r="EE13" s="348"/>
      <c r="EF13" s="348"/>
      <c r="EG13" s="348"/>
      <c r="EH13" s="348"/>
      <c r="EI13" s="348"/>
      <c r="EJ13" s="348"/>
    </row>
    <row r="14" spans="1:140" ht="15.75" thickBot="1" x14ac:dyDescent="0.3">
      <c r="A14" s="198" t="s">
        <v>41</v>
      </c>
      <c r="B14" s="202"/>
      <c r="C14" s="348"/>
      <c r="E14" s="517"/>
      <c r="F14" s="363"/>
      <c r="G14" s="348"/>
      <c r="H14" s="348"/>
      <c r="I14" s="348"/>
      <c r="J14" s="493" t="s">
        <v>43</v>
      </c>
      <c r="K14" s="348"/>
      <c r="L14" s="348"/>
      <c r="M14" s="348"/>
      <c r="N14" s="348"/>
      <c r="O14" s="348"/>
      <c r="P14" s="348"/>
      <c r="Q14" s="348"/>
      <c r="R14" s="348"/>
      <c r="S14" s="348"/>
      <c r="T14" s="348"/>
      <c r="U14" s="348"/>
      <c r="V14" s="348"/>
      <c r="W14" s="348"/>
      <c r="X14" s="348"/>
      <c r="Y14" s="348"/>
      <c r="Z14" s="348"/>
      <c r="AA14" s="348"/>
      <c r="AB14" s="348"/>
      <c r="AC14" s="348"/>
      <c r="AD14" s="348"/>
      <c r="AE14" s="348"/>
      <c r="AF14" s="348"/>
      <c r="AG14" s="348"/>
      <c r="AH14" s="348"/>
      <c r="AI14" s="348"/>
      <c r="AJ14" s="348"/>
      <c r="AK14" s="348"/>
      <c r="AL14" s="348"/>
      <c r="AM14" s="348"/>
      <c r="AN14" s="348"/>
      <c r="AO14" s="348"/>
      <c r="AP14" s="348"/>
      <c r="AQ14" s="348"/>
      <c r="AR14" s="348"/>
      <c r="AS14" s="348"/>
      <c r="AT14" s="348"/>
      <c r="AU14" s="348"/>
      <c r="AV14" s="348"/>
      <c r="AW14" s="348"/>
      <c r="AX14" s="348"/>
      <c r="AY14" s="348"/>
      <c r="AZ14" s="348"/>
      <c r="BA14" s="348"/>
      <c r="BB14" s="348"/>
      <c r="BC14" s="348"/>
      <c r="BD14" s="348"/>
      <c r="BE14" s="348"/>
      <c r="BF14" s="348"/>
      <c r="BG14" s="348"/>
      <c r="BH14" s="348"/>
      <c r="BI14" s="348"/>
      <c r="BJ14" s="348"/>
      <c r="BK14" s="348"/>
      <c r="BL14" s="348"/>
      <c r="BM14" s="348"/>
      <c r="BN14" s="348"/>
      <c r="BO14" s="348"/>
      <c r="BP14" s="348"/>
      <c r="BQ14" s="348"/>
      <c r="BR14" s="348"/>
      <c r="BS14" s="348"/>
      <c r="BT14" s="348"/>
      <c r="BU14" s="348"/>
      <c r="BV14" s="348"/>
      <c r="BW14" s="348"/>
      <c r="BX14" s="348"/>
      <c r="BY14" s="348"/>
      <c r="BZ14" s="348"/>
      <c r="CA14" s="348"/>
      <c r="CB14" s="348"/>
      <c r="CC14" s="348"/>
      <c r="CD14" s="348"/>
      <c r="CE14" s="348"/>
      <c r="CF14" s="348"/>
      <c r="CG14" s="348"/>
      <c r="CH14" s="348"/>
      <c r="CI14" s="348"/>
      <c r="CJ14" s="348"/>
      <c r="CK14" s="348"/>
      <c r="CL14" s="348"/>
      <c r="CM14" s="348"/>
      <c r="CN14" s="348"/>
      <c r="CO14" s="348"/>
      <c r="CP14" s="348"/>
      <c r="CQ14" s="348"/>
      <c r="CR14" s="348"/>
      <c r="CS14" s="348"/>
      <c r="CT14" s="348"/>
      <c r="CU14" s="348"/>
      <c r="CV14" s="348"/>
      <c r="CW14" s="348"/>
      <c r="CX14" s="348"/>
      <c r="CY14" s="348"/>
      <c r="CZ14" s="348"/>
      <c r="DA14" s="348"/>
      <c r="DB14" s="348"/>
      <c r="DC14" s="348"/>
      <c r="DD14" s="348"/>
      <c r="DE14" s="348"/>
      <c r="DF14" s="348"/>
      <c r="DG14" s="348"/>
      <c r="DH14" s="348"/>
      <c r="DI14" s="348"/>
      <c r="DJ14" s="348"/>
      <c r="DK14" s="348"/>
      <c r="DL14" s="348"/>
      <c r="DM14" s="348"/>
      <c r="DN14" s="348"/>
      <c r="DO14" s="348"/>
      <c r="DP14" s="348"/>
      <c r="DQ14" s="348"/>
      <c r="DR14" s="348"/>
      <c r="DS14" s="348"/>
      <c r="DT14" s="348"/>
      <c r="DU14" s="348"/>
      <c r="DV14" s="348"/>
      <c r="DW14" s="348"/>
      <c r="DX14" s="348"/>
      <c r="DY14" s="348"/>
      <c r="DZ14" s="348"/>
      <c r="EA14" s="348"/>
      <c r="EB14" s="348"/>
      <c r="EC14" s="348"/>
      <c r="ED14" s="348"/>
      <c r="EE14" s="348"/>
      <c r="EF14" s="348"/>
      <c r="EG14" s="348"/>
      <c r="EH14" s="348"/>
      <c r="EI14" s="348"/>
      <c r="EJ14" s="348"/>
    </row>
    <row r="15" spans="1:140" ht="15.75" thickBot="1" x14ac:dyDescent="0.3">
      <c r="A15" s="198" t="s">
        <v>44</v>
      </c>
      <c r="B15" s="200"/>
      <c r="C15" s="348"/>
      <c r="E15" s="517"/>
      <c r="F15" s="373" t="s">
        <v>46</v>
      </c>
      <c r="G15" s="348"/>
      <c r="H15" s="348"/>
      <c r="I15" s="348"/>
      <c r="J15" s="493" t="s">
        <v>47</v>
      </c>
      <c r="K15" s="348"/>
      <c r="L15" s="348"/>
      <c r="M15" s="348"/>
      <c r="N15" s="348"/>
      <c r="O15" s="348"/>
      <c r="P15" s="348"/>
      <c r="Q15" s="348"/>
      <c r="R15" s="348"/>
      <c r="S15" s="348"/>
      <c r="T15" s="348"/>
      <c r="U15" s="348"/>
      <c r="V15" s="348"/>
      <c r="W15" s="348"/>
      <c r="X15" s="348"/>
      <c r="Y15" s="348"/>
      <c r="Z15" s="348"/>
      <c r="AA15" s="348"/>
      <c r="AB15" s="348"/>
      <c r="AC15" s="348"/>
      <c r="AD15" s="348"/>
      <c r="AE15" s="348"/>
      <c r="AF15" s="348"/>
      <c r="AG15" s="348"/>
      <c r="AH15" s="348"/>
      <c r="AI15" s="348"/>
      <c r="AJ15" s="348"/>
      <c r="AK15" s="348"/>
      <c r="AL15" s="348"/>
      <c r="AM15" s="348"/>
      <c r="AN15" s="348"/>
      <c r="AO15" s="348"/>
      <c r="AP15" s="348"/>
      <c r="AQ15" s="348"/>
      <c r="AR15" s="348"/>
      <c r="AS15" s="348"/>
      <c r="AT15" s="348"/>
      <c r="AU15" s="348"/>
      <c r="AV15" s="348"/>
      <c r="AW15" s="348"/>
      <c r="AX15" s="348"/>
      <c r="AY15" s="348"/>
      <c r="AZ15" s="348"/>
      <c r="BA15" s="348"/>
      <c r="BB15" s="348"/>
      <c r="BC15" s="348"/>
      <c r="BD15" s="348"/>
      <c r="BE15" s="348"/>
      <c r="BF15" s="348"/>
      <c r="BG15" s="348"/>
      <c r="BH15" s="348"/>
      <c r="BI15" s="348"/>
      <c r="BJ15" s="348"/>
      <c r="BK15" s="348"/>
      <c r="BL15" s="348"/>
      <c r="BM15" s="348"/>
      <c r="BN15" s="348"/>
      <c r="BO15" s="348"/>
      <c r="BP15" s="348"/>
      <c r="BQ15" s="348"/>
      <c r="BR15" s="348"/>
      <c r="BS15" s="348"/>
      <c r="BT15" s="348"/>
      <c r="BU15" s="348"/>
      <c r="BV15" s="348"/>
      <c r="BW15" s="348"/>
      <c r="BX15" s="348"/>
      <c r="BY15" s="348"/>
      <c r="BZ15" s="348"/>
      <c r="CA15" s="348"/>
      <c r="CB15" s="348"/>
      <c r="CC15" s="348"/>
      <c r="CD15" s="348"/>
      <c r="CE15" s="348"/>
      <c r="CF15" s="348"/>
      <c r="CG15" s="348"/>
      <c r="CH15" s="348"/>
      <c r="CI15" s="348"/>
      <c r="CJ15" s="348"/>
      <c r="CK15" s="348"/>
      <c r="CL15" s="348"/>
      <c r="CM15" s="348"/>
      <c r="CN15" s="348"/>
      <c r="CO15" s="348"/>
      <c r="CP15" s="348"/>
      <c r="CQ15" s="348"/>
      <c r="CR15" s="348"/>
      <c r="CS15" s="348"/>
      <c r="CT15" s="348"/>
      <c r="CU15" s="348"/>
      <c r="CV15" s="348"/>
      <c r="CW15" s="348"/>
      <c r="CX15" s="348"/>
      <c r="CY15" s="348"/>
      <c r="CZ15" s="348"/>
      <c r="DA15" s="348"/>
      <c r="DB15" s="348"/>
      <c r="DC15" s="348"/>
      <c r="DD15" s="348"/>
      <c r="DE15" s="348"/>
      <c r="DF15" s="348"/>
      <c r="DG15" s="348"/>
      <c r="DH15" s="348"/>
      <c r="DI15" s="348"/>
      <c r="DJ15" s="348"/>
      <c r="DK15" s="348"/>
      <c r="DL15" s="348"/>
      <c r="DM15" s="348"/>
      <c r="DN15" s="348"/>
      <c r="DO15" s="348"/>
      <c r="DP15" s="348"/>
      <c r="DQ15" s="348"/>
      <c r="DR15" s="348"/>
      <c r="DS15" s="348"/>
      <c r="DT15" s="348"/>
      <c r="DU15" s="348"/>
      <c r="DV15" s="348"/>
      <c r="DW15" s="348"/>
      <c r="DX15" s="348"/>
      <c r="DY15" s="348"/>
      <c r="DZ15" s="348"/>
      <c r="EA15" s="348"/>
      <c r="EB15" s="348"/>
      <c r="EC15" s="348"/>
      <c r="ED15" s="348"/>
      <c r="EE15" s="348"/>
      <c r="EF15" s="348"/>
      <c r="EG15" s="348"/>
      <c r="EH15" s="348"/>
      <c r="EI15" s="348"/>
      <c r="EJ15" s="348"/>
    </row>
    <row r="16" spans="1:140" x14ac:dyDescent="0.25">
      <c r="A16" s="198" t="s">
        <v>48</v>
      </c>
      <c r="B16" s="200"/>
      <c r="C16" s="348"/>
      <c r="E16" s="517"/>
      <c r="F16" s="450" t="s">
        <v>50</v>
      </c>
      <c r="G16" s="348"/>
      <c r="H16" s="348"/>
      <c r="I16" s="348"/>
      <c r="J16" s="492" t="s">
        <v>51</v>
      </c>
      <c r="K16" s="348"/>
      <c r="L16" s="348"/>
      <c r="M16" s="348"/>
      <c r="N16" s="348"/>
      <c r="O16" s="348"/>
      <c r="P16" s="348"/>
      <c r="Q16" s="361"/>
      <c r="R16" s="348"/>
      <c r="S16" s="348"/>
      <c r="T16" s="348"/>
      <c r="U16" s="348"/>
      <c r="V16" s="348"/>
      <c r="W16" s="348"/>
      <c r="X16" s="348"/>
      <c r="Y16" s="348"/>
      <c r="Z16" s="348"/>
      <c r="AA16" s="348"/>
      <c r="AB16" s="348"/>
      <c r="AC16" s="348"/>
      <c r="AD16" s="348"/>
      <c r="AE16" s="348"/>
      <c r="AF16" s="348"/>
      <c r="AG16" s="348"/>
      <c r="AH16" s="348"/>
      <c r="AI16" s="348"/>
      <c r="AJ16" s="348"/>
      <c r="AK16" s="348"/>
      <c r="AL16" s="348"/>
      <c r="AM16" s="348"/>
      <c r="AN16" s="348"/>
      <c r="AO16" s="348"/>
      <c r="AP16" s="348"/>
      <c r="AQ16" s="348"/>
      <c r="AR16" s="348"/>
      <c r="AS16" s="348"/>
      <c r="AT16" s="348"/>
      <c r="AU16" s="348"/>
      <c r="AV16" s="348"/>
      <c r="AW16" s="348"/>
      <c r="AX16" s="348"/>
      <c r="AY16" s="348"/>
      <c r="AZ16" s="348"/>
      <c r="BA16" s="348"/>
      <c r="BB16" s="348"/>
      <c r="BC16" s="348"/>
      <c r="BD16" s="348"/>
      <c r="BE16" s="348"/>
      <c r="BF16" s="348"/>
      <c r="BG16" s="348"/>
      <c r="BH16" s="348"/>
      <c r="BI16" s="348"/>
      <c r="BJ16" s="348"/>
      <c r="BK16" s="348"/>
      <c r="BL16" s="348"/>
      <c r="BM16" s="348"/>
      <c r="BN16" s="348"/>
      <c r="BO16" s="348"/>
      <c r="BP16" s="348"/>
      <c r="BQ16" s="348"/>
      <c r="BR16" s="348"/>
      <c r="BS16" s="348"/>
      <c r="BT16" s="348"/>
      <c r="BU16" s="348"/>
      <c r="BV16" s="348"/>
      <c r="BW16" s="348"/>
      <c r="BX16" s="348"/>
      <c r="BY16" s="348"/>
      <c r="BZ16" s="348"/>
      <c r="CA16" s="348"/>
      <c r="CB16" s="348"/>
      <c r="CC16" s="348"/>
      <c r="CD16" s="348"/>
      <c r="CE16" s="348"/>
      <c r="CF16" s="348"/>
      <c r="CG16" s="348"/>
      <c r="CH16" s="348"/>
      <c r="CI16" s="348"/>
      <c r="CJ16" s="348"/>
      <c r="CK16" s="348"/>
      <c r="CL16" s="348"/>
      <c r="CM16" s="348"/>
      <c r="CN16" s="348"/>
      <c r="CO16" s="348"/>
      <c r="CP16" s="348"/>
      <c r="CQ16" s="348"/>
      <c r="CR16" s="348"/>
      <c r="CS16" s="348"/>
      <c r="CT16" s="348"/>
      <c r="CU16" s="348"/>
      <c r="CV16" s="348"/>
      <c r="CW16" s="348"/>
      <c r="CX16" s="348"/>
      <c r="CY16" s="348"/>
      <c r="CZ16" s="348"/>
      <c r="DA16" s="348"/>
      <c r="DB16" s="348"/>
      <c r="DC16" s="348"/>
      <c r="DD16" s="348"/>
      <c r="DE16" s="348"/>
      <c r="DF16" s="348"/>
      <c r="DG16" s="348"/>
      <c r="DH16" s="348"/>
      <c r="DI16" s="348"/>
      <c r="DJ16" s="348"/>
      <c r="DK16" s="348"/>
      <c r="DL16" s="348"/>
      <c r="DM16" s="348"/>
      <c r="DN16" s="348"/>
      <c r="DO16" s="348"/>
      <c r="DP16" s="348"/>
      <c r="DQ16" s="348"/>
      <c r="DR16" s="348"/>
      <c r="DS16" s="348"/>
      <c r="DT16" s="348"/>
      <c r="DU16" s="348"/>
      <c r="DV16" s="348"/>
      <c r="DW16" s="348"/>
      <c r="DX16" s="348"/>
      <c r="DY16" s="348"/>
      <c r="DZ16" s="348"/>
      <c r="EA16" s="348"/>
      <c r="EB16" s="348"/>
      <c r="EC16" s="348"/>
      <c r="ED16" s="348"/>
      <c r="EE16" s="348"/>
      <c r="EF16" s="348"/>
      <c r="EG16" s="348"/>
      <c r="EH16" s="348"/>
      <c r="EI16" s="348"/>
      <c r="EJ16" s="348"/>
    </row>
    <row r="17" spans="1:140" x14ac:dyDescent="0.25">
      <c r="A17" s="198" t="s">
        <v>52</v>
      </c>
      <c r="B17" s="200"/>
      <c r="C17" s="348"/>
      <c r="E17" s="517"/>
      <c r="F17" s="363"/>
      <c r="G17" s="348"/>
      <c r="H17" s="348"/>
      <c r="I17" s="348"/>
      <c r="J17" s="493" t="s">
        <v>43</v>
      </c>
      <c r="K17" s="348"/>
      <c r="L17" s="348"/>
      <c r="M17" s="348"/>
      <c r="N17" s="348"/>
      <c r="O17" s="348"/>
      <c r="P17" s="348"/>
      <c r="Q17" s="348"/>
      <c r="R17" s="348"/>
      <c r="S17" s="348"/>
      <c r="T17" s="348"/>
      <c r="U17" s="348"/>
      <c r="V17" s="348"/>
      <c r="W17" s="348"/>
      <c r="X17" s="348"/>
      <c r="Y17" s="348"/>
      <c r="Z17" s="348"/>
      <c r="AA17" s="348"/>
      <c r="AB17" s="348"/>
      <c r="AC17" s="348"/>
      <c r="AD17" s="348"/>
      <c r="AE17" s="348"/>
      <c r="AF17" s="348"/>
      <c r="AG17" s="348"/>
      <c r="AH17" s="348"/>
      <c r="AI17" s="348"/>
      <c r="AJ17" s="348"/>
      <c r="AK17" s="348"/>
      <c r="AL17" s="348"/>
      <c r="AM17" s="348"/>
      <c r="AN17" s="348"/>
      <c r="AO17" s="348"/>
      <c r="AP17" s="348"/>
      <c r="AQ17" s="348"/>
      <c r="AR17" s="348"/>
      <c r="AS17" s="348"/>
      <c r="AT17" s="348"/>
      <c r="AU17" s="348"/>
      <c r="AV17" s="348"/>
      <c r="AW17" s="348"/>
      <c r="AX17" s="348"/>
      <c r="AY17" s="348"/>
      <c r="AZ17" s="348"/>
      <c r="BA17" s="348"/>
      <c r="BB17" s="348"/>
      <c r="BC17" s="348"/>
      <c r="BD17" s="348"/>
      <c r="BE17" s="348"/>
      <c r="BF17" s="348"/>
      <c r="BG17" s="348"/>
      <c r="BH17" s="348"/>
      <c r="BI17" s="348"/>
      <c r="BJ17" s="348"/>
      <c r="BK17" s="348"/>
      <c r="BL17" s="348"/>
      <c r="BM17" s="348"/>
      <c r="BN17" s="348"/>
      <c r="BO17" s="348"/>
      <c r="BP17" s="348"/>
      <c r="BQ17" s="348"/>
      <c r="BR17" s="348"/>
      <c r="BS17" s="348"/>
      <c r="BT17" s="348"/>
      <c r="BU17" s="348"/>
      <c r="BV17" s="348"/>
      <c r="BW17" s="348"/>
      <c r="BX17" s="348"/>
      <c r="BY17" s="348"/>
      <c r="BZ17" s="348"/>
      <c r="CA17" s="348"/>
      <c r="CB17" s="348"/>
      <c r="CC17" s="348"/>
      <c r="CD17" s="348"/>
      <c r="CE17" s="348"/>
      <c r="CF17" s="348"/>
      <c r="CG17" s="348"/>
      <c r="CH17" s="348"/>
      <c r="CI17" s="348"/>
      <c r="CJ17" s="348"/>
      <c r="CK17" s="348"/>
      <c r="CL17" s="348"/>
      <c r="CM17" s="348"/>
      <c r="CN17" s="348"/>
      <c r="CO17" s="348"/>
      <c r="CP17" s="348"/>
      <c r="CQ17" s="348"/>
      <c r="CR17" s="348"/>
      <c r="CS17" s="348"/>
      <c r="CT17" s="348"/>
      <c r="CU17" s="348"/>
      <c r="CV17" s="348"/>
      <c r="CW17" s="348"/>
      <c r="CX17" s="348"/>
      <c r="CY17" s="348"/>
      <c r="CZ17" s="348"/>
      <c r="DA17" s="348"/>
      <c r="DB17" s="348"/>
      <c r="DC17" s="348"/>
      <c r="DD17" s="348"/>
      <c r="DE17" s="348"/>
      <c r="DF17" s="348"/>
      <c r="DG17" s="348"/>
      <c r="DH17" s="348"/>
      <c r="DI17" s="348"/>
      <c r="DJ17" s="348"/>
      <c r="DK17" s="348"/>
      <c r="DL17" s="348"/>
      <c r="DM17" s="348"/>
      <c r="DN17" s="348"/>
      <c r="DO17" s="348"/>
      <c r="DP17" s="348"/>
      <c r="DQ17" s="348"/>
      <c r="DR17" s="348"/>
      <c r="DS17" s="348"/>
      <c r="DT17" s="348"/>
      <c r="DU17" s="348"/>
      <c r="DV17" s="348"/>
      <c r="DW17" s="348"/>
      <c r="DX17" s="348"/>
      <c r="DY17" s="348"/>
      <c r="DZ17" s="348"/>
      <c r="EA17" s="348"/>
      <c r="EB17" s="348"/>
      <c r="EC17" s="348"/>
      <c r="ED17" s="348"/>
      <c r="EE17" s="348"/>
      <c r="EF17" s="348"/>
      <c r="EG17" s="348"/>
      <c r="EH17" s="348"/>
      <c r="EI17" s="348"/>
      <c r="EJ17" s="348"/>
    </row>
    <row r="18" spans="1:140" x14ac:dyDescent="0.25">
      <c r="A18" s="198" t="s">
        <v>54</v>
      </c>
      <c r="B18" s="200"/>
      <c r="C18" s="348"/>
      <c r="E18" s="517"/>
      <c r="F18" s="363"/>
      <c r="G18" s="348"/>
      <c r="H18" s="348"/>
      <c r="I18" s="348"/>
      <c r="J18" s="493" t="s">
        <v>56</v>
      </c>
      <c r="K18" s="348"/>
      <c r="L18" s="348"/>
      <c r="M18" s="348"/>
      <c r="N18" s="348"/>
      <c r="O18" s="348"/>
      <c r="P18" s="348"/>
      <c r="Q18" s="348"/>
      <c r="R18" s="348"/>
      <c r="S18" s="348"/>
      <c r="T18" s="348"/>
      <c r="U18" s="348"/>
      <c r="V18" s="348"/>
      <c r="W18" s="348"/>
      <c r="X18" s="348"/>
      <c r="Y18" s="348"/>
      <c r="Z18" s="348"/>
      <c r="AA18" s="348"/>
      <c r="AB18" s="348"/>
      <c r="AC18" s="348"/>
      <c r="AD18" s="348"/>
      <c r="AE18" s="348"/>
      <c r="AF18" s="348"/>
      <c r="AG18" s="348"/>
      <c r="AH18" s="348"/>
      <c r="AI18" s="348"/>
      <c r="AJ18" s="348"/>
      <c r="AK18" s="348"/>
      <c r="AL18" s="348"/>
      <c r="AM18" s="348"/>
      <c r="AN18" s="348"/>
      <c r="AO18" s="348"/>
      <c r="AP18" s="348"/>
      <c r="AQ18" s="348"/>
      <c r="AR18" s="348"/>
      <c r="AS18" s="348"/>
      <c r="AT18" s="348"/>
      <c r="AU18" s="348"/>
      <c r="AV18" s="348"/>
      <c r="AW18" s="348"/>
      <c r="AX18" s="348"/>
      <c r="AY18" s="348"/>
      <c r="AZ18" s="348"/>
      <c r="BA18" s="348"/>
      <c r="BB18" s="348"/>
      <c r="BC18" s="348"/>
      <c r="BD18" s="348"/>
      <c r="BE18" s="348"/>
      <c r="BF18" s="348"/>
      <c r="BG18" s="348"/>
      <c r="BH18" s="348"/>
      <c r="BI18" s="348"/>
      <c r="BJ18" s="348"/>
      <c r="BK18" s="348"/>
      <c r="BL18" s="348"/>
      <c r="BM18" s="348"/>
      <c r="BN18" s="348"/>
      <c r="BO18" s="348"/>
      <c r="BP18" s="348"/>
      <c r="BQ18" s="348"/>
      <c r="BR18" s="348"/>
      <c r="BS18" s="348"/>
      <c r="BT18" s="348"/>
      <c r="BU18" s="348"/>
      <c r="BV18" s="348"/>
      <c r="BW18" s="348"/>
      <c r="BX18" s="348"/>
      <c r="BY18" s="348"/>
      <c r="BZ18" s="348"/>
      <c r="CA18" s="348"/>
      <c r="CB18" s="348"/>
      <c r="CC18" s="348"/>
      <c r="CD18" s="348"/>
      <c r="CE18" s="348"/>
      <c r="CF18" s="348"/>
      <c r="CG18" s="348"/>
      <c r="CH18" s="348"/>
      <c r="CI18" s="348"/>
      <c r="CJ18" s="348"/>
      <c r="CK18" s="348"/>
      <c r="CL18" s="348"/>
      <c r="CM18" s="348"/>
      <c r="CN18" s="348"/>
      <c r="CO18" s="348"/>
      <c r="CP18" s="348"/>
      <c r="CQ18" s="348"/>
      <c r="CR18" s="348"/>
      <c r="CS18" s="348"/>
      <c r="CT18" s="348"/>
      <c r="CU18" s="348"/>
      <c r="CV18" s="348"/>
      <c r="CW18" s="348"/>
      <c r="CX18" s="348"/>
      <c r="CY18" s="348"/>
      <c r="CZ18" s="348"/>
      <c r="DA18" s="348"/>
      <c r="DB18" s="348"/>
      <c r="DC18" s="348"/>
      <c r="DD18" s="348"/>
      <c r="DE18" s="348"/>
      <c r="DF18" s="348"/>
      <c r="DG18" s="348"/>
      <c r="DH18" s="348"/>
      <c r="DI18" s="348"/>
      <c r="DJ18" s="348"/>
      <c r="DK18" s="348"/>
      <c r="DL18" s="348"/>
      <c r="DM18" s="348"/>
      <c r="DN18" s="348"/>
      <c r="DO18" s="348"/>
      <c r="DP18" s="348"/>
      <c r="DQ18" s="348"/>
      <c r="DR18" s="348"/>
      <c r="DS18" s="348"/>
      <c r="DT18" s="348"/>
      <c r="DU18" s="348"/>
      <c r="DV18" s="348"/>
      <c r="DW18" s="348"/>
      <c r="DX18" s="348"/>
      <c r="DY18" s="348"/>
      <c r="DZ18" s="348"/>
      <c r="EA18" s="348"/>
      <c r="EB18" s="348"/>
      <c r="EC18" s="348"/>
      <c r="ED18" s="348"/>
      <c r="EE18" s="348"/>
      <c r="EF18" s="348"/>
      <c r="EG18" s="348"/>
      <c r="EH18" s="348"/>
      <c r="EI18" s="348"/>
      <c r="EJ18" s="348"/>
    </row>
    <row r="19" spans="1:140" ht="15.75" thickBot="1" x14ac:dyDescent="0.3">
      <c r="A19" s="201" t="s">
        <v>57</v>
      </c>
      <c r="B19" s="203"/>
      <c r="C19" s="348"/>
      <c r="E19" s="518"/>
      <c r="F19" s="364"/>
      <c r="G19" s="348"/>
      <c r="H19" s="348"/>
      <c r="I19" s="348"/>
      <c r="J19" s="493" t="s">
        <v>33</v>
      </c>
      <c r="K19" s="348"/>
      <c r="L19" s="348"/>
      <c r="M19" s="348"/>
      <c r="N19" s="348"/>
      <c r="O19" s="348"/>
      <c r="P19" s="348"/>
      <c r="Q19" s="348"/>
      <c r="R19" s="348"/>
      <c r="S19" s="348"/>
      <c r="T19" s="348"/>
      <c r="U19" s="348"/>
      <c r="V19" s="348"/>
      <c r="W19" s="348"/>
      <c r="X19" s="348"/>
      <c r="Y19" s="348"/>
      <c r="Z19" s="348"/>
      <c r="AA19" s="348"/>
      <c r="AB19" s="348"/>
      <c r="AC19" s="348"/>
      <c r="AD19" s="348"/>
      <c r="AE19" s="348"/>
      <c r="AF19" s="348"/>
      <c r="AG19" s="348"/>
      <c r="AH19" s="348"/>
      <c r="AI19" s="348"/>
      <c r="AJ19" s="348"/>
      <c r="AK19" s="348"/>
      <c r="AL19" s="348"/>
      <c r="AM19" s="348"/>
      <c r="AN19" s="348"/>
      <c r="AO19" s="348"/>
      <c r="AP19" s="348"/>
      <c r="AQ19" s="348"/>
      <c r="AR19" s="348"/>
      <c r="AS19" s="348"/>
      <c r="AT19" s="348"/>
      <c r="AU19" s="348"/>
      <c r="AV19" s="348"/>
      <c r="AW19" s="348"/>
      <c r="AX19" s="348"/>
      <c r="AY19" s="348"/>
      <c r="AZ19" s="348"/>
      <c r="BA19" s="348"/>
      <c r="BB19" s="348"/>
      <c r="BC19" s="348"/>
      <c r="BD19" s="348"/>
      <c r="BE19" s="348"/>
      <c r="BF19" s="348"/>
      <c r="BG19" s="348"/>
      <c r="BH19" s="348"/>
      <c r="BI19" s="348"/>
      <c r="BJ19" s="348"/>
      <c r="BK19" s="348"/>
      <c r="BL19" s="348"/>
      <c r="BM19" s="348"/>
      <c r="BN19" s="348"/>
      <c r="BO19" s="348"/>
      <c r="BP19" s="348"/>
      <c r="BQ19" s="348"/>
      <c r="BR19" s="348"/>
      <c r="BS19" s="348"/>
      <c r="BT19" s="348"/>
      <c r="BU19" s="348"/>
      <c r="BV19" s="348"/>
      <c r="BW19" s="348"/>
      <c r="BX19" s="348"/>
      <c r="BY19" s="348"/>
      <c r="BZ19" s="348"/>
      <c r="CA19" s="348"/>
      <c r="CB19" s="348"/>
      <c r="CC19" s="348"/>
      <c r="CD19" s="348"/>
      <c r="CE19" s="348"/>
      <c r="CF19" s="348"/>
      <c r="CG19" s="348"/>
      <c r="CH19" s="348"/>
      <c r="CI19" s="348"/>
      <c r="CJ19" s="348"/>
      <c r="CK19" s="348"/>
      <c r="CL19" s="348"/>
      <c r="CM19" s="348"/>
      <c r="CN19" s="348"/>
      <c r="CO19" s="348"/>
      <c r="CP19" s="348"/>
      <c r="CQ19" s="348"/>
      <c r="CR19" s="348"/>
      <c r="CS19" s="348"/>
      <c r="CT19" s="348"/>
      <c r="CU19" s="348"/>
      <c r="CV19" s="348"/>
      <c r="CW19" s="348"/>
      <c r="CX19" s="348"/>
      <c r="CY19" s="348"/>
      <c r="CZ19" s="348"/>
      <c r="DA19" s="348"/>
      <c r="DB19" s="348"/>
      <c r="DC19" s="348"/>
      <c r="DD19" s="348"/>
      <c r="DE19" s="348"/>
      <c r="DF19" s="348"/>
      <c r="DG19" s="348"/>
      <c r="DH19" s="348"/>
      <c r="DI19" s="348"/>
      <c r="DJ19" s="348"/>
      <c r="DK19" s="348"/>
      <c r="DL19" s="348"/>
      <c r="DM19" s="348"/>
      <c r="DN19" s="348"/>
      <c r="DO19" s="348"/>
      <c r="DP19" s="348"/>
      <c r="DQ19" s="348"/>
      <c r="DR19" s="348"/>
      <c r="DS19" s="348"/>
      <c r="DT19" s="348"/>
      <c r="DU19" s="348"/>
      <c r="DV19" s="348"/>
      <c r="DW19" s="348"/>
      <c r="DX19" s="348"/>
      <c r="DY19" s="348"/>
      <c r="DZ19" s="348"/>
      <c r="EA19" s="348"/>
      <c r="EB19" s="348"/>
      <c r="EC19" s="348"/>
      <c r="ED19" s="348"/>
      <c r="EE19" s="348"/>
      <c r="EF19" s="348"/>
      <c r="EG19" s="348"/>
      <c r="EH19" s="348"/>
      <c r="EI19" s="348"/>
      <c r="EJ19" s="348"/>
    </row>
    <row r="20" spans="1:140" ht="15.75" thickBot="1" x14ac:dyDescent="0.3">
      <c r="A20" s="350"/>
      <c r="B20" s="348"/>
      <c r="C20" s="348"/>
      <c r="E20" s="356"/>
      <c r="F20" s="356"/>
      <c r="G20" s="348"/>
      <c r="H20" s="348"/>
      <c r="I20" s="348"/>
      <c r="J20" s="348"/>
      <c r="K20" s="348"/>
      <c r="L20" s="348"/>
      <c r="M20" s="348"/>
      <c r="N20" s="348"/>
      <c r="O20" s="348"/>
      <c r="P20" s="348"/>
      <c r="Q20" s="348"/>
      <c r="R20" s="348"/>
      <c r="S20" s="348"/>
      <c r="T20" s="348"/>
      <c r="U20" s="348"/>
      <c r="V20" s="348"/>
      <c r="W20" s="348"/>
      <c r="X20" s="348"/>
      <c r="Y20" s="348"/>
      <c r="Z20" s="348"/>
      <c r="AA20" s="348"/>
      <c r="AB20" s="348"/>
      <c r="AC20" s="348"/>
      <c r="AD20" s="348"/>
      <c r="AE20" s="348"/>
      <c r="AF20" s="348"/>
      <c r="AG20" s="348"/>
      <c r="AH20" s="348"/>
      <c r="AI20" s="348"/>
      <c r="AJ20" s="348"/>
      <c r="AK20" s="348"/>
      <c r="AL20" s="348"/>
      <c r="AM20" s="348"/>
      <c r="AN20" s="348"/>
      <c r="AO20" s="348"/>
      <c r="AP20" s="348"/>
      <c r="AQ20" s="348"/>
      <c r="AR20" s="348"/>
      <c r="AS20" s="348"/>
      <c r="AT20" s="348"/>
      <c r="AU20" s="348"/>
      <c r="AV20" s="348"/>
      <c r="AW20" s="348"/>
      <c r="AX20" s="348"/>
      <c r="AY20" s="348"/>
      <c r="AZ20" s="348"/>
      <c r="BA20" s="348"/>
      <c r="BB20" s="348"/>
      <c r="BC20" s="348"/>
      <c r="BD20" s="348"/>
      <c r="BE20" s="348"/>
      <c r="BF20" s="348"/>
      <c r="BG20" s="348"/>
      <c r="BH20" s="348"/>
      <c r="BI20" s="348"/>
      <c r="BJ20" s="348"/>
      <c r="BK20" s="348"/>
      <c r="BL20" s="348"/>
      <c r="BM20" s="348"/>
      <c r="BN20" s="348"/>
      <c r="BO20" s="348"/>
      <c r="BP20" s="348"/>
      <c r="BQ20" s="348"/>
      <c r="BR20" s="348"/>
      <c r="BS20" s="348"/>
      <c r="BT20" s="348"/>
      <c r="BU20" s="348"/>
      <c r="BV20" s="348"/>
      <c r="BW20" s="348"/>
      <c r="BX20" s="348"/>
      <c r="BY20" s="348"/>
      <c r="BZ20" s="348"/>
      <c r="CA20" s="348"/>
      <c r="CB20" s="348"/>
      <c r="CC20" s="348"/>
      <c r="CD20" s="348"/>
      <c r="CE20" s="348"/>
      <c r="CF20" s="348"/>
      <c r="CG20" s="348"/>
      <c r="CH20" s="348"/>
      <c r="CI20" s="348"/>
      <c r="CJ20" s="348"/>
      <c r="CK20" s="348"/>
      <c r="CL20" s="348"/>
      <c r="CM20" s="348"/>
      <c r="CN20" s="348"/>
      <c r="CO20" s="348"/>
      <c r="CP20" s="348"/>
      <c r="CQ20" s="348"/>
      <c r="CR20" s="348"/>
      <c r="CS20" s="348"/>
      <c r="CT20" s="348"/>
      <c r="CU20" s="348"/>
      <c r="CV20" s="348"/>
      <c r="CW20" s="348"/>
      <c r="CX20" s="348"/>
      <c r="CY20" s="348"/>
      <c r="CZ20" s="348"/>
      <c r="DA20" s="348"/>
      <c r="DB20" s="348"/>
      <c r="DC20" s="348"/>
      <c r="DD20" s="348"/>
      <c r="DE20" s="348"/>
      <c r="DF20" s="348"/>
      <c r="DG20" s="348"/>
      <c r="DH20" s="348"/>
      <c r="DI20" s="348"/>
      <c r="DJ20" s="348"/>
      <c r="DK20" s="348"/>
      <c r="DL20" s="348"/>
      <c r="DM20" s="348"/>
      <c r="DN20" s="348"/>
      <c r="DO20" s="348"/>
      <c r="DP20" s="348"/>
      <c r="DQ20" s="348"/>
      <c r="DR20" s="348"/>
      <c r="DS20" s="348"/>
      <c r="DT20" s="348"/>
      <c r="DU20" s="348"/>
      <c r="DV20" s="348"/>
      <c r="DW20" s="348"/>
      <c r="DX20" s="348"/>
      <c r="DY20" s="348"/>
      <c r="DZ20" s="348"/>
      <c r="EA20" s="348"/>
      <c r="EB20" s="348"/>
      <c r="EC20" s="348"/>
      <c r="ED20" s="348"/>
      <c r="EE20" s="348"/>
      <c r="EF20" s="348"/>
      <c r="EG20" s="348"/>
      <c r="EH20" s="348"/>
      <c r="EI20" s="348"/>
      <c r="EJ20" s="348"/>
    </row>
    <row r="21" spans="1:140" x14ac:dyDescent="0.25">
      <c r="A21" s="529" t="s">
        <v>59</v>
      </c>
      <c r="B21" s="530"/>
      <c r="C21" s="348"/>
      <c r="E21" s="356"/>
      <c r="F21" s="356"/>
      <c r="G21" s="348"/>
      <c r="H21" s="348"/>
      <c r="I21" s="348"/>
      <c r="J21" s="348"/>
      <c r="K21" s="348"/>
      <c r="L21" s="348"/>
      <c r="M21" s="348"/>
      <c r="N21" s="348"/>
      <c r="O21" s="348"/>
      <c r="P21" s="348"/>
      <c r="Q21" s="348"/>
      <c r="R21" s="348"/>
      <c r="S21" s="348"/>
      <c r="T21" s="348"/>
      <c r="U21" s="348"/>
      <c r="V21" s="348"/>
      <c r="W21" s="348"/>
      <c r="X21" s="348"/>
      <c r="Y21" s="348"/>
      <c r="Z21" s="348"/>
      <c r="AA21" s="348"/>
      <c r="AB21" s="348"/>
      <c r="AC21" s="348"/>
      <c r="AD21" s="348"/>
      <c r="AE21" s="348"/>
      <c r="AF21" s="348"/>
      <c r="AG21" s="348"/>
      <c r="AH21" s="348"/>
      <c r="AI21" s="348"/>
      <c r="AJ21" s="348"/>
      <c r="AK21" s="348"/>
      <c r="AL21" s="348"/>
      <c r="AM21" s="348"/>
      <c r="AN21" s="348"/>
      <c r="AO21" s="348"/>
      <c r="AP21" s="348"/>
      <c r="AQ21" s="348"/>
      <c r="AR21" s="348"/>
      <c r="AS21" s="348"/>
      <c r="AT21" s="348"/>
      <c r="AU21" s="348"/>
      <c r="AV21" s="348"/>
      <c r="AW21" s="348"/>
      <c r="AX21" s="348"/>
      <c r="AY21" s="348"/>
      <c r="AZ21" s="348"/>
      <c r="BA21" s="348"/>
      <c r="BB21" s="348"/>
      <c r="BC21" s="348"/>
      <c r="BD21" s="348"/>
      <c r="BE21" s="348"/>
      <c r="BF21" s="348"/>
      <c r="BG21" s="348"/>
      <c r="BH21" s="348"/>
      <c r="BI21" s="348"/>
      <c r="BJ21" s="348"/>
      <c r="BK21" s="348"/>
      <c r="BL21" s="348"/>
      <c r="BM21" s="348"/>
      <c r="BN21" s="348"/>
      <c r="BO21" s="348"/>
      <c r="BP21" s="348"/>
      <c r="BQ21" s="348"/>
      <c r="BR21" s="348"/>
      <c r="BS21" s="348"/>
      <c r="BT21" s="348"/>
      <c r="BU21" s="348"/>
      <c r="BV21" s="348"/>
      <c r="BW21" s="348"/>
      <c r="BX21" s="348"/>
      <c r="BY21" s="348"/>
      <c r="BZ21" s="348"/>
      <c r="CA21" s="348"/>
      <c r="CB21" s="348"/>
      <c r="CC21" s="348"/>
      <c r="CD21" s="348"/>
      <c r="CE21" s="348"/>
      <c r="CF21" s="348"/>
      <c r="CG21" s="348"/>
      <c r="CH21" s="348"/>
      <c r="CI21" s="348"/>
      <c r="CJ21" s="348"/>
      <c r="CK21" s="348"/>
      <c r="CL21" s="348"/>
      <c r="CM21" s="348"/>
      <c r="CN21" s="348"/>
      <c r="CO21" s="348"/>
      <c r="CP21" s="348"/>
      <c r="CQ21" s="348"/>
      <c r="CR21" s="348"/>
      <c r="CS21" s="348"/>
      <c r="CT21" s="348"/>
      <c r="CU21" s="348"/>
      <c r="CV21" s="348"/>
      <c r="CW21" s="348"/>
      <c r="CX21" s="348"/>
      <c r="CY21" s="348"/>
      <c r="CZ21" s="348"/>
      <c r="DA21" s="348"/>
      <c r="DB21" s="348"/>
      <c r="DC21" s="348"/>
      <c r="DD21" s="348"/>
      <c r="DE21" s="348"/>
      <c r="DF21" s="348"/>
      <c r="DG21" s="348"/>
      <c r="DH21" s="348"/>
      <c r="DI21" s="348"/>
      <c r="DJ21" s="348"/>
      <c r="DK21" s="348"/>
      <c r="DL21" s="348"/>
      <c r="DM21" s="348"/>
      <c r="DN21" s="348"/>
      <c r="DO21" s="348"/>
      <c r="DP21" s="348"/>
      <c r="DQ21" s="348"/>
      <c r="DR21" s="348"/>
      <c r="DS21" s="348"/>
      <c r="DT21" s="348"/>
      <c r="DU21" s="348"/>
      <c r="DV21" s="348"/>
      <c r="DW21" s="348"/>
      <c r="DX21" s="348"/>
      <c r="DY21" s="348"/>
      <c r="DZ21" s="348"/>
      <c r="EA21" s="348"/>
      <c r="EB21" s="348"/>
      <c r="EC21" s="348"/>
      <c r="ED21" s="348"/>
      <c r="EE21" s="348"/>
      <c r="EF21" s="348"/>
      <c r="EG21" s="348"/>
      <c r="EH21" s="348"/>
      <c r="EI21" s="348"/>
      <c r="EJ21" s="348"/>
    </row>
    <row r="22" spans="1:140" x14ac:dyDescent="0.25">
      <c r="A22" s="198" t="s">
        <v>60</v>
      </c>
      <c r="B22" s="202"/>
      <c r="C22" s="348"/>
      <c r="E22" s="356"/>
      <c r="F22" s="356"/>
      <c r="G22" s="348"/>
      <c r="H22" s="348"/>
      <c r="I22" s="348"/>
      <c r="J22" s="348"/>
      <c r="K22" s="348"/>
      <c r="L22" s="348"/>
      <c r="M22" s="348"/>
      <c r="N22" s="348"/>
      <c r="O22" s="348"/>
      <c r="P22" s="348"/>
      <c r="Q22" s="348"/>
      <c r="R22" s="348"/>
      <c r="S22" s="348"/>
      <c r="T22" s="348"/>
      <c r="U22" s="348"/>
      <c r="V22" s="348"/>
      <c r="W22" s="348"/>
      <c r="X22" s="348"/>
      <c r="Y22" s="348"/>
      <c r="Z22" s="348"/>
      <c r="AA22" s="348"/>
      <c r="AB22" s="348"/>
      <c r="AC22" s="348"/>
      <c r="AD22" s="348"/>
      <c r="AE22" s="348"/>
      <c r="AF22" s="348"/>
      <c r="AG22" s="348"/>
      <c r="AH22" s="348"/>
      <c r="AI22" s="348"/>
      <c r="AJ22" s="348"/>
      <c r="AK22" s="348"/>
      <c r="AL22" s="348"/>
      <c r="AM22" s="348"/>
      <c r="AN22" s="348"/>
      <c r="AO22" s="348"/>
      <c r="AP22" s="348"/>
      <c r="AQ22" s="348"/>
      <c r="AR22" s="348"/>
      <c r="AS22" s="348"/>
      <c r="AT22" s="348"/>
      <c r="AU22" s="348"/>
      <c r="AV22" s="348"/>
      <c r="AW22" s="348"/>
      <c r="AX22" s="348"/>
      <c r="AY22" s="348"/>
      <c r="AZ22" s="348"/>
      <c r="BA22" s="348"/>
      <c r="BB22" s="348"/>
      <c r="BC22" s="348"/>
      <c r="BD22" s="348"/>
      <c r="BE22" s="348"/>
      <c r="BF22" s="348"/>
      <c r="BG22" s="348"/>
      <c r="BH22" s="348"/>
      <c r="BI22" s="348"/>
      <c r="BJ22" s="348"/>
      <c r="BK22" s="348"/>
      <c r="BL22" s="348"/>
      <c r="BM22" s="348"/>
      <c r="BN22" s="348"/>
      <c r="BO22" s="348"/>
      <c r="BP22" s="348"/>
      <c r="BQ22" s="348"/>
      <c r="BR22" s="348"/>
      <c r="BS22" s="348"/>
      <c r="BT22" s="348"/>
      <c r="BU22" s="348"/>
      <c r="BV22" s="348"/>
      <c r="BW22" s="348"/>
      <c r="BX22" s="348"/>
      <c r="BY22" s="348"/>
      <c r="BZ22" s="348"/>
      <c r="CA22" s="348"/>
      <c r="CB22" s="348"/>
      <c r="CC22" s="348"/>
      <c r="CD22" s="348"/>
      <c r="CE22" s="348"/>
      <c r="CF22" s="348"/>
      <c r="CG22" s="348"/>
      <c r="CH22" s="348"/>
      <c r="CI22" s="348"/>
      <c r="CJ22" s="348"/>
      <c r="CK22" s="348"/>
      <c r="CL22" s="348"/>
      <c r="CM22" s="348"/>
      <c r="CN22" s="348"/>
      <c r="CO22" s="348"/>
      <c r="CP22" s="348"/>
      <c r="CQ22" s="348"/>
      <c r="CR22" s="348"/>
      <c r="CS22" s="348"/>
      <c r="CT22" s="348"/>
      <c r="CU22" s="348"/>
      <c r="CV22" s="348"/>
      <c r="CW22" s="348"/>
      <c r="CX22" s="348"/>
      <c r="CY22" s="348"/>
      <c r="CZ22" s="348"/>
      <c r="DA22" s="348"/>
      <c r="DB22" s="348"/>
      <c r="DC22" s="348"/>
      <c r="DD22" s="348"/>
      <c r="DE22" s="348"/>
      <c r="DF22" s="348"/>
      <c r="DG22" s="348"/>
      <c r="DH22" s="348"/>
      <c r="DI22" s="348"/>
      <c r="DJ22" s="348"/>
      <c r="DK22" s="348"/>
      <c r="DL22" s="348"/>
      <c r="DM22" s="348"/>
      <c r="DN22" s="348"/>
      <c r="DO22" s="348"/>
      <c r="DP22" s="348"/>
      <c r="DQ22" s="348"/>
      <c r="DR22" s="348"/>
      <c r="DS22" s="348"/>
      <c r="DT22" s="348"/>
      <c r="DU22" s="348"/>
      <c r="DV22" s="348"/>
      <c r="DW22" s="348"/>
      <c r="DX22" s="348"/>
      <c r="DY22" s="348"/>
      <c r="DZ22" s="348"/>
      <c r="EA22" s="348"/>
      <c r="EB22" s="348"/>
      <c r="EC22" s="348"/>
      <c r="ED22" s="348"/>
      <c r="EE22" s="348"/>
      <c r="EF22" s="348"/>
      <c r="EG22" s="348"/>
      <c r="EH22" s="348"/>
      <c r="EI22" s="348"/>
      <c r="EJ22" s="348"/>
    </row>
    <row r="23" spans="1:140" x14ac:dyDescent="0.25">
      <c r="A23" s="198" t="s">
        <v>61</v>
      </c>
      <c r="B23" s="202"/>
      <c r="C23" s="348"/>
      <c r="E23" s="356"/>
      <c r="F23" s="356"/>
      <c r="G23" s="348"/>
      <c r="H23" s="348"/>
      <c r="I23" s="348"/>
      <c r="J23" s="348"/>
      <c r="K23" s="348"/>
      <c r="L23" s="348"/>
      <c r="M23" s="348"/>
      <c r="N23" s="362"/>
      <c r="O23" s="348"/>
      <c r="P23" s="348"/>
      <c r="Q23" s="348"/>
      <c r="R23" s="348"/>
      <c r="S23" s="348"/>
      <c r="T23" s="348"/>
      <c r="U23" s="348"/>
      <c r="V23" s="348"/>
      <c r="W23" s="348"/>
      <c r="X23" s="348"/>
      <c r="Y23" s="348"/>
      <c r="Z23" s="348"/>
      <c r="AA23" s="348"/>
      <c r="AB23" s="348"/>
      <c r="AC23" s="348"/>
      <c r="AD23" s="348"/>
      <c r="AE23" s="348"/>
      <c r="AF23" s="348"/>
      <c r="AG23" s="348"/>
      <c r="AH23" s="348"/>
      <c r="AI23" s="348"/>
      <c r="AJ23" s="348"/>
      <c r="AK23" s="348"/>
      <c r="AL23" s="348"/>
      <c r="AM23" s="348"/>
      <c r="AN23" s="348"/>
      <c r="AO23" s="348"/>
      <c r="AP23" s="348"/>
      <c r="AQ23" s="348"/>
      <c r="AR23" s="348"/>
      <c r="AS23" s="348"/>
      <c r="AT23" s="348"/>
      <c r="AU23" s="348"/>
      <c r="AV23" s="348"/>
      <c r="AW23" s="348"/>
      <c r="AX23" s="348"/>
      <c r="AY23" s="348"/>
      <c r="AZ23" s="348"/>
      <c r="BA23" s="348"/>
      <c r="BB23" s="348"/>
      <c r="BC23" s="348"/>
      <c r="BD23" s="348"/>
      <c r="BE23" s="348"/>
      <c r="BF23" s="348"/>
      <c r="BG23" s="348"/>
      <c r="BH23" s="348"/>
      <c r="BI23" s="348"/>
      <c r="BJ23" s="348"/>
      <c r="BK23" s="348"/>
      <c r="BL23" s="348"/>
      <c r="BM23" s="348"/>
      <c r="BN23" s="348"/>
      <c r="BO23" s="348"/>
      <c r="BP23" s="348"/>
      <c r="BQ23" s="348"/>
      <c r="BR23" s="348"/>
      <c r="BS23" s="348"/>
      <c r="BT23" s="348"/>
      <c r="BU23" s="348"/>
      <c r="BV23" s="348"/>
      <c r="BW23" s="348"/>
      <c r="BX23" s="348"/>
      <c r="BY23" s="348"/>
      <c r="BZ23" s="348"/>
      <c r="CA23" s="348"/>
      <c r="CB23" s="348"/>
      <c r="CC23" s="348"/>
      <c r="CD23" s="348"/>
      <c r="CE23" s="348"/>
      <c r="CF23" s="348"/>
      <c r="CG23" s="348"/>
      <c r="CH23" s="348"/>
      <c r="CI23" s="348"/>
      <c r="CJ23" s="348"/>
      <c r="CK23" s="348"/>
      <c r="CL23" s="348"/>
      <c r="CM23" s="348"/>
      <c r="CN23" s="348"/>
      <c r="CO23" s="348"/>
      <c r="CP23" s="348"/>
      <c r="CQ23" s="348"/>
      <c r="CR23" s="348"/>
      <c r="CS23" s="348"/>
      <c r="CT23" s="348"/>
      <c r="CU23" s="348"/>
      <c r="CV23" s="348"/>
      <c r="CW23" s="348"/>
      <c r="CX23" s="348"/>
      <c r="CY23" s="348"/>
      <c r="CZ23" s="348"/>
      <c r="DA23" s="348"/>
      <c r="DB23" s="348"/>
      <c r="DC23" s="348"/>
      <c r="DD23" s="348"/>
      <c r="DE23" s="348"/>
      <c r="DF23" s="348"/>
      <c r="DG23" s="348"/>
      <c r="DH23" s="348"/>
      <c r="DI23" s="348"/>
      <c r="DJ23" s="348"/>
      <c r="DK23" s="348"/>
      <c r="DL23" s="348"/>
      <c r="DM23" s="348"/>
      <c r="DN23" s="348"/>
      <c r="DO23" s="348"/>
      <c r="DP23" s="348"/>
      <c r="DQ23" s="348"/>
      <c r="DR23" s="348"/>
      <c r="DS23" s="348"/>
      <c r="DT23" s="348"/>
      <c r="DU23" s="348"/>
      <c r="DV23" s="348"/>
      <c r="DW23" s="348"/>
      <c r="DX23" s="348"/>
      <c r="DY23" s="348"/>
      <c r="DZ23" s="348"/>
      <c r="EA23" s="348"/>
      <c r="EB23" s="348"/>
      <c r="EC23" s="348"/>
      <c r="ED23" s="348"/>
      <c r="EE23" s="348"/>
      <c r="EF23" s="348"/>
      <c r="EG23" s="348"/>
      <c r="EH23" s="348"/>
      <c r="EI23" s="348"/>
      <c r="EJ23" s="348"/>
    </row>
    <row r="24" spans="1:140" x14ac:dyDescent="0.25">
      <c r="A24" s="198" t="s">
        <v>62</v>
      </c>
      <c r="B24" s="200"/>
      <c r="C24" s="348"/>
      <c r="E24" s="356"/>
      <c r="F24" s="356"/>
      <c r="G24" s="348"/>
      <c r="H24" s="348"/>
      <c r="I24" s="348"/>
      <c r="J24" s="348"/>
      <c r="K24" s="348"/>
      <c r="L24" s="348"/>
      <c r="M24" s="348"/>
      <c r="N24" s="362"/>
      <c r="O24" s="348"/>
      <c r="P24" s="348"/>
      <c r="Q24" s="348"/>
      <c r="R24" s="348"/>
      <c r="S24" s="348"/>
      <c r="T24" s="348"/>
      <c r="U24" s="348"/>
      <c r="V24" s="348"/>
      <c r="W24" s="348"/>
      <c r="X24" s="348"/>
      <c r="Y24" s="348"/>
      <c r="Z24" s="348"/>
      <c r="AA24" s="348"/>
      <c r="AB24" s="348"/>
      <c r="AC24" s="348"/>
      <c r="AD24" s="348"/>
      <c r="AE24" s="348"/>
      <c r="AF24" s="348"/>
      <c r="AG24" s="348"/>
      <c r="AH24" s="348"/>
      <c r="AI24" s="348"/>
      <c r="AJ24" s="348"/>
      <c r="AK24" s="348"/>
      <c r="AL24" s="348"/>
      <c r="AM24" s="348"/>
      <c r="AN24" s="348"/>
      <c r="AO24" s="348"/>
      <c r="AP24" s="348"/>
      <c r="AQ24" s="348"/>
      <c r="AR24" s="348"/>
      <c r="AS24" s="348"/>
      <c r="AT24" s="348"/>
      <c r="AU24" s="348"/>
      <c r="AV24" s="348"/>
      <c r="AW24" s="348"/>
      <c r="AX24" s="348"/>
      <c r="AY24" s="348"/>
      <c r="AZ24" s="348"/>
      <c r="BA24" s="348"/>
      <c r="BB24" s="348"/>
      <c r="BC24" s="348"/>
      <c r="BD24" s="348"/>
      <c r="BE24" s="348"/>
      <c r="BF24" s="348"/>
      <c r="BG24" s="348"/>
      <c r="BH24" s="348"/>
      <c r="BI24" s="348"/>
      <c r="BJ24" s="348"/>
      <c r="BK24" s="348"/>
      <c r="BL24" s="348"/>
      <c r="BM24" s="348"/>
      <c r="BN24" s="348"/>
      <c r="BO24" s="348"/>
      <c r="BP24" s="348"/>
      <c r="BQ24" s="348"/>
      <c r="BR24" s="348"/>
      <c r="BS24" s="348"/>
      <c r="BT24" s="348"/>
      <c r="BU24" s="348"/>
      <c r="BV24" s="348"/>
      <c r="BW24" s="348"/>
      <c r="BX24" s="348"/>
      <c r="BY24" s="348"/>
      <c r="BZ24" s="348"/>
      <c r="CA24" s="348"/>
      <c r="CB24" s="348"/>
      <c r="CC24" s="348"/>
      <c r="CD24" s="348"/>
      <c r="CE24" s="348"/>
      <c r="CF24" s="348"/>
      <c r="CG24" s="348"/>
      <c r="CH24" s="348"/>
      <c r="CI24" s="348"/>
      <c r="CJ24" s="348"/>
      <c r="CK24" s="348"/>
      <c r="CL24" s="348"/>
      <c r="CM24" s="348"/>
      <c r="CN24" s="348"/>
      <c r="CO24" s="348"/>
      <c r="CP24" s="348"/>
      <c r="CQ24" s="348"/>
      <c r="CR24" s="348"/>
      <c r="CS24" s="348"/>
      <c r="CT24" s="348"/>
      <c r="CU24" s="348"/>
      <c r="CV24" s="348"/>
      <c r="CW24" s="348"/>
      <c r="CX24" s="348"/>
      <c r="CY24" s="348"/>
      <c r="CZ24" s="348"/>
      <c r="DA24" s="348"/>
      <c r="DB24" s="348"/>
      <c r="DC24" s="348"/>
      <c r="DD24" s="348"/>
      <c r="DE24" s="348"/>
      <c r="DF24" s="348"/>
      <c r="DG24" s="348"/>
      <c r="DH24" s="348"/>
      <c r="DI24" s="348"/>
      <c r="DJ24" s="348"/>
      <c r="DK24" s="348"/>
      <c r="DL24" s="348"/>
      <c r="DM24" s="348"/>
      <c r="DN24" s="348"/>
      <c r="DO24" s="348"/>
      <c r="DP24" s="348"/>
      <c r="DQ24" s="348"/>
      <c r="DR24" s="348"/>
      <c r="DS24" s="348"/>
      <c r="DT24" s="348"/>
      <c r="DU24" s="348"/>
      <c r="DV24" s="348"/>
      <c r="DW24" s="348"/>
      <c r="DX24" s="348"/>
      <c r="DY24" s="348"/>
      <c r="DZ24" s="348"/>
      <c r="EA24" s="348"/>
      <c r="EB24" s="348"/>
      <c r="EC24" s="348"/>
      <c r="ED24" s="348"/>
      <c r="EE24" s="348"/>
      <c r="EF24" s="348"/>
      <c r="EG24" s="348"/>
      <c r="EH24" s="348"/>
      <c r="EI24" s="348"/>
      <c r="EJ24" s="348"/>
    </row>
    <row r="25" spans="1:140" x14ac:dyDescent="0.25">
      <c r="A25" s="198" t="s">
        <v>52</v>
      </c>
      <c r="B25" s="200"/>
      <c r="C25" s="348"/>
      <c r="E25" s="356"/>
      <c r="F25" s="356"/>
      <c r="G25" s="348"/>
      <c r="H25" s="348"/>
      <c r="I25" s="348"/>
      <c r="J25" s="348"/>
      <c r="K25" s="348"/>
      <c r="L25" s="348"/>
      <c r="M25" s="348"/>
      <c r="N25" s="348"/>
      <c r="O25" s="348"/>
      <c r="P25" s="348"/>
      <c r="Q25" s="348"/>
      <c r="R25" s="348"/>
      <c r="S25" s="348"/>
      <c r="T25" s="348"/>
      <c r="U25" s="348"/>
      <c r="V25" s="348"/>
      <c r="W25" s="348"/>
      <c r="X25" s="348"/>
      <c r="Y25" s="348"/>
      <c r="Z25" s="348"/>
      <c r="AA25" s="348"/>
      <c r="AB25" s="348"/>
      <c r="AC25" s="348"/>
      <c r="AD25" s="348"/>
      <c r="AE25" s="348"/>
      <c r="AF25" s="348"/>
      <c r="AG25" s="348"/>
      <c r="AH25" s="348"/>
      <c r="AI25" s="348"/>
      <c r="AJ25" s="348"/>
      <c r="AK25" s="348"/>
      <c r="AL25" s="348"/>
      <c r="AM25" s="348"/>
      <c r="AN25" s="348"/>
      <c r="AO25" s="348"/>
      <c r="AP25" s="348"/>
      <c r="AQ25" s="348"/>
      <c r="AR25" s="348"/>
      <c r="AS25" s="348"/>
      <c r="AT25" s="348"/>
      <c r="AU25" s="348"/>
      <c r="AV25" s="348"/>
      <c r="AW25" s="348"/>
      <c r="AX25" s="348"/>
      <c r="AY25" s="348"/>
      <c r="AZ25" s="348"/>
      <c r="BA25" s="348"/>
      <c r="BB25" s="348"/>
      <c r="BC25" s="348"/>
      <c r="BD25" s="348"/>
      <c r="BE25" s="348"/>
      <c r="BF25" s="348"/>
      <c r="BG25" s="348"/>
      <c r="BH25" s="348"/>
      <c r="BI25" s="348"/>
      <c r="BJ25" s="348"/>
      <c r="BK25" s="348"/>
      <c r="BL25" s="348"/>
      <c r="BM25" s="348"/>
      <c r="BN25" s="348"/>
      <c r="BO25" s="348"/>
      <c r="BP25" s="348"/>
      <c r="BQ25" s="348"/>
      <c r="BR25" s="348"/>
      <c r="BS25" s="348"/>
      <c r="BT25" s="348"/>
      <c r="BU25" s="348"/>
      <c r="BV25" s="348"/>
      <c r="BW25" s="348"/>
      <c r="BX25" s="348"/>
      <c r="BY25" s="348"/>
      <c r="BZ25" s="348"/>
      <c r="CA25" s="348"/>
      <c r="CB25" s="348"/>
      <c r="CC25" s="348"/>
      <c r="CD25" s="348"/>
      <c r="CE25" s="348"/>
      <c r="CF25" s="348"/>
      <c r="CG25" s="348"/>
      <c r="CH25" s="348"/>
      <c r="CI25" s="348"/>
      <c r="CJ25" s="348"/>
      <c r="CK25" s="348"/>
      <c r="CL25" s="348"/>
      <c r="CM25" s="348"/>
      <c r="CN25" s="348"/>
      <c r="CO25" s="348"/>
      <c r="CP25" s="348"/>
      <c r="CQ25" s="348"/>
      <c r="CR25" s="348"/>
      <c r="CS25" s="348"/>
      <c r="CT25" s="348"/>
      <c r="CU25" s="348"/>
      <c r="CV25" s="348"/>
      <c r="CW25" s="348"/>
      <c r="CX25" s="348"/>
      <c r="CY25" s="348"/>
      <c r="CZ25" s="348"/>
      <c r="DA25" s="348"/>
      <c r="DB25" s="348"/>
      <c r="DC25" s="348"/>
      <c r="DD25" s="348"/>
      <c r="DE25" s="348"/>
      <c r="DF25" s="348"/>
      <c r="DG25" s="348"/>
      <c r="DH25" s="348"/>
      <c r="DI25" s="348"/>
      <c r="DJ25" s="348"/>
      <c r="DK25" s="348"/>
      <c r="DL25" s="348"/>
      <c r="DM25" s="348"/>
      <c r="DN25" s="348"/>
      <c r="DO25" s="348"/>
      <c r="DP25" s="348"/>
      <c r="DQ25" s="348"/>
      <c r="DR25" s="348"/>
      <c r="DS25" s="348"/>
      <c r="DT25" s="348"/>
      <c r="DU25" s="348"/>
      <c r="DV25" s="348"/>
      <c r="DW25" s="348"/>
      <c r="DX25" s="348"/>
      <c r="DY25" s="348"/>
      <c r="DZ25" s="348"/>
      <c r="EA25" s="348"/>
      <c r="EB25" s="348"/>
      <c r="EC25" s="348"/>
      <c r="ED25" s="348"/>
      <c r="EE25" s="348"/>
      <c r="EF25" s="348"/>
      <c r="EG25" s="348"/>
      <c r="EH25" s="348"/>
      <c r="EI25" s="348"/>
      <c r="EJ25" s="348"/>
    </row>
    <row r="26" spans="1:140" x14ac:dyDescent="0.25">
      <c r="A26" s="198" t="s">
        <v>54</v>
      </c>
      <c r="B26" s="200"/>
      <c r="C26" s="348"/>
      <c r="E26" s="356"/>
      <c r="F26" s="356"/>
      <c r="G26" s="348"/>
      <c r="H26" s="348"/>
      <c r="I26" s="348"/>
      <c r="J26" s="348"/>
      <c r="K26" s="348"/>
      <c r="L26" s="348"/>
      <c r="M26" s="348"/>
      <c r="N26" s="348"/>
      <c r="O26" s="348"/>
      <c r="P26" s="348"/>
      <c r="Q26" s="348"/>
      <c r="R26" s="348"/>
      <c r="S26" s="348"/>
      <c r="T26" s="348"/>
      <c r="U26" s="348"/>
      <c r="V26" s="348"/>
      <c r="W26" s="348"/>
      <c r="X26" s="348"/>
      <c r="Y26" s="348"/>
      <c r="Z26" s="348"/>
      <c r="AA26" s="348"/>
      <c r="AB26" s="348"/>
      <c r="AC26" s="348"/>
      <c r="AD26" s="348"/>
      <c r="AE26" s="348"/>
      <c r="AF26" s="348"/>
      <c r="AG26" s="348"/>
      <c r="AH26" s="348"/>
      <c r="AI26" s="348"/>
      <c r="AJ26" s="348"/>
      <c r="AK26" s="348"/>
      <c r="AL26" s="348"/>
      <c r="AM26" s="348"/>
      <c r="AN26" s="348"/>
      <c r="AO26" s="348"/>
      <c r="AP26" s="348"/>
      <c r="AQ26" s="348"/>
      <c r="AR26" s="348"/>
      <c r="AS26" s="348"/>
      <c r="AT26" s="348"/>
      <c r="AU26" s="348"/>
      <c r="AV26" s="348"/>
      <c r="AW26" s="348"/>
      <c r="AX26" s="348"/>
      <c r="AY26" s="348"/>
      <c r="AZ26" s="348"/>
      <c r="BA26" s="348"/>
      <c r="BB26" s="348"/>
      <c r="BC26" s="348"/>
      <c r="BD26" s="348"/>
      <c r="BE26" s="348"/>
      <c r="BF26" s="348"/>
      <c r="BG26" s="348"/>
      <c r="BH26" s="348"/>
      <c r="BI26" s="348"/>
      <c r="BJ26" s="348"/>
      <c r="BK26" s="348"/>
      <c r="BL26" s="348"/>
      <c r="BM26" s="348"/>
      <c r="BN26" s="348"/>
      <c r="BO26" s="348"/>
      <c r="BP26" s="348"/>
      <c r="BQ26" s="348"/>
      <c r="BR26" s="348"/>
      <c r="BS26" s="348"/>
      <c r="BT26" s="348"/>
      <c r="BU26" s="348"/>
      <c r="BV26" s="348"/>
      <c r="BW26" s="348"/>
      <c r="BX26" s="348"/>
      <c r="BY26" s="348"/>
      <c r="BZ26" s="348"/>
      <c r="CA26" s="348"/>
      <c r="CB26" s="348"/>
      <c r="CC26" s="348"/>
      <c r="CD26" s="348"/>
      <c r="CE26" s="348"/>
      <c r="CF26" s="348"/>
      <c r="CG26" s="348"/>
      <c r="CH26" s="348"/>
      <c r="CI26" s="348"/>
      <c r="CJ26" s="348"/>
      <c r="CK26" s="348"/>
      <c r="CL26" s="348"/>
      <c r="CM26" s="348"/>
      <c r="CN26" s="348"/>
      <c r="CO26" s="348"/>
      <c r="CP26" s="348"/>
      <c r="CQ26" s="348"/>
      <c r="CR26" s="348"/>
      <c r="CS26" s="348"/>
      <c r="CT26" s="348"/>
      <c r="CU26" s="348"/>
      <c r="CV26" s="348"/>
      <c r="CW26" s="348"/>
      <c r="CX26" s="348"/>
      <c r="CY26" s="348"/>
      <c r="CZ26" s="348"/>
      <c r="DA26" s="348"/>
      <c r="DB26" s="348"/>
      <c r="DC26" s="348"/>
      <c r="DD26" s="348"/>
      <c r="DE26" s="348"/>
      <c r="DF26" s="348"/>
      <c r="DG26" s="348"/>
      <c r="DH26" s="348"/>
      <c r="DI26" s="348"/>
      <c r="DJ26" s="348"/>
      <c r="DK26" s="348"/>
      <c r="DL26" s="348"/>
      <c r="DM26" s="348"/>
      <c r="DN26" s="348"/>
      <c r="DO26" s="348"/>
      <c r="DP26" s="348"/>
      <c r="DQ26" s="348"/>
      <c r="DR26" s="348"/>
      <c r="DS26" s="348"/>
      <c r="DT26" s="348"/>
      <c r="DU26" s="348"/>
      <c r="DV26" s="348"/>
      <c r="DW26" s="348"/>
      <c r="DX26" s="348"/>
      <c r="DY26" s="348"/>
      <c r="DZ26" s="348"/>
      <c r="EA26" s="348"/>
      <c r="EB26" s="348"/>
      <c r="EC26" s="348"/>
      <c r="ED26" s="348"/>
      <c r="EE26" s="348"/>
      <c r="EF26" s="348"/>
      <c r="EG26" s="348"/>
      <c r="EH26" s="348"/>
      <c r="EI26" s="348"/>
      <c r="EJ26" s="348"/>
    </row>
    <row r="27" spans="1:140" ht="15.75" thickBot="1" x14ac:dyDescent="0.3">
      <c r="A27" s="198" t="s">
        <v>57</v>
      </c>
      <c r="B27" s="205"/>
      <c r="C27" s="348"/>
      <c r="E27" s="441"/>
      <c r="F27" s="356"/>
      <c r="G27" s="348"/>
      <c r="H27" s="348"/>
      <c r="I27" s="348"/>
      <c r="J27" s="348"/>
      <c r="K27" s="348"/>
      <c r="L27" s="348"/>
      <c r="M27" s="348"/>
      <c r="N27" s="348"/>
      <c r="O27" s="348"/>
      <c r="P27" s="348"/>
      <c r="Q27" s="348"/>
      <c r="R27" s="348"/>
      <c r="S27" s="348"/>
      <c r="T27" s="348"/>
      <c r="U27" s="348"/>
      <c r="V27" s="348"/>
      <c r="W27" s="348"/>
      <c r="X27" s="348"/>
      <c r="Y27" s="348"/>
      <c r="Z27" s="348"/>
      <c r="AA27" s="348"/>
      <c r="AB27" s="348"/>
      <c r="AC27" s="348"/>
      <c r="AD27" s="348"/>
      <c r="AE27" s="348"/>
      <c r="AF27" s="348"/>
      <c r="AG27" s="348"/>
      <c r="AH27" s="348"/>
      <c r="AI27" s="348"/>
      <c r="AJ27" s="348"/>
      <c r="AK27" s="348"/>
      <c r="AL27" s="348"/>
      <c r="AM27" s="348"/>
      <c r="AN27" s="348"/>
      <c r="AO27" s="348"/>
      <c r="AP27" s="348"/>
      <c r="AQ27" s="348"/>
      <c r="AR27" s="348"/>
      <c r="AS27" s="348"/>
      <c r="AT27" s="348"/>
      <c r="AU27" s="348"/>
      <c r="AV27" s="348"/>
      <c r="AW27" s="348"/>
      <c r="AX27" s="348"/>
      <c r="AY27" s="348"/>
      <c r="AZ27" s="348"/>
      <c r="BA27" s="348"/>
      <c r="BB27" s="348"/>
      <c r="BC27" s="348"/>
      <c r="BD27" s="348"/>
      <c r="BE27" s="348"/>
      <c r="BF27" s="348"/>
      <c r="BG27" s="348"/>
      <c r="BH27" s="348"/>
      <c r="BI27" s="348"/>
      <c r="BJ27" s="348"/>
      <c r="BK27" s="348"/>
      <c r="BL27" s="348"/>
      <c r="BM27" s="348"/>
      <c r="BN27" s="348"/>
      <c r="BO27" s="348"/>
      <c r="BP27" s="348"/>
      <c r="BQ27" s="348"/>
      <c r="BR27" s="348"/>
      <c r="BS27" s="348"/>
      <c r="BT27" s="348"/>
      <c r="BU27" s="348"/>
      <c r="BV27" s="348"/>
      <c r="BW27" s="348"/>
      <c r="BX27" s="348"/>
      <c r="BY27" s="348"/>
      <c r="BZ27" s="348"/>
      <c r="CA27" s="348"/>
      <c r="CB27" s="348"/>
      <c r="CC27" s="348"/>
      <c r="CD27" s="348"/>
      <c r="CE27" s="348"/>
      <c r="CF27" s="348"/>
      <c r="CG27" s="348"/>
      <c r="CH27" s="348"/>
      <c r="CI27" s="348"/>
      <c r="CJ27" s="348"/>
      <c r="CK27" s="348"/>
      <c r="CL27" s="348"/>
      <c r="CM27" s="348"/>
      <c r="CN27" s="348"/>
      <c r="CO27" s="348"/>
      <c r="CP27" s="348"/>
      <c r="CQ27" s="348"/>
      <c r="CR27" s="348"/>
      <c r="CS27" s="348"/>
      <c r="CT27" s="348"/>
      <c r="CU27" s="348"/>
      <c r="CV27" s="348"/>
      <c r="CW27" s="348"/>
      <c r="CX27" s="348"/>
      <c r="CY27" s="348"/>
      <c r="CZ27" s="348"/>
      <c r="DA27" s="348"/>
      <c r="DB27" s="348"/>
      <c r="DC27" s="348"/>
      <c r="DD27" s="348"/>
      <c r="DE27" s="348"/>
      <c r="DF27" s="348"/>
      <c r="DG27" s="348"/>
      <c r="DH27" s="348"/>
      <c r="DI27" s="348"/>
      <c r="DJ27" s="348"/>
      <c r="DK27" s="348"/>
      <c r="DL27" s="348"/>
      <c r="DM27" s="348"/>
      <c r="DN27" s="348"/>
      <c r="DO27" s="348"/>
      <c r="DP27" s="348"/>
      <c r="DQ27" s="348"/>
      <c r="DR27" s="348"/>
      <c r="DS27" s="348"/>
      <c r="DT27" s="348"/>
      <c r="DU27" s="348"/>
      <c r="DV27" s="348"/>
      <c r="DW27" s="348"/>
      <c r="DX27" s="348"/>
      <c r="DY27" s="348"/>
      <c r="DZ27" s="348"/>
      <c r="EA27" s="348"/>
      <c r="EB27" s="348"/>
      <c r="EC27" s="348"/>
      <c r="ED27" s="348"/>
      <c r="EE27" s="348"/>
      <c r="EF27" s="348"/>
      <c r="EG27" s="348"/>
      <c r="EH27" s="348"/>
      <c r="EI27" s="348"/>
      <c r="EJ27" s="348"/>
    </row>
    <row r="28" spans="1:140" x14ac:dyDescent="0.25">
      <c r="A28" s="198" t="s">
        <v>63</v>
      </c>
      <c r="B28" s="200"/>
      <c r="C28" s="348"/>
      <c r="E28" s="442" t="s">
        <v>64</v>
      </c>
      <c r="F28" s="433"/>
      <c r="G28" s="348"/>
      <c r="H28" s="348"/>
      <c r="I28" s="348"/>
      <c r="J28" s="348"/>
      <c r="K28" s="348"/>
      <c r="L28" s="348"/>
      <c r="M28" s="348"/>
      <c r="N28" s="348"/>
      <c r="O28" s="348"/>
      <c r="P28" s="348"/>
      <c r="Q28" s="348"/>
      <c r="R28" s="348"/>
      <c r="S28" s="348"/>
      <c r="T28" s="348"/>
      <c r="U28" s="348"/>
      <c r="V28" s="348"/>
      <c r="W28" s="348"/>
      <c r="X28" s="348"/>
      <c r="Y28" s="348"/>
      <c r="Z28" s="348"/>
      <c r="AA28" s="348"/>
      <c r="AB28" s="348"/>
      <c r="AC28" s="348"/>
      <c r="AD28" s="348"/>
      <c r="AE28" s="348"/>
      <c r="AF28" s="348"/>
      <c r="AG28" s="348"/>
      <c r="AH28" s="348"/>
      <c r="AI28" s="348"/>
      <c r="AJ28" s="348"/>
      <c r="AK28" s="348"/>
      <c r="AL28" s="348"/>
      <c r="AM28" s="348"/>
      <c r="AN28" s="348"/>
      <c r="AO28" s="348"/>
      <c r="AP28" s="348"/>
      <c r="AQ28" s="348"/>
      <c r="AR28" s="348"/>
      <c r="AS28" s="348"/>
      <c r="AT28" s="348"/>
      <c r="AU28" s="348"/>
      <c r="AV28" s="348"/>
      <c r="AW28" s="348"/>
      <c r="AX28" s="348"/>
      <c r="AY28" s="348"/>
      <c r="AZ28" s="348"/>
      <c r="BA28" s="348"/>
      <c r="BB28" s="348"/>
      <c r="BC28" s="348"/>
      <c r="BD28" s="348"/>
      <c r="BE28" s="348"/>
      <c r="BF28" s="348"/>
      <c r="BG28" s="348"/>
      <c r="BH28" s="348"/>
      <c r="BI28" s="348"/>
      <c r="BJ28" s="348"/>
      <c r="BK28" s="348"/>
      <c r="BL28" s="348"/>
      <c r="BM28" s="348"/>
      <c r="BN28" s="348"/>
      <c r="BO28" s="348"/>
      <c r="BP28" s="348"/>
      <c r="BQ28" s="348"/>
      <c r="BR28" s="348"/>
      <c r="BS28" s="348"/>
      <c r="BT28" s="348"/>
      <c r="BU28" s="348"/>
      <c r="BV28" s="348"/>
      <c r="BW28" s="348"/>
      <c r="BX28" s="348"/>
      <c r="BY28" s="348"/>
      <c r="BZ28" s="348"/>
      <c r="CA28" s="348"/>
      <c r="CB28" s="348"/>
      <c r="CC28" s="348"/>
      <c r="CD28" s="348"/>
      <c r="CE28" s="348"/>
      <c r="CF28" s="348"/>
      <c r="CG28" s="348"/>
      <c r="CH28" s="348"/>
      <c r="CI28" s="348"/>
      <c r="CJ28" s="348"/>
      <c r="CK28" s="348"/>
      <c r="CL28" s="348"/>
      <c r="CM28" s="348"/>
      <c r="CN28" s="348"/>
      <c r="CO28" s="348"/>
      <c r="CP28" s="348"/>
      <c r="CQ28" s="348"/>
      <c r="CR28" s="348"/>
      <c r="CS28" s="348"/>
      <c r="CT28" s="348"/>
      <c r="CU28" s="348"/>
      <c r="CV28" s="348"/>
      <c r="CW28" s="348"/>
      <c r="CX28" s="348"/>
      <c r="CY28" s="348"/>
      <c r="CZ28" s="348"/>
      <c r="DA28" s="348"/>
      <c r="DB28" s="348"/>
      <c r="DC28" s="348"/>
      <c r="DD28" s="348"/>
      <c r="DE28" s="348"/>
      <c r="DF28" s="348"/>
      <c r="DG28" s="348"/>
      <c r="DH28" s="348"/>
      <c r="DI28" s="348"/>
      <c r="DJ28" s="348"/>
      <c r="DK28" s="348"/>
      <c r="DL28" s="348"/>
      <c r="DM28" s="348"/>
      <c r="DN28" s="348"/>
      <c r="DO28" s="348"/>
      <c r="DP28" s="348"/>
      <c r="DQ28" s="348"/>
      <c r="DR28" s="348"/>
      <c r="DS28" s="348"/>
      <c r="DT28" s="348"/>
      <c r="DU28" s="348"/>
      <c r="DV28" s="348"/>
      <c r="DW28" s="348"/>
      <c r="DX28" s="348"/>
      <c r="DY28" s="348"/>
      <c r="DZ28" s="348"/>
      <c r="EA28" s="348"/>
      <c r="EB28" s="348"/>
      <c r="EC28" s="348"/>
      <c r="ED28" s="348"/>
      <c r="EE28" s="348"/>
      <c r="EF28" s="348"/>
      <c r="EG28" s="348"/>
      <c r="EH28" s="348"/>
      <c r="EI28" s="348"/>
      <c r="EJ28" s="348"/>
    </row>
    <row r="29" spans="1:140" ht="15.75" thickBot="1" x14ac:dyDescent="0.3">
      <c r="A29" s="201" t="s">
        <v>65</v>
      </c>
      <c r="B29" s="206"/>
      <c r="C29" s="348"/>
      <c r="E29" s="201" t="s">
        <v>66</v>
      </c>
      <c r="F29" s="204"/>
      <c r="G29" s="348"/>
      <c r="H29" s="348"/>
      <c r="I29" s="348"/>
      <c r="J29" s="348"/>
      <c r="K29" s="348"/>
      <c r="L29" s="348"/>
      <c r="M29" s="348"/>
      <c r="N29" s="348"/>
      <c r="O29" s="348"/>
      <c r="P29" s="348"/>
      <c r="Q29" s="348"/>
      <c r="R29" s="348"/>
      <c r="S29" s="348"/>
      <c r="T29" s="348"/>
      <c r="U29" s="348"/>
      <c r="V29" s="348"/>
      <c r="W29" s="348"/>
      <c r="X29" s="348"/>
      <c r="Y29" s="348"/>
      <c r="Z29" s="348"/>
      <c r="AA29" s="348"/>
      <c r="AB29" s="348"/>
      <c r="AC29" s="348"/>
      <c r="AD29" s="348"/>
      <c r="AE29" s="348"/>
      <c r="AF29" s="348"/>
      <c r="AG29" s="348"/>
      <c r="AH29" s="348"/>
      <c r="AI29" s="348"/>
      <c r="AJ29" s="348"/>
      <c r="AK29" s="348"/>
      <c r="AL29" s="348"/>
      <c r="AM29" s="348"/>
      <c r="AN29" s="348"/>
      <c r="AO29" s="348"/>
      <c r="AP29" s="348"/>
      <c r="AQ29" s="348"/>
      <c r="AR29" s="348"/>
      <c r="AS29" s="348"/>
      <c r="AT29" s="348"/>
      <c r="AU29" s="348"/>
      <c r="AV29" s="348"/>
      <c r="AW29" s="348"/>
      <c r="AX29" s="348"/>
      <c r="AY29" s="348"/>
      <c r="AZ29" s="348"/>
      <c r="BA29" s="348"/>
      <c r="BB29" s="348"/>
      <c r="BC29" s="348"/>
      <c r="BD29" s="348"/>
      <c r="BE29" s="348"/>
      <c r="BF29" s="348"/>
      <c r="BG29" s="348"/>
      <c r="BH29" s="348"/>
      <c r="BI29" s="348"/>
      <c r="BJ29" s="348"/>
      <c r="BK29" s="348"/>
      <c r="BL29" s="348"/>
      <c r="BM29" s="348"/>
      <c r="BN29" s="348"/>
      <c r="BO29" s="348"/>
      <c r="BP29" s="348"/>
      <c r="BQ29" s="348"/>
      <c r="BR29" s="348"/>
      <c r="BS29" s="348"/>
      <c r="BT29" s="348"/>
      <c r="BU29" s="348"/>
      <c r="BV29" s="348"/>
      <c r="BW29" s="348"/>
      <c r="BX29" s="348"/>
      <c r="BY29" s="348"/>
      <c r="BZ29" s="348"/>
      <c r="CA29" s="348"/>
      <c r="CB29" s="348"/>
      <c r="CC29" s="348"/>
      <c r="CD29" s="348"/>
      <c r="CE29" s="348"/>
      <c r="CF29" s="348"/>
      <c r="CG29" s="348"/>
      <c r="CH29" s="348"/>
      <c r="CI29" s="348"/>
      <c r="CJ29" s="348"/>
      <c r="CK29" s="348"/>
      <c r="CL29" s="348"/>
      <c r="CM29" s="348"/>
      <c r="CN29" s="348"/>
      <c r="CO29" s="348"/>
      <c r="CP29" s="348"/>
      <c r="CQ29" s="348"/>
      <c r="CR29" s="348"/>
      <c r="CS29" s="348"/>
      <c r="CT29" s="348"/>
      <c r="CU29" s="348"/>
      <c r="CV29" s="348"/>
      <c r="CW29" s="348"/>
      <c r="CX29" s="348"/>
      <c r="CY29" s="348"/>
      <c r="CZ29" s="348"/>
      <c r="DA29" s="348"/>
      <c r="DB29" s="348"/>
      <c r="DC29" s="348"/>
      <c r="DD29" s="348"/>
      <c r="DE29" s="348"/>
      <c r="DF29" s="348"/>
      <c r="DG29" s="348"/>
      <c r="DH29" s="348"/>
      <c r="DI29" s="348"/>
      <c r="DJ29" s="348"/>
      <c r="DK29" s="348"/>
      <c r="DL29" s="348"/>
      <c r="DM29" s="348"/>
      <c r="DN29" s="348"/>
      <c r="DO29" s="348"/>
      <c r="DP29" s="348"/>
      <c r="DQ29" s="348"/>
      <c r="DR29" s="348"/>
      <c r="DS29" s="348"/>
      <c r="DT29" s="348"/>
      <c r="DU29" s="348"/>
      <c r="DV29" s="348"/>
      <c r="DW29" s="348"/>
      <c r="DX29" s="348"/>
      <c r="DY29" s="348"/>
      <c r="DZ29" s="348"/>
      <c r="EA29" s="348"/>
      <c r="EB29" s="348"/>
      <c r="EC29" s="348"/>
      <c r="ED29" s="348"/>
      <c r="EE29" s="348"/>
      <c r="EF29" s="348"/>
      <c r="EG29" s="348"/>
      <c r="EH29" s="348"/>
      <c r="EI29" s="348"/>
      <c r="EJ29" s="348"/>
    </row>
    <row r="30" spans="1:140" ht="15.75" thickBot="1" x14ac:dyDescent="0.3">
      <c r="A30" s="350"/>
      <c r="B30" s="351"/>
      <c r="C30" s="348"/>
      <c r="E30" s="356"/>
      <c r="F30" s="356"/>
      <c r="G30" s="348"/>
      <c r="H30" s="348"/>
      <c r="I30" s="348"/>
      <c r="J30" s="348"/>
      <c r="K30" s="348"/>
      <c r="L30" s="348"/>
      <c r="M30" s="348"/>
      <c r="N30" s="348"/>
      <c r="O30" s="348"/>
      <c r="P30" s="348"/>
      <c r="Q30" s="348"/>
      <c r="R30" s="348"/>
      <c r="S30" s="348"/>
      <c r="T30" s="348"/>
      <c r="U30" s="348"/>
      <c r="V30" s="348"/>
      <c r="W30" s="348"/>
      <c r="X30" s="348"/>
      <c r="Y30" s="348"/>
      <c r="Z30" s="348"/>
      <c r="AA30" s="348"/>
      <c r="AB30" s="348"/>
      <c r="AC30" s="348"/>
      <c r="AD30" s="348"/>
      <c r="AE30" s="348"/>
      <c r="AF30" s="348"/>
      <c r="AG30" s="348"/>
      <c r="AH30" s="348"/>
      <c r="AI30" s="348"/>
      <c r="AJ30" s="348"/>
      <c r="AK30" s="348"/>
      <c r="AL30" s="348"/>
      <c r="AM30" s="348"/>
      <c r="AN30" s="348"/>
      <c r="AO30" s="348"/>
      <c r="AP30" s="348"/>
      <c r="AQ30" s="348"/>
      <c r="AR30" s="348"/>
      <c r="AS30" s="348"/>
      <c r="AT30" s="348"/>
      <c r="AU30" s="348"/>
      <c r="AV30" s="348"/>
      <c r="AW30" s="348"/>
      <c r="AX30" s="348"/>
      <c r="AY30" s="348"/>
      <c r="AZ30" s="348"/>
      <c r="BA30" s="348"/>
      <c r="BB30" s="348"/>
      <c r="BC30" s="348"/>
      <c r="BD30" s="348"/>
      <c r="BE30" s="348"/>
      <c r="BF30" s="348"/>
      <c r="BG30" s="348"/>
      <c r="BH30" s="348"/>
      <c r="BI30" s="348"/>
      <c r="BJ30" s="348"/>
      <c r="BK30" s="348"/>
      <c r="BL30" s="348"/>
      <c r="BM30" s="348"/>
      <c r="BN30" s="348"/>
      <c r="BO30" s="348"/>
      <c r="BP30" s="348"/>
      <c r="BQ30" s="348"/>
      <c r="BR30" s="348"/>
      <c r="BS30" s="348"/>
      <c r="BT30" s="348"/>
      <c r="BU30" s="348"/>
      <c r="BV30" s="348"/>
      <c r="BW30" s="348"/>
      <c r="BX30" s="348"/>
      <c r="BY30" s="348"/>
      <c r="BZ30" s="348"/>
      <c r="CA30" s="348"/>
      <c r="CB30" s="348"/>
      <c r="CC30" s="348"/>
      <c r="CD30" s="348"/>
      <c r="CE30" s="348"/>
      <c r="CF30" s="348"/>
      <c r="CG30" s="348"/>
      <c r="CH30" s="348"/>
      <c r="CI30" s="348"/>
      <c r="CJ30" s="348"/>
      <c r="CK30" s="348"/>
      <c r="CL30" s="348"/>
      <c r="CM30" s="348"/>
      <c r="CN30" s="348"/>
      <c r="CO30" s="348"/>
      <c r="CP30" s="348"/>
      <c r="CQ30" s="348"/>
      <c r="CR30" s="348"/>
      <c r="CS30" s="348"/>
      <c r="CT30" s="348"/>
      <c r="CU30" s="348"/>
      <c r="CV30" s="348"/>
      <c r="CW30" s="348"/>
      <c r="CX30" s="348"/>
      <c r="CY30" s="348"/>
      <c r="CZ30" s="348"/>
      <c r="DA30" s="348"/>
      <c r="DB30" s="348"/>
      <c r="DC30" s="348"/>
      <c r="DD30" s="348"/>
      <c r="DE30" s="348"/>
      <c r="DF30" s="348"/>
      <c r="DG30" s="348"/>
      <c r="DH30" s="348"/>
      <c r="DI30" s="348"/>
      <c r="DJ30" s="348"/>
      <c r="DK30" s="348"/>
      <c r="DL30" s="348"/>
      <c r="DM30" s="348"/>
      <c r="DN30" s="348"/>
      <c r="DO30" s="348"/>
      <c r="DP30" s="348"/>
      <c r="DQ30" s="348"/>
      <c r="DR30" s="348"/>
      <c r="DS30" s="348"/>
      <c r="DT30" s="348"/>
      <c r="DU30" s="348"/>
      <c r="DV30" s="348"/>
      <c r="DW30" s="348"/>
      <c r="DX30" s="348"/>
      <c r="DY30" s="348"/>
      <c r="DZ30" s="348"/>
      <c r="EA30" s="348"/>
      <c r="EB30" s="348"/>
      <c r="EC30" s="348"/>
      <c r="ED30" s="348"/>
      <c r="EE30" s="348"/>
      <c r="EF30" s="348"/>
      <c r="EG30" s="348"/>
      <c r="EH30" s="348"/>
      <c r="EI30" s="348"/>
      <c r="EJ30" s="348"/>
    </row>
    <row r="31" spans="1:140" x14ac:dyDescent="0.25">
      <c r="A31" s="522" t="s">
        <v>67</v>
      </c>
      <c r="B31" s="523"/>
      <c r="C31" s="348"/>
      <c r="E31" s="443" t="s">
        <v>68</v>
      </c>
      <c r="F31" s="432"/>
      <c r="G31" s="348"/>
      <c r="H31" s="348"/>
      <c r="I31" s="348"/>
      <c r="J31" s="348"/>
      <c r="K31" s="348"/>
      <c r="L31" s="348"/>
      <c r="M31" s="348"/>
      <c r="N31" s="348"/>
      <c r="O31" s="348"/>
      <c r="P31" s="348"/>
      <c r="Q31" s="348"/>
      <c r="R31" s="348"/>
      <c r="S31" s="348"/>
      <c r="T31" s="348"/>
      <c r="U31" s="348"/>
      <c r="V31" s="348"/>
      <c r="W31" s="348"/>
      <c r="X31" s="348"/>
      <c r="Y31" s="348"/>
      <c r="Z31" s="348"/>
      <c r="AA31" s="348"/>
      <c r="AB31" s="348"/>
      <c r="AC31" s="348"/>
      <c r="AD31" s="348"/>
      <c r="AE31" s="348"/>
      <c r="AF31" s="348"/>
      <c r="AG31" s="348"/>
      <c r="AH31" s="348"/>
      <c r="AI31" s="348"/>
      <c r="AJ31" s="348"/>
      <c r="AK31" s="348"/>
      <c r="AL31" s="348"/>
      <c r="AM31" s="348"/>
      <c r="AN31" s="348"/>
      <c r="AO31" s="348"/>
      <c r="AP31" s="348"/>
      <c r="AQ31" s="348"/>
      <c r="AR31" s="348"/>
      <c r="AS31" s="348"/>
      <c r="AT31" s="348"/>
      <c r="AU31" s="348"/>
      <c r="AV31" s="348"/>
      <c r="AW31" s="348"/>
      <c r="AX31" s="348"/>
      <c r="AY31" s="348"/>
      <c r="AZ31" s="348"/>
      <c r="BA31" s="348"/>
      <c r="BB31" s="348"/>
      <c r="BC31" s="348"/>
      <c r="BD31" s="348"/>
      <c r="BE31" s="348"/>
      <c r="BF31" s="348"/>
      <c r="BG31" s="348"/>
      <c r="BH31" s="348"/>
      <c r="BI31" s="348"/>
      <c r="BJ31" s="348"/>
      <c r="BK31" s="348"/>
      <c r="BL31" s="348"/>
      <c r="BM31" s="348"/>
      <c r="BN31" s="348"/>
      <c r="BO31" s="348"/>
      <c r="BP31" s="348"/>
      <c r="BQ31" s="348"/>
      <c r="BR31" s="348"/>
      <c r="BS31" s="348"/>
      <c r="BT31" s="348"/>
      <c r="BU31" s="348"/>
      <c r="BV31" s="348"/>
      <c r="BW31" s="348"/>
      <c r="BX31" s="348"/>
      <c r="BY31" s="348"/>
      <c r="BZ31" s="348"/>
      <c r="CA31" s="348"/>
      <c r="CB31" s="348"/>
      <c r="CC31" s="348"/>
      <c r="CD31" s="348"/>
      <c r="CE31" s="348"/>
      <c r="CF31" s="348"/>
      <c r="CG31" s="348"/>
      <c r="CH31" s="348"/>
      <c r="CI31" s="348"/>
      <c r="CJ31" s="348"/>
      <c r="CK31" s="348"/>
      <c r="CL31" s="348"/>
      <c r="CM31" s="348"/>
      <c r="CN31" s="348"/>
      <c r="CO31" s="348"/>
      <c r="CP31" s="348"/>
      <c r="CQ31" s="348"/>
      <c r="CR31" s="348"/>
      <c r="CS31" s="348"/>
      <c r="CT31" s="348"/>
      <c r="CU31" s="348"/>
      <c r="CV31" s="348"/>
      <c r="CW31" s="348"/>
      <c r="CX31" s="348"/>
      <c r="CY31" s="348"/>
      <c r="CZ31" s="348"/>
      <c r="DA31" s="348"/>
      <c r="DB31" s="348"/>
      <c r="DC31" s="348"/>
      <c r="DD31" s="348"/>
      <c r="DE31" s="348"/>
      <c r="DF31" s="348"/>
      <c r="DG31" s="348"/>
      <c r="DH31" s="348"/>
      <c r="DI31" s="348"/>
      <c r="DJ31" s="348"/>
      <c r="DK31" s="348"/>
      <c r="DL31" s="348"/>
      <c r="DM31" s="348"/>
      <c r="DN31" s="348"/>
      <c r="DO31" s="348"/>
      <c r="DP31" s="348"/>
      <c r="DQ31" s="348"/>
      <c r="DR31" s="348"/>
      <c r="DS31" s="348"/>
      <c r="DT31" s="348"/>
      <c r="DU31" s="348"/>
      <c r="DV31" s="348"/>
      <c r="DW31" s="348"/>
      <c r="DX31" s="348"/>
      <c r="DY31" s="348"/>
      <c r="DZ31" s="348"/>
      <c r="EA31" s="348"/>
      <c r="EB31" s="348"/>
      <c r="EC31" s="348"/>
      <c r="ED31" s="348"/>
      <c r="EE31" s="348"/>
      <c r="EF31" s="348"/>
      <c r="EG31" s="348"/>
      <c r="EH31" s="348"/>
      <c r="EI31" s="348"/>
      <c r="EJ31" s="348"/>
    </row>
    <row r="32" spans="1:140" x14ac:dyDescent="0.25">
      <c r="A32" s="198" t="s">
        <v>69</v>
      </c>
      <c r="B32" s="207"/>
      <c r="C32" s="348"/>
      <c r="E32" s="198" t="s">
        <v>70</v>
      </c>
      <c r="F32" s="208"/>
      <c r="G32" s="348"/>
      <c r="H32" s="348"/>
      <c r="I32" s="348"/>
      <c r="J32" s="348"/>
      <c r="K32" s="348"/>
      <c r="L32" s="348"/>
      <c r="M32" s="348"/>
      <c r="N32" s="348"/>
      <c r="O32" s="348"/>
      <c r="P32" s="348"/>
      <c r="Q32" s="348"/>
      <c r="R32" s="348"/>
      <c r="S32" s="348"/>
      <c r="T32" s="348"/>
      <c r="U32" s="348"/>
      <c r="V32" s="348"/>
      <c r="W32" s="348"/>
      <c r="X32" s="348"/>
      <c r="Y32" s="348"/>
      <c r="Z32" s="348"/>
      <c r="AA32" s="348"/>
      <c r="AB32" s="348"/>
      <c r="AC32" s="348"/>
      <c r="AD32" s="348"/>
      <c r="AE32" s="348"/>
      <c r="AF32" s="348"/>
      <c r="AG32" s="348"/>
      <c r="AH32" s="348"/>
      <c r="AI32" s="348"/>
      <c r="AJ32" s="348"/>
      <c r="AK32" s="348"/>
      <c r="AL32" s="348"/>
      <c r="AM32" s="348"/>
      <c r="AN32" s="348"/>
      <c r="AO32" s="348"/>
      <c r="AP32" s="348"/>
      <c r="AQ32" s="348"/>
      <c r="AR32" s="348"/>
      <c r="AS32" s="348"/>
      <c r="AT32" s="348"/>
      <c r="AU32" s="348"/>
      <c r="AV32" s="348"/>
      <c r="AW32" s="348"/>
      <c r="AX32" s="348"/>
      <c r="AY32" s="348"/>
      <c r="AZ32" s="348"/>
      <c r="BA32" s="348"/>
      <c r="BB32" s="348"/>
      <c r="BC32" s="348"/>
      <c r="BD32" s="348"/>
      <c r="BE32" s="348"/>
      <c r="BF32" s="348"/>
      <c r="BG32" s="348"/>
      <c r="BH32" s="348"/>
      <c r="BI32" s="348"/>
      <c r="BJ32" s="348"/>
      <c r="BK32" s="348"/>
      <c r="BL32" s="348"/>
      <c r="BM32" s="348"/>
      <c r="BN32" s="348"/>
      <c r="BO32" s="348"/>
      <c r="BP32" s="348"/>
      <c r="BQ32" s="348"/>
      <c r="BR32" s="348"/>
      <c r="BS32" s="348"/>
      <c r="BT32" s="348"/>
      <c r="BU32" s="348"/>
      <c r="BV32" s="348"/>
      <c r="BW32" s="348"/>
      <c r="BX32" s="348"/>
      <c r="BY32" s="348"/>
      <c r="BZ32" s="348"/>
      <c r="CA32" s="348"/>
      <c r="CB32" s="348"/>
      <c r="CC32" s="348"/>
      <c r="CD32" s="348"/>
      <c r="CE32" s="348"/>
      <c r="CF32" s="348"/>
      <c r="CG32" s="348"/>
      <c r="CH32" s="348"/>
      <c r="CI32" s="348"/>
      <c r="CJ32" s="348"/>
      <c r="CK32" s="348"/>
      <c r="CL32" s="348"/>
      <c r="CM32" s="348"/>
      <c r="CN32" s="348"/>
      <c r="CO32" s="348"/>
      <c r="CP32" s="348"/>
      <c r="CQ32" s="348"/>
      <c r="CR32" s="348"/>
      <c r="CS32" s="348"/>
      <c r="CT32" s="348"/>
      <c r="CU32" s="348"/>
      <c r="CV32" s="348"/>
      <c r="CW32" s="348"/>
      <c r="CX32" s="348"/>
      <c r="CY32" s="348"/>
      <c r="CZ32" s="348"/>
      <c r="DA32" s="348"/>
      <c r="DB32" s="348"/>
      <c r="DC32" s="348"/>
      <c r="DD32" s="348"/>
      <c r="DE32" s="348"/>
      <c r="DF32" s="348"/>
      <c r="DG32" s="348"/>
      <c r="DH32" s="348"/>
      <c r="DI32" s="348"/>
      <c r="DJ32" s="348"/>
      <c r="DK32" s="348"/>
      <c r="DL32" s="348"/>
      <c r="DM32" s="348"/>
      <c r="DN32" s="348"/>
      <c r="DO32" s="348"/>
      <c r="DP32" s="348"/>
      <c r="DQ32" s="348"/>
      <c r="DR32" s="348"/>
      <c r="DS32" s="348"/>
      <c r="DT32" s="348"/>
      <c r="DU32" s="348"/>
      <c r="DV32" s="348"/>
      <c r="DW32" s="348"/>
      <c r="DX32" s="348"/>
      <c r="DY32" s="348"/>
      <c r="DZ32" s="348"/>
      <c r="EA32" s="348"/>
      <c r="EB32" s="348"/>
      <c r="EC32" s="348"/>
      <c r="ED32" s="348"/>
      <c r="EE32" s="348"/>
      <c r="EF32" s="348"/>
      <c r="EG32" s="348"/>
      <c r="EH32" s="348"/>
      <c r="EI32" s="348"/>
      <c r="EJ32" s="348"/>
    </row>
    <row r="33" spans="1:140" x14ac:dyDescent="0.25">
      <c r="A33" s="198" t="s">
        <v>71</v>
      </c>
      <c r="B33" s="207"/>
      <c r="C33" s="348"/>
      <c r="E33" s="198" t="s">
        <v>72</v>
      </c>
      <c r="F33" s="208"/>
      <c r="G33" s="348"/>
      <c r="H33" s="348"/>
      <c r="I33" s="348"/>
      <c r="J33" s="348"/>
      <c r="K33" s="348"/>
      <c r="L33" s="348"/>
      <c r="M33" s="348"/>
      <c r="N33" s="348"/>
      <c r="O33" s="348"/>
      <c r="P33" s="348"/>
      <c r="Q33" s="348"/>
      <c r="R33" s="348"/>
      <c r="S33" s="348"/>
      <c r="T33" s="348"/>
      <c r="U33" s="348"/>
      <c r="V33" s="348"/>
      <c r="W33" s="348"/>
      <c r="X33" s="348"/>
      <c r="Y33" s="348"/>
      <c r="Z33" s="348"/>
      <c r="AA33" s="348"/>
      <c r="AB33" s="348"/>
      <c r="AC33" s="348"/>
      <c r="AD33" s="348"/>
      <c r="AE33" s="348"/>
      <c r="AF33" s="348"/>
      <c r="AG33" s="348"/>
      <c r="AH33" s="348"/>
      <c r="AI33" s="348"/>
      <c r="AJ33" s="348"/>
      <c r="AK33" s="348"/>
      <c r="AL33" s="348"/>
      <c r="AM33" s="348"/>
      <c r="AN33" s="348"/>
      <c r="AO33" s="348"/>
      <c r="AP33" s="348"/>
      <c r="AQ33" s="348"/>
      <c r="AR33" s="348"/>
      <c r="AS33" s="348"/>
      <c r="AT33" s="348"/>
      <c r="AU33" s="348"/>
      <c r="AV33" s="348"/>
      <c r="AW33" s="348"/>
      <c r="AX33" s="348"/>
      <c r="AY33" s="348"/>
      <c r="AZ33" s="348"/>
      <c r="BA33" s="348"/>
      <c r="BB33" s="348"/>
      <c r="BC33" s="348"/>
      <c r="BD33" s="348"/>
      <c r="BE33" s="348"/>
      <c r="BF33" s="348"/>
      <c r="BG33" s="348"/>
      <c r="BH33" s="348"/>
      <c r="BI33" s="348"/>
      <c r="BJ33" s="348"/>
      <c r="BK33" s="348"/>
      <c r="BL33" s="348"/>
      <c r="BM33" s="348"/>
      <c r="BN33" s="348"/>
      <c r="BO33" s="348"/>
      <c r="BP33" s="348"/>
      <c r="BQ33" s="348"/>
      <c r="BR33" s="348"/>
      <c r="BS33" s="348"/>
      <c r="BT33" s="348"/>
      <c r="BU33" s="348"/>
      <c r="BV33" s="348"/>
      <c r="BW33" s="348"/>
      <c r="BX33" s="348"/>
      <c r="BY33" s="348"/>
      <c r="BZ33" s="348"/>
      <c r="CA33" s="348"/>
      <c r="CB33" s="348"/>
      <c r="CC33" s="348"/>
      <c r="CD33" s="348"/>
      <c r="CE33" s="348"/>
      <c r="CF33" s="348"/>
      <c r="CG33" s="348"/>
      <c r="CH33" s="348"/>
      <c r="CI33" s="348"/>
      <c r="CJ33" s="348"/>
      <c r="CK33" s="348"/>
      <c r="CL33" s="348"/>
      <c r="CM33" s="348"/>
      <c r="CN33" s="348"/>
      <c r="CO33" s="348"/>
      <c r="CP33" s="348"/>
      <c r="CQ33" s="348"/>
      <c r="CR33" s="348"/>
      <c r="CS33" s="348"/>
      <c r="CT33" s="348"/>
      <c r="CU33" s="348"/>
      <c r="CV33" s="348"/>
      <c r="CW33" s="348"/>
      <c r="CX33" s="348"/>
      <c r="CY33" s="348"/>
      <c r="CZ33" s="348"/>
      <c r="DA33" s="348"/>
      <c r="DB33" s="348"/>
      <c r="DC33" s="348"/>
      <c r="DD33" s="348"/>
      <c r="DE33" s="348"/>
      <c r="DF33" s="348"/>
      <c r="DG33" s="348"/>
      <c r="DH33" s="348"/>
      <c r="DI33" s="348"/>
      <c r="DJ33" s="348"/>
      <c r="DK33" s="348"/>
      <c r="DL33" s="348"/>
      <c r="DM33" s="348"/>
      <c r="DN33" s="348"/>
      <c r="DO33" s="348"/>
      <c r="DP33" s="348"/>
      <c r="DQ33" s="348"/>
      <c r="DR33" s="348"/>
      <c r="DS33" s="348"/>
      <c r="DT33" s="348"/>
      <c r="DU33" s="348"/>
      <c r="DV33" s="348"/>
      <c r="DW33" s="348"/>
      <c r="DX33" s="348"/>
      <c r="DY33" s="348"/>
      <c r="DZ33" s="348"/>
      <c r="EA33" s="348"/>
      <c r="EB33" s="348"/>
      <c r="EC33" s="348"/>
      <c r="ED33" s="348"/>
      <c r="EE33" s="348"/>
      <c r="EF33" s="348"/>
      <c r="EG33" s="348"/>
      <c r="EH33" s="348"/>
      <c r="EI33" s="348"/>
      <c r="EJ33" s="348"/>
    </row>
    <row r="34" spans="1:140" x14ac:dyDescent="0.25">
      <c r="A34" s="209" t="s">
        <v>72</v>
      </c>
      <c r="B34" s="207"/>
      <c r="C34" s="348"/>
      <c r="E34" s="198" t="s">
        <v>44</v>
      </c>
      <c r="F34" s="208"/>
      <c r="G34" s="348"/>
      <c r="H34" s="348"/>
      <c r="I34" s="348"/>
      <c r="J34" s="348"/>
      <c r="K34" s="348"/>
      <c r="L34" s="348"/>
      <c r="M34" s="348"/>
      <c r="N34" s="348"/>
      <c r="O34" s="348"/>
      <c r="P34" s="348"/>
      <c r="Q34" s="348"/>
      <c r="R34" s="348"/>
      <c r="S34" s="348"/>
      <c r="T34" s="348"/>
      <c r="U34" s="348"/>
      <c r="V34" s="348"/>
      <c r="W34" s="348"/>
      <c r="X34" s="348"/>
      <c r="Y34" s="348"/>
      <c r="Z34" s="348"/>
      <c r="AA34" s="348"/>
      <c r="AB34" s="348"/>
      <c r="AC34" s="348"/>
      <c r="AD34" s="348"/>
      <c r="AE34" s="348"/>
      <c r="AF34" s="348"/>
      <c r="AG34" s="348"/>
      <c r="AH34" s="348"/>
      <c r="AI34" s="348"/>
      <c r="AJ34" s="348"/>
      <c r="AK34" s="348"/>
      <c r="AL34" s="348"/>
      <c r="AM34" s="348"/>
      <c r="AN34" s="348"/>
      <c r="AO34" s="348"/>
      <c r="AP34" s="348"/>
      <c r="AQ34" s="348"/>
      <c r="AR34" s="348"/>
      <c r="AS34" s="348"/>
      <c r="AT34" s="348"/>
      <c r="AU34" s="348"/>
      <c r="AV34" s="348"/>
      <c r="AW34" s="348"/>
      <c r="AX34" s="348"/>
      <c r="AY34" s="348"/>
      <c r="AZ34" s="348"/>
      <c r="BA34" s="348"/>
      <c r="BB34" s="348"/>
      <c r="BC34" s="348"/>
      <c r="BD34" s="348"/>
      <c r="BE34" s="348"/>
      <c r="BF34" s="348"/>
      <c r="BG34" s="348"/>
      <c r="BH34" s="348"/>
      <c r="BI34" s="348"/>
      <c r="BJ34" s="348"/>
      <c r="BK34" s="348"/>
      <c r="BL34" s="348"/>
      <c r="BM34" s="348"/>
      <c r="BN34" s="348"/>
      <c r="BO34" s="348"/>
      <c r="BP34" s="348"/>
      <c r="BQ34" s="348"/>
      <c r="BR34" s="348"/>
      <c r="BS34" s="348"/>
      <c r="BT34" s="348"/>
      <c r="BU34" s="348"/>
      <c r="BV34" s="348"/>
      <c r="BW34" s="348"/>
      <c r="BX34" s="348"/>
      <c r="BY34" s="348"/>
      <c r="BZ34" s="348"/>
      <c r="CA34" s="348"/>
      <c r="CB34" s="348"/>
      <c r="CC34" s="348"/>
      <c r="CD34" s="348"/>
      <c r="CE34" s="348"/>
      <c r="CF34" s="348"/>
      <c r="CG34" s="348"/>
      <c r="CH34" s="348"/>
      <c r="CI34" s="348"/>
      <c r="CJ34" s="348"/>
      <c r="CK34" s="348"/>
      <c r="CL34" s="348"/>
      <c r="CM34" s="348"/>
      <c r="CN34" s="348"/>
      <c r="CO34" s="348"/>
      <c r="CP34" s="348"/>
      <c r="CQ34" s="348"/>
      <c r="CR34" s="348"/>
      <c r="CS34" s="348"/>
      <c r="CT34" s="348"/>
      <c r="CU34" s="348"/>
      <c r="CV34" s="348"/>
      <c r="CW34" s="348"/>
      <c r="CX34" s="348"/>
      <c r="CY34" s="348"/>
      <c r="CZ34" s="348"/>
      <c r="DA34" s="348"/>
      <c r="DB34" s="348"/>
      <c r="DC34" s="348"/>
      <c r="DD34" s="348"/>
      <c r="DE34" s="348"/>
      <c r="DF34" s="348"/>
      <c r="DG34" s="348"/>
      <c r="DH34" s="348"/>
      <c r="DI34" s="348"/>
      <c r="DJ34" s="348"/>
      <c r="DK34" s="348"/>
      <c r="DL34" s="348"/>
      <c r="DM34" s="348"/>
      <c r="DN34" s="348"/>
      <c r="DO34" s="348"/>
      <c r="DP34" s="348"/>
      <c r="DQ34" s="348"/>
      <c r="DR34" s="348"/>
      <c r="DS34" s="348"/>
      <c r="DT34" s="348"/>
      <c r="DU34" s="348"/>
      <c r="DV34" s="348"/>
      <c r="DW34" s="348"/>
      <c r="DX34" s="348"/>
      <c r="DY34" s="348"/>
      <c r="DZ34" s="348"/>
      <c r="EA34" s="348"/>
      <c r="EB34" s="348"/>
      <c r="EC34" s="348"/>
      <c r="ED34" s="348"/>
      <c r="EE34" s="348"/>
      <c r="EF34" s="348"/>
      <c r="EG34" s="348"/>
      <c r="EH34" s="348"/>
      <c r="EI34" s="348"/>
      <c r="EJ34" s="348"/>
    </row>
    <row r="35" spans="1:140" x14ac:dyDescent="0.25">
      <c r="A35" s="198" t="s">
        <v>44</v>
      </c>
      <c r="B35" s="207"/>
      <c r="C35" s="348"/>
      <c r="E35" s="198" t="s">
        <v>48</v>
      </c>
      <c r="F35" s="208"/>
      <c r="G35" s="348"/>
      <c r="H35" s="348"/>
      <c r="I35" s="348"/>
      <c r="J35" s="348"/>
      <c r="K35" s="348"/>
      <c r="L35" s="348"/>
      <c r="M35" s="348"/>
      <c r="N35" s="348"/>
      <c r="O35" s="348"/>
      <c r="P35" s="348"/>
      <c r="Q35" s="348"/>
      <c r="R35" s="348"/>
      <c r="S35" s="348"/>
      <c r="T35" s="348"/>
      <c r="U35" s="348"/>
      <c r="V35" s="348"/>
      <c r="W35" s="348"/>
      <c r="X35" s="348"/>
      <c r="Y35" s="348"/>
      <c r="Z35" s="348"/>
      <c r="AA35" s="348"/>
      <c r="AB35" s="348"/>
      <c r="AC35" s="348"/>
      <c r="AD35" s="348"/>
      <c r="AE35" s="348"/>
      <c r="AF35" s="348"/>
      <c r="AG35" s="348"/>
      <c r="AH35" s="348"/>
      <c r="AI35" s="348"/>
      <c r="AJ35" s="348"/>
      <c r="AK35" s="348"/>
      <c r="AL35" s="348"/>
      <c r="AM35" s="348"/>
      <c r="AN35" s="348"/>
      <c r="AO35" s="348"/>
      <c r="AP35" s="348"/>
      <c r="AQ35" s="348"/>
      <c r="AR35" s="348"/>
      <c r="AS35" s="348"/>
      <c r="AT35" s="348"/>
      <c r="AU35" s="348"/>
      <c r="AV35" s="348"/>
      <c r="AW35" s="348"/>
      <c r="AX35" s="348"/>
      <c r="AY35" s="348"/>
      <c r="AZ35" s="348"/>
      <c r="BA35" s="348"/>
      <c r="BB35" s="348"/>
      <c r="BC35" s="348"/>
      <c r="BD35" s="348"/>
      <c r="BE35" s="348"/>
      <c r="BF35" s="348"/>
      <c r="BG35" s="348"/>
      <c r="BH35" s="348"/>
      <c r="BI35" s="348"/>
      <c r="BJ35" s="348"/>
      <c r="BK35" s="348"/>
      <c r="BL35" s="348"/>
      <c r="BM35" s="348"/>
      <c r="BN35" s="348"/>
      <c r="BO35" s="348"/>
      <c r="BP35" s="348"/>
      <c r="BQ35" s="348"/>
      <c r="BR35" s="348"/>
      <c r="BS35" s="348"/>
      <c r="BT35" s="348"/>
      <c r="BU35" s="348"/>
      <c r="BV35" s="348"/>
      <c r="BW35" s="348"/>
      <c r="BX35" s="348"/>
      <c r="BY35" s="348"/>
      <c r="BZ35" s="348"/>
      <c r="CA35" s="348"/>
      <c r="CB35" s="348"/>
      <c r="CC35" s="348"/>
      <c r="CD35" s="348"/>
      <c r="CE35" s="348"/>
      <c r="CF35" s="348"/>
      <c r="CG35" s="348"/>
      <c r="CH35" s="348"/>
      <c r="CI35" s="348"/>
      <c r="CJ35" s="348"/>
      <c r="CK35" s="348"/>
      <c r="CL35" s="348"/>
      <c r="CM35" s="348"/>
      <c r="CN35" s="348"/>
      <c r="CO35" s="348"/>
      <c r="CP35" s="348"/>
      <c r="CQ35" s="348"/>
      <c r="CR35" s="348"/>
      <c r="CS35" s="348"/>
      <c r="CT35" s="348"/>
      <c r="CU35" s="348"/>
      <c r="CV35" s="348"/>
      <c r="CW35" s="348"/>
      <c r="CX35" s="348"/>
      <c r="CY35" s="348"/>
      <c r="CZ35" s="348"/>
      <c r="DA35" s="348"/>
      <c r="DB35" s="348"/>
      <c r="DC35" s="348"/>
      <c r="DD35" s="348"/>
      <c r="DE35" s="348"/>
      <c r="DF35" s="348"/>
      <c r="DG35" s="348"/>
      <c r="DH35" s="348"/>
      <c r="DI35" s="348"/>
      <c r="DJ35" s="348"/>
      <c r="DK35" s="348"/>
      <c r="DL35" s="348"/>
      <c r="DM35" s="348"/>
      <c r="DN35" s="348"/>
      <c r="DO35" s="348"/>
      <c r="DP35" s="348"/>
      <c r="DQ35" s="348"/>
      <c r="DR35" s="348"/>
      <c r="DS35" s="348"/>
      <c r="DT35" s="348"/>
      <c r="DU35" s="348"/>
      <c r="DV35" s="348"/>
      <c r="DW35" s="348"/>
      <c r="DX35" s="348"/>
      <c r="DY35" s="348"/>
      <c r="DZ35" s="348"/>
      <c r="EA35" s="348"/>
      <c r="EB35" s="348"/>
      <c r="EC35" s="348"/>
      <c r="ED35" s="348"/>
      <c r="EE35" s="348"/>
      <c r="EF35" s="348"/>
      <c r="EG35" s="348"/>
      <c r="EH35" s="348"/>
      <c r="EI35" s="348"/>
      <c r="EJ35" s="348"/>
    </row>
    <row r="36" spans="1:140" x14ac:dyDescent="0.25">
      <c r="A36" s="198" t="s">
        <v>73</v>
      </c>
      <c r="B36" s="207"/>
      <c r="C36" s="348"/>
      <c r="E36" s="198" t="s">
        <v>54</v>
      </c>
      <c r="F36" s="208"/>
      <c r="G36" s="348"/>
      <c r="H36" s="348"/>
      <c r="I36" s="348"/>
      <c r="J36" s="348"/>
      <c r="K36" s="348"/>
      <c r="L36" s="348"/>
      <c r="M36" s="348"/>
      <c r="N36" s="348"/>
      <c r="O36" s="348"/>
      <c r="P36" s="348"/>
      <c r="Q36" s="348"/>
      <c r="R36" s="348"/>
      <c r="S36" s="348"/>
      <c r="T36" s="348"/>
      <c r="U36" s="348"/>
      <c r="V36" s="348"/>
      <c r="W36" s="348"/>
      <c r="X36" s="348"/>
      <c r="Y36" s="348"/>
      <c r="Z36" s="348"/>
      <c r="AA36" s="348"/>
      <c r="AB36" s="348"/>
      <c r="AC36" s="348"/>
      <c r="AD36" s="348"/>
      <c r="AE36" s="348"/>
      <c r="AF36" s="348"/>
      <c r="AG36" s="348"/>
      <c r="AH36" s="348"/>
      <c r="AI36" s="348"/>
      <c r="AJ36" s="348"/>
      <c r="AK36" s="348"/>
      <c r="AL36" s="348"/>
      <c r="AM36" s="348"/>
      <c r="AN36" s="348"/>
      <c r="AO36" s="348"/>
      <c r="AP36" s="348"/>
      <c r="AQ36" s="348"/>
      <c r="AR36" s="348"/>
      <c r="AS36" s="348"/>
      <c r="AT36" s="348"/>
      <c r="AU36" s="348"/>
      <c r="AV36" s="348"/>
      <c r="AW36" s="348"/>
      <c r="AX36" s="348"/>
      <c r="AY36" s="348"/>
      <c r="AZ36" s="348"/>
      <c r="BA36" s="348"/>
      <c r="BB36" s="348"/>
      <c r="BC36" s="348"/>
      <c r="BD36" s="348"/>
      <c r="BE36" s="348"/>
      <c r="BF36" s="348"/>
      <c r="BG36" s="348"/>
      <c r="BH36" s="348"/>
      <c r="BI36" s="348"/>
      <c r="BJ36" s="348"/>
      <c r="BK36" s="348"/>
      <c r="BL36" s="348"/>
      <c r="BM36" s="348"/>
      <c r="BN36" s="348"/>
      <c r="BO36" s="348"/>
      <c r="BP36" s="348"/>
      <c r="BQ36" s="348"/>
      <c r="BR36" s="348"/>
      <c r="BS36" s="348"/>
      <c r="BT36" s="348"/>
      <c r="BU36" s="348"/>
      <c r="BV36" s="348"/>
      <c r="BW36" s="348"/>
      <c r="BX36" s="348"/>
      <c r="BY36" s="348"/>
      <c r="BZ36" s="348"/>
      <c r="CA36" s="348"/>
      <c r="CB36" s="348"/>
      <c r="CC36" s="348"/>
      <c r="CD36" s="348"/>
      <c r="CE36" s="348"/>
      <c r="CF36" s="348"/>
      <c r="CG36" s="348"/>
      <c r="CH36" s="348"/>
      <c r="CI36" s="348"/>
      <c r="CJ36" s="348"/>
      <c r="CK36" s="348"/>
      <c r="CL36" s="348"/>
      <c r="CM36" s="348"/>
      <c r="CN36" s="348"/>
      <c r="CO36" s="348"/>
      <c r="CP36" s="348"/>
      <c r="CQ36" s="348"/>
      <c r="CR36" s="348"/>
      <c r="CS36" s="348"/>
      <c r="CT36" s="348"/>
      <c r="CU36" s="348"/>
      <c r="CV36" s="348"/>
      <c r="CW36" s="348"/>
      <c r="CX36" s="348"/>
      <c r="CY36" s="348"/>
      <c r="CZ36" s="348"/>
      <c r="DA36" s="348"/>
      <c r="DB36" s="348"/>
      <c r="DC36" s="348"/>
      <c r="DD36" s="348"/>
      <c r="DE36" s="348"/>
      <c r="DF36" s="348"/>
      <c r="DG36" s="348"/>
      <c r="DH36" s="348"/>
      <c r="DI36" s="348"/>
      <c r="DJ36" s="348"/>
      <c r="DK36" s="348"/>
      <c r="DL36" s="348"/>
      <c r="DM36" s="348"/>
      <c r="DN36" s="348"/>
      <c r="DO36" s="348"/>
      <c r="DP36" s="348"/>
      <c r="DQ36" s="348"/>
      <c r="DR36" s="348"/>
      <c r="DS36" s="348"/>
      <c r="DT36" s="348"/>
      <c r="DU36" s="348"/>
      <c r="DV36" s="348"/>
      <c r="DW36" s="348"/>
      <c r="DX36" s="348"/>
      <c r="DY36" s="348"/>
      <c r="DZ36" s="348"/>
      <c r="EA36" s="348"/>
      <c r="EB36" s="348"/>
      <c r="EC36" s="348"/>
      <c r="ED36" s="348"/>
      <c r="EE36" s="348"/>
      <c r="EF36" s="348"/>
      <c r="EG36" s="348"/>
      <c r="EH36" s="348"/>
      <c r="EI36" s="348"/>
      <c r="EJ36" s="348"/>
    </row>
    <row r="37" spans="1:140" x14ac:dyDescent="0.25">
      <c r="A37" s="198" t="s">
        <v>48</v>
      </c>
      <c r="B37" s="207"/>
      <c r="C37" s="348"/>
      <c r="E37" s="198" t="s">
        <v>57</v>
      </c>
      <c r="F37" s="208"/>
      <c r="G37" s="348"/>
      <c r="H37" s="348"/>
      <c r="I37" s="348"/>
      <c r="J37" s="348"/>
      <c r="K37" s="348"/>
      <c r="L37" s="348"/>
      <c r="M37" s="348"/>
      <c r="N37" s="348"/>
      <c r="O37" s="348"/>
      <c r="P37" s="348"/>
      <c r="Q37" s="348"/>
      <c r="R37" s="348"/>
      <c r="S37" s="348"/>
      <c r="T37" s="348"/>
      <c r="U37" s="348"/>
      <c r="V37" s="348"/>
      <c r="W37" s="348"/>
      <c r="X37" s="348"/>
      <c r="Y37" s="348"/>
      <c r="Z37" s="348"/>
      <c r="AA37" s="348"/>
      <c r="AB37" s="348"/>
      <c r="AC37" s="348"/>
      <c r="AD37" s="348"/>
      <c r="AE37" s="348"/>
      <c r="AF37" s="348"/>
      <c r="AG37" s="348"/>
      <c r="AH37" s="348"/>
      <c r="AI37" s="348"/>
      <c r="AJ37" s="348"/>
      <c r="AK37" s="348"/>
      <c r="AL37" s="348"/>
      <c r="AM37" s="348"/>
      <c r="AN37" s="348"/>
      <c r="AO37" s="348"/>
      <c r="AP37" s="348"/>
      <c r="AQ37" s="348"/>
      <c r="AR37" s="348"/>
      <c r="AS37" s="348"/>
      <c r="AT37" s="348"/>
      <c r="AU37" s="348"/>
      <c r="AV37" s="348"/>
      <c r="AW37" s="348"/>
      <c r="AX37" s="348"/>
      <c r="AY37" s="348"/>
      <c r="AZ37" s="348"/>
      <c r="BA37" s="348"/>
      <c r="BB37" s="348"/>
      <c r="BC37" s="348"/>
      <c r="BD37" s="348"/>
      <c r="BE37" s="348"/>
      <c r="BF37" s="348"/>
      <c r="BG37" s="348"/>
      <c r="BH37" s="348"/>
      <c r="BI37" s="348"/>
      <c r="BJ37" s="348"/>
      <c r="BK37" s="348"/>
      <c r="BL37" s="348"/>
      <c r="BM37" s="348"/>
      <c r="BN37" s="348"/>
      <c r="BO37" s="348"/>
      <c r="BP37" s="348"/>
      <c r="BQ37" s="348"/>
      <c r="BR37" s="348"/>
      <c r="BS37" s="348"/>
      <c r="BT37" s="348"/>
      <c r="BU37" s="348"/>
      <c r="BV37" s="348"/>
      <c r="BW37" s="348"/>
      <c r="BX37" s="348"/>
      <c r="BY37" s="348"/>
      <c r="BZ37" s="348"/>
      <c r="CA37" s="348"/>
      <c r="CB37" s="348"/>
      <c r="CC37" s="348"/>
      <c r="CD37" s="348"/>
      <c r="CE37" s="348"/>
      <c r="CF37" s="348"/>
      <c r="CG37" s="348"/>
      <c r="CH37" s="348"/>
      <c r="CI37" s="348"/>
      <c r="CJ37" s="348"/>
      <c r="CK37" s="348"/>
      <c r="CL37" s="348"/>
      <c r="CM37" s="348"/>
      <c r="CN37" s="348"/>
      <c r="CO37" s="348"/>
      <c r="CP37" s="348"/>
      <c r="CQ37" s="348"/>
      <c r="CR37" s="348"/>
      <c r="CS37" s="348"/>
      <c r="CT37" s="348"/>
      <c r="CU37" s="348"/>
      <c r="CV37" s="348"/>
      <c r="CW37" s="348"/>
      <c r="CX37" s="348"/>
      <c r="CY37" s="348"/>
      <c r="CZ37" s="348"/>
      <c r="DA37" s="348"/>
      <c r="DB37" s="348"/>
      <c r="DC37" s="348"/>
      <c r="DD37" s="348"/>
      <c r="DE37" s="348"/>
      <c r="DF37" s="348"/>
      <c r="DG37" s="348"/>
      <c r="DH37" s="348"/>
      <c r="DI37" s="348"/>
      <c r="DJ37" s="348"/>
      <c r="DK37" s="348"/>
      <c r="DL37" s="348"/>
      <c r="DM37" s="348"/>
      <c r="DN37" s="348"/>
      <c r="DO37" s="348"/>
      <c r="DP37" s="348"/>
      <c r="DQ37" s="348"/>
      <c r="DR37" s="348"/>
      <c r="DS37" s="348"/>
      <c r="DT37" s="348"/>
      <c r="DU37" s="348"/>
      <c r="DV37" s="348"/>
      <c r="DW37" s="348"/>
      <c r="DX37" s="348"/>
      <c r="DY37" s="348"/>
      <c r="DZ37" s="348"/>
      <c r="EA37" s="348"/>
      <c r="EB37" s="348"/>
      <c r="EC37" s="348"/>
      <c r="ED37" s="348"/>
      <c r="EE37" s="348"/>
      <c r="EF37" s="348"/>
      <c r="EG37" s="348"/>
      <c r="EH37" s="348"/>
      <c r="EI37" s="348"/>
      <c r="EJ37" s="348"/>
    </row>
    <row r="38" spans="1:140" x14ac:dyDescent="0.25">
      <c r="A38" s="198" t="s">
        <v>63</v>
      </c>
      <c r="B38" s="207"/>
      <c r="C38" s="348"/>
      <c r="E38" s="198" t="s">
        <v>63</v>
      </c>
      <c r="F38" s="208"/>
      <c r="G38" s="348"/>
      <c r="H38" s="348"/>
      <c r="I38" s="348"/>
      <c r="J38" s="348"/>
      <c r="K38" s="348"/>
      <c r="L38" s="348"/>
      <c r="M38" s="348"/>
      <c r="N38" s="348"/>
      <c r="O38" s="348"/>
      <c r="P38" s="348"/>
      <c r="Q38" s="348"/>
      <c r="R38" s="348"/>
      <c r="S38" s="348"/>
      <c r="T38" s="348"/>
      <c r="U38" s="348"/>
      <c r="V38" s="348"/>
      <c r="W38" s="348"/>
      <c r="X38" s="348"/>
      <c r="Y38" s="348"/>
      <c r="Z38" s="348"/>
      <c r="AA38" s="348"/>
      <c r="AB38" s="348"/>
      <c r="AC38" s="348"/>
      <c r="AD38" s="348"/>
      <c r="AE38" s="348"/>
      <c r="AF38" s="348"/>
      <c r="AG38" s="348"/>
      <c r="AH38" s="348"/>
      <c r="AI38" s="348"/>
      <c r="AJ38" s="348"/>
      <c r="AK38" s="348"/>
      <c r="AL38" s="348"/>
      <c r="AM38" s="348"/>
      <c r="AN38" s="348"/>
      <c r="AO38" s="348"/>
      <c r="AP38" s="348"/>
      <c r="AQ38" s="348"/>
      <c r="AR38" s="348"/>
      <c r="AS38" s="348"/>
      <c r="AT38" s="348"/>
      <c r="AU38" s="348"/>
      <c r="AV38" s="348"/>
      <c r="AW38" s="348"/>
      <c r="AX38" s="348"/>
      <c r="AY38" s="348"/>
      <c r="AZ38" s="348"/>
      <c r="BA38" s="348"/>
      <c r="BB38" s="348"/>
      <c r="BC38" s="348"/>
      <c r="BD38" s="348"/>
      <c r="BE38" s="348"/>
      <c r="BF38" s="348"/>
      <c r="BG38" s="348"/>
      <c r="BH38" s="348"/>
      <c r="BI38" s="348"/>
      <c r="BJ38" s="348"/>
      <c r="BK38" s="348"/>
      <c r="BL38" s="348"/>
      <c r="BM38" s="348"/>
      <c r="BN38" s="348"/>
      <c r="BO38" s="348"/>
      <c r="BP38" s="348"/>
      <c r="BQ38" s="348"/>
      <c r="BR38" s="348"/>
      <c r="BS38" s="348"/>
      <c r="BT38" s="348"/>
      <c r="BU38" s="348"/>
      <c r="BV38" s="348"/>
      <c r="BW38" s="348"/>
      <c r="BX38" s="348"/>
      <c r="BY38" s="348"/>
      <c r="BZ38" s="348"/>
      <c r="CA38" s="348"/>
      <c r="CB38" s="348"/>
      <c r="CC38" s="348"/>
      <c r="CD38" s="348"/>
      <c r="CE38" s="348"/>
      <c r="CF38" s="348"/>
      <c r="CG38" s="348"/>
      <c r="CH38" s="348"/>
      <c r="CI38" s="348"/>
      <c r="CJ38" s="348"/>
      <c r="CK38" s="348"/>
      <c r="CL38" s="348"/>
      <c r="CM38" s="348"/>
      <c r="CN38" s="348"/>
      <c r="CO38" s="348"/>
      <c r="CP38" s="348"/>
      <c r="CQ38" s="348"/>
      <c r="CR38" s="348"/>
      <c r="CS38" s="348"/>
      <c r="CT38" s="348"/>
      <c r="CU38" s="348"/>
      <c r="CV38" s="348"/>
      <c r="CW38" s="348"/>
      <c r="CX38" s="348"/>
      <c r="CY38" s="348"/>
      <c r="CZ38" s="348"/>
      <c r="DA38" s="348"/>
      <c r="DB38" s="348"/>
      <c r="DC38" s="348"/>
      <c r="DD38" s="348"/>
      <c r="DE38" s="348"/>
      <c r="DF38" s="348"/>
      <c r="DG38" s="348"/>
      <c r="DH38" s="348"/>
      <c r="DI38" s="348"/>
      <c r="DJ38" s="348"/>
      <c r="DK38" s="348"/>
      <c r="DL38" s="348"/>
      <c r="DM38" s="348"/>
      <c r="DN38" s="348"/>
      <c r="DO38" s="348"/>
      <c r="DP38" s="348"/>
      <c r="DQ38" s="348"/>
      <c r="DR38" s="348"/>
      <c r="DS38" s="348"/>
      <c r="DT38" s="348"/>
      <c r="DU38" s="348"/>
      <c r="DV38" s="348"/>
      <c r="DW38" s="348"/>
      <c r="DX38" s="348"/>
      <c r="DY38" s="348"/>
      <c r="DZ38" s="348"/>
      <c r="EA38" s="348"/>
      <c r="EB38" s="348"/>
      <c r="EC38" s="348"/>
      <c r="ED38" s="348"/>
      <c r="EE38" s="348"/>
      <c r="EF38" s="348"/>
      <c r="EG38" s="348"/>
      <c r="EH38" s="348"/>
      <c r="EI38" s="348"/>
      <c r="EJ38" s="348"/>
    </row>
    <row r="39" spans="1:140" ht="15.75" thickBot="1" x14ac:dyDescent="0.3">
      <c r="A39" s="201" t="s">
        <v>65</v>
      </c>
      <c r="B39" s="207"/>
      <c r="C39" s="348"/>
      <c r="E39" s="201" t="s">
        <v>65</v>
      </c>
      <c r="F39" s="210"/>
      <c r="G39" s="348"/>
      <c r="H39" s="348"/>
      <c r="I39" s="348"/>
      <c r="J39" s="348"/>
      <c r="K39" s="348"/>
      <c r="L39" s="348"/>
      <c r="M39" s="348"/>
      <c r="N39" s="348"/>
      <c r="O39" s="348"/>
      <c r="P39" s="348"/>
      <c r="Q39" s="348"/>
      <c r="R39" s="348"/>
      <c r="S39" s="348"/>
      <c r="T39" s="348"/>
      <c r="U39" s="348"/>
      <c r="V39" s="348"/>
      <c r="W39" s="348"/>
      <c r="X39" s="348"/>
      <c r="Y39" s="348"/>
      <c r="Z39" s="348"/>
      <c r="AA39" s="348"/>
      <c r="AB39" s="348"/>
      <c r="AC39" s="348"/>
      <c r="AD39" s="348"/>
      <c r="AE39" s="348"/>
      <c r="AF39" s="348"/>
      <c r="AG39" s="348"/>
      <c r="AH39" s="348"/>
      <c r="AI39" s="348"/>
      <c r="AJ39" s="348"/>
      <c r="AK39" s="348"/>
      <c r="AL39" s="348"/>
      <c r="AM39" s="348"/>
      <c r="AN39" s="348"/>
      <c r="AO39" s="348"/>
      <c r="AP39" s="348"/>
      <c r="AQ39" s="348"/>
      <c r="AR39" s="348"/>
      <c r="AS39" s="348"/>
      <c r="AT39" s="348"/>
      <c r="AU39" s="348"/>
      <c r="AV39" s="348"/>
      <c r="AW39" s="348"/>
      <c r="AX39" s="348"/>
      <c r="AY39" s="348"/>
      <c r="AZ39" s="348"/>
      <c r="BA39" s="348"/>
      <c r="BB39" s="348"/>
      <c r="BC39" s="348"/>
      <c r="BD39" s="348"/>
      <c r="BE39" s="348"/>
      <c r="BF39" s="348"/>
      <c r="BG39" s="348"/>
      <c r="BH39" s="348"/>
      <c r="BI39" s="348"/>
      <c r="BJ39" s="348"/>
      <c r="BK39" s="348"/>
      <c r="BL39" s="348"/>
      <c r="BM39" s="348"/>
      <c r="BN39" s="348"/>
      <c r="BO39" s="348"/>
      <c r="BP39" s="348"/>
      <c r="BQ39" s="348"/>
      <c r="BR39" s="348"/>
      <c r="BS39" s="348"/>
      <c r="BT39" s="348"/>
      <c r="BU39" s="348"/>
      <c r="BV39" s="348"/>
      <c r="BW39" s="348"/>
      <c r="BX39" s="348"/>
      <c r="BY39" s="348"/>
      <c r="BZ39" s="348"/>
      <c r="CA39" s="348"/>
      <c r="CB39" s="348"/>
      <c r="CC39" s="348"/>
      <c r="CD39" s="348"/>
      <c r="CE39" s="348"/>
      <c r="CF39" s="348"/>
      <c r="CG39" s="348"/>
      <c r="CH39" s="348"/>
      <c r="CI39" s="348"/>
      <c r="CJ39" s="348"/>
      <c r="CK39" s="348"/>
      <c r="CL39" s="348"/>
      <c r="CM39" s="348"/>
      <c r="CN39" s="348"/>
      <c r="CO39" s="348"/>
      <c r="CP39" s="348"/>
      <c r="CQ39" s="348"/>
      <c r="CR39" s="348"/>
      <c r="CS39" s="348"/>
      <c r="CT39" s="348"/>
      <c r="CU39" s="348"/>
      <c r="CV39" s="348"/>
      <c r="CW39" s="348"/>
      <c r="CX39" s="348"/>
      <c r="CY39" s="348"/>
      <c r="CZ39" s="348"/>
      <c r="DA39" s="348"/>
      <c r="DB39" s="348"/>
      <c r="DC39" s="348"/>
      <c r="DD39" s="348"/>
      <c r="DE39" s="348"/>
      <c r="DF39" s="348"/>
      <c r="DG39" s="348"/>
      <c r="DH39" s="348"/>
      <c r="DI39" s="348"/>
      <c r="DJ39" s="348"/>
      <c r="DK39" s="348"/>
      <c r="DL39" s="348"/>
      <c r="DM39" s="348"/>
      <c r="DN39" s="348"/>
      <c r="DO39" s="348"/>
      <c r="DP39" s="348"/>
      <c r="DQ39" s="348"/>
      <c r="DR39" s="348"/>
      <c r="DS39" s="348"/>
      <c r="DT39" s="348"/>
      <c r="DU39" s="348"/>
      <c r="DV39" s="348"/>
      <c r="DW39" s="348"/>
      <c r="DX39" s="348"/>
      <c r="DY39" s="348"/>
      <c r="DZ39" s="348"/>
      <c r="EA39" s="348"/>
      <c r="EB39" s="348"/>
      <c r="EC39" s="348"/>
      <c r="ED39" s="348"/>
      <c r="EE39" s="348"/>
      <c r="EF39" s="348"/>
      <c r="EG39" s="348"/>
      <c r="EH39" s="348"/>
      <c r="EI39" s="348"/>
      <c r="EJ39" s="348"/>
    </row>
    <row r="40" spans="1:140" s="348" customFormat="1" x14ac:dyDescent="0.25">
      <c r="E40" s="356"/>
      <c r="F40" s="356"/>
    </row>
    <row r="41" spans="1:140" s="348" customFormat="1" x14ac:dyDescent="0.25">
      <c r="E41" s="356"/>
      <c r="F41" s="356"/>
    </row>
    <row r="42" spans="1:140" s="348" customFormat="1" ht="15.75" thickBot="1" x14ac:dyDescent="0.3">
      <c r="A42" s="352" t="s">
        <v>74</v>
      </c>
      <c r="E42" s="356"/>
      <c r="F42" s="356"/>
    </row>
    <row r="43" spans="1:140" s="348" customFormat="1" x14ac:dyDescent="0.25">
      <c r="A43" s="368" t="s">
        <v>75</v>
      </c>
      <c r="B43" s="380"/>
      <c r="E43" s="356"/>
      <c r="F43" s="356"/>
    </row>
    <row r="44" spans="1:140" s="348" customFormat="1" x14ac:dyDescent="0.25">
      <c r="A44" s="369" t="s">
        <v>76</v>
      </c>
      <c r="B44" s="381"/>
      <c r="E44" s="356"/>
      <c r="F44" s="356"/>
    </row>
    <row r="45" spans="1:140" s="348" customFormat="1" x14ac:dyDescent="0.25">
      <c r="A45" s="369" t="s">
        <v>77</v>
      </c>
      <c r="B45" s="382"/>
      <c r="E45" s="356"/>
      <c r="F45" s="356"/>
    </row>
    <row r="46" spans="1:140" s="348" customFormat="1" x14ac:dyDescent="0.25">
      <c r="A46" s="369" t="s">
        <v>78</v>
      </c>
      <c r="B46" s="392">
        <v>24</v>
      </c>
      <c r="E46" s="356"/>
      <c r="F46" s="356"/>
    </row>
    <row r="47" spans="1:140" s="348" customFormat="1" ht="15.75" thickBot="1" x14ac:dyDescent="0.3">
      <c r="A47" s="370" t="s">
        <v>79</v>
      </c>
      <c r="B47" s="383">
        <v>45292</v>
      </c>
      <c r="E47" s="356"/>
      <c r="F47" s="356"/>
    </row>
    <row r="48" spans="1:140" s="348" customFormat="1" x14ac:dyDescent="0.25">
      <c r="A48" s="353" t="s">
        <v>78</v>
      </c>
      <c r="B48" s="353">
        <f>B46</f>
        <v>24</v>
      </c>
      <c r="E48" s="356"/>
      <c r="F48" s="356"/>
    </row>
    <row r="49" spans="1:6" s="348" customFormat="1" x14ac:dyDescent="0.25">
      <c r="A49" s="354"/>
      <c r="B49" s="355"/>
      <c r="E49" s="356"/>
      <c r="F49" s="356"/>
    </row>
    <row r="50" spans="1:6" s="348" customFormat="1" x14ac:dyDescent="0.25">
      <c r="A50" s="356"/>
      <c r="B50" s="356"/>
      <c r="E50" s="356"/>
      <c r="F50" s="356"/>
    </row>
    <row r="51" spans="1:6" s="348" customFormat="1" x14ac:dyDescent="0.25">
      <c r="E51" s="356"/>
      <c r="F51" s="356"/>
    </row>
    <row r="52" spans="1:6" s="348" customFormat="1" x14ac:dyDescent="0.25">
      <c r="E52" s="356"/>
      <c r="F52" s="356"/>
    </row>
    <row r="53" spans="1:6" s="348" customFormat="1" x14ac:dyDescent="0.25">
      <c r="E53" s="356"/>
      <c r="F53" s="356"/>
    </row>
    <row r="54" spans="1:6" s="348" customFormat="1" x14ac:dyDescent="0.25">
      <c r="E54" s="356"/>
      <c r="F54" s="356"/>
    </row>
    <row r="55" spans="1:6" s="348" customFormat="1" x14ac:dyDescent="0.25">
      <c r="E55" s="356"/>
      <c r="F55" s="356"/>
    </row>
    <row r="56" spans="1:6" s="348" customFormat="1" x14ac:dyDescent="0.25">
      <c r="E56" s="356"/>
      <c r="F56" s="356"/>
    </row>
    <row r="57" spans="1:6" s="348" customFormat="1" x14ac:dyDescent="0.25">
      <c r="E57" s="356"/>
      <c r="F57" s="356"/>
    </row>
    <row r="58" spans="1:6" s="348" customFormat="1" x14ac:dyDescent="0.25">
      <c r="E58" s="356"/>
      <c r="F58" s="356"/>
    </row>
    <row r="59" spans="1:6" s="348" customFormat="1" x14ac:dyDescent="0.25">
      <c r="E59" s="356"/>
      <c r="F59" s="356"/>
    </row>
    <row r="60" spans="1:6" s="348" customFormat="1" x14ac:dyDescent="0.25">
      <c r="E60" s="356"/>
      <c r="F60" s="356"/>
    </row>
    <row r="61" spans="1:6" s="348" customFormat="1" x14ac:dyDescent="0.25">
      <c r="E61" s="356"/>
      <c r="F61" s="356"/>
    </row>
    <row r="62" spans="1:6" s="348" customFormat="1" x14ac:dyDescent="0.25">
      <c r="E62" s="356"/>
      <c r="F62" s="356"/>
    </row>
    <row r="63" spans="1:6" s="348" customFormat="1" x14ac:dyDescent="0.25">
      <c r="E63" s="356"/>
      <c r="F63" s="356"/>
    </row>
    <row r="64" spans="1:6" s="348" customFormat="1" x14ac:dyDescent="0.25">
      <c r="E64" s="356"/>
      <c r="F64" s="356"/>
    </row>
    <row r="65" spans="5:6" s="348" customFormat="1" x14ac:dyDescent="0.25">
      <c r="E65" s="356"/>
      <c r="F65" s="356"/>
    </row>
    <row r="66" spans="5:6" s="348" customFormat="1" x14ac:dyDescent="0.25">
      <c r="E66" s="356"/>
      <c r="F66" s="356"/>
    </row>
    <row r="67" spans="5:6" s="348" customFormat="1" x14ac:dyDescent="0.25">
      <c r="E67" s="356"/>
      <c r="F67" s="356"/>
    </row>
    <row r="68" spans="5:6" s="348" customFormat="1" x14ac:dyDescent="0.25">
      <c r="E68" s="356"/>
      <c r="F68" s="356"/>
    </row>
    <row r="69" spans="5:6" s="348" customFormat="1" x14ac:dyDescent="0.25">
      <c r="E69" s="356"/>
      <c r="F69" s="356"/>
    </row>
    <row r="70" spans="5:6" s="348" customFormat="1" x14ac:dyDescent="0.25">
      <c r="E70" s="356"/>
      <c r="F70" s="356"/>
    </row>
    <row r="71" spans="5:6" s="348" customFormat="1" x14ac:dyDescent="0.25">
      <c r="E71" s="356"/>
      <c r="F71" s="356"/>
    </row>
    <row r="72" spans="5:6" s="348" customFormat="1" x14ac:dyDescent="0.25">
      <c r="E72" s="356"/>
      <c r="F72" s="356"/>
    </row>
    <row r="73" spans="5:6" s="348" customFormat="1" x14ac:dyDescent="0.25">
      <c r="E73" s="356"/>
      <c r="F73" s="356"/>
    </row>
    <row r="74" spans="5:6" s="348" customFormat="1" x14ac:dyDescent="0.25">
      <c r="E74" s="356"/>
      <c r="F74" s="356"/>
    </row>
    <row r="75" spans="5:6" s="348" customFormat="1" x14ac:dyDescent="0.25">
      <c r="E75" s="356"/>
      <c r="F75" s="356"/>
    </row>
    <row r="76" spans="5:6" s="348" customFormat="1" x14ac:dyDescent="0.25">
      <c r="E76" s="356"/>
      <c r="F76" s="356"/>
    </row>
    <row r="77" spans="5:6" s="348" customFormat="1" x14ac:dyDescent="0.25">
      <c r="E77" s="356"/>
      <c r="F77" s="356"/>
    </row>
    <row r="78" spans="5:6" s="348" customFormat="1" x14ac:dyDescent="0.25">
      <c r="E78" s="356"/>
      <c r="F78" s="356"/>
    </row>
    <row r="79" spans="5:6" s="348" customFormat="1" x14ac:dyDescent="0.25">
      <c r="E79" s="356"/>
      <c r="F79" s="356"/>
    </row>
    <row r="80" spans="5:6" s="348" customFormat="1" x14ac:dyDescent="0.25">
      <c r="E80" s="356"/>
      <c r="F80" s="356"/>
    </row>
    <row r="81" spans="5:6" s="348" customFormat="1" x14ac:dyDescent="0.25">
      <c r="E81" s="356"/>
      <c r="F81" s="356"/>
    </row>
    <row r="82" spans="5:6" s="348" customFormat="1" x14ac:dyDescent="0.25">
      <c r="E82" s="356"/>
      <c r="F82" s="356"/>
    </row>
    <row r="83" spans="5:6" s="348" customFormat="1" x14ac:dyDescent="0.25">
      <c r="E83" s="356"/>
      <c r="F83" s="356"/>
    </row>
    <row r="84" spans="5:6" s="348" customFormat="1" x14ac:dyDescent="0.25">
      <c r="E84" s="356"/>
      <c r="F84" s="356"/>
    </row>
    <row r="85" spans="5:6" s="348" customFormat="1" x14ac:dyDescent="0.25">
      <c r="E85" s="356"/>
      <c r="F85" s="356"/>
    </row>
    <row r="86" spans="5:6" s="348" customFormat="1" x14ac:dyDescent="0.25">
      <c r="E86" s="356"/>
      <c r="F86" s="356"/>
    </row>
    <row r="87" spans="5:6" s="348" customFormat="1" x14ac:dyDescent="0.25">
      <c r="E87" s="356"/>
      <c r="F87" s="356"/>
    </row>
    <row r="88" spans="5:6" s="348" customFormat="1" x14ac:dyDescent="0.25">
      <c r="E88" s="356"/>
      <c r="F88" s="356"/>
    </row>
    <row r="89" spans="5:6" s="348" customFormat="1" x14ac:dyDescent="0.25">
      <c r="E89" s="356"/>
      <c r="F89" s="356"/>
    </row>
    <row r="90" spans="5:6" s="348" customFormat="1" x14ac:dyDescent="0.25">
      <c r="E90" s="356"/>
      <c r="F90" s="356"/>
    </row>
    <row r="91" spans="5:6" s="348" customFormat="1" x14ac:dyDescent="0.25">
      <c r="E91" s="356"/>
      <c r="F91" s="356"/>
    </row>
    <row r="92" spans="5:6" s="348" customFormat="1" x14ac:dyDescent="0.25">
      <c r="E92" s="356"/>
      <c r="F92" s="356"/>
    </row>
    <row r="93" spans="5:6" s="348" customFormat="1" x14ac:dyDescent="0.25">
      <c r="E93" s="356"/>
      <c r="F93" s="356"/>
    </row>
    <row r="94" spans="5:6" s="348" customFormat="1" x14ac:dyDescent="0.25">
      <c r="E94" s="356"/>
      <c r="F94" s="356"/>
    </row>
    <row r="95" spans="5:6" s="348" customFormat="1" x14ac:dyDescent="0.25">
      <c r="E95" s="356"/>
      <c r="F95" s="356"/>
    </row>
  </sheetData>
  <sheetProtection algorithmName="SHA-512" hashValue="reiMn6Km9BzSqCwUayNYQwfUPdKjSs7yM2LGu+A2A/iM5vv6dj0/3iT7vLUQw5Pdpz+Dy9IOkid4g/PGwF9ooA==" saltValue="tJSvsL5fsYoEpDrjLnsFYA==" spinCount="100000" sheet="1" selectLockedCells="1"/>
  <protectedRanges>
    <protectedRange sqref="B10 B13 B15:B19 B33:B39 F32:F39" name="Range1_1"/>
    <protectedRange sqref="B22:B29" name="Range1_1_2_1"/>
  </protectedRanges>
  <mergeCells count="6">
    <mergeCell ref="A31:B31"/>
    <mergeCell ref="E1:F1"/>
    <mergeCell ref="A6:B6"/>
    <mergeCell ref="A7:B7"/>
    <mergeCell ref="A12:B12"/>
    <mergeCell ref="A21:B21"/>
  </mergeCells>
  <conditionalFormatting sqref="B22">
    <cfRule type="expression" dxfId="1069" priority="22">
      <formula>B22=""</formula>
    </cfRule>
  </conditionalFormatting>
  <conditionalFormatting sqref="B23">
    <cfRule type="expression" dxfId="1068" priority="21">
      <formula>B23=""</formula>
    </cfRule>
  </conditionalFormatting>
  <conditionalFormatting sqref="B26">
    <cfRule type="expression" dxfId="1067" priority="74">
      <formula>B26=""</formula>
    </cfRule>
  </conditionalFormatting>
  <conditionalFormatting sqref="B27">
    <cfRule type="expression" dxfId="1066" priority="73">
      <formula>B27=""</formula>
    </cfRule>
  </conditionalFormatting>
  <conditionalFormatting sqref="B28">
    <cfRule type="expression" dxfId="1065" priority="72">
      <formula>B28=""</formula>
    </cfRule>
  </conditionalFormatting>
  <conditionalFormatting sqref="B29">
    <cfRule type="expression" dxfId="1064" priority="71">
      <formula>B29=""</formula>
    </cfRule>
  </conditionalFormatting>
  <conditionalFormatting sqref="B14">
    <cfRule type="expression" dxfId="1063" priority="60">
      <formula>B14=""</formula>
    </cfRule>
    <cfRule type="expression" dxfId="1062" priority="61">
      <formula>LEN(B14)&lt;&gt;14</formula>
    </cfRule>
  </conditionalFormatting>
  <conditionalFormatting sqref="A6">
    <cfRule type="expression" dxfId="1061" priority="59">
      <formula>OR(A6= "ERROR! PLEASE CORRECT ACCOUNT NO. TO FIRST 14 DIGITS ONLY - WITHOUT ANY DASHES/HYPHENS", A6= "ERROR! INCORRECT VERSION USED; PLEASE CORRECT",A6="Tool is outdated")</formula>
    </cfRule>
  </conditionalFormatting>
  <conditionalFormatting sqref="F29">
    <cfRule type="expression" dxfId="1060" priority="57">
      <formula>F29=""</formula>
    </cfRule>
  </conditionalFormatting>
  <conditionalFormatting sqref="B13">
    <cfRule type="expression" dxfId="1059" priority="41">
      <formula>B13=""</formula>
    </cfRule>
  </conditionalFormatting>
  <conditionalFormatting sqref="B32">
    <cfRule type="expression" priority="39">
      <formula>B32&gt;""</formula>
    </cfRule>
    <cfRule type="expression" dxfId="1058" priority="40">
      <formula>B32=""</formula>
    </cfRule>
  </conditionalFormatting>
  <conditionalFormatting sqref="B15">
    <cfRule type="expression" dxfId="1057" priority="38">
      <formula>B15=""</formula>
    </cfRule>
  </conditionalFormatting>
  <conditionalFormatting sqref="B16">
    <cfRule type="expression" dxfId="1056" priority="37">
      <formula>B16=""</formula>
    </cfRule>
  </conditionalFormatting>
  <conditionalFormatting sqref="B18">
    <cfRule type="expression" dxfId="1055" priority="36">
      <formula>B18=""</formula>
    </cfRule>
  </conditionalFormatting>
  <conditionalFormatting sqref="B19">
    <cfRule type="expression" dxfId="1054" priority="35">
      <formula>B19=""</formula>
    </cfRule>
  </conditionalFormatting>
  <conditionalFormatting sqref="B43">
    <cfRule type="expression" dxfId="1053" priority="34">
      <formula>AND(B14&gt;0,B43="")</formula>
    </cfRule>
  </conditionalFormatting>
  <conditionalFormatting sqref="B44">
    <cfRule type="expression" dxfId="1052" priority="1205">
      <formula>AND(B14&gt;0,B43="")</formula>
    </cfRule>
  </conditionalFormatting>
  <conditionalFormatting sqref="B45">
    <cfRule type="expression" dxfId="1051" priority="31">
      <formula>AND(B14&gt;0,B45="")</formula>
    </cfRule>
  </conditionalFormatting>
  <conditionalFormatting sqref="B24">
    <cfRule type="expression" dxfId="1050" priority="20">
      <formula>B24=""</formula>
    </cfRule>
  </conditionalFormatting>
  <conditionalFormatting sqref="B10">
    <cfRule type="expression" dxfId="1049" priority="16">
      <formula>B10=""</formula>
    </cfRule>
  </conditionalFormatting>
  <conditionalFormatting sqref="F33">
    <cfRule type="expression" dxfId="1048" priority="14">
      <formula>F33=""</formula>
    </cfRule>
  </conditionalFormatting>
  <conditionalFormatting sqref="F32">
    <cfRule type="expression" dxfId="1047" priority="13">
      <formula>F32=""</formula>
    </cfRule>
  </conditionalFormatting>
  <conditionalFormatting sqref="F34">
    <cfRule type="expression" dxfId="1046" priority="12">
      <formula>F34=""</formula>
    </cfRule>
  </conditionalFormatting>
  <conditionalFormatting sqref="F35">
    <cfRule type="expression" dxfId="1045" priority="11">
      <formula>F35=""</formula>
    </cfRule>
  </conditionalFormatting>
  <conditionalFormatting sqref="F36">
    <cfRule type="expression" dxfId="1044" priority="10">
      <formula>F36=""</formula>
    </cfRule>
  </conditionalFormatting>
  <conditionalFormatting sqref="F37">
    <cfRule type="expression" dxfId="1043" priority="9">
      <formula>F37=""</formula>
    </cfRule>
  </conditionalFormatting>
  <conditionalFormatting sqref="F38">
    <cfRule type="expression" dxfId="1042" priority="8">
      <formula>F38=""</formula>
    </cfRule>
  </conditionalFormatting>
  <conditionalFormatting sqref="F39">
    <cfRule type="expression" dxfId="1041" priority="7">
      <formula>F39=""</formula>
    </cfRule>
  </conditionalFormatting>
  <conditionalFormatting sqref="B9">
    <cfRule type="expression" dxfId="1040" priority="3">
      <formula>B9=""</formula>
    </cfRule>
  </conditionalFormatting>
  <conditionalFormatting sqref="B33:B39">
    <cfRule type="expression" priority="1">
      <formula>B33&gt;""</formula>
    </cfRule>
    <cfRule type="expression" dxfId="1039" priority="2">
      <formula>B33=""</formula>
    </cfRule>
  </conditionalFormatting>
  <dataValidations count="7">
    <dataValidation type="custom" allowBlank="1" showInputMessage="1" showErrorMessage="1" sqref="B13" xr:uid="{00000000-0002-0000-0000-000000000000}">
      <formula1>AND(B486=1.2)</formula1>
    </dataValidation>
    <dataValidation type="textLength" allowBlank="1" showInputMessage="1" showErrorMessage="1" errorTitle="Account Number" error="Please enter only the first 14 digits without any dashes/hyphens." sqref="B14" xr:uid="{00000000-0002-0000-0000-000001000000}">
      <formula1>14</formula1>
      <formula2>14</formula2>
    </dataValidation>
    <dataValidation type="date" operator="greaterThanOrEqual" showInputMessage="1" showErrorMessage="1" sqref="B9" xr:uid="{00000000-0002-0000-0000-000003000000}">
      <formula1>43101</formula1>
    </dataValidation>
    <dataValidation type="textLength" allowBlank="1" showInputMessage="1" showErrorMessage="1" sqref="B33:B39" xr:uid="{00000000-0002-0000-0000-000005000000}">
      <formula1>1</formula1>
      <formula2>40</formula2>
    </dataValidation>
    <dataValidation type="list" allowBlank="1" showInputMessage="1" showErrorMessage="1" sqref="B32" xr:uid="{00000000-0002-0000-0000-000002000000}">
      <formula1>$J$14:$J$15</formula1>
    </dataValidation>
    <dataValidation type="list" allowBlank="1" showInputMessage="1" showErrorMessage="1" sqref="F29" xr:uid="{00000000-0002-0000-0000-000004000000}">
      <formula1>$J$2:$J$12</formula1>
    </dataValidation>
    <dataValidation type="list" allowBlank="1" showInputMessage="1" showErrorMessage="1" sqref="F32" xr:uid="{4A588DA5-FED8-4B27-A9DF-99953063B66D}">
      <formula1>$J$17:$J$19</formula1>
    </dataValidation>
  </dataValidations>
  <hyperlinks>
    <hyperlink ref="E7" location="'Air Cooled Chiller'!C8" tooltip="Air Cooled Chiller" display="Air Cooled Chiller" xr:uid="{00000000-0004-0000-0000-000002000000}"/>
    <hyperlink ref="E3" location="'Refrigerated Case Lighting'!B8" tooltip="Lighting - Refrig Case LED" display="Refrigerated Case Lighting" xr:uid="{00000000-0004-0000-0000-000003000000}"/>
    <hyperlink ref="E6" location="'Air Compressor'!B8" tooltip="Air Compressor" display="Air Compressor" xr:uid="{00000000-0004-0000-0000-000005000000}"/>
    <hyperlink ref="F12" location="'Window Film'!B8" tooltip="Window Film" display="Window Film" xr:uid="{00000000-0004-0000-0000-000006000000}"/>
    <hyperlink ref="E10" location="'Unitary Air Conditioner'!B8" tooltip="Unitary Air Conditioner" display="Unitary Air Conditioner" xr:uid="{00000000-0004-0000-0000-000007000000}"/>
    <hyperlink ref="F3" location="'Anti-Sweat Heater Control'!B8" tooltip="Control - Door Heater" display="Anti-Sweat Heater Control" xr:uid="{00000000-0004-0000-0000-000008000000}"/>
    <hyperlink ref="F7" location="'Evaporator Fan Control'!B8" tooltip="Control - Evaporator Fan" display="Evaporator Fan Control" xr:uid="{00000000-0004-0000-0000-000009000000}"/>
    <hyperlink ref="F4" location="'Door Gaskets'!B8" tooltip="Door Gaskets" display="Door Gaskets" xr:uid="{00000000-0004-0000-0000-00000A000000}"/>
    <hyperlink ref="F6" location="'EC Motors - Walk-Ins'!B8" tooltip="EC Motor Fan- Walk-In CoolFreez" display="EC Motors - Walk-in Coolers and Freezers" xr:uid="{00000000-0004-0000-0000-00000B000000}"/>
    <hyperlink ref="F16" location="'Faucet - Low Flow Aerator'!B8" tooltip="Faucet Low Flow Aerator" display="Faucet Low Flow Aerator" xr:uid="{00000000-0004-0000-0000-00000C000000}"/>
    <hyperlink ref="F8" location="'Refrigerated Night Case Covers'!B8" tooltip="Refrigerated Night Case Covers" display="Refrigerated Night Case Covers" xr:uid="{00000000-0004-0000-0000-00000E000000}"/>
    <hyperlink ref="F9" location="'Strip Curtains'!B8" tooltip="Strip Curtains" display="Strip Curtains" xr:uid="{00000000-0004-0000-0000-00000F000000}"/>
    <hyperlink ref="E12" location="'Water Cooled Chiller'!B8" tooltip="Water Cooled Chiller" display="Water Cooled Chiller" xr:uid="{00000000-0004-0000-0000-000010000000}"/>
    <hyperlink ref="E11" location="'Variable Frequency Drives'!B8" tooltip="VFD - Fan Pump" display="Variable Frequency Drives" xr:uid="{00000000-0004-0000-0000-000011000000}"/>
    <hyperlink ref="F5" location="'EC Motors - Refrigerated Cases'!B8" tooltip="EC Motor Fan - Refrigerated Cas" display="EC Motors - Refrigerated Cases" xr:uid="{00000000-0004-0000-0000-000012000000}"/>
    <hyperlink ref="E9" location="PTAC!B8" tooltip="Packaged Terminal AC" display="Packaged Terminal Air Conditioner (PTAC)" xr:uid="{00000000-0004-0000-0000-000013000000}"/>
    <hyperlink ref="E8" location="'Chiller Tune-Up'!B8" display="Chiller-TuneUp" xr:uid="{00000000-0004-0000-0000-000015000000}"/>
    <hyperlink ref="E13" location="'EC Motors - HVAC Blower Fan'!A1" display="EC Motors - HVAC Blower Fan" xr:uid="{990C02E9-FF26-4B5B-A9B0-22A090FAE5CC}"/>
  </hyperlinks>
  <pageMargins left="0.7" right="0.7" top="0.75" bottom="0.75" header="0.3" footer="0.3"/>
  <pageSetup scale="70" orientation="portrait" r:id="rId1"/>
  <headerFooter>
    <oddFooter>&amp;C_x000D_&amp;1#&amp;"Calibri"&amp;22&amp;K0073CF INTERNAL</oddFooter>
  </headerFooter>
  <drawing r:id="rId2"/>
  <extLst>
    <ext xmlns:x14="http://schemas.microsoft.com/office/spreadsheetml/2009/9/main" uri="{78C0D931-6437-407d-A8EE-F0AAD7539E65}">
      <x14:conditionalFormattings>
        <x14:conditionalFormatting xmlns:xm="http://schemas.microsoft.com/office/excel/2006/main">
          <x14:cfRule type="expression" priority="114" id="{1EBCBC65-6C73-48CD-80A8-22ABD3A07351}">
            <xm:f>OR('Air Compressor'!$P$208&gt;=1,'Air Compressor'!$Q$208&gt;=1)</xm:f>
            <x14:dxf>
              <fill>
                <gradientFill degree="90">
                  <stop position="0">
                    <color theme="0"/>
                  </stop>
                  <stop position="1">
                    <color theme="9" tint="0.40000610370189521"/>
                  </stop>
                </gradientFill>
              </fill>
            </x14:dxf>
          </x14:cfRule>
          <xm:sqref>E6</xm:sqref>
        </x14:conditionalFormatting>
        <x14:conditionalFormatting xmlns:xm="http://schemas.microsoft.com/office/excel/2006/main">
          <x14:cfRule type="expression" priority="124" id="{75A751D6-8A8B-4263-8609-C6850752905C}">
            <xm:f>OR('Unitary Air Conditioner'!$Y$208&gt;=1,'Unitary Air Conditioner'!$Z$208&gt;=1)</xm:f>
            <x14:dxf>
              <fill>
                <gradientFill degree="90">
                  <stop position="0">
                    <color theme="0"/>
                  </stop>
                  <stop position="1">
                    <color theme="9" tint="0.40000610370189521"/>
                  </stop>
                </gradientFill>
              </fill>
            </x14:dxf>
          </x14:cfRule>
          <xm:sqref>E10</xm:sqref>
        </x14:conditionalFormatting>
        <x14:conditionalFormatting xmlns:xm="http://schemas.microsoft.com/office/excel/2006/main">
          <x14:cfRule type="expression" priority="117" id="{C1448477-AB1A-46FA-BCB8-9A70B1848FB2}">
            <xm:f>OR('Refrigerated Case Lighting'!$AC$208&gt;=1,'Refrigerated Case Lighting'!$AE$208&gt;=1)</xm:f>
            <x14:dxf>
              <fill>
                <gradientFill degree="90">
                  <stop position="0">
                    <color theme="0"/>
                  </stop>
                  <stop position="1">
                    <color theme="9" tint="0.40000610370189521"/>
                  </stop>
                </gradientFill>
              </fill>
            </x14:dxf>
          </x14:cfRule>
          <xm:sqref>E3</xm:sqref>
        </x14:conditionalFormatting>
        <x14:conditionalFormatting xmlns:xm="http://schemas.microsoft.com/office/excel/2006/main">
          <x14:cfRule type="expression" priority="113" id="{FE5EA311-6FEC-49EA-A797-8C3B2D9DF0EF}">
            <xm:f>OR('Air Cooled Chiller'!$X$208&gt;=1,'Air Cooled Chiller'!$Y$208&gt;=1)</xm:f>
            <x14:dxf>
              <fill>
                <gradientFill degree="90">
                  <stop position="0">
                    <color theme="0"/>
                  </stop>
                  <stop position="1">
                    <color theme="9" tint="0.40000610370189521"/>
                  </stop>
                </gradientFill>
              </fill>
            </x14:dxf>
          </x14:cfRule>
          <xm:sqref>E7</xm:sqref>
        </x14:conditionalFormatting>
        <x14:conditionalFormatting xmlns:xm="http://schemas.microsoft.com/office/excel/2006/main">
          <x14:cfRule type="expression" priority="112" id="{841D03B4-FE15-4E0D-93F7-D0F61C66A766}">
            <xm:f>OR('Anti-Sweat Heater Control'!$Q$208&gt;=1,'Anti-Sweat Heater Control'!$R$208&gt;=1)</xm:f>
            <x14:dxf>
              <fill>
                <gradientFill degree="90">
                  <stop position="0">
                    <color theme="0"/>
                  </stop>
                  <stop position="1">
                    <color theme="9" tint="0.40000610370189521"/>
                  </stop>
                </gradientFill>
              </fill>
            </x14:dxf>
          </x14:cfRule>
          <xm:sqref>F3</xm:sqref>
        </x14:conditionalFormatting>
        <x14:conditionalFormatting xmlns:xm="http://schemas.microsoft.com/office/excel/2006/main">
          <x14:cfRule type="expression" priority="110" id="{41649A1F-3963-405B-A25A-896E62A32AB4}">
            <xm:f>OR('Door Gaskets'!$M$208&gt;=1,'Door Gaskets'!$N$208&gt;=1)</xm:f>
            <x14:dxf>
              <fill>
                <gradientFill degree="90">
                  <stop position="0">
                    <color theme="0"/>
                  </stop>
                  <stop position="1">
                    <color theme="9" tint="0.40000610370189521"/>
                  </stop>
                </gradientFill>
              </fill>
            </x14:dxf>
          </x14:cfRule>
          <xm:sqref>F4</xm:sqref>
        </x14:conditionalFormatting>
        <x14:conditionalFormatting xmlns:xm="http://schemas.microsoft.com/office/excel/2006/main">
          <x14:cfRule type="expression" priority="108" id="{9F81F72A-41EF-47C5-ACBE-B879BDA3B4FE}">
            <xm:f>OR('EC Motors - Walk-Ins'!$S$208&gt;=1,'EC Motors - Walk-Ins'!$T$208&gt;=1)</xm:f>
            <x14:dxf>
              <fill>
                <gradientFill degree="90">
                  <stop position="0">
                    <color theme="0"/>
                  </stop>
                  <stop position="1">
                    <color theme="9" tint="0.40000610370189521"/>
                  </stop>
                </gradientFill>
              </fill>
            </x14:dxf>
          </x14:cfRule>
          <xm:sqref>F6</xm:sqref>
        </x14:conditionalFormatting>
        <x14:conditionalFormatting xmlns:xm="http://schemas.microsoft.com/office/excel/2006/main">
          <x14:cfRule type="expression" priority="107" id="{9EBBF654-9D12-4069-912F-67802A66D380}">
            <xm:f>OR('Faucet - Low Flow Aerator'!$O$208&gt;=1,'Faucet - Low Flow Aerator'!$P$208&gt;=1)</xm:f>
            <x14:dxf>
              <fill>
                <gradientFill degree="90">
                  <stop position="0">
                    <color theme="0"/>
                  </stop>
                  <stop position="1">
                    <color theme="9" tint="0.40000610370189521"/>
                  </stop>
                </gradientFill>
              </fill>
            </x14:dxf>
          </x14:cfRule>
          <xm:sqref>F16</xm:sqref>
        </x14:conditionalFormatting>
        <x14:conditionalFormatting xmlns:xm="http://schemas.microsoft.com/office/excel/2006/main">
          <x14:cfRule type="expression" priority="106" id="{ABBF3F09-D508-4267-86F8-F9D27912BB01}">
            <xm:f>OR('Variable Frequency Drives'!$R$208&gt;=1,'Variable Frequency Drives'!$S$208&gt;=1)</xm:f>
            <x14:dxf>
              <fill>
                <gradientFill degree="90">
                  <stop position="0">
                    <color theme="0"/>
                  </stop>
                  <stop position="1">
                    <color theme="9" tint="0.40000610370189521"/>
                  </stop>
                </gradientFill>
              </fill>
            </x14:dxf>
          </x14:cfRule>
          <xm:sqref>E11</xm:sqref>
        </x14:conditionalFormatting>
        <x14:conditionalFormatting xmlns:xm="http://schemas.microsoft.com/office/excel/2006/main">
          <x14:cfRule type="expression" priority="103" id="{263B4989-1243-47BD-BC61-635A71B7EF09}">
            <xm:f>OR('Strip Curtains'!$N$8&gt;=1,'Strip Curtains'!$P$8&gt;=1)</xm:f>
            <x14:dxf>
              <fill>
                <gradientFill degree="90">
                  <stop position="0">
                    <color theme="0"/>
                  </stop>
                  <stop position="1">
                    <color theme="9" tint="0.40000610370189521"/>
                  </stop>
                </gradientFill>
              </fill>
            </x14:dxf>
          </x14:cfRule>
          <xm:sqref>F9</xm:sqref>
        </x14:conditionalFormatting>
        <x14:conditionalFormatting xmlns:xm="http://schemas.microsoft.com/office/excel/2006/main">
          <x14:cfRule type="expression" priority="101" id="{57D4E646-9FFD-44B3-A34E-322F87AD3574}">
            <xm:f>OR('Water Cooled Chiller'!$Z$208&gt;=1,'Water Cooled Chiller'!$AA$208&gt;=1)</xm:f>
            <x14:dxf>
              <fill>
                <gradientFill degree="90">
                  <stop position="0">
                    <color theme="0"/>
                  </stop>
                  <stop position="1">
                    <color theme="9" tint="0.40000610370189521"/>
                  </stop>
                </gradientFill>
              </fill>
            </x14:dxf>
          </x14:cfRule>
          <xm:sqref>E12:E13</xm:sqref>
        </x14:conditionalFormatting>
        <x14:conditionalFormatting xmlns:xm="http://schemas.microsoft.com/office/excel/2006/main">
          <x14:cfRule type="expression" priority="44" id="{20C340FE-0817-484B-91CB-29F8EA1A0640}">
            <xm:f>OR('Refrigerated Night Case Covers'!$P$208&gt;=1,'Refrigerated Night Case Covers'!$Q$208&gt;=1)</xm:f>
            <x14:dxf>
              <fill>
                <gradientFill degree="90">
                  <stop position="0">
                    <color theme="0"/>
                  </stop>
                  <stop position="1">
                    <color theme="9" tint="0.40000610370189521"/>
                  </stop>
                </gradientFill>
              </fill>
            </x14:dxf>
          </x14:cfRule>
          <xm:sqref>F8</xm:sqref>
        </x14:conditionalFormatting>
        <x14:conditionalFormatting xmlns:xm="http://schemas.microsoft.com/office/excel/2006/main">
          <x14:cfRule type="expression" priority="29" id="{A6EB3431-1858-4223-80F8-C5E8183DEA01}">
            <xm:f>OR('EC Motors - Refrigerated Cases'!$R$208&gt;=1,'EC Motors - Refrigerated Cases'!$S$208&gt;=1)</xm:f>
            <x14:dxf>
              <fill>
                <gradientFill degree="90">
                  <stop position="0">
                    <color theme="0"/>
                  </stop>
                  <stop position="1">
                    <color theme="9" tint="0.40000610370189521"/>
                  </stop>
                </gradientFill>
              </fill>
            </x14:dxf>
          </x14:cfRule>
          <xm:sqref>F5</xm:sqref>
        </x14:conditionalFormatting>
        <x14:conditionalFormatting xmlns:xm="http://schemas.microsoft.com/office/excel/2006/main">
          <x14:cfRule type="expression" priority="28" id="{07D280DE-5C41-4C0E-AF1B-29A60E2A41EB}">
            <xm:f>OR('Window Film'!$Q$208&gt;=1,'Window Film'!$R$208&gt;=1)</xm:f>
            <x14:dxf>
              <fill>
                <gradientFill degree="90">
                  <stop position="0">
                    <color theme="0"/>
                  </stop>
                  <stop position="1">
                    <color theme="9" tint="0.40000610370189521"/>
                  </stop>
                </gradientFill>
              </fill>
            </x14:dxf>
          </x14:cfRule>
          <xm:sqref>F12</xm:sqref>
        </x14:conditionalFormatting>
        <x14:conditionalFormatting xmlns:xm="http://schemas.microsoft.com/office/excel/2006/main">
          <x14:cfRule type="expression" priority="24" id="{4A3B9A00-B3D8-4D5F-B5E5-D6F382365FEB}">
            <xm:f>OR(PTAC!$V$208&gt;=1,PTAC!$W$208&gt;=1)</xm:f>
            <x14:dxf>
              <fill>
                <gradientFill degree="90">
                  <stop position="0">
                    <color theme="0"/>
                  </stop>
                  <stop position="1">
                    <color theme="9" tint="0.40000610370189521"/>
                  </stop>
                </gradientFill>
              </fill>
            </x14:dxf>
          </x14:cfRule>
          <xm:sqref>E9</xm:sqref>
        </x14:conditionalFormatting>
        <x14:conditionalFormatting xmlns:xm="http://schemas.microsoft.com/office/excel/2006/main">
          <x14:cfRule type="expression" priority="18" id="{F5DCA1B2-C424-4F27-AFD6-74D964474821}">
            <xm:f>OR('Evaporator Fan Control'!$W$8&gt;=1,'Evaporator Fan Control'!$Y$8&gt;=1)</xm:f>
            <x14:dxf>
              <fill>
                <gradientFill degree="90">
                  <stop position="0">
                    <color theme="0"/>
                  </stop>
                  <stop position="1">
                    <color rgb="FFFFCC99"/>
                  </stop>
                </gradientFill>
              </fill>
            </x14:dxf>
          </x14:cfRule>
          <xm:sqref>F7</xm:sqref>
        </x14:conditionalFormatting>
        <x14:conditionalFormatting xmlns:xm="http://schemas.microsoft.com/office/excel/2006/main">
          <x14:cfRule type="expression" priority="17" id="{876795E3-9B1C-4392-9496-11A6452D9738}">
            <xm:f>OR('Chiller Tune-Up'!$B$8&gt;=1,'Chiller Tune-Up'!$M$8&gt;=1)</xm:f>
            <x14:dxf>
              <fill>
                <gradientFill degree="90">
                  <stop position="0">
                    <color theme="0"/>
                  </stop>
                  <stop position="1">
                    <color rgb="FFFFCC99"/>
                  </stop>
                </gradientFill>
              </fill>
            </x14:dxf>
          </x14:cfRule>
          <xm:sqref>E8</xm:sqref>
        </x14:conditionalFormatting>
        <x14:conditionalFormatting xmlns:xm="http://schemas.microsoft.com/office/excel/2006/main">
          <x14:cfRule type="expression" priority="4" id="{38F8B4D2-9100-464A-9CF9-E0BD61A30CC5}">
            <xm:f>OR('Interior Lighting Control'!$X$208&gt;=1,'Interior Lighting Control'!$AB$208&gt;=1)</xm:f>
            <x14:dxf>
              <fill>
                <gradientFill degree="90">
                  <stop position="0">
                    <color theme="0"/>
                  </stop>
                  <stop position="1">
                    <color theme="9" tint="0.40000610370189521"/>
                  </stop>
                </gradientFill>
              </fill>
            </x14:dxf>
          </x14:cfRule>
          <xm:sqref>E4</xm:sqref>
        </x14:conditionalFormatting>
      </x14:conditionalFormatting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4"/>
  <dimension ref="A1:S208"/>
  <sheetViews>
    <sheetView zoomScale="70" zoomScaleNormal="70" workbookViewId="0">
      <pane xSplit="4" ySplit="7" topLeftCell="E8" activePane="bottomRight" state="frozen"/>
      <selection activeCell="I30" sqref="I30"/>
      <selection pane="topRight" activeCell="I30" sqref="I30"/>
      <selection pane="bottomLeft" activeCell="I30" sqref="I30"/>
      <selection pane="bottomRight" activeCell="I30" sqref="I30"/>
    </sheetView>
  </sheetViews>
  <sheetFormatPr defaultColWidth="9.140625" defaultRowHeight="15" x14ac:dyDescent="0.25"/>
  <cols>
    <col min="1" max="1" width="7.85546875" style="65" customWidth="1"/>
    <col min="2" max="2" width="55.140625" style="65" customWidth="1"/>
    <col min="3" max="3" width="17.85546875" style="66" hidden="1" customWidth="1"/>
    <col min="4" max="4" width="35" style="65" customWidth="1"/>
    <col min="5" max="5" width="19.5703125" style="66" customWidth="1"/>
    <col min="6" max="6" width="30" style="66" customWidth="1"/>
    <col min="7" max="7" width="21.140625" style="66" customWidth="1"/>
    <col min="8" max="8" width="32" style="109" customWidth="1"/>
    <col min="9" max="9" width="20" style="65" customWidth="1"/>
    <col min="10" max="10" width="21" style="65" customWidth="1"/>
    <col min="11" max="11" width="17.42578125" style="72" customWidth="1"/>
    <col min="12" max="13" width="18.140625" style="72" customWidth="1"/>
    <col min="14" max="14" width="17.140625" style="72" customWidth="1"/>
    <col min="15" max="15" width="61.85546875" style="65" customWidth="1"/>
    <col min="16" max="16" width="11.140625" style="65" hidden="1" customWidth="1"/>
    <col min="17" max="18" width="13.42578125" style="65" hidden="1" customWidth="1"/>
    <col min="19" max="19" width="16.85546875" style="65" hidden="1" customWidth="1"/>
    <col min="20" max="20" width="0" style="65" hidden="1" customWidth="1"/>
    <col min="21" max="16384" width="9.140625" style="65"/>
  </cols>
  <sheetData>
    <row r="1" spans="1:19" x14ac:dyDescent="0.25">
      <c r="A1" s="96" t="s">
        <v>104</v>
      </c>
      <c r="B1" s="96"/>
      <c r="C1" s="97"/>
      <c r="D1" s="86">
        <f>'Project Summary'!Acct_No</f>
        <v>0</v>
      </c>
      <c r="H1" s="117"/>
    </row>
    <row r="2" spans="1:19" x14ac:dyDescent="0.25">
      <c r="A2" s="96" t="s">
        <v>111</v>
      </c>
      <c r="B2" s="96"/>
      <c r="C2" s="97"/>
      <c r="D2" s="434">
        <f>SiteAddress</f>
        <v>0</v>
      </c>
      <c r="H2" s="117"/>
    </row>
    <row r="3" spans="1:19" x14ac:dyDescent="0.25">
      <c r="A3" s="100"/>
      <c r="B3" s="108"/>
      <c r="D3" s="87"/>
    </row>
    <row r="4" spans="1:19" ht="23.25" x14ac:dyDescent="0.25">
      <c r="A4" s="103" t="s">
        <v>31</v>
      </c>
    </row>
    <row r="5" spans="1:19" ht="25.5" customHeight="1" thickBot="1" x14ac:dyDescent="0.3">
      <c r="A5" s="546" t="s">
        <v>121</v>
      </c>
      <c r="B5" s="546"/>
      <c r="C5" s="108"/>
      <c r="D5" s="99" t="s">
        <v>11</v>
      </c>
      <c r="E5" s="438" t="str">
        <f>IF(R208&gt;=1,"Error in Project Costs - please correct",IF(S208&gt;=1,"Error in Proposed Measure - please correct",""))</f>
        <v/>
      </c>
      <c r="I5" s="66"/>
      <c r="J5" s="66"/>
      <c r="K5" s="66"/>
      <c r="L5" s="80"/>
      <c r="M5" s="80"/>
    </row>
    <row r="6" spans="1:19" ht="37.5" customHeight="1" thickBot="1" x14ac:dyDescent="0.3">
      <c r="A6" s="91" t="s">
        <v>123</v>
      </c>
      <c r="B6" s="92" t="s">
        <v>247</v>
      </c>
      <c r="C6" s="92" t="s">
        <v>129</v>
      </c>
      <c r="D6" s="67" t="s">
        <v>130</v>
      </c>
      <c r="E6" s="67" t="s">
        <v>263</v>
      </c>
      <c r="F6" s="120" t="s">
        <v>307</v>
      </c>
      <c r="G6" s="67" t="s">
        <v>308</v>
      </c>
      <c r="H6" s="110" t="s">
        <v>309</v>
      </c>
      <c r="I6" s="67" t="s">
        <v>144</v>
      </c>
      <c r="J6" s="67" t="s">
        <v>145</v>
      </c>
      <c r="K6" s="81" t="s">
        <v>146</v>
      </c>
      <c r="L6" s="81" t="s">
        <v>147</v>
      </c>
      <c r="M6" s="81" t="s">
        <v>253</v>
      </c>
      <c r="N6" s="81" t="s">
        <v>254</v>
      </c>
      <c r="O6" s="93" t="s">
        <v>97</v>
      </c>
      <c r="P6" s="547" t="s">
        <v>152</v>
      </c>
      <c r="Q6" s="548"/>
      <c r="R6" s="437"/>
      <c r="S6" s="437"/>
    </row>
    <row r="7" spans="1:19" s="111" customFormat="1" x14ac:dyDescent="0.25">
      <c r="A7" s="75">
        <v>0</v>
      </c>
      <c r="B7" s="68" t="s">
        <v>310</v>
      </c>
      <c r="C7" s="75" t="e">
        <f>VLOOKUP(B7,'Measure&amp;Incentive Picklist'!E:J,2,FALSE)</f>
        <v>#N/A</v>
      </c>
      <c r="D7" s="68" t="s">
        <v>311</v>
      </c>
      <c r="E7" s="75">
        <v>2</v>
      </c>
      <c r="F7" s="75">
        <v>50</v>
      </c>
      <c r="G7" s="75">
        <v>8760</v>
      </c>
      <c r="H7" s="219">
        <v>1</v>
      </c>
      <c r="I7" s="68" t="s">
        <v>163</v>
      </c>
      <c r="J7" s="68" t="s">
        <v>164</v>
      </c>
      <c r="K7" s="82">
        <v>1000</v>
      </c>
      <c r="L7" s="82">
        <v>5000</v>
      </c>
      <c r="M7" s="82">
        <f>$K7+$L7</f>
        <v>6000</v>
      </c>
      <c r="N7" s="82" t="str">
        <f>IFERROR(MIN(IF(B7="","",VLOOKUP($B7,'Measure&amp;Incentive Picklist'!$E:$J,5,FALSE)*E7*F7),M7),"")</f>
        <v/>
      </c>
      <c r="O7" s="68" t="s">
        <v>165</v>
      </c>
      <c r="P7" s="111" t="s">
        <v>272</v>
      </c>
      <c r="Q7" s="111" t="s">
        <v>167</v>
      </c>
      <c r="R7" s="111" t="s">
        <v>273</v>
      </c>
      <c r="S7" s="111" t="s">
        <v>169</v>
      </c>
    </row>
    <row r="8" spans="1:19" ht="15" customHeight="1" x14ac:dyDescent="0.25">
      <c r="A8" s="66">
        <v>1</v>
      </c>
      <c r="B8" s="69"/>
      <c r="C8" s="66" t="str">
        <f>IF(B8="","",VLOOKUP(B8,'Measure&amp;Incentive Picklist'!E:J,2,FALSE))</f>
        <v/>
      </c>
      <c r="D8" s="69"/>
      <c r="E8" s="70"/>
      <c r="F8" s="70"/>
      <c r="G8" s="70"/>
      <c r="H8" s="220"/>
      <c r="I8" s="69"/>
      <c r="J8" s="69"/>
      <c r="K8" s="71"/>
      <c r="L8" s="71"/>
      <c r="M8" s="72" t="str">
        <f>IF(AND(K8="",L8=""),"",$K8+$L8)</f>
        <v/>
      </c>
      <c r="N8" s="85" t="str">
        <f>IFERROR(MIN(IF(B8="","",VLOOKUP($B8,'Measure&amp;Incentive Picklist'!$E:$J,5,FALSE)*E8*F8),M8),"")</f>
        <v/>
      </c>
      <c r="O8" s="127"/>
      <c r="P8" s="65">
        <f>IF(OR(B8&gt;"",D8&gt;0,E8&gt;0,F8&gt;0,G8&gt;0,H8&gt;0,I8&gt;0,J8&gt;0,K8&gt;0,L8&gt;0,O8&gt;0),1,0)</f>
        <v>0</v>
      </c>
      <c r="Q8" s="65">
        <f t="shared" ref="Q8:Q39" si="0">IF(AND(B8&gt;0,ISERROR(P8)),1,0)</f>
        <v>0</v>
      </c>
      <c r="R8" s="65">
        <f>IF(ISERROR(M8),1,0)</f>
        <v>0</v>
      </c>
      <c r="S8" s="65">
        <f>IF(ISERROR(N8),1,0)</f>
        <v>0</v>
      </c>
    </row>
    <row r="9" spans="1:19" x14ac:dyDescent="0.25">
      <c r="A9" s="66">
        <f>A8+1</f>
        <v>2</v>
      </c>
      <c r="B9" s="69"/>
      <c r="C9" s="66" t="str">
        <f>IF(B9="","",VLOOKUP(B9,'Measure&amp;Incentive Picklist'!E:J,2,FALSE))</f>
        <v/>
      </c>
      <c r="D9" s="69"/>
      <c r="E9" s="70"/>
      <c r="F9" s="70"/>
      <c r="G9" s="70"/>
      <c r="H9" s="220"/>
      <c r="I9" s="69"/>
      <c r="J9" s="69"/>
      <c r="K9" s="71"/>
      <c r="L9" s="71"/>
      <c r="M9" s="72" t="str">
        <f t="shared" ref="M9:M72" si="1">IF(AND(K9="",L9=""),"",$K9+$L9)</f>
        <v/>
      </c>
      <c r="N9" s="85" t="str">
        <f>IFERROR(MIN(IF(B9="","",VLOOKUP($B9,'Measure&amp;Incentive Picklist'!$E:$J,5,FALSE)*E9*F9),M9),"")</f>
        <v/>
      </c>
      <c r="O9" s="127"/>
      <c r="P9" s="65">
        <f t="shared" ref="P9:P72" si="2">IF(OR(B9&gt;"",D9&gt;0,E9&gt;0,F9&gt;0,G9&gt;0,H9&gt;0,I9&gt;0,J9&gt;0,K9&gt;0,L9&gt;0,O9&gt;0),1,0)</f>
        <v>0</v>
      </c>
      <c r="Q9" s="65">
        <f t="shared" si="0"/>
        <v>0</v>
      </c>
      <c r="R9" s="65">
        <f t="shared" ref="R9:R72" si="3">IF(ISERROR(M9),1,0)</f>
        <v>0</v>
      </c>
      <c r="S9" s="65">
        <f t="shared" ref="S9:S72" si="4">IF(ISERROR(N9),1,0)</f>
        <v>0</v>
      </c>
    </row>
    <row r="10" spans="1:19" x14ac:dyDescent="0.25">
      <c r="A10" s="66">
        <f t="shared" ref="A10:A73" si="5">A9+1</f>
        <v>3</v>
      </c>
      <c r="B10" s="69"/>
      <c r="C10" s="66" t="str">
        <f>IF(B10="","",VLOOKUP(B10,'Measure&amp;Incentive Picklist'!E:J,2,FALSE))</f>
        <v/>
      </c>
      <c r="D10" s="69"/>
      <c r="E10" s="70"/>
      <c r="F10" s="70"/>
      <c r="G10" s="70"/>
      <c r="H10" s="220"/>
      <c r="I10" s="69"/>
      <c r="J10" s="69"/>
      <c r="K10" s="71"/>
      <c r="L10" s="71"/>
      <c r="M10" s="72" t="str">
        <f t="shared" si="1"/>
        <v/>
      </c>
      <c r="N10" s="85" t="str">
        <f>IFERROR(MIN(IF(B10="","",VLOOKUP($B10,'Measure&amp;Incentive Picklist'!$E:$J,5,FALSE)*E10*F10),M10),"")</f>
        <v/>
      </c>
      <c r="O10" s="127"/>
      <c r="P10" s="65">
        <f t="shared" si="2"/>
        <v>0</v>
      </c>
      <c r="Q10" s="65">
        <f t="shared" si="0"/>
        <v>0</v>
      </c>
      <c r="R10" s="65">
        <f t="shared" si="3"/>
        <v>0</v>
      </c>
      <c r="S10" s="65">
        <f t="shared" si="4"/>
        <v>0</v>
      </c>
    </row>
    <row r="11" spans="1:19" x14ac:dyDescent="0.25">
      <c r="A11" s="66">
        <f t="shared" si="5"/>
        <v>4</v>
      </c>
      <c r="B11" s="69"/>
      <c r="C11" s="66" t="str">
        <f>IF(B11="","",VLOOKUP(B11,'Measure&amp;Incentive Picklist'!E:J,2,FALSE))</f>
        <v/>
      </c>
      <c r="D11" s="69"/>
      <c r="E11" s="70"/>
      <c r="F11" s="70"/>
      <c r="G11" s="70"/>
      <c r="H11" s="220"/>
      <c r="I11" s="69"/>
      <c r="J11" s="69"/>
      <c r="K11" s="71"/>
      <c r="L11" s="71"/>
      <c r="M11" s="72" t="str">
        <f t="shared" si="1"/>
        <v/>
      </c>
      <c r="N11" s="85" t="str">
        <f>IFERROR(MIN(IF(B11="","",VLOOKUP($B11,'Measure&amp;Incentive Picklist'!$E:$J,5,FALSE)*E11*F11),M11),"")</f>
        <v/>
      </c>
      <c r="O11" s="127"/>
      <c r="P11" s="65">
        <f t="shared" si="2"/>
        <v>0</v>
      </c>
      <c r="Q11" s="65">
        <f t="shared" si="0"/>
        <v>0</v>
      </c>
      <c r="R11" s="65">
        <f t="shared" si="3"/>
        <v>0</v>
      </c>
      <c r="S11" s="65">
        <f t="shared" si="4"/>
        <v>0</v>
      </c>
    </row>
    <row r="12" spans="1:19" x14ac:dyDescent="0.25">
      <c r="A12" s="66">
        <f t="shared" si="5"/>
        <v>5</v>
      </c>
      <c r="B12" s="69"/>
      <c r="C12" s="66" t="str">
        <f>IF(B12="","",VLOOKUP(B12,'Measure&amp;Incentive Picklist'!E:J,2,FALSE))</f>
        <v/>
      </c>
      <c r="D12" s="69"/>
      <c r="E12" s="70"/>
      <c r="F12" s="70"/>
      <c r="G12" s="70"/>
      <c r="H12" s="220"/>
      <c r="I12" s="69"/>
      <c r="J12" s="69"/>
      <c r="K12" s="71"/>
      <c r="L12" s="71"/>
      <c r="M12" s="72" t="str">
        <f t="shared" si="1"/>
        <v/>
      </c>
      <c r="N12" s="85" t="str">
        <f>IFERROR(MIN(IF(B12="","",VLOOKUP($B12,'Measure&amp;Incentive Picklist'!$E:$J,5,FALSE)*E12*F12),M12),"")</f>
        <v/>
      </c>
      <c r="O12" s="127"/>
      <c r="P12" s="65">
        <f t="shared" si="2"/>
        <v>0</v>
      </c>
      <c r="Q12" s="65">
        <f t="shared" si="0"/>
        <v>0</v>
      </c>
      <c r="R12" s="65">
        <f t="shared" si="3"/>
        <v>0</v>
      </c>
      <c r="S12" s="65">
        <f t="shared" si="4"/>
        <v>0</v>
      </c>
    </row>
    <row r="13" spans="1:19" x14ac:dyDescent="0.25">
      <c r="A13" s="66">
        <f t="shared" si="5"/>
        <v>6</v>
      </c>
      <c r="B13" s="69"/>
      <c r="C13" s="66" t="str">
        <f>IF(B13="","",VLOOKUP(B13,'Measure&amp;Incentive Picklist'!E:J,2,FALSE))</f>
        <v/>
      </c>
      <c r="D13" s="69"/>
      <c r="E13" s="70"/>
      <c r="F13" s="70"/>
      <c r="G13" s="70"/>
      <c r="H13" s="220"/>
      <c r="I13" s="69"/>
      <c r="J13" s="69"/>
      <c r="K13" s="71"/>
      <c r="L13" s="71"/>
      <c r="M13" s="72" t="str">
        <f t="shared" si="1"/>
        <v/>
      </c>
      <c r="N13" s="85" t="str">
        <f>IFERROR(MIN(IF(B13="","",VLOOKUP($B13,'Measure&amp;Incentive Picklist'!$E:$J,5,FALSE)*E13*F13),M13),"")</f>
        <v/>
      </c>
      <c r="O13" s="127"/>
      <c r="P13" s="65">
        <f t="shared" si="2"/>
        <v>0</v>
      </c>
      <c r="Q13" s="65">
        <f t="shared" si="0"/>
        <v>0</v>
      </c>
      <c r="R13" s="65">
        <f t="shared" si="3"/>
        <v>0</v>
      </c>
      <c r="S13" s="65">
        <f t="shared" si="4"/>
        <v>0</v>
      </c>
    </row>
    <row r="14" spans="1:19" x14ac:dyDescent="0.25">
      <c r="A14" s="66">
        <f t="shared" si="5"/>
        <v>7</v>
      </c>
      <c r="B14" s="69"/>
      <c r="C14" s="66" t="str">
        <f>IF(B14="","",VLOOKUP(B14,'Measure&amp;Incentive Picklist'!E:J,2,FALSE))</f>
        <v/>
      </c>
      <c r="D14" s="69"/>
      <c r="E14" s="70"/>
      <c r="F14" s="70"/>
      <c r="G14" s="70"/>
      <c r="H14" s="220"/>
      <c r="I14" s="69"/>
      <c r="J14" s="69"/>
      <c r="K14" s="71"/>
      <c r="L14" s="71"/>
      <c r="M14" s="72" t="str">
        <f t="shared" si="1"/>
        <v/>
      </c>
      <c r="N14" s="85" t="str">
        <f>IFERROR(MIN(IF(B14="","",VLOOKUP($B14,'Measure&amp;Incentive Picklist'!$E:$J,5,FALSE)*E14*F14),M14),"")</f>
        <v/>
      </c>
      <c r="O14" s="127"/>
      <c r="P14" s="65">
        <f t="shared" si="2"/>
        <v>0</v>
      </c>
      <c r="Q14" s="65">
        <f t="shared" si="0"/>
        <v>0</v>
      </c>
      <c r="R14" s="65">
        <f t="shared" si="3"/>
        <v>0</v>
      </c>
      <c r="S14" s="65">
        <f t="shared" si="4"/>
        <v>0</v>
      </c>
    </row>
    <row r="15" spans="1:19" x14ac:dyDescent="0.25">
      <c r="A15" s="66">
        <f t="shared" si="5"/>
        <v>8</v>
      </c>
      <c r="B15" s="69"/>
      <c r="C15" s="66" t="str">
        <f>IF(B15="","",VLOOKUP(B15,'Measure&amp;Incentive Picklist'!E:J,2,FALSE))</f>
        <v/>
      </c>
      <c r="D15" s="69"/>
      <c r="E15" s="70"/>
      <c r="F15" s="70"/>
      <c r="G15" s="70"/>
      <c r="H15" s="220"/>
      <c r="I15" s="69"/>
      <c r="J15" s="69"/>
      <c r="K15" s="71"/>
      <c r="L15" s="71"/>
      <c r="M15" s="72" t="str">
        <f t="shared" si="1"/>
        <v/>
      </c>
      <c r="N15" s="85" t="str">
        <f>IFERROR(MIN(IF(B15="","",VLOOKUP($B15,'Measure&amp;Incentive Picklist'!$E:$J,5,FALSE)*E15*F15),M15),"")</f>
        <v/>
      </c>
      <c r="O15" s="127"/>
      <c r="P15" s="65">
        <f t="shared" si="2"/>
        <v>0</v>
      </c>
      <c r="Q15" s="65">
        <f t="shared" si="0"/>
        <v>0</v>
      </c>
      <c r="R15" s="65">
        <f t="shared" si="3"/>
        <v>0</v>
      </c>
      <c r="S15" s="65">
        <f t="shared" si="4"/>
        <v>0</v>
      </c>
    </row>
    <row r="16" spans="1:19" x14ac:dyDescent="0.25">
      <c r="A16" s="66">
        <f t="shared" si="5"/>
        <v>9</v>
      </c>
      <c r="B16" s="69"/>
      <c r="C16" s="66" t="str">
        <f>IF(B16="","",VLOOKUP(B16,'Measure&amp;Incentive Picklist'!E:J,2,FALSE))</f>
        <v/>
      </c>
      <c r="D16" s="69"/>
      <c r="E16" s="70"/>
      <c r="F16" s="70"/>
      <c r="G16" s="70"/>
      <c r="H16" s="220"/>
      <c r="I16" s="69"/>
      <c r="J16" s="69"/>
      <c r="K16" s="71"/>
      <c r="L16" s="71"/>
      <c r="M16" s="72" t="str">
        <f t="shared" si="1"/>
        <v/>
      </c>
      <c r="N16" s="85" t="str">
        <f>IFERROR(MIN(IF(B16="","",VLOOKUP($B16,'Measure&amp;Incentive Picklist'!$E:$J,5,FALSE)*E16*F16),M16),"")</f>
        <v/>
      </c>
      <c r="O16" s="127"/>
      <c r="P16" s="65">
        <f t="shared" si="2"/>
        <v>0</v>
      </c>
      <c r="Q16" s="65">
        <f t="shared" si="0"/>
        <v>0</v>
      </c>
      <c r="R16" s="65">
        <f t="shared" si="3"/>
        <v>0</v>
      </c>
      <c r="S16" s="65">
        <f t="shared" si="4"/>
        <v>0</v>
      </c>
    </row>
    <row r="17" spans="1:19" x14ac:dyDescent="0.25">
      <c r="A17" s="66">
        <f t="shared" si="5"/>
        <v>10</v>
      </c>
      <c r="B17" s="69"/>
      <c r="C17" s="66" t="str">
        <f>IF(B17="","",VLOOKUP(B17,'Measure&amp;Incentive Picklist'!E:J,2,FALSE))</f>
        <v/>
      </c>
      <c r="D17" s="69"/>
      <c r="E17" s="70"/>
      <c r="F17" s="70"/>
      <c r="G17" s="70"/>
      <c r="H17" s="220"/>
      <c r="I17" s="69"/>
      <c r="J17" s="69"/>
      <c r="K17" s="71"/>
      <c r="L17" s="71"/>
      <c r="M17" s="72" t="str">
        <f t="shared" si="1"/>
        <v/>
      </c>
      <c r="N17" s="85" t="str">
        <f>IFERROR(MIN(IF(B17="","",VLOOKUP($B17,'Measure&amp;Incentive Picklist'!$E:$J,5,FALSE)*E17*F17),M17),"")</f>
        <v/>
      </c>
      <c r="O17" s="127"/>
      <c r="P17" s="65">
        <f t="shared" si="2"/>
        <v>0</v>
      </c>
      <c r="Q17" s="65">
        <f t="shared" si="0"/>
        <v>0</v>
      </c>
      <c r="R17" s="65">
        <f t="shared" si="3"/>
        <v>0</v>
      </c>
      <c r="S17" s="65">
        <f t="shared" si="4"/>
        <v>0</v>
      </c>
    </row>
    <row r="18" spans="1:19" x14ac:dyDescent="0.25">
      <c r="A18" s="66">
        <f t="shared" si="5"/>
        <v>11</v>
      </c>
      <c r="B18" s="69"/>
      <c r="C18" s="66" t="str">
        <f>IF(B18="","",VLOOKUP(B18,'Measure&amp;Incentive Picklist'!E:J,2,FALSE))</f>
        <v/>
      </c>
      <c r="D18" s="69"/>
      <c r="E18" s="70"/>
      <c r="F18" s="70"/>
      <c r="G18" s="70"/>
      <c r="H18" s="220"/>
      <c r="I18" s="69"/>
      <c r="J18" s="69"/>
      <c r="K18" s="71"/>
      <c r="L18" s="71"/>
      <c r="M18" s="72" t="str">
        <f t="shared" si="1"/>
        <v/>
      </c>
      <c r="N18" s="85" t="str">
        <f>IFERROR(MIN(IF(B18="","",VLOOKUP($B18,'Measure&amp;Incentive Picklist'!$E:$J,5,FALSE)*E18*F18),M18),"")</f>
        <v/>
      </c>
      <c r="O18" s="127"/>
      <c r="P18" s="65">
        <f t="shared" si="2"/>
        <v>0</v>
      </c>
      <c r="Q18" s="65">
        <f t="shared" si="0"/>
        <v>0</v>
      </c>
      <c r="R18" s="65">
        <f t="shared" si="3"/>
        <v>0</v>
      </c>
      <c r="S18" s="65">
        <f t="shared" si="4"/>
        <v>0</v>
      </c>
    </row>
    <row r="19" spans="1:19" x14ac:dyDescent="0.25">
      <c r="A19" s="66">
        <f t="shared" si="5"/>
        <v>12</v>
      </c>
      <c r="B19" s="69"/>
      <c r="C19" s="66" t="str">
        <f>IF(B19="","",VLOOKUP(B19,'Measure&amp;Incentive Picklist'!E:J,2,FALSE))</f>
        <v/>
      </c>
      <c r="D19" s="69"/>
      <c r="E19" s="70"/>
      <c r="F19" s="70"/>
      <c r="G19" s="70"/>
      <c r="H19" s="220"/>
      <c r="I19" s="69"/>
      <c r="J19" s="69"/>
      <c r="K19" s="71"/>
      <c r="L19" s="71"/>
      <c r="M19" s="72" t="str">
        <f t="shared" si="1"/>
        <v/>
      </c>
      <c r="N19" s="85" t="str">
        <f>IFERROR(MIN(IF(B19="","",VLOOKUP($B19,'Measure&amp;Incentive Picklist'!$E:$J,5,FALSE)*E19*F19),M19),"")</f>
        <v/>
      </c>
      <c r="O19" s="127"/>
      <c r="P19" s="65">
        <f t="shared" si="2"/>
        <v>0</v>
      </c>
      <c r="Q19" s="65">
        <f t="shared" si="0"/>
        <v>0</v>
      </c>
      <c r="R19" s="65">
        <f t="shared" si="3"/>
        <v>0</v>
      </c>
      <c r="S19" s="65">
        <f t="shared" si="4"/>
        <v>0</v>
      </c>
    </row>
    <row r="20" spans="1:19" x14ac:dyDescent="0.25">
      <c r="A20" s="66">
        <f t="shared" si="5"/>
        <v>13</v>
      </c>
      <c r="B20" s="69"/>
      <c r="C20" s="66" t="str">
        <f>IF(B20="","",VLOOKUP(B20,'Measure&amp;Incentive Picklist'!E:J,2,FALSE))</f>
        <v/>
      </c>
      <c r="D20" s="69"/>
      <c r="E20" s="70"/>
      <c r="F20" s="70"/>
      <c r="G20" s="70"/>
      <c r="H20" s="220"/>
      <c r="I20" s="69"/>
      <c r="J20" s="69"/>
      <c r="K20" s="71"/>
      <c r="L20" s="71"/>
      <c r="M20" s="72" t="str">
        <f t="shared" si="1"/>
        <v/>
      </c>
      <c r="N20" s="85" t="str">
        <f>IFERROR(MIN(IF(B20="","",VLOOKUP($B20,'Measure&amp;Incentive Picklist'!$E:$J,5,FALSE)*E20*F20),M20),"")</f>
        <v/>
      </c>
      <c r="O20" s="127"/>
      <c r="P20" s="65">
        <f t="shared" si="2"/>
        <v>0</v>
      </c>
      <c r="Q20" s="65">
        <f t="shared" si="0"/>
        <v>0</v>
      </c>
      <c r="R20" s="65">
        <f t="shared" si="3"/>
        <v>0</v>
      </c>
      <c r="S20" s="65">
        <f t="shared" si="4"/>
        <v>0</v>
      </c>
    </row>
    <row r="21" spans="1:19" x14ac:dyDescent="0.25">
      <c r="A21" s="66">
        <f t="shared" si="5"/>
        <v>14</v>
      </c>
      <c r="B21" s="69"/>
      <c r="C21" s="66" t="str">
        <f>IF(B21="","",VLOOKUP(B21,'Measure&amp;Incentive Picklist'!E:J,2,FALSE))</f>
        <v/>
      </c>
      <c r="D21" s="69"/>
      <c r="E21" s="70"/>
      <c r="F21" s="70"/>
      <c r="G21" s="70"/>
      <c r="H21" s="220"/>
      <c r="I21" s="69"/>
      <c r="J21" s="69"/>
      <c r="K21" s="71"/>
      <c r="L21" s="71"/>
      <c r="M21" s="72" t="str">
        <f t="shared" si="1"/>
        <v/>
      </c>
      <c r="N21" s="85" t="str">
        <f>IFERROR(MIN(IF(B21="","",VLOOKUP($B21,'Measure&amp;Incentive Picklist'!$E:$J,5,FALSE)*E21*F21),M21),"")</f>
        <v/>
      </c>
      <c r="O21" s="127"/>
      <c r="P21" s="65">
        <f t="shared" si="2"/>
        <v>0</v>
      </c>
      <c r="Q21" s="65">
        <f t="shared" si="0"/>
        <v>0</v>
      </c>
      <c r="R21" s="65">
        <f t="shared" si="3"/>
        <v>0</v>
      </c>
      <c r="S21" s="65">
        <f t="shared" si="4"/>
        <v>0</v>
      </c>
    </row>
    <row r="22" spans="1:19" x14ac:dyDescent="0.25">
      <c r="A22" s="66">
        <f t="shared" si="5"/>
        <v>15</v>
      </c>
      <c r="B22" s="69"/>
      <c r="C22" s="66" t="str">
        <f>IF(B22="","",VLOOKUP(B22,'Measure&amp;Incentive Picklist'!E:J,2,FALSE))</f>
        <v/>
      </c>
      <c r="D22" s="69"/>
      <c r="E22" s="70"/>
      <c r="F22" s="70"/>
      <c r="G22" s="70"/>
      <c r="H22" s="220"/>
      <c r="I22" s="69"/>
      <c r="J22" s="69"/>
      <c r="K22" s="71"/>
      <c r="L22" s="71"/>
      <c r="M22" s="72" t="str">
        <f t="shared" si="1"/>
        <v/>
      </c>
      <c r="N22" s="85" t="str">
        <f>IFERROR(MIN(IF(B22="","",VLOOKUP($B22,'Measure&amp;Incentive Picklist'!$E:$J,5,FALSE)*E22*F22),M22),"")</f>
        <v/>
      </c>
      <c r="O22" s="127"/>
      <c r="P22" s="65">
        <f t="shared" si="2"/>
        <v>0</v>
      </c>
      <c r="Q22" s="65">
        <f t="shared" si="0"/>
        <v>0</v>
      </c>
      <c r="R22" s="65">
        <f t="shared" si="3"/>
        <v>0</v>
      </c>
      <c r="S22" s="65">
        <f t="shared" si="4"/>
        <v>0</v>
      </c>
    </row>
    <row r="23" spans="1:19" x14ac:dyDescent="0.25">
      <c r="A23" s="66">
        <f t="shared" si="5"/>
        <v>16</v>
      </c>
      <c r="B23" s="69"/>
      <c r="C23" s="66" t="str">
        <f>IF(B23="","",VLOOKUP(B23,'Measure&amp;Incentive Picklist'!E:J,2,FALSE))</f>
        <v/>
      </c>
      <c r="D23" s="69"/>
      <c r="E23" s="70"/>
      <c r="F23" s="70"/>
      <c r="G23" s="70"/>
      <c r="H23" s="220"/>
      <c r="I23" s="69"/>
      <c r="J23" s="69"/>
      <c r="K23" s="71"/>
      <c r="L23" s="71"/>
      <c r="M23" s="72" t="str">
        <f t="shared" si="1"/>
        <v/>
      </c>
      <c r="N23" s="85" t="str">
        <f>IFERROR(MIN(IF(B23="","",VLOOKUP($B23,'Measure&amp;Incentive Picklist'!$E:$J,5,FALSE)*E23*F23),M23),"")</f>
        <v/>
      </c>
      <c r="O23" s="127"/>
      <c r="P23" s="65">
        <f t="shared" si="2"/>
        <v>0</v>
      </c>
      <c r="Q23" s="65">
        <f t="shared" si="0"/>
        <v>0</v>
      </c>
      <c r="R23" s="65">
        <f t="shared" si="3"/>
        <v>0</v>
      </c>
      <c r="S23" s="65">
        <f t="shared" si="4"/>
        <v>0</v>
      </c>
    </row>
    <row r="24" spans="1:19" x14ac:dyDescent="0.25">
      <c r="A24" s="66">
        <f t="shared" si="5"/>
        <v>17</v>
      </c>
      <c r="B24" s="69"/>
      <c r="C24" s="66" t="str">
        <f>IF(B24="","",VLOOKUP(B24,'Measure&amp;Incentive Picklist'!E:J,2,FALSE))</f>
        <v/>
      </c>
      <c r="D24" s="69"/>
      <c r="E24" s="70"/>
      <c r="F24" s="70"/>
      <c r="G24" s="70"/>
      <c r="H24" s="220"/>
      <c r="I24" s="69"/>
      <c r="J24" s="69"/>
      <c r="K24" s="71"/>
      <c r="L24" s="71"/>
      <c r="M24" s="72" t="str">
        <f t="shared" si="1"/>
        <v/>
      </c>
      <c r="N24" s="85" t="str">
        <f>IFERROR(MIN(IF(B24="","",VLOOKUP($B24,'Measure&amp;Incentive Picklist'!$E:$J,5,FALSE)*E24*F24),M24),"")</f>
        <v/>
      </c>
      <c r="O24" s="127"/>
      <c r="P24" s="65">
        <f t="shared" si="2"/>
        <v>0</v>
      </c>
      <c r="Q24" s="65">
        <f t="shared" si="0"/>
        <v>0</v>
      </c>
      <c r="R24" s="65">
        <f t="shared" si="3"/>
        <v>0</v>
      </c>
      <c r="S24" s="65">
        <f t="shared" si="4"/>
        <v>0</v>
      </c>
    </row>
    <row r="25" spans="1:19" x14ac:dyDescent="0.25">
      <c r="A25" s="66">
        <f t="shared" si="5"/>
        <v>18</v>
      </c>
      <c r="B25" s="69"/>
      <c r="C25" s="66" t="str">
        <f>IF(B25="","",VLOOKUP(B25,'Measure&amp;Incentive Picklist'!E:J,2,FALSE))</f>
        <v/>
      </c>
      <c r="D25" s="69"/>
      <c r="E25" s="70"/>
      <c r="F25" s="70"/>
      <c r="G25" s="70"/>
      <c r="H25" s="220"/>
      <c r="I25" s="69"/>
      <c r="J25" s="69"/>
      <c r="K25" s="71"/>
      <c r="L25" s="71"/>
      <c r="M25" s="72" t="str">
        <f t="shared" si="1"/>
        <v/>
      </c>
      <c r="N25" s="85" t="str">
        <f>IFERROR(MIN(IF(B25="","",VLOOKUP($B25,'Measure&amp;Incentive Picklist'!$E:$J,5,FALSE)*E25*F25),M25),"")</f>
        <v/>
      </c>
      <c r="O25" s="127"/>
      <c r="P25" s="65">
        <f t="shared" si="2"/>
        <v>0</v>
      </c>
      <c r="Q25" s="65">
        <f t="shared" si="0"/>
        <v>0</v>
      </c>
      <c r="R25" s="65">
        <f t="shared" si="3"/>
        <v>0</v>
      </c>
      <c r="S25" s="65">
        <f t="shared" si="4"/>
        <v>0</v>
      </c>
    </row>
    <row r="26" spans="1:19" x14ac:dyDescent="0.25">
      <c r="A26" s="66">
        <f t="shared" si="5"/>
        <v>19</v>
      </c>
      <c r="B26" s="69"/>
      <c r="C26" s="66" t="str">
        <f>IF(B26="","",VLOOKUP(B26,'Measure&amp;Incentive Picklist'!E:J,2,FALSE))</f>
        <v/>
      </c>
      <c r="D26" s="69"/>
      <c r="E26" s="70"/>
      <c r="F26" s="70"/>
      <c r="G26" s="70"/>
      <c r="H26" s="220"/>
      <c r="I26" s="69"/>
      <c r="J26" s="69"/>
      <c r="K26" s="71"/>
      <c r="L26" s="71"/>
      <c r="M26" s="72" t="str">
        <f t="shared" si="1"/>
        <v/>
      </c>
      <c r="N26" s="85" t="str">
        <f>IFERROR(MIN(IF(B26="","",VLOOKUP($B26,'Measure&amp;Incentive Picklist'!$E:$J,5,FALSE)*E26*F26),M26),"")</f>
        <v/>
      </c>
      <c r="O26" s="127"/>
      <c r="P26" s="65">
        <f t="shared" si="2"/>
        <v>0</v>
      </c>
      <c r="Q26" s="65">
        <f t="shared" si="0"/>
        <v>0</v>
      </c>
      <c r="R26" s="65">
        <f t="shared" si="3"/>
        <v>0</v>
      </c>
      <c r="S26" s="65">
        <f t="shared" si="4"/>
        <v>0</v>
      </c>
    </row>
    <row r="27" spans="1:19" x14ac:dyDescent="0.25">
      <c r="A27" s="66">
        <f t="shared" si="5"/>
        <v>20</v>
      </c>
      <c r="B27" s="69"/>
      <c r="C27" s="66" t="str">
        <f>IF(B27="","",VLOOKUP(B27,'Measure&amp;Incentive Picklist'!E:J,2,FALSE))</f>
        <v/>
      </c>
      <c r="D27" s="69"/>
      <c r="E27" s="70"/>
      <c r="F27" s="70"/>
      <c r="G27" s="70"/>
      <c r="H27" s="220"/>
      <c r="I27" s="69"/>
      <c r="J27" s="69"/>
      <c r="K27" s="71"/>
      <c r="L27" s="71"/>
      <c r="M27" s="72" t="str">
        <f t="shared" si="1"/>
        <v/>
      </c>
      <c r="N27" s="85" t="str">
        <f>IFERROR(MIN(IF(B27="","",VLOOKUP($B27,'Measure&amp;Incentive Picklist'!$E:$J,5,FALSE)*E27*F27),M27),"")</f>
        <v/>
      </c>
      <c r="O27" s="127"/>
      <c r="P27" s="65">
        <f t="shared" si="2"/>
        <v>0</v>
      </c>
      <c r="Q27" s="65">
        <f t="shared" si="0"/>
        <v>0</v>
      </c>
      <c r="R27" s="65">
        <f t="shared" si="3"/>
        <v>0</v>
      </c>
      <c r="S27" s="65">
        <f t="shared" si="4"/>
        <v>0</v>
      </c>
    </row>
    <row r="28" spans="1:19" x14ac:dyDescent="0.25">
      <c r="A28" s="66">
        <f t="shared" si="5"/>
        <v>21</v>
      </c>
      <c r="B28" s="69"/>
      <c r="C28" s="66" t="str">
        <f>IF(B28="","",VLOOKUP(B28,'Measure&amp;Incentive Picklist'!E:J,2,FALSE))</f>
        <v/>
      </c>
      <c r="D28" s="69"/>
      <c r="E28" s="70"/>
      <c r="F28" s="70"/>
      <c r="G28" s="70"/>
      <c r="H28" s="220"/>
      <c r="I28" s="69"/>
      <c r="J28" s="69"/>
      <c r="K28" s="71"/>
      <c r="L28" s="71"/>
      <c r="M28" s="72" t="str">
        <f t="shared" si="1"/>
        <v/>
      </c>
      <c r="N28" s="85" t="str">
        <f>IFERROR(MIN(IF(B28="","",VLOOKUP($B28,'Measure&amp;Incentive Picklist'!$E:$J,5,FALSE)*E28*F28),M28),"")</f>
        <v/>
      </c>
      <c r="O28" s="127"/>
      <c r="P28" s="65">
        <f t="shared" si="2"/>
        <v>0</v>
      </c>
      <c r="Q28" s="65">
        <f t="shared" si="0"/>
        <v>0</v>
      </c>
      <c r="R28" s="65">
        <f t="shared" si="3"/>
        <v>0</v>
      </c>
      <c r="S28" s="65">
        <f t="shared" si="4"/>
        <v>0</v>
      </c>
    </row>
    <row r="29" spans="1:19" x14ac:dyDescent="0.25">
      <c r="A29" s="66">
        <f t="shared" si="5"/>
        <v>22</v>
      </c>
      <c r="B29" s="69"/>
      <c r="C29" s="66" t="str">
        <f>IF(B29="","",VLOOKUP(B29,'Measure&amp;Incentive Picklist'!E:J,2,FALSE))</f>
        <v/>
      </c>
      <c r="D29" s="69"/>
      <c r="E29" s="70"/>
      <c r="F29" s="70"/>
      <c r="G29" s="70"/>
      <c r="H29" s="220"/>
      <c r="I29" s="69"/>
      <c r="J29" s="69"/>
      <c r="K29" s="71"/>
      <c r="L29" s="71"/>
      <c r="M29" s="72" t="str">
        <f t="shared" si="1"/>
        <v/>
      </c>
      <c r="N29" s="85" t="str">
        <f>IFERROR(MIN(IF(B29="","",VLOOKUP($B29,'Measure&amp;Incentive Picklist'!$E:$J,5,FALSE)*E29*F29),M29),"")</f>
        <v/>
      </c>
      <c r="O29" s="127"/>
      <c r="P29" s="65">
        <f t="shared" si="2"/>
        <v>0</v>
      </c>
      <c r="Q29" s="65">
        <f t="shared" si="0"/>
        <v>0</v>
      </c>
      <c r="R29" s="65">
        <f t="shared" si="3"/>
        <v>0</v>
      </c>
      <c r="S29" s="65">
        <f t="shared" si="4"/>
        <v>0</v>
      </c>
    </row>
    <row r="30" spans="1:19" x14ac:dyDescent="0.25">
      <c r="A30" s="66">
        <f t="shared" si="5"/>
        <v>23</v>
      </c>
      <c r="B30" s="69"/>
      <c r="C30" s="66" t="str">
        <f>IF(B30="","",VLOOKUP(B30,'Measure&amp;Incentive Picklist'!E:J,2,FALSE))</f>
        <v/>
      </c>
      <c r="D30" s="69"/>
      <c r="E30" s="70"/>
      <c r="F30" s="70"/>
      <c r="G30" s="70"/>
      <c r="H30" s="220"/>
      <c r="I30" s="69"/>
      <c r="J30" s="69"/>
      <c r="K30" s="71"/>
      <c r="L30" s="71"/>
      <c r="M30" s="72" t="str">
        <f t="shared" si="1"/>
        <v/>
      </c>
      <c r="N30" s="85" t="str">
        <f>IFERROR(MIN(IF(B30="","",VLOOKUP($B30,'Measure&amp;Incentive Picklist'!$E:$J,5,FALSE)*E30*F30),M30),"")</f>
        <v/>
      </c>
      <c r="O30" s="127"/>
      <c r="P30" s="65">
        <f t="shared" si="2"/>
        <v>0</v>
      </c>
      <c r="Q30" s="65">
        <f t="shared" si="0"/>
        <v>0</v>
      </c>
      <c r="R30" s="65">
        <f t="shared" si="3"/>
        <v>0</v>
      </c>
      <c r="S30" s="65">
        <f t="shared" si="4"/>
        <v>0</v>
      </c>
    </row>
    <row r="31" spans="1:19" x14ac:dyDescent="0.25">
      <c r="A31" s="66">
        <f t="shared" si="5"/>
        <v>24</v>
      </c>
      <c r="B31" s="69"/>
      <c r="C31" s="66" t="str">
        <f>IF(B31="","",VLOOKUP(B31,'Measure&amp;Incentive Picklist'!E:J,2,FALSE))</f>
        <v/>
      </c>
      <c r="D31" s="69"/>
      <c r="E31" s="70"/>
      <c r="F31" s="70"/>
      <c r="G31" s="70"/>
      <c r="H31" s="220"/>
      <c r="I31" s="69"/>
      <c r="J31" s="69"/>
      <c r="K31" s="71"/>
      <c r="L31" s="71"/>
      <c r="M31" s="72" t="str">
        <f t="shared" si="1"/>
        <v/>
      </c>
      <c r="N31" s="85" t="str">
        <f>IFERROR(MIN(IF(B31="","",VLOOKUP($B31,'Measure&amp;Incentive Picklist'!$E:$J,5,FALSE)*E31*F31),M31),"")</f>
        <v/>
      </c>
      <c r="O31" s="127"/>
      <c r="P31" s="65">
        <f t="shared" si="2"/>
        <v>0</v>
      </c>
      <c r="Q31" s="65">
        <f t="shared" si="0"/>
        <v>0</v>
      </c>
      <c r="R31" s="65">
        <f t="shared" si="3"/>
        <v>0</v>
      </c>
      <c r="S31" s="65">
        <f t="shared" si="4"/>
        <v>0</v>
      </c>
    </row>
    <row r="32" spans="1:19" x14ac:dyDescent="0.25">
      <c r="A32" s="66">
        <f t="shared" si="5"/>
        <v>25</v>
      </c>
      <c r="B32" s="69"/>
      <c r="C32" s="66" t="str">
        <f>IF(B32="","",VLOOKUP(B32,'Measure&amp;Incentive Picklist'!E:J,2,FALSE))</f>
        <v/>
      </c>
      <c r="D32" s="69"/>
      <c r="E32" s="70"/>
      <c r="F32" s="70"/>
      <c r="G32" s="70"/>
      <c r="H32" s="220"/>
      <c r="I32" s="69"/>
      <c r="J32" s="69"/>
      <c r="K32" s="71"/>
      <c r="L32" s="71"/>
      <c r="M32" s="72" t="str">
        <f t="shared" si="1"/>
        <v/>
      </c>
      <c r="N32" s="85" t="str">
        <f>IFERROR(MIN(IF(B32="","",VLOOKUP($B32,'Measure&amp;Incentive Picklist'!$E:$J,5,FALSE)*E32*F32),M32),"")</f>
        <v/>
      </c>
      <c r="O32" s="127"/>
      <c r="P32" s="65">
        <f t="shared" si="2"/>
        <v>0</v>
      </c>
      <c r="Q32" s="65">
        <f t="shared" si="0"/>
        <v>0</v>
      </c>
      <c r="R32" s="65">
        <f t="shared" si="3"/>
        <v>0</v>
      </c>
      <c r="S32" s="65">
        <f t="shared" si="4"/>
        <v>0</v>
      </c>
    </row>
    <row r="33" spans="1:19" x14ac:dyDescent="0.25">
      <c r="A33" s="66">
        <f t="shared" si="5"/>
        <v>26</v>
      </c>
      <c r="B33" s="69"/>
      <c r="C33" s="66" t="str">
        <f>IF(B33="","",VLOOKUP(B33,'Measure&amp;Incentive Picklist'!E:J,2,FALSE))</f>
        <v/>
      </c>
      <c r="D33" s="69"/>
      <c r="E33" s="70"/>
      <c r="F33" s="70"/>
      <c r="G33" s="70"/>
      <c r="H33" s="246"/>
      <c r="I33" s="69"/>
      <c r="J33" s="69"/>
      <c r="K33" s="71"/>
      <c r="L33" s="71"/>
      <c r="M33" s="72" t="str">
        <f t="shared" si="1"/>
        <v/>
      </c>
      <c r="N33" s="85" t="str">
        <f>IFERROR(MIN(IF(B33="","",VLOOKUP($B33,'Measure&amp;Incentive Picklist'!$E:$J,5,FALSE)*E33*F33),M33),"")</f>
        <v/>
      </c>
      <c r="O33" s="69"/>
      <c r="P33" s="65">
        <f t="shared" si="2"/>
        <v>0</v>
      </c>
      <c r="Q33" s="65">
        <f t="shared" si="0"/>
        <v>0</v>
      </c>
      <c r="R33" s="65">
        <f t="shared" si="3"/>
        <v>0</v>
      </c>
      <c r="S33" s="65">
        <f t="shared" si="4"/>
        <v>0</v>
      </c>
    </row>
    <row r="34" spans="1:19" x14ac:dyDescent="0.25">
      <c r="A34" s="66">
        <f t="shared" si="5"/>
        <v>27</v>
      </c>
      <c r="B34" s="69"/>
      <c r="C34" s="66" t="str">
        <f>IF(B34="","",VLOOKUP(B34,'Measure&amp;Incentive Picklist'!E:J,2,FALSE))</f>
        <v/>
      </c>
      <c r="D34" s="69"/>
      <c r="E34" s="70"/>
      <c r="F34" s="70"/>
      <c r="G34" s="70"/>
      <c r="H34" s="246"/>
      <c r="I34" s="69"/>
      <c r="J34" s="69"/>
      <c r="K34" s="71"/>
      <c r="L34" s="71"/>
      <c r="M34" s="72" t="str">
        <f t="shared" si="1"/>
        <v/>
      </c>
      <c r="N34" s="85" t="str">
        <f>IFERROR(MIN(IF(B34="","",VLOOKUP($B34,'Measure&amp;Incentive Picklist'!$E:$J,5,FALSE)*E34*F34),M34),"")</f>
        <v/>
      </c>
      <c r="O34" s="69"/>
      <c r="P34" s="65">
        <f t="shared" si="2"/>
        <v>0</v>
      </c>
      <c r="Q34" s="65">
        <f t="shared" si="0"/>
        <v>0</v>
      </c>
      <c r="R34" s="65">
        <f t="shared" si="3"/>
        <v>0</v>
      </c>
      <c r="S34" s="65">
        <f t="shared" si="4"/>
        <v>0</v>
      </c>
    </row>
    <row r="35" spans="1:19" x14ac:dyDescent="0.25">
      <c r="A35" s="66">
        <f t="shared" si="5"/>
        <v>28</v>
      </c>
      <c r="B35" s="69"/>
      <c r="C35" s="66" t="str">
        <f>IF(B35="","",VLOOKUP(B35,'Measure&amp;Incentive Picklist'!E:J,2,FALSE))</f>
        <v/>
      </c>
      <c r="D35" s="69"/>
      <c r="E35" s="70"/>
      <c r="F35" s="70"/>
      <c r="G35" s="70"/>
      <c r="H35" s="246"/>
      <c r="I35" s="69"/>
      <c r="J35" s="69"/>
      <c r="K35" s="71"/>
      <c r="L35" s="71"/>
      <c r="M35" s="72" t="str">
        <f t="shared" si="1"/>
        <v/>
      </c>
      <c r="N35" s="85" t="str">
        <f>IFERROR(MIN(IF(B35="","",VLOOKUP($B35,'Measure&amp;Incentive Picklist'!$E:$J,5,FALSE)*E35*F35),M35),"")</f>
        <v/>
      </c>
      <c r="O35" s="69"/>
      <c r="P35" s="65">
        <f t="shared" si="2"/>
        <v>0</v>
      </c>
      <c r="Q35" s="65">
        <f t="shared" si="0"/>
        <v>0</v>
      </c>
      <c r="R35" s="65">
        <f t="shared" si="3"/>
        <v>0</v>
      </c>
      <c r="S35" s="65">
        <f t="shared" si="4"/>
        <v>0</v>
      </c>
    </row>
    <row r="36" spans="1:19" x14ac:dyDescent="0.25">
      <c r="A36" s="66">
        <f t="shared" si="5"/>
        <v>29</v>
      </c>
      <c r="B36" s="69"/>
      <c r="C36" s="66" t="str">
        <f>IF(B36="","",VLOOKUP(B36,'Measure&amp;Incentive Picklist'!E:J,2,FALSE))</f>
        <v/>
      </c>
      <c r="D36" s="69"/>
      <c r="E36" s="70"/>
      <c r="F36" s="70"/>
      <c r="G36" s="70"/>
      <c r="H36" s="246"/>
      <c r="I36" s="69"/>
      <c r="J36" s="69"/>
      <c r="K36" s="71"/>
      <c r="L36" s="71"/>
      <c r="M36" s="72" t="str">
        <f t="shared" si="1"/>
        <v/>
      </c>
      <c r="N36" s="85" t="str">
        <f>IFERROR(MIN(IF(B36="","",VLOOKUP($B36,'Measure&amp;Incentive Picklist'!$E:$J,5,FALSE)*E36*F36),M36),"")</f>
        <v/>
      </c>
      <c r="O36" s="69"/>
      <c r="P36" s="65">
        <f t="shared" si="2"/>
        <v>0</v>
      </c>
      <c r="Q36" s="65">
        <f t="shared" si="0"/>
        <v>0</v>
      </c>
      <c r="R36" s="65">
        <f t="shared" si="3"/>
        <v>0</v>
      </c>
      <c r="S36" s="65">
        <f t="shared" si="4"/>
        <v>0</v>
      </c>
    </row>
    <row r="37" spans="1:19" x14ac:dyDescent="0.25">
      <c r="A37" s="66">
        <f t="shared" si="5"/>
        <v>30</v>
      </c>
      <c r="B37" s="69"/>
      <c r="C37" s="66" t="str">
        <f>IF(B37="","",VLOOKUP(B37,'Measure&amp;Incentive Picklist'!E:J,2,FALSE))</f>
        <v/>
      </c>
      <c r="D37" s="69"/>
      <c r="E37" s="70"/>
      <c r="F37" s="70"/>
      <c r="G37" s="70"/>
      <c r="H37" s="246"/>
      <c r="I37" s="69"/>
      <c r="J37" s="69"/>
      <c r="K37" s="71"/>
      <c r="L37" s="71"/>
      <c r="M37" s="72" t="str">
        <f t="shared" si="1"/>
        <v/>
      </c>
      <c r="N37" s="85" t="str">
        <f>IFERROR(MIN(IF(B37="","",VLOOKUP($B37,'Measure&amp;Incentive Picklist'!$E:$J,5,FALSE)*E37*F37),M37),"")</f>
        <v/>
      </c>
      <c r="O37" s="69"/>
      <c r="P37" s="65">
        <f t="shared" si="2"/>
        <v>0</v>
      </c>
      <c r="Q37" s="65">
        <f t="shared" si="0"/>
        <v>0</v>
      </c>
      <c r="R37" s="65">
        <f t="shared" si="3"/>
        <v>0</v>
      </c>
      <c r="S37" s="65">
        <f t="shared" si="4"/>
        <v>0</v>
      </c>
    </row>
    <row r="38" spans="1:19" x14ac:dyDescent="0.25">
      <c r="A38" s="66">
        <f t="shared" si="5"/>
        <v>31</v>
      </c>
      <c r="B38" s="69"/>
      <c r="C38" s="66" t="str">
        <f>IF(B38="","",VLOOKUP(B38,'Measure&amp;Incentive Picklist'!E:J,2,FALSE))</f>
        <v/>
      </c>
      <c r="D38" s="69"/>
      <c r="E38" s="70"/>
      <c r="F38" s="70"/>
      <c r="G38" s="70"/>
      <c r="H38" s="246"/>
      <c r="I38" s="69"/>
      <c r="J38" s="69"/>
      <c r="K38" s="71"/>
      <c r="L38" s="71"/>
      <c r="M38" s="72" t="str">
        <f t="shared" si="1"/>
        <v/>
      </c>
      <c r="N38" s="85" t="str">
        <f>IFERROR(MIN(IF(B38="","",VLOOKUP($B38,'Measure&amp;Incentive Picklist'!$E:$J,5,FALSE)*E38*F38),M38),"")</f>
        <v/>
      </c>
      <c r="O38" s="69"/>
      <c r="P38" s="65">
        <f t="shared" si="2"/>
        <v>0</v>
      </c>
      <c r="Q38" s="65">
        <f t="shared" si="0"/>
        <v>0</v>
      </c>
      <c r="R38" s="65">
        <f t="shared" si="3"/>
        <v>0</v>
      </c>
      <c r="S38" s="65">
        <f t="shared" si="4"/>
        <v>0</v>
      </c>
    </row>
    <row r="39" spans="1:19" x14ac:dyDescent="0.25">
      <c r="A39" s="66">
        <f t="shared" si="5"/>
        <v>32</v>
      </c>
      <c r="B39" s="69"/>
      <c r="C39" s="66" t="str">
        <f>IF(B39="","",VLOOKUP(B39,'Measure&amp;Incentive Picklist'!E:J,2,FALSE))</f>
        <v/>
      </c>
      <c r="D39" s="69"/>
      <c r="E39" s="70"/>
      <c r="F39" s="70"/>
      <c r="G39" s="70"/>
      <c r="H39" s="246"/>
      <c r="I39" s="69"/>
      <c r="J39" s="69"/>
      <c r="K39" s="71"/>
      <c r="L39" s="71"/>
      <c r="M39" s="72" t="str">
        <f t="shared" si="1"/>
        <v/>
      </c>
      <c r="N39" s="85" t="str">
        <f>IFERROR(MIN(IF(B39="","",VLOOKUP($B39,'Measure&amp;Incentive Picklist'!$E:$J,5,FALSE)*E39*F39),M39),"")</f>
        <v/>
      </c>
      <c r="O39" s="69"/>
      <c r="P39" s="65">
        <f t="shared" si="2"/>
        <v>0</v>
      </c>
      <c r="Q39" s="65">
        <f t="shared" si="0"/>
        <v>0</v>
      </c>
      <c r="R39" s="65">
        <f t="shared" si="3"/>
        <v>0</v>
      </c>
      <c r="S39" s="65">
        <f t="shared" si="4"/>
        <v>0</v>
      </c>
    </row>
    <row r="40" spans="1:19" x14ac:dyDescent="0.25">
      <c r="A40" s="66">
        <f t="shared" si="5"/>
        <v>33</v>
      </c>
      <c r="B40" s="69"/>
      <c r="C40" s="66" t="str">
        <f>IF(B40="","",VLOOKUP(B40,'Measure&amp;Incentive Picklist'!E:J,2,FALSE))</f>
        <v/>
      </c>
      <c r="D40" s="69"/>
      <c r="E40" s="70"/>
      <c r="F40" s="70"/>
      <c r="G40" s="70"/>
      <c r="H40" s="246"/>
      <c r="I40" s="69"/>
      <c r="J40" s="69"/>
      <c r="K40" s="71"/>
      <c r="L40" s="71"/>
      <c r="M40" s="72" t="str">
        <f t="shared" si="1"/>
        <v/>
      </c>
      <c r="N40" s="85" t="str">
        <f>IFERROR(MIN(IF(B40="","",VLOOKUP($B40,'Measure&amp;Incentive Picklist'!$E:$J,5,FALSE)*E40*F40),M40),"")</f>
        <v/>
      </c>
      <c r="O40" s="69"/>
      <c r="P40" s="65">
        <f t="shared" si="2"/>
        <v>0</v>
      </c>
      <c r="Q40" s="65">
        <f t="shared" ref="Q40:Q71" si="6">IF(AND(B40&gt;0,ISERROR(P40)),1,0)</f>
        <v>0</v>
      </c>
      <c r="R40" s="65">
        <f t="shared" si="3"/>
        <v>0</v>
      </c>
      <c r="S40" s="65">
        <f t="shared" si="4"/>
        <v>0</v>
      </c>
    </row>
    <row r="41" spans="1:19" x14ac:dyDescent="0.25">
      <c r="A41" s="66">
        <f t="shared" si="5"/>
        <v>34</v>
      </c>
      <c r="B41" s="69"/>
      <c r="C41" s="66" t="str">
        <f>IF(B41="","",VLOOKUP(B41,'Measure&amp;Incentive Picklist'!E:J,2,FALSE))</f>
        <v/>
      </c>
      <c r="D41" s="69"/>
      <c r="E41" s="70"/>
      <c r="F41" s="70"/>
      <c r="G41" s="70"/>
      <c r="H41" s="246"/>
      <c r="I41" s="69"/>
      <c r="J41" s="69"/>
      <c r="K41" s="71"/>
      <c r="L41" s="71"/>
      <c r="M41" s="72" t="str">
        <f t="shared" si="1"/>
        <v/>
      </c>
      <c r="N41" s="85" t="str">
        <f>IFERROR(MIN(IF(B41="","",VLOOKUP($B41,'Measure&amp;Incentive Picklist'!$E:$J,5,FALSE)*E41*F41),M41),"")</f>
        <v/>
      </c>
      <c r="O41" s="69"/>
      <c r="P41" s="65">
        <f t="shared" si="2"/>
        <v>0</v>
      </c>
      <c r="Q41" s="65">
        <f t="shared" si="6"/>
        <v>0</v>
      </c>
      <c r="R41" s="65">
        <f t="shared" si="3"/>
        <v>0</v>
      </c>
      <c r="S41" s="65">
        <f t="shared" si="4"/>
        <v>0</v>
      </c>
    </row>
    <row r="42" spans="1:19" x14ac:dyDescent="0.25">
      <c r="A42" s="66">
        <f t="shared" si="5"/>
        <v>35</v>
      </c>
      <c r="B42" s="69"/>
      <c r="C42" s="66" t="str">
        <f>IF(B42="","",VLOOKUP(B42,'Measure&amp;Incentive Picklist'!E:J,2,FALSE))</f>
        <v/>
      </c>
      <c r="D42" s="69"/>
      <c r="E42" s="70"/>
      <c r="F42" s="70"/>
      <c r="G42" s="70"/>
      <c r="H42" s="246"/>
      <c r="I42" s="69"/>
      <c r="J42" s="69"/>
      <c r="K42" s="71"/>
      <c r="L42" s="71"/>
      <c r="M42" s="72" t="str">
        <f t="shared" si="1"/>
        <v/>
      </c>
      <c r="N42" s="85" t="str">
        <f>IFERROR(MIN(IF(B42="","",VLOOKUP($B42,'Measure&amp;Incentive Picklist'!$E:$J,5,FALSE)*E42*F42),M42),"")</f>
        <v/>
      </c>
      <c r="O42" s="69"/>
      <c r="P42" s="65">
        <f t="shared" si="2"/>
        <v>0</v>
      </c>
      <c r="Q42" s="65">
        <f t="shared" si="6"/>
        <v>0</v>
      </c>
      <c r="R42" s="65">
        <f t="shared" si="3"/>
        <v>0</v>
      </c>
      <c r="S42" s="65">
        <f t="shared" si="4"/>
        <v>0</v>
      </c>
    </row>
    <row r="43" spans="1:19" x14ac:dyDescent="0.25">
      <c r="A43" s="66">
        <f t="shared" si="5"/>
        <v>36</v>
      </c>
      <c r="B43" s="69"/>
      <c r="C43" s="66" t="str">
        <f>IF(B43="","",VLOOKUP(B43,'Measure&amp;Incentive Picklist'!E:J,2,FALSE))</f>
        <v/>
      </c>
      <c r="D43" s="69"/>
      <c r="E43" s="70"/>
      <c r="F43" s="70"/>
      <c r="G43" s="70"/>
      <c r="H43" s="246"/>
      <c r="I43" s="69"/>
      <c r="J43" s="69"/>
      <c r="K43" s="71"/>
      <c r="L43" s="71"/>
      <c r="M43" s="72" t="str">
        <f t="shared" si="1"/>
        <v/>
      </c>
      <c r="N43" s="85" t="str">
        <f>IFERROR(MIN(IF(B43="","",VLOOKUP($B43,'Measure&amp;Incentive Picklist'!$E:$J,5,FALSE)*E43*F43),M43),"")</f>
        <v/>
      </c>
      <c r="O43" s="69"/>
      <c r="P43" s="65">
        <f t="shared" si="2"/>
        <v>0</v>
      </c>
      <c r="Q43" s="65">
        <f t="shared" si="6"/>
        <v>0</v>
      </c>
      <c r="R43" s="65">
        <f t="shared" si="3"/>
        <v>0</v>
      </c>
      <c r="S43" s="65">
        <f t="shared" si="4"/>
        <v>0</v>
      </c>
    </row>
    <row r="44" spans="1:19" x14ac:dyDescent="0.25">
      <c r="A44" s="66">
        <f t="shared" si="5"/>
        <v>37</v>
      </c>
      <c r="B44" s="69"/>
      <c r="C44" s="66" t="str">
        <f>IF(B44="","",VLOOKUP(B44,'Measure&amp;Incentive Picklist'!E:J,2,FALSE))</f>
        <v/>
      </c>
      <c r="D44" s="69"/>
      <c r="E44" s="70"/>
      <c r="F44" s="70"/>
      <c r="G44" s="70"/>
      <c r="H44" s="246"/>
      <c r="I44" s="69"/>
      <c r="J44" s="69"/>
      <c r="K44" s="71"/>
      <c r="L44" s="71"/>
      <c r="M44" s="72" t="str">
        <f t="shared" si="1"/>
        <v/>
      </c>
      <c r="N44" s="85" t="str">
        <f>IFERROR(MIN(IF(B44="","",VLOOKUP($B44,'Measure&amp;Incentive Picklist'!$E:$J,5,FALSE)*E44*F44),M44),"")</f>
        <v/>
      </c>
      <c r="O44" s="69"/>
      <c r="P44" s="65">
        <f t="shared" si="2"/>
        <v>0</v>
      </c>
      <c r="Q44" s="65">
        <f t="shared" si="6"/>
        <v>0</v>
      </c>
      <c r="R44" s="65">
        <f t="shared" si="3"/>
        <v>0</v>
      </c>
      <c r="S44" s="65">
        <f t="shared" si="4"/>
        <v>0</v>
      </c>
    </row>
    <row r="45" spans="1:19" x14ac:dyDescent="0.25">
      <c r="A45" s="66">
        <f t="shared" si="5"/>
        <v>38</v>
      </c>
      <c r="B45" s="69"/>
      <c r="C45" s="66" t="str">
        <f>IF(B45="","",VLOOKUP(B45,'Measure&amp;Incentive Picklist'!E:J,2,FALSE))</f>
        <v/>
      </c>
      <c r="D45" s="69"/>
      <c r="E45" s="70"/>
      <c r="F45" s="70"/>
      <c r="G45" s="70"/>
      <c r="H45" s="246"/>
      <c r="I45" s="69"/>
      <c r="J45" s="69"/>
      <c r="K45" s="71"/>
      <c r="L45" s="71"/>
      <c r="M45" s="72" t="str">
        <f t="shared" si="1"/>
        <v/>
      </c>
      <c r="N45" s="85" t="str">
        <f>IFERROR(MIN(IF(B45="","",VLOOKUP($B45,'Measure&amp;Incentive Picklist'!$E:$J,5,FALSE)*E45*F45),M45),"")</f>
        <v/>
      </c>
      <c r="O45" s="69"/>
      <c r="P45" s="65">
        <f t="shared" si="2"/>
        <v>0</v>
      </c>
      <c r="Q45" s="65">
        <f t="shared" si="6"/>
        <v>0</v>
      </c>
      <c r="R45" s="65">
        <f t="shared" si="3"/>
        <v>0</v>
      </c>
      <c r="S45" s="65">
        <f t="shared" si="4"/>
        <v>0</v>
      </c>
    </row>
    <row r="46" spans="1:19" x14ac:dyDescent="0.25">
      <c r="A46" s="66">
        <f t="shared" si="5"/>
        <v>39</v>
      </c>
      <c r="B46" s="69"/>
      <c r="C46" s="66" t="str">
        <f>IF(B46="","",VLOOKUP(B46,'Measure&amp;Incentive Picklist'!E:J,2,FALSE))</f>
        <v/>
      </c>
      <c r="D46" s="69"/>
      <c r="E46" s="70"/>
      <c r="F46" s="70"/>
      <c r="G46" s="70"/>
      <c r="H46" s="246"/>
      <c r="I46" s="69"/>
      <c r="J46" s="69"/>
      <c r="K46" s="71"/>
      <c r="L46" s="71"/>
      <c r="M46" s="72" t="str">
        <f t="shared" si="1"/>
        <v/>
      </c>
      <c r="N46" s="85" t="str">
        <f>IFERROR(MIN(IF(B46="","",VLOOKUP($B46,'Measure&amp;Incentive Picklist'!$E:$J,5,FALSE)*E46*F46),M46),"")</f>
        <v/>
      </c>
      <c r="O46" s="69"/>
      <c r="P46" s="65">
        <f t="shared" si="2"/>
        <v>0</v>
      </c>
      <c r="Q46" s="65">
        <f t="shared" si="6"/>
        <v>0</v>
      </c>
      <c r="R46" s="65">
        <f t="shared" si="3"/>
        <v>0</v>
      </c>
      <c r="S46" s="65">
        <f t="shared" si="4"/>
        <v>0</v>
      </c>
    </row>
    <row r="47" spans="1:19" x14ac:dyDescent="0.25">
      <c r="A47" s="66">
        <f t="shared" si="5"/>
        <v>40</v>
      </c>
      <c r="B47" s="69"/>
      <c r="C47" s="66" t="str">
        <f>IF(B47="","",VLOOKUP(B47,'Measure&amp;Incentive Picklist'!E:J,2,FALSE))</f>
        <v/>
      </c>
      <c r="D47" s="69"/>
      <c r="E47" s="70"/>
      <c r="F47" s="70"/>
      <c r="G47" s="70"/>
      <c r="H47" s="246"/>
      <c r="I47" s="69"/>
      <c r="J47" s="69"/>
      <c r="K47" s="71"/>
      <c r="L47" s="71"/>
      <c r="M47" s="72" t="str">
        <f t="shared" si="1"/>
        <v/>
      </c>
      <c r="N47" s="85" t="str">
        <f>IFERROR(MIN(IF(B47="","",VLOOKUP($B47,'Measure&amp;Incentive Picklist'!$E:$J,5,FALSE)*E47*F47),M47),"")</f>
        <v/>
      </c>
      <c r="O47" s="69"/>
      <c r="P47" s="65">
        <f t="shared" si="2"/>
        <v>0</v>
      </c>
      <c r="Q47" s="65">
        <f t="shared" si="6"/>
        <v>0</v>
      </c>
      <c r="R47" s="65">
        <f t="shared" si="3"/>
        <v>0</v>
      </c>
      <c r="S47" s="65">
        <f t="shared" si="4"/>
        <v>0</v>
      </c>
    </row>
    <row r="48" spans="1:19" x14ac:dyDescent="0.25">
      <c r="A48" s="66">
        <f t="shared" si="5"/>
        <v>41</v>
      </c>
      <c r="B48" s="69"/>
      <c r="C48" s="66" t="str">
        <f>IF(B48="","",VLOOKUP(B48,'Measure&amp;Incentive Picklist'!E:J,2,FALSE))</f>
        <v/>
      </c>
      <c r="D48" s="69"/>
      <c r="E48" s="70"/>
      <c r="F48" s="70"/>
      <c r="G48" s="70"/>
      <c r="H48" s="246"/>
      <c r="I48" s="69"/>
      <c r="J48" s="69"/>
      <c r="K48" s="71"/>
      <c r="L48" s="71"/>
      <c r="M48" s="72" t="str">
        <f t="shared" si="1"/>
        <v/>
      </c>
      <c r="N48" s="85" t="str">
        <f>IFERROR(MIN(IF(B48="","",VLOOKUP($B48,'Measure&amp;Incentive Picklist'!$E:$J,5,FALSE)*E48*F48),M48),"")</f>
        <v/>
      </c>
      <c r="O48" s="69"/>
      <c r="P48" s="65">
        <f t="shared" si="2"/>
        <v>0</v>
      </c>
      <c r="Q48" s="65">
        <f t="shared" si="6"/>
        <v>0</v>
      </c>
      <c r="R48" s="65">
        <f t="shared" si="3"/>
        <v>0</v>
      </c>
      <c r="S48" s="65">
        <f t="shared" si="4"/>
        <v>0</v>
      </c>
    </row>
    <row r="49" spans="1:19" x14ac:dyDescent="0.25">
      <c r="A49" s="66">
        <f t="shared" si="5"/>
        <v>42</v>
      </c>
      <c r="B49" s="69"/>
      <c r="C49" s="66" t="str">
        <f>IF(B49="","",VLOOKUP(B49,'Measure&amp;Incentive Picklist'!E:J,2,FALSE))</f>
        <v/>
      </c>
      <c r="D49" s="69"/>
      <c r="E49" s="70"/>
      <c r="F49" s="70"/>
      <c r="G49" s="70"/>
      <c r="H49" s="246"/>
      <c r="I49" s="69"/>
      <c r="J49" s="69"/>
      <c r="K49" s="71"/>
      <c r="L49" s="71"/>
      <c r="M49" s="72" t="str">
        <f t="shared" si="1"/>
        <v/>
      </c>
      <c r="N49" s="85" t="str">
        <f>IFERROR(MIN(IF(B49="","",VLOOKUP($B49,'Measure&amp;Incentive Picklist'!$E:$J,5,FALSE)*E49*F49),M49),"")</f>
        <v/>
      </c>
      <c r="O49" s="69"/>
      <c r="P49" s="65">
        <f t="shared" si="2"/>
        <v>0</v>
      </c>
      <c r="Q49" s="65">
        <f t="shared" si="6"/>
        <v>0</v>
      </c>
      <c r="R49" s="65">
        <f t="shared" si="3"/>
        <v>0</v>
      </c>
      <c r="S49" s="65">
        <f t="shared" si="4"/>
        <v>0</v>
      </c>
    </row>
    <row r="50" spans="1:19" x14ac:dyDescent="0.25">
      <c r="A50" s="66">
        <f t="shared" si="5"/>
        <v>43</v>
      </c>
      <c r="B50" s="69"/>
      <c r="C50" s="66" t="str">
        <f>IF(B50="","",VLOOKUP(B50,'Measure&amp;Incentive Picklist'!E:J,2,FALSE))</f>
        <v/>
      </c>
      <c r="D50" s="69"/>
      <c r="E50" s="70"/>
      <c r="F50" s="70"/>
      <c r="G50" s="70"/>
      <c r="H50" s="246"/>
      <c r="I50" s="69"/>
      <c r="J50" s="69"/>
      <c r="K50" s="71"/>
      <c r="L50" s="71"/>
      <c r="M50" s="72" t="str">
        <f t="shared" si="1"/>
        <v/>
      </c>
      <c r="N50" s="85" t="str">
        <f>IFERROR(MIN(IF(B50="","",VLOOKUP($B50,'Measure&amp;Incentive Picklist'!$E:$J,5,FALSE)*E50*F50),M50),"")</f>
        <v/>
      </c>
      <c r="O50" s="69"/>
      <c r="P50" s="65">
        <f t="shared" si="2"/>
        <v>0</v>
      </c>
      <c r="Q50" s="65">
        <f t="shared" si="6"/>
        <v>0</v>
      </c>
      <c r="R50" s="65">
        <f t="shared" si="3"/>
        <v>0</v>
      </c>
      <c r="S50" s="65">
        <f t="shared" si="4"/>
        <v>0</v>
      </c>
    </row>
    <row r="51" spans="1:19" x14ac:dyDescent="0.25">
      <c r="A51" s="66">
        <f t="shared" si="5"/>
        <v>44</v>
      </c>
      <c r="B51" s="69"/>
      <c r="C51" s="66" t="str">
        <f>IF(B51="","",VLOOKUP(B51,'Measure&amp;Incentive Picklist'!E:J,2,FALSE))</f>
        <v/>
      </c>
      <c r="D51" s="69"/>
      <c r="E51" s="70"/>
      <c r="F51" s="70"/>
      <c r="G51" s="70"/>
      <c r="H51" s="246"/>
      <c r="I51" s="69"/>
      <c r="J51" s="69"/>
      <c r="K51" s="71"/>
      <c r="L51" s="71"/>
      <c r="M51" s="72" t="str">
        <f t="shared" si="1"/>
        <v/>
      </c>
      <c r="N51" s="85" t="str">
        <f>IFERROR(MIN(IF(B51="","",VLOOKUP($B51,'Measure&amp;Incentive Picklist'!$E:$J,5,FALSE)*E51*F51),M51),"")</f>
        <v/>
      </c>
      <c r="O51" s="69"/>
      <c r="P51" s="65">
        <f t="shared" si="2"/>
        <v>0</v>
      </c>
      <c r="Q51" s="65">
        <f t="shared" si="6"/>
        <v>0</v>
      </c>
      <c r="R51" s="65">
        <f t="shared" si="3"/>
        <v>0</v>
      </c>
      <c r="S51" s="65">
        <f t="shared" si="4"/>
        <v>0</v>
      </c>
    </row>
    <row r="52" spans="1:19" x14ac:dyDescent="0.25">
      <c r="A52" s="66">
        <f t="shared" si="5"/>
        <v>45</v>
      </c>
      <c r="B52" s="69"/>
      <c r="C52" s="66" t="str">
        <f>IF(B52="","",VLOOKUP(B52,'Measure&amp;Incentive Picklist'!E:J,2,FALSE))</f>
        <v/>
      </c>
      <c r="D52" s="69"/>
      <c r="E52" s="70"/>
      <c r="F52" s="70"/>
      <c r="G52" s="70"/>
      <c r="H52" s="246"/>
      <c r="I52" s="69"/>
      <c r="J52" s="69"/>
      <c r="K52" s="71"/>
      <c r="L52" s="71"/>
      <c r="M52" s="72" t="str">
        <f t="shared" si="1"/>
        <v/>
      </c>
      <c r="N52" s="85" t="str">
        <f>IFERROR(MIN(IF(B52="","",VLOOKUP($B52,'Measure&amp;Incentive Picklist'!$E:$J,5,FALSE)*E52*F52),M52),"")</f>
        <v/>
      </c>
      <c r="O52" s="69"/>
      <c r="P52" s="65">
        <f t="shared" si="2"/>
        <v>0</v>
      </c>
      <c r="Q52" s="65">
        <f t="shared" si="6"/>
        <v>0</v>
      </c>
      <c r="R52" s="65">
        <f t="shared" si="3"/>
        <v>0</v>
      </c>
      <c r="S52" s="65">
        <f t="shared" si="4"/>
        <v>0</v>
      </c>
    </row>
    <row r="53" spans="1:19" x14ac:dyDescent="0.25">
      <c r="A53" s="66">
        <f t="shared" si="5"/>
        <v>46</v>
      </c>
      <c r="B53" s="69"/>
      <c r="C53" s="66" t="str">
        <f>IF(B53="","",VLOOKUP(B53,'Measure&amp;Incentive Picklist'!E:J,2,FALSE))</f>
        <v/>
      </c>
      <c r="D53" s="69"/>
      <c r="E53" s="70"/>
      <c r="F53" s="70"/>
      <c r="G53" s="70"/>
      <c r="H53" s="246"/>
      <c r="I53" s="69"/>
      <c r="J53" s="69"/>
      <c r="K53" s="71"/>
      <c r="L53" s="71"/>
      <c r="M53" s="72" t="str">
        <f t="shared" si="1"/>
        <v/>
      </c>
      <c r="N53" s="85" t="str">
        <f>IFERROR(MIN(IF(B53="","",VLOOKUP($B53,'Measure&amp;Incentive Picklist'!$E:$J,5,FALSE)*E53*F53),M53),"")</f>
        <v/>
      </c>
      <c r="O53" s="69"/>
      <c r="P53" s="65">
        <f t="shared" si="2"/>
        <v>0</v>
      </c>
      <c r="Q53" s="65">
        <f t="shared" si="6"/>
        <v>0</v>
      </c>
      <c r="R53" s="65">
        <f t="shared" si="3"/>
        <v>0</v>
      </c>
      <c r="S53" s="65">
        <f t="shared" si="4"/>
        <v>0</v>
      </c>
    </row>
    <row r="54" spans="1:19" x14ac:dyDescent="0.25">
      <c r="A54" s="66">
        <f t="shared" si="5"/>
        <v>47</v>
      </c>
      <c r="B54" s="69"/>
      <c r="C54" s="66" t="str">
        <f>IF(B54="","",VLOOKUP(B54,'Measure&amp;Incentive Picklist'!E:J,2,FALSE))</f>
        <v/>
      </c>
      <c r="D54" s="69"/>
      <c r="E54" s="70"/>
      <c r="F54" s="70"/>
      <c r="G54" s="70"/>
      <c r="H54" s="246"/>
      <c r="I54" s="69"/>
      <c r="J54" s="69"/>
      <c r="K54" s="71"/>
      <c r="L54" s="71"/>
      <c r="M54" s="72" t="str">
        <f t="shared" si="1"/>
        <v/>
      </c>
      <c r="N54" s="85" t="str">
        <f>IFERROR(MIN(IF(B54="","",VLOOKUP($B54,'Measure&amp;Incentive Picklist'!$E:$J,5,FALSE)*E54*F54),M54),"")</f>
        <v/>
      </c>
      <c r="O54" s="69"/>
      <c r="P54" s="65">
        <f t="shared" si="2"/>
        <v>0</v>
      </c>
      <c r="Q54" s="65">
        <f t="shared" si="6"/>
        <v>0</v>
      </c>
      <c r="R54" s="65">
        <f t="shared" si="3"/>
        <v>0</v>
      </c>
      <c r="S54" s="65">
        <f t="shared" si="4"/>
        <v>0</v>
      </c>
    </row>
    <row r="55" spans="1:19" x14ac:dyDescent="0.25">
      <c r="A55" s="66">
        <f t="shared" si="5"/>
        <v>48</v>
      </c>
      <c r="B55" s="69"/>
      <c r="C55" s="66" t="str">
        <f>IF(B55="","",VLOOKUP(B55,'Measure&amp;Incentive Picklist'!E:J,2,FALSE))</f>
        <v/>
      </c>
      <c r="D55" s="69"/>
      <c r="E55" s="70"/>
      <c r="F55" s="70"/>
      <c r="G55" s="70"/>
      <c r="H55" s="246"/>
      <c r="I55" s="69"/>
      <c r="J55" s="69"/>
      <c r="K55" s="71"/>
      <c r="L55" s="71"/>
      <c r="M55" s="72" t="str">
        <f t="shared" si="1"/>
        <v/>
      </c>
      <c r="N55" s="85" t="str">
        <f>IFERROR(MIN(IF(B55="","",VLOOKUP($B55,'Measure&amp;Incentive Picklist'!$E:$J,5,FALSE)*E55*F55),M55),"")</f>
        <v/>
      </c>
      <c r="O55" s="69"/>
      <c r="P55" s="65">
        <f t="shared" si="2"/>
        <v>0</v>
      </c>
      <c r="Q55" s="65">
        <f t="shared" si="6"/>
        <v>0</v>
      </c>
      <c r="R55" s="65">
        <f t="shared" si="3"/>
        <v>0</v>
      </c>
      <c r="S55" s="65">
        <f t="shared" si="4"/>
        <v>0</v>
      </c>
    </row>
    <row r="56" spans="1:19" x14ac:dyDescent="0.25">
      <c r="A56" s="66">
        <f t="shared" si="5"/>
        <v>49</v>
      </c>
      <c r="B56" s="69"/>
      <c r="C56" s="66" t="str">
        <f>IF(B56="","",VLOOKUP(B56,'Measure&amp;Incentive Picklist'!E:J,2,FALSE))</f>
        <v/>
      </c>
      <c r="D56" s="69"/>
      <c r="E56" s="70"/>
      <c r="F56" s="70"/>
      <c r="G56" s="70"/>
      <c r="H56" s="246"/>
      <c r="I56" s="69"/>
      <c r="J56" s="69"/>
      <c r="K56" s="71"/>
      <c r="L56" s="71"/>
      <c r="M56" s="72" t="str">
        <f t="shared" si="1"/>
        <v/>
      </c>
      <c r="N56" s="85" t="str">
        <f>IFERROR(MIN(IF(B56="","",VLOOKUP($B56,'Measure&amp;Incentive Picklist'!$E:$J,5,FALSE)*E56*F56),M56),"")</f>
        <v/>
      </c>
      <c r="O56" s="69"/>
      <c r="P56" s="65">
        <f t="shared" si="2"/>
        <v>0</v>
      </c>
      <c r="Q56" s="65">
        <f t="shared" si="6"/>
        <v>0</v>
      </c>
      <c r="R56" s="65">
        <f t="shared" si="3"/>
        <v>0</v>
      </c>
      <c r="S56" s="65">
        <f t="shared" si="4"/>
        <v>0</v>
      </c>
    </row>
    <row r="57" spans="1:19" x14ac:dyDescent="0.25">
      <c r="A57" s="66">
        <f t="shared" si="5"/>
        <v>50</v>
      </c>
      <c r="B57" s="69"/>
      <c r="C57" s="66" t="str">
        <f>IF(B57="","",VLOOKUP(B57,'Measure&amp;Incentive Picklist'!E:J,2,FALSE))</f>
        <v/>
      </c>
      <c r="D57" s="69"/>
      <c r="E57" s="70"/>
      <c r="F57" s="70"/>
      <c r="G57" s="70"/>
      <c r="H57" s="246"/>
      <c r="I57" s="69"/>
      <c r="J57" s="69"/>
      <c r="K57" s="71"/>
      <c r="L57" s="71"/>
      <c r="M57" s="72" t="str">
        <f t="shared" si="1"/>
        <v/>
      </c>
      <c r="N57" s="85" t="str">
        <f>IFERROR(MIN(IF(B57="","",VLOOKUP($B57,'Measure&amp;Incentive Picklist'!$E:$J,5,FALSE)*E57*F57),M57),"")</f>
        <v/>
      </c>
      <c r="O57" s="69"/>
      <c r="P57" s="65">
        <f t="shared" si="2"/>
        <v>0</v>
      </c>
      <c r="Q57" s="65">
        <f t="shared" si="6"/>
        <v>0</v>
      </c>
      <c r="R57" s="65">
        <f t="shared" si="3"/>
        <v>0</v>
      </c>
      <c r="S57" s="65">
        <f t="shared" si="4"/>
        <v>0</v>
      </c>
    </row>
    <row r="58" spans="1:19" x14ac:dyDescent="0.25">
      <c r="A58" s="66">
        <f t="shared" si="5"/>
        <v>51</v>
      </c>
      <c r="B58" s="69"/>
      <c r="C58" s="66" t="str">
        <f>IF(B58="","",VLOOKUP(B58,'Measure&amp;Incentive Picklist'!E:J,2,FALSE))</f>
        <v/>
      </c>
      <c r="D58" s="69"/>
      <c r="E58" s="70"/>
      <c r="F58" s="70"/>
      <c r="G58" s="70"/>
      <c r="H58" s="246"/>
      <c r="I58" s="69"/>
      <c r="J58" s="69"/>
      <c r="K58" s="71"/>
      <c r="L58" s="71"/>
      <c r="M58" s="72" t="str">
        <f t="shared" si="1"/>
        <v/>
      </c>
      <c r="N58" s="85" t="str">
        <f>IFERROR(MIN(IF(B58="","",VLOOKUP($B58,'Measure&amp;Incentive Picklist'!$E:$J,5,FALSE)*E58*F58),M58),"")</f>
        <v/>
      </c>
      <c r="O58" s="69"/>
      <c r="P58" s="65">
        <f t="shared" si="2"/>
        <v>0</v>
      </c>
      <c r="Q58" s="65">
        <f t="shared" si="6"/>
        <v>0</v>
      </c>
      <c r="R58" s="65">
        <f t="shared" si="3"/>
        <v>0</v>
      </c>
      <c r="S58" s="65">
        <f t="shared" si="4"/>
        <v>0</v>
      </c>
    </row>
    <row r="59" spans="1:19" x14ac:dyDescent="0.25">
      <c r="A59" s="66">
        <f t="shared" si="5"/>
        <v>52</v>
      </c>
      <c r="B59" s="69"/>
      <c r="C59" s="66" t="str">
        <f>IF(B59="","",VLOOKUP(B59,'Measure&amp;Incentive Picklist'!E:J,2,FALSE))</f>
        <v/>
      </c>
      <c r="D59" s="69"/>
      <c r="E59" s="70"/>
      <c r="F59" s="70"/>
      <c r="G59" s="70"/>
      <c r="H59" s="246"/>
      <c r="I59" s="69"/>
      <c r="J59" s="69"/>
      <c r="K59" s="71"/>
      <c r="L59" s="71"/>
      <c r="M59" s="72" t="str">
        <f t="shared" si="1"/>
        <v/>
      </c>
      <c r="N59" s="85" t="str">
        <f>IFERROR(MIN(IF(B59="","",VLOOKUP($B59,'Measure&amp;Incentive Picklist'!$E:$J,5,FALSE)*E59*F59),M59),"")</f>
        <v/>
      </c>
      <c r="O59" s="69"/>
      <c r="P59" s="65">
        <f t="shared" si="2"/>
        <v>0</v>
      </c>
      <c r="Q59" s="65">
        <f t="shared" si="6"/>
        <v>0</v>
      </c>
      <c r="R59" s="65">
        <f t="shared" si="3"/>
        <v>0</v>
      </c>
      <c r="S59" s="65">
        <f t="shared" si="4"/>
        <v>0</v>
      </c>
    </row>
    <row r="60" spans="1:19" x14ac:dyDescent="0.25">
      <c r="A60" s="66">
        <f t="shared" si="5"/>
        <v>53</v>
      </c>
      <c r="B60" s="69"/>
      <c r="C60" s="66" t="str">
        <f>IF(B60="","",VLOOKUP(B60,'Measure&amp;Incentive Picklist'!E:J,2,FALSE))</f>
        <v/>
      </c>
      <c r="D60" s="69"/>
      <c r="E60" s="70"/>
      <c r="F60" s="70"/>
      <c r="G60" s="70"/>
      <c r="H60" s="246"/>
      <c r="I60" s="69"/>
      <c r="J60" s="69"/>
      <c r="K60" s="71"/>
      <c r="L60" s="71"/>
      <c r="M60" s="72" t="str">
        <f t="shared" si="1"/>
        <v/>
      </c>
      <c r="N60" s="85" t="str">
        <f>IFERROR(MIN(IF(B60="","",VLOOKUP($B60,'Measure&amp;Incentive Picklist'!$E:$J,5,FALSE)*E60*F60),M60),"")</f>
        <v/>
      </c>
      <c r="O60" s="69"/>
      <c r="P60" s="65">
        <f t="shared" si="2"/>
        <v>0</v>
      </c>
      <c r="Q60" s="65">
        <f t="shared" si="6"/>
        <v>0</v>
      </c>
      <c r="R60" s="65">
        <f t="shared" si="3"/>
        <v>0</v>
      </c>
      <c r="S60" s="65">
        <f t="shared" si="4"/>
        <v>0</v>
      </c>
    </row>
    <row r="61" spans="1:19" x14ac:dyDescent="0.25">
      <c r="A61" s="66">
        <f t="shared" si="5"/>
        <v>54</v>
      </c>
      <c r="B61" s="69"/>
      <c r="C61" s="66" t="str">
        <f>IF(B61="","",VLOOKUP(B61,'Measure&amp;Incentive Picklist'!E:J,2,FALSE))</f>
        <v/>
      </c>
      <c r="D61" s="69"/>
      <c r="E61" s="70"/>
      <c r="F61" s="70"/>
      <c r="G61" s="70"/>
      <c r="H61" s="246"/>
      <c r="I61" s="69"/>
      <c r="J61" s="69"/>
      <c r="K61" s="71"/>
      <c r="L61" s="71"/>
      <c r="M61" s="72" t="str">
        <f t="shared" si="1"/>
        <v/>
      </c>
      <c r="N61" s="85" t="str">
        <f>IFERROR(MIN(IF(B61="","",VLOOKUP($B61,'Measure&amp;Incentive Picklist'!$E:$J,5,FALSE)*E61*F61),M61),"")</f>
        <v/>
      </c>
      <c r="O61" s="69"/>
      <c r="P61" s="65">
        <f t="shared" si="2"/>
        <v>0</v>
      </c>
      <c r="Q61" s="65">
        <f t="shared" si="6"/>
        <v>0</v>
      </c>
      <c r="R61" s="65">
        <f t="shared" si="3"/>
        <v>0</v>
      </c>
      <c r="S61" s="65">
        <f t="shared" si="4"/>
        <v>0</v>
      </c>
    </row>
    <row r="62" spans="1:19" x14ac:dyDescent="0.25">
      <c r="A62" s="66">
        <f t="shared" si="5"/>
        <v>55</v>
      </c>
      <c r="B62" s="69"/>
      <c r="C62" s="66" t="str">
        <f>IF(B62="","",VLOOKUP(B62,'Measure&amp;Incentive Picklist'!E:J,2,FALSE))</f>
        <v/>
      </c>
      <c r="D62" s="69"/>
      <c r="E62" s="70"/>
      <c r="F62" s="70"/>
      <c r="G62" s="70"/>
      <c r="H62" s="246"/>
      <c r="I62" s="69"/>
      <c r="J62" s="69"/>
      <c r="K62" s="71"/>
      <c r="L62" s="71"/>
      <c r="M62" s="72" t="str">
        <f t="shared" si="1"/>
        <v/>
      </c>
      <c r="N62" s="85" t="str">
        <f>IFERROR(MIN(IF(B62="","",VLOOKUP($B62,'Measure&amp;Incentive Picklist'!$E:$J,5,FALSE)*E62*F62),M62),"")</f>
        <v/>
      </c>
      <c r="O62" s="69"/>
      <c r="P62" s="65">
        <f t="shared" si="2"/>
        <v>0</v>
      </c>
      <c r="Q62" s="65">
        <f t="shared" si="6"/>
        <v>0</v>
      </c>
      <c r="R62" s="65">
        <f t="shared" si="3"/>
        <v>0</v>
      </c>
      <c r="S62" s="65">
        <f t="shared" si="4"/>
        <v>0</v>
      </c>
    </row>
    <row r="63" spans="1:19" x14ac:dyDescent="0.25">
      <c r="A63" s="66">
        <f t="shared" si="5"/>
        <v>56</v>
      </c>
      <c r="B63" s="69"/>
      <c r="C63" s="66" t="str">
        <f>IF(B63="","",VLOOKUP(B63,'Measure&amp;Incentive Picklist'!E:J,2,FALSE))</f>
        <v/>
      </c>
      <c r="D63" s="69"/>
      <c r="E63" s="70"/>
      <c r="F63" s="70"/>
      <c r="G63" s="70"/>
      <c r="H63" s="246"/>
      <c r="I63" s="69"/>
      <c r="J63" s="69"/>
      <c r="K63" s="71"/>
      <c r="L63" s="71"/>
      <c r="M63" s="72" t="str">
        <f t="shared" si="1"/>
        <v/>
      </c>
      <c r="N63" s="85" t="str">
        <f>IFERROR(MIN(IF(B63="","",VLOOKUP($B63,'Measure&amp;Incentive Picklist'!$E:$J,5,FALSE)*E63*F63),M63),"")</f>
        <v/>
      </c>
      <c r="O63" s="69"/>
      <c r="P63" s="65">
        <f t="shared" si="2"/>
        <v>0</v>
      </c>
      <c r="Q63" s="65">
        <f t="shared" si="6"/>
        <v>0</v>
      </c>
      <c r="R63" s="65">
        <f t="shared" si="3"/>
        <v>0</v>
      </c>
      <c r="S63" s="65">
        <f t="shared" si="4"/>
        <v>0</v>
      </c>
    </row>
    <row r="64" spans="1:19" x14ac:dyDescent="0.25">
      <c r="A64" s="66">
        <f t="shared" si="5"/>
        <v>57</v>
      </c>
      <c r="B64" s="69"/>
      <c r="C64" s="66" t="str">
        <f>IF(B64="","",VLOOKUP(B64,'Measure&amp;Incentive Picklist'!E:J,2,FALSE))</f>
        <v/>
      </c>
      <c r="D64" s="69"/>
      <c r="E64" s="70"/>
      <c r="F64" s="70"/>
      <c r="G64" s="70"/>
      <c r="H64" s="246"/>
      <c r="I64" s="69"/>
      <c r="J64" s="69"/>
      <c r="K64" s="71"/>
      <c r="L64" s="71"/>
      <c r="M64" s="72" t="str">
        <f t="shared" si="1"/>
        <v/>
      </c>
      <c r="N64" s="85" t="str">
        <f>IFERROR(MIN(IF(B64="","",VLOOKUP($B64,'Measure&amp;Incentive Picklist'!$E:$J,5,FALSE)*E64*F64),M64),"")</f>
        <v/>
      </c>
      <c r="O64" s="69"/>
      <c r="P64" s="65">
        <f t="shared" si="2"/>
        <v>0</v>
      </c>
      <c r="Q64" s="65">
        <f t="shared" si="6"/>
        <v>0</v>
      </c>
      <c r="R64" s="65">
        <f t="shared" si="3"/>
        <v>0</v>
      </c>
      <c r="S64" s="65">
        <f t="shared" si="4"/>
        <v>0</v>
      </c>
    </row>
    <row r="65" spans="1:19" x14ac:dyDescent="0.25">
      <c r="A65" s="66">
        <f t="shared" si="5"/>
        <v>58</v>
      </c>
      <c r="B65" s="69"/>
      <c r="C65" s="66" t="str">
        <f>IF(B65="","",VLOOKUP(B65,'Measure&amp;Incentive Picklist'!E:J,2,FALSE))</f>
        <v/>
      </c>
      <c r="D65" s="69"/>
      <c r="E65" s="70"/>
      <c r="F65" s="70"/>
      <c r="G65" s="70"/>
      <c r="H65" s="246"/>
      <c r="I65" s="69"/>
      <c r="J65" s="69"/>
      <c r="K65" s="71"/>
      <c r="L65" s="71"/>
      <c r="M65" s="72" t="str">
        <f t="shared" si="1"/>
        <v/>
      </c>
      <c r="N65" s="85" t="str">
        <f>IFERROR(MIN(IF(B65="","",VLOOKUP($B65,'Measure&amp;Incentive Picklist'!$E:$J,5,FALSE)*E65*F65),M65),"")</f>
        <v/>
      </c>
      <c r="O65" s="69"/>
      <c r="P65" s="65">
        <f t="shared" si="2"/>
        <v>0</v>
      </c>
      <c r="Q65" s="65">
        <f t="shared" si="6"/>
        <v>0</v>
      </c>
      <c r="R65" s="65">
        <f t="shared" si="3"/>
        <v>0</v>
      </c>
      <c r="S65" s="65">
        <f t="shared" si="4"/>
        <v>0</v>
      </c>
    </row>
    <row r="66" spans="1:19" x14ac:dyDescent="0.25">
      <c r="A66" s="66">
        <f t="shared" si="5"/>
        <v>59</v>
      </c>
      <c r="B66" s="69"/>
      <c r="C66" s="66" t="str">
        <f>IF(B66="","",VLOOKUP(B66,'Measure&amp;Incentive Picklist'!E:J,2,FALSE))</f>
        <v/>
      </c>
      <c r="D66" s="69"/>
      <c r="E66" s="70"/>
      <c r="F66" s="70"/>
      <c r="G66" s="70"/>
      <c r="H66" s="246"/>
      <c r="I66" s="69"/>
      <c r="J66" s="69"/>
      <c r="K66" s="71"/>
      <c r="L66" s="71"/>
      <c r="M66" s="72" t="str">
        <f t="shared" si="1"/>
        <v/>
      </c>
      <c r="N66" s="85" t="str">
        <f>IFERROR(MIN(IF(B66="","",VLOOKUP($B66,'Measure&amp;Incentive Picklist'!$E:$J,5,FALSE)*E66*F66),M66),"")</f>
        <v/>
      </c>
      <c r="O66" s="69"/>
      <c r="P66" s="65">
        <f t="shared" si="2"/>
        <v>0</v>
      </c>
      <c r="Q66" s="65">
        <f t="shared" si="6"/>
        <v>0</v>
      </c>
      <c r="R66" s="65">
        <f t="shared" si="3"/>
        <v>0</v>
      </c>
      <c r="S66" s="65">
        <f t="shared" si="4"/>
        <v>0</v>
      </c>
    </row>
    <row r="67" spans="1:19" x14ac:dyDescent="0.25">
      <c r="A67" s="66">
        <f t="shared" si="5"/>
        <v>60</v>
      </c>
      <c r="B67" s="69"/>
      <c r="C67" s="66" t="str">
        <f>IF(B67="","",VLOOKUP(B67,'Measure&amp;Incentive Picklist'!E:J,2,FALSE))</f>
        <v/>
      </c>
      <c r="D67" s="69"/>
      <c r="E67" s="70"/>
      <c r="F67" s="70"/>
      <c r="G67" s="70"/>
      <c r="H67" s="246"/>
      <c r="I67" s="69"/>
      <c r="J67" s="69"/>
      <c r="K67" s="71"/>
      <c r="L67" s="71"/>
      <c r="M67" s="72" t="str">
        <f t="shared" si="1"/>
        <v/>
      </c>
      <c r="N67" s="85" t="str">
        <f>IFERROR(MIN(IF(B67="","",VLOOKUP($B67,'Measure&amp;Incentive Picklist'!$E:$J,5,FALSE)*E67*F67),M67),"")</f>
        <v/>
      </c>
      <c r="O67" s="69"/>
      <c r="P67" s="65">
        <f t="shared" si="2"/>
        <v>0</v>
      </c>
      <c r="Q67" s="65">
        <f t="shared" si="6"/>
        <v>0</v>
      </c>
      <c r="R67" s="65">
        <f t="shared" si="3"/>
        <v>0</v>
      </c>
      <c r="S67" s="65">
        <f t="shared" si="4"/>
        <v>0</v>
      </c>
    </row>
    <row r="68" spans="1:19" x14ac:dyDescent="0.25">
      <c r="A68" s="66">
        <f t="shared" si="5"/>
        <v>61</v>
      </c>
      <c r="B68" s="69"/>
      <c r="C68" s="66" t="str">
        <f>IF(B68="","",VLOOKUP(B68,'Measure&amp;Incentive Picklist'!E:J,2,FALSE))</f>
        <v/>
      </c>
      <c r="D68" s="69"/>
      <c r="E68" s="70"/>
      <c r="F68" s="70"/>
      <c r="G68" s="70"/>
      <c r="H68" s="246"/>
      <c r="I68" s="69"/>
      <c r="J68" s="69"/>
      <c r="K68" s="71"/>
      <c r="L68" s="71"/>
      <c r="M68" s="72" t="str">
        <f t="shared" si="1"/>
        <v/>
      </c>
      <c r="N68" s="85" t="str">
        <f>IFERROR(MIN(IF(B68="","",VLOOKUP($B68,'Measure&amp;Incentive Picklist'!$E:$J,5,FALSE)*E68*F68),M68),"")</f>
        <v/>
      </c>
      <c r="O68" s="69"/>
      <c r="P68" s="65">
        <f t="shared" si="2"/>
        <v>0</v>
      </c>
      <c r="Q68" s="65">
        <f t="shared" si="6"/>
        <v>0</v>
      </c>
      <c r="R68" s="65">
        <f t="shared" si="3"/>
        <v>0</v>
      </c>
      <c r="S68" s="65">
        <f t="shared" si="4"/>
        <v>0</v>
      </c>
    </row>
    <row r="69" spans="1:19" x14ac:dyDescent="0.25">
      <c r="A69" s="66">
        <f t="shared" si="5"/>
        <v>62</v>
      </c>
      <c r="B69" s="69"/>
      <c r="C69" s="66" t="str">
        <f>IF(B69="","",VLOOKUP(B69,'Measure&amp;Incentive Picklist'!E:J,2,FALSE))</f>
        <v/>
      </c>
      <c r="D69" s="69"/>
      <c r="E69" s="70"/>
      <c r="F69" s="70"/>
      <c r="G69" s="70"/>
      <c r="H69" s="246"/>
      <c r="I69" s="69"/>
      <c r="J69" s="69"/>
      <c r="K69" s="71"/>
      <c r="L69" s="71"/>
      <c r="M69" s="72" t="str">
        <f t="shared" si="1"/>
        <v/>
      </c>
      <c r="N69" s="85" t="str">
        <f>IFERROR(MIN(IF(B69="","",VLOOKUP($B69,'Measure&amp;Incentive Picklist'!$E:$J,5,FALSE)*E69*F69),M69),"")</f>
        <v/>
      </c>
      <c r="O69" s="69"/>
      <c r="P69" s="65">
        <f t="shared" si="2"/>
        <v>0</v>
      </c>
      <c r="Q69" s="65">
        <f t="shared" si="6"/>
        <v>0</v>
      </c>
      <c r="R69" s="65">
        <f t="shared" si="3"/>
        <v>0</v>
      </c>
      <c r="S69" s="65">
        <f t="shared" si="4"/>
        <v>0</v>
      </c>
    </row>
    <row r="70" spans="1:19" x14ac:dyDescent="0.25">
      <c r="A70" s="66">
        <f t="shared" si="5"/>
        <v>63</v>
      </c>
      <c r="B70" s="69"/>
      <c r="C70" s="66" t="str">
        <f>IF(B70="","",VLOOKUP(B70,'Measure&amp;Incentive Picklist'!E:J,2,FALSE))</f>
        <v/>
      </c>
      <c r="D70" s="69"/>
      <c r="E70" s="70"/>
      <c r="F70" s="70"/>
      <c r="G70" s="70"/>
      <c r="H70" s="246"/>
      <c r="I70" s="69"/>
      <c r="J70" s="69"/>
      <c r="K70" s="71"/>
      <c r="L70" s="71"/>
      <c r="M70" s="72" t="str">
        <f t="shared" si="1"/>
        <v/>
      </c>
      <c r="N70" s="85" t="str">
        <f>IFERROR(MIN(IF(B70="","",VLOOKUP($B70,'Measure&amp;Incentive Picklist'!$E:$J,5,FALSE)*E70*F70),M70),"")</f>
        <v/>
      </c>
      <c r="O70" s="69"/>
      <c r="P70" s="65">
        <f t="shared" si="2"/>
        <v>0</v>
      </c>
      <c r="Q70" s="65">
        <f t="shared" si="6"/>
        <v>0</v>
      </c>
      <c r="R70" s="65">
        <f t="shared" si="3"/>
        <v>0</v>
      </c>
      <c r="S70" s="65">
        <f t="shared" si="4"/>
        <v>0</v>
      </c>
    </row>
    <row r="71" spans="1:19" x14ac:dyDescent="0.25">
      <c r="A71" s="66">
        <f t="shared" si="5"/>
        <v>64</v>
      </c>
      <c r="B71" s="69"/>
      <c r="C71" s="66" t="str">
        <f>IF(B71="","",VLOOKUP(B71,'Measure&amp;Incentive Picklist'!E:J,2,FALSE))</f>
        <v/>
      </c>
      <c r="D71" s="69"/>
      <c r="E71" s="70"/>
      <c r="F71" s="70"/>
      <c r="G71" s="70"/>
      <c r="H71" s="246"/>
      <c r="I71" s="69"/>
      <c r="J71" s="69"/>
      <c r="K71" s="71"/>
      <c r="L71" s="71"/>
      <c r="M71" s="72" t="str">
        <f t="shared" si="1"/>
        <v/>
      </c>
      <c r="N71" s="85" t="str">
        <f>IFERROR(MIN(IF(B71="","",VLOOKUP($B71,'Measure&amp;Incentive Picklist'!$E:$J,5,FALSE)*E71*F71),M71),"")</f>
        <v/>
      </c>
      <c r="O71" s="69"/>
      <c r="P71" s="65">
        <f t="shared" si="2"/>
        <v>0</v>
      </c>
      <c r="Q71" s="65">
        <f t="shared" si="6"/>
        <v>0</v>
      </c>
      <c r="R71" s="65">
        <f t="shared" si="3"/>
        <v>0</v>
      </c>
      <c r="S71" s="65">
        <f t="shared" si="4"/>
        <v>0</v>
      </c>
    </row>
    <row r="72" spans="1:19" x14ac:dyDescent="0.25">
      <c r="A72" s="66">
        <f t="shared" si="5"/>
        <v>65</v>
      </c>
      <c r="B72" s="69"/>
      <c r="C72" s="66" t="str">
        <f>IF(B72="","",VLOOKUP(B72,'Measure&amp;Incentive Picklist'!E:J,2,FALSE))</f>
        <v/>
      </c>
      <c r="D72" s="69"/>
      <c r="E72" s="70"/>
      <c r="F72" s="70"/>
      <c r="G72" s="70"/>
      <c r="H72" s="246"/>
      <c r="I72" s="69"/>
      <c r="J72" s="69"/>
      <c r="K72" s="71"/>
      <c r="L72" s="71"/>
      <c r="M72" s="72" t="str">
        <f t="shared" si="1"/>
        <v/>
      </c>
      <c r="N72" s="85" t="str">
        <f>IFERROR(MIN(IF(B72="","",VLOOKUP($B72,'Measure&amp;Incentive Picklist'!$E:$J,5,FALSE)*E72*F72),M72),"")</f>
        <v/>
      </c>
      <c r="O72" s="69"/>
      <c r="P72" s="65">
        <f t="shared" si="2"/>
        <v>0</v>
      </c>
      <c r="Q72" s="65">
        <f t="shared" ref="Q72:Q103" si="7">IF(AND(B72&gt;0,ISERROR(P72)),1,0)</f>
        <v>0</v>
      </c>
      <c r="R72" s="65">
        <f t="shared" si="3"/>
        <v>0</v>
      </c>
      <c r="S72" s="65">
        <f t="shared" si="4"/>
        <v>0</v>
      </c>
    </row>
    <row r="73" spans="1:19" x14ac:dyDescent="0.25">
      <c r="A73" s="66">
        <f t="shared" si="5"/>
        <v>66</v>
      </c>
      <c r="B73" s="69"/>
      <c r="C73" s="66" t="str">
        <f>IF(B73="","",VLOOKUP(B73,'Measure&amp;Incentive Picklist'!E:J,2,FALSE))</f>
        <v/>
      </c>
      <c r="D73" s="69"/>
      <c r="E73" s="70"/>
      <c r="F73" s="70"/>
      <c r="G73" s="70"/>
      <c r="H73" s="246"/>
      <c r="I73" s="69"/>
      <c r="J73" s="69"/>
      <c r="K73" s="71"/>
      <c r="L73" s="71"/>
      <c r="M73" s="72" t="str">
        <f t="shared" ref="M73:M136" si="8">IF(AND(K73="",L73=""),"",$K73+$L73)</f>
        <v/>
      </c>
      <c r="N73" s="85" t="str">
        <f>IFERROR(MIN(IF(B73="","",VLOOKUP($B73,'Measure&amp;Incentive Picklist'!$E:$J,5,FALSE)*E73*F73),M73),"")</f>
        <v/>
      </c>
      <c r="O73" s="69"/>
      <c r="P73" s="65">
        <f t="shared" ref="P73:P136" si="9">IF(OR(B73&gt;"",D73&gt;0,E73&gt;0,F73&gt;0,G73&gt;0,H73&gt;0,I73&gt;0,J73&gt;0,K73&gt;0,L73&gt;0,O73&gt;0),1,0)</f>
        <v>0</v>
      </c>
      <c r="Q73" s="65">
        <f t="shared" si="7"/>
        <v>0</v>
      </c>
      <c r="R73" s="65">
        <f t="shared" ref="R73:R136" si="10">IF(ISERROR(M73),1,0)</f>
        <v>0</v>
      </c>
      <c r="S73" s="65">
        <f t="shared" ref="S73:S136" si="11">IF(ISERROR(N73),1,0)</f>
        <v>0</v>
      </c>
    </row>
    <row r="74" spans="1:19" x14ac:dyDescent="0.25">
      <c r="A74" s="66">
        <f t="shared" ref="A74:A137" si="12">A73+1</f>
        <v>67</v>
      </c>
      <c r="B74" s="69"/>
      <c r="C74" s="66" t="str">
        <f>IF(B74="","",VLOOKUP(B74,'Measure&amp;Incentive Picklist'!E:J,2,FALSE))</f>
        <v/>
      </c>
      <c r="D74" s="69"/>
      <c r="E74" s="70"/>
      <c r="F74" s="70"/>
      <c r="G74" s="70"/>
      <c r="H74" s="246"/>
      <c r="I74" s="69"/>
      <c r="J74" s="69"/>
      <c r="K74" s="71"/>
      <c r="L74" s="71"/>
      <c r="M74" s="72" t="str">
        <f t="shared" si="8"/>
        <v/>
      </c>
      <c r="N74" s="85" t="str">
        <f>IFERROR(MIN(IF(B74="","",VLOOKUP($B74,'Measure&amp;Incentive Picklist'!$E:$J,5,FALSE)*E74*F74),M74),"")</f>
        <v/>
      </c>
      <c r="O74" s="69"/>
      <c r="P74" s="65">
        <f t="shared" si="9"/>
        <v>0</v>
      </c>
      <c r="Q74" s="65">
        <f t="shared" si="7"/>
        <v>0</v>
      </c>
      <c r="R74" s="65">
        <f t="shared" si="10"/>
        <v>0</v>
      </c>
      <c r="S74" s="65">
        <f t="shared" si="11"/>
        <v>0</v>
      </c>
    </row>
    <row r="75" spans="1:19" x14ac:dyDescent="0.25">
      <c r="A75" s="66">
        <f t="shared" si="12"/>
        <v>68</v>
      </c>
      <c r="B75" s="69"/>
      <c r="C75" s="66" t="str">
        <f>IF(B75="","",VLOOKUP(B75,'Measure&amp;Incentive Picklist'!E:J,2,FALSE))</f>
        <v/>
      </c>
      <c r="D75" s="69"/>
      <c r="E75" s="70"/>
      <c r="F75" s="70"/>
      <c r="G75" s="70"/>
      <c r="H75" s="246"/>
      <c r="I75" s="69"/>
      <c r="J75" s="69"/>
      <c r="K75" s="71"/>
      <c r="L75" s="71"/>
      <c r="M75" s="72" t="str">
        <f t="shared" si="8"/>
        <v/>
      </c>
      <c r="N75" s="85" t="str">
        <f>IFERROR(MIN(IF(B75="","",VLOOKUP($B75,'Measure&amp;Incentive Picklist'!$E:$J,5,FALSE)*E75*F75),M75),"")</f>
        <v/>
      </c>
      <c r="O75" s="69"/>
      <c r="P75" s="65">
        <f t="shared" si="9"/>
        <v>0</v>
      </c>
      <c r="Q75" s="65">
        <f t="shared" si="7"/>
        <v>0</v>
      </c>
      <c r="R75" s="65">
        <f t="shared" si="10"/>
        <v>0</v>
      </c>
      <c r="S75" s="65">
        <f t="shared" si="11"/>
        <v>0</v>
      </c>
    </row>
    <row r="76" spans="1:19" x14ac:dyDescent="0.25">
      <c r="A76" s="66">
        <f t="shared" si="12"/>
        <v>69</v>
      </c>
      <c r="B76" s="69"/>
      <c r="C76" s="66" t="str">
        <f>IF(B76="","",VLOOKUP(B76,'Measure&amp;Incentive Picklist'!E:J,2,FALSE))</f>
        <v/>
      </c>
      <c r="D76" s="69"/>
      <c r="E76" s="70"/>
      <c r="F76" s="70"/>
      <c r="G76" s="70"/>
      <c r="H76" s="246"/>
      <c r="I76" s="69"/>
      <c r="J76" s="69"/>
      <c r="K76" s="71"/>
      <c r="L76" s="71"/>
      <c r="M76" s="72" t="str">
        <f t="shared" si="8"/>
        <v/>
      </c>
      <c r="N76" s="85" t="str">
        <f>IFERROR(MIN(IF(B76="","",VLOOKUP($B76,'Measure&amp;Incentive Picklist'!$E:$J,5,FALSE)*E76*F76),M76),"")</f>
        <v/>
      </c>
      <c r="O76" s="69"/>
      <c r="P76" s="65">
        <f t="shared" si="9"/>
        <v>0</v>
      </c>
      <c r="Q76" s="65">
        <f t="shared" si="7"/>
        <v>0</v>
      </c>
      <c r="R76" s="65">
        <f t="shared" si="10"/>
        <v>0</v>
      </c>
      <c r="S76" s="65">
        <f t="shared" si="11"/>
        <v>0</v>
      </c>
    </row>
    <row r="77" spans="1:19" x14ac:dyDescent="0.25">
      <c r="A77" s="66">
        <f t="shared" si="12"/>
        <v>70</v>
      </c>
      <c r="B77" s="69"/>
      <c r="C77" s="66" t="str">
        <f>IF(B77="","",VLOOKUP(B77,'Measure&amp;Incentive Picklist'!E:J,2,FALSE))</f>
        <v/>
      </c>
      <c r="D77" s="69"/>
      <c r="E77" s="70"/>
      <c r="F77" s="70"/>
      <c r="G77" s="70"/>
      <c r="H77" s="246"/>
      <c r="I77" s="69"/>
      <c r="J77" s="69"/>
      <c r="K77" s="71"/>
      <c r="L77" s="71"/>
      <c r="M77" s="72" t="str">
        <f t="shared" si="8"/>
        <v/>
      </c>
      <c r="N77" s="85" t="str">
        <f>IFERROR(MIN(IF(B77="","",VLOOKUP($B77,'Measure&amp;Incentive Picklist'!$E:$J,5,FALSE)*E77*F77),M77),"")</f>
        <v/>
      </c>
      <c r="O77" s="69"/>
      <c r="P77" s="65">
        <f t="shared" si="9"/>
        <v>0</v>
      </c>
      <c r="Q77" s="65">
        <f t="shared" si="7"/>
        <v>0</v>
      </c>
      <c r="R77" s="65">
        <f t="shared" si="10"/>
        <v>0</v>
      </c>
      <c r="S77" s="65">
        <f t="shared" si="11"/>
        <v>0</v>
      </c>
    </row>
    <row r="78" spans="1:19" x14ac:dyDescent="0.25">
      <c r="A78" s="66">
        <f t="shared" si="12"/>
        <v>71</v>
      </c>
      <c r="B78" s="69"/>
      <c r="C78" s="66" t="str">
        <f>IF(B78="","",VLOOKUP(B78,'Measure&amp;Incentive Picklist'!E:J,2,FALSE))</f>
        <v/>
      </c>
      <c r="D78" s="69"/>
      <c r="E78" s="70"/>
      <c r="F78" s="70"/>
      <c r="G78" s="70"/>
      <c r="H78" s="246"/>
      <c r="I78" s="69"/>
      <c r="J78" s="69"/>
      <c r="K78" s="71"/>
      <c r="L78" s="71"/>
      <c r="M78" s="72" t="str">
        <f t="shared" si="8"/>
        <v/>
      </c>
      <c r="N78" s="85" t="str">
        <f>IFERROR(MIN(IF(B78="","",VLOOKUP($B78,'Measure&amp;Incentive Picklist'!$E:$J,5,FALSE)*E78*F78),M78),"")</f>
        <v/>
      </c>
      <c r="O78" s="69"/>
      <c r="P78" s="65">
        <f t="shared" si="9"/>
        <v>0</v>
      </c>
      <c r="Q78" s="65">
        <f t="shared" si="7"/>
        <v>0</v>
      </c>
      <c r="R78" s="65">
        <f t="shared" si="10"/>
        <v>0</v>
      </c>
      <c r="S78" s="65">
        <f t="shared" si="11"/>
        <v>0</v>
      </c>
    </row>
    <row r="79" spans="1:19" x14ac:dyDescent="0.25">
      <c r="A79" s="66">
        <f t="shared" si="12"/>
        <v>72</v>
      </c>
      <c r="B79" s="69"/>
      <c r="C79" s="66" t="str">
        <f>IF(B79="","",VLOOKUP(B79,'Measure&amp;Incentive Picklist'!E:J,2,FALSE))</f>
        <v/>
      </c>
      <c r="D79" s="69"/>
      <c r="E79" s="70"/>
      <c r="F79" s="70"/>
      <c r="G79" s="70"/>
      <c r="H79" s="246"/>
      <c r="I79" s="69"/>
      <c r="J79" s="69"/>
      <c r="K79" s="71"/>
      <c r="L79" s="71"/>
      <c r="M79" s="72" t="str">
        <f t="shared" si="8"/>
        <v/>
      </c>
      <c r="N79" s="85" t="str">
        <f>IFERROR(MIN(IF(B79="","",VLOOKUP($B79,'Measure&amp;Incentive Picklist'!$E:$J,5,FALSE)*E79*F79),M79),"")</f>
        <v/>
      </c>
      <c r="O79" s="69"/>
      <c r="P79" s="65">
        <f t="shared" si="9"/>
        <v>0</v>
      </c>
      <c r="Q79" s="65">
        <f t="shared" si="7"/>
        <v>0</v>
      </c>
      <c r="R79" s="65">
        <f t="shared" si="10"/>
        <v>0</v>
      </c>
      <c r="S79" s="65">
        <f t="shared" si="11"/>
        <v>0</v>
      </c>
    </row>
    <row r="80" spans="1:19" x14ac:dyDescent="0.25">
      <c r="A80" s="66">
        <f t="shared" si="12"/>
        <v>73</v>
      </c>
      <c r="B80" s="69"/>
      <c r="C80" s="66" t="str">
        <f>IF(B80="","",VLOOKUP(B80,'Measure&amp;Incentive Picklist'!E:J,2,FALSE))</f>
        <v/>
      </c>
      <c r="D80" s="69"/>
      <c r="E80" s="70"/>
      <c r="F80" s="70"/>
      <c r="G80" s="70"/>
      <c r="H80" s="246"/>
      <c r="I80" s="69"/>
      <c r="J80" s="69"/>
      <c r="K80" s="71"/>
      <c r="L80" s="71"/>
      <c r="M80" s="72" t="str">
        <f t="shared" si="8"/>
        <v/>
      </c>
      <c r="N80" s="85" t="str">
        <f>IFERROR(MIN(IF(B80="","",VLOOKUP($B80,'Measure&amp;Incentive Picklist'!$E:$J,5,FALSE)*E80*F80),M80),"")</f>
        <v/>
      </c>
      <c r="O80" s="69"/>
      <c r="P80" s="65">
        <f t="shared" si="9"/>
        <v>0</v>
      </c>
      <c r="Q80" s="65">
        <f t="shared" si="7"/>
        <v>0</v>
      </c>
      <c r="R80" s="65">
        <f t="shared" si="10"/>
        <v>0</v>
      </c>
      <c r="S80" s="65">
        <f t="shared" si="11"/>
        <v>0</v>
      </c>
    </row>
    <row r="81" spans="1:19" x14ac:dyDescent="0.25">
      <c r="A81" s="66">
        <f t="shared" si="12"/>
        <v>74</v>
      </c>
      <c r="B81" s="69"/>
      <c r="C81" s="66" t="str">
        <f>IF(B81="","",VLOOKUP(B81,'Measure&amp;Incentive Picklist'!E:J,2,FALSE))</f>
        <v/>
      </c>
      <c r="D81" s="69"/>
      <c r="E81" s="70"/>
      <c r="F81" s="70"/>
      <c r="G81" s="70"/>
      <c r="H81" s="246"/>
      <c r="I81" s="69"/>
      <c r="J81" s="69"/>
      <c r="K81" s="71"/>
      <c r="L81" s="71"/>
      <c r="M81" s="72" t="str">
        <f t="shared" si="8"/>
        <v/>
      </c>
      <c r="N81" s="85" t="str">
        <f>IFERROR(MIN(IF(B81="","",VLOOKUP($B81,'Measure&amp;Incentive Picklist'!$E:$J,5,FALSE)*E81*F81),M81),"")</f>
        <v/>
      </c>
      <c r="O81" s="69"/>
      <c r="P81" s="65">
        <f t="shared" si="9"/>
        <v>0</v>
      </c>
      <c r="Q81" s="65">
        <f t="shared" si="7"/>
        <v>0</v>
      </c>
      <c r="R81" s="65">
        <f t="shared" si="10"/>
        <v>0</v>
      </c>
      <c r="S81" s="65">
        <f t="shared" si="11"/>
        <v>0</v>
      </c>
    </row>
    <row r="82" spans="1:19" x14ac:dyDescent="0.25">
      <c r="A82" s="66">
        <f t="shared" si="12"/>
        <v>75</v>
      </c>
      <c r="B82" s="69"/>
      <c r="C82" s="66" t="str">
        <f>IF(B82="","",VLOOKUP(B82,'Measure&amp;Incentive Picklist'!E:J,2,FALSE))</f>
        <v/>
      </c>
      <c r="D82" s="69"/>
      <c r="E82" s="70"/>
      <c r="F82" s="70"/>
      <c r="G82" s="70"/>
      <c r="H82" s="246"/>
      <c r="I82" s="69"/>
      <c r="J82" s="69"/>
      <c r="K82" s="71"/>
      <c r="L82" s="71"/>
      <c r="M82" s="72" t="str">
        <f t="shared" si="8"/>
        <v/>
      </c>
      <c r="N82" s="85" t="str">
        <f>IFERROR(MIN(IF(B82="","",VLOOKUP($B82,'Measure&amp;Incentive Picklist'!$E:$J,5,FALSE)*E82*F82),M82),"")</f>
        <v/>
      </c>
      <c r="O82" s="69"/>
      <c r="P82" s="65">
        <f t="shared" si="9"/>
        <v>0</v>
      </c>
      <c r="Q82" s="65">
        <f t="shared" si="7"/>
        <v>0</v>
      </c>
      <c r="R82" s="65">
        <f t="shared" si="10"/>
        <v>0</v>
      </c>
      <c r="S82" s="65">
        <f t="shared" si="11"/>
        <v>0</v>
      </c>
    </row>
    <row r="83" spans="1:19" x14ac:dyDescent="0.25">
      <c r="A83" s="66">
        <f t="shared" si="12"/>
        <v>76</v>
      </c>
      <c r="B83" s="69"/>
      <c r="C83" s="66" t="str">
        <f>IF(B83="","",VLOOKUP(B83,'Measure&amp;Incentive Picklist'!E:J,2,FALSE))</f>
        <v/>
      </c>
      <c r="D83" s="69"/>
      <c r="E83" s="70"/>
      <c r="F83" s="70"/>
      <c r="G83" s="70"/>
      <c r="H83" s="246"/>
      <c r="I83" s="69"/>
      <c r="J83" s="69"/>
      <c r="K83" s="71"/>
      <c r="L83" s="71"/>
      <c r="M83" s="72" t="str">
        <f t="shared" si="8"/>
        <v/>
      </c>
      <c r="N83" s="85" t="str">
        <f>IFERROR(MIN(IF(B83="","",VLOOKUP($B83,'Measure&amp;Incentive Picklist'!$E:$J,5,FALSE)*E83*F83),M83),"")</f>
        <v/>
      </c>
      <c r="O83" s="69"/>
      <c r="P83" s="65">
        <f t="shared" si="9"/>
        <v>0</v>
      </c>
      <c r="Q83" s="65">
        <f t="shared" si="7"/>
        <v>0</v>
      </c>
      <c r="R83" s="65">
        <f t="shared" si="10"/>
        <v>0</v>
      </c>
      <c r="S83" s="65">
        <f t="shared" si="11"/>
        <v>0</v>
      </c>
    </row>
    <row r="84" spans="1:19" x14ac:dyDescent="0.25">
      <c r="A84" s="66">
        <f t="shared" si="12"/>
        <v>77</v>
      </c>
      <c r="B84" s="69"/>
      <c r="C84" s="66" t="str">
        <f>IF(B84="","",VLOOKUP(B84,'Measure&amp;Incentive Picklist'!E:J,2,FALSE))</f>
        <v/>
      </c>
      <c r="D84" s="69"/>
      <c r="E84" s="70"/>
      <c r="F84" s="70"/>
      <c r="G84" s="70"/>
      <c r="H84" s="246"/>
      <c r="I84" s="69"/>
      <c r="J84" s="69"/>
      <c r="K84" s="71"/>
      <c r="L84" s="71"/>
      <c r="M84" s="72" t="str">
        <f t="shared" si="8"/>
        <v/>
      </c>
      <c r="N84" s="85" t="str">
        <f>IFERROR(MIN(IF(B84="","",VLOOKUP($B84,'Measure&amp;Incentive Picklist'!$E:$J,5,FALSE)*E84*F84),M84),"")</f>
        <v/>
      </c>
      <c r="O84" s="69"/>
      <c r="P84" s="65">
        <f t="shared" si="9"/>
        <v>0</v>
      </c>
      <c r="Q84" s="65">
        <f t="shared" si="7"/>
        <v>0</v>
      </c>
      <c r="R84" s="65">
        <f t="shared" si="10"/>
        <v>0</v>
      </c>
      <c r="S84" s="65">
        <f t="shared" si="11"/>
        <v>0</v>
      </c>
    </row>
    <row r="85" spans="1:19" x14ac:dyDescent="0.25">
      <c r="A85" s="66">
        <f t="shared" si="12"/>
        <v>78</v>
      </c>
      <c r="B85" s="69"/>
      <c r="C85" s="66" t="str">
        <f>IF(B85="","",VLOOKUP(B85,'Measure&amp;Incentive Picklist'!E:J,2,FALSE))</f>
        <v/>
      </c>
      <c r="D85" s="69"/>
      <c r="E85" s="70"/>
      <c r="F85" s="70"/>
      <c r="G85" s="70"/>
      <c r="H85" s="246"/>
      <c r="I85" s="69"/>
      <c r="J85" s="69"/>
      <c r="K85" s="71"/>
      <c r="L85" s="71"/>
      <c r="M85" s="72" t="str">
        <f t="shared" si="8"/>
        <v/>
      </c>
      <c r="N85" s="85" t="str">
        <f>IFERROR(MIN(IF(B85="","",VLOOKUP($B85,'Measure&amp;Incentive Picklist'!$E:$J,5,FALSE)*E85*F85),M85),"")</f>
        <v/>
      </c>
      <c r="O85" s="69"/>
      <c r="P85" s="65">
        <f t="shared" si="9"/>
        <v>0</v>
      </c>
      <c r="Q85" s="65">
        <f t="shared" si="7"/>
        <v>0</v>
      </c>
      <c r="R85" s="65">
        <f t="shared" si="10"/>
        <v>0</v>
      </c>
      <c r="S85" s="65">
        <f t="shared" si="11"/>
        <v>0</v>
      </c>
    </row>
    <row r="86" spans="1:19" x14ac:dyDescent="0.25">
      <c r="A86" s="66">
        <f t="shared" si="12"/>
        <v>79</v>
      </c>
      <c r="B86" s="69"/>
      <c r="C86" s="66" t="str">
        <f>IF(B86="","",VLOOKUP(B86,'Measure&amp;Incentive Picklist'!E:J,2,FALSE))</f>
        <v/>
      </c>
      <c r="D86" s="69"/>
      <c r="E86" s="70"/>
      <c r="F86" s="70"/>
      <c r="G86" s="70"/>
      <c r="H86" s="246"/>
      <c r="I86" s="69"/>
      <c r="J86" s="69"/>
      <c r="K86" s="71"/>
      <c r="L86" s="71"/>
      <c r="M86" s="72" t="str">
        <f t="shared" si="8"/>
        <v/>
      </c>
      <c r="N86" s="85" t="str">
        <f>IFERROR(MIN(IF(B86="","",VLOOKUP($B86,'Measure&amp;Incentive Picklist'!$E:$J,5,FALSE)*E86*F86),M86),"")</f>
        <v/>
      </c>
      <c r="O86" s="69"/>
      <c r="P86" s="65">
        <f t="shared" si="9"/>
        <v>0</v>
      </c>
      <c r="Q86" s="65">
        <f t="shared" si="7"/>
        <v>0</v>
      </c>
      <c r="R86" s="65">
        <f t="shared" si="10"/>
        <v>0</v>
      </c>
      <c r="S86" s="65">
        <f t="shared" si="11"/>
        <v>0</v>
      </c>
    </row>
    <row r="87" spans="1:19" x14ac:dyDescent="0.25">
      <c r="A87" s="66">
        <f t="shared" si="12"/>
        <v>80</v>
      </c>
      <c r="B87" s="69"/>
      <c r="C87" s="66" t="str">
        <f>IF(B87="","",VLOOKUP(B87,'Measure&amp;Incentive Picklist'!E:J,2,FALSE))</f>
        <v/>
      </c>
      <c r="D87" s="69"/>
      <c r="E87" s="70"/>
      <c r="F87" s="70"/>
      <c r="G87" s="70"/>
      <c r="H87" s="246"/>
      <c r="I87" s="69"/>
      <c r="J87" s="69"/>
      <c r="K87" s="71"/>
      <c r="L87" s="71"/>
      <c r="M87" s="72" t="str">
        <f t="shared" si="8"/>
        <v/>
      </c>
      <c r="N87" s="85" t="str">
        <f>IFERROR(MIN(IF(B87="","",VLOOKUP($B87,'Measure&amp;Incentive Picklist'!$E:$J,5,FALSE)*E87*F87),M87),"")</f>
        <v/>
      </c>
      <c r="O87" s="69"/>
      <c r="P87" s="65">
        <f t="shared" si="9"/>
        <v>0</v>
      </c>
      <c r="Q87" s="65">
        <f t="shared" si="7"/>
        <v>0</v>
      </c>
      <c r="R87" s="65">
        <f t="shared" si="10"/>
        <v>0</v>
      </c>
      <c r="S87" s="65">
        <f t="shared" si="11"/>
        <v>0</v>
      </c>
    </row>
    <row r="88" spans="1:19" x14ac:dyDescent="0.25">
      <c r="A88" s="66">
        <f t="shared" si="12"/>
        <v>81</v>
      </c>
      <c r="B88" s="69"/>
      <c r="C88" s="66" t="str">
        <f>IF(B88="","",VLOOKUP(B88,'Measure&amp;Incentive Picklist'!E:J,2,FALSE))</f>
        <v/>
      </c>
      <c r="D88" s="69"/>
      <c r="E88" s="70"/>
      <c r="F88" s="70"/>
      <c r="G88" s="70"/>
      <c r="H88" s="246"/>
      <c r="I88" s="69"/>
      <c r="J88" s="69"/>
      <c r="K88" s="71"/>
      <c r="L88" s="71"/>
      <c r="M88" s="72" t="str">
        <f t="shared" si="8"/>
        <v/>
      </c>
      <c r="N88" s="85" t="str">
        <f>IFERROR(MIN(IF(B88="","",VLOOKUP($B88,'Measure&amp;Incentive Picklist'!$E:$J,5,FALSE)*E88*F88),M88),"")</f>
        <v/>
      </c>
      <c r="O88" s="69"/>
      <c r="P88" s="65">
        <f t="shared" si="9"/>
        <v>0</v>
      </c>
      <c r="Q88" s="65">
        <f t="shared" si="7"/>
        <v>0</v>
      </c>
      <c r="R88" s="65">
        <f t="shared" si="10"/>
        <v>0</v>
      </c>
      <c r="S88" s="65">
        <f t="shared" si="11"/>
        <v>0</v>
      </c>
    </row>
    <row r="89" spans="1:19" x14ac:dyDescent="0.25">
      <c r="A89" s="66">
        <f t="shared" si="12"/>
        <v>82</v>
      </c>
      <c r="B89" s="69"/>
      <c r="C89" s="66" t="str">
        <f>IF(B89="","",VLOOKUP(B89,'Measure&amp;Incentive Picklist'!E:J,2,FALSE))</f>
        <v/>
      </c>
      <c r="D89" s="69"/>
      <c r="E89" s="70"/>
      <c r="F89" s="70"/>
      <c r="G89" s="70"/>
      <c r="H89" s="246"/>
      <c r="I89" s="69"/>
      <c r="J89" s="69"/>
      <c r="K89" s="71"/>
      <c r="L89" s="71"/>
      <c r="M89" s="72" t="str">
        <f t="shared" si="8"/>
        <v/>
      </c>
      <c r="N89" s="85" t="str">
        <f>IFERROR(MIN(IF(B89="","",VLOOKUP($B89,'Measure&amp;Incentive Picklist'!$E:$J,5,FALSE)*E89*F89),M89),"")</f>
        <v/>
      </c>
      <c r="O89" s="69"/>
      <c r="P89" s="65">
        <f t="shared" si="9"/>
        <v>0</v>
      </c>
      <c r="Q89" s="65">
        <f t="shared" si="7"/>
        <v>0</v>
      </c>
      <c r="R89" s="65">
        <f t="shared" si="10"/>
        <v>0</v>
      </c>
      <c r="S89" s="65">
        <f t="shared" si="11"/>
        <v>0</v>
      </c>
    </row>
    <row r="90" spans="1:19" x14ac:dyDescent="0.25">
      <c r="A90" s="66">
        <f t="shared" si="12"/>
        <v>83</v>
      </c>
      <c r="B90" s="69"/>
      <c r="C90" s="66" t="str">
        <f>IF(B90="","",VLOOKUP(B90,'Measure&amp;Incentive Picklist'!E:J,2,FALSE))</f>
        <v/>
      </c>
      <c r="D90" s="69"/>
      <c r="E90" s="70"/>
      <c r="F90" s="70"/>
      <c r="G90" s="70"/>
      <c r="H90" s="246"/>
      <c r="I90" s="69"/>
      <c r="J90" s="69"/>
      <c r="K90" s="71"/>
      <c r="L90" s="71"/>
      <c r="M90" s="72" t="str">
        <f t="shared" si="8"/>
        <v/>
      </c>
      <c r="N90" s="85" t="str">
        <f>IFERROR(MIN(IF(B90="","",VLOOKUP($B90,'Measure&amp;Incentive Picklist'!$E:$J,5,FALSE)*E90*F90),M90),"")</f>
        <v/>
      </c>
      <c r="O90" s="69"/>
      <c r="P90" s="65">
        <f t="shared" si="9"/>
        <v>0</v>
      </c>
      <c r="Q90" s="65">
        <f t="shared" si="7"/>
        <v>0</v>
      </c>
      <c r="R90" s="65">
        <f t="shared" si="10"/>
        <v>0</v>
      </c>
      <c r="S90" s="65">
        <f t="shared" si="11"/>
        <v>0</v>
      </c>
    </row>
    <row r="91" spans="1:19" x14ac:dyDescent="0.25">
      <c r="A91" s="66">
        <f t="shared" si="12"/>
        <v>84</v>
      </c>
      <c r="B91" s="69"/>
      <c r="C91" s="66" t="str">
        <f>IF(B91="","",VLOOKUP(B91,'Measure&amp;Incentive Picklist'!E:J,2,FALSE))</f>
        <v/>
      </c>
      <c r="D91" s="69"/>
      <c r="E91" s="70"/>
      <c r="F91" s="70"/>
      <c r="G91" s="70"/>
      <c r="H91" s="246"/>
      <c r="I91" s="69"/>
      <c r="J91" s="69"/>
      <c r="K91" s="71"/>
      <c r="L91" s="71"/>
      <c r="M91" s="72" t="str">
        <f t="shared" si="8"/>
        <v/>
      </c>
      <c r="N91" s="85" t="str">
        <f>IFERROR(MIN(IF(B91="","",VLOOKUP($B91,'Measure&amp;Incentive Picklist'!$E:$J,5,FALSE)*E91*F91),M91),"")</f>
        <v/>
      </c>
      <c r="O91" s="69"/>
      <c r="P91" s="65">
        <f t="shared" si="9"/>
        <v>0</v>
      </c>
      <c r="Q91" s="65">
        <f t="shared" si="7"/>
        <v>0</v>
      </c>
      <c r="R91" s="65">
        <f t="shared" si="10"/>
        <v>0</v>
      </c>
      <c r="S91" s="65">
        <f t="shared" si="11"/>
        <v>0</v>
      </c>
    </row>
    <row r="92" spans="1:19" x14ac:dyDescent="0.25">
      <c r="A92" s="66">
        <f t="shared" si="12"/>
        <v>85</v>
      </c>
      <c r="B92" s="69"/>
      <c r="C92" s="66" t="str">
        <f>IF(B92="","",VLOOKUP(B92,'Measure&amp;Incentive Picklist'!E:J,2,FALSE))</f>
        <v/>
      </c>
      <c r="D92" s="69"/>
      <c r="E92" s="70"/>
      <c r="F92" s="70"/>
      <c r="G92" s="70"/>
      <c r="H92" s="246"/>
      <c r="I92" s="69"/>
      <c r="J92" s="69"/>
      <c r="K92" s="71"/>
      <c r="L92" s="71"/>
      <c r="M92" s="72" t="str">
        <f t="shared" si="8"/>
        <v/>
      </c>
      <c r="N92" s="85" t="str">
        <f>IFERROR(MIN(IF(B92="","",VLOOKUP($B92,'Measure&amp;Incentive Picklist'!$E:$J,5,FALSE)*E92*F92),M92),"")</f>
        <v/>
      </c>
      <c r="O92" s="69"/>
      <c r="P92" s="65">
        <f t="shared" si="9"/>
        <v>0</v>
      </c>
      <c r="Q92" s="65">
        <f t="shared" si="7"/>
        <v>0</v>
      </c>
      <c r="R92" s="65">
        <f t="shared" si="10"/>
        <v>0</v>
      </c>
      <c r="S92" s="65">
        <f t="shared" si="11"/>
        <v>0</v>
      </c>
    </row>
    <row r="93" spans="1:19" x14ac:dyDescent="0.25">
      <c r="A93" s="66">
        <f t="shared" si="12"/>
        <v>86</v>
      </c>
      <c r="B93" s="69"/>
      <c r="C93" s="66" t="str">
        <f>IF(B93="","",VLOOKUP(B93,'Measure&amp;Incentive Picklist'!E:J,2,FALSE))</f>
        <v/>
      </c>
      <c r="D93" s="69"/>
      <c r="E93" s="70"/>
      <c r="F93" s="70"/>
      <c r="G93" s="70"/>
      <c r="H93" s="246"/>
      <c r="I93" s="69"/>
      <c r="J93" s="69"/>
      <c r="K93" s="71"/>
      <c r="L93" s="71"/>
      <c r="M93" s="72" t="str">
        <f t="shared" si="8"/>
        <v/>
      </c>
      <c r="N93" s="85" t="str">
        <f>IFERROR(MIN(IF(B93="","",VLOOKUP($B93,'Measure&amp;Incentive Picklist'!$E:$J,5,FALSE)*E93*F93),M93),"")</f>
        <v/>
      </c>
      <c r="O93" s="69"/>
      <c r="P93" s="65">
        <f t="shared" si="9"/>
        <v>0</v>
      </c>
      <c r="Q93" s="65">
        <f t="shared" si="7"/>
        <v>0</v>
      </c>
      <c r="R93" s="65">
        <f t="shared" si="10"/>
        <v>0</v>
      </c>
      <c r="S93" s="65">
        <f t="shared" si="11"/>
        <v>0</v>
      </c>
    </row>
    <row r="94" spans="1:19" x14ac:dyDescent="0.25">
      <c r="A94" s="66">
        <f t="shared" si="12"/>
        <v>87</v>
      </c>
      <c r="B94" s="69"/>
      <c r="C94" s="66" t="str">
        <f>IF(B94="","",VLOOKUP(B94,'Measure&amp;Incentive Picklist'!E:J,2,FALSE))</f>
        <v/>
      </c>
      <c r="D94" s="69"/>
      <c r="E94" s="70"/>
      <c r="F94" s="70"/>
      <c r="G94" s="70"/>
      <c r="H94" s="246"/>
      <c r="I94" s="69"/>
      <c r="J94" s="69"/>
      <c r="K94" s="71"/>
      <c r="L94" s="71"/>
      <c r="M94" s="72" t="str">
        <f t="shared" si="8"/>
        <v/>
      </c>
      <c r="N94" s="85" t="str">
        <f>IFERROR(MIN(IF(B94="","",VLOOKUP($B94,'Measure&amp;Incentive Picklist'!$E:$J,5,FALSE)*E94*F94),M94),"")</f>
        <v/>
      </c>
      <c r="O94" s="69"/>
      <c r="P94" s="65">
        <f t="shared" si="9"/>
        <v>0</v>
      </c>
      <c r="Q94" s="65">
        <f t="shared" si="7"/>
        <v>0</v>
      </c>
      <c r="R94" s="65">
        <f t="shared" si="10"/>
        <v>0</v>
      </c>
      <c r="S94" s="65">
        <f t="shared" si="11"/>
        <v>0</v>
      </c>
    </row>
    <row r="95" spans="1:19" x14ac:dyDescent="0.25">
      <c r="A95" s="66">
        <f t="shared" si="12"/>
        <v>88</v>
      </c>
      <c r="B95" s="69"/>
      <c r="C95" s="66" t="str">
        <f>IF(B95="","",VLOOKUP(B95,'Measure&amp;Incentive Picklist'!E:J,2,FALSE))</f>
        <v/>
      </c>
      <c r="D95" s="69"/>
      <c r="E95" s="70"/>
      <c r="F95" s="70"/>
      <c r="G95" s="70"/>
      <c r="H95" s="246"/>
      <c r="I95" s="69"/>
      <c r="J95" s="69"/>
      <c r="K95" s="71"/>
      <c r="L95" s="71"/>
      <c r="M95" s="72" t="str">
        <f t="shared" si="8"/>
        <v/>
      </c>
      <c r="N95" s="85" t="str">
        <f>IFERROR(MIN(IF(B95="","",VLOOKUP($B95,'Measure&amp;Incentive Picklist'!$E:$J,5,FALSE)*E95*F95),M95),"")</f>
        <v/>
      </c>
      <c r="O95" s="69"/>
      <c r="P95" s="65">
        <f t="shared" si="9"/>
        <v>0</v>
      </c>
      <c r="Q95" s="65">
        <f t="shared" si="7"/>
        <v>0</v>
      </c>
      <c r="R95" s="65">
        <f t="shared" si="10"/>
        <v>0</v>
      </c>
      <c r="S95" s="65">
        <f t="shared" si="11"/>
        <v>0</v>
      </c>
    </row>
    <row r="96" spans="1:19" x14ac:dyDescent="0.25">
      <c r="A96" s="66">
        <f t="shared" si="12"/>
        <v>89</v>
      </c>
      <c r="B96" s="69"/>
      <c r="C96" s="66" t="str">
        <f>IF(B96="","",VLOOKUP(B96,'Measure&amp;Incentive Picklist'!E:J,2,FALSE))</f>
        <v/>
      </c>
      <c r="D96" s="69"/>
      <c r="E96" s="70"/>
      <c r="F96" s="70"/>
      <c r="G96" s="70"/>
      <c r="H96" s="246"/>
      <c r="I96" s="69"/>
      <c r="J96" s="69"/>
      <c r="K96" s="71"/>
      <c r="L96" s="71"/>
      <c r="M96" s="72" t="str">
        <f t="shared" si="8"/>
        <v/>
      </c>
      <c r="N96" s="85" t="str">
        <f>IFERROR(MIN(IF(B96="","",VLOOKUP($B96,'Measure&amp;Incentive Picklist'!$E:$J,5,FALSE)*E96*F96),M96),"")</f>
        <v/>
      </c>
      <c r="O96" s="69"/>
      <c r="P96" s="65">
        <f t="shared" si="9"/>
        <v>0</v>
      </c>
      <c r="Q96" s="65">
        <f t="shared" si="7"/>
        <v>0</v>
      </c>
      <c r="R96" s="65">
        <f t="shared" si="10"/>
        <v>0</v>
      </c>
      <c r="S96" s="65">
        <f t="shared" si="11"/>
        <v>0</v>
      </c>
    </row>
    <row r="97" spans="1:19" x14ac:dyDescent="0.25">
      <c r="A97" s="66">
        <f t="shared" si="12"/>
        <v>90</v>
      </c>
      <c r="B97" s="69"/>
      <c r="C97" s="66" t="str">
        <f>IF(B97="","",VLOOKUP(B97,'Measure&amp;Incentive Picklist'!E:J,2,FALSE))</f>
        <v/>
      </c>
      <c r="D97" s="69"/>
      <c r="E97" s="70"/>
      <c r="F97" s="70"/>
      <c r="G97" s="70"/>
      <c r="H97" s="246"/>
      <c r="I97" s="69"/>
      <c r="J97" s="69"/>
      <c r="K97" s="71"/>
      <c r="L97" s="71"/>
      <c r="M97" s="72" t="str">
        <f t="shared" si="8"/>
        <v/>
      </c>
      <c r="N97" s="85" t="str">
        <f>IFERROR(MIN(IF(B97="","",VLOOKUP($B97,'Measure&amp;Incentive Picklist'!$E:$J,5,FALSE)*E97*F97),M97),"")</f>
        <v/>
      </c>
      <c r="O97" s="69"/>
      <c r="P97" s="65">
        <f t="shared" si="9"/>
        <v>0</v>
      </c>
      <c r="Q97" s="65">
        <f t="shared" si="7"/>
        <v>0</v>
      </c>
      <c r="R97" s="65">
        <f t="shared" si="10"/>
        <v>0</v>
      </c>
      <c r="S97" s="65">
        <f t="shared" si="11"/>
        <v>0</v>
      </c>
    </row>
    <row r="98" spans="1:19" x14ac:dyDescent="0.25">
      <c r="A98" s="66">
        <f t="shared" si="12"/>
        <v>91</v>
      </c>
      <c r="B98" s="69"/>
      <c r="C98" s="66" t="str">
        <f>IF(B98="","",VLOOKUP(B98,'Measure&amp;Incentive Picklist'!E:J,2,FALSE))</f>
        <v/>
      </c>
      <c r="D98" s="69"/>
      <c r="E98" s="70"/>
      <c r="F98" s="70"/>
      <c r="G98" s="70"/>
      <c r="H98" s="246"/>
      <c r="I98" s="69"/>
      <c r="J98" s="69"/>
      <c r="K98" s="71"/>
      <c r="L98" s="71"/>
      <c r="M98" s="72" t="str">
        <f t="shared" si="8"/>
        <v/>
      </c>
      <c r="N98" s="85" t="str">
        <f>IFERROR(MIN(IF(B98="","",VLOOKUP($B98,'Measure&amp;Incentive Picklist'!$E:$J,5,FALSE)*E98*F98),M98),"")</f>
        <v/>
      </c>
      <c r="O98" s="69"/>
      <c r="P98" s="65">
        <f t="shared" si="9"/>
        <v>0</v>
      </c>
      <c r="Q98" s="65">
        <f t="shared" si="7"/>
        <v>0</v>
      </c>
      <c r="R98" s="65">
        <f t="shared" si="10"/>
        <v>0</v>
      </c>
      <c r="S98" s="65">
        <f t="shared" si="11"/>
        <v>0</v>
      </c>
    </row>
    <row r="99" spans="1:19" x14ac:dyDescent="0.25">
      <c r="A99" s="66">
        <f t="shared" si="12"/>
        <v>92</v>
      </c>
      <c r="B99" s="69"/>
      <c r="C99" s="66" t="str">
        <f>IF(B99="","",VLOOKUP(B99,'Measure&amp;Incentive Picklist'!E:J,2,FALSE))</f>
        <v/>
      </c>
      <c r="D99" s="69"/>
      <c r="E99" s="70"/>
      <c r="F99" s="70"/>
      <c r="G99" s="70"/>
      <c r="H99" s="246"/>
      <c r="I99" s="69"/>
      <c r="J99" s="69"/>
      <c r="K99" s="71"/>
      <c r="L99" s="71"/>
      <c r="M99" s="72" t="str">
        <f t="shared" si="8"/>
        <v/>
      </c>
      <c r="N99" s="85" t="str">
        <f>IFERROR(MIN(IF(B99="","",VLOOKUP($B99,'Measure&amp;Incentive Picklist'!$E:$J,5,FALSE)*E99*F99),M99),"")</f>
        <v/>
      </c>
      <c r="O99" s="69"/>
      <c r="P99" s="65">
        <f t="shared" si="9"/>
        <v>0</v>
      </c>
      <c r="Q99" s="65">
        <f t="shared" si="7"/>
        <v>0</v>
      </c>
      <c r="R99" s="65">
        <f t="shared" si="10"/>
        <v>0</v>
      </c>
      <c r="S99" s="65">
        <f t="shared" si="11"/>
        <v>0</v>
      </c>
    </row>
    <row r="100" spans="1:19" x14ac:dyDescent="0.25">
      <c r="A100" s="66">
        <f t="shared" si="12"/>
        <v>93</v>
      </c>
      <c r="B100" s="69"/>
      <c r="C100" s="66" t="str">
        <f>IF(B100="","",VLOOKUP(B100,'Measure&amp;Incentive Picklist'!E:J,2,FALSE))</f>
        <v/>
      </c>
      <c r="D100" s="69"/>
      <c r="E100" s="70"/>
      <c r="F100" s="70"/>
      <c r="G100" s="70"/>
      <c r="H100" s="246"/>
      <c r="I100" s="69"/>
      <c r="J100" s="69"/>
      <c r="K100" s="71"/>
      <c r="L100" s="71"/>
      <c r="M100" s="72" t="str">
        <f t="shared" si="8"/>
        <v/>
      </c>
      <c r="N100" s="85" t="str">
        <f>IFERROR(MIN(IF(B100="","",VLOOKUP($B100,'Measure&amp;Incentive Picklist'!$E:$J,5,FALSE)*E100*F100),M100),"")</f>
        <v/>
      </c>
      <c r="O100" s="69"/>
      <c r="P100" s="65">
        <f t="shared" si="9"/>
        <v>0</v>
      </c>
      <c r="Q100" s="65">
        <f t="shared" si="7"/>
        <v>0</v>
      </c>
      <c r="R100" s="65">
        <f t="shared" si="10"/>
        <v>0</v>
      </c>
      <c r="S100" s="65">
        <f t="shared" si="11"/>
        <v>0</v>
      </c>
    </row>
    <row r="101" spans="1:19" x14ac:dyDescent="0.25">
      <c r="A101" s="66">
        <f t="shared" si="12"/>
        <v>94</v>
      </c>
      <c r="B101" s="69"/>
      <c r="C101" s="66" t="str">
        <f>IF(B101="","",VLOOKUP(B101,'Measure&amp;Incentive Picklist'!E:J,2,FALSE))</f>
        <v/>
      </c>
      <c r="D101" s="69"/>
      <c r="E101" s="70"/>
      <c r="F101" s="70"/>
      <c r="G101" s="70"/>
      <c r="H101" s="246"/>
      <c r="I101" s="69"/>
      <c r="J101" s="69"/>
      <c r="K101" s="71"/>
      <c r="L101" s="71"/>
      <c r="M101" s="72" t="str">
        <f t="shared" si="8"/>
        <v/>
      </c>
      <c r="N101" s="85" t="str">
        <f>IFERROR(MIN(IF(B101="","",VLOOKUP($B101,'Measure&amp;Incentive Picklist'!$E:$J,5,FALSE)*E101*F101),M101),"")</f>
        <v/>
      </c>
      <c r="O101" s="69"/>
      <c r="P101" s="65">
        <f t="shared" si="9"/>
        <v>0</v>
      </c>
      <c r="Q101" s="65">
        <f t="shared" si="7"/>
        <v>0</v>
      </c>
      <c r="R101" s="65">
        <f t="shared" si="10"/>
        <v>0</v>
      </c>
      <c r="S101" s="65">
        <f t="shared" si="11"/>
        <v>0</v>
      </c>
    </row>
    <row r="102" spans="1:19" x14ac:dyDescent="0.25">
      <c r="A102" s="66">
        <f t="shared" si="12"/>
        <v>95</v>
      </c>
      <c r="B102" s="69"/>
      <c r="C102" s="66" t="str">
        <f>IF(B102="","",VLOOKUP(B102,'Measure&amp;Incentive Picklist'!E:J,2,FALSE))</f>
        <v/>
      </c>
      <c r="D102" s="69"/>
      <c r="E102" s="70"/>
      <c r="F102" s="70"/>
      <c r="G102" s="70"/>
      <c r="H102" s="246"/>
      <c r="I102" s="69"/>
      <c r="J102" s="69"/>
      <c r="K102" s="71"/>
      <c r="L102" s="71"/>
      <c r="M102" s="72" t="str">
        <f t="shared" si="8"/>
        <v/>
      </c>
      <c r="N102" s="85" t="str">
        <f>IFERROR(MIN(IF(B102="","",VLOOKUP($B102,'Measure&amp;Incentive Picklist'!$E:$J,5,FALSE)*E102*F102),M102),"")</f>
        <v/>
      </c>
      <c r="O102" s="69"/>
      <c r="P102" s="65">
        <f t="shared" si="9"/>
        <v>0</v>
      </c>
      <c r="Q102" s="65">
        <f t="shared" si="7"/>
        <v>0</v>
      </c>
      <c r="R102" s="65">
        <f t="shared" si="10"/>
        <v>0</v>
      </c>
      <c r="S102" s="65">
        <f t="shared" si="11"/>
        <v>0</v>
      </c>
    </row>
    <row r="103" spans="1:19" x14ac:dyDescent="0.25">
      <c r="A103" s="66">
        <f t="shared" si="12"/>
        <v>96</v>
      </c>
      <c r="B103" s="69"/>
      <c r="C103" s="66" t="str">
        <f>IF(B103="","",VLOOKUP(B103,'Measure&amp;Incentive Picklist'!E:J,2,FALSE))</f>
        <v/>
      </c>
      <c r="D103" s="69"/>
      <c r="E103" s="70"/>
      <c r="F103" s="70"/>
      <c r="G103" s="70"/>
      <c r="H103" s="246"/>
      <c r="I103" s="69"/>
      <c r="J103" s="69"/>
      <c r="K103" s="71"/>
      <c r="L103" s="71"/>
      <c r="M103" s="72" t="str">
        <f t="shared" si="8"/>
        <v/>
      </c>
      <c r="N103" s="85" t="str">
        <f>IFERROR(MIN(IF(B103="","",VLOOKUP($B103,'Measure&amp;Incentive Picklist'!$E:$J,5,FALSE)*E103*F103),M103),"")</f>
        <v/>
      </c>
      <c r="O103" s="69"/>
      <c r="P103" s="65">
        <f t="shared" si="9"/>
        <v>0</v>
      </c>
      <c r="Q103" s="65">
        <f t="shared" si="7"/>
        <v>0</v>
      </c>
      <c r="R103" s="65">
        <f t="shared" si="10"/>
        <v>0</v>
      </c>
      <c r="S103" s="65">
        <f t="shared" si="11"/>
        <v>0</v>
      </c>
    </row>
    <row r="104" spans="1:19" x14ac:dyDescent="0.25">
      <c r="A104" s="66">
        <f t="shared" si="12"/>
        <v>97</v>
      </c>
      <c r="B104" s="69"/>
      <c r="C104" s="66" t="str">
        <f>IF(B104="","",VLOOKUP(B104,'Measure&amp;Incentive Picklist'!E:J,2,FALSE))</f>
        <v/>
      </c>
      <c r="D104" s="69"/>
      <c r="E104" s="70"/>
      <c r="F104" s="70"/>
      <c r="G104" s="70"/>
      <c r="H104" s="246"/>
      <c r="I104" s="69"/>
      <c r="J104" s="69"/>
      <c r="K104" s="71"/>
      <c r="L104" s="71"/>
      <c r="M104" s="72" t="str">
        <f t="shared" si="8"/>
        <v/>
      </c>
      <c r="N104" s="85" t="str">
        <f>IFERROR(MIN(IF(B104="","",VLOOKUP($B104,'Measure&amp;Incentive Picklist'!$E:$J,5,FALSE)*E104*F104),M104),"")</f>
        <v/>
      </c>
      <c r="O104" s="69"/>
      <c r="P104" s="65">
        <f t="shared" si="9"/>
        <v>0</v>
      </c>
      <c r="Q104" s="65">
        <f t="shared" ref="Q104:Q135" si="13">IF(AND(B104&gt;0,ISERROR(P104)),1,0)</f>
        <v>0</v>
      </c>
      <c r="R104" s="65">
        <f t="shared" si="10"/>
        <v>0</v>
      </c>
      <c r="S104" s="65">
        <f t="shared" si="11"/>
        <v>0</v>
      </c>
    </row>
    <row r="105" spans="1:19" x14ac:dyDescent="0.25">
      <c r="A105" s="66">
        <f t="shared" si="12"/>
        <v>98</v>
      </c>
      <c r="B105" s="69"/>
      <c r="C105" s="66" t="str">
        <f>IF(B105="","",VLOOKUP(B105,'Measure&amp;Incentive Picklist'!E:J,2,FALSE))</f>
        <v/>
      </c>
      <c r="D105" s="69"/>
      <c r="E105" s="70"/>
      <c r="F105" s="70"/>
      <c r="G105" s="70"/>
      <c r="H105" s="246"/>
      <c r="I105" s="69"/>
      <c r="J105" s="69"/>
      <c r="K105" s="71"/>
      <c r="L105" s="71"/>
      <c r="M105" s="72" t="str">
        <f t="shared" si="8"/>
        <v/>
      </c>
      <c r="N105" s="85" t="str">
        <f>IFERROR(MIN(IF(B105="","",VLOOKUP($B105,'Measure&amp;Incentive Picklist'!$E:$J,5,FALSE)*E105*F105),M105),"")</f>
        <v/>
      </c>
      <c r="O105" s="69"/>
      <c r="P105" s="65">
        <f t="shared" si="9"/>
        <v>0</v>
      </c>
      <c r="Q105" s="65">
        <f t="shared" si="13"/>
        <v>0</v>
      </c>
      <c r="R105" s="65">
        <f t="shared" si="10"/>
        <v>0</v>
      </c>
      <c r="S105" s="65">
        <f t="shared" si="11"/>
        <v>0</v>
      </c>
    </row>
    <row r="106" spans="1:19" x14ac:dyDescent="0.25">
      <c r="A106" s="66">
        <f t="shared" si="12"/>
        <v>99</v>
      </c>
      <c r="B106" s="69"/>
      <c r="C106" s="66" t="str">
        <f>IF(B106="","",VLOOKUP(B106,'Measure&amp;Incentive Picklist'!E:J,2,FALSE))</f>
        <v/>
      </c>
      <c r="D106" s="69"/>
      <c r="E106" s="70"/>
      <c r="F106" s="70"/>
      <c r="G106" s="70"/>
      <c r="H106" s="246"/>
      <c r="I106" s="69"/>
      <c r="J106" s="69"/>
      <c r="K106" s="71"/>
      <c r="L106" s="71"/>
      <c r="M106" s="72" t="str">
        <f t="shared" si="8"/>
        <v/>
      </c>
      <c r="N106" s="85" t="str">
        <f>IFERROR(MIN(IF(B106="","",VLOOKUP($B106,'Measure&amp;Incentive Picklist'!$E:$J,5,FALSE)*E106*F106),M106),"")</f>
        <v/>
      </c>
      <c r="O106" s="69"/>
      <c r="P106" s="65">
        <f t="shared" si="9"/>
        <v>0</v>
      </c>
      <c r="Q106" s="65">
        <f t="shared" si="13"/>
        <v>0</v>
      </c>
      <c r="R106" s="65">
        <f t="shared" si="10"/>
        <v>0</v>
      </c>
      <c r="S106" s="65">
        <f t="shared" si="11"/>
        <v>0</v>
      </c>
    </row>
    <row r="107" spans="1:19" x14ac:dyDescent="0.25">
      <c r="A107" s="66">
        <f t="shared" si="12"/>
        <v>100</v>
      </c>
      <c r="B107" s="69"/>
      <c r="C107" s="66" t="str">
        <f>IF(B107="","",VLOOKUP(B107,'Measure&amp;Incentive Picklist'!E:J,2,FALSE))</f>
        <v/>
      </c>
      <c r="D107" s="69"/>
      <c r="E107" s="70"/>
      <c r="F107" s="70"/>
      <c r="G107" s="70"/>
      <c r="H107" s="246"/>
      <c r="I107" s="69"/>
      <c r="J107" s="69"/>
      <c r="K107" s="71"/>
      <c r="L107" s="71"/>
      <c r="M107" s="72" t="str">
        <f t="shared" si="8"/>
        <v/>
      </c>
      <c r="N107" s="85" t="str">
        <f>IFERROR(MIN(IF(B107="","",VLOOKUP($B107,'Measure&amp;Incentive Picklist'!$E:$J,5,FALSE)*E107*F107),M107),"")</f>
        <v/>
      </c>
      <c r="O107" s="69"/>
      <c r="P107" s="65">
        <f t="shared" si="9"/>
        <v>0</v>
      </c>
      <c r="Q107" s="65">
        <f t="shared" si="13"/>
        <v>0</v>
      </c>
      <c r="R107" s="65">
        <f t="shared" si="10"/>
        <v>0</v>
      </c>
      <c r="S107" s="65">
        <f t="shared" si="11"/>
        <v>0</v>
      </c>
    </row>
    <row r="108" spans="1:19" x14ac:dyDescent="0.25">
      <c r="A108" s="66">
        <f t="shared" si="12"/>
        <v>101</v>
      </c>
      <c r="B108" s="69"/>
      <c r="C108" s="66" t="str">
        <f>IF(B108="","",VLOOKUP(B108,'Measure&amp;Incentive Picklist'!E:J,2,FALSE))</f>
        <v/>
      </c>
      <c r="D108" s="69"/>
      <c r="E108" s="70"/>
      <c r="F108" s="70"/>
      <c r="G108" s="70"/>
      <c r="H108" s="246"/>
      <c r="I108" s="69"/>
      <c r="J108" s="69"/>
      <c r="K108" s="71"/>
      <c r="L108" s="71"/>
      <c r="M108" s="72" t="str">
        <f t="shared" si="8"/>
        <v/>
      </c>
      <c r="N108" s="85" t="str">
        <f>IFERROR(MIN(IF(B108="","",VLOOKUP($B108,'Measure&amp;Incentive Picklist'!$E:$J,5,FALSE)*E108*F108),M108),"")</f>
        <v/>
      </c>
      <c r="O108" s="69"/>
      <c r="P108" s="65">
        <f t="shared" si="9"/>
        <v>0</v>
      </c>
      <c r="Q108" s="65">
        <f t="shared" si="13"/>
        <v>0</v>
      </c>
      <c r="R108" s="65">
        <f t="shared" si="10"/>
        <v>0</v>
      </c>
      <c r="S108" s="65">
        <f t="shared" si="11"/>
        <v>0</v>
      </c>
    </row>
    <row r="109" spans="1:19" x14ac:dyDescent="0.25">
      <c r="A109" s="66">
        <f t="shared" si="12"/>
        <v>102</v>
      </c>
      <c r="B109" s="69"/>
      <c r="C109" s="66" t="str">
        <f>IF(B109="","",VLOOKUP(B109,'Measure&amp;Incentive Picklist'!E:J,2,FALSE))</f>
        <v/>
      </c>
      <c r="D109" s="69"/>
      <c r="E109" s="70"/>
      <c r="F109" s="70"/>
      <c r="G109" s="70"/>
      <c r="H109" s="246"/>
      <c r="I109" s="69"/>
      <c r="J109" s="69"/>
      <c r="K109" s="71"/>
      <c r="L109" s="71"/>
      <c r="M109" s="72" t="str">
        <f t="shared" si="8"/>
        <v/>
      </c>
      <c r="N109" s="85" t="str">
        <f>IFERROR(MIN(IF(B109="","",VLOOKUP($B109,'Measure&amp;Incentive Picklist'!$E:$J,5,FALSE)*E109*F109),M109),"")</f>
        <v/>
      </c>
      <c r="O109" s="69"/>
      <c r="P109" s="65">
        <f t="shared" si="9"/>
        <v>0</v>
      </c>
      <c r="Q109" s="65">
        <f t="shared" si="13"/>
        <v>0</v>
      </c>
      <c r="R109" s="65">
        <f t="shared" si="10"/>
        <v>0</v>
      </c>
      <c r="S109" s="65">
        <f t="shared" si="11"/>
        <v>0</v>
      </c>
    </row>
    <row r="110" spans="1:19" x14ac:dyDescent="0.25">
      <c r="A110" s="66">
        <f t="shared" si="12"/>
        <v>103</v>
      </c>
      <c r="B110" s="69"/>
      <c r="C110" s="66" t="str">
        <f>IF(B110="","",VLOOKUP(B110,'Measure&amp;Incentive Picklist'!E:J,2,FALSE))</f>
        <v/>
      </c>
      <c r="D110" s="69"/>
      <c r="E110" s="70"/>
      <c r="F110" s="70"/>
      <c r="G110" s="70"/>
      <c r="H110" s="246"/>
      <c r="I110" s="69"/>
      <c r="J110" s="69"/>
      <c r="K110" s="71"/>
      <c r="L110" s="71"/>
      <c r="M110" s="72" t="str">
        <f t="shared" si="8"/>
        <v/>
      </c>
      <c r="N110" s="85" t="str">
        <f>IFERROR(MIN(IF(B110="","",VLOOKUP($B110,'Measure&amp;Incentive Picklist'!$E:$J,5,FALSE)*E110*F110),M110),"")</f>
        <v/>
      </c>
      <c r="O110" s="69"/>
      <c r="P110" s="65">
        <f t="shared" si="9"/>
        <v>0</v>
      </c>
      <c r="Q110" s="65">
        <f t="shared" si="13"/>
        <v>0</v>
      </c>
      <c r="R110" s="65">
        <f t="shared" si="10"/>
        <v>0</v>
      </c>
      <c r="S110" s="65">
        <f t="shared" si="11"/>
        <v>0</v>
      </c>
    </row>
    <row r="111" spans="1:19" x14ac:dyDescent="0.25">
      <c r="A111" s="66">
        <f t="shared" si="12"/>
        <v>104</v>
      </c>
      <c r="B111" s="69"/>
      <c r="C111" s="66" t="str">
        <f>IF(B111="","",VLOOKUP(B111,'Measure&amp;Incentive Picklist'!E:J,2,FALSE))</f>
        <v/>
      </c>
      <c r="D111" s="69"/>
      <c r="E111" s="70"/>
      <c r="F111" s="70"/>
      <c r="G111" s="70"/>
      <c r="H111" s="246"/>
      <c r="I111" s="69"/>
      <c r="J111" s="69"/>
      <c r="K111" s="71"/>
      <c r="L111" s="71"/>
      <c r="M111" s="72" t="str">
        <f t="shared" si="8"/>
        <v/>
      </c>
      <c r="N111" s="85" t="str">
        <f>IFERROR(MIN(IF(B111="","",VLOOKUP($B111,'Measure&amp;Incentive Picklist'!$E:$J,5,FALSE)*E111*F111),M111),"")</f>
        <v/>
      </c>
      <c r="O111" s="69"/>
      <c r="P111" s="65">
        <f t="shared" si="9"/>
        <v>0</v>
      </c>
      <c r="Q111" s="65">
        <f t="shared" si="13"/>
        <v>0</v>
      </c>
      <c r="R111" s="65">
        <f t="shared" si="10"/>
        <v>0</v>
      </c>
      <c r="S111" s="65">
        <f t="shared" si="11"/>
        <v>0</v>
      </c>
    </row>
    <row r="112" spans="1:19" x14ac:dyDescent="0.25">
      <c r="A112" s="66">
        <f t="shared" si="12"/>
        <v>105</v>
      </c>
      <c r="B112" s="69"/>
      <c r="C112" s="66" t="str">
        <f>IF(B112="","",VLOOKUP(B112,'Measure&amp;Incentive Picklist'!E:J,2,FALSE))</f>
        <v/>
      </c>
      <c r="D112" s="69"/>
      <c r="E112" s="70"/>
      <c r="F112" s="70"/>
      <c r="G112" s="70"/>
      <c r="H112" s="246"/>
      <c r="I112" s="69"/>
      <c r="J112" s="69"/>
      <c r="K112" s="71"/>
      <c r="L112" s="71"/>
      <c r="M112" s="72" t="str">
        <f t="shared" si="8"/>
        <v/>
      </c>
      <c r="N112" s="85" t="str">
        <f>IFERROR(MIN(IF(B112="","",VLOOKUP($B112,'Measure&amp;Incentive Picklist'!$E:$J,5,FALSE)*E112*F112),M112),"")</f>
        <v/>
      </c>
      <c r="O112" s="69"/>
      <c r="P112" s="65">
        <f t="shared" si="9"/>
        <v>0</v>
      </c>
      <c r="Q112" s="65">
        <f t="shared" si="13"/>
        <v>0</v>
      </c>
      <c r="R112" s="65">
        <f t="shared" si="10"/>
        <v>0</v>
      </c>
      <c r="S112" s="65">
        <f t="shared" si="11"/>
        <v>0</v>
      </c>
    </row>
    <row r="113" spans="1:19" x14ac:dyDescent="0.25">
      <c r="A113" s="66">
        <f t="shared" si="12"/>
        <v>106</v>
      </c>
      <c r="B113" s="69"/>
      <c r="C113" s="66" t="str">
        <f>IF(B113="","",VLOOKUP(B113,'Measure&amp;Incentive Picklist'!E:J,2,FALSE))</f>
        <v/>
      </c>
      <c r="D113" s="69"/>
      <c r="E113" s="70"/>
      <c r="F113" s="70"/>
      <c r="G113" s="70"/>
      <c r="H113" s="246"/>
      <c r="I113" s="69"/>
      <c r="J113" s="69"/>
      <c r="K113" s="71"/>
      <c r="L113" s="71"/>
      <c r="M113" s="72" t="str">
        <f t="shared" si="8"/>
        <v/>
      </c>
      <c r="N113" s="85" t="str">
        <f>IFERROR(MIN(IF(B113="","",VLOOKUP($B113,'Measure&amp;Incentive Picklist'!$E:$J,5,FALSE)*E113*F113),M113),"")</f>
        <v/>
      </c>
      <c r="O113" s="69"/>
      <c r="P113" s="65">
        <f t="shared" si="9"/>
        <v>0</v>
      </c>
      <c r="Q113" s="65">
        <f t="shared" si="13"/>
        <v>0</v>
      </c>
      <c r="R113" s="65">
        <f t="shared" si="10"/>
        <v>0</v>
      </c>
      <c r="S113" s="65">
        <f t="shared" si="11"/>
        <v>0</v>
      </c>
    </row>
    <row r="114" spans="1:19" x14ac:dyDescent="0.25">
      <c r="A114" s="66">
        <f t="shared" si="12"/>
        <v>107</v>
      </c>
      <c r="B114" s="69"/>
      <c r="C114" s="66" t="str">
        <f>IF(B114="","",VLOOKUP(B114,'Measure&amp;Incentive Picklist'!E:J,2,FALSE))</f>
        <v/>
      </c>
      <c r="D114" s="69"/>
      <c r="E114" s="70"/>
      <c r="F114" s="70"/>
      <c r="G114" s="70"/>
      <c r="H114" s="246"/>
      <c r="I114" s="69"/>
      <c r="J114" s="69"/>
      <c r="K114" s="71"/>
      <c r="L114" s="71"/>
      <c r="M114" s="72" t="str">
        <f t="shared" si="8"/>
        <v/>
      </c>
      <c r="N114" s="85" t="str">
        <f>IFERROR(MIN(IF(B114="","",VLOOKUP($B114,'Measure&amp;Incentive Picklist'!$E:$J,5,FALSE)*E114*F114),M114),"")</f>
        <v/>
      </c>
      <c r="O114" s="69"/>
      <c r="P114" s="65">
        <f t="shared" si="9"/>
        <v>0</v>
      </c>
      <c r="Q114" s="65">
        <f t="shared" si="13"/>
        <v>0</v>
      </c>
      <c r="R114" s="65">
        <f t="shared" si="10"/>
        <v>0</v>
      </c>
      <c r="S114" s="65">
        <f t="shared" si="11"/>
        <v>0</v>
      </c>
    </row>
    <row r="115" spans="1:19" x14ac:dyDescent="0.25">
      <c r="A115" s="66">
        <f t="shared" si="12"/>
        <v>108</v>
      </c>
      <c r="B115" s="69"/>
      <c r="C115" s="66" t="str">
        <f>IF(B115="","",VLOOKUP(B115,'Measure&amp;Incentive Picklist'!E:J,2,FALSE))</f>
        <v/>
      </c>
      <c r="D115" s="69"/>
      <c r="E115" s="70"/>
      <c r="F115" s="70"/>
      <c r="G115" s="70"/>
      <c r="H115" s="246"/>
      <c r="I115" s="69"/>
      <c r="J115" s="69"/>
      <c r="K115" s="71"/>
      <c r="L115" s="71"/>
      <c r="M115" s="72" t="str">
        <f t="shared" si="8"/>
        <v/>
      </c>
      <c r="N115" s="85" t="str">
        <f>IFERROR(MIN(IF(B115="","",VLOOKUP($B115,'Measure&amp;Incentive Picklist'!$E:$J,5,FALSE)*E115*F115),M115),"")</f>
        <v/>
      </c>
      <c r="O115" s="69"/>
      <c r="P115" s="65">
        <f t="shared" si="9"/>
        <v>0</v>
      </c>
      <c r="Q115" s="65">
        <f t="shared" si="13"/>
        <v>0</v>
      </c>
      <c r="R115" s="65">
        <f t="shared" si="10"/>
        <v>0</v>
      </c>
      <c r="S115" s="65">
        <f t="shared" si="11"/>
        <v>0</v>
      </c>
    </row>
    <row r="116" spans="1:19" x14ac:dyDescent="0.25">
      <c r="A116" s="66">
        <f t="shared" si="12"/>
        <v>109</v>
      </c>
      <c r="B116" s="69"/>
      <c r="C116" s="66" t="str">
        <f>IF(B116="","",VLOOKUP(B116,'Measure&amp;Incentive Picklist'!E:J,2,FALSE))</f>
        <v/>
      </c>
      <c r="D116" s="69"/>
      <c r="E116" s="70"/>
      <c r="F116" s="70"/>
      <c r="G116" s="70"/>
      <c r="H116" s="246"/>
      <c r="I116" s="69"/>
      <c r="J116" s="69"/>
      <c r="K116" s="71"/>
      <c r="L116" s="71"/>
      <c r="M116" s="72" t="str">
        <f t="shared" si="8"/>
        <v/>
      </c>
      <c r="N116" s="85" t="str">
        <f>IFERROR(MIN(IF(B116="","",VLOOKUP($B116,'Measure&amp;Incentive Picklist'!$E:$J,5,FALSE)*E116*F116),M116),"")</f>
        <v/>
      </c>
      <c r="O116" s="69"/>
      <c r="P116" s="65">
        <f t="shared" si="9"/>
        <v>0</v>
      </c>
      <c r="Q116" s="65">
        <f t="shared" si="13"/>
        <v>0</v>
      </c>
      <c r="R116" s="65">
        <f t="shared" si="10"/>
        <v>0</v>
      </c>
      <c r="S116" s="65">
        <f t="shared" si="11"/>
        <v>0</v>
      </c>
    </row>
    <row r="117" spans="1:19" x14ac:dyDescent="0.25">
      <c r="A117" s="66">
        <f t="shared" si="12"/>
        <v>110</v>
      </c>
      <c r="B117" s="69"/>
      <c r="C117" s="66" t="str">
        <f>IF(B117="","",VLOOKUP(B117,'Measure&amp;Incentive Picklist'!E:J,2,FALSE))</f>
        <v/>
      </c>
      <c r="D117" s="69"/>
      <c r="E117" s="70"/>
      <c r="F117" s="70"/>
      <c r="G117" s="70"/>
      <c r="H117" s="246"/>
      <c r="I117" s="69"/>
      <c r="J117" s="69"/>
      <c r="K117" s="71"/>
      <c r="L117" s="71"/>
      <c r="M117" s="72" t="str">
        <f t="shared" si="8"/>
        <v/>
      </c>
      <c r="N117" s="85" t="str">
        <f>IFERROR(MIN(IF(B117="","",VLOOKUP($B117,'Measure&amp;Incentive Picklist'!$E:$J,5,FALSE)*E117*F117),M117),"")</f>
        <v/>
      </c>
      <c r="O117" s="69"/>
      <c r="P117" s="65">
        <f t="shared" si="9"/>
        <v>0</v>
      </c>
      <c r="Q117" s="65">
        <f t="shared" si="13"/>
        <v>0</v>
      </c>
      <c r="R117" s="65">
        <f t="shared" si="10"/>
        <v>0</v>
      </c>
      <c r="S117" s="65">
        <f t="shared" si="11"/>
        <v>0</v>
      </c>
    </row>
    <row r="118" spans="1:19" x14ac:dyDescent="0.25">
      <c r="A118" s="66">
        <f t="shared" si="12"/>
        <v>111</v>
      </c>
      <c r="B118" s="69"/>
      <c r="C118" s="66" t="str">
        <f>IF(B118="","",VLOOKUP(B118,'Measure&amp;Incentive Picklist'!E:J,2,FALSE))</f>
        <v/>
      </c>
      <c r="D118" s="69"/>
      <c r="E118" s="70"/>
      <c r="F118" s="70"/>
      <c r="G118" s="70"/>
      <c r="H118" s="246"/>
      <c r="I118" s="69"/>
      <c r="J118" s="69"/>
      <c r="K118" s="71"/>
      <c r="L118" s="71"/>
      <c r="M118" s="72" t="str">
        <f t="shared" si="8"/>
        <v/>
      </c>
      <c r="N118" s="85" t="str">
        <f>IFERROR(MIN(IF(B118="","",VLOOKUP($B118,'Measure&amp;Incentive Picklist'!$E:$J,5,FALSE)*E118*F118),M118),"")</f>
        <v/>
      </c>
      <c r="O118" s="69"/>
      <c r="P118" s="65">
        <f t="shared" si="9"/>
        <v>0</v>
      </c>
      <c r="Q118" s="65">
        <f t="shared" si="13"/>
        <v>0</v>
      </c>
      <c r="R118" s="65">
        <f t="shared" si="10"/>
        <v>0</v>
      </c>
      <c r="S118" s="65">
        <f t="shared" si="11"/>
        <v>0</v>
      </c>
    </row>
    <row r="119" spans="1:19" x14ac:dyDescent="0.25">
      <c r="A119" s="66">
        <f t="shared" si="12"/>
        <v>112</v>
      </c>
      <c r="B119" s="69"/>
      <c r="C119" s="66" t="str">
        <f>IF(B119="","",VLOOKUP(B119,'Measure&amp;Incentive Picklist'!E:J,2,FALSE))</f>
        <v/>
      </c>
      <c r="D119" s="69"/>
      <c r="E119" s="70"/>
      <c r="F119" s="70"/>
      <c r="G119" s="70"/>
      <c r="H119" s="246"/>
      <c r="I119" s="69"/>
      <c r="J119" s="69"/>
      <c r="K119" s="71"/>
      <c r="L119" s="71"/>
      <c r="M119" s="72" t="str">
        <f t="shared" si="8"/>
        <v/>
      </c>
      <c r="N119" s="85" t="str">
        <f>IFERROR(MIN(IF(B119="","",VLOOKUP($B119,'Measure&amp;Incentive Picklist'!$E:$J,5,FALSE)*E119*F119),M119),"")</f>
        <v/>
      </c>
      <c r="O119" s="69"/>
      <c r="P119" s="65">
        <f t="shared" si="9"/>
        <v>0</v>
      </c>
      <c r="Q119" s="65">
        <f t="shared" si="13"/>
        <v>0</v>
      </c>
      <c r="R119" s="65">
        <f t="shared" si="10"/>
        <v>0</v>
      </c>
      <c r="S119" s="65">
        <f t="shared" si="11"/>
        <v>0</v>
      </c>
    </row>
    <row r="120" spans="1:19" x14ac:dyDescent="0.25">
      <c r="A120" s="66">
        <f t="shared" si="12"/>
        <v>113</v>
      </c>
      <c r="B120" s="69"/>
      <c r="C120" s="66" t="str">
        <f>IF(B120="","",VLOOKUP(B120,'Measure&amp;Incentive Picklist'!E:J,2,FALSE))</f>
        <v/>
      </c>
      <c r="D120" s="69"/>
      <c r="E120" s="70"/>
      <c r="F120" s="70"/>
      <c r="G120" s="70"/>
      <c r="H120" s="246"/>
      <c r="I120" s="69"/>
      <c r="J120" s="69"/>
      <c r="K120" s="71"/>
      <c r="L120" s="71"/>
      <c r="M120" s="72" t="str">
        <f t="shared" si="8"/>
        <v/>
      </c>
      <c r="N120" s="85" t="str">
        <f>IFERROR(MIN(IF(B120="","",VLOOKUP($B120,'Measure&amp;Incentive Picklist'!$E:$J,5,FALSE)*E120*F120),M120),"")</f>
        <v/>
      </c>
      <c r="O120" s="69"/>
      <c r="P120" s="65">
        <f t="shared" si="9"/>
        <v>0</v>
      </c>
      <c r="Q120" s="65">
        <f t="shared" si="13"/>
        <v>0</v>
      </c>
      <c r="R120" s="65">
        <f t="shared" si="10"/>
        <v>0</v>
      </c>
      <c r="S120" s="65">
        <f t="shared" si="11"/>
        <v>0</v>
      </c>
    </row>
    <row r="121" spans="1:19" x14ac:dyDescent="0.25">
      <c r="A121" s="66">
        <f t="shared" si="12"/>
        <v>114</v>
      </c>
      <c r="B121" s="69"/>
      <c r="C121" s="66" t="str">
        <f>IF(B121="","",VLOOKUP(B121,'Measure&amp;Incentive Picklist'!E:J,2,FALSE))</f>
        <v/>
      </c>
      <c r="D121" s="69"/>
      <c r="E121" s="70"/>
      <c r="F121" s="70"/>
      <c r="G121" s="70"/>
      <c r="H121" s="246"/>
      <c r="I121" s="69"/>
      <c r="J121" s="69"/>
      <c r="K121" s="71"/>
      <c r="L121" s="71"/>
      <c r="M121" s="72" t="str">
        <f t="shared" si="8"/>
        <v/>
      </c>
      <c r="N121" s="85" t="str">
        <f>IFERROR(MIN(IF(B121="","",VLOOKUP($B121,'Measure&amp;Incentive Picklist'!$E:$J,5,FALSE)*E121*F121),M121),"")</f>
        <v/>
      </c>
      <c r="O121" s="69"/>
      <c r="P121" s="65">
        <f t="shared" si="9"/>
        <v>0</v>
      </c>
      <c r="Q121" s="65">
        <f t="shared" si="13"/>
        <v>0</v>
      </c>
      <c r="R121" s="65">
        <f t="shared" si="10"/>
        <v>0</v>
      </c>
      <c r="S121" s="65">
        <f t="shared" si="11"/>
        <v>0</v>
      </c>
    </row>
    <row r="122" spans="1:19" x14ac:dyDescent="0.25">
      <c r="A122" s="66">
        <f t="shared" si="12"/>
        <v>115</v>
      </c>
      <c r="B122" s="69"/>
      <c r="C122" s="66" t="str">
        <f>IF(B122="","",VLOOKUP(B122,'Measure&amp;Incentive Picklist'!E:J,2,FALSE))</f>
        <v/>
      </c>
      <c r="D122" s="69"/>
      <c r="E122" s="70"/>
      <c r="F122" s="70"/>
      <c r="G122" s="70"/>
      <c r="H122" s="246"/>
      <c r="I122" s="69"/>
      <c r="J122" s="69"/>
      <c r="K122" s="71"/>
      <c r="L122" s="71"/>
      <c r="M122" s="72" t="str">
        <f t="shared" si="8"/>
        <v/>
      </c>
      <c r="N122" s="85" t="str">
        <f>IFERROR(MIN(IF(B122="","",VLOOKUP($B122,'Measure&amp;Incentive Picklist'!$E:$J,5,FALSE)*E122*F122),M122),"")</f>
        <v/>
      </c>
      <c r="O122" s="69"/>
      <c r="P122" s="65">
        <f t="shared" si="9"/>
        <v>0</v>
      </c>
      <c r="Q122" s="65">
        <f t="shared" si="13"/>
        <v>0</v>
      </c>
      <c r="R122" s="65">
        <f t="shared" si="10"/>
        <v>0</v>
      </c>
      <c r="S122" s="65">
        <f t="shared" si="11"/>
        <v>0</v>
      </c>
    </row>
    <row r="123" spans="1:19" x14ac:dyDescent="0.25">
      <c r="A123" s="66">
        <f t="shared" si="12"/>
        <v>116</v>
      </c>
      <c r="B123" s="69"/>
      <c r="C123" s="66" t="str">
        <f>IF(B123="","",VLOOKUP(B123,'Measure&amp;Incentive Picklist'!E:J,2,FALSE))</f>
        <v/>
      </c>
      <c r="D123" s="69"/>
      <c r="E123" s="70"/>
      <c r="F123" s="70"/>
      <c r="G123" s="70"/>
      <c r="H123" s="246"/>
      <c r="I123" s="69"/>
      <c r="J123" s="69"/>
      <c r="K123" s="71"/>
      <c r="L123" s="71"/>
      <c r="M123" s="72" t="str">
        <f t="shared" si="8"/>
        <v/>
      </c>
      <c r="N123" s="85" t="str">
        <f>IFERROR(MIN(IF(B123="","",VLOOKUP($B123,'Measure&amp;Incentive Picklist'!$E:$J,5,FALSE)*E123*F123),M123),"")</f>
        <v/>
      </c>
      <c r="O123" s="69"/>
      <c r="P123" s="65">
        <f t="shared" si="9"/>
        <v>0</v>
      </c>
      <c r="Q123" s="65">
        <f t="shared" si="13"/>
        <v>0</v>
      </c>
      <c r="R123" s="65">
        <f t="shared" si="10"/>
        <v>0</v>
      </c>
      <c r="S123" s="65">
        <f t="shared" si="11"/>
        <v>0</v>
      </c>
    </row>
    <row r="124" spans="1:19" x14ac:dyDescent="0.25">
      <c r="A124" s="66">
        <f t="shared" si="12"/>
        <v>117</v>
      </c>
      <c r="B124" s="69"/>
      <c r="C124" s="66" t="str">
        <f>IF(B124="","",VLOOKUP(B124,'Measure&amp;Incentive Picklist'!E:J,2,FALSE))</f>
        <v/>
      </c>
      <c r="D124" s="69"/>
      <c r="E124" s="70"/>
      <c r="F124" s="70"/>
      <c r="G124" s="70"/>
      <c r="H124" s="246"/>
      <c r="I124" s="69"/>
      <c r="J124" s="69"/>
      <c r="K124" s="71"/>
      <c r="L124" s="71"/>
      <c r="M124" s="72" t="str">
        <f t="shared" si="8"/>
        <v/>
      </c>
      <c r="N124" s="85" t="str">
        <f>IFERROR(MIN(IF(B124="","",VLOOKUP($B124,'Measure&amp;Incentive Picklist'!$E:$J,5,FALSE)*E124*F124),M124),"")</f>
        <v/>
      </c>
      <c r="O124" s="69"/>
      <c r="P124" s="65">
        <f t="shared" si="9"/>
        <v>0</v>
      </c>
      <c r="Q124" s="65">
        <f t="shared" si="13"/>
        <v>0</v>
      </c>
      <c r="R124" s="65">
        <f t="shared" si="10"/>
        <v>0</v>
      </c>
      <c r="S124" s="65">
        <f t="shared" si="11"/>
        <v>0</v>
      </c>
    </row>
    <row r="125" spans="1:19" x14ac:dyDescent="0.25">
      <c r="A125" s="66">
        <f t="shared" si="12"/>
        <v>118</v>
      </c>
      <c r="B125" s="69"/>
      <c r="C125" s="66" t="str">
        <f>IF(B125="","",VLOOKUP(B125,'Measure&amp;Incentive Picklist'!E:J,2,FALSE))</f>
        <v/>
      </c>
      <c r="D125" s="69"/>
      <c r="E125" s="70"/>
      <c r="F125" s="70"/>
      <c r="G125" s="70"/>
      <c r="H125" s="246"/>
      <c r="I125" s="69"/>
      <c r="J125" s="69"/>
      <c r="K125" s="71"/>
      <c r="L125" s="71"/>
      <c r="M125" s="72" t="str">
        <f t="shared" si="8"/>
        <v/>
      </c>
      <c r="N125" s="85" t="str">
        <f>IFERROR(MIN(IF(B125="","",VLOOKUP($B125,'Measure&amp;Incentive Picklist'!$E:$J,5,FALSE)*E125*F125),M125),"")</f>
        <v/>
      </c>
      <c r="O125" s="69"/>
      <c r="P125" s="65">
        <f t="shared" si="9"/>
        <v>0</v>
      </c>
      <c r="Q125" s="65">
        <f t="shared" si="13"/>
        <v>0</v>
      </c>
      <c r="R125" s="65">
        <f t="shared" si="10"/>
        <v>0</v>
      </c>
      <c r="S125" s="65">
        <f t="shared" si="11"/>
        <v>0</v>
      </c>
    </row>
    <row r="126" spans="1:19" x14ac:dyDescent="0.25">
      <c r="A126" s="66">
        <f t="shared" si="12"/>
        <v>119</v>
      </c>
      <c r="B126" s="69"/>
      <c r="C126" s="66" t="str">
        <f>IF(B126="","",VLOOKUP(B126,'Measure&amp;Incentive Picklist'!E:J,2,FALSE))</f>
        <v/>
      </c>
      <c r="D126" s="69"/>
      <c r="E126" s="70"/>
      <c r="F126" s="70"/>
      <c r="G126" s="70"/>
      <c r="H126" s="246"/>
      <c r="I126" s="69"/>
      <c r="J126" s="69"/>
      <c r="K126" s="71"/>
      <c r="L126" s="71"/>
      <c r="M126" s="72" t="str">
        <f t="shared" si="8"/>
        <v/>
      </c>
      <c r="N126" s="85" t="str">
        <f>IFERROR(MIN(IF(B126="","",VLOOKUP($B126,'Measure&amp;Incentive Picklist'!$E:$J,5,FALSE)*E126*F126),M126),"")</f>
        <v/>
      </c>
      <c r="O126" s="69"/>
      <c r="P126" s="65">
        <f t="shared" si="9"/>
        <v>0</v>
      </c>
      <c r="Q126" s="65">
        <f t="shared" si="13"/>
        <v>0</v>
      </c>
      <c r="R126" s="65">
        <f t="shared" si="10"/>
        <v>0</v>
      </c>
      <c r="S126" s="65">
        <f t="shared" si="11"/>
        <v>0</v>
      </c>
    </row>
    <row r="127" spans="1:19" x14ac:dyDescent="0.25">
      <c r="A127" s="66">
        <f t="shared" si="12"/>
        <v>120</v>
      </c>
      <c r="B127" s="69"/>
      <c r="C127" s="66" t="str">
        <f>IF(B127="","",VLOOKUP(B127,'Measure&amp;Incentive Picklist'!E:J,2,FALSE))</f>
        <v/>
      </c>
      <c r="D127" s="69"/>
      <c r="E127" s="70"/>
      <c r="F127" s="70"/>
      <c r="G127" s="70"/>
      <c r="H127" s="246"/>
      <c r="I127" s="69"/>
      <c r="J127" s="69"/>
      <c r="K127" s="71"/>
      <c r="L127" s="71"/>
      <c r="M127" s="72" t="str">
        <f t="shared" si="8"/>
        <v/>
      </c>
      <c r="N127" s="85" t="str">
        <f>IFERROR(MIN(IF(B127="","",VLOOKUP($B127,'Measure&amp;Incentive Picklist'!$E:$J,5,FALSE)*E127*F127),M127),"")</f>
        <v/>
      </c>
      <c r="O127" s="69"/>
      <c r="P127" s="65">
        <f t="shared" si="9"/>
        <v>0</v>
      </c>
      <c r="Q127" s="65">
        <f t="shared" si="13"/>
        <v>0</v>
      </c>
      <c r="R127" s="65">
        <f t="shared" si="10"/>
        <v>0</v>
      </c>
      <c r="S127" s="65">
        <f t="shared" si="11"/>
        <v>0</v>
      </c>
    </row>
    <row r="128" spans="1:19" x14ac:dyDescent="0.25">
      <c r="A128" s="66">
        <f t="shared" si="12"/>
        <v>121</v>
      </c>
      <c r="B128" s="69"/>
      <c r="C128" s="66" t="str">
        <f>IF(B128="","",VLOOKUP(B128,'Measure&amp;Incentive Picklist'!E:J,2,FALSE))</f>
        <v/>
      </c>
      <c r="D128" s="69"/>
      <c r="E128" s="70"/>
      <c r="F128" s="70"/>
      <c r="G128" s="70"/>
      <c r="H128" s="246"/>
      <c r="I128" s="69"/>
      <c r="J128" s="69"/>
      <c r="K128" s="71"/>
      <c r="L128" s="71"/>
      <c r="M128" s="72" t="str">
        <f t="shared" si="8"/>
        <v/>
      </c>
      <c r="N128" s="85" t="str">
        <f>IFERROR(MIN(IF(B128="","",VLOOKUP($B128,'Measure&amp;Incentive Picklist'!$E:$J,5,FALSE)*E128*F128),M128),"")</f>
        <v/>
      </c>
      <c r="O128" s="69"/>
      <c r="P128" s="65">
        <f t="shared" si="9"/>
        <v>0</v>
      </c>
      <c r="Q128" s="65">
        <f t="shared" si="13"/>
        <v>0</v>
      </c>
      <c r="R128" s="65">
        <f t="shared" si="10"/>
        <v>0</v>
      </c>
      <c r="S128" s="65">
        <f t="shared" si="11"/>
        <v>0</v>
      </c>
    </row>
    <row r="129" spans="1:19" x14ac:dyDescent="0.25">
      <c r="A129" s="66">
        <f t="shared" si="12"/>
        <v>122</v>
      </c>
      <c r="B129" s="69"/>
      <c r="C129" s="66" t="str">
        <f>IF(B129="","",VLOOKUP(B129,'Measure&amp;Incentive Picklist'!E:J,2,FALSE))</f>
        <v/>
      </c>
      <c r="D129" s="69"/>
      <c r="E129" s="70"/>
      <c r="F129" s="70"/>
      <c r="G129" s="70"/>
      <c r="H129" s="246"/>
      <c r="I129" s="69"/>
      <c r="J129" s="69"/>
      <c r="K129" s="71"/>
      <c r="L129" s="71"/>
      <c r="M129" s="72" t="str">
        <f t="shared" si="8"/>
        <v/>
      </c>
      <c r="N129" s="85" t="str">
        <f>IFERROR(MIN(IF(B129="","",VLOOKUP($B129,'Measure&amp;Incentive Picklist'!$E:$J,5,FALSE)*E129*F129),M129),"")</f>
        <v/>
      </c>
      <c r="O129" s="69"/>
      <c r="P129" s="65">
        <f t="shared" si="9"/>
        <v>0</v>
      </c>
      <c r="Q129" s="65">
        <f t="shared" si="13"/>
        <v>0</v>
      </c>
      <c r="R129" s="65">
        <f t="shared" si="10"/>
        <v>0</v>
      </c>
      <c r="S129" s="65">
        <f t="shared" si="11"/>
        <v>0</v>
      </c>
    </row>
    <row r="130" spans="1:19" x14ac:dyDescent="0.25">
      <c r="A130" s="66">
        <f t="shared" si="12"/>
        <v>123</v>
      </c>
      <c r="B130" s="69"/>
      <c r="C130" s="66" t="str">
        <f>IF(B130="","",VLOOKUP(B130,'Measure&amp;Incentive Picklist'!E:J,2,FALSE))</f>
        <v/>
      </c>
      <c r="D130" s="69"/>
      <c r="E130" s="70"/>
      <c r="F130" s="70"/>
      <c r="G130" s="70"/>
      <c r="H130" s="246"/>
      <c r="I130" s="69"/>
      <c r="J130" s="69"/>
      <c r="K130" s="71"/>
      <c r="L130" s="71"/>
      <c r="M130" s="72" t="str">
        <f t="shared" si="8"/>
        <v/>
      </c>
      <c r="N130" s="85" t="str">
        <f>IFERROR(MIN(IF(B130="","",VLOOKUP($B130,'Measure&amp;Incentive Picklist'!$E:$J,5,FALSE)*E130*F130),M130),"")</f>
        <v/>
      </c>
      <c r="O130" s="69"/>
      <c r="P130" s="65">
        <f t="shared" si="9"/>
        <v>0</v>
      </c>
      <c r="Q130" s="65">
        <f t="shared" si="13"/>
        <v>0</v>
      </c>
      <c r="R130" s="65">
        <f t="shared" si="10"/>
        <v>0</v>
      </c>
      <c r="S130" s="65">
        <f t="shared" si="11"/>
        <v>0</v>
      </c>
    </row>
    <row r="131" spans="1:19" x14ac:dyDescent="0.25">
      <c r="A131" s="66">
        <f t="shared" si="12"/>
        <v>124</v>
      </c>
      <c r="B131" s="69"/>
      <c r="C131" s="66" t="str">
        <f>IF(B131="","",VLOOKUP(B131,'Measure&amp;Incentive Picklist'!E:J,2,FALSE))</f>
        <v/>
      </c>
      <c r="D131" s="69"/>
      <c r="E131" s="70"/>
      <c r="F131" s="70"/>
      <c r="G131" s="70"/>
      <c r="H131" s="246"/>
      <c r="I131" s="69"/>
      <c r="J131" s="69"/>
      <c r="K131" s="71"/>
      <c r="L131" s="71"/>
      <c r="M131" s="72" t="str">
        <f t="shared" si="8"/>
        <v/>
      </c>
      <c r="N131" s="85" t="str">
        <f>IFERROR(MIN(IF(B131="","",VLOOKUP($B131,'Measure&amp;Incentive Picklist'!$E:$J,5,FALSE)*E131*F131),M131),"")</f>
        <v/>
      </c>
      <c r="O131" s="69"/>
      <c r="P131" s="65">
        <f t="shared" si="9"/>
        <v>0</v>
      </c>
      <c r="Q131" s="65">
        <f t="shared" si="13"/>
        <v>0</v>
      </c>
      <c r="R131" s="65">
        <f t="shared" si="10"/>
        <v>0</v>
      </c>
      <c r="S131" s="65">
        <f t="shared" si="11"/>
        <v>0</v>
      </c>
    </row>
    <row r="132" spans="1:19" x14ac:dyDescent="0.25">
      <c r="A132" s="66">
        <f t="shared" si="12"/>
        <v>125</v>
      </c>
      <c r="B132" s="69"/>
      <c r="C132" s="66" t="str">
        <f>IF(B132="","",VLOOKUP(B132,'Measure&amp;Incentive Picklist'!E:J,2,FALSE))</f>
        <v/>
      </c>
      <c r="D132" s="69"/>
      <c r="E132" s="70"/>
      <c r="F132" s="70"/>
      <c r="G132" s="70"/>
      <c r="H132" s="246"/>
      <c r="I132" s="69"/>
      <c r="J132" s="69"/>
      <c r="K132" s="71"/>
      <c r="L132" s="71"/>
      <c r="M132" s="72" t="str">
        <f t="shared" si="8"/>
        <v/>
      </c>
      <c r="N132" s="85" t="str">
        <f>IFERROR(MIN(IF(B132="","",VLOOKUP($B132,'Measure&amp;Incentive Picklist'!$E:$J,5,FALSE)*E132*F132),M132),"")</f>
        <v/>
      </c>
      <c r="O132" s="69"/>
      <c r="P132" s="65">
        <f t="shared" si="9"/>
        <v>0</v>
      </c>
      <c r="Q132" s="65">
        <f t="shared" si="13"/>
        <v>0</v>
      </c>
      <c r="R132" s="65">
        <f t="shared" si="10"/>
        <v>0</v>
      </c>
      <c r="S132" s="65">
        <f t="shared" si="11"/>
        <v>0</v>
      </c>
    </row>
    <row r="133" spans="1:19" x14ac:dyDescent="0.25">
      <c r="A133" s="66">
        <f t="shared" si="12"/>
        <v>126</v>
      </c>
      <c r="B133" s="69"/>
      <c r="C133" s="66" t="str">
        <f>IF(B133="","",VLOOKUP(B133,'Measure&amp;Incentive Picklist'!E:J,2,FALSE))</f>
        <v/>
      </c>
      <c r="D133" s="69"/>
      <c r="E133" s="70"/>
      <c r="F133" s="70"/>
      <c r="G133" s="70"/>
      <c r="H133" s="246"/>
      <c r="I133" s="69"/>
      <c r="J133" s="69"/>
      <c r="K133" s="71"/>
      <c r="L133" s="71"/>
      <c r="M133" s="72" t="str">
        <f t="shared" si="8"/>
        <v/>
      </c>
      <c r="N133" s="85" t="str">
        <f>IFERROR(MIN(IF(B133="","",VLOOKUP($B133,'Measure&amp;Incentive Picklist'!$E:$J,5,FALSE)*E133*F133),M133),"")</f>
        <v/>
      </c>
      <c r="O133" s="69"/>
      <c r="P133" s="65">
        <f t="shared" si="9"/>
        <v>0</v>
      </c>
      <c r="Q133" s="65">
        <f t="shared" si="13"/>
        <v>0</v>
      </c>
      <c r="R133" s="65">
        <f t="shared" si="10"/>
        <v>0</v>
      </c>
      <c r="S133" s="65">
        <f t="shared" si="11"/>
        <v>0</v>
      </c>
    </row>
    <row r="134" spans="1:19" x14ac:dyDescent="0.25">
      <c r="A134" s="66">
        <f t="shared" si="12"/>
        <v>127</v>
      </c>
      <c r="B134" s="69"/>
      <c r="C134" s="66" t="str">
        <f>IF(B134="","",VLOOKUP(B134,'Measure&amp;Incentive Picklist'!E:J,2,FALSE))</f>
        <v/>
      </c>
      <c r="D134" s="69"/>
      <c r="E134" s="70"/>
      <c r="F134" s="70"/>
      <c r="G134" s="70"/>
      <c r="H134" s="246"/>
      <c r="I134" s="69"/>
      <c r="J134" s="69"/>
      <c r="K134" s="71"/>
      <c r="L134" s="71"/>
      <c r="M134" s="72" t="str">
        <f t="shared" si="8"/>
        <v/>
      </c>
      <c r="N134" s="85" t="str">
        <f>IFERROR(MIN(IF(B134="","",VLOOKUP($B134,'Measure&amp;Incentive Picklist'!$E:$J,5,FALSE)*E134*F134),M134),"")</f>
        <v/>
      </c>
      <c r="O134" s="69"/>
      <c r="P134" s="65">
        <f t="shared" si="9"/>
        <v>0</v>
      </c>
      <c r="Q134" s="65">
        <f t="shared" si="13"/>
        <v>0</v>
      </c>
      <c r="R134" s="65">
        <f t="shared" si="10"/>
        <v>0</v>
      </c>
      <c r="S134" s="65">
        <f t="shared" si="11"/>
        <v>0</v>
      </c>
    </row>
    <row r="135" spans="1:19" x14ac:dyDescent="0.25">
      <c r="A135" s="66">
        <f t="shared" si="12"/>
        <v>128</v>
      </c>
      <c r="B135" s="69"/>
      <c r="C135" s="66" t="str">
        <f>IF(B135="","",VLOOKUP(B135,'Measure&amp;Incentive Picklist'!E:J,2,FALSE))</f>
        <v/>
      </c>
      <c r="D135" s="69"/>
      <c r="E135" s="70"/>
      <c r="F135" s="70"/>
      <c r="G135" s="70"/>
      <c r="H135" s="246"/>
      <c r="I135" s="69"/>
      <c r="J135" s="69"/>
      <c r="K135" s="71"/>
      <c r="L135" s="71"/>
      <c r="M135" s="72" t="str">
        <f t="shared" si="8"/>
        <v/>
      </c>
      <c r="N135" s="85" t="str">
        <f>IFERROR(MIN(IF(B135="","",VLOOKUP($B135,'Measure&amp;Incentive Picklist'!$E:$J,5,FALSE)*E135*F135),M135),"")</f>
        <v/>
      </c>
      <c r="O135" s="69"/>
      <c r="P135" s="65">
        <f t="shared" si="9"/>
        <v>0</v>
      </c>
      <c r="Q135" s="65">
        <f t="shared" si="13"/>
        <v>0</v>
      </c>
      <c r="R135" s="65">
        <f t="shared" si="10"/>
        <v>0</v>
      </c>
      <c r="S135" s="65">
        <f t="shared" si="11"/>
        <v>0</v>
      </c>
    </row>
    <row r="136" spans="1:19" x14ac:dyDescent="0.25">
      <c r="A136" s="66">
        <f t="shared" si="12"/>
        <v>129</v>
      </c>
      <c r="B136" s="69"/>
      <c r="C136" s="66" t="str">
        <f>IF(B136="","",VLOOKUP(B136,'Measure&amp;Incentive Picklist'!E:J,2,FALSE))</f>
        <v/>
      </c>
      <c r="D136" s="69"/>
      <c r="E136" s="70"/>
      <c r="F136" s="70"/>
      <c r="G136" s="70"/>
      <c r="H136" s="246"/>
      <c r="I136" s="69"/>
      <c r="J136" s="69"/>
      <c r="K136" s="71"/>
      <c r="L136" s="71"/>
      <c r="M136" s="72" t="str">
        <f t="shared" si="8"/>
        <v/>
      </c>
      <c r="N136" s="85" t="str">
        <f>IFERROR(MIN(IF(B136="","",VLOOKUP($B136,'Measure&amp;Incentive Picklist'!$E:$J,5,FALSE)*E136*F136),M136),"")</f>
        <v/>
      </c>
      <c r="O136" s="69"/>
      <c r="P136" s="65">
        <f t="shared" si="9"/>
        <v>0</v>
      </c>
      <c r="Q136" s="65">
        <f t="shared" ref="Q136:Q167" si="14">IF(AND(B136&gt;0,ISERROR(P136)),1,0)</f>
        <v>0</v>
      </c>
      <c r="R136" s="65">
        <f t="shared" si="10"/>
        <v>0</v>
      </c>
      <c r="S136" s="65">
        <f t="shared" si="11"/>
        <v>0</v>
      </c>
    </row>
    <row r="137" spans="1:19" x14ac:dyDescent="0.25">
      <c r="A137" s="66">
        <f t="shared" si="12"/>
        <v>130</v>
      </c>
      <c r="B137" s="69"/>
      <c r="C137" s="66" t="str">
        <f>IF(B137="","",VLOOKUP(B137,'Measure&amp;Incentive Picklist'!E:J,2,FALSE))</f>
        <v/>
      </c>
      <c r="D137" s="69"/>
      <c r="E137" s="70"/>
      <c r="F137" s="70"/>
      <c r="G137" s="70"/>
      <c r="H137" s="246"/>
      <c r="I137" s="69"/>
      <c r="J137" s="69"/>
      <c r="K137" s="71"/>
      <c r="L137" s="71"/>
      <c r="M137" s="72" t="str">
        <f t="shared" ref="M137:M200" si="15">IF(AND(K137="",L137=""),"",$K137+$L137)</f>
        <v/>
      </c>
      <c r="N137" s="85" t="str">
        <f>IFERROR(MIN(IF(B137="","",VLOOKUP($B137,'Measure&amp;Incentive Picklist'!$E:$J,5,FALSE)*E137*F137),M137),"")</f>
        <v/>
      </c>
      <c r="O137" s="69"/>
      <c r="P137" s="65">
        <f t="shared" ref="P137:P200" si="16">IF(OR(B137&gt;"",D137&gt;0,E137&gt;0,F137&gt;0,G137&gt;0,H137&gt;0,I137&gt;0,J137&gt;0,K137&gt;0,L137&gt;0,O137&gt;0),1,0)</f>
        <v>0</v>
      </c>
      <c r="Q137" s="65">
        <f t="shared" si="14"/>
        <v>0</v>
      </c>
      <c r="R137" s="65">
        <f t="shared" ref="R137:R200" si="17">IF(ISERROR(M137),1,0)</f>
        <v>0</v>
      </c>
      <c r="S137" s="65">
        <f t="shared" ref="S137:S200" si="18">IF(ISERROR(N137),1,0)</f>
        <v>0</v>
      </c>
    </row>
    <row r="138" spans="1:19" x14ac:dyDescent="0.25">
      <c r="A138" s="66">
        <f t="shared" ref="A138:A201" si="19">A137+1</f>
        <v>131</v>
      </c>
      <c r="B138" s="69"/>
      <c r="C138" s="66" t="str">
        <f>IF(B138="","",VLOOKUP(B138,'Measure&amp;Incentive Picklist'!E:J,2,FALSE))</f>
        <v/>
      </c>
      <c r="D138" s="69"/>
      <c r="E138" s="70"/>
      <c r="F138" s="70"/>
      <c r="G138" s="70"/>
      <c r="H138" s="246"/>
      <c r="I138" s="69"/>
      <c r="J138" s="69"/>
      <c r="K138" s="71"/>
      <c r="L138" s="71"/>
      <c r="M138" s="72" t="str">
        <f t="shared" si="15"/>
        <v/>
      </c>
      <c r="N138" s="85" t="str">
        <f>IFERROR(MIN(IF(B138="","",VLOOKUP($B138,'Measure&amp;Incentive Picklist'!$E:$J,5,FALSE)*E138*F138),M138),"")</f>
        <v/>
      </c>
      <c r="O138" s="69"/>
      <c r="P138" s="65">
        <f t="shared" si="16"/>
        <v>0</v>
      </c>
      <c r="Q138" s="65">
        <f t="shared" si="14"/>
        <v>0</v>
      </c>
      <c r="R138" s="65">
        <f t="shared" si="17"/>
        <v>0</v>
      </c>
      <c r="S138" s="65">
        <f t="shared" si="18"/>
        <v>0</v>
      </c>
    </row>
    <row r="139" spans="1:19" x14ac:dyDescent="0.25">
      <c r="A139" s="66">
        <f t="shared" si="19"/>
        <v>132</v>
      </c>
      <c r="B139" s="69"/>
      <c r="C139" s="66" t="str">
        <f>IF(B139="","",VLOOKUP(B139,'Measure&amp;Incentive Picklist'!E:J,2,FALSE))</f>
        <v/>
      </c>
      <c r="D139" s="69"/>
      <c r="E139" s="70"/>
      <c r="F139" s="70"/>
      <c r="G139" s="70"/>
      <c r="H139" s="246"/>
      <c r="I139" s="69"/>
      <c r="J139" s="69"/>
      <c r="K139" s="71"/>
      <c r="L139" s="71"/>
      <c r="M139" s="72" t="str">
        <f t="shared" si="15"/>
        <v/>
      </c>
      <c r="N139" s="85" t="str">
        <f>IFERROR(MIN(IF(B139="","",VLOOKUP($B139,'Measure&amp;Incentive Picklist'!$E:$J,5,FALSE)*E139*F139),M139),"")</f>
        <v/>
      </c>
      <c r="O139" s="69"/>
      <c r="P139" s="65">
        <f t="shared" si="16"/>
        <v>0</v>
      </c>
      <c r="Q139" s="65">
        <f t="shared" si="14"/>
        <v>0</v>
      </c>
      <c r="R139" s="65">
        <f t="shared" si="17"/>
        <v>0</v>
      </c>
      <c r="S139" s="65">
        <f t="shared" si="18"/>
        <v>0</v>
      </c>
    </row>
    <row r="140" spans="1:19" x14ac:dyDescent="0.25">
      <c r="A140" s="66">
        <f t="shared" si="19"/>
        <v>133</v>
      </c>
      <c r="B140" s="69"/>
      <c r="C140" s="66" t="str">
        <f>IF(B140="","",VLOOKUP(B140,'Measure&amp;Incentive Picklist'!E:J,2,FALSE))</f>
        <v/>
      </c>
      <c r="D140" s="69"/>
      <c r="E140" s="70"/>
      <c r="F140" s="70"/>
      <c r="G140" s="70"/>
      <c r="H140" s="246"/>
      <c r="I140" s="69"/>
      <c r="J140" s="69"/>
      <c r="K140" s="71"/>
      <c r="L140" s="71"/>
      <c r="M140" s="72" t="str">
        <f t="shared" si="15"/>
        <v/>
      </c>
      <c r="N140" s="85" t="str">
        <f>IFERROR(MIN(IF(B140="","",VLOOKUP($B140,'Measure&amp;Incentive Picklist'!$E:$J,5,FALSE)*E140*F140),M140),"")</f>
        <v/>
      </c>
      <c r="O140" s="69"/>
      <c r="P140" s="65">
        <f t="shared" si="16"/>
        <v>0</v>
      </c>
      <c r="Q140" s="65">
        <f t="shared" si="14"/>
        <v>0</v>
      </c>
      <c r="R140" s="65">
        <f t="shared" si="17"/>
        <v>0</v>
      </c>
      <c r="S140" s="65">
        <f t="shared" si="18"/>
        <v>0</v>
      </c>
    </row>
    <row r="141" spans="1:19" x14ac:dyDescent="0.25">
      <c r="A141" s="66">
        <f t="shared" si="19"/>
        <v>134</v>
      </c>
      <c r="B141" s="69"/>
      <c r="C141" s="66" t="str">
        <f>IF(B141="","",VLOOKUP(B141,'Measure&amp;Incentive Picklist'!E:J,2,FALSE))</f>
        <v/>
      </c>
      <c r="D141" s="69"/>
      <c r="E141" s="70"/>
      <c r="F141" s="70"/>
      <c r="G141" s="70"/>
      <c r="H141" s="246"/>
      <c r="I141" s="69"/>
      <c r="J141" s="69"/>
      <c r="K141" s="71"/>
      <c r="L141" s="71"/>
      <c r="M141" s="72" t="str">
        <f t="shared" si="15"/>
        <v/>
      </c>
      <c r="N141" s="85" t="str">
        <f>IFERROR(MIN(IF(B141="","",VLOOKUP($B141,'Measure&amp;Incentive Picklist'!$E:$J,5,FALSE)*E141*F141),M141),"")</f>
        <v/>
      </c>
      <c r="O141" s="69"/>
      <c r="P141" s="65">
        <f t="shared" si="16"/>
        <v>0</v>
      </c>
      <c r="Q141" s="65">
        <f t="shared" si="14"/>
        <v>0</v>
      </c>
      <c r="R141" s="65">
        <f t="shared" si="17"/>
        <v>0</v>
      </c>
      <c r="S141" s="65">
        <f t="shared" si="18"/>
        <v>0</v>
      </c>
    </row>
    <row r="142" spans="1:19" x14ac:dyDescent="0.25">
      <c r="A142" s="66">
        <f t="shared" si="19"/>
        <v>135</v>
      </c>
      <c r="B142" s="69"/>
      <c r="C142" s="66" t="str">
        <f>IF(B142="","",VLOOKUP(B142,'Measure&amp;Incentive Picklist'!E:J,2,FALSE))</f>
        <v/>
      </c>
      <c r="D142" s="69"/>
      <c r="E142" s="70"/>
      <c r="F142" s="70"/>
      <c r="G142" s="70"/>
      <c r="H142" s="246"/>
      <c r="I142" s="69"/>
      <c r="J142" s="69"/>
      <c r="K142" s="71"/>
      <c r="L142" s="71"/>
      <c r="M142" s="72" t="str">
        <f t="shared" si="15"/>
        <v/>
      </c>
      <c r="N142" s="85" t="str">
        <f>IFERROR(MIN(IF(B142="","",VLOOKUP($B142,'Measure&amp;Incentive Picklist'!$E:$J,5,FALSE)*E142*F142),M142),"")</f>
        <v/>
      </c>
      <c r="O142" s="69"/>
      <c r="P142" s="65">
        <f t="shared" si="16"/>
        <v>0</v>
      </c>
      <c r="Q142" s="65">
        <f t="shared" si="14"/>
        <v>0</v>
      </c>
      <c r="R142" s="65">
        <f t="shared" si="17"/>
        <v>0</v>
      </c>
      <c r="S142" s="65">
        <f t="shared" si="18"/>
        <v>0</v>
      </c>
    </row>
    <row r="143" spans="1:19" x14ac:dyDescent="0.25">
      <c r="A143" s="66">
        <f t="shared" si="19"/>
        <v>136</v>
      </c>
      <c r="B143" s="69"/>
      <c r="C143" s="66" t="str">
        <f>IF(B143="","",VLOOKUP(B143,'Measure&amp;Incentive Picklist'!E:J,2,FALSE))</f>
        <v/>
      </c>
      <c r="D143" s="69"/>
      <c r="E143" s="70"/>
      <c r="F143" s="70"/>
      <c r="G143" s="70"/>
      <c r="H143" s="246"/>
      <c r="I143" s="69"/>
      <c r="J143" s="69"/>
      <c r="K143" s="71"/>
      <c r="L143" s="71"/>
      <c r="M143" s="72" t="str">
        <f t="shared" si="15"/>
        <v/>
      </c>
      <c r="N143" s="85" t="str">
        <f>IFERROR(MIN(IF(B143="","",VLOOKUP($B143,'Measure&amp;Incentive Picklist'!$E:$J,5,FALSE)*E143*F143),M143),"")</f>
        <v/>
      </c>
      <c r="O143" s="69"/>
      <c r="P143" s="65">
        <f t="shared" si="16"/>
        <v>0</v>
      </c>
      <c r="Q143" s="65">
        <f t="shared" si="14"/>
        <v>0</v>
      </c>
      <c r="R143" s="65">
        <f t="shared" si="17"/>
        <v>0</v>
      </c>
      <c r="S143" s="65">
        <f t="shared" si="18"/>
        <v>0</v>
      </c>
    </row>
    <row r="144" spans="1:19" x14ac:dyDescent="0.25">
      <c r="A144" s="66">
        <f t="shared" si="19"/>
        <v>137</v>
      </c>
      <c r="B144" s="69"/>
      <c r="C144" s="66" t="str">
        <f>IF(B144="","",VLOOKUP(B144,'Measure&amp;Incentive Picklist'!E:J,2,FALSE))</f>
        <v/>
      </c>
      <c r="D144" s="69"/>
      <c r="E144" s="70"/>
      <c r="F144" s="70"/>
      <c r="G144" s="70"/>
      <c r="H144" s="246"/>
      <c r="I144" s="69"/>
      <c r="J144" s="69"/>
      <c r="K144" s="71"/>
      <c r="L144" s="71"/>
      <c r="M144" s="72" t="str">
        <f t="shared" si="15"/>
        <v/>
      </c>
      <c r="N144" s="85" t="str">
        <f>IFERROR(MIN(IF(B144="","",VLOOKUP($B144,'Measure&amp;Incentive Picklist'!$E:$J,5,FALSE)*E144*F144),M144),"")</f>
        <v/>
      </c>
      <c r="O144" s="69"/>
      <c r="P144" s="65">
        <f t="shared" si="16"/>
        <v>0</v>
      </c>
      <c r="Q144" s="65">
        <f t="shared" si="14"/>
        <v>0</v>
      </c>
      <c r="R144" s="65">
        <f t="shared" si="17"/>
        <v>0</v>
      </c>
      <c r="S144" s="65">
        <f t="shared" si="18"/>
        <v>0</v>
      </c>
    </row>
    <row r="145" spans="1:19" x14ac:dyDescent="0.25">
      <c r="A145" s="66">
        <f t="shared" si="19"/>
        <v>138</v>
      </c>
      <c r="B145" s="69"/>
      <c r="C145" s="66" t="str">
        <f>IF(B145="","",VLOOKUP(B145,'Measure&amp;Incentive Picklist'!E:J,2,FALSE))</f>
        <v/>
      </c>
      <c r="D145" s="69"/>
      <c r="E145" s="70"/>
      <c r="F145" s="70"/>
      <c r="G145" s="70"/>
      <c r="H145" s="246"/>
      <c r="I145" s="69"/>
      <c r="J145" s="69"/>
      <c r="K145" s="71"/>
      <c r="L145" s="71"/>
      <c r="M145" s="72" t="str">
        <f t="shared" si="15"/>
        <v/>
      </c>
      <c r="N145" s="85" t="str">
        <f>IFERROR(MIN(IF(B145="","",VLOOKUP($B145,'Measure&amp;Incentive Picklist'!$E:$J,5,FALSE)*E145*F145),M145),"")</f>
        <v/>
      </c>
      <c r="O145" s="69"/>
      <c r="P145" s="65">
        <f t="shared" si="16"/>
        <v>0</v>
      </c>
      <c r="Q145" s="65">
        <f t="shared" si="14"/>
        <v>0</v>
      </c>
      <c r="R145" s="65">
        <f t="shared" si="17"/>
        <v>0</v>
      </c>
      <c r="S145" s="65">
        <f t="shared" si="18"/>
        <v>0</v>
      </c>
    </row>
    <row r="146" spans="1:19" x14ac:dyDescent="0.25">
      <c r="A146" s="66">
        <f t="shared" si="19"/>
        <v>139</v>
      </c>
      <c r="B146" s="69"/>
      <c r="C146" s="66" t="str">
        <f>IF(B146="","",VLOOKUP(B146,'Measure&amp;Incentive Picklist'!E:J,2,FALSE))</f>
        <v/>
      </c>
      <c r="D146" s="69"/>
      <c r="E146" s="70"/>
      <c r="F146" s="70"/>
      <c r="G146" s="70"/>
      <c r="H146" s="246"/>
      <c r="I146" s="69"/>
      <c r="J146" s="69"/>
      <c r="K146" s="71"/>
      <c r="L146" s="71"/>
      <c r="M146" s="72" t="str">
        <f t="shared" si="15"/>
        <v/>
      </c>
      <c r="N146" s="85" t="str">
        <f>IFERROR(MIN(IF(B146="","",VLOOKUP($B146,'Measure&amp;Incentive Picklist'!$E:$J,5,FALSE)*E146*F146),M146),"")</f>
        <v/>
      </c>
      <c r="O146" s="69"/>
      <c r="P146" s="65">
        <f t="shared" si="16"/>
        <v>0</v>
      </c>
      <c r="Q146" s="65">
        <f t="shared" si="14"/>
        <v>0</v>
      </c>
      <c r="R146" s="65">
        <f t="shared" si="17"/>
        <v>0</v>
      </c>
      <c r="S146" s="65">
        <f t="shared" si="18"/>
        <v>0</v>
      </c>
    </row>
    <row r="147" spans="1:19" x14ac:dyDescent="0.25">
      <c r="A147" s="66">
        <f t="shared" si="19"/>
        <v>140</v>
      </c>
      <c r="B147" s="69"/>
      <c r="C147" s="66" t="str">
        <f>IF(B147="","",VLOOKUP(B147,'Measure&amp;Incentive Picklist'!E:J,2,FALSE))</f>
        <v/>
      </c>
      <c r="D147" s="69"/>
      <c r="E147" s="70"/>
      <c r="F147" s="70"/>
      <c r="G147" s="70"/>
      <c r="H147" s="246"/>
      <c r="I147" s="69"/>
      <c r="J147" s="69"/>
      <c r="K147" s="71"/>
      <c r="L147" s="71"/>
      <c r="M147" s="72" t="str">
        <f t="shared" si="15"/>
        <v/>
      </c>
      <c r="N147" s="85" t="str">
        <f>IFERROR(MIN(IF(B147="","",VLOOKUP($B147,'Measure&amp;Incentive Picklist'!$E:$J,5,FALSE)*E147*F147),M147),"")</f>
        <v/>
      </c>
      <c r="O147" s="69"/>
      <c r="P147" s="65">
        <f t="shared" si="16"/>
        <v>0</v>
      </c>
      <c r="Q147" s="65">
        <f t="shared" si="14"/>
        <v>0</v>
      </c>
      <c r="R147" s="65">
        <f t="shared" si="17"/>
        <v>0</v>
      </c>
      <c r="S147" s="65">
        <f t="shared" si="18"/>
        <v>0</v>
      </c>
    </row>
    <row r="148" spans="1:19" x14ac:dyDescent="0.25">
      <c r="A148" s="66">
        <f t="shared" si="19"/>
        <v>141</v>
      </c>
      <c r="B148" s="69"/>
      <c r="C148" s="66" t="str">
        <f>IF(B148="","",VLOOKUP(B148,'Measure&amp;Incentive Picklist'!E:J,2,FALSE))</f>
        <v/>
      </c>
      <c r="D148" s="69"/>
      <c r="E148" s="70"/>
      <c r="F148" s="70"/>
      <c r="G148" s="70"/>
      <c r="H148" s="246"/>
      <c r="I148" s="69"/>
      <c r="J148" s="69"/>
      <c r="K148" s="71"/>
      <c r="L148" s="71"/>
      <c r="M148" s="72" t="str">
        <f t="shared" si="15"/>
        <v/>
      </c>
      <c r="N148" s="85" t="str">
        <f>IFERROR(MIN(IF(B148="","",VLOOKUP($B148,'Measure&amp;Incentive Picklist'!$E:$J,5,FALSE)*E148*F148),M148),"")</f>
        <v/>
      </c>
      <c r="O148" s="69"/>
      <c r="P148" s="65">
        <f t="shared" si="16"/>
        <v>0</v>
      </c>
      <c r="Q148" s="65">
        <f t="shared" si="14"/>
        <v>0</v>
      </c>
      <c r="R148" s="65">
        <f t="shared" si="17"/>
        <v>0</v>
      </c>
      <c r="S148" s="65">
        <f t="shared" si="18"/>
        <v>0</v>
      </c>
    </row>
    <row r="149" spans="1:19" x14ac:dyDescent="0.25">
      <c r="A149" s="66">
        <f t="shared" si="19"/>
        <v>142</v>
      </c>
      <c r="B149" s="69"/>
      <c r="C149" s="66" t="str">
        <f>IF(B149="","",VLOOKUP(B149,'Measure&amp;Incentive Picklist'!E:J,2,FALSE))</f>
        <v/>
      </c>
      <c r="D149" s="69"/>
      <c r="E149" s="70"/>
      <c r="F149" s="70"/>
      <c r="G149" s="70"/>
      <c r="H149" s="246"/>
      <c r="I149" s="69"/>
      <c r="J149" s="69"/>
      <c r="K149" s="71"/>
      <c r="L149" s="71"/>
      <c r="M149" s="72" t="str">
        <f t="shared" si="15"/>
        <v/>
      </c>
      <c r="N149" s="85" t="str">
        <f>IFERROR(MIN(IF(B149="","",VLOOKUP($B149,'Measure&amp;Incentive Picklist'!$E:$J,5,FALSE)*E149*F149),M149),"")</f>
        <v/>
      </c>
      <c r="O149" s="69"/>
      <c r="P149" s="65">
        <f t="shared" si="16"/>
        <v>0</v>
      </c>
      <c r="Q149" s="65">
        <f t="shared" si="14"/>
        <v>0</v>
      </c>
      <c r="R149" s="65">
        <f t="shared" si="17"/>
        <v>0</v>
      </c>
      <c r="S149" s="65">
        <f t="shared" si="18"/>
        <v>0</v>
      </c>
    </row>
    <row r="150" spans="1:19" x14ac:dyDescent="0.25">
      <c r="A150" s="66">
        <f t="shared" si="19"/>
        <v>143</v>
      </c>
      <c r="B150" s="69"/>
      <c r="C150" s="66" t="str">
        <f>IF(B150="","",VLOOKUP(B150,'Measure&amp;Incentive Picklist'!E:J,2,FALSE))</f>
        <v/>
      </c>
      <c r="D150" s="69"/>
      <c r="E150" s="70"/>
      <c r="F150" s="70"/>
      <c r="G150" s="70"/>
      <c r="H150" s="246"/>
      <c r="I150" s="69"/>
      <c r="J150" s="69"/>
      <c r="K150" s="71"/>
      <c r="L150" s="71"/>
      <c r="M150" s="72" t="str">
        <f t="shared" si="15"/>
        <v/>
      </c>
      <c r="N150" s="85" t="str">
        <f>IFERROR(MIN(IF(B150="","",VLOOKUP($B150,'Measure&amp;Incentive Picklist'!$E:$J,5,FALSE)*E150*F150),M150),"")</f>
        <v/>
      </c>
      <c r="O150" s="69"/>
      <c r="P150" s="65">
        <f t="shared" si="16"/>
        <v>0</v>
      </c>
      <c r="Q150" s="65">
        <f t="shared" si="14"/>
        <v>0</v>
      </c>
      <c r="R150" s="65">
        <f t="shared" si="17"/>
        <v>0</v>
      </c>
      <c r="S150" s="65">
        <f t="shared" si="18"/>
        <v>0</v>
      </c>
    </row>
    <row r="151" spans="1:19" x14ac:dyDescent="0.25">
      <c r="A151" s="66">
        <f t="shared" si="19"/>
        <v>144</v>
      </c>
      <c r="B151" s="69"/>
      <c r="C151" s="66" t="str">
        <f>IF(B151="","",VLOOKUP(B151,'Measure&amp;Incentive Picklist'!E:J,2,FALSE))</f>
        <v/>
      </c>
      <c r="D151" s="69"/>
      <c r="E151" s="70"/>
      <c r="F151" s="70"/>
      <c r="G151" s="70"/>
      <c r="H151" s="246"/>
      <c r="I151" s="69"/>
      <c r="J151" s="69"/>
      <c r="K151" s="71"/>
      <c r="L151" s="71"/>
      <c r="M151" s="72" t="str">
        <f t="shared" si="15"/>
        <v/>
      </c>
      <c r="N151" s="85" t="str">
        <f>IFERROR(MIN(IF(B151="","",VLOOKUP($B151,'Measure&amp;Incentive Picklist'!$E:$J,5,FALSE)*E151*F151),M151),"")</f>
        <v/>
      </c>
      <c r="O151" s="69"/>
      <c r="P151" s="65">
        <f t="shared" si="16"/>
        <v>0</v>
      </c>
      <c r="Q151" s="65">
        <f t="shared" si="14"/>
        <v>0</v>
      </c>
      <c r="R151" s="65">
        <f t="shared" si="17"/>
        <v>0</v>
      </c>
      <c r="S151" s="65">
        <f t="shared" si="18"/>
        <v>0</v>
      </c>
    </row>
    <row r="152" spans="1:19" x14ac:dyDescent="0.25">
      <c r="A152" s="66">
        <f t="shared" si="19"/>
        <v>145</v>
      </c>
      <c r="B152" s="69"/>
      <c r="C152" s="66" t="str">
        <f>IF(B152="","",VLOOKUP(B152,'Measure&amp;Incentive Picklist'!E:J,2,FALSE))</f>
        <v/>
      </c>
      <c r="D152" s="69"/>
      <c r="E152" s="70"/>
      <c r="F152" s="70"/>
      <c r="G152" s="70"/>
      <c r="H152" s="246"/>
      <c r="I152" s="69"/>
      <c r="J152" s="69"/>
      <c r="K152" s="71"/>
      <c r="L152" s="71"/>
      <c r="M152" s="72" t="str">
        <f t="shared" si="15"/>
        <v/>
      </c>
      <c r="N152" s="85" t="str">
        <f>IFERROR(MIN(IF(B152="","",VLOOKUP($B152,'Measure&amp;Incentive Picklist'!$E:$J,5,FALSE)*E152*F152),M152),"")</f>
        <v/>
      </c>
      <c r="O152" s="69"/>
      <c r="P152" s="65">
        <f t="shared" si="16"/>
        <v>0</v>
      </c>
      <c r="Q152" s="65">
        <f t="shared" si="14"/>
        <v>0</v>
      </c>
      <c r="R152" s="65">
        <f t="shared" si="17"/>
        <v>0</v>
      </c>
      <c r="S152" s="65">
        <f t="shared" si="18"/>
        <v>0</v>
      </c>
    </row>
    <row r="153" spans="1:19" x14ac:dyDescent="0.25">
      <c r="A153" s="66">
        <f t="shared" si="19"/>
        <v>146</v>
      </c>
      <c r="B153" s="69"/>
      <c r="C153" s="66" t="str">
        <f>IF(B153="","",VLOOKUP(B153,'Measure&amp;Incentive Picklist'!E:J,2,FALSE))</f>
        <v/>
      </c>
      <c r="D153" s="69"/>
      <c r="E153" s="70"/>
      <c r="F153" s="70"/>
      <c r="G153" s="70"/>
      <c r="H153" s="246"/>
      <c r="I153" s="69"/>
      <c r="J153" s="69"/>
      <c r="K153" s="71"/>
      <c r="L153" s="71"/>
      <c r="M153" s="72" t="str">
        <f t="shared" si="15"/>
        <v/>
      </c>
      <c r="N153" s="85" t="str">
        <f>IFERROR(MIN(IF(B153="","",VLOOKUP($B153,'Measure&amp;Incentive Picklist'!$E:$J,5,FALSE)*E153*F153),M153),"")</f>
        <v/>
      </c>
      <c r="O153" s="69"/>
      <c r="P153" s="65">
        <f t="shared" si="16"/>
        <v>0</v>
      </c>
      <c r="Q153" s="65">
        <f t="shared" si="14"/>
        <v>0</v>
      </c>
      <c r="R153" s="65">
        <f t="shared" si="17"/>
        <v>0</v>
      </c>
      <c r="S153" s="65">
        <f t="shared" si="18"/>
        <v>0</v>
      </c>
    </row>
    <row r="154" spans="1:19" x14ac:dyDescent="0.25">
      <c r="A154" s="66">
        <f t="shared" si="19"/>
        <v>147</v>
      </c>
      <c r="B154" s="69"/>
      <c r="C154" s="66" t="str">
        <f>IF(B154="","",VLOOKUP(B154,'Measure&amp;Incentive Picklist'!E:J,2,FALSE))</f>
        <v/>
      </c>
      <c r="D154" s="69"/>
      <c r="E154" s="70"/>
      <c r="F154" s="70"/>
      <c r="G154" s="70"/>
      <c r="H154" s="246"/>
      <c r="I154" s="69"/>
      <c r="J154" s="69"/>
      <c r="K154" s="71"/>
      <c r="L154" s="71"/>
      <c r="M154" s="72" t="str">
        <f t="shared" si="15"/>
        <v/>
      </c>
      <c r="N154" s="85" t="str">
        <f>IFERROR(MIN(IF(B154="","",VLOOKUP($B154,'Measure&amp;Incentive Picklist'!$E:$J,5,FALSE)*E154*F154),M154),"")</f>
        <v/>
      </c>
      <c r="O154" s="69"/>
      <c r="P154" s="65">
        <f t="shared" si="16"/>
        <v>0</v>
      </c>
      <c r="Q154" s="65">
        <f t="shared" si="14"/>
        <v>0</v>
      </c>
      <c r="R154" s="65">
        <f t="shared" si="17"/>
        <v>0</v>
      </c>
      <c r="S154" s="65">
        <f t="shared" si="18"/>
        <v>0</v>
      </c>
    </row>
    <row r="155" spans="1:19" x14ac:dyDescent="0.25">
      <c r="A155" s="66">
        <f t="shared" si="19"/>
        <v>148</v>
      </c>
      <c r="B155" s="69"/>
      <c r="C155" s="66" t="str">
        <f>IF(B155="","",VLOOKUP(B155,'Measure&amp;Incentive Picklist'!E:J,2,FALSE))</f>
        <v/>
      </c>
      <c r="D155" s="69"/>
      <c r="E155" s="70"/>
      <c r="F155" s="70"/>
      <c r="G155" s="70"/>
      <c r="H155" s="246"/>
      <c r="I155" s="69"/>
      <c r="J155" s="69"/>
      <c r="K155" s="71"/>
      <c r="L155" s="71"/>
      <c r="M155" s="72" t="str">
        <f t="shared" si="15"/>
        <v/>
      </c>
      <c r="N155" s="85" t="str">
        <f>IFERROR(MIN(IF(B155="","",VLOOKUP($B155,'Measure&amp;Incentive Picklist'!$E:$J,5,FALSE)*E155*F155),M155),"")</f>
        <v/>
      </c>
      <c r="O155" s="69"/>
      <c r="P155" s="65">
        <f t="shared" si="16"/>
        <v>0</v>
      </c>
      <c r="Q155" s="65">
        <f t="shared" si="14"/>
        <v>0</v>
      </c>
      <c r="R155" s="65">
        <f t="shared" si="17"/>
        <v>0</v>
      </c>
      <c r="S155" s="65">
        <f t="shared" si="18"/>
        <v>0</v>
      </c>
    </row>
    <row r="156" spans="1:19" x14ac:dyDescent="0.25">
      <c r="A156" s="66">
        <f t="shared" si="19"/>
        <v>149</v>
      </c>
      <c r="B156" s="69"/>
      <c r="C156" s="66" t="str">
        <f>IF(B156="","",VLOOKUP(B156,'Measure&amp;Incentive Picklist'!E:J,2,FALSE))</f>
        <v/>
      </c>
      <c r="D156" s="69"/>
      <c r="E156" s="70"/>
      <c r="F156" s="70"/>
      <c r="G156" s="70"/>
      <c r="H156" s="246"/>
      <c r="I156" s="69"/>
      <c r="J156" s="69"/>
      <c r="K156" s="71"/>
      <c r="L156" s="71"/>
      <c r="M156" s="72" t="str">
        <f t="shared" si="15"/>
        <v/>
      </c>
      <c r="N156" s="85" t="str">
        <f>IFERROR(MIN(IF(B156="","",VLOOKUP($B156,'Measure&amp;Incentive Picklist'!$E:$J,5,FALSE)*E156*F156),M156),"")</f>
        <v/>
      </c>
      <c r="O156" s="69"/>
      <c r="P156" s="65">
        <f t="shared" si="16"/>
        <v>0</v>
      </c>
      <c r="Q156" s="65">
        <f t="shared" si="14"/>
        <v>0</v>
      </c>
      <c r="R156" s="65">
        <f t="shared" si="17"/>
        <v>0</v>
      </c>
      <c r="S156" s="65">
        <f t="shared" si="18"/>
        <v>0</v>
      </c>
    </row>
    <row r="157" spans="1:19" x14ac:dyDescent="0.25">
      <c r="A157" s="66">
        <f t="shared" si="19"/>
        <v>150</v>
      </c>
      <c r="B157" s="69"/>
      <c r="C157" s="66" t="str">
        <f>IF(B157="","",VLOOKUP(B157,'Measure&amp;Incentive Picklist'!E:J,2,FALSE))</f>
        <v/>
      </c>
      <c r="D157" s="69"/>
      <c r="E157" s="70"/>
      <c r="F157" s="70"/>
      <c r="G157" s="70"/>
      <c r="H157" s="246"/>
      <c r="I157" s="69"/>
      <c r="J157" s="69"/>
      <c r="K157" s="71"/>
      <c r="L157" s="71"/>
      <c r="M157" s="72" t="str">
        <f t="shared" si="15"/>
        <v/>
      </c>
      <c r="N157" s="85" t="str">
        <f>IFERROR(MIN(IF(B157="","",VLOOKUP($B157,'Measure&amp;Incentive Picklist'!$E:$J,5,FALSE)*E157*F157),M157),"")</f>
        <v/>
      </c>
      <c r="O157" s="69"/>
      <c r="P157" s="65">
        <f t="shared" si="16"/>
        <v>0</v>
      </c>
      <c r="Q157" s="65">
        <f t="shared" si="14"/>
        <v>0</v>
      </c>
      <c r="R157" s="65">
        <f t="shared" si="17"/>
        <v>0</v>
      </c>
      <c r="S157" s="65">
        <f t="shared" si="18"/>
        <v>0</v>
      </c>
    </row>
    <row r="158" spans="1:19" x14ac:dyDescent="0.25">
      <c r="A158" s="66">
        <f t="shared" si="19"/>
        <v>151</v>
      </c>
      <c r="B158" s="69"/>
      <c r="C158" s="66" t="str">
        <f>IF(B158="","",VLOOKUP(B158,'Measure&amp;Incentive Picklist'!E:J,2,FALSE))</f>
        <v/>
      </c>
      <c r="D158" s="69"/>
      <c r="E158" s="70"/>
      <c r="F158" s="70"/>
      <c r="G158" s="70"/>
      <c r="H158" s="246"/>
      <c r="I158" s="69"/>
      <c r="J158" s="69"/>
      <c r="K158" s="71"/>
      <c r="L158" s="71"/>
      <c r="M158" s="72" t="str">
        <f t="shared" si="15"/>
        <v/>
      </c>
      <c r="N158" s="85" t="str">
        <f>IFERROR(MIN(IF(B158="","",VLOOKUP($B158,'Measure&amp;Incentive Picklist'!$E:$J,5,FALSE)*E158*F158),M158),"")</f>
        <v/>
      </c>
      <c r="O158" s="69"/>
      <c r="P158" s="65">
        <f t="shared" si="16"/>
        <v>0</v>
      </c>
      <c r="Q158" s="65">
        <f t="shared" si="14"/>
        <v>0</v>
      </c>
      <c r="R158" s="65">
        <f t="shared" si="17"/>
        <v>0</v>
      </c>
      <c r="S158" s="65">
        <f t="shared" si="18"/>
        <v>0</v>
      </c>
    </row>
    <row r="159" spans="1:19" x14ac:dyDescent="0.25">
      <c r="A159" s="66">
        <f t="shared" si="19"/>
        <v>152</v>
      </c>
      <c r="B159" s="69"/>
      <c r="C159" s="66" t="str">
        <f>IF(B159="","",VLOOKUP(B159,'Measure&amp;Incentive Picklist'!E:J,2,FALSE))</f>
        <v/>
      </c>
      <c r="D159" s="69"/>
      <c r="E159" s="70"/>
      <c r="F159" s="70"/>
      <c r="G159" s="70"/>
      <c r="H159" s="246"/>
      <c r="I159" s="69"/>
      <c r="J159" s="69"/>
      <c r="K159" s="71"/>
      <c r="L159" s="71"/>
      <c r="M159" s="72" t="str">
        <f t="shared" si="15"/>
        <v/>
      </c>
      <c r="N159" s="85" t="str">
        <f>IFERROR(MIN(IF(B159="","",VLOOKUP($B159,'Measure&amp;Incentive Picklist'!$E:$J,5,FALSE)*E159*F159),M159),"")</f>
        <v/>
      </c>
      <c r="O159" s="69"/>
      <c r="P159" s="65">
        <f t="shared" si="16"/>
        <v>0</v>
      </c>
      <c r="Q159" s="65">
        <f t="shared" si="14"/>
        <v>0</v>
      </c>
      <c r="R159" s="65">
        <f t="shared" si="17"/>
        <v>0</v>
      </c>
      <c r="S159" s="65">
        <f t="shared" si="18"/>
        <v>0</v>
      </c>
    </row>
    <row r="160" spans="1:19" x14ac:dyDescent="0.25">
      <c r="A160" s="66">
        <f t="shared" si="19"/>
        <v>153</v>
      </c>
      <c r="B160" s="69"/>
      <c r="C160" s="66" t="str">
        <f>IF(B160="","",VLOOKUP(B160,'Measure&amp;Incentive Picklist'!E:J,2,FALSE))</f>
        <v/>
      </c>
      <c r="D160" s="69"/>
      <c r="E160" s="70"/>
      <c r="F160" s="70"/>
      <c r="G160" s="70"/>
      <c r="H160" s="246"/>
      <c r="I160" s="69"/>
      <c r="J160" s="69"/>
      <c r="K160" s="71"/>
      <c r="L160" s="71"/>
      <c r="M160" s="72" t="str">
        <f t="shared" si="15"/>
        <v/>
      </c>
      <c r="N160" s="85" t="str">
        <f>IFERROR(MIN(IF(B160="","",VLOOKUP($B160,'Measure&amp;Incentive Picklist'!$E:$J,5,FALSE)*E160*F160),M160),"")</f>
        <v/>
      </c>
      <c r="O160" s="69"/>
      <c r="P160" s="65">
        <f t="shared" si="16"/>
        <v>0</v>
      </c>
      <c r="Q160" s="65">
        <f t="shared" si="14"/>
        <v>0</v>
      </c>
      <c r="R160" s="65">
        <f t="shared" si="17"/>
        <v>0</v>
      </c>
      <c r="S160" s="65">
        <f t="shared" si="18"/>
        <v>0</v>
      </c>
    </row>
    <row r="161" spans="1:19" x14ac:dyDescent="0.25">
      <c r="A161" s="66">
        <f t="shared" si="19"/>
        <v>154</v>
      </c>
      <c r="B161" s="69"/>
      <c r="C161" s="66" t="str">
        <f>IF(B161="","",VLOOKUP(B161,'Measure&amp;Incentive Picklist'!E:J,2,FALSE))</f>
        <v/>
      </c>
      <c r="D161" s="69"/>
      <c r="E161" s="70"/>
      <c r="F161" s="70"/>
      <c r="G161" s="70"/>
      <c r="H161" s="246"/>
      <c r="I161" s="69"/>
      <c r="J161" s="69"/>
      <c r="K161" s="71"/>
      <c r="L161" s="71"/>
      <c r="M161" s="72" t="str">
        <f t="shared" si="15"/>
        <v/>
      </c>
      <c r="N161" s="85" t="str">
        <f>IFERROR(MIN(IF(B161="","",VLOOKUP($B161,'Measure&amp;Incentive Picklist'!$E:$J,5,FALSE)*E161*F161),M161),"")</f>
        <v/>
      </c>
      <c r="O161" s="69"/>
      <c r="P161" s="65">
        <f t="shared" si="16"/>
        <v>0</v>
      </c>
      <c r="Q161" s="65">
        <f t="shared" si="14"/>
        <v>0</v>
      </c>
      <c r="R161" s="65">
        <f t="shared" si="17"/>
        <v>0</v>
      </c>
      <c r="S161" s="65">
        <f t="shared" si="18"/>
        <v>0</v>
      </c>
    </row>
    <row r="162" spans="1:19" x14ac:dyDescent="0.25">
      <c r="A162" s="66">
        <f t="shared" si="19"/>
        <v>155</v>
      </c>
      <c r="B162" s="69"/>
      <c r="C162" s="66" t="str">
        <f>IF(B162="","",VLOOKUP(B162,'Measure&amp;Incentive Picklist'!E:J,2,FALSE))</f>
        <v/>
      </c>
      <c r="D162" s="69"/>
      <c r="E162" s="70"/>
      <c r="F162" s="70"/>
      <c r="G162" s="70"/>
      <c r="H162" s="246"/>
      <c r="I162" s="69"/>
      <c r="J162" s="69"/>
      <c r="K162" s="71"/>
      <c r="L162" s="71"/>
      <c r="M162" s="72" t="str">
        <f t="shared" si="15"/>
        <v/>
      </c>
      <c r="N162" s="85" t="str">
        <f>IFERROR(MIN(IF(B162="","",VLOOKUP($B162,'Measure&amp;Incentive Picklist'!$E:$J,5,FALSE)*E162*F162),M162),"")</f>
        <v/>
      </c>
      <c r="O162" s="69"/>
      <c r="P162" s="65">
        <f t="shared" si="16"/>
        <v>0</v>
      </c>
      <c r="Q162" s="65">
        <f t="shared" si="14"/>
        <v>0</v>
      </c>
      <c r="R162" s="65">
        <f t="shared" si="17"/>
        <v>0</v>
      </c>
      <c r="S162" s="65">
        <f t="shared" si="18"/>
        <v>0</v>
      </c>
    </row>
    <row r="163" spans="1:19" x14ac:dyDescent="0.25">
      <c r="A163" s="66">
        <f t="shared" si="19"/>
        <v>156</v>
      </c>
      <c r="B163" s="69"/>
      <c r="C163" s="66" t="str">
        <f>IF(B163="","",VLOOKUP(B163,'Measure&amp;Incentive Picklist'!E:J,2,FALSE))</f>
        <v/>
      </c>
      <c r="D163" s="69"/>
      <c r="E163" s="70"/>
      <c r="F163" s="70"/>
      <c r="G163" s="70"/>
      <c r="H163" s="246"/>
      <c r="I163" s="69"/>
      <c r="J163" s="69"/>
      <c r="K163" s="71"/>
      <c r="L163" s="71"/>
      <c r="M163" s="72" t="str">
        <f t="shared" si="15"/>
        <v/>
      </c>
      <c r="N163" s="85" t="str">
        <f>IFERROR(MIN(IF(B163="","",VLOOKUP($B163,'Measure&amp;Incentive Picklist'!$E:$J,5,FALSE)*E163*F163),M163),"")</f>
        <v/>
      </c>
      <c r="O163" s="69"/>
      <c r="P163" s="65">
        <f t="shared" si="16"/>
        <v>0</v>
      </c>
      <c r="Q163" s="65">
        <f t="shared" si="14"/>
        <v>0</v>
      </c>
      <c r="R163" s="65">
        <f t="shared" si="17"/>
        <v>0</v>
      </c>
      <c r="S163" s="65">
        <f t="shared" si="18"/>
        <v>0</v>
      </c>
    </row>
    <row r="164" spans="1:19" x14ac:dyDescent="0.25">
      <c r="A164" s="66">
        <f t="shared" si="19"/>
        <v>157</v>
      </c>
      <c r="B164" s="69"/>
      <c r="C164" s="66" t="str">
        <f>IF(B164="","",VLOOKUP(B164,'Measure&amp;Incentive Picklist'!E:J,2,FALSE))</f>
        <v/>
      </c>
      <c r="D164" s="69"/>
      <c r="E164" s="70"/>
      <c r="F164" s="70"/>
      <c r="G164" s="70"/>
      <c r="H164" s="246"/>
      <c r="I164" s="69"/>
      <c r="J164" s="69"/>
      <c r="K164" s="71"/>
      <c r="L164" s="71"/>
      <c r="M164" s="72" t="str">
        <f t="shared" si="15"/>
        <v/>
      </c>
      <c r="N164" s="85" t="str">
        <f>IFERROR(MIN(IF(B164="","",VLOOKUP($B164,'Measure&amp;Incentive Picklist'!$E:$J,5,FALSE)*E164*F164),M164),"")</f>
        <v/>
      </c>
      <c r="O164" s="69"/>
      <c r="P164" s="65">
        <f t="shared" si="16"/>
        <v>0</v>
      </c>
      <c r="Q164" s="65">
        <f t="shared" si="14"/>
        <v>0</v>
      </c>
      <c r="R164" s="65">
        <f t="shared" si="17"/>
        <v>0</v>
      </c>
      <c r="S164" s="65">
        <f t="shared" si="18"/>
        <v>0</v>
      </c>
    </row>
    <row r="165" spans="1:19" x14ac:dyDescent="0.25">
      <c r="A165" s="66">
        <f t="shared" si="19"/>
        <v>158</v>
      </c>
      <c r="B165" s="69"/>
      <c r="C165" s="66" t="str">
        <f>IF(B165="","",VLOOKUP(B165,'Measure&amp;Incentive Picklist'!E:J,2,FALSE))</f>
        <v/>
      </c>
      <c r="D165" s="69"/>
      <c r="E165" s="70"/>
      <c r="F165" s="70"/>
      <c r="G165" s="70"/>
      <c r="H165" s="246"/>
      <c r="I165" s="69"/>
      <c r="J165" s="69"/>
      <c r="K165" s="71"/>
      <c r="L165" s="71"/>
      <c r="M165" s="72" t="str">
        <f t="shared" si="15"/>
        <v/>
      </c>
      <c r="N165" s="85" t="str">
        <f>IFERROR(MIN(IF(B165="","",VLOOKUP($B165,'Measure&amp;Incentive Picklist'!$E:$J,5,FALSE)*E165*F165),M165),"")</f>
        <v/>
      </c>
      <c r="O165" s="69"/>
      <c r="P165" s="65">
        <f t="shared" si="16"/>
        <v>0</v>
      </c>
      <c r="Q165" s="65">
        <f t="shared" si="14"/>
        <v>0</v>
      </c>
      <c r="R165" s="65">
        <f t="shared" si="17"/>
        <v>0</v>
      </c>
      <c r="S165" s="65">
        <f t="shared" si="18"/>
        <v>0</v>
      </c>
    </row>
    <row r="166" spans="1:19" x14ac:dyDescent="0.25">
      <c r="A166" s="66">
        <f t="shared" si="19"/>
        <v>159</v>
      </c>
      <c r="B166" s="69"/>
      <c r="C166" s="66" t="str">
        <f>IF(B166="","",VLOOKUP(B166,'Measure&amp;Incentive Picklist'!E:J,2,FALSE))</f>
        <v/>
      </c>
      <c r="D166" s="69"/>
      <c r="E166" s="70"/>
      <c r="F166" s="70"/>
      <c r="G166" s="70"/>
      <c r="H166" s="246"/>
      <c r="I166" s="69"/>
      <c r="J166" s="69"/>
      <c r="K166" s="71"/>
      <c r="L166" s="71"/>
      <c r="M166" s="72" t="str">
        <f t="shared" si="15"/>
        <v/>
      </c>
      <c r="N166" s="85" t="str">
        <f>IFERROR(MIN(IF(B166="","",VLOOKUP($B166,'Measure&amp;Incentive Picklist'!$E:$J,5,FALSE)*E166*F166),M166),"")</f>
        <v/>
      </c>
      <c r="O166" s="69"/>
      <c r="P166" s="65">
        <f t="shared" si="16"/>
        <v>0</v>
      </c>
      <c r="Q166" s="65">
        <f t="shared" si="14"/>
        <v>0</v>
      </c>
      <c r="R166" s="65">
        <f t="shared" si="17"/>
        <v>0</v>
      </c>
      <c r="S166" s="65">
        <f t="shared" si="18"/>
        <v>0</v>
      </c>
    </row>
    <row r="167" spans="1:19" x14ac:dyDescent="0.25">
      <c r="A167" s="66">
        <f t="shared" si="19"/>
        <v>160</v>
      </c>
      <c r="B167" s="69"/>
      <c r="C167" s="66" t="str">
        <f>IF(B167="","",VLOOKUP(B167,'Measure&amp;Incentive Picklist'!E:J,2,FALSE))</f>
        <v/>
      </c>
      <c r="D167" s="69"/>
      <c r="E167" s="70"/>
      <c r="F167" s="70"/>
      <c r="G167" s="70"/>
      <c r="H167" s="246"/>
      <c r="I167" s="69"/>
      <c r="J167" s="69"/>
      <c r="K167" s="71"/>
      <c r="L167" s="71"/>
      <c r="M167" s="72" t="str">
        <f t="shared" si="15"/>
        <v/>
      </c>
      <c r="N167" s="85" t="str">
        <f>IFERROR(MIN(IF(B167="","",VLOOKUP($B167,'Measure&amp;Incentive Picklist'!$E:$J,5,FALSE)*E167*F167),M167),"")</f>
        <v/>
      </c>
      <c r="O167" s="69"/>
      <c r="P167" s="65">
        <f t="shared" si="16"/>
        <v>0</v>
      </c>
      <c r="Q167" s="65">
        <f t="shared" si="14"/>
        <v>0</v>
      </c>
      <c r="R167" s="65">
        <f t="shared" si="17"/>
        <v>0</v>
      </c>
      <c r="S167" s="65">
        <f t="shared" si="18"/>
        <v>0</v>
      </c>
    </row>
    <row r="168" spans="1:19" x14ac:dyDescent="0.25">
      <c r="A168" s="66">
        <f t="shared" si="19"/>
        <v>161</v>
      </c>
      <c r="B168" s="69"/>
      <c r="C168" s="66" t="str">
        <f>IF(B168="","",VLOOKUP(B168,'Measure&amp;Incentive Picklist'!E:J,2,FALSE))</f>
        <v/>
      </c>
      <c r="D168" s="69"/>
      <c r="E168" s="70"/>
      <c r="F168" s="70"/>
      <c r="G168" s="70"/>
      <c r="H168" s="246"/>
      <c r="I168" s="69"/>
      <c r="J168" s="69"/>
      <c r="K168" s="71"/>
      <c r="L168" s="71"/>
      <c r="M168" s="72" t="str">
        <f t="shared" si="15"/>
        <v/>
      </c>
      <c r="N168" s="85" t="str">
        <f>IFERROR(MIN(IF(B168="","",VLOOKUP($B168,'Measure&amp;Incentive Picklist'!$E:$J,5,FALSE)*E168*F168),M168),"")</f>
        <v/>
      </c>
      <c r="O168" s="69"/>
      <c r="P168" s="65">
        <f t="shared" si="16"/>
        <v>0</v>
      </c>
      <c r="Q168" s="65">
        <f t="shared" ref="Q168:Q199" si="20">IF(AND(B168&gt;0,ISERROR(P168)),1,0)</f>
        <v>0</v>
      </c>
      <c r="R168" s="65">
        <f t="shared" si="17"/>
        <v>0</v>
      </c>
      <c r="S168" s="65">
        <f t="shared" si="18"/>
        <v>0</v>
      </c>
    </row>
    <row r="169" spans="1:19" x14ac:dyDescent="0.25">
      <c r="A169" s="66">
        <f t="shared" si="19"/>
        <v>162</v>
      </c>
      <c r="B169" s="69"/>
      <c r="C169" s="66" t="str">
        <f>IF(B169="","",VLOOKUP(B169,'Measure&amp;Incentive Picklist'!E:J,2,FALSE))</f>
        <v/>
      </c>
      <c r="D169" s="69"/>
      <c r="E169" s="70"/>
      <c r="F169" s="70"/>
      <c r="G169" s="70"/>
      <c r="H169" s="246"/>
      <c r="I169" s="69"/>
      <c r="J169" s="69"/>
      <c r="K169" s="71"/>
      <c r="L169" s="71"/>
      <c r="M169" s="72" t="str">
        <f t="shared" si="15"/>
        <v/>
      </c>
      <c r="N169" s="85" t="str">
        <f>IFERROR(MIN(IF(B169="","",VLOOKUP($B169,'Measure&amp;Incentive Picklist'!$E:$J,5,FALSE)*E169*F169),M169),"")</f>
        <v/>
      </c>
      <c r="O169" s="69"/>
      <c r="P169" s="65">
        <f t="shared" si="16"/>
        <v>0</v>
      </c>
      <c r="Q169" s="65">
        <f t="shared" si="20"/>
        <v>0</v>
      </c>
      <c r="R169" s="65">
        <f t="shared" si="17"/>
        <v>0</v>
      </c>
      <c r="S169" s="65">
        <f t="shared" si="18"/>
        <v>0</v>
      </c>
    </row>
    <row r="170" spans="1:19" x14ac:dyDescent="0.25">
      <c r="A170" s="66">
        <f t="shared" si="19"/>
        <v>163</v>
      </c>
      <c r="B170" s="69"/>
      <c r="C170" s="66" t="str">
        <f>IF(B170="","",VLOOKUP(B170,'Measure&amp;Incentive Picklist'!E:J,2,FALSE))</f>
        <v/>
      </c>
      <c r="D170" s="69"/>
      <c r="E170" s="70"/>
      <c r="F170" s="70"/>
      <c r="G170" s="70"/>
      <c r="H170" s="246"/>
      <c r="I170" s="69"/>
      <c r="J170" s="69"/>
      <c r="K170" s="71"/>
      <c r="L170" s="71"/>
      <c r="M170" s="72" t="str">
        <f t="shared" si="15"/>
        <v/>
      </c>
      <c r="N170" s="85" t="str">
        <f>IFERROR(MIN(IF(B170="","",VLOOKUP($B170,'Measure&amp;Incentive Picklist'!$E:$J,5,FALSE)*E170*F170),M170),"")</f>
        <v/>
      </c>
      <c r="O170" s="69"/>
      <c r="P170" s="65">
        <f t="shared" si="16"/>
        <v>0</v>
      </c>
      <c r="Q170" s="65">
        <f t="shared" si="20"/>
        <v>0</v>
      </c>
      <c r="R170" s="65">
        <f t="shared" si="17"/>
        <v>0</v>
      </c>
      <c r="S170" s="65">
        <f t="shared" si="18"/>
        <v>0</v>
      </c>
    </row>
    <row r="171" spans="1:19" x14ac:dyDescent="0.25">
      <c r="A171" s="66">
        <f t="shared" si="19"/>
        <v>164</v>
      </c>
      <c r="B171" s="69"/>
      <c r="C171" s="66" t="str">
        <f>IF(B171="","",VLOOKUP(B171,'Measure&amp;Incentive Picklist'!E:J,2,FALSE))</f>
        <v/>
      </c>
      <c r="D171" s="69"/>
      <c r="E171" s="70"/>
      <c r="F171" s="70"/>
      <c r="G171" s="70"/>
      <c r="H171" s="246"/>
      <c r="I171" s="69"/>
      <c r="J171" s="69"/>
      <c r="K171" s="71"/>
      <c r="L171" s="71"/>
      <c r="M171" s="72" t="str">
        <f t="shared" si="15"/>
        <v/>
      </c>
      <c r="N171" s="85" t="str">
        <f>IFERROR(MIN(IF(B171="","",VLOOKUP($B171,'Measure&amp;Incentive Picklist'!$E:$J,5,FALSE)*E171*F171),M171),"")</f>
        <v/>
      </c>
      <c r="O171" s="69"/>
      <c r="P171" s="65">
        <f t="shared" si="16"/>
        <v>0</v>
      </c>
      <c r="Q171" s="65">
        <f t="shared" si="20"/>
        <v>0</v>
      </c>
      <c r="R171" s="65">
        <f t="shared" si="17"/>
        <v>0</v>
      </c>
      <c r="S171" s="65">
        <f t="shared" si="18"/>
        <v>0</v>
      </c>
    </row>
    <row r="172" spans="1:19" x14ac:dyDescent="0.25">
      <c r="A172" s="66">
        <f t="shared" si="19"/>
        <v>165</v>
      </c>
      <c r="B172" s="69"/>
      <c r="C172" s="66" t="str">
        <f>IF(B172="","",VLOOKUP(B172,'Measure&amp;Incentive Picklist'!E:J,2,FALSE))</f>
        <v/>
      </c>
      <c r="D172" s="69"/>
      <c r="E172" s="70"/>
      <c r="F172" s="70"/>
      <c r="G172" s="70"/>
      <c r="H172" s="246"/>
      <c r="I172" s="69"/>
      <c r="J172" s="69"/>
      <c r="K172" s="71"/>
      <c r="L172" s="71"/>
      <c r="M172" s="72" t="str">
        <f t="shared" si="15"/>
        <v/>
      </c>
      <c r="N172" s="85" t="str">
        <f>IFERROR(MIN(IF(B172="","",VLOOKUP($B172,'Measure&amp;Incentive Picklist'!$E:$J,5,FALSE)*E172*F172),M172),"")</f>
        <v/>
      </c>
      <c r="O172" s="69"/>
      <c r="P172" s="65">
        <f t="shared" si="16"/>
        <v>0</v>
      </c>
      <c r="Q172" s="65">
        <f t="shared" si="20"/>
        <v>0</v>
      </c>
      <c r="R172" s="65">
        <f t="shared" si="17"/>
        <v>0</v>
      </c>
      <c r="S172" s="65">
        <f t="shared" si="18"/>
        <v>0</v>
      </c>
    </row>
    <row r="173" spans="1:19" x14ac:dyDescent="0.25">
      <c r="A173" s="66">
        <f t="shared" si="19"/>
        <v>166</v>
      </c>
      <c r="B173" s="69"/>
      <c r="C173" s="66" t="str">
        <f>IF(B173="","",VLOOKUP(B173,'Measure&amp;Incentive Picklist'!E:J,2,FALSE))</f>
        <v/>
      </c>
      <c r="D173" s="69"/>
      <c r="E173" s="70"/>
      <c r="F173" s="70"/>
      <c r="G173" s="70"/>
      <c r="H173" s="246"/>
      <c r="I173" s="69"/>
      <c r="J173" s="69"/>
      <c r="K173" s="71"/>
      <c r="L173" s="71"/>
      <c r="M173" s="72" t="str">
        <f t="shared" si="15"/>
        <v/>
      </c>
      <c r="N173" s="85" t="str">
        <f>IFERROR(MIN(IF(B173="","",VLOOKUP($B173,'Measure&amp;Incentive Picklist'!$E:$J,5,FALSE)*E173*F173),M173),"")</f>
        <v/>
      </c>
      <c r="O173" s="69"/>
      <c r="P173" s="65">
        <f t="shared" si="16"/>
        <v>0</v>
      </c>
      <c r="Q173" s="65">
        <f t="shared" si="20"/>
        <v>0</v>
      </c>
      <c r="R173" s="65">
        <f t="shared" si="17"/>
        <v>0</v>
      </c>
      <c r="S173" s="65">
        <f t="shared" si="18"/>
        <v>0</v>
      </c>
    </row>
    <row r="174" spans="1:19" x14ac:dyDescent="0.25">
      <c r="A174" s="66">
        <f t="shared" si="19"/>
        <v>167</v>
      </c>
      <c r="B174" s="69"/>
      <c r="C174" s="66" t="str">
        <f>IF(B174="","",VLOOKUP(B174,'Measure&amp;Incentive Picklist'!E:J,2,FALSE))</f>
        <v/>
      </c>
      <c r="D174" s="69"/>
      <c r="E174" s="70"/>
      <c r="F174" s="70"/>
      <c r="G174" s="70"/>
      <c r="H174" s="246"/>
      <c r="I174" s="69"/>
      <c r="J174" s="69"/>
      <c r="K174" s="71"/>
      <c r="L174" s="71"/>
      <c r="M174" s="72" t="str">
        <f t="shared" si="15"/>
        <v/>
      </c>
      <c r="N174" s="85" t="str">
        <f>IFERROR(MIN(IF(B174="","",VLOOKUP($B174,'Measure&amp;Incentive Picklist'!$E:$J,5,FALSE)*E174*F174),M174),"")</f>
        <v/>
      </c>
      <c r="O174" s="69"/>
      <c r="P174" s="65">
        <f t="shared" si="16"/>
        <v>0</v>
      </c>
      <c r="Q174" s="65">
        <f t="shared" si="20"/>
        <v>0</v>
      </c>
      <c r="R174" s="65">
        <f t="shared" si="17"/>
        <v>0</v>
      </c>
      <c r="S174" s="65">
        <f t="shared" si="18"/>
        <v>0</v>
      </c>
    </row>
    <row r="175" spans="1:19" x14ac:dyDescent="0.25">
      <c r="A175" s="66">
        <f t="shared" si="19"/>
        <v>168</v>
      </c>
      <c r="B175" s="69"/>
      <c r="C175" s="66" t="str">
        <f>IF(B175="","",VLOOKUP(B175,'Measure&amp;Incentive Picklist'!E:J,2,FALSE))</f>
        <v/>
      </c>
      <c r="D175" s="69"/>
      <c r="E175" s="70"/>
      <c r="F175" s="70"/>
      <c r="G175" s="70"/>
      <c r="H175" s="246"/>
      <c r="I175" s="69"/>
      <c r="J175" s="69"/>
      <c r="K175" s="71"/>
      <c r="L175" s="71"/>
      <c r="M175" s="72" t="str">
        <f t="shared" si="15"/>
        <v/>
      </c>
      <c r="N175" s="85" t="str">
        <f>IFERROR(MIN(IF(B175="","",VLOOKUP($B175,'Measure&amp;Incentive Picklist'!$E:$J,5,FALSE)*E175*F175),M175),"")</f>
        <v/>
      </c>
      <c r="O175" s="69"/>
      <c r="P175" s="65">
        <f t="shared" si="16"/>
        <v>0</v>
      </c>
      <c r="Q175" s="65">
        <f t="shared" si="20"/>
        <v>0</v>
      </c>
      <c r="R175" s="65">
        <f t="shared" si="17"/>
        <v>0</v>
      </c>
      <c r="S175" s="65">
        <f t="shared" si="18"/>
        <v>0</v>
      </c>
    </row>
    <row r="176" spans="1:19" x14ac:dyDescent="0.25">
      <c r="A176" s="66">
        <f t="shared" si="19"/>
        <v>169</v>
      </c>
      <c r="B176" s="69"/>
      <c r="C176" s="66" t="str">
        <f>IF(B176="","",VLOOKUP(B176,'Measure&amp;Incentive Picklist'!E:J,2,FALSE))</f>
        <v/>
      </c>
      <c r="D176" s="69"/>
      <c r="E176" s="70"/>
      <c r="F176" s="70"/>
      <c r="G176" s="70"/>
      <c r="H176" s="246"/>
      <c r="I176" s="69"/>
      <c r="J176" s="69"/>
      <c r="K176" s="71"/>
      <c r="L176" s="71"/>
      <c r="M176" s="72" t="str">
        <f t="shared" si="15"/>
        <v/>
      </c>
      <c r="N176" s="85" t="str">
        <f>IFERROR(MIN(IF(B176="","",VLOOKUP($B176,'Measure&amp;Incentive Picklist'!$E:$J,5,FALSE)*E176*F176),M176),"")</f>
        <v/>
      </c>
      <c r="O176" s="69"/>
      <c r="P176" s="65">
        <f t="shared" si="16"/>
        <v>0</v>
      </c>
      <c r="Q176" s="65">
        <f t="shared" si="20"/>
        <v>0</v>
      </c>
      <c r="R176" s="65">
        <f t="shared" si="17"/>
        <v>0</v>
      </c>
      <c r="S176" s="65">
        <f t="shared" si="18"/>
        <v>0</v>
      </c>
    </row>
    <row r="177" spans="1:19" x14ac:dyDescent="0.25">
      <c r="A177" s="66">
        <f t="shared" si="19"/>
        <v>170</v>
      </c>
      <c r="B177" s="69"/>
      <c r="C177" s="66" t="str">
        <f>IF(B177="","",VLOOKUP(B177,'Measure&amp;Incentive Picklist'!E:J,2,FALSE))</f>
        <v/>
      </c>
      <c r="D177" s="69"/>
      <c r="E177" s="70"/>
      <c r="F177" s="70"/>
      <c r="G177" s="70"/>
      <c r="H177" s="246"/>
      <c r="I177" s="69"/>
      <c r="J177" s="69"/>
      <c r="K177" s="71"/>
      <c r="L177" s="71"/>
      <c r="M177" s="72" t="str">
        <f t="shared" si="15"/>
        <v/>
      </c>
      <c r="N177" s="85" t="str">
        <f>IFERROR(MIN(IF(B177="","",VLOOKUP($B177,'Measure&amp;Incentive Picklist'!$E:$J,5,FALSE)*E177*F177),M177),"")</f>
        <v/>
      </c>
      <c r="O177" s="69"/>
      <c r="P177" s="65">
        <f t="shared" si="16"/>
        <v>0</v>
      </c>
      <c r="Q177" s="65">
        <f t="shared" si="20"/>
        <v>0</v>
      </c>
      <c r="R177" s="65">
        <f t="shared" si="17"/>
        <v>0</v>
      </c>
      <c r="S177" s="65">
        <f t="shared" si="18"/>
        <v>0</v>
      </c>
    </row>
    <row r="178" spans="1:19" x14ac:dyDescent="0.25">
      <c r="A178" s="66">
        <f t="shared" si="19"/>
        <v>171</v>
      </c>
      <c r="B178" s="69"/>
      <c r="C178" s="66" t="str">
        <f>IF(B178="","",VLOOKUP(B178,'Measure&amp;Incentive Picklist'!E:J,2,FALSE))</f>
        <v/>
      </c>
      <c r="D178" s="69"/>
      <c r="E178" s="70"/>
      <c r="F178" s="70"/>
      <c r="G178" s="70"/>
      <c r="H178" s="246"/>
      <c r="I178" s="69"/>
      <c r="J178" s="69"/>
      <c r="K178" s="71"/>
      <c r="L178" s="71"/>
      <c r="M178" s="72" t="str">
        <f t="shared" si="15"/>
        <v/>
      </c>
      <c r="N178" s="85" t="str">
        <f>IFERROR(MIN(IF(B178="","",VLOOKUP($B178,'Measure&amp;Incentive Picklist'!$E:$J,5,FALSE)*E178*F178),M178),"")</f>
        <v/>
      </c>
      <c r="O178" s="69"/>
      <c r="P178" s="65">
        <f t="shared" si="16"/>
        <v>0</v>
      </c>
      <c r="Q178" s="65">
        <f t="shared" si="20"/>
        <v>0</v>
      </c>
      <c r="R178" s="65">
        <f t="shared" si="17"/>
        <v>0</v>
      </c>
      <c r="S178" s="65">
        <f t="shared" si="18"/>
        <v>0</v>
      </c>
    </row>
    <row r="179" spans="1:19" x14ac:dyDescent="0.25">
      <c r="A179" s="66">
        <f t="shared" si="19"/>
        <v>172</v>
      </c>
      <c r="B179" s="69"/>
      <c r="C179" s="66" t="str">
        <f>IF(B179="","",VLOOKUP(B179,'Measure&amp;Incentive Picklist'!E:J,2,FALSE))</f>
        <v/>
      </c>
      <c r="D179" s="69"/>
      <c r="E179" s="70"/>
      <c r="F179" s="70"/>
      <c r="G179" s="70"/>
      <c r="H179" s="246"/>
      <c r="I179" s="69"/>
      <c r="J179" s="69"/>
      <c r="K179" s="71"/>
      <c r="L179" s="71"/>
      <c r="M179" s="72" t="str">
        <f t="shared" si="15"/>
        <v/>
      </c>
      <c r="N179" s="85" t="str">
        <f>IFERROR(MIN(IF(B179="","",VLOOKUP($B179,'Measure&amp;Incentive Picklist'!$E:$J,5,FALSE)*E179*F179),M179),"")</f>
        <v/>
      </c>
      <c r="O179" s="69"/>
      <c r="P179" s="65">
        <f t="shared" si="16"/>
        <v>0</v>
      </c>
      <c r="Q179" s="65">
        <f t="shared" si="20"/>
        <v>0</v>
      </c>
      <c r="R179" s="65">
        <f t="shared" si="17"/>
        <v>0</v>
      </c>
      <c r="S179" s="65">
        <f t="shared" si="18"/>
        <v>0</v>
      </c>
    </row>
    <row r="180" spans="1:19" x14ac:dyDescent="0.25">
      <c r="A180" s="66">
        <f t="shared" si="19"/>
        <v>173</v>
      </c>
      <c r="B180" s="69"/>
      <c r="C180" s="66" t="str">
        <f>IF(B180="","",VLOOKUP(B180,'Measure&amp;Incentive Picklist'!E:J,2,FALSE))</f>
        <v/>
      </c>
      <c r="D180" s="69"/>
      <c r="E180" s="70"/>
      <c r="F180" s="70"/>
      <c r="G180" s="70"/>
      <c r="H180" s="246"/>
      <c r="I180" s="69"/>
      <c r="J180" s="69"/>
      <c r="K180" s="71"/>
      <c r="L180" s="71"/>
      <c r="M180" s="72" t="str">
        <f t="shared" si="15"/>
        <v/>
      </c>
      <c r="N180" s="85" t="str">
        <f>IFERROR(MIN(IF(B180="","",VLOOKUP($B180,'Measure&amp;Incentive Picklist'!$E:$J,5,FALSE)*E180*F180),M180),"")</f>
        <v/>
      </c>
      <c r="O180" s="69"/>
      <c r="P180" s="65">
        <f t="shared" si="16"/>
        <v>0</v>
      </c>
      <c r="Q180" s="65">
        <f t="shared" si="20"/>
        <v>0</v>
      </c>
      <c r="R180" s="65">
        <f t="shared" si="17"/>
        <v>0</v>
      </c>
      <c r="S180" s="65">
        <f t="shared" si="18"/>
        <v>0</v>
      </c>
    </row>
    <row r="181" spans="1:19" x14ac:dyDescent="0.25">
      <c r="A181" s="66">
        <f t="shared" si="19"/>
        <v>174</v>
      </c>
      <c r="B181" s="69"/>
      <c r="C181" s="66" t="str">
        <f>IF(B181="","",VLOOKUP(B181,'Measure&amp;Incentive Picklist'!E:J,2,FALSE))</f>
        <v/>
      </c>
      <c r="D181" s="69"/>
      <c r="E181" s="70"/>
      <c r="F181" s="70"/>
      <c r="G181" s="70"/>
      <c r="H181" s="246"/>
      <c r="I181" s="69"/>
      <c r="J181" s="69"/>
      <c r="K181" s="71"/>
      <c r="L181" s="71"/>
      <c r="M181" s="72" t="str">
        <f t="shared" si="15"/>
        <v/>
      </c>
      <c r="N181" s="85" t="str">
        <f>IFERROR(MIN(IF(B181="","",VLOOKUP($B181,'Measure&amp;Incentive Picklist'!$E:$J,5,FALSE)*E181*F181),M181),"")</f>
        <v/>
      </c>
      <c r="O181" s="69"/>
      <c r="P181" s="65">
        <f t="shared" si="16"/>
        <v>0</v>
      </c>
      <c r="Q181" s="65">
        <f t="shared" si="20"/>
        <v>0</v>
      </c>
      <c r="R181" s="65">
        <f t="shared" si="17"/>
        <v>0</v>
      </c>
      <c r="S181" s="65">
        <f t="shared" si="18"/>
        <v>0</v>
      </c>
    </row>
    <row r="182" spans="1:19" x14ac:dyDescent="0.25">
      <c r="A182" s="66">
        <f t="shared" si="19"/>
        <v>175</v>
      </c>
      <c r="B182" s="69"/>
      <c r="C182" s="66" t="str">
        <f>IF(B182="","",VLOOKUP(B182,'Measure&amp;Incentive Picklist'!E:J,2,FALSE))</f>
        <v/>
      </c>
      <c r="D182" s="69"/>
      <c r="E182" s="70"/>
      <c r="F182" s="70"/>
      <c r="G182" s="70"/>
      <c r="H182" s="246"/>
      <c r="I182" s="69"/>
      <c r="J182" s="69"/>
      <c r="K182" s="71"/>
      <c r="L182" s="71"/>
      <c r="M182" s="72" t="str">
        <f t="shared" si="15"/>
        <v/>
      </c>
      <c r="N182" s="85" t="str">
        <f>IFERROR(MIN(IF(B182="","",VLOOKUP($B182,'Measure&amp;Incentive Picklist'!$E:$J,5,FALSE)*E182*F182),M182),"")</f>
        <v/>
      </c>
      <c r="O182" s="69"/>
      <c r="P182" s="65">
        <f t="shared" si="16"/>
        <v>0</v>
      </c>
      <c r="Q182" s="65">
        <f t="shared" si="20"/>
        <v>0</v>
      </c>
      <c r="R182" s="65">
        <f t="shared" si="17"/>
        <v>0</v>
      </c>
      <c r="S182" s="65">
        <f t="shared" si="18"/>
        <v>0</v>
      </c>
    </row>
    <row r="183" spans="1:19" x14ac:dyDescent="0.25">
      <c r="A183" s="66">
        <f t="shared" si="19"/>
        <v>176</v>
      </c>
      <c r="B183" s="69"/>
      <c r="C183" s="66" t="str">
        <f>IF(B183="","",VLOOKUP(B183,'Measure&amp;Incentive Picklist'!E:J,2,FALSE))</f>
        <v/>
      </c>
      <c r="D183" s="69"/>
      <c r="E183" s="70"/>
      <c r="F183" s="70"/>
      <c r="G183" s="70"/>
      <c r="H183" s="246"/>
      <c r="I183" s="69"/>
      <c r="J183" s="69"/>
      <c r="K183" s="71"/>
      <c r="L183" s="71"/>
      <c r="M183" s="72" t="str">
        <f t="shared" si="15"/>
        <v/>
      </c>
      <c r="N183" s="85" t="str">
        <f>IFERROR(MIN(IF(B183="","",VLOOKUP($B183,'Measure&amp;Incentive Picklist'!$E:$J,5,FALSE)*E183*F183),M183),"")</f>
        <v/>
      </c>
      <c r="O183" s="69"/>
      <c r="P183" s="65">
        <f t="shared" si="16"/>
        <v>0</v>
      </c>
      <c r="Q183" s="65">
        <f t="shared" si="20"/>
        <v>0</v>
      </c>
      <c r="R183" s="65">
        <f t="shared" si="17"/>
        <v>0</v>
      </c>
      <c r="S183" s="65">
        <f t="shared" si="18"/>
        <v>0</v>
      </c>
    </row>
    <row r="184" spans="1:19" x14ac:dyDescent="0.25">
      <c r="A184" s="66">
        <f t="shared" si="19"/>
        <v>177</v>
      </c>
      <c r="B184" s="69"/>
      <c r="C184" s="66" t="str">
        <f>IF(B184="","",VLOOKUP(B184,'Measure&amp;Incentive Picklist'!E:J,2,FALSE))</f>
        <v/>
      </c>
      <c r="D184" s="69"/>
      <c r="E184" s="70"/>
      <c r="F184" s="70"/>
      <c r="G184" s="70"/>
      <c r="H184" s="246"/>
      <c r="I184" s="69"/>
      <c r="J184" s="69"/>
      <c r="K184" s="71"/>
      <c r="L184" s="71"/>
      <c r="M184" s="72" t="str">
        <f t="shared" si="15"/>
        <v/>
      </c>
      <c r="N184" s="85" t="str">
        <f>IFERROR(MIN(IF(B184="","",VLOOKUP($B184,'Measure&amp;Incentive Picklist'!$E:$J,5,FALSE)*E184*F184),M184),"")</f>
        <v/>
      </c>
      <c r="O184" s="69"/>
      <c r="P184" s="65">
        <f t="shared" si="16"/>
        <v>0</v>
      </c>
      <c r="Q184" s="65">
        <f t="shared" si="20"/>
        <v>0</v>
      </c>
      <c r="R184" s="65">
        <f t="shared" si="17"/>
        <v>0</v>
      </c>
      <c r="S184" s="65">
        <f t="shared" si="18"/>
        <v>0</v>
      </c>
    </row>
    <row r="185" spans="1:19" x14ac:dyDescent="0.25">
      <c r="A185" s="66">
        <f t="shared" si="19"/>
        <v>178</v>
      </c>
      <c r="B185" s="69"/>
      <c r="C185" s="66" t="str">
        <f>IF(B185="","",VLOOKUP(B185,'Measure&amp;Incentive Picklist'!E:J,2,FALSE))</f>
        <v/>
      </c>
      <c r="D185" s="69"/>
      <c r="E185" s="70"/>
      <c r="F185" s="70"/>
      <c r="G185" s="70"/>
      <c r="H185" s="246"/>
      <c r="I185" s="69"/>
      <c r="J185" s="69"/>
      <c r="K185" s="71"/>
      <c r="L185" s="71"/>
      <c r="M185" s="72" t="str">
        <f t="shared" si="15"/>
        <v/>
      </c>
      <c r="N185" s="85" t="str">
        <f>IFERROR(MIN(IF(B185="","",VLOOKUP($B185,'Measure&amp;Incentive Picklist'!$E:$J,5,FALSE)*E185*F185),M185),"")</f>
        <v/>
      </c>
      <c r="O185" s="69"/>
      <c r="P185" s="65">
        <f t="shared" si="16"/>
        <v>0</v>
      </c>
      <c r="Q185" s="65">
        <f t="shared" si="20"/>
        <v>0</v>
      </c>
      <c r="R185" s="65">
        <f t="shared" si="17"/>
        <v>0</v>
      </c>
      <c r="S185" s="65">
        <f t="shared" si="18"/>
        <v>0</v>
      </c>
    </row>
    <row r="186" spans="1:19" x14ac:dyDescent="0.25">
      <c r="A186" s="66">
        <f t="shared" si="19"/>
        <v>179</v>
      </c>
      <c r="B186" s="69"/>
      <c r="C186" s="66" t="str">
        <f>IF(B186="","",VLOOKUP(B186,'Measure&amp;Incentive Picklist'!E:J,2,FALSE))</f>
        <v/>
      </c>
      <c r="D186" s="69"/>
      <c r="E186" s="70"/>
      <c r="F186" s="70"/>
      <c r="G186" s="70"/>
      <c r="H186" s="246"/>
      <c r="I186" s="69"/>
      <c r="J186" s="69"/>
      <c r="K186" s="71"/>
      <c r="L186" s="71"/>
      <c r="M186" s="72" t="str">
        <f t="shared" si="15"/>
        <v/>
      </c>
      <c r="N186" s="85" t="str">
        <f>IFERROR(MIN(IF(B186="","",VLOOKUP($B186,'Measure&amp;Incentive Picklist'!$E:$J,5,FALSE)*E186*F186),M186),"")</f>
        <v/>
      </c>
      <c r="O186" s="69"/>
      <c r="P186" s="65">
        <f t="shared" si="16"/>
        <v>0</v>
      </c>
      <c r="Q186" s="65">
        <f t="shared" si="20"/>
        <v>0</v>
      </c>
      <c r="R186" s="65">
        <f t="shared" si="17"/>
        <v>0</v>
      </c>
      <c r="S186" s="65">
        <f t="shared" si="18"/>
        <v>0</v>
      </c>
    </row>
    <row r="187" spans="1:19" x14ac:dyDescent="0.25">
      <c r="A187" s="66">
        <f t="shared" si="19"/>
        <v>180</v>
      </c>
      <c r="B187" s="69"/>
      <c r="C187" s="66" t="str">
        <f>IF(B187="","",VLOOKUP(B187,'Measure&amp;Incentive Picklist'!E:J,2,FALSE))</f>
        <v/>
      </c>
      <c r="D187" s="69"/>
      <c r="E187" s="70"/>
      <c r="F187" s="70"/>
      <c r="G187" s="70"/>
      <c r="H187" s="246"/>
      <c r="I187" s="69"/>
      <c r="J187" s="69"/>
      <c r="K187" s="71"/>
      <c r="L187" s="71"/>
      <c r="M187" s="72" t="str">
        <f t="shared" si="15"/>
        <v/>
      </c>
      <c r="N187" s="85" t="str">
        <f>IFERROR(MIN(IF(B187="","",VLOOKUP($B187,'Measure&amp;Incentive Picklist'!$E:$J,5,FALSE)*E187*F187),M187),"")</f>
        <v/>
      </c>
      <c r="O187" s="69"/>
      <c r="P187" s="65">
        <f t="shared" si="16"/>
        <v>0</v>
      </c>
      <c r="Q187" s="65">
        <f t="shared" si="20"/>
        <v>0</v>
      </c>
      <c r="R187" s="65">
        <f t="shared" si="17"/>
        <v>0</v>
      </c>
      <c r="S187" s="65">
        <f t="shared" si="18"/>
        <v>0</v>
      </c>
    </row>
    <row r="188" spans="1:19" x14ac:dyDescent="0.25">
      <c r="A188" s="66">
        <f t="shared" si="19"/>
        <v>181</v>
      </c>
      <c r="B188" s="69"/>
      <c r="C188" s="66" t="str">
        <f>IF(B188="","",VLOOKUP(B188,'Measure&amp;Incentive Picklist'!E:J,2,FALSE))</f>
        <v/>
      </c>
      <c r="D188" s="69"/>
      <c r="E188" s="70"/>
      <c r="F188" s="70"/>
      <c r="G188" s="70"/>
      <c r="H188" s="246"/>
      <c r="I188" s="69"/>
      <c r="J188" s="69"/>
      <c r="K188" s="71"/>
      <c r="L188" s="71"/>
      <c r="M188" s="72" t="str">
        <f t="shared" si="15"/>
        <v/>
      </c>
      <c r="N188" s="85" t="str">
        <f>IFERROR(MIN(IF(B188="","",VLOOKUP($B188,'Measure&amp;Incentive Picklist'!$E:$J,5,FALSE)*E188*F188),M188),"")</f>
        <v/>
      </c>
      <c r="O188" s="69"/>
      <c r="P188" s="65">
        <f t="shared" si="16"/>
        <v>0</v>
      </c>
      <c r="Q188" s="65">
        <f t="shared" si="20"/>
        <v>0</v>
      </c>
      <c r="R188" s="65">
        <f t="shared" si="17"/>
        <v>0</v>
      </c>
      <c r="S188" s="65">
        <f t="shared" si="18"/>
        <v>0</v>
      </c>
    </row>
    <row r="189" spans="1:19" x14ac:dyDescent="0.25">
      <c r="A189" s="66">
        <f t="shared" si="19"/>
        <v>182</v>
      </c>
      <c r="B189" s="69"/>
      <c r="C189" s="66" t="str">
        <f>IF(B189="","",VLOOKUP(B189,'Measure&amp;Incentive Picklist'!E:J,2,FALSE))</f>
        <v/>
      </c>
      <c r="D189" s="69"/>
      <c r="E189" s="70"/>
      <c r="F189" s="70"/>
      <c r="G189" s="70"/>
      <c r="H189" s="246"/>
      <c r="I189" s="69"/>
      <c r="J189" s="69"/>
      <c r="K189" s="71"/>
      <c r="L189" s="71"/>
      <c r="M189" s="72" t="str">
        <f t="shared" si="15"/>
        <v/>
      </c>
      <c r="N189" s="85" t="str">
        <f>IFERROR(MIN(IF(B189="","",VLOOKUP($B189,'Measure&amp;Incentive Picklist'!$E:$J,5,FALSE)*E189*F189),M189),"")</f>
        <v/>
      </c>
      <c r="O189" s="69"/>
      <c r="P189" s="65">
        <f t="shared" si="16"/>
        <v>0</v>
      </c>
      <c r="Q189" s="65">
        <f t="shared" si="20"/>
        <v>0</v>
      </c>
      <c r="R189" s="65">
        <f t="shared" si="17"/>
        <v>0</v>
      </c>
      <c r="S189" s="65">
        <f t="shared" si="18"/>
        <v>0</v>
      </c>
    </row>
    <row r="190" spans="1:19" x14ac:dyDescent="0.25">
      <c r="A190" s="66">
        <f t="shared" si="19"/>
        <v>183</v>
      </c>
      <c r="B190" s="69"/>
      <c r="C190" s="66" t="str">
        <f>IF(B190="","",VLOOKUP(B190,'Measure&amp;Incentive Picklist'!E:J,2,FALSE))</f>
        <v/>
      </c>
      <c r="D190" s="69"/>
      <c r="E190" s="70"/>
      <c r="F190" s="70"/>
      <c r="G190" s="70"/>
      <c r="H190" s="246"/>
      <c r="I190" s="69"/>
      <c r="J190" s="69"/>
      <c r="K190" s="71"/>
      <c r="L190" s="71"/>
      <c r="M190" s="72" t="str">
        <f t="shared" si="15"/>
        <v/>
      </c>
      <c r="N190" s="85" t="str">
        <f>IFERROR(MIN(IF(B190="","",VLOOKUP($B190,'Measure&amp;Incentive Picklist'!$E:$J,5,FALSE)*E190*F190),M190),"")</f>
        <v/>
      </c>
      <c r="O190" s="69"/>
      <c r="P190" s="65">
        <f t="shared" si="16"/>
        <v>0</v>
      </c>
      <c r="Q190" s="65">
        <f t="shared" si="20"/>
        <v>0</v>
      </c>
      <c r="R190" s="65">
        <f t="shared" si="17"/>
        <v>0</v>
      </c>
      <c r="S190" s="65">
        <f t="shared" si="18"/>
        <v>0</v>
      </c>
    </row>
    <row r="191" spans="1:19" x14ac:dyDescent="0.25">
      <c r="A191" s="66">
        <f t="shared" si="19"/>
        <v>184</v>
      </c>
      <c r="B191" s="69"/>
      <c r="C191" s="66" t="str">
        <f>IF(B191="","",VLOOKUP(B191,'Measure&amp;Incentive Picklist'!E:J,2,FALSE))</f>
        <v/>
      </c>
      <c r="D191" s="69"/>
      <c r="E191" s="70"/>
      <c r="F191" s="70"/>
      <c r="G191" s="70"/>
      <c r="H191" s="246"/>
      <c r="I191" s="69"/>
      <c r="J191" s="69"/>
      <c r="K191" s="71"/>
      <c r="L191" s="71"/>
      <c r="M191" s="72" t="str">
        <f t="shared" si="15"/>
        <v/>
      </c>
      <c r="N191" s="85" t="str">
        <f>IFERROR(MIN(IF(B191="","",VLOOKUP($B191,'Measure&amp;Incentive Picklist'!$E:$J,5,FALSE)*E191*F191),M191),"")</f>
        <v/>
      </c>
      <c r="O191" s="69"/>
      <c r="P191" s="65">
        <f t="shared" si="16"/>
        <v>0</v>
      </c>
      <c r="Q191" s="65">
        <f t="shared" si="20"/>
        <v>0</v>
      </c>
      <c r="R191" s="65">
        <f t="shared" si="17"/>
        <v>0</v>
      </c>
      <c r="S191" s="65">
        <f t="shared" si="18"/>
        <v>0</v>
      </c>
    </row>
    <row r="192" spans="1:19" x14ac:dyDescent="0.25">
      <c r="A192" s="66">
        <f t="shared" si="19"/>
        <v>185</v>
      </c>
      <c r="B192" s="69"/>
      <c r="C192" s="66" t="str">
        <f>IF(B192="","",VLOOKUP(B192,'Measure&amp;Incentive Picklist'!E:J,2,FALSE))</f>
        <v/>
      </c>
      <c r="D192" s="69"/>
      <c r="E192" s="70"/>
      <c r="F192" s="70"/>
      <c r="G192" s="70"/>
      <c r="H192" s="246"/>
      <c r="I192" s="69"/>
      <c r="J192" s="69"/>
      <c r="K192" s="71"/>
      <c r="L192" s="71"/>
      <c r="M192" s="72" t="str">
        <f t="shared" si="15"/>
        <v/>
      </c>
      <c r="N192" s="85" t="str">
        <f>IFERROR(MIN(IF(B192="","",VLOOKUP($B192,'Measure&amp;Incentive Picklist'!$E:$J,5,FALSE)*E192*F192),M192),"")</f>
        <v/>
      </c>
      <c r="O192" s="69"/>
      <c r="P192" s="65">
        <f t="shared" si="16"/>
        <v>0</v>
      </c>
      <c r="Q192" s="65">
        <f t="shared" si="20"/>
        <v>0</v>
      </c>
      <c r="R192" s="65">
        <f t="shared" si="17"/>
        <v>0</v>
      </c>
      <c r="S192" s="65">
        <f t="shared" si="18"/>
        <v>0</v>
      </c>
    </row>
    <row r="193" spans="1:19" x14ac:dyDescent="0.25">
      <c r="A193" s="66">
        <f t="shared" si="19"/>
        <v>186</v>
      </c>
      <c r="B193" s="69"/>
      <c r="C193" s="66" t="str">
        <f>IF(B193="","",VLOOKUP(B193,'Measure&amp;Incentive Picklist'!E:J,2,FALSE))</f>
        <v/>
      </c>
      <c r="D193" s="69"/>
      <c r="E193" s="70"/>
      <c r="F193" s="70"/>
      <c r="G193" s="70"/>
      <c r="H193" s="246"/>
      <c r="I193" s="69"/>
      <c r="J193" s="69"/>
      <c r="K193" s="71"/>
      <c r="L193" s="71"/>
      <c r="M193" s="72" t="str">
        <f t="shared" si="15"/>
        <v/>
      </c>
      <c r="N193" s="85" t="str">
        <f>IFERROR(MIN(IF(B193="","",VLOOKUP($B193,'Measure&amp;Incentive Picklist'!$E:$J,5,FALSE)*E193*F193),M193),"")</f>
        <v/>
      </c>
      <c r="O193" s="69"/>
      <c r="P193" s="65">
        <f t="shared" si="16"/>
        <v>0</v>
      </c>
      <c r="Q193" s="65">
        <f t="shared" si="20"/>
        <v>0</v>
      </c>
      <c r="R193" s="65">
        <f t="shared" si="17"/>
        <v>0</v>
      </c>
      <c r="S193" s="65">
        <f t="shared" si="18"/>
        <v>0</v>
      </c>
    </row>
    <row r="194" spans="1:19" x14ac:dyDescent="0.25">
      <c r="A194" s="66">
        <f t="shared" si="19"/>
        <v>187</v>
      </c>
      <c r="B194" s="69"/>
      <c r="C194" s="66" t="str">
        <f>IF(B194="","",VLOOKUP(B194,'Measure&amp;Incentive Picklist'!E:J,2,FALSE))</f>
        <v/>
      </c>
      <c r="D194" s="69"/>
      <c r="E194" s="70"/>
      <c r="F194" s="70"/>
      <c r="G194" s="70"/>
      <c r="H194" s="246"/>
      <c r="I194" s="69"/>
      <c r="J194" s="69"/>
      <c r="K194" s="71"/>
      <c r="L194" s="71"/>
      <c r="M194" s="72" t="str">
        <f t="shared" si="15"/>
        <v/>
      </c>
      <c r="N194" s="85" t="str">
        <f>IFERROR(MIN(IF(B194="","",VLOOKUP($B194,'Measure&amp;Incentive Picklist'!$E:$J,5,FALSE)*E194*F194),M194),"")</f>
        <v/>
      </c>
      <c r="O194" s="69"/>
      <c r="P194" s="65">
        <f t="shared" si="16"/>
        <v>0</v>
      </c>
      <c r="Q194" s="65">
        <f t="shared" si="20"/>
        <v>0</v>
      </c>
      <c r="R194" s="65">
        <f t="shared" si="17"/>
        <v>0</v>
      </c>
      <c r="S194" s="65">
        <f t="shared" si="18"/>
        <v>0</v>
      </c>
    </row>
    <row r="195" spans="1:19" x14ac:dyDescent="0.25">
      <c r="A195" s="66">
        <f t="shared" si="19"/>
        <v>188</v>
      </c>
      <c r="B195" s="69"/>
      <c r="C195" s="66" t="str">
        <f>IF(B195="","",VLOOKUP(B195,'Measure&amp;Incentive Picklist'!E:J,2,FALSE))</f>
        <v/>
      </c>
      <c r="D195" s="69"/>
      <c r="E195" s="70"/>
      <c r="F195" s="70"/>
      <c r="G195" s="70"/>
      <c r="H195" s="246"/>
      <c r="I195" s="69"/>
      <c r="J195" s="69"/>
      <c r="K195" s="71"/>
      <c r="L195" s="71"/>
      <c r="M195" s="72" t="str">
        <f t="shared" si="15"/>
        <v/>
      </c>
      <c r="N195" s="85" t="str">
        <f>IFERROR(MIN(IF(B195="","",VLOOKUP($B195,'Measure&amp;Incentive Picklist'!$E:$J,5,FALSE)*E195*F195),M195),"")</f>
        <v/>
      </c>
      <c r="O195" s="69"/>
      <c r="P195" s="65">
        <f t="shared" si="16"/>
        <v>0</v>
      </c>
      <c r="Q195" s="65">
        <f t="shared" si="20"/>
        <v>0</v>
      </c>
      <c r="R195" s="65">
        <f t="shared" si="17"/>
        <v>0</v>
      </c>
      <c r="S195" s="65">
        <f t="shared" si="18"/>
        <v>0</v>
      </c>
    </row>
    <row r="196" spans="1:19" x14ac:dyDescent="0.25">
      <c r="A196" s="66">
        <f t="shared" si="19"/>
        <v>189</v>
      </c>
      <c r="B196" s="69"/>
      <c r="C196" s="66" t="str">
        <f>IF(B196="","",VLOOKUP(B196,'Measure&amp;Incentive Picklist'!E:J,2,FALSE))</f>
        <v/>
      </c>
      <c r="D196" s="69"/>
      <c r="E196" s="70"/>
      <c r="F196" s="70"/>
      <c r="G196" s="70"/>
      <c r="H196" s="246"/>
      <c r="I196" s="69"/>
      <c r="J196" s="69"/>
      <c r="K196" s="71"/>
      <c r="L196" s="71"/>
      <c r="M196" s="72" t="str">
        <f t="shared" si="15"/>
        <v/>
      </c>
      <c r="N196" s="85" t="str">
        <f>IFERROR(MIN(IF(B196="","",VLOOKUP($B196,'Measure&amp;Incentive Picklist'!$E:$J,5,FALSE)*E196*F196),M196),"")</f>
        <v/>
      </c>
      <c r="O196" s="69"/>
      <c r="P196" s="65">
        <f t="shared" si="16"/>
        <v>0</v>
      </c>
      <c r="Q196" s="65">
        <f t="shared" si="20"/>
        <v>0</v>
      </c>
      <c r="R196" s="65">
        <f t="shared" si="17"/>
        <v>0</v>
      </c>
      <c r="S196" s="65">
        <f t="shared" si="18"/>
        <v>0</v>
      </c>
    </row>
    <row r="197" spans="1:19" x14ac:dyDescent="0.25">
      <c r="A197" s="66">
        <f t="shared" si="19"/>
        <v>190</v>
      </c>
      <c r="B197" s="69"/>
      <c r="C197" s="66" t="str">
        <f>IF(B197="","",VLOOKUP(B197,'Measure&amp;Incentive Picklist'!E:J,2,FALSE))</f>
        <v/>
      </c>
      <c r="D197" s="69"/>
      <c r="E197" s="70"/>
      <c r="F197" s="70"/>
      <c r="G197" s="70"/>
      <c r="H197" s="246"/>
      <c r="I197" s="69"/>
      <c r="J197" s="69"/>
      <c r="K197" s="71"/>
      <c r="L197" s="71"/>
      <c r="M197" s="72" t="str">
        <f t="shared" si="15"/>
        <v/>
      </c>
      <c r="N197" s="85" t="str">
        <f>IFERROR(MIN(IF(B197="","",VLOOKUP($B197,'Measure&amp;Incentive Picklist'!$E:$J,5,FALSE)*E197*F197),M197),"")</f>
        <v/>
      </c>
      <c r="O197" s="69"/>
      <c r="P197" s="65">
        <f t="shared" si="16"/>
        <v>0</v>
      </c>
      <c r="Q197" s="65">
        <f t="shared" si="20"/>
        <v>0</v>
      </c>
      <c r="R197" s="65">
        <f t="shared" si="17"/>
        <v>0</v>
      </c>
      <c r="S197" s="65">
        <f t="shared" si="18"/>
        <v>0</v>
      </c>
    </row>
    <row r="198" spans="1:19" x14ac:dyDescent="0.25">
      <c r="A198" s="66">
        <f t="shared" si="19"/>
        <v>191</v>
      </c>
      <c r="B198" s="69"/>
      <c r="C198" s="66" t="str">
        <f>IF(B198="","",VLOOKUP(B198,'Measure&amp;Incentive Picklist'!E:J,2,FALSE))</f>
        <v/>
      </c>
      <c r="D198" s="69"/>
      <c r="E198" s="70"/>
      <c r="F198" s="70"/>
      <c r="G198" s="70"/>
      <c r="H198" s="246"/>
      <c r="I198" s="69"/>
      <c r="J198" s="69"/>
      <c r="K198" s="71"/>
      <c r="L198" s="71"/>
      <c r="M198" s="72" t="str">
        <f t="shared" si="15"/>
        <v/>
      </c>
      <c r="N198" s="85" t="str">
        <f>IFERROR(MIN(IF(B198="","",VLOOKUP($B198,'Measure&amp;Incentive Picklist'!$E:$J,5,FALSE)*E198*F198),M198),"")</f>
        <v/>
      </c>
      <c r="O198" s="69"/>
      <c r="P198" s="65">
        <f t="shared" si="16"/>
        <v>0</v>
      </c>
      <c r="Q198" s="65">
        <f t="shared" si="20"/>
        <v>0</v>
      </c>
      <c r="R198" s="65">
        <f t="shared" si="17"/>
        <v>0</v>
      </c>
      <c r="S198" s="65">
        <f t="shared" si="18"/>
        <v>0</v>
      </c>
    </row>
    <row r="199" spans="1:19" x14ac:dyDescent="0.25">
      <c r="A199" s="66">
        <f t="shared" si="19"/>
        <v>192</v>
      </c>
      <c r="B199" s="69"/>
      <c r="C199" s="66" t="str">
        <f>IF(B199="","",VLOOKUP(B199,'Measure&amp;Incentive Picklist'!E:J,2,FALSE))</f>
        <v/>
      </c>
      <c r="D199" s="69"/>
      <c r="E199" s="70"/>
      <c r="F199" s="70"/>
      <c r="G199" s="70"/>
      <c r="H199" s="246"/>
      <c r="I199" s="69"/>
      <c r="J199" s="69"/>
      <c r="K199" s="71"/>
      <c r="L199" s="71"/>
      <c r="M199" s="72" t="str">
        <f t="shared" si="15"/>
        <v/>
      </c>
      <c r="N199" s="85" t="str">
        <f>IFERROR(MIN(IF(B199="","",VLOOKUP($B199,'Measure&amp;Incentive Picklist'!$E:$J,5,FALSE)*E199*F199),M199),"")</f>
        <v/>
      </c>
      <c r="O199" s="69"/>
      <c r="P199" s="65">
        <f t="shared" si="16"/>
        <v>0</v>
      </c>
      <c r="Q199" s="65">
        <f t="shared" si="20"/>
        <v>0</v>
      </c>
      <c r="R199" s="65">
        <f t="shared" si="17"/>
        <v>0</v>
      </c>
      <c r="S199" s="65">
        <f t="shared" si="18"/>
        <v>0</v>
      </c>
    </row>
    <row r="200" spans="1:19" x14ac:dyDescent="0.25">
      <c r="A200" s="66">
        <f t="shared" si="19"/>
        <v>193</v>
      </c>
      <c r="B200" s="69"/>
      <c r="C200" s="66" t="str">
        <f>IF(B200="","",VLOOKUP(B200,'Measure&amp;Incentive Picklist'!E:J,2,FALSE))</f>
        <v/>
      </c>
      <c r="D200" s="69"/>
      <c r="E200" s="70"/>
      <c r="F200" s="70"/>
      <c r="G200" s="70"/>
      <c r="H200" s="246"/>
      <c r="I200" s="69"/>
      <c r="J200" s="69"/>
      <c r="K200" s="71"/>
      <c r="L200" s="71"/>
      <c r="M200" s="72" t="str">
        <f t="shared" si="15"/>
        <v/>
      </c>
      <c r="N200" s="85" t="str">
        <f>IFERROR(MIN(IF(B200="","",VLOOKUP($B200,'Measure&amp;Incentive Picklist'!$E:$J,5,FALSE)*E200*F200),M200),"")</f>
        <v/>
      </c>
      <c r="O200" s="69"/>
      <c r="P200" s="65">
        <f t="shared" si="16"/>
        <v>0</v>
      </c>
      <c r="Q200" s="65">
        <f t="shared" ref="Q200:Q207" si="21">IF(AND(B200&gt;0,ISERROR(P200)),1,0)</f>
        <v>0</v>
      </c>
      <c r="R200" s="65">
        <f t="shared" si="17"/>
        <v>0</v>
      </c>
      <c r="S200" s="65">
        <f t="shared" si="18"/>
        <v>0</v>
      </c>
    </row>
    <row r="201" spans="1:19" x14ac:dyDescent="0.25">
      <c r="A201" s="66">
        <f t="shared" si="19"/>
        <v>194</v>
      </c>
      <c r="B201" s="69"/>
      <c r="C201" s="66" t="str">
        <f>IF(B201="","",VLOOKUP(B201,'Measure&amp;Incentive Picklist'!E:J,2,FALSE))</f>
        <v/>
      </c>
      <c r="D201" s="69"/>
      <c r="E201" s="70"/>
      <c r="F201" s="70"/>
      <c r="G201" s="70"/>
      <c r="H201" s="246"/>
      <c r="I201" s="69"/>
      <c r="J201" s="69"/>
      <c r="K201" s="71"/>
      <c r="L201" s="71"/>
      <c r="M201" s="72" t="str">
        <f t="shared" ref="M201:M207" si="22">IF(AND(K201="",L201=""),"",$K201+$L201)</f>
        <v/>
      </c>
      <c r="N201" s="85" t="str">
        <f>IFERROR(MIN(IF(B201="","",VLOOKUP($B201,'Measure&amp;Incentive Picklist'!$E:$J,5,FALSE)*E201*F201),M201),"")</f>
        <v/>
      </c>
      <c r="O201" s="69"/>
      <c r="P201" s="65">
        <f t="shared" ref="P201:P207" si="23">IF(OR(B201&gt;"",D201&gt;0,E201&gt;0,F201&gt;0,G201&gt;0,H201&gt;0,I201&gt;0,J201&gt;0,K201&gt;0,L201&gt;0,O201&gt;0),1,0)</f>
        <v>0</v>
      </c>
      <c r="Q201" s="65">
        <f t="shared" si="21"/>
        <v>0</v>
      </c>
      <c r="R201" s="65">
        <f t="shared" ref="R201:R207" si="24">IF(ISERROR(M201),1,0)</f>
        <v>0</v>
      </c>
      <c r="S201" s="65">
        <f t="shared" ref="S201:S207" si="25">IF(ISERROR(N201),1,0)</f>
        <v>0</v>
      </c>
    </row>
    <row r="202" spans="1:19" x14ac:dyDescent="0.25">
      <c r="A202" s="66">
        <f t="shared" ref="A202:A207" si="26">A201+1</f>
        <v>195</v>
      </c>
      <c r="B202" s="69"/>
      <c r="C202" s="66" t="str">
        <f>IF(B202="","",VLOOKUP(B202,'Measure&amp;Incentive Picklist'!E:J,2,FALSE))</f>
        <v/>
      </c>
      <c r="D202" s="69"/>
      <c r="E202" s="70"/>
      <c r="F202" s="70"/>
      <c r="G202" s="70"/>
      <c r="H202" s="246"/>
      <c r="I202" s="69"/>
      <c r="J202" s="69"/>
      <c r="K202" s="71"/>
      <c r="L202" s="71"/>
      <c r="M202" s="72" t="str">
        <f t="shared" si="22"/>
        <v/>
      </c>
      <c r="N202" s="85" t="str">
        <f>IFERROR(MIN(IF(B202="","",VLOOKUP($B202,'Measure&amp;Incentive Picklist'!$E:$J,5,FALSE)*E202*F202),M202),"")</f>
        <v/>
      </c>
      <c r="O202" s="69"/>
      <c r="P202" s="65">
        <f t="shared" si="23"/>
        <v>0</v>
      </c>
      <c r="Q202" s="65">
        <f t="shared" si="21"/>
        <v>0</v>
      </c>
      <c r="R202" s="65">
        <f t="shared" si="24"/>
        <v>0</v>
      </c>
      <c r="S202" s="65">
        <f t="shared" si="25"/>
        <v>0</v>
      </c>
    </row>
    <row r="203" spans="1:19" x14ac:dyDescent="0.25">
      <c r="A203" s="66">
        <f t="shared" si="26"/>
        <v>196</v>
      </c>
      <c r="B203" s="69"/>
      <c r="C203" s="66" t="str">
        <f>IF(B203="","",VLOOKUP(B203,'Measure&amp;Incentive Picklist'!E:J,2,FALSE))</f>
        <v/>
      </c>
      <c r="D203" s="69"/>
      <c r="E203" s="70"/>
      <c r="F203" s="70"/>
      <c r="G203" s="70"/>
      <c r="H203" s="246"/>
      <c r="I203" s="69"/>
      <c r="J203" s="69"/>
      <c r="K203" s="71"/>
      <c r="L203" s="71"/>
      <c r="M203" s="72" t="str">
        <f t="shared" si="22"/>
        <v/>
      </c>
      <c r="N203" s="85" t="str">
        <f>IFERROR(MIN(IF(B203="","",VLOOKUP($B203,'Measure&amp;Incentive Picklist'!$E:$J,5,FALSE)*E203*F203),M203),"")</f>
        <v/>
      </c>
      <c r="O203" s="69"/>
      <c r="P203" s="65">
        <f t="shared" si="23"/>
        <v>0</v>
      </c>
      <c r="Q203" s="65">
        <f t="shared" si="21"/>
        <v>0</v>
      </c>
      <c r="R203" s="65">
        <f t="shared" si="24"/>
        <v>0</v>
      </c>
      <c r="S203" s="65">
        <f t="shared" si="25"/>
        <v>0</v>
      </c>
    </row>
    <row r="204" spans="1:19" x14ac:dyDescent="0.25">
      <c r="A204" s="66">
        <f t="shared" si="26"/>
        <v>197</v>
      </c>
      <c r="B204" s="69"/>
      <c r="C204" s="66" t="str">
        <f>IF(B204="","",VLOOKUP(B204,'Measure&amp;Incentive Picklist'!E:J,2,FALSE))</f>
        <v/>
      </c>
      <c r="D204" s="69"/>
      <c r="E204" s="70"/>
      <c r="F204" s="70"/>
      <c r="G204" s="70"/>
      <c r="H204" s="246"/>
      <c r="I204" s="69"/>
      <c r="J204" s="69"/>
      <c r="K204" s="71"/>
      <c r="L204" s="71"/>
      <c r="M204" s="72" t="str">
        <f t="shared" si="22"/>
        <v/>
      </c>
      <c r="N204" s="85" t="str">
        <f>IFERROR(MIN(IF(B204="","",VLOOKUP($B204,'Measure&amp;Incentive Picklist'!$E:$J,5,FALSE)*E204*F204),M204),"")</f>
        <v/>
      </c>
      <c r="O204" s="69"/>
      <c r="P204" s="65">
        <f t="shared" si="23"/>
        <v>0</v>
      </c>
      <c r="Q204" s="65">
        <f t="shared" si="21"/>
        <v>0</v>
      </c>
      <c r="R204" s="65">
        <f t="shared" si="24"/>
        <v>0</v>
      </c>
      <c r="S204" s="65">
        <f t="shared" si="25"/>
        <v>0</v>
      </c>
    </row>
    <row r="205" spans="1:19" x14ac:dyDescent="0.25">
      <c r="A205" s="66">
        <f t="shared" si="26"/>
        <v>198</v>
      </c>
      <c r="B205" s="69"/>
      <c r="C205" s="66" t="str">
        <f>IF(B205="","",VLOOKUP(B205,'Measure&amp;Incentive Picklist'!E:J,2,FALSE))</f>
        <v/>
      </c>
      <c r="D205" s="69"/>
      <c r="E205" s="70"/>
      <c r="F205" s="70"/>
      <c r="G205" s="70"/>
      <c r="H205" s="246"/>
      <c r="I205" s="69"/>
      <c r="J205" s="69"/>
      <c r="K205" s="71"/>
      <c r="L205" s="71"/>
      <c r="M205" s="72" t="str">
        <f t="shared" si="22"/>
        <v/>
      </c>
      <c r="N205" s="85" t="str">
        <f>IFERROR(MIN(IF(B205="","",VLOOKUP($B205,'Measure&amp;Incentive Picklist'!$E:$J,5,FALSE)*E205*F205),M205),"")</f>
        <v/>
      </c>
      <c r="O205" s="69"/>
      <c r="P205" s="65">
        <f t="shared" si="23"/>
        <v>0</v>
      </c>
      <c r="Q205" s="65">
        <f t="shared" si="21"/>
        <v>0</v>
      </c>
      <c r="R205" s="65">
        <f t="shared" si="24"/>
        <v>0</v>
      </c>
      <c r="S205" s="65">
        <f t="shared" si="25"/>
        <v>0</v>
      </c>
    </row>
    <row r="206" spans="1:19" x14ac:dyDescent="0.25">
      <c r="A206" s="66">
        <f t="shared" si="26"/>
        <v>199</v>
      </c>
      <c r="B206" s="69"/>
      <c r="C206" s="66" t="str">
        <f>IF(B206="","",VLOOKUP(B206,'Measure&amp;Incentive Picklist'!E:J,2,FALSE))</f>
        <v/>
      </c>
      <c r="D206" s="69"/>
      <c r="E206" s="70"/>
      <c r="F206" s="70"/>
      <c r="G206" s="70"/>
      <c r="H206" s="246"/>
      <c r="I206" s="69"/>
      <c r="J206" s="69"/>
      <c r="K206" s="71"/>
      <c r="L206" s="71"/>
      <c r="M206" s="72" t="str">
        <f t="shared" si="22"/>
        <v/>
      </c>
      <c r="N206" s="85" t="str">
        <f>IFERROR(MIN(IF(B206="","",VLOOKUP($B206,'Measure&amp;Incentive Picklist'!$E:$J,5,FALSE)*E206*F206),M206),"")</f>
        <v/>
      </c>
      <c r="O206" s="69"/>
      <c r="P206" s="65">
        <f t="shared" si="23"/>
        <v>0</v>
      </c>
      <c r="Q206" s="65">
        <f t="shared" si="21"/>
        <v>0</v>
      </c>
      <c r="R206" s="65">
        <f t="shared" si="24"/>
        <v>0</v>
      </c>
      <c r="S206" s="65">
        <f t="shared" si="25"/>
        <v>0</v>
      </c>
    </row>
    <row r="207" spans="1:19" x14ac:dyDescent="0.25">
      <c r="A207" s="66">
        <f t="shared" si="26"/>
        <v>200</v>
      </c>
      <c r="B207" s="69"/>
      <c r="C207" s="66" t="str">
        <f>IF(B207="","",VLOOKUP(B207,'Measure&amp;Incentive Picklist'!E:J,2,FALSE))</f>
        <v/>
      </c>
      <c r="D207" s="69"/>
      <c r="E207" s="70"/>
      <c r="F207" s="70"/>
      <c r="G207" s="70"/>
      <c r="H207" s="246"/>
      <c r="I207" s="69"/>
      <c r="J207" s="69"/>
      <c r="K207" s="71"/>
      <c r="L207" s="71"/>
      <c r="M207" s="72" t="str">
        <f t="shared" si="22"/>
        <v/>
      </c>
      <c r="N207" s="85" t="str">
        <f>IFERROR(MIN(IF(B207="","",VLOOKUP($B207,'Measure&amp;Incentive Picklist'!$E:$J,5,FALSE)*E207*F207),M207),"")</f>
        <v/>
      </c>
      <c r="O207" s="69"/>
      <c r="P207" s="65">
        <f t="shared" si="23"/>
        <v>0</v>
      </c>
      <c r="Q207" s="65">
        <f t="shared" si="21"/>
        <v>0</v>
      </c>
      <c r="R207" s="65">
        <f t="shared" si="24"/>
        <v>0</v>
      </c>
      <c r="S207" s="65">
        <f t="shared" si="25"/>
        <v>0</v>
      </c>
    </row>
    <row r="208" spans="1:19" x14ac:dyDescent="0.25">
      <c r="P208" s="65">
        <f>SUM(P8:P207)</f>
        <v>0</v>
      </c>
      <c r="Q208" s="65">
        <f>SUM(Q8:Q207)</f>
        <v>0</v>
      </c>
      <c r="R208" s="65">
        <f>SUM(R8:R207)</f>
        <v>0</v>
      </c>
      <c r="S208" s="65">
        <f>SUM(S8:S207)</f>
        <v>0</v>
      </c>
    </row>
  </sheetData>
  <sheetProtection algorithmName="SHA-512" hashValue="C7c4AIhBbEcHKoOGDSciRaOachZl4pRxPHxUsOAf2OJ6h+Sed/CchjQBB2HfiwB7M631ApHAVq9elGiH68ANfA==" saltValue="ctqhxav3dol+Kp54Cjxk7w==" spinCount="100000" sheet="1" selectLockedCells="1" sort="0" autoFilter="0"/>
  <autoFilter ref="A6:O6" xr:uid="{00000000-0009-0000-0000-000007000000}"/>
  <mergeCells count="2">
    <mergeCell ref="A5:B5"/>
    <mergeCell ref="P6:Q6"/>
  </mergeCells>
  <conditionalFormatting sqref="N8:N207">
    <cfRule type="containsErrors" dxfId="724" priority="44">
      <formula>ISERROR(N8)</formula>
    </cfRule>
  </conditionalFormatting>
  <conditionalFormatting sqref="C7 H5 H7">
    <cfRule type="containsErrors" dxfId="723" priority="42">
      <formula>ISERROR(C5)</formula>
    </cfRule>
  </conditionalFormatting>
  <conditionalFormatting sqref="D7">
    <cfRule type="containsErrors" dxfId="722" priority="41">
      <formula>ISERROR(D7)</formula>
    </cfRule>
  </conditionalFormatting>
  <conditionalFormatting sqref="B3">
    <cfRule type="containsErrors" dxfId="721" priority="32">
      <formula>ISERROR(B3)</formula>
    </cfRule>
  </conditionalFormatting>
  <conditionalFormatting sqref="L6:M6">
    <cfRule type="containsErrors" dxfId="720" priority="27">
      <formula>ISERROR(L6)</formula>
    </cfRule>
  </conditionalFormatting>
  <conditionalFormatting sqref="D8:D207">
    <cfRule type="expression" dxfId="719" priority="26">
      <formula>AND(B8&gt;"",D8="")</formula>
    </cfRule>
  </conditionalFormatting>
  <conditionalFormatting sqref="E8:E207">
    <cfRule type="expression" dxfId="718" priority="25">
      <formula>AND(B8&gt;"",E8="")</formula>
    </cfRule>
  </conditionalFormatting>
  <conditionalFormatting sqref="F8:F207">
    <cfRule type="expression" dxfId="717" priority="23">
      <formula>AND(B8&gt;"",F8="")</formula>
    </cfRule>
  </conditionalFormatting>
  <conditionalFormatting sqref="G8:G207">
    <cfRule type="expression" dxfId="716" priority="22">
      <formula>AND(B8&gt;"",G8="")</formula>
    </cfRule>
  </conditionalFormatting>
  <conditionalFormatting sqref="I8 I13:I207">
    <cfRule type="expression" dxfId="715" priority="18">
      <formula>AND(B8&gt;"",I8="")</formula>
    </cfRule>
  </conditionalFormatting>
  <conditionalFormatting sqref="J8 J13:J207">
    <cfRule type="expression" dxfId="714" priority="17">
      <formula>AND(B8&gt;"",J8="")</formula>
    </cfRule>
  </conditionalFormatting>
  <conditionalFormatting sqref="K8 K13:K207">
    <cfRule type="expression" dxfId="713" priority="16">
      <formula>AND(B8&gt;"",K8="")</formula>
    </cfRule>
  </conditionalFormatting>
  <conditionalFormatting sqref="L8 L13:L207">
    <cfRule type="expression" dxfId="712" priority="15">
      <formula>AND(B8&gt;"",L8="")</formula>
    </cfRule>
  </conditionalFormatting>
  <conditionalFormatting sqref="D5">
    <cfRule type="containsErrors" dxfId="711" priority="14">
      <formula>ISERROR(D5)</formula>
    </cfRule>
  </conditionalFormatting>
  <conditionalFormatting sqref="M8:M207">
    <cfRule type="containsErrors" dxfId="710" priority="13">
      <formula>ISERROR(M8)</formula>
    </cfRule>
  </conditionalFormatting>
  <conditionalFormatting sqref="H8:H207">
    <cfRule type="expression" dxfId="709" priority="10">
      <formula>AND(B8&gt;0,H8="")</formula>
    </cfRule>
  </conditionalFormatting>
  <conditionalFormatting sqref="B7">
    <cfRule type="containsErrors" dxfId="708" priority="9">
      <formula>ISERROR(B7)</formula>
    </cfRule>
  </conditionalFormatting>
  <conditionalFormatting sqref="F6">
    <cfRule type="containsErrors" dxfId="707" priority="8">
      <formula>ISERROR(F6)</formula>
    </cfRule>
  </conditionalFormatting>
  <conditionalFormatting sqref="E5">
    <cfRule type="expression" dxfId="706" priority="6">
      <formula>OR(E5="Error in Project Costs - please correct",E5="Error in Proposed Measure - please correct",E5="Error in HVAC type - please correct")</formula>
    </cfRule>
  </conditionalFormatting>
  <conditionalFormatting sqref="K9:K12">
    <cfRule type="expression" dxfId="705" priority="4">
      <formula>AND(B9&gt;"",K9="")</formula>
    </cfRule>
  </conditionalFormatting>
  <conditionalFormatting sqref="L9:L12">
    <cfRule type="expression" dxfId="704" priority="3">
      <formula>AND(B9&gt;"",L9="")</formula>
    </cfRule>
  </conditionalFormatting>
  <conditionalFormatting sqref="I9:I12">
    <cfRule type="expression" dxfId="703" priority="2">
      <formula>AND(B9&gt;"",I9="")</formula>
    </cfRule>
  </conditionalFormatting>
  <conditionalFormatting sqref="J9:J12">
    <cfRule type="expression" dxfId="702" priority="1">
      <formula>AND(B9&gt;"",J9="")</formula>
    </cfRule>
  </conditionalFormatting>
  <dataValidations count="1">
    <dataValidation type="textLength" operator="lessThanOrEqual" allowBlank="1" showInputMessage="1" showErrorMessage="1" errorTitle="Maximum Character Limit" error="Please enter less than 50 characters. " sqref="J8:J32" xr:uid="{00000000-0002-0000-0700-000000000000}">
      <formula1>50</formula1>
    </dataValidation>
  </dataValidations>
  <hyperlinks>
    <hyperlink ref="A5" location="'Project Summary'!B9" tooltip="Back to Project Summary" display="Back to Project Summary" xr:uid="{00000000-0004-0000-0700-000000000000}"/>
  </hyperlinks>
  <pageMargins left="0.7" right="0.7" top="0.75" bottom="0.75" header="0.3" footer="0.3"/>
  <pageSetup orientation="portrait" r:id="rId1"/>
  <headerFooter>
    <oddFooter>&amp;C_x000D_&amp;1#&amp;"Calibri"&amp;22&amp;K0073CF INTERNAL</oddFooter>
  </headerFooter>
  <extLst>
    <ext xmlns:x14="http://schemas.microsoft.com/office/spreadsheetml/2009/9/main" uri="{78C0D931-6437-407d-A8EE-F0AAD7539E65}">
      <x14:conditionalFormattings>
        <x14:conditionalFormatting xmlns:xm="http://schemas.microsoft.com/office/excel/2006/main">
          <x14:cfRule type="containsErrors" priority="38" stopIfTrue="1" id="{9EA62C44-5AFC-4D21-BB90-D4C23963EA85}">
            <xm:f>ISERROR('Unitary Air Conditioner'!V1)</xm:f>
            <x14:dxf>
              <font>
                <color theme="0"/>
              </font>
            </x14:dxf>
          </x14:cfRule>
          <xm:sqref>L6:M6 N1:N3 N1048575:N1048576</xm:sqref>
        </x14:conditionalFormatting>
        <x14:conditionalFormatting xmlns:xm="http://schemas.microsoft.com/office/excel/2006/main">
          <x14:cfRule type="containsErrors" priority="31" id="{C846FB35-40B9-4A29-AA6E-5E5ADA438876}">
            <xm:f>ISERROR('One for One Replacements'!W6)</xm:f>
            <x14:dxf>
              <font>
                <color theme="0"/>
              </font>
            </x14:dxf>
          </x14:cfRule>
          <xm:sqref>I6:J6</xm:sqref>
        </x14:conditionalFormatting>
        <x14:conditionalFormatting xmlns:xm="http://schemas.microsoft.com/office/excel/2006/main">
          <x14:cfRule type="containsErrors" priority="30" id="{F419BF9B-E41D-4173-A0F2-6FA3691846A6}">
            <xm:f>ISERROR('https://consolidatededison.sharepoint.com/Users/GolinoC/Desktop/coned/corp/Users/smithna/AppData/Local/Temp/[Con Edison CI Gas Tool v1.2.xlsx]Pre Rinse Spray Valve'!#REF!)</xm:f>
            <x14:dxf>
              <font>
                <color theme="0"/>
              </font>
            </x14:dxf>
          </x14:cfRule>
          <xm:sqref>I5:K5</xm:sqref>
        </x14:conditionalFormatting>
        <x14:conditionalFormatting xmlns:xm="http://schemas.microsoft.com/office/excel/2006/main">
          <x14:cfRule type="containsErrors" priority="43" id="{C0D87E0B-308C-443C-9F8C-CFCD65DD1059}">
            <xm:f>ISERROR('One for One Replacements'!Z6)</xm:f>
            <x14:dxf>
              <font>
                <color theme="0"/>
              </font>
            </x14:dxf>
          </x14:cfRule>
          <xm:sqref>K6</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0700-000001000000}">
          <x14:formula1>
            <xm:f>'Measure&amp;Incentive Picklist'!$E$175:$E$179</xm:f>
          </x14:formula1>
          <xm:sqref>B7:B207</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
  <dimension ref="A1:AH208"/>
  <sheetViews>
    <sheetView zoomScale="90" zoomScaleNormal="90" workbookViewId="0">
      <pane xSplit="5" ySplit="7" topLeftCell="F8" activePane="bottomRight" state="frozen"/>
      <selection activeCell="I30" sqref="I30"/>
      <selection pane="topRight" activeCell="I30" sqref="I30"/>
      <selection pane="bottomLeft" activeCell="I30" sqref="I30"/>
      <selection pane="bottomRight" activeCell="C8" sqref="C8"/>
    </sheetView>
  </sheetViews>
  <sheetFormatPr defaultColWidth="9.140625" defaultRowHeight="15" x14ac:dyDescent="0.25"/>
  <cols>
    <col min="1" max="1" width="8.85546875" style="65" customWidth="1"/>
    <col min="2" max="2" width="26.85546875" style="65" hidden="1" customWidth="1"/>
    <col min="3" max="3" width="57.140625" style="65" customWidth="1"/>
    <col min="4" max="4" width="17.85546875" style="66" hidden="1" customWidth="1"/>
    <col min="5" max="5" width="35" style="65" customWidth="1"/>
    <col min="6" max="6" width="12.85546875" style="66" customWidth="1"/>
    <col min="7" max="7" width="25.85546875" style="65" customWidth="1"/>
    <col min="8" max="8" width="27.5703125" style="107" customWidth="1"/>
    <col min="9" max="9" width="18.140625" style="66" customWidth="1"/>
    <col min="10" max="10" width="19.140625" style="66" customWidth="1"/>
    <col min="11" max="11" width="19.85546875" style="66" customWidth="1"/>
    <col min="12" max="12" width="25.140625" style="65" customWidth="1"/>
    <col min="13" max="14" width="15.140625" style="65" hidden="1" customWidth="1"/>
    <col min="15" max="15" width="25.42578125" style="65" bestFit="1" customWidth="1"/>
    <col min="16" max="16" width="17.85546875" style="65" bestFit="1" customWidth="1"/>
    <col min="17" max="17" width="20.140625" style="65" bestFit="1" customWidth="1"/>
    <col min="18" max="18" width="21.140625" style="65" bestFit="1" customWidth="1"/>
    <col min="19" max="19" width="17.42578125" style="72" customWidth="1"/>
    <col min="20" max="21" width="18.140625" style="72" customWidth="1"/>
    <col min="22" max="22" width="19.140625" style="72" bestFit="1" customWidth="1"/>
    <col min="23" max="23" width="61.85546875" style="65" customWidth="1"/>
    <col min="24" max="24" width="11.140625" style="65" hidden="1" customWidth="1"/>
    <col min="25" max="25" width="15" style="65" hidden="1" customWidth="1"/>
    <col min="26" max="26" width="1.5703125" style="65" hidden="1" customWidth="1"/>
    <col min="27" max="27" width="25.140625" style="65" hidden="1" customWidth="1"/>
    <col min="28" max="28" width="17" style="65" hidden="1" customWidth="1"/>
    <col min="29" max="29" width="19.140625" style="65" hidden="1" customWidth="1"/>
    <col min="30" max="31" width="15" style="65" hidden="1" customWidth="1"/>
    <col min="32" max="32" width="57.5703125" style="65" hidden="1" customWidth="1"/>
    <col min="33" max="33" width="28.140625" style="65" hidden="1" customWidth="1"/>
    <col min="34" max="34" width="30" style="65" hidden="1" customWidth="1"/>
    <col min="35" max="16384" width="9.140625" style="65"/>
  </cols>
  <sheetData>
    <row r="1" spans="1:34" x14ac:dyDescent="0.25">
      <c r="A1" s="96" t="s">
        <v>104</v>
      </c>
      <c r="E1" s="86">
        <f>Acct_No</f>
        <v>0</v>
      </c>
    </row>
    <row r="2" spans="1:34" x14ac:dyDescent="0.25">
      <c r="A2" s="96" t="s">
        <v>111</v>
      </c>
      <c r="E2" s="434">
        <f>SiteAddress</f>
        <v>0</v>
      </c>
    </row>
    <row r="3" spans="1:34" x14ac:dyDescent="0.25">
      <c r="E3" s="108"/>
    </row>
    <row r="4" spans="1:34" ht="21" x14ac:dyDescent="0.25">
      <c r="A4" s="549" t="s">
        <v>35</v>
      </c>
      <c r="B4" s="549"/>
      <c r="C4" s="549"/>
    </row>
    <row r="5" spans="1:34" ht="25.5" customHeight="1" thickBot="1" x14ac:dyDescent="0.3">
      <c r="A5" s="543" t="s">
        <v>121</v>
      </c>
      <c r="B5" s="543"/>
      <c r="C5" s="543"/>
      <c r="E5" s="99" t="s">
        <v>11</v>
      </c>
      <c r="F5" s="550" t="str">
        <f>IF(AC208&gt;=1,"Error in Project Costs - please correct",IF(AB208&gt;=1,"Error in Proposed Measure - please correct",IF(AD208&gt;=1,"Error in HVAC type - please correct","")))</f>
        <v/>
      </c>
      <c r="G5" s="550"/>
      <c r="H5" s="109"/>
      <c r="J5" s="65"/>
      <c r="K5" s="65"/>
      <c r="L5" s="66"/>
      <c r="O5" s="66"/>
      <c r="P5" s="66"/>
      <c r="Q5" s="66"/>
      <c r="R5" s="66"/>
      <c r="S5" s="66"/>
      <c r="T5" s="80"/>
      <c r="U5" s="80"/>
    </row>
    <row r="6" spans="1:34" ht="41.25" customHeight="1" thickBot="1" x14ac:dyDescent="0.3">
      <c r="A6" s="91" t="s">
        <v>123</v>
      </c>
      <c r="B6" s="92"/>
      <c r="C6" s="92" t="s">
        <v>247</v>
      </c>
      <c r="D6" s="92" t="s">
        <v>129</v>
      </c>
      <c r="E6" s="67" t="s">
        <v>130</v>
      </c>
      <c r="F6" s="67" t="s">
        <v>263</v>
      </c>
      <c r="G6" s="67" t="s">
        <v>312</v>
      </c>
      <c r="H6" s="110" t="s">
        <v>313</v>
      </c>
      <c r="I6" s="67" t="s">
        <v>314</v>
      </c>
      <c r="J6" s="67" t="s">
        <v>315</v>
      </c>
      <c r="K6" s="67" t="s">
        <v>316</v>
      </c>
      <c r="L6" s="67" t="s">
        <v>136</v>
      </c>
      <c r="M6" s="67" t="s">
        <v>137</v>
      </c>
      <c r="N6" s="67" t="s">
        <v>317</v>
      </c>
      <c r="O6" s="67" t="s">
        <v>138</v>
      </c>
      <c r="P6" s="67" t="s">
        <v>318</v>
      </c>
      <c r="Q6" s="67" t="s">
        <v>144</v>
      </c>
      <c r="R6" s="67" t="s">
        <v>145</v>
      </c>
      <c r="S6" s="81" t="s">
        <v>146</v>
      </c>
      <c r="T6" s="81" t="s">
        <v>147</v>
      </c>
      <c r="U6" s="81" t="s">
        <v>253</v>
      </c>
      <c r="V6" s="81" t="s">
        <v>149</v>
      </c>
      <c r="W6" s="93" t="s">
        <v>97</v>
      </c>
      <c r="X6" s="538" t="s">
        <v>152</v>
      </c>
      <c r="Y6" s="539"/>
      <c r="AA6" s="65" t="s">
        <v>319</v>
      </c>
    </row>
    <row r="7" spans="1:34" s="111" customFormat="1" x14ac:dyDescent="0.25">
      <c r="A7" s="75">
        <v>0</v>
      </c>
      <c r="B7" s="68"/>
      <c r="C7" s="68" t="s">
        <v>320</v>
      </c>
      <c r="D7" s="75" t="str">
        <f>VLOOKUP(C7,'Measure&amp;Incentive Picklist'!E:J,2,FALSE)</f>
        <v>HVAC000019</v>
      </c>
      <c r="E7" s="68" t="s">
        <v>311</v>
      </c>
      <c r="F7" s="75">
        <v>1</v>
      </c>
      <c r="G7" s="68" t="str">
        <f>IF(ISTEXT(C7),"Air Cooled Chiller","")</f>
        <v>Air Cooled Chiller</v>
      </c>
      <c r="H7" s="219">
        <v>12</v>
      </c>
      <c r="I7" s="75">
        <v>70</v>
      </c>
      <c r="J7" s="75">
        <v>20</v>
      </c>
      <c r="K7" s="75">
        <v>25</v>
      </c>
      <c r="L7" s="68" t="s">
        <v>239</v>
      </c>
      <c r="M7" s="68" t="str">
        <f>VLOOKUP(L7,'HVAC Picklist'!$A$2:$C$61,3,FALSE)</f>
        <v>Dormitory_H</v>
      </c>
      <c r="N7" s="68" t="str">
        <f>VLOOKUP(L7,'HVAC Picklist'!$A$2:$D$61,4,FALSE)</f>
        <v>Large_V</v>
      </c>
      <c r="O7" s="68" t="s">
        <v>321</v>
      </c>
      <c r="P7" s="68" t="s">
        <v>322</v>
      </c>
      <c r="Q7" s="68" t="s">
        <v>163</v>
      </c>
      <c r="R7" s="68" t="s">
        <v>164</v>
      </c>
      <c r="S7" s="82">
        <v>1000</v>
      </c>
      <c r="T7" s="82">
        <v>5000</v>
      </c>
      <c r="U7" s="82">
        <f>$S7+$T7</f>
        <v>6000</v>
      </c>
      <c r="V7" s="95" t="str">
        <f t="shared" ref="V7:V32" si="0">IF(ISTEXT(C7),"Contact ConEd","")</f>
        <v>Contact ConEd</v>
      </c>
      <c r="W7" s="68" t="s">
        <v>165</v>
      </c>
      <c r="X7" s="111" t="s">
        <v>272</v>
      </c>
      <c r="Y7" s="111" t="s">
        <v>290</v>
      </c>
      <c r="AA7" s="111" t="s">
        <v>323</v>
      </c>
      <c r="AB7" s="111" t="s">
        <v>324</v>
      </c>
      <c r="AC7" s="111" t="s">
        <v>302</v>
      </c>
      <c r="AD7" s="111" t="s">
        <v>325</v>
      </c>
    </row>
    <row r="8" spans="1:34" ht="16.5" customHeight="1" x14ac:dyDescent="0.25">
      <c r="A8" s="66">
        <v>1</v>
      </c>
      <c r="C8" s="69"/>
      <c r="D8" s="66" t="e">
        <f>VLOOKUP(C8,'Measure&amp;Incentive Picklist'!E:J,2,FALSE)</f>
        <v>#N/A</v>
      </c>
      <c r="E8" s="69"/>
      <c r="F8" s="70"/>
      <c r="G8" s="77" t="str">
        <f>IF(ISTEXT(C8),"Air-Cooled Chiller","")</f>
        <v/>
      </c>
      <c r="H8" s="222"/>
      <c r="I8" s="70"/>
      <c r="J8" s="70"/>
      <c r="K8" s="70"/>
      <c r="L8" s="69"/>
      <c r="M8" s="65" t="e">
        <f>VLOOKUP(L8,'HVAC Picklist'!$A$2:$C$61,3,FALSE)</f>
        <v>#N/A</v>
      </c>
      <c r="N8" s="65" t="e">
        <f>VLOOKUP(L8,'HVAC Picklist'!$A$2:$D$61,4,FALSE)</f>
        <v>#N/A</v>
      </c>
      <c r="O8" s="69"/>
      <c r="P8" s="78"/>
      <c r="Q8" s="69"/>
      <c r="R8" s="69"/>
      <c r="S8" s="71"/>
      <c r="T8" s="71"/>
      <c r="U8" s="72" t="str">
        <f>IF(AND(S8="",T8=""),"",$S8+$T8)</f>
        <v/>
      </c>
      <c r="V8" s="126" t="str">
        <f t="shared" si="0"/>
        <v/>
      </c>
      <c r="W8" s="127"/>
      <c r="X8" s="65">
        <f>IF(OR(C8&gt;"",E8&gt;0,F8&gt;0,H8&gt;0,J8&gt;0,I8&gt;0,K8&gt;0,L8&gt;"",O8&gt;"",Q8&gt;0,R8&gt;0,S8&gt;0,T8&gt;0,W8&gt;0,P8&gt;0),1,0)</f>
        <v>0</v>
      </c>
      <c r="Y8" s="65">
        <f>IF(AND(C8&gt;0,ISERROR(X8)),1,0)</f>
        <v>0</v>
      </c>
      <c r="AA8" s="65" t="s">
        <v>326</v>
      </c>
      <c r="AB8" s="65">
        <f>IF(ISERROR(U8),1,0)</f>
        <v>0</v>
      </c>
      <c r="AC8" s="65">
        <f>IF(ISERROR(V8),1,0)</f>
        <v>0</v>
      </c>
      <c r="AD8" s="188" t="str">
        <f>IF(OR(AND(OR(L8=AF$8,L8=AF$9,L8=AF$10,L8=AF$11,L8=AF$12,L8=AF$13,L8=AF$14,L8=AF$15,L8=AF$16,L8=AF$17,L8=AF$18,L8=AF$19,L8=AF$20,L8=AF$21,L8=AF$22,L8=AF$23,L8=AF$24,L8=AF$25,L8=AF$26,L8=AF$27,L8=AF$28,L8=AF$29,L8=AF$30,L8=AF$31,L8=AF$32,L8=AF$33,L8=AF$34,L8=AF$35,L8=AF$36,L8=AF$37,L8=AF$38,L8=AF$39,L8=AF$40,L8=AF$41,L8=AF$42,L8=AF$43,L8=AF$44,L8=AF$45,L8=AF$46,L8=AF$47,L8=AF$48,L8=AF$49,L8=AF$50,L8=AF$51,L8=AF$52,L8=AF$53,),O8=AG$12),AND(OR(L8=AF$54,L8=AF$55,L8=AF$56,L8=AF$57,L8=AF$58,L8=AF$59,L8=AF$60,L8=AF$61,L8=AF$62,L8=AF$63,L8=AF$64), OR(O8=AG$8,O8=AG$9,O8=AG$10)),AND(OR(L8=AF$65,L8=AF$66),O8=AG$12),AND(L8=AF$67,O8=AG$11)),1,IF(OR(L8="",O8=""),"","Error"))</f>
        <v/>
      </c>
      <c r="AE8" s="65">
        <f>IF(AD8="Error",1,0)</f>
        <v>0</v>
      </c>
      <c r="AF8" s="19" t="s">
        <v>173</v>
      </c>
      <c r="AG8" s="328" t="s">
        <v>159</v>
      </c>
      <c r="AH8" s="329" t="s">
        <v>327</v>
      </c>
    </row>
    <row r="9" spans="1:34" x14ac:dyDescent="0.25">
      <c r="A9" s="66">
        <f>A8+1</f>
        <v>2</v>
      </c>
      <c r="C9" s="69"/>
      <c r="D9" s="66" t="e">
        <f>VLOOKUP(C9,'Measure&amp;Incentive Picklist'!E:J,2,FALSE)</f>
        <v>#N/A</v>
      </c>
      <c r="E9" s="69"/>
      <c r="F9" s="70"/>
      <c r="G9" s="77" t="str">
        <f t="shared" ref="G9:G72" si="1">IF(ISTEXT(C9),"Air-Cooled Chiller","")</f>
        <v/>
      </c>
      <c r="H9" s="222"/>
      <c r="I9" s="70"/>
      <c r="J9" s="70"/>
      <c r="K9" s="70"/>
      <c r="L9" s="69"/>
      <c r="M9" s="65" t="e">
        <f>VLOOKUP(L9,'HVAC Picklist'!$A$2:$C$61,3,FALSE)</f>
        <v>#N/A</v>
      </c>
      <c r="N9" s="65" t="e">
        <f>VLOOKUP(L9,'HVAC Picklist'!$A$2:$D$61,4,FALSE)</f>
        <v>#N/A</v>
      </c>
      <c r="O9" s="69"/>
      <c r="P9" s="78"/>
      <c r="Q9" s="69"/>
      <c r="R9" s="69"/>
      <c r="S9" s="71"/>
      <c r="T9" s="71"/>
      <c r="U9" s="72" t="str">
        <f t="shared" ref="U9:U72" si="2">IF(AND(S9="",T9=""),"",$S9+$T9)</f>
        <v/>
      </c>
      <c r="V9" s="126" t="str">
        <f t="shared" si="0"/>
        <v/>
      </c>
      <c r="W9" s="127"/>
      <c r="X9" s="65">
        <f t="shared" ref="X9:X72" si="3">IF(OR(C9&gt;"",E9&gt;0,F9&gt;0,H9&gt;0,J9&gt;0,I9&gt;0,K9&gt;0,L9&gt;"",O9&gt;"",Q9&gt;0,R9&gt;0,S9&gt;0,T9&gt;0,W9&gt;0,P9&gt;0),1,0)</f>
        <v>0</v>
      </c>
      <c r="Y9" s="65">
        <f t="shared" ref="Y9:Y72" si="4">IF(AND(C9&gt;0,ISERROR(X9)),1,0)</f>
        <v>0</v>
      </c>
      <c r="AA9" s="65" t="s">
        <v>328</v>
      </c>
      <c r="AB9" s="65">
        <f t="shared" ref="AB9:AB72" si="5">IF(ISERROR(U9),1,0)</f>
        <v>0</v>
      </c>
      <c r="AC9" s="65">
        <f t="shared" ref="AC9:AC72" si="6">IF(ISERROR(V9),1,0)</f>
        <v>0</v>
      </c>
      <c r="AD9" s="188" t="str">
        <f t="shared" ref="AD9:AD72" si="7">IF(OR(AND(OR(L9=AF$8,L9=AF$9,L9=AF$10,L9=AF$11,L9=AF$12,L9=AF$13,L9=AF$14,L9=AF$15,L9=AF$16,L9=AF$17,L9=AF$18,L9=AF$19,L9=AF$20,L9=AF$21,L9=AF$22,L9=AF$23,L9=AF$24,L9=AF$25,L9=AF$26,L9=AF$27,L9=AF$28,L9=AF$29,L9=AF$30,L9=AF$31,L9=AF$32,L9=AF$33,L9=AF$34,L9=AF$35,L9=AF$36,L9=AF$37,L9=AF$38,L9=AF$39,L9=AF$40,L9=AF$41,L9=AF$42,L9=AF$43,L9=AF$44,L9=AF$45,L9=AF$46,L9=AF$47,L9=AF$48,L9=AF$49,L9=AF$50,L9=AF$51,L9=AF$52,L9=AF$53,),O9=AG$12),AND(OR(L9=AF$54,L9=AF$55,L9=AF$56,L9=AF$57,L9=AF$58,L9=AF$59,L9=AF$60,L9=AF$61,L9=AF$62,L9=AF$63,L9=AF$64), OR(O9=AG$8,O9=AG$9,O9=AG$10)),AND(OR(L9=AF$65,L9=AF$66),O9=AG$12),AND(L9=AF$67,O9=AG$11)),1,IF(OR(L9="",O9=""),"","Error"))</f>
        <v/>
      </c>
      <c r="AE9" s="65">
        <f t="shared" ref="AE9:AE67" si="8">IF(AD9="Error",1,0)</f>
        <v>0</v>
      </c>
      <c r="AF9" s="19" t="s">
        <v>175</v>
      </c>
      <c r="AG9" s="328" t="s">
        <v>187</v>
      </c>
      <c r="AH9" s="329" t="s">
        <v>329</v>
      </c>
    </row>
    <row r="10" spans="1:34" x14ac:dyDescent="0.25">
      <c r="A10" s="66">
        <f t="shared" ref="A10:A73" si="9">A9+1</f>
        <v>3</v>
      </c>
      <c r="C10" s="69"/>
      <c r="D10" s="66" t="e">
        <f>VLOOKUP(C10,'Measure&amp;Incentive Picklist'!E:J,2,FALSE)</f>
        <v>#N/A</v>
      </c>
      <c r="E10" s="69"/>
      <c r="F10" s="70"/>
      <c r="G10" s="77" t="str">
        <f t="shared" si="1"/>
        <v/>
      </c>
      <c r="H10" s="222"/>
      <c r="I10" s="70"/>
      <c r="J10" s="70"/>
      <c r="K10" s="70"/>
      <c r="L10" s="69"/>
      <c r="M10" s="65" t="e">
        <f>VLOOKUP(L10,'HVAC Picklist'!$A$2:$C$61,3,FALSE)</f>
        <v>#N/A</v>
      </c>
      <c r="N10" s="65" t="e">
        <f>VLOOKUP(L10,'HVAC Picklist'!$A$2:$D$61,4,FALSE)</f>
        <v>#N/A</v>
      </c>
      <c r="O10" s="69"/>
      <c r="P10" s="78"/>
      <c r="Q10" s="69"/>
      <c r="R10" s="69"/>
      <c r="S10" s="71"/>
      <c r="T10" s="71"/>
      <c r="U10" s="72" t="str">
        <f t="shared" si="2"/>
        <v/>
      </c>
      <c r="V10" s="126" t="str">
        <f t="shared" si="0"/>
        <v/>
      </c>
      <c r="W10" s="127"/>
      <c r="X10" s="65">
        <f t="shared" si="3"/>
        <v>0</v>
      </c>
      <c r="Y10" s="65">
        <f t="shared" si="4"/>
        <v>0</v>
      </c>
      <c r="AB10" s="65">
        <f t="shared" si="5"/>
        <v>0</v>
      </c>
      <c r="AC10" s="65">
        <f t="shared" si="6"/>
        <v>0</v>
      </c>
      <c r="AD10" s="188" t="str">
        <f t="shared" si="7"/>
        <v/>
      </c>
      <c r="AE10" s="65">
        <f t="shared" si="8"/>
        <v>0</v>
      </c>
      <c r="AF10" s="19" t="s">
        <v>177</v>
      </c>
      <c r="AG10" s="328" t="s">
        <v>189</v>
      </c>
      <c r="AH10" s="329" t="s">
        <v>330</v>
      </c>
    </row>
    <row r="11" spans="1:34" x14ac:dyDescent="0.25">
      <c r="A11" s="66">
        <f t="shared" si="9"/>
        <v>4</v>
      </c>
      <c r="C11" s="69"/>
      <c r="D11" s="66" t="e">
        <f>VLOOKUP(C11,'Measure&amp;Incentive Picklist'!E:J,2,FALSE)</f>
        <v>#N/A</v>
      </c>
      <c r="E11" s="69"/>
      <c r="F11" s="70"/>
      <c r="G11" s="77" t="str">
        <f t="shared" si="1"/>
        <v/>
      </c>
      <c r="H11" s="222"/>
      <c r="I11" s="70"/>
      <c r="J11" s="70"/>
      <c r="K11" s="70"/>
      <c r="L11" s="69"/>
      <c r="M11" s="65" t="e">
        <f>VLOOKUP(L11,'HVAC Picklist'!$A$2:$C$61,3,FALSE)</f>
        <v>#N/A</v>
      </c>
      <c r="N11" s="65" t="e">
        <f>VLOOKUP(L11,'HVAC Picklist'!$A$2:$D$61,4,FALSE)</f>
        <v>#N/A</v>
      </c>
      <c r="O11" s="69"/>
      <c r="P11" s="78"/>
      <c r="Q11" s="69"/>
      <c r="R11" s="69"/>
      <c r="S11" s="71"/>
      <c r="T11" s="71"/>
      <c r="U11" s="72" t="str">
        <f t="shared" si="2"/>
        <v/>
      </c>
      <c r="V11" s="126" t="str">
        <f t="shared" si="0"/>
        <v/>
      </c>
      <c r="W11" s="127"/>
      <c r="X11" s="65">
        <f t="shared" si="3"/>
        <v>0</v>
      </c>
      <c r="Y11" s="65">
        <f t="shared" si="4"/>
        <v>0</v>
      </c>
      <c r="AB11" s="65">
        <f t="shared" si="5"/>
        <v>0</v>
      </c>
      <c r="AC11" s="65">
        <f t="shared" si="6"/>
        <v>0</v>
      </c>
      <c r="AD11" s="188" t="str">
        <f t="shared" si="7"/>
        <v/>
      </c>
      <c r="AE11" s="65">
        <f t="shared" si="8"/>
        <v>0</v>
      </c>
      <c r="AF11" s="19" t="s">
        <v>179</v>
      </c>
      <c r="AG11" s="330" t="s">
        <v>321</v>
      </c>
      <c r="AH11" s="329" t="s">
        <v>331</v>
      </c>
    </row>
    <row r="12" spans="1:34" x14ac:dyDescent="0.25">
      <c r="A12" s="66">
        <f t="shared" si="9"/>
        <v>5</v>
      </c>
      <c r="C12" s="69"/>
      <c r="D12" s="66" t="e">
        <f>VLOOKUP(C12,'Measure&amp;Incentive Picklist'!E:J,2,FALSE)</f>
        <v>#N/A</v>
      </c>
      <c r="E12" s="69"/>
      <c r="F12" s="70"/>
      <c r="G12" s="77" t="str">
        <f t="shared" si="1"/>
        <v/>
      </c>
      <c r="H12" s="222"/>
      <c r="I12" s="70"/>
      <c r="J12" s="70"/>
      <c r="K12" s="70"/>
      <c r="L12" s="69"/>
      <c r="M12" s="65" t="e">
        <f>VLOOKUP(L12,'HVAC Picklist'!$A$2:$C$61,3,FALSE)</f>
        <v>#N/A</v>
      </c>
      <c r="N12" s="65" t="e">
        <f>VLOOKUP(L12,'HVAC Picklist'!$A$2:$D$61,4,FALSE)</f>
        <v>#N/A</v>
      </c>
      <c r="O12" s="69"/>
      <c r="P12" s="78"/>
      <c r="Q12" s="69"/>
      <c r="R12" s="69"/>
      <c r="S12" s="71"/>
      <c r="T12" s="71"/>
      <c r="U12" s="72" t="str">
        <f t="shared" si="2"/>
        <v/>
      </c>
      <c r="V12" s="126" t="str">
        <f t="shared" si="0"/>
        <v/>
      </c>
      <c r="W12" s="127"/>
      <c r="X12" s="65">
        <f t="shared" si="3"/>
        <v>0</v>
      </c>
      <c r="Y12" s="65">
        <f t="shared" si="4"/>
        <v>0</v>
      </c>
      <c r="AB12" s="65">
        <f t="shared" si="5"/>
        <v>0</v>
      </c>
      <c r="AC12" s="65">
        <f t="shared" si="6"/>
        <v>0</v>
      </c>
      <c r="AD12" s="188" t="str">
        <f t="shared" si="7"/>
        <v/>
      </c>
      <c r="AE12" s="65">
        <f t="shared" si="8"/>
        <v>0</v>
      </c>
      <c r="AF12" s="19" t="s">
        <v>181</v>
      </c>
      <c r="AG12" s="65" t="s">
        <v>322</v>
      </c>
    </row>
    <row r="13" spans="1:34" x14ac:dyDescent="0.25">
      <c r="A13" s="66">
        <f t="shared" si="9"/>
        <v>6</v>
      </c>
      <c r="C13" s="69"/>
      <c r="D13" s="66" t="e">
        <f>VLOOKUP(C13,'Measure&amp;Incentive Picklist'!E:J,2,FALSE)</f>
        <v>#N/A</v>
      </c>
      <c r="E13" s="69"/>
      <c r="F13" s="70"/>
      <c r="G13" s="77" t="str">
        <f t="shared" si="1"/>
        <v/>
      </c>
      <c r="H13" s="222"/>
      <c r="I13" s="70"/>
      <c r="J13" s="70"/>
      <c r="K13" s="70"/>
      <c r="L13" s="69"/>
      <c r="M13" s="65" t="e">
        <f>VLOOKUP(L13,'HVAC Picklist'!$A$2:$C$61,3,FALSE)</f>
        <v>#N/A</v>
      </c>
      <c r="N13" s="65" t="e">
        <f>VLOOKUP(L13,'HVAC Picklist'!$A$2:$D$61,4,FALSE)</f>
        <v>#N/A</v>
      </c>
      <c r="O13" s="69"/>
      <c r="P13" s="78"/>
      <c r="Q13" s="69"/>
      <c r="R13" s="69"/>
      <c r="S13" s="71"/>
      <c r="T13" s="71"/>
      <c r="U13" s="72" t="str">
        <f t="shared" si="2"/>
        <v/>
      </c>
      <c r="V13" s="126" t="str">
        <f t="shared" si="0"/>
        <v/>
      </c>
      <c r="W13" s="127"/>
      <c r="X13" s="65">
        <f t="shared" si="3"/>
        <v>0</v>
      </c>
      <c r="Y13" s="65">
        <f t="shared" si="4"/>
        <v>0</v>
      </c>
      <c r="AB13" s="65">
        <f t="shared" si="5"/>
        <v>0</v>
      </c>
      <c r="AC13" s="65">
        <f t="shared" si="6"/>
        <v>0</v>
      </c>
      <c r="AD13" s="188" t="str">
        <f t="shared" si="7"/>
        <v/>
      </c>
      <c r="AE13" s="65">
        <f t="shared" si="8"/>
        <v>0</v>
      </c>
      <c r="AF13" s="19" t="s">
        <v>183</v>
      </c>
    </row>
    <row r="14" spans="1:34" x14ac:dyDescent="0.25">
      <c r="A14" s="66">
        <f t="shared" si="9"/>
        <v>7</v>
      </c>
      <c r="C14" s="69"/>
      <c r="D14" s="66" t="e">
        <f>VLOOKUP(C14,'Measure&amp;Incentive Picklist'!E:J,2,FALSE)</f>
        <v>#N/A</v>
      </c>
      <c r="E14" s="69"/>
      <c r="F14" s="70"/>
      <c r="G14" s="77" t="str">
        <f t="shared" si="1"/>
        <v/>
      </c>
      <c r="H14" s="222"/>
      <c r="I14" s="70"/>
      <c r="J14" s="70"/>
      <c r="K14" s="70"/>
      <c r="L14" s="69"/>
      <c r="M14" s="65" t="e">
        <f>VLOOKUP(L14,'HVAC Picklist'!$A$2:$C$61,3,FALSE)</f>
        <v>#N/A</v>
      </c>
      <c r="N14" s="65" t="e">
        <f>VLOOKUP(L14,'HVAC Picklist'!$A$2:$D$61,4,FALSE)</f>
        <v>#N/A</v>
      </c>
      <c r="O14" s="69"/>
      <c r="P14" s="78"/>
      <c r="Q14" s="69"/>
      <c r="R14" s="69"/>
      <c r="S14" s="71"/>
      <c r="T14" s="71"/>
      <c r="U14" s="72" t="str">
        <f t="shared" si="2"/>
        <v/>
      </c>
      <c r="V14" s="126" t="str">
        <f t="shared" si="0"/>
        <v/>
      </c>
      <c r="W14" s="127"/>
      <c r="X14" s="65">
        <f t="shared" si="3"/>
        <v>0</v>
      </c>
      <c r="Y14" s="65">
        <f t="shared" si="4"/>
        <v>0</v>
      </c>
      <c r="AB14" s="65">
        <f t="shared" si="5"/>
        <v>0</v>
      </c>
      <c r="AC14" s="65">
        <f t="shared" si="6"/>
        <v>0</v>
      </c>
      <c r="AD14" s="188" t="str">
        <f t="shared" si="7"/>
        <v/>
      </c>
      <c r="AE14" s="65">
        <f t="shared" si="8"/>
        <v>0</v>
      </c>
      <c r="AF14" s="19" t="s">
        <v>185</v>
      </c>
    </row>
    <row r="15" spans="1:34" x14ac:dyDescent="0.25">
      <c r="A15" s="66">
        <f t="shared" si="9"/>
        <v>8</v>
      </c>
      <c r="C15" s="69"/>
      <c r="D15" s="66" t="e">
        <f>VLOOKUP(C15,'Measure&amp;Incentive Picklist'!E:J,2,FALSE)</f>
        <v>#N/A</v>
      </c>
      <c r="E15" s="69"/>
      <c r="F15" s="70"/>
      <c r="G15" s="77" t="str">
        <f t="shared" si="1"/>
        <v/>
      </c>
      <c r="H15" s="222"/>
      <c r="I15" s="70"/>
      <c r="J15" s="70"/>
      <c r="K15" s="70"/>
      <c r="L15" s="69"/>
      <c r="M15" s="65" t="e">
        <f>VLOOKUP(L15,'HVAC Picklist'!$A$2:$C$61,3,FALSE)</f>
        <v>#N/A</v>
      </c>
      <c r="N15" s="65" t="e">
        <f>VLOOKUP(L15,'HVAC Picklist'!$A$2:$D$61,4,FALSE)</f>
        <v>#N/A</v>
      </c>
      <c r="O15" s="69"/>
      <c r="P15" s="78"/>
      <c r="Q15" s="69"/>
      <c r="R15" s="69"/>
      <c r="S15" s="71"/>
      <c r="T15" s="71"/>
      <c r="U15" s="72" t="str">
        <f t="shared" si="2"/>
        <v/>
      </c>
      <c r="V15" s="126" t="str">
        <f t="shared" si="0"/>
        <v/>
      </c>
      <c r="W15" s="127"/>
      <c r="X15" s="65">
        <f t="shared" si="3"/>
        <v>0</v>
      </c>
      <c r="Y15" s="65">
        <f t="shared" si="4"/>
        <v>0</v>
      </c>
      <c r="AB15" s="65">
        <f t="shared" si="5"/>
        <v>0</v>
      </c>
      <c r="AC15" s="65">
        <f t="shared" si="6"/>
        <v>0</v>
      </c>
      <c r="AD15" s="188" t="str">
        <f t="shared" si="7"/>
        <v/>
      </c>
      <c r="AE15" s="65">
        <f t="shared" si="8"/>
        <v>0</v>
      </c>
      <c r="AF15" s="19" t="s">
        <v>186</v>
      </c>
    </row>
    <row r="16" spans="1:34" x14ac:dyDescent="0.25">
      <c r="A16" s="66">
        <f t="shared" si="9"/>
        <v>9</v>
      </c>
      <c r="C16" s="69"/>
      <c r="D16" s="66" t="e">
        <f>VLOOKUP(C16,'Measure&amp;Incentive Picklist'!E:J,2,FALSE)</f>
        <v>#N/A</v>
      </c>
      <c r="E16" s="69"/>
      <c r="F16" s="70"/>
      <c r="G16" s="77" t="str">
        <f t="shared" si="1"/>
        <v/>
      </c>
      <c r="H16" s="222"/>
      <c r="I16" s="70"/>
      <c r="J16" s="70"/>
      <c r="K16" s="70"/>
      <c r="L16" s="69"/>
      <c r="M16" s="65" t="e">
        <f>VLOOKUP(L16,'HVAC Picklist'!$A$2:$C$61,3,FALSE)</f>
        <v>#N/A</v>
      </c>
      <c r="N16" s="65" t="e">
        <f>VLOOKUP(L16,'HVAC Picklist'!$A$2:$D$61,4,FALSE)</f>
        <v>#N/A</v>
      </c>
      <c r="O16" s="69"/>
      <c r="P16" s="78"/>
      <c r="Q16" s="69"/>
      <c r="R16" s="69"/>
      <c r="S16" s="71"/>
      <c r="T16" s="71"/>
      <c r="U16" s="72" t="str">
        <f t="shared" si="2"/>
        <v/>
      </c>
      <c r="V16" s="126" t="str">
        <f t="shared" si="0"/>
        <v/>
      </c>
      <c r="W16" s="127"/>
      <c r="X16" s="65">
        <f t="shared" si="3"/>
        <v>0</v>
      </c>
      <c r="Y16" s="65">
        <f t="shared" si="4"/>
        <v>0</v>
      </c>
      <c r="AB16" s="65">
        <f t="shared" si="5"/>
        <v>0</v>
      </c>
      <c r="AC16" s="65">
        <f t="shared" si="6"/>
        <v>0</v>
      </c>
      <c r="AD16" s="188" t="str">
        <f t="shared" si="7"/>
        <v/>
      </c>
      <c r="AE16" s="65">
        <f t="shared" si="8"/>
        <v>0</v>
      </c>
      <c r="AF16" s="19" t="s">
        <v>188</v>
      </c>
    </row>
    <row r="17" spans="1:32" x14ac:dyDescent="0.25">
      <c r="A17" s="66">
        <f t="shared" si="9"/>
        <v>10</v>
      </c>
      <c r="C17" s="69"/>
      <c r="D17" s="66" t="e">
        <f>VLOOKUP(C17,'Measure&amp;Incentive Picklist'!E:J,2,FALSE)</f>
        <v>#N/A</v>
      </c>
      <c r="E17" s="69"/>
      <c r="F17" s="70"/>
      <c r="G17" s="77" t="str">
        <f t="shared" si="1"/>
        <v/>
      </c>
      <c r="H17" s="222"/>
      <c r="I17" s="70"/>
      <c r="J17" s="70"/>
      <c r="K17" s="70"/>
      <c r="L17" s="69"/>
      <c r="M17" s="65" t="e">
        <f>VLOOKUP(L17,'HVAC Picklist'!$A$2:$C$61,3,FALSE)</f>
        <v>#N/A</v>
      </c>
      <c r="N17" s="65" t="e">
        <f>VLOOKUP(L17,'HVAC Picklist'!$A$2:$D$61,4,FALSE)</f>
        <v>#N/A</v>
      </c>
      <c r="O17" s="69"/>
      <c r="P17" s="78"/>
      <c r="Q17" s="69"/>
      <c r="R17" s="69"/>
      <c r="S17" s="71"/>
      <c r="T17" s="71"/>
      <c r="U17" s="72" t="str">
        <f t="shared" si="2"/>
        <v/>
      </c>
      <c r="V17" s="126" t="str">
        <f t="shared" si="0"/>
        <v/>
      </c>
      <c r="W17" s="127"/>
      <c r="X17" s="65">
        <f t="shared" si="3"/>
        <v>0</v>
      </c>
      <c r="Y17" s="65">
        <f t="shared" si="4"/>
        <v>0</v>
      </c>
      <c r="AB17" s="65">
        <f t="shared" si="5"/>
        <v>0</v>
      </c>
      <c r="AC17" s="65">
        <f t="shared" si="6"/>
        <v>0</v>
      </c>
      <c r="AD17" s="188" t="str">
        <f t="shared" si="7"/>
        <v/>
      </c>
      <c r="AE17" s="65">
        <f t="shared" si="8"/>
        <v>0</v>
      </c>
      <c r="AF17" s="19" t="s">
        <v>190</v>
      </c>
    </row>
    <row r="18" spans="1:32" x14ac:dyDescent="0.25">
      <c r="A18" s="66">
        <f t="shared" si="9"/>
        <v>11</v>
      </c>
      <c r="C18" s="69"/>
      <c r="D18" s="66" t="e">
        <f>VLOOKUP(C18,'Measure&amp;Incentive Picklist'!E:J,2,FALSE)</f>
        <v>#N/A</v>
      </c>
      <c r="E18" s="69"/>
      <c r="F18" s="70"/>
      <c r="G18" s="77" t="str">
        <f t="shared" si="1"/>
        <v/>
      </c>
      <c r="H18" s="222"/>
      <c r="I18" s="70"/>
      <c r="J18" s="70"/>
      <c r="K18" s="70"/>
      <c r="L18" s="69"/>
      <c r="M18" s="65" t="e">
        <f>VLOOKUP(L18,'HVAC Picklist'!$A$2:$C$61,3,FALSE)</f>
        <v>#N/A</v>
      </c>
      <c r="N18" s="65" t="e">
        <f>VLOOKUP(L18,'HVAC Picklist'!$A$2:$D$61,4,FALSE)</f>
        <v>#N/A</v>
      </c>
      <c r="O18" s="69"/>
      <c r="P18" s="78"/>
      <c r="Q18" s="69"/>
      <c r="R18" s="69"/>
      <c r="S18" s="71"/>
      <c r="T18" s="71"/>
      <c r="U18" s="72" t="str">
        <f t="shared" si="2"/>
        <v/>
      </c>
      <c r="V18" s="126" t="str">
        <f t="shared" si="0"/>
        <v/>
      </c>
      <c r="W18" s="127"/>
      <c r="X18" s="65">
        <f t="shared" si="3"/>
        <v>0</v>
      </c>
      <c r="Y18" s="65">
        <f t="shared" si="4"/>
        <v>0</v>
      </c>
      <c r="AB18" s="65">
        <f t="shared" si="5"/>
        <v>0</v>
      </c>
      <c r="AC18" s="65">
        <f t="shared" si="6"/>
        <v>0</v>
      </c>
      <c r="AD18" s="188" t="str">
        <f t="shared" si="7"/>
        <v/>
      </c>
      <c r="AE18" s="65">
        <f t="shared" si="8"/>
        <v>0</v>
      </c>
      <c r="AF18" s="19" t="s">
        <v>191</v>
      </c>
    </row>
    <row r="19" spans="1:32" x14ac:dyDescent="0.25">
      <c r="A19" s="66">
        <f t="shared" si="9"/>
        <v>12</v>
      </c>
      <c r="C19" s="69"/>
      <c r="D19" s="66" t="e">
        <f>VLOOKUP(C19,'Measure&amp;Incentive Picklist'!E:J,2,FALSE)</f>
        <v>#N/A</v>
      </c>
      <c r="E19" s="69"/>
      <c r="F19" s="70"/>
      <c r="G19" s="77" t="str">
        <f t="shared" si="1"/>
        <v/>
      </c>
      <c r="H19" s="222"/>
      <c r="I19" s="70"/>
      <c r="J19" s="70"/>
      <c r="K19" s="70"/>
      <c r="L19" s="69"/>
      <c r="M19" s="65" t="e">
        <f>VLOOKUP(L19,'HVAC Picklist'!$A$2:$C$61,3,FALSE)</f>
        <v>#N/A</v>
      </c>
      <c r="N19" s="65" t="e">
        <f>VLOOKUP(L19,'HVAC Picklist'!$A$2:$D$61,4,FALSE)</f>
        <v>#N/A</v>
      </c>
      <c r="O19" s="69"/>
      <c r="P19" s="78"/>
      <c r="Q19" s="69"/>
      <c r="R19" s="69"/>
      <c r="S19" s="71"/>
      <c r="T19" s="71"/>
      <c r="U19" s="72" t="str">
        <f t="shared" si="2"/>
        <v/>
      </c>
      <c r="V19" s="126" t="str">
        <f t="shared" si="0"/>
        <v/>
      </c>
      <c r="W19" s="127"/>
      <c r="X19" s="65">
        <f t="shared" si="3"/>
        <v>0</v>
      </c>
      <c r="Y19" s="65">
        <f t="shared" si="4"/>
        <v>0</v>
      </c>
      <c r="AB19" s="65">
        <f t="shared" si="5"/>
        <v>0</v>
      </c>
      <c r="AC19" s="65">
        <f t="shared" si="6"/>
        <v>0</v>
      </c>
      <c r="AD19" s="188" t="str">
        <f t="shared" si="7"/>
        <v/>
      </c>
      <c r="AE19" s="65">
        <f t="shared" si="8"/>
        <v>0</v>
      </c>
      <c r="AF19" s="19" t="s">
        <v>193</v>
      </c>
    </row>
    <row r="20" spans="1:32" x14ac:dyDescent="0.25">
      <c r="A20" s="66">
        <f t="shared" si="9"/>
        <v>13</v>
      </c>
      <c r="C20" s="69"/>
      <c r="D20" s="66" t="e">
        <f>VLOOKUP(C20,'Measure&amp;Incentive Picklist'!E:J,2,FALSE)</f>
        <v>#N/A</v>
      </c>
      <c r="E20" s="69"/>
      <c r="F20" s="70"/>
      <c r="G20" s="77" t="str">
        <f t="shared" si="1"/>
        <v/>
      </c>
      <c r="H20" s="222"/>
      <c r="I20" s="70"/>
      <c r="J20" s="70"/>
      <c r="K20" s="70"/>
      <c r="L20" s="69"/>
      <c r="M20" s="65" t="e">
        <f>VLOOKUP(L20,'HVAC Picklist'!$A$2:$C$61,3,FALSE)</f>
        <v>#N/A</v>
      </c>
      <c r="N20" s="65" t="e">
        <f>VLOOKUP(L20,'HVAC Picklist'!$A$2:$D$61,4,FALSE)</f>
        <v>#N/A</v>
      </c>
      <c r="O20" s="69"/>
      <c r="P20" s="78"/>
      <c r="Q20" s="69"/>
      <c r="R20" s="69"/>
      <c r="S20" s="71"/>
      <c r="T20" s="71"/>
      <c r="U20" s="72" t="str">
        <f t="shared" si="2"/>
        <v/>
      </c>
      <c r="V20" s="126" t="str">
        <f t="shared" si="0"/>
        <v/>
      </c>
      <c r="W20" s="127"/>
      <c r="X20" s="65">
        <f t="shared" si="3"/>
        <v>0</v>
      </c>
      <c r="Y20" s="65">
        <f t="shared" si="4"/>
        <v>0</v>
      </c>
      <c r="AB20" s="65">
        <f t="shared" si="5"/>
        <v>0</v>
      </c>
      <c r="AC20" s="65">
        <f t="shared" si="6"/>
        <v>0</v>
      </c>
      <c r="AD20" s="188" t="str">
        <f t="shared" si="7"/>
        <v/>
      </c>
      <c r="AE20" s="65">
        <f t="shared" si="8"/>
        <v>0</v>
      </c>
      <c r="AF20" s="19" t="s">
        <v>195</v>
      </c>
    </row>
    <row r="21" spans="1:32" x14ac:dyDescent="0.25">
      <c r="A21" s="66">
        <f t="shared" si="9"/>
        <v>14</v>
      </c>
      <c r="C21" s="69"/>
      <c r="D21" s="66" t="e">
        <f>VLOOKUP(C21,'Measure&amp;Incentive Picklist'!E:J,2,FALSE)</f>
        <v>#N/A</v>
      </c>
      <c r="E21" s="69"/>
      <c r="F21" s="70"/>
      <c r="G21" s="77" t="str">
        <f t="shared" si="1"/>
        <v/>
      </c>
      <c r="H21" s="222"/>
      <c r="I21" s="70"/>
      <c r="J21" s="70"/>
      <c r="K21" s="70"/>
      <c r="L21" s="69"/>
      <c r="M21" s="65" t="e">
        <f>VLOOKUP(L21,'HVAC Picklist'!$A$2:$C$61,3,FALSE)</f>
        <v>#N/A</v>
      </c>
      <c r="N21" s="65" t="e">
        <f>VLOOKUP(L21,'HVAC Picklist'!$A$2:$D$61,4,FALSE)</f>
        <v>#N/A</v>
      </c>
      <c r="O21" s="69"/>
      <c r="P21" s="78"/>
      <c r="Q21" s="69"/>
      <c r="R21" s="69"/>
      <c r="S21" s="71"/>
      <c r="T21" s="71"/>
      <c r="U21" s="72" t="str">
        <f t="shared" si="2"/>
        <v/>
      </c>
      <c r="V21" s="126" t="str">
        <f t="shared" si="0"/>
        <v/>
      </c>
      <c r="W21" s="127"/>
      <c r="X21" s="65">
        <f t="shared" si="3"/>
        <v>0</v>
      </c>
      <c r="Y21" s="65">
        <f t="shared" si="4"/>
        <v>0</v>
      </c>
      <c r="AB21" s="65">
        <f t="shared" si="5"/>
        <v>0</v>
      </c>
      <c r="AC21" s="65">
        <f t="shared" si="6"/>
        <v>0</v>
      </c>
      <c r="AD21" s="188" t="str">
        <f t="shared" si="7"/>
        <v/>
      </c>
      <c r="AE21" s="65">
        <f t="shared" si="8"/>
        <v>0</v>
      </c>
      <c r="AF21" s="19" t="s">
        <v>196</v>
      </c>
    </row>
    <row r="22" spans="1:32" x14ac:dyDescent="0.25">
      <c r="A22" s="66">
        <f t="shared" si="9"/>
        <v>15</v>
      </c>
      <c r="C22" s="69"/>
      <c r="D22" s="66" t="e">
        <f>VLOOKUP(C22,'Measure&amp;Incentive Picklist'!E:J,2,FALSE)</f>
        <v>#N/A</v>
      </c>
      <c r="E22" s="69"/>
      <c r="F22" s="70"/>
      <c r="G22" s="77" t="str">
        <f t="shared" si="1"/>
        <v/>
      </c>
      <c r="H22" s="222"/>
      <c r="I22" s="70"/>
      <c r="J22" s="70"/>
      <c r="K22" s="70"/>
      <c r="L22" s="69"/>
      <c r="M22" s="65" t="e">
        <f>VLOOKUP(L22,'HVAC Picklist'!$A$2:$C$61,3,FALSE)</f>
        <v>#N/A</v>
      </c>
      <c r="N22" s="65" t="e">
        <f>VLOOKUP(L22,'HVAC Picklist'!$A$2:$D$61,4,FALSE)</f>
        <v>#N/A</v>
      </c>
      <c r="O22" s="69"/>
      <c r="P22" s="78"/>
      <c r="Q22" s="69"/>
      <c r="R22" s="69"/>
      <c r="S22" s="71"/>
      <c r="T22" s="71"/>
      <c r="U22" s="72" t="str">
        <f t="shared" si="2"/>
        <v/>
      </c>
      <c r="V22" s="126" t="str">
        <f t="shared" si="0"/>
        <v/>
      </c>
      <c r="W22" s="127"/>
      <c r="X22" s="65">
        <f t="shared" si="3"/>
        <v>0</v>
      </c>
      <c r="Y22" s="65">
        <f t="shared" si="4"/>
        <v>0</v>
      </c>
      <c r="AB22" s="65">
        <f t="shared" si="5"/>
        <v>0</v>
      </c>
      <c r="AC22" s="65">
        <f t="shared" si="6"/>
        <v>0</v>
      </c>
      <c r="AD22" s="188" t="str">
        <f t="shared" si="7"/>
        <v/>
      </c>
      <c r="AE22" s="65">
        <f t="shared" si="8"/>
        <v>0</v>
      </c>
      <c r="AF22" s="19" t="s">
        <v>197</v>
      </c>
    </row>
    <row r="23" spans="1:32" x14ac:dyDescent="0.25">
      <c r="A23" s="66">
        <f t="shared" si="9"/>
        <v>16</v>
      </c>
      <c r="C23" s="69"/>
      <c r="D23" s="66" t="e">
        <f>VLOOKUP(C23,'Measure&amp;Incentive Picklist'!E:J,2,FALSE)</f>
        <v>#N/A</v>
      </c>
      <c r="E23" s="69"/>
      <c r="F23" s="70"/>
      <c r="G23" s="77" t="str">
        <f t="shared" si="1"/>
        <v/>
      </c>
      <c r="H23" s="222"/>
      <c r="I23" s="70"/>
      <c r="J23" s="70"/>
      <c r="K23" s="70"/>
      <c r="L23" s="69"/>
      <c r="M23" s="65" t="e">
        <f>VLOOKUP(L23,'HVAC Picklist'!$A$2:$C$61,3,FALSE)</f>
        <v>#N/A</v>
      </c>
      <c r="N23" s="65" t="e">
        <f>VLOOKUP(L23,'HVAC Picklist'!$A$2:$D$61,4,FALSE)</f>
        <v>#N/A</v>
      </c>
      <c r="O23" s="69"/>
      <c r="P23" s="78"/>
      <c r="Q23" s="69"/>
      <c r="R23" s="69"/>
      <c r="S23" s="71"/>
      <c r="T23" s="71"/>
      <c r="U23" s="72" t="str">
        <f t="shared" si="2"/>
        <v/>
      </c>
      <c r="V23" s="126" t="str">
        <f t="shared" si="0"/>
        <v/>
      </c>
      <c r="W23" s="127"/>
      <c r="X23" s="65">
        <f t="shared" si="3"/>
        <v>0</v>
      </c>
      <c r="Y23" s="65">
        <f t="shared" si="4"/>
        <v>0</v>
      </c>
      <c r="AB23" s="65">
        <f t="shared" si="5"/>
        <v>0</v>
      </c>
      <c r="AC23" s="65">
        <f t="shared" si="6"/>
        <v>0</v>
      </c>
      <c r="AD23" s="188" t="str">
        <f t="shared" si="7"/>
        <v/>
      </c>
      <c r="AE23" s="65">
        <f t="shared" si="8"/>
        <v>0</v>
      </c>
      <c r="AF23" s="19" t="s">
        <v>199</v>
      </c>
    </row>
    <row r="24" spans="1:32" x14ac:dyDescent="0.25">
      <c r="A24" s="66">
        <f t="shared" si="9"/>
        <v>17</v>
      </c>
      <c r="C24" s="69"/>
      <c r="D24" s="66" t="e">
        <f>VLOOKUP(C24,'Measure&amp;Incentive Picklist'!E:J,2,FALSE)</f>
        <v>#N/A</v>
      </c>
      <c r="E24" s="69"/>
      <c r="F24" s="70"/>
      <c r="G24" s="77" t="str">
        <f t="shared" si="1"/>
        <v/>
      </c>
      <c r="H24" s="222"/>
      <c r="I24" s="70"/>
      <c r="J24" s="70"/>
      <c r="K24" s="70"/>
      <c r="L24" s="69"/>
      <c r="M24" s="65" t="e">
        <f>VLOOKUP(L24,'HVAC Picklist'!$A$2:$C$61,3,FALSE)</f>
        <v>#N/A</v>
      </c>
      <c r="N24" s="65" t="e">
        <f>VLOOKUP(L24,'HVAC Picklist'!$A$2:$D$61,4,FALSE)</f>
        <v>#N/A</v>
      </c>
      <c r="O24" s="69"/>
      <c r="P24" s="78"/>
      <c r="Q24" s="69"/>
      <c r="R24" s="69"/>
      <c r="S24" s="71"/>
      <c r="T24" s="71"/>
      <c r="U24" s="72" t="str">
        <f t="shared" si="2"/>
        <v/>
      </c>
      <c r="V24" s="126" t="str">
        <f t="shared" si="0"/>
        <v/>
      </c>
      <c r="W24" s="127"/>
      <c r="X24" s="65">
        <f t="shared" si="3"/>
        <v>0</v>
      </c>
      <c r="Y24" s="65">
        <f t="shared" si="4"/>
        <v>0</v>
      </c>
      <c r="AB24" s="65">
        <f t="shared" si="5"/>
        <v>0</v>
      </c>
      <c r="AC24" s="65">
        <f t="shared" si="6"/>
        <v>0</v>
      </c>
      <c r="AD24" s="188" t="str">
        <f t="shared" si="7"/>
        <v/>
      </c>
      <c r="AE24" s="65">
        <f t="shared" si="8"/>
        <v>0</v>
      </c>
      <c r="AF24" s="19" t="s">
        <v>200</v>
      </c>
    </row>
    <row r="25" spans="1:32" x14ac:dyDescent="0.25">
      <c r="A25" s="66">
        <f t="shared" si="9"/>
        <v>18</v>
      </c>
      <c r="C25" s="69"/>
      <c r="D25" s="66" t="e">
        <f>VLOOKUP(C25,'Measure&amp;Incentive Picklist'!E:J,2,FALSE)</f>
        <v>#N/A</v>
      </c>
      <c r="E25" s="69"/>
      <c r="F25" s="70"/>
      <c r="G25" s="77" t="str">
        <f t="shared" si="1"/>
        <v/>
      </c>
      <c r="H25" s="222"/>
      <c r="I25" s="70"/>
      <c r="J25" s="70"/>
      <c r="K25" s="70"/>
      <c r="L25" s="69"/>
      <c r="M25" s="65" t="e">
        <f>VLOOKUP(L25,'HVAC Picklist'!$A$2:$C$61,3,FALSE)</f>
        <v>#N/A</v>
      </c>
      <c r="N25" s="65" t="e">
        <f>VLOOKUP(L25,'HVAC Picklist'!$A$2:$D$61,4,FALSE)</f>
        <v>#N/A</v>
      </c>
      <c r="O25" s="69"/>
      <c r="P25" s="78"/>
      <c r="Q25" s="69"/>
      <c r="R25" s="69"/>
      <c r="S25" s="71"/>
      <c r="T25" s="71"/>
      <c r="U25" s="72" t="str">
        <f t="shared" si="2"/>
        <v/>
      </c>
      <c r="V25" s="126" t="str">
        <f t="shared" si="0"/>
        <v/>
      </c>
      <c r="W25" s="127"/>
      <c r="X25" s="65">
        <f t="shared" si="3"/>
        <v>0</v>
      </c>
      <c r="Y25" s="65">
        <f t="shared" si="4"/>
        <v>0</v>
      </c>
      <c r="AB25" s="65">
        <f t="shared" si="5"/>
        <v>0</v>
      </c>
      <c r="AC25" s="65">
        <f t="shared" si="6"/>
        <v>0</v>
      </c>
      <c r="AD25" s="188" t="str">
        <f t="shared" si="7"/>
        <v/>
      </c>
      <c r="AE25" s="65">
        <f t="shared" si="8"/>
        <v>0</v>
      </c>
      <c r="AF25" s="19" t="s">
        <v>201</v>
      </c>
    </row>
    <row r="26" spans="1:32" x14ac:dyDescent="0.25">
      <c r="A26" s="66">
        <f t="shared" si="9"/>
        <v>19</v>
      </c>
      <c r="C26" s="69"/>
      <c r="D26" s="66" t="e">
        <f>VLOOKUP(C26,'Measure&amp;Incentive Picklist'!E:J,2,FALSE)</f>
        <v>#N/A</v>
      </c>
      <c r="E26" s="69"/>
      <c r="F26" s="70"/>
      <c r="G26" s="77" t="str">
        <f t="shared" si="1"/>
        <v/>
      </c>
      <c r="H26" s="222"/>
      <c r="I26" s="70"/>
      <c r="J26" s="70"/>
      <c r="K26" s="70"/>
      <c r="L26" s="69"/>
      <c r="M26" s="65" t="e">
        <f>VLOOKUP(L26,'HVAC Picklist'!$A$2:$C$61,3,FALSE)</f>
        <v>#N/A</v>
      </c>
      <c r="N26" s="65" t="e">
        <f>VLOOKUP(L26,'HVAC Picklist'!$A$2:$D$61,4,FALSE)</f>
        <v>#N/A</v>
      </c>
      <c r="O26" s="69"/>
      <c r="P26" s="78"/>
      <c r="Q26" s="69"/>
      <c r="R26" s="69"/>
      <c r="S26" s="71"/>
      <c r="T26" s="71"/>
      <c r="U26" s="72" t="str">
        <f t="shared" si="2"/>
        <v/>
      </c>
      <c r="V26" s="126" t="str">
        <f t="shared" si="0"/>
        <v/>
      </c>
      <c r="W26" s="127"/>
      <c r="X26" s="65">
        <f t="shared" si="3"/>
        <v>0</v>
      </c>
      <c r="Y26" s="65">
        <f t="shared" si="4"/>
        <v>0</v>
      </c>
      <c r="AB26" s="65">
        <f t="shared" si="5"/>
        <v>0</v>
      </c>
      <c r="AC26" s="65">
        <f t="shared" si="6"/>
        <v>0</v>
      </c>
      <c r="AD26" s="188" t="str">
        <f t="shared" si="7"/>
        <v/>
      </c>
      <c r="AE26" s="65">
        <f t="shared" si="8"/>
        <v>0</v>
      </c>
      <c r="AF26" s="19" t="s">
        <v>230</v>
      </c>
    </row>
    <row r="27" spans="1:32" x14ac:dyDescent="0.25">
      <c r="A27" s="66">
        <f t="shared" si="9"/>
        <v>20</v>
      </c>
      <c r="C27" s="69"/>
      <c r="D27" s="66" t="e">
        <f>VLOOKUP(C27,'Measure&amp;Incentive Picklist'!E:J,2,FALSE)</f>
        <v>#N/A</v>
      </c>
      <c r="E27" s="69"/>
      <c r="F27" s="70"/>
      <c r="G27" s="77" t="str">
        <f t="shared" si="1"/>
        <v/>
      </c>
      <c r="H27" s="222"/>
      <c r="I27" s="70"/>
      <c r="J27" s="70"/>
      <c r="K27" s="70"/>
      <c r="L27" s="69"/>
      <c r="M27" s="65" t="e">
        <f>VLOOKUP(L27,'HVAC Picklist'!$A$2:$C$61,3,FALSE)</f>
        <v>#N/A</v>
      </c>
      <c r="N27" s="65" t="e">
        <f>VLOOKUP(L27,'HVAC Picklist'!$A$2:$D$61,4,FALSE)</f>
        <v>#N/A</v>
      </c>
      <c r="O27" s="69"/>
      <c r="P27" s="78"/>
      <c r="Q27" s="69"/>
      <c r="R27" s="69"/>
      <c r="S27" s="71"/>
      <c r="T27" s="71"/>
      <c r="U27" s="72" t="str">
        <f t="shared" si="2"/>
        <v/>
      </c>
      <c r="V27" s="126" t="str">
        <f t="shared" si="0"/>
        <v/>
      </c>
      <c r="W27" s="127"/>
      <c r="X27" s="65">
        <f t="shared" si="3"/>
        <v>0</v>
      </c>
      <c r="Y27" s="65">
        <f t="shared" si="4"/>
        <v>0</v>
      </c>
      <c r="AB27" s="65">
        <f t="shared" si="5"/>
        <v>0</v>
      </c>
      <c r="AC27" s="65">
        <f t="shared" si="6"/>
        <v>0</v>
      </c>
      <c r="AD27" s="188" t="str">
        <f t="shared" si="7"/>
        <v/>
      </c>
      <c r="AE27" s="65">
        <f t="shared" si="8"/>
        <v>0</v>
      </c>
      <c r="AF27" s="19" t="s">
        <v>231</v>
      </c>
    </row>
    <row r="28" spans="1:32" x14ac:dyDescent="0.25">
      <c r="A28" s="66">
        <f t="shared" si="9"/>
        <v>21</v>
      </c>
      <c r="C28" s="69"/>
      <c r="D28" s="66" t="e">
        <f>VLOOKUP(C28,'Measure&amp;Incentive Picklist'!E:J,2,FALSE)</f>
        <v>#N/A</v>
      </c>
      <c r="E28" s="69"/>
      <c r="F28" s="70"/>
      <c r="G28" s="77" t="str">
        <f t="shared" si="1"/>
        <v/>
      </c>
      <c r="H28" s="222"/>
      <c r="I28" s="70"/>
      <c r="J28" s="70"/>
      <c r="K28" s="70"/>
      <c r="L28" s="69"/>
      <c r="M28" s="65" t="e">
        <f>VLOOKUP(L28,'HVAC Picklist'!$A$2:$C$61,3,FALSE)</f>
        <v>#N/A</v>
      </c>
      <c r="N28" s="65" t="e">
        <f>VLOOKUP(L28,'HVAC Picklist'!$A$2:$D$61,4,FALSE)</f>
        <v>#N/A</v>
      </c>
      <c r="O28" s="69"/>
      <c r="P28" s="78"/>
      <c r="Q28" s="69"/>
      <c r="R28" s="69"/>
      <c r="S28" s="71"/>
      <c r="T28" s="71"/>
      <c r="U28" s="72" t="str">
        <f t="shared" si="2"/>
        <v/>
      </c>
      <c r="V28" s="126" t="str">
        <f t="shared" si="0"/>
        <v/>
      </c>
      <c r="W28" s="127"/>
      <c r="X28" s="65">
        <f t="shared" si="3"/>
        <v>0</v>
      </c>
      <c r="Y28" s="65">
        <f t="shared" si="4"/>
        <v>0</v>
      </c>
      <c r="AB28" s="65">
        <f t="shared" si="5"/>
        <v>0</v>
      </c>
      <c r="AC28" s="65">
        <f t="shared" si="6"/>
        <v>0</v>
      </c>
      <c r="AD28" s="188" t="str">
        <f t="shared" si="7"/>
        <v/>
      </c>
      <c r="AE28" s="65">
        <f t="shared" si="8"/>
        <v>0</v>
      </c>
      <c r="AF28" s="19" t="s">
        <v>202</v>
      </c>
    </row>
    <row r="29" spans="1:32" x14ac:dyDescent="0.25">
      <c r="A29" s="66">
        <f t="shared" si="9"/>
        <v>22</v>
      </c>
      <c r="C29" s="69"/>
      <c r="D29" s="66" t="e">
        <f>VLOOKUP(C29,'Measure&amp;Incentive Picklist'!E:J,2,FALSE)</f>
        <v>#N/A</v>
      </c>
      <c r="E29" s="69"/>
      <c r="F29" s="70"/>
      <c r="G29" s="77" t="str">
        <f t="shared" si="1"/>
        <v/>
      </c>
      <c r="H29" s="222"/>
      <c r="I29" s="70"/>
      <c r="J29" s="70"/>
      <c r="K29" s="70"/>
      <c r="L29" s="69"/>
      <c r="M29" s="65" t="e">
        <f>VLOOKUP(L29,'HVAC Picklist'!$A$2:$C$61,3,FALSE)</f>
        <v>#N/A</v>
      </c>
      <c r="N29" s="65" t="e">
        <f>VLOOKUP(L29,'HVAC Picklist'!$A$2:$D$61,4,FALSE)</f>
        <v>#N/A</v>
      </c>
      <c r="O29" s="69"/>
      <c r="P29" s="78"/>
      <c r="Q29" s="69"/>
      <c r="R29" s="69"/>
      <c r="S29" s="71"/>
      <c r="T29" s="71"/>
      <c r="U29" s="72" t="str">
        <f t="shared" si="2"/>
        <v/>
      </c>
      <c r="V29" s="126" t="str">
        <f t="shared" si="0"/>
        <v/>
      </c>
      <c r="W29" s="127"/>
      <c r="X29" s="65">
        <f t="shared" si="3"/>
        <v>0</v>
      </c>
      <c r="Y29" s="65">
        <f t="shared" si="4"/>
        <v>0</v>
      </c>
      <c r="AB29" s="65">
        <f t="shared" si="5"/>
        <v>0</v>
      </c>
      <c r="AC29" s="65">
        <f t="shared" si="6"/>
        <v>0</v>
      </c>
      <c r="AD29" s="188" t="str">
        <f t="shared" si="7"/>
        <v/>
      </c>
      <c r="AE29" s="65">
        <f t="shared" si="8"/>
        <v>0</v>
      </c>
      <c r="AF29" s="19" t="s">
        <v>203</v>
      </c>
    </row>
    <row r="30" spans="1:32" x14ac:dyDescent="0.25">
      <c r="A30" s="66">
        <f t="shared" si="9"/>
        <v>23</v>
      </c>
      <c r="C30" s="69"/>
      <c r="D30" s="66" t="e">
        <f>VLOOKUP(C30,'Measure&amp;Incentive Picklist'!E:J,2,FALSE)</f>
        <v>#N/A</v>
      </c>
      <c r="E30" s="69"/>
      <c r="F30" s="70"/>
      <c r="G30" s="77" t="str">
        <f t="shared" si="1"/>
        <v/>
      </c>
      <c r="H30" s="222"/>
      <c r="I30" s="70"/>
      <c r="J30" s="70"/>
      <c r="K30" s="70"/>
      <c r="L30" s="69"/>
      <c r="M30" s="65" t="e">
        <f>VLOOKUP(L30,'HVAC Picklist'!$A$2:$C$61,3,FALSE)</f>
        <v>#N/A</v>
      </c>
      <c r="N30" s="65" t="e">
        <f>VLOOKUP(L30,'HVAC Picklist'!$A$2:$D$61,4,FALSE)</f>
        <v>#N/A</v>
      </c>
      <c r="O30" s="69"/>
      <c r="P30" s="78"/>
      <c r="Q30" s="69"/>
      <c r="R30" s="69"/>
      <c r="S30" s="71"/>
      <c r="T30" s="71"/>
      <c r="U30" s="72" t="str">
        <f t="shared" si="2"/>
        <v/>
      </c>
      <c r="V30" s="126" t="str">
        <f t="shared" si="0"/>
        <v/>
      </c>
      <c r="W30" s="127"/>
      <c r="X30" s="65">
        <f t="shared" si="3"/>
        <v>0</v>
      </c>
      <c r="Y30" s="65">
        <f t="shared" si="4"/>
        <v>0</v>
      </c>
      <c r="AB30" s="65">
        <f t="shared" si="5"/>
        <v>0</v>
      </c>
      <c r="AC30" s="65">
        <f t="shared" si="6"/>
        <v>0</v>
      </c>
      <c r="AD30" s="188" t="str">
        <f t="shared" si="7"/>
        <v/>
      </c>
      <c r="AE30" s="65">
        <f t="shared" si="8"/>
        <v>0</v>
      </c>
      <c r="AF30" s="19" t="s">
        <v>204</v>
      </c>
    </row>
    <row r="31" spans="1:32" x14ac:dyDescent="0.25">
      <c r="A31" s="66">
        <f t="shared" si="9"/>
        <v>24</v>
      </c>
      <c r="C31" s="69"/>
      <c r="D31" s="66" t="e">
        <f>VLOOKUP(C31,'Measure&amp;Incentive Picklist'!E:J,2,FALSE)</f>
        <v>#N/A</v>
      </c>
      <c r="E31" s="69"/>
      <c r="F31" s="70"/>
      <c r="G31" s="77" t="str">
        <f t="shared" si="1"/>
        <v/>
      </c>
      <c r="H31" s="222"/>
      <c r="I31" s="70"/>
      <c r="J31" s="70"/>
      <c r="K31" s="70"/>
      <c r="L31" s="69"/>
      <c r="M31" s="65" t="e">
        <f>VLOOKUP(L31,'HVAC Picklist'!$A$2:$C$61,3,FALSE)</f>
        <v>#N/A</v>
      </c>
      <c r="N31" s="65" t="e">
        <f>VLOOKUP(L31,'HVAC Picklist'!$A$2:$D$61,4,FALSE)</f>
        <v>#N/A</v>
      </c>
      <c r="O31" s="69"/>
      <c r="P31" s="78"/>
      <c r="Q31" s="69"/>
      <c r="R31" s="69"/>
      <c r="S31" s="71"/>
      <c r="T31" s="71"/>
      <c r="U31" s="72" t="str">
        <f t="shared" si="2"/>
        <v/>
      </c>
      <c r="V31" s="126" t="str">
        <f t="shared" si="0"/>
        <v/>
      </c>
      <c r="W31" s="127"/>
      <c r="X31" s="65">
        <f t="shared" si="3"/>
        <v>0</v>
      </c>
      <c r="Y31" s="65">
        <f t="shared" si="4"/>
        <v>0</v>
      </c>
      <c r="AB31" s="65">
        <f t="shared" si="5"/>
        <v>0</v>
      </c>
      <c r="AC31" s="65">
        <f t="shared" si="6"/>
        <v>0</v>
      </c>
      <c r="AD31" s="188" t="str">
        <f t="shared" si="7"/>
        <v/>
      </c>
      <c r="AE31" s="65">
        <f t="shared" si="8"/>
        <v>0</v>
      </c>
      <c r="AF31" s="19" t="s">
        <v>205</v>
      </c>
    </row>
    <row r="32" spans="1:32" x14ac:dyDescent="0.25">
      <c r="A32" s="66">
        <f t="shared" si="9"/>
        <v>25</v>
      </c>
      <c r="C32" s="69"/>
      <c r="D32" s="66" t="e">
        <f>VLOOKUP(C32,'Measure&amp;Incentive Picklist'!E:J,2,FALSE)</f>
        <v>#N/A</v>
      </c>
      <c r="E32" s="69"/>
      <c r="F32" s="70"/>
      <c r="G32" s="77" t="str">
        <f t="shared" si="1"/>
        <v/>
      </c>
      <c r="H32" s="222"/>
      <c r="I32" s="70"/>
      <c r="J32" s="70"/>
      <c r="K32" s="70"/>
      <c r="L32" s="69"/>
      <c r="M32" s="65" t="e">
        <f>VLOOKUP(L32,'HVAC Picklist'!$A$2:$C$61,3,FALSE)</f>
        <v>#N/A</v>
      </c>
      <c r="N32" s="65" t="e">
        <f>VLOOKUP(L32,'HVAC Picklist'!$A$2:$D$61,4,FALSE)</f>
        <v>#N/A</v>
      </c>
      <c r="O32" s="69"/>
      <c r="P32" s="78"/>
      <c r="Q32" s="69"/>
      <c r="R32" s="69"/>
      <c r="S32" s="71"/>
      <c r="T32" s="71"/>
      <c r="U32" s="72" t="str">
        <f t="shared" si="2"/>
        <v/>
      </c>
      <c r="V32" s="126" t="str">
        <f t="shared" si="0"/>
        <v/>
      </c>
      <c r="W32" s="127"/>
      <c r="X32" s="65">
        <f t="shared" si="3"/>
        <v>0</v>
      </c>
      <c r="Y32" s="65">
        <f t="shared" si="4"/>
        <v>0</v>
      </c>
      <c r="AB32" s="65">
        <f t="shared" si="5"/>
        <v>0</v>
      </c>
      <c r="AC32" s="65">
        <f t="shared" si="6"/>
        <v>0</v>
      </c>
      <c r="AD32" s="188" t="str">
        <f t="shared" si="7"/>
        <v/>
      </c>
      <c r="AE32" s="65">
        <f t="shared" si="8"/>
        <v>0</v>
      </c>
      <c r="AF32" s="19" t="s">
        <v>206</v>
      </c>
    </row>
    <row r="33" spans="1:32" x14ac:dyDescent="0.25">
      <c r="A33" s="66">
        <f t="shared" si="9"/>
        <v>26</v>
      </c>
      <c r="C33" s="69"/>
      <c r="D33" s="66" t="e">
        <f>VLOOKUP(C33,'Measure&amp;Incentive Picklist'!E:J,2,FALSE)</f>
        <v>#N/A</v>
      </c>
      <c r="E33" s="69"/>
      <c r="F33" s="70"/>
      <c r="G33" s="77" t="str">
        <f t="shared" si="1"/>
        <v/>
      </c>
      <c r="H33" s="247"/>
      <c r="I33" s="70"/>
      <c r="J33" s="70"/>
      <c r="K33" s="70"/>
      <c r="L33" s="69"/>
      <c r="M33" s="65" t="e">
        <f>VLOOKUP(L33,'HVAC Picklist'!$A$2:$C$61,3,FALSE)</f>
        <v>#N/A</v>
      </c>
      <c r="N33" s="65" t="e">
        <f>VLOOKUP(L33,'HVAC Picklist'!$A$2:$D$61,4,FALSE)</f>
        <v>#N/A</v>
      </c>
      <c r="O33" s="69"/>
      <c r="P33" s="78"/>
      <c r="Q33" s="69"/>
      <c r="R33" s="69"/>
      <c r="S33" s="71"/>
      <c r="T33" s="71"/>
      <c r="U33" s="72" t="str">
        <f t="shared" si="2"/>
        <v/>
      </c>
      <c r="V33" s="126" t="str">
        <f t="shared" ref="V33:V96" si="10">IF(ISTEXT(C33),"Contact ConEd","")</f>
        <v/>
      </c>
      <c r="W33" s="69"/>
      <c r="X33" s="65">
        <f t="shared" si="3"/>
        <v>0</v>
      </c>
      <c r="Y33" s="65">
        <f t="shared" si="4"/>
        <v>0</v>
      </c>
      <c r="AB33" s="65">
        <f t="shared" si="5"/>
        <v>0</v>
      </c>
      <c r="AC33" s="65">
        <f t="shared" si="6"/>
        <v>0</v>
      </c>
      <c r="AD33" s="188" t="str">
        <f t="shared" si="7"/>
        <v/>
      </c>
      <c r="AE33" s="65">
        <f t="shared" si="8"/>
        <v>0</v>
      </c>
      <c r="AF33" s="19" t="s">
        <v>207</v>
      </c>
    </row>
    <row r="34" spans="1:32" x14ac:dyDescent="0.25">
      <c r="A34" s="66">
        <f t="shared" si="9"/>
        <v>27</v>
      </c>
      <c r="C34" s="69"/>
      <c r="D34" s="66" t="e">
        <f>VLOOKUP(C34,'Measure&amp;Incentive Picklist'!E:J,2,FALSE)</f>
        <v>#N/A</v>
      </c>
      <c r="E34" s="69"/>
      <c r="F34" s="70"/>
      <c r="G34" s="77" t="str">
        <f t="shared" si="1"/>
        <v/>
      </c>
      <c r="H34" s="247"/>
      <c r="I34" s="70"/>
      <c r="J34" s="70"/>
      <c r="K34" s="70"/>
      <c r="L34" s="69"/>
      <c r="M34" s="65" t="e">
        <f>VLOOKUP(L34,'HVAC Picklist'!$A$2:$C$61,3,FALSE)</f>
        <v>#N/A</v>
      </c>
      <c r="N34" s="65" t="e">
        <f>VLOOKUP(L34,'HVAC Picklist'!$A$2:$D$61,4,FALSE)</f>
        <v>#N/A</v>
      </c>
      <c r="O34" s="69"/>
      <c r="P34" s="78"/>
      <c r="Q34" s="69"/>
      <c r="R34" s="69"/>
      <c r="S34" s="71"/>
      <c r="T34" s="71"/>
      <c r="U34" s="72" t="str">
        <f t="shared" si="2"/>
        <v/>
      </c>
      <c r="V34" s="126" t="str">
        <f t="shared" si="10"/>
        <v/>
      </c>
      <c r="W34" s="69"/>
      <c r="X34" s="65">
        <f t="shared" si="3"/>
        <v>0</v>
      </c>
      <c r="Y34" s="65">
        <f t="shared" si="4"/>
        <v>0</v>
      </c>
      <c r="AB34" s="65">
        <f t="shared" si="5"/>
        <v>0</v>
      </c>
      <c r="AC34" s="65">
        <f t="shared" si="6"/>
        <v>0</v>
      </c>
      <c r="AD34" s="188" t="str">
        <f t="shared" si="7"/>
        <v/>
      </c>
      <c r="AE34" s="65">
        <f t="shared" si="8"/>
        <v>0</v>
      </c>
      <c r="AF34" s="19" t="s">
        <v>208</v>
      </c>
    </row>
    <row r="35" spans="1:32" x14ac:dyDescent="0.25">
      <c r="A35" s="66">
        <f t="shared" si="9"/>
        <v>28</v>
      </c>
      <c r="C35" s="69"/>
      <c r="D35" s="66" t="e">
        <f>VLOOKUP(C35,'Measure&amp;Incentive Picklist'!E:J,2,FALSE)</f>
        <v>#N/A</v>
      </c>
      <c r="E35" s="69"/>
      <c r="F35" s="70"/>
      <c r="G35" s="77" t="str">
        <f t="shared" si="1"/>
        <v/>
      </c>
      <c r="H35" s="247"/>
      <c r="I35" s="70"/>
      <c r="J35" s="70"/>
      <c r="K35" s="70"/>
      <c r="L35" s="69"/>
      <c r="M35" s="65" t="e">
        <f>VLOOKUP(L35,'HVAC Picklist'!$A$2:$C$61,3,FALSE)</f>
        <v>#N/A</v>
      </c>
      <c r="N35" s="65" t="e">
        <f>VLOOKUP(L35,'HVAC Picklist'!$A$2:$D$61,4,FALSE)</f>
        <v>#N/A</v>
      </c>
      <c r="O35" s="69"/>
      <c r="P35" s="78"/>
      <c r="Q35" s="69"/>
      <c r="R35" s="69"/>
      <c r="S35" s="71"/>
      <c r="T35" s="71"/>
      <c r="U35" s="72" t="str">
        <f t="shared" si="2"/>
        <v/>
      </c>
      <c r="V35" s="126" t="str">
        <f t="shared" si="10"/>
        <v/>
      </c>
      <c r="W35" s="69"/>
      <c r="X35" s="65">
        <f t="shared" si="3"/>
        <v>0</v>
      </c>
      <c r="Y35" s="65">
        <f t="shared" si="4"/>
        <v>0</v>
      </c>
      <c r="AB35" s="65">
        <f t="shared" si="5"/>
        <v>0</v>
      </c>
      <c r="AC35" s="65">
        <f t="shared" si="6"/>
        <v>0</v>
      </c>
      <c r="AD35" s="188" t="str">
        <f t="shared" si="7"/>
        <v/>
      </c>
      <c r="AE35" s="65">
        <f t="shared" si="8"/>
        <v>0</v>
      </c>
      <c r="AF35" s="19" t="s">
        <v>209</v>
      </c>
    </row>
    <row r="36" spans="1:32" x14ac:dyDescent="0.25">
      <c r="A36" s="66">
        <f t="shared" si="9"/>
        <v>29</v>
      </c>
      <c r="C36" s="69"/>
      <c r="D36" s="66" t="e">
        <f>VLOOKUP(C36,'Measure&amp;Incentive Picklist'!E:J,2,FALSE)</f>
        <v>#N/A</v>
      </c>
      <c r="E36" s="69"/>
      <c r="F36" s="70"/>
      <c r="G36" s="77" t="str">
        <f t="shared" si="1"/>
        <v/>
      </c>
      <c r="H36" s="247"/>
      <c r="I36" s="70"/>
      <c r="J36" s="70"/>
      <c r="K36" s="70"/>
      <c r="L36" s="69"/>
      <c r="M36" s="65" t="e">
        <f>VLOOKUP(L36,'HVAC Picklist'!$A$2:$C$61,3,FALSE)</f>
        <v>#N/A</v>
      </c>
      <c r="N36" s="65" t="e">
        <f>VLOOKUP(L36,'HVAC Picklist'!$A$2:$D$61,4,FALSE)</f>
        <v>#N/A</v>
      </c>
      <c r="O36" s="69"/>
      <c r="P36" s="78"/>
      <c r="Q36" s="69"/>
      <c r="R36" s="69"/>
      <c r="S36" s="71"/>
      <c r="T36" s="71"/>
      <c r="U36" s="72" t="str">
        <f t="shared" si="2"/>
        <v/>
      </c>
      <c r="V36" s="126" t="str">
        <f t="shared" si="10"/>
        <v/>
      </c>
      <c r="W36" s="69"/>
      <c r="X36" s="65">
        <f t="shared" si="3"/>
        <v>0</v>
      </c>
      <c r="Y36" s="65">
        <f t="shared" si="4"/>
        <v>0</v>
      </c>
      <c r="AB36" s="65">
        <f t="shared" si="5"/>
        <v>0</v>
      </c>
      <c r="AC36" s="65">
        <f t="shared" si="6"/>
        <v>0</v>
      </c>
      <c r="AD36" s="188" t="str">
        <f t="shared" si="7"/>
        <v/>
      </c>
      <c r="AE36" s="65">
        <f t="shared" si="8"/>
        <v>0</v>
      </c>
      <c r="AF36" s="19" t="s">
        <v>210</v>
      </c>
    </row>
    <row r="37" spans="1:32" x14ac:dyDescent="0.25">
      <c r="A37" s="66">
        <f t="shared" si="9"/>
        <v>30</v>
      </c>
      <c r="C37" s="69"/>
      <c r="D37" s="66" t="e">
        <f>VLOOKUP(C37,'Measure&amp;Incentive Picklist'!E:J,2,FALSE)</f>
        <v>#N/A</v>
      </c>
      <c r="E37" s="69"/>
      <c r="F37" s="70"/>
      <c r="G37" s="77" t="str">
        <f t="shared" si="1"/>
        <v/>
      </c>
      <c r="H37" s="247"/>
      <c r="I37" s="70"/>
      <c r="J37" s="70"/>
      <c r="K37" s="70"/>
      <c r="L37" s="69"/>
      <c r="M37" s="65" t="e">
        <f>VLOOKUP(L37,'HVAC Picklist'!$A$2:$C$61,3,FALSE)</f>
        <v>#N/A</v>
      </c>
      <c r="N37" s="65" t="e">
        <f>VLOOKUP(L37,'HVAC Picklist'!$A$2:$D$61,4,FALSE)</f>
        <v>#N/A</v>
      </c>
      <c r="O37" s="69"/>
      <c r="P37" s="78"/>
      <c r="Q37" s="69"/>
      <c r="R37" s="69"/>
      <c r="S37" s="71"/>
      <c r="T37" s="71"/>
      <c r="U37" s="72" t="str">
        <f t="shared" si="2"/>
        <v/>
      </c>
      <c r="V37" s="126" t="str">
        <f t="shared" si="10"/>
        <v/>
      </c>
      <c r="W37" s="69"/>
      <c r="X37" s="65">
        <f t="shared" si="3"/>
        <v>0</v>
      </c>
      <c r="Y37" s="65">
        <f t="shared" si="4"/>
        <v>0</v>
      </c>
      <c r="AB37" s="65">
        <f t="shared" si="5"/>
        <v>0</v>
      </c>
      <c r="AC37" s="65">
        <f t="shared" si="6"/>
        <v>0</v>
      </c>
      <c r="AD37" s="188" t="str">
        <f t="shared" si="7"/>
        <v/>
      </c>
      <c r="AE37" s="65">
        <f t="shared" si="8"/>
        <v>0</v>
      </c>
      <c r="AF37" s="19" t="s">
        <v>211</v>
      </c>
    </row>
    <row r="38" spans="1:32" x14ac:dyDescent="0.25">
      <c r="A38" s="66">
        <f t="shared" si="9"/>
        <v>31</v>
      </c>
      <c r="C38" s="69"/>
      <c r="D38" s="66" t="e">
        <f>VLOOKUP(C38,'Measure&amp;Incentive Picklist'!E:J,2,FALSE)</f>
        <v>#N/A</v>
      </c>
      <c r="E38" s="69"/>
      <c r="F38" s="70"/>
      <c r="G38" s="77" t="str">
        <f t="shared" si="1"/>
        <v/>
      </c>
      <c r="H38" s="247"/>
      <c r="I38" s="70"/>
      <c r="J38" s="70"/>
      <c r="K38" s="70"/>
      <c r="L38" s="69"/>
      <c r="M38" s="65" t="e">
        <f>VLOOKUP(L38,'HVAC Picklist'!$A$2:$C$61,3,FALSE)</f>
        <v>#N/A</v>
      </c>
      <c r="N38" s="65" t="e">
        <f>VLOOKUP(L38,'HVAC Picklist'!$A$2:$D$61,4,FALSE)</f>
        <v>#N/A</v>
      </c>
      <c r="O38" s="69"/>
      <c r="P38" s="78"/>
      <c r="Q38" s="69"/>
      <c r="R38" s="69"/>
      <c r="S38" s="71"/>
      <c r="T38" s="71"/>
      <c r="U38" s="72" t="str">
        <f t="shared" si="2"/>
        <v/>
      </c>
      <c r="V38" s="126" t="str">
        <f t="shared" si="10"/>
        <v/>
      </c>
      <c r="W38" s="69"/>
      <c r="X38" s="65">
        <f t="shared" si="3"/>
        <v>0</v>
      </c>
      <c r="Y38" s="65">
        <f t="shared" si="4"/>
        <v>0</v>
      </c>
      <c r="AB38" s="65">
        <f t="shared" si="5"/>
        <v>0</v>
      </c>
      <c r="AC38" s="65">
        <f t="shared" si="6"/>
        <v>0</v>
      </c>
      <c r="AD38" s="188" t="str">
        <f t="shared" si="7"/>
        <v/>
      </c>
      <c r="AE38" s="65">
        <f t="shared" si="8"/>
        <v>0</v>
      </c>
      <c r="AF38" s="19" t="s">
        <v>212</v>
      </c>
    </row>
    <row r="39" spans="1:32" x14ac:dyDescent="0.25">
      <c r="A39" s="66">
        <f t="shared" si="9"/>
        <v>32</v>
      </c>
      <c r="C39" s="69"/>
      <c r="D39" s="66" t="e">
        <f>VLOOKUP(C39,'Measure&amp;Incentive Picklist'!E:J,2,FALSE)</f>
        <v>#N/A</v>
      </c>
      <c r="E39" s="69"/>
      <c r="F39" s="70"/>
      <c r="G39" s="77" t="str">
        <f t="shared" si="1"/>
        <v/>
      </c>
      <c r="H39" s="247"/>
      <c r="I39" s="70"/>
      <c r="J39" s="70"/>
      <c r="K39" s="70"/>
      <c r="L39" s="69"/>
      <c r="M39" s="65" t="e">
        <f>VLOOKUP(L39,'HVAC Picklist'!$A$2:$C$61,3,FALSE)</f>
        <v>#N/A</v>
      </c>
      <c r="N39" s="65" t="e">
        <f>VLOOKUP(L39,'HVAC Picklist'!$A$2:$D$61,4,FALSE)</f>
        <v>#N/A</v>
      </c>
      <c r="O39" s="69"/>
      <c r="P39" s="78"/>
      <c r="Q39" s="69"/>
      <c r="R39" s="69"/>
      <c r="S39" s="71"/>
      <c r="T39" s="71"/>
      <c r="U39" s="72" t="str">
        <f t="shared" si="2"/>
        <v/>
      </c>
      <c r="V39" s="126" t="str">
        <f t="shared" si="10"/>
        <v/>
      </c>
      <c r="W39" s="69"/>
      <c r="X39" s="65">
        <f t="shared" si="3"/>
        <v>0</v>
      </c>
      <c r="Y39" s="65">
        <f t="shared" si="4"/>
        <v>0</v>
      </c>
      <c r="AB39" s="65">
        <f t="shared" si="5"/>
        <v>0</v>
      </c>
      <c r="AC39" s="65">
        <f t="shared" si="6"/>
        <v>0</v>
      </c>
      <c r="AD39" s="188" t="str">
        <f t="shared" si="7"/>
        <v/>
      </c>
      <c r="AE39" s="65">
        <f t="shared" si="8"/>
        <v>0</v>
      </c>
      <c r="AF39" s="19" t="s">
        <v>213</v>
      </c>
    </row>
    <row r="40" spans="1:32" x14ac:dyDescent="0.25">
      <c r="A40" s="66">
        <f t="shared" si="9"/>
        <v>33</v>
      </c>
      <c r="C40" s="69"/>
      <c r="D40" s="66" t="e">
        <f>VLOOKUP(C40,'Measure&amp;Incentive Picklist'!E:J,2,FALSE)</f>
        <v>#N/A</v>
      </c>
      <c r="E40" s="69"/>
      <c r="F40" s="70"/>
      <c r="G40" s="77" t="str">
        <f t="shared" si="1"/>
        <v/>
      </c>
      <c r="H40" s="247"/>
      <c r="I40" s="70"/>
      <c r="J40" s="70"/>
      <c r="K40" s="70"/>
      <c r="L40" s="69"/>
      <c r="M40" s="65" t="e">
        <f>VLOOKUP(L40,'HVAC Picklist'!$A$2:$C$61,3,FALSE)</f>
        <v>#N/A</v>
      </c>
      <c r="N40" s="65" t="e">
        <f>VLOOKUP(L40,'HVAC Picklist'!$A$2:$D$61,4,FALSE)</f>
        <v>#N/A</v>
      </c>
      <c r="O40" s="69"/>
      <c r="P40" s="78"/>
      <c r="Q40" s="69"/>
      <c r="R40" s="69"/>
      <c r="S40" s="71"/>
      <c r="T40" s="71"/>
      <c r="U40" s="72" t="str">
        <f t="shared" si="2"/>
        <v/>
      </c>
      <c r="V40" s="126" t="str">
        <f t="shared" si="10"/>
        <v/>
      </c>
      <c r="W40" s="69"/>
      <c r="X40" s="65">
        <f t="shared" si="3"/>
        <v>0</v>
      </c>
      <c r="Y40" s="65">
        <f t="shared" si="4"/>
        <v>0</v>
      </c>
      <c r="AB40" s="65">
        <f t="shared" si="5"/>
        <v>0</v>
      </c>
      <c r="AC40" s="65">
        <f t="shared" si="6"/>
        <v>0</v>
      </c>
      <c r="AD40" s="188" t="str">
        <f t="shared" si="7"/>
        <v/>
      </c>
      <c r="AE40" s="65">
        <f t="shared" si="8"/>
        <v>0</v>
      </c>
      <c r="AF40" s="19" t="s">
        <v>214</v>
      </c>
    </row>
    <row r="41" spans="1:32" x14ac:dyDescent="0.25">
      <c r="A41" s="66">
        <f t="shared" si="9"/>
        <v>34</v>
      </c>
      <c r="C41" s="69"/>
      <c r="D41" s="66" t="e">
        <f>VLOOKUP(C41,'Measure&amp;Incentive Picklist'!E:J,2,FALSE)</f>
        <v>#N/A</v>
      </c>
      <c r="E41" s="69"/>
      <c r="F41" s="70"/>
      <c r="G41" s="77" t="str">
        <f t="shared" si="1"/>
        <v/>
      </c>
      <c r="H41" s="247"/>
      <c r="I41" s="70"/>
      <c r="J41" s="70"/>
      <c r="K41" s="70"/>
      <c r="L41" s="69"/>
      <c r="M41" s="65" t="e">
        <f>VLOOKUP(L41,'HVAC Picklist'!$A$2:$C$61,3,FALSE)</f>
        <v>#N/A</v>
      </c>
      <c r="N41" s="65" t="e">
        <f>VLOOKUP(L41,'HVAC Picklist'!$A$2:$D$61,4,FALSE)</f>
        <v>#N/A</v>
      </c>
      <c r="O41" s="69"/>
      <c r="P41" s="78"/>
      <c r="Q41" s="69"/>
      <c r="R41" s="69"/>
      <c r="S41" s="71"/>
      <c r="T41" s="71"/>
      <c r="U41" s="72" t="str">
        <f t="shared" si="2"/>
        <v/>
      </c>
      <c r="V41" s="126" t="str">
        <f t="shared" si="10"/>
        <v/>
      </c>
      <c r="W41" s="69"/>
      <c r="X41" s="65">
        <f t="shared" si="3"/>
        <v>0</v>
      </c>
      <c r="Y41" s="65">
        <f t="shared" si="4"/>
        <v>0</v>
      </c>
      <c r="AB41" s="65">
        <f t="shared" si="5"/>
        <v>0</v>
      </c>
      <c r="AC41" s="65">
        <f t="shared" si="6"/>
        <v>0</v>
      </c>
      <c r="AD41" s="188" t="str">
        <f t="shared" si="7"/>
        <v/>
      </c>
      <c r="AE41" s="65">
        <f t="shared" si="8"/>
        <v>0</v>
      </c>
      <c r="AF41" s="19" t="s">
        <v>215</v>
      </c>
    </row>
    <row r="42" spans="1:32" x14ac:dyDescent="0.25">
      <c r="A42" s="66">
        <f t="shared" si="9"/>
        <v>35</v>
      </c>
      <c r="C42" s="69"/>
      <c r="D42" s="66" t="e">
        <f>VLOOKUP(C42,'Measure&amp;Incentive Picklist'!E:J,2,FALSE)</f>
        <v>#N/A</v>
      </c>
      <c r="E42" s="69"/>
      <c r="F42" s="70"/>
      <c r="G42" s="77" t="str">
        <f t="shared" si="1"/>
        <v/>
      </c>
      <c r="H42" s="247"/>
      <c r="I42" s="70"/>
      <c r="J42" s="70"/>
      <c r="K42" s="70"/>
      <c r="L42" s="69"/>
      <c r="M42" s="65" t="e">
        <f>VLOOKUP(L42,'HVAC Picklist'!$A$2:$C$61,3,FALSE)</f>
        <v>#N/A</v>
      </c>
      <c r="N42" s="65" t="e">
        <f>VLOOKUP(L42,'HVAC Picklist'!$A$2:$D$61,4,FALSE)</f>
        <v>#N/A</v>
      </c>
      <c r="O42" s="69"/>
      <c r="P42" s="78"/>
      <c r="Q42" s="69"/>
      <c r="R42" s="69"/>
      <c r="S42" s="71"/>
      <c r="T42" s="71"/>
      <c r="U42" s="72" t="str">
        <f t="shared" si="2"/>
        <v/>
      </c>
      <c r="V42" s="126" t="str">
        <f t="shared" si="10"/>
        <v/>
      </c>
      <c r="W42" s="69"/>
      <c r="X42" s="65">
        <f t="shared" si="3"/>
        <v>0</v>
      </c>
      <c r="Y42" s="65">
        <f t="shared" si="4"/>
        <v>0</v>
      </c>
      <c r="AB42" s="65">
        <f t="shared" si="5"/>
        <v>0</v>
      </c>
      <c r="AC42" s="65">
        <f t="shared" si="6"/>
        <v>0</v>
      </c>
      <c r="AD42" s="188" t="str">
        <f t="shared" si="7"/>
        <v/>
      </c>
      <c r="AE42" s="65">
        <f t="shared" si="8"/>
        <v>0</v>
      </c>
      <c r="AF42" s="19" t="s">
        <v>216</v>
      </c>
    </row>
    <row r="43" spans="1:32" x14ac:dyDescent="0.25">
      <c r="A43" s="66">
        <f t="shared" si="9"/>
        <v>36</v>
      </c>
      <c r="C43" s="69"/>
      <c r="D43" s="66" t="e">
        <f>VLOOKUP(C43,'Measure&amp;Incentive Picklist'!E:J,2,FALSE)</f>
        <v>#N/A</v>
      </c>
      <c r="E43" s="69"/>
      <c r="F43" s="70"/>
      <c r="G43" s="77" t="str">
        <f t="shared" si="1"/>
        <v/>
      </c>
      <c r="H43" s="247"/>
      <c r="I43" s="70"/>
      <c r="J43" s="70"/>
      <c r="K43" s="70"/>
      <c r="L43" s="69"/>
      <c r="M43" s="65" t="e">
        <f>VLOOKUP(L43,'HVAC Picklist'!$A$2:$C$61,3,FALSE)</f>
        <v>#N/A</v>
      </c>
      <c r="N43" s="65" t="e">
        <f>VLOOKUP(L43,'HVAC Picklist'!$A$2:$D$61,4,FALSE)</f>
        <v>#N/A</v>
      </c>
      <c r="O43" s="69"/>
      <c r="P43" s="78"/>
      <c r="Q43" s="69"/>
      <c r="R43" s="69"/>
      <c r="S43" s="71"/>
      <c r="T43" s="71"/>
      <c r="U43" s="72" t="str">
        <f t="shared" si="2"/>
        <v/>
      </c>
      <c r="V43" s="126" t="str">
        <f t="shared" si="10"/>
        <v/>
      </c>
      <c r="W43" s="69"/>
      <c r="X43" s="65">
        <f t="shared" si="3"/>
        <v>0</v>
      </c>
      <c r="Y43" s="65">
        <f t="shared" si="4"/>
        <v>0</v>
      </c>
      <c r="AB43" s="65">
        <f t="shared" si="5"/>
        <v>0</v>
      </c>
      <c r="AC43" s="65">
        <f t="shared" si="6"/>
        <v>0</v>
      </c>
      <c r="AD43" s="188" t="str">
        <f t="shared" si="7"/>
        <v/>
      </c>
      <c r="AE43" s="65">
        <f t="shared" si="8"/>
        <v>0</v>
      </c>
      <c r="AF43" s="19" t="s">
        <v>217</v>
      </c>
    </row>
    <row r="44" spans="1:32" x14ac:dyDescent="0.25">
      <c r="A44" s="66">
        <f t="shared" si="9"/>
        <v>37</v>
      </c>
      <c r="C44" s="69"/>
      <c r="D44" s="66" t="e">
        <f>VLOOKUP(C44,'Measure&amp;Incentive Picklist'!E:J,2,FALSE)</f>
        <v>#N/A</v>
      </c>
      <c r="E44" s="69"/>
      <c r="F44" s="70"/>
      <c r="G44" s="77" t="str">
        <f t="shared" si="1"/>
        <v/>
      </c>
      <c r="H44" s="247"/>
      <c r="I44" s="70"/>
      <c r="J44" s="70"/>
      <c r="K44" s="70"/>
      <c r="L44" s="69"/>
      <c r="M44" s="65" t="e">
        <f>VLOOKUP(L44,'HVAC Picklist'!$A$2:$C$61,3,FALSE)</f>
        <v>#N/A</v>
      </c>
      <c r="N44" s="65" t="e">
        <f>VLOOKUP(L44,'HVAC Picklist'!$A$2:$D$61,4,FALSE)</f>
        <v>#N/A</v>
      </c>
      <c r="O44" s="69"/>
      <c r="P44" s="78"/>
      <c r="Q44" s="69"/>
      <c r="R44" s="69"/>
      <c r="S44" s="71"/>
      <c r="T44" s="71"/>
      <c r="U44" s="72" t="str">
        <f t="shared" si="2"/>
        <v/>
      </c>
      <c r="V44" s="126" t="str">
        <f t="shared" si="10"/>
        <v/>
      </c>
      <c r="W44" s="69"/>
      <c r="X44" s="65">
        <f t="shared" si="3"/>
        <v>0</v>
      </c>
      <c r="Y44" s="65">
        <f t="shared" si="4"/>
        <v>0</v>
      </c>
      <c r="AB44" s="65">
        <f t="shared" si="5"/>
        <v>0</v>
      </c>
      <c r="AC44" s="65">
        <f t="shared" si="6"/>
        <v>0</v>
      </c>
      <c r="AD44" s="188" t="str">
        <f t="shared" si="7"/>
        <v/>
      </c>
      <c r="AE44" s="65">
        <f t="shared" si="8"/>
        <v>0</v>
      </c>
      <c r="AF44" s="19" t="s">
        <v>218</v>
      </c>
    </row>
    <row r="45" spans="1:32" x14ac:dyDescent="0.25">
      <c r="A45" s="66">
        <f t="shared" si="9"/>
        <v>38</v>
      </c>
      <c r="C45" s="69"/>
      <c r="D45" s="66" t="e">
        <f>VLOOKUP(C45,'Measure&amp;Incentive Picklist'!E:J,2,FALSE)</f>
        <v>#N/A</v>
      </c>
      <c r="E45" s="69"/>
      <c r="F45" s="70"/>
      <c r="G45" s="77" t="str">
        <f t="shared" si="1"/>
        <v/>
      </c>
      <c r="H45" s="247"/>
      <c r="I45" s="70"/>
      <c r="J45" s="70"/>
      <c r="K45" s="70"/>
      <c r="L45" s="69"/>
      <c r="M45" s="65" t="e">
        <f>VLOOKUP(L45,'HVAC Picklist'!$A$2:$C$61,3,FALSE)</f>
        <v>#N/A</v>
      </c>
      <c r="N45" s="65" t="e">
        <f>VLOOKUP(L45,'HVAC Picklist'!$A$2:$D$61,4,FALSE)</f>
        <v>#N/A</v>
      </c>
      <c r="O45" s="69"/>
      <c r="P45" s="78"/>
      <c r="Q45" s="69"/>
      <c r="R45" s="69"/>
      <c r="S45" s="71"/>
      <c r="T45" s="71"/>
      <c r="U45" s="72" t="str">
        <f t="shared" si="2"/>
        <v/>
      </c>
      <c r="V45" s="126" t="str">
        <f t="shared" si="10"/>
        <v/>
      </c>
      <c r="W45" s="69"/>
      <c r="X45" s="65">
        <f t="shared" si="3"/>
        <v>0</v>
      </c>
      <c r="Y45" s="65">
        <f t="shared" si="4"/>
        <v>0</v>
      </c>
      <c r="AB45" s="65">
        <f t="shared" si="5"/>
        <v>0</v>
      </c>
      <c r="AC45" s="65">
        <f t="shared" si="6"/>
        <v>0</v>
      </c>
      <c r="AD45" s="188" t="str">
        <f t="shared" si="7"/>
        <v/>
      </c>
      <c r="AE45" s="65">
        <f t="shared" si="8"/>
        <v>0</v>
      </c>
      <c r="AF45" s="19" t="s">
        <v>219</v>
      </c>
    </row>
    <row r="46" spans="1:32" x14ac:dyDescent="0.25">
      <c r="A46" s="66">
        <f t="shared" si="9"/>
        <v>39</v>
      </c>
      <c r="C46" s="69"/>
      <c r="D46" s="66" t="e">
        <f>VLOOKUP(C46,'Measure&amp;Incentive Picklist'!E:J,2,FALSE)</f>
        <v>#N/A</v>
      </c>
      <c r="E46" s="69"/>
      <c r="F46" s="70"/>
      <c r="G46" s="77" t="str">
        <f t="shared" si="1"/>
        <v/>
      </c>
      <c r="H46" s="247"/>
      <c r="I46" s="70"/>
      <c r="J46" s="70"/>
      <c r="K46" s="70"/>
      <c r="L46" s="69"/>
      <c r="M46" s="65" t="e">
        <f>VLOOKUP(L46,'HVAC Picklist'!$A$2:$C$61,3,FALSE)</f>
        <v>#N/A</v>
      </c>
      <c r="N46" s="65" t="e">
        <f>VLOOKUP(L46,'HVAC Picklist'!$A$2:$D$61,4,FALSE)</f>
        <v>#N/A</v>
      </c>
      <c r="O46" s="69"/>
      <c r="P46" s="78"/>
      <c r="Q46" s="69"/>
      <c r="R46" s="69"/>
      <c r="S46" s="71"/>
      <c r="T46" s="71"/>
      <c r="U46" s="72" t="str">
        <f t="shared" si="2"/>
        <v/>
      </c>
      <c r="V46" s="126" t="str">
        <f t="shared" si="10"/>
        <v/>
      </c>
      <c r="W46" s="69"/>
      <c r="X46" s="65">
        <f t="shared" si="3"/>
        <v>0</v>
      </c>
      <c r="Y46" s="65">
        <f t="shared" si="4"/>
        <v>0</v>
      </c>
      <c r="AB46" s="65">
        <f t="shared" si="5"/>
        <v>0</v>
      </c>
      <c r="AC46" s="65">
        <f t="shared" si="6"/>
        <v>0</v>
      </c>
      <c r="AD46" s="188" t="str">
        <f t="shared" si="7"/>
        <v/>
      </c>
      <c r="AE46" s="65">
        <f t="shared" si="8"/>
        <v>0</v>
      </c>
      <c r="AF46" s="19" t="s">
        <v>220</v>
      </c>
    </row>
    <row r="47" spans="1:32" x14ac:dyDescent="0.25">
      <c r="A47" s="66">
        <f t="shared" si="9"/>
        <v>40</v>
      </c>
      <c r="C47" s="69"/>
      <c r="D47" s="66" t="e">
        <f>VLOOKUP(C47,'Measure&amp;Incentive Picklist'!E:J,2,FALSE)</f>
        <v>#N/A</v>
      </c>
      <c r="E47" s="69"/>
      <c r="F47" s="70"/>
      <c r="G47" s="77" t="str">
        <f t="shared" si="1"/>
        <v/>
      </c>
      <c r="H47" s="247"/>
      <c r="I47" s="70"/>
      <c r="J47" s="70"/>
      <c r="K47" s="70"/>
      <c r="L47" s="69"/>
      <c r="M47" s="65" t="e">
        <f>VLOOKUP(L47,'HVAC Picklist'!$A$2:$C$61,3,FALSE)</f>
        <v>#N/A</v>
      </c>
      <c r="N47" s="65" t="e">
        <f>VLOOKUP(L47,'HVAC Picklist'!$A$2:$D$61,4,FALSE)</f>
        <v>#N/A</v>
      </c>
      <c r="O47" s="69"/>
      <c r="P47" s="78"/>
      <c r="Q47" s="69"/>
      <c r="R47" s="69"/>
      <c r="S47" s="71"/>
      <c r="T47" s="71"/>
      <c r="U47" s="72" t="str">
        <f t="shared" si="2"/>
        <v/>
      </c>
      <c r="V47" s="126" t="str">
        <f t="shared" si="10"/>
        <v/>
      </c>
      <c r="W47" s="69"/>
      <c r="X47" s="65">
        <f t="shared" si="3"/>
        <v>0</v>
      </c>
      <c r="Y47" s="65">
        <f t="shared" si="4"/>
        <v>0</v>
      </c>
      <c r="AB47" s="65">
        <f t="shared" si="5"/>
        <v>0</v>
      </c>
      <c r="AC47" s="65">
        <f t="shared" si="6"/>
        <v>0</v>
      </c>
      <c r="AD47" s="188" t="str">
        <f t="shared" si="7"/>
        <v/>
      </c>
      <c r="AE47" s="65">
        <f t="shared" si="8"/>
        <v>0</v>
      </c>
      <c r="AF47" s="19" t="s">
        <v>221</v>
      </c>
    </row>
    <row r="48" spans="1:32" x14ac:dyDescent="0.25">
      <c r="A48" s="66">
        <f t="shared" si="9"/>
        <v>41</v>
      </c>
      <c r="C48" s="69"/>
      <c r="D48" s="66" t="e">
        <f>VLOOKUP(C48,'Measure&amp;Incentive Picklist'!E:J,2,FALSE)</f>
        <v>#N/A</v>
      </c>
      <c r="E48" s="69"/>
      <c r="F48" s="70"/>
      <c r="G48" s="77" t="str">
        <f t="shared" si="1"/>
        <v/>
      </c>
      <c r="H48" s="247"/>
      <c r="I48" s="70"/>
      <c r="J48" s="70"/>
      <c r="K48" s="70"/>
      <c r="L48" s="69"/>
      <c r="M48" s="65" t="e">
        <f>VLOOKUP(L48,'HVAC Picklist'!$A$2:$C$61,3,FALSE)</f>
        <v>#N/A</v>
      </c>
      <c r="N48" s="65" t="e">
        <f>VLOOKUP(L48,'HVAC Picklist'!$A$2:$D$61,4,FALSE)</f>
        <v>#N/A</v>
      </c>
      <c r="O48" s="69"/>
      <c r="P48" s="78"/>
      <c r="Q48" s="69"/>
      <c r="R48" s="69"/>
      <c r="S48" s="71"/>
      <c r="T48" s="71"/>
      <c r="U48" s="72" t="str">
        <f t="shared" si="2"/>
        <v/>
      </c>
      <c r="V48" s="126" t="str">
        <f t="shared" si="10"/>
        <v/>
      </c>
      <c r="W48" s="69"/>
      <c r="X48" s="65">
        <f t="shared" si="3"/>
        <v>0</v>
      </c>
      <c r="Y48" s="65">
        <f t="shared" si="4"/>
        <v>0</v>
      </c>
      <c r="AB48" s="65">
        <f t="shared" si="5"/>
        <v>0</v>
      </c>
      <c r="AC48" s="65">
        <f t="shared" si="6"/>
        <v>0</v>
      </c>
      <c r="AD48" s="188" t="str">
        <f t="shared" si="7"/>
        <v/>
      </c>
      <c r="AE48" s="65">
        <f t="shared" si="8"/>
        <v>0</v>
      </c>
      <c r="AF48" s="19" t="s">
        <v>222</v>
      </c>
    </row>
    <row r="49" spans="1:32" x14ac:dyDescent="0.25">
      <c r="A49" s="66">
        <f t="shared" si="9"/>
        <v>42</v>
      </c>
      <c r="C49" s="69"/>
      <c r="D49" s="66" t="e">
        <f>VLOOKUP(C49,'Measure&amp;Incentive Picklist'!E:J,2,FALSE)</f>
        <v>#N/A</v>
      </c>
      <c r="E49" s="69"/>
      <c r="F49" s="70"/>
      <c r="G49" s="77" t="str">
        <f t="shared" si="1"/>
        <v/>
      </c>
      <c r="H49" s="247"/>
      <c r="I49" s="70"/>
      <c r="J49" s="70"/>
      <c r="K49" s="70"/>
      <c r="L49" s="69"/>
      <c r="M49" s="65" t="e">
        <f>VLOOKUP(L49,'HVAC Picklist'!$A$2:$C$61,3,FALSE)</f>
        <v>#N/A</v>
      </c>
      <c r="N49" s="65" t="e">
        <f>VLOOKUP(L49,'HVAC Picklist'!$A$2:$D$61,4,FALSE)</f>
        <v>#N/A</v>
      </c>
      <c r="O49" s="69"/>
      <c r="P49" s="78"/>
      <c r="Q49" s="69"/>
      <c r="R49" s="69"/>
      <c r="S49" s="71"/>
      <c r="T49" s="71"/>
      <c r="U49" s="72" t="str">
        <f t="shared" si="2"/>
        <v/>
      </c>
      <c r="V49" s="126" t="str">
        <f t="shared" si="10"/>
        <v/>
      </c>
      <c r="W49" s="69"/>
      <c r="X49" s="65">
        <f t="shared" si="3"/>
        <v>0</v>
      </c>
      <c r="Y49" s="65">
        <f t="shared" si="4"/>
        <v>0</v>
      </c>
      <c r="AB49" s="65">
        <f t="shared" si="5"/>
        <v>0</v>
      </c>
      <c r="AC49" s="65">
        <f t="shared" si="6"/>
        <v>0</v>
      </c>
      <c r="AD49" s="188" t="str">
        <f t="shared" si="7"/>
        <v/>
      </c>
      <c r="AE49" s="65">
        <f t="shared" si="8"/>
        <v>0</v>
      </c>
      <c r="AF49" s="19" t="s">
        <v>223</v>
      </c>
    </row>
    <row r="50" spans="1:32" x14ac:dyDescent="0.25">
      <c r="A50" s="66">
        <f t="shared" si="9"/>
        <v>43</v>
      </c>
      <c r="C50" s="69"/>
      <c r="D50" s="66" t="e">
        <f>VLOOKUP(C50,'Measure&amp;Incentive Picklist'!E:J,2,FALSE)</f>
        <v>#N/A</v>
      </c>
      <c r="E50" s="69"/>
      <c r="F50" s="70"/>
      <c r="G50" s="77" t="str">
        <f t="shared" si="1"/>
        <v/>
      </c>
      <c r="H50" s="247"/>
      <c r="I50" s="70"/>
      <c r="J50" s="70"/>
      <c r="K50" s="70"/>
      <c r="L50" s="69"/>
      <c r="M50" s="65" t="e">
        <f>VLOOKUP(L50,'HVAC Picklist'!$A$2:$C$61,3,FALSE)</f>
        <v>#N/A</v>
      </c>
      <c r="N50" s="65" t="e">
        <f>VLOOKUP(L50,'HVAC Picklist'!$A$2:$D$61,4,FALSE)</f>
        <v>#N/A</v>
      </c>
      <c r="O50" s="69"/>
      <c r="P50" s="78"/>
      <c r="Q50" s="69"/>
      <c r="R50" s="69"/>
      <c r="S50" s="71"/>
      <c r="T50" s="71"/>
      <c r="U50" s="72" t="str">
        <f t="shared" si="2"/>
        <v/>
      </c>
      <c r="V50" s="126" t="str">
        <f t="shared" si="10"/>
        <v/>
      </c>
      <c r="W50" s="69"/>
      <c r="X50" s="65">
        <f t="shared" si="3"/>
        <v>0</v>
      </c>
      <c r="Y50" s="65">
        <f t="shared" si="4"/>
        <v>0</v>
      </c>
      <c r="AB50" s="65">
        <f t="shared" si="5"/>
        <v>0</v>
      </c>
      <c r="AC50" s="65">
        <f t="shared" si="6"/>
        <v>0</v>
      </c>
      <c r="AD50" s="188" t="str">
        <f t="shared" si="7"/>
        <v/>
      </c>
      <c r="AE50" s="65">
        <f t="shared" si="8"/>
        <v>0</v>
      </c>
      <c r="AF50" s="19" t="s">
        <v>224</v>
      </c>
    </row>
    <row r="51" spans="1:32" x14ac:dyDescent="0.25">
      <c r="A51" s="66">
        <f t="shared" si="9"/>
        <v>44</v>
      </c>
      <c r="C51" s="69"/>
      <c r="D51" s="66" t="e">
        <f>VLOOKUP(C51,'Measure&amp;Incentive Picklist'!E:J,2,FALSE)</f>
        <v>#N/A</v>
      </c>
      <c r="E51" s="69"/>
      <c r="F51" s="70"/>
      <c r="G51" s="77" t="str">
        <f t="shared" si="1"/>
        <v/>
      </c>
      <c r="H51" s="247"/>
      <c r="I51" s="70"/>
      <c r="J51" s="70"/>
      <c r="K51" s="70"/>
      <c r="L51" s="69"/>
      <c r="M51" s="65" t="e">
        <f>VLOOKUP(L51,'HVAC Picklist'!$A$2:$C$61,3,FALSE)</f>
        <v>#N/A</v>
      </c>
      <c r="N51" s="65" t="e">
        <f>VLOOKUP(L51,'HVAC Picklist'!$A$2:$D$61,4,FALSE)</f>
        <v>#N/A</v>
      </c>
      <c r="O51" s="69"/>
      <c r="P51" s="78"/>
      <c r="Q51" s="69"/>
      <c r="R51" s="69"/>
      <c r="S51" s="71"/>
      <c r="T51" s="71"/>
      <c r="U51" s="72" t="str">
        <f t="shared" si="2"/>
        <v/>
      </c>
      <c r="V51" s="126" t="str">
        <f t="shared" si="10"/>
        <v/>
      </c>
      <c r="W51" s="69"/>
      <c r="X51" s="65">
        <f t="shared" si="3"/>
        <v>0</v>
      </c>
      <c r="Y51" s="65">
        <f t="shared" si="4"/>
        <v>0</v>
      </c>
      <c r="AB51" s="65">
        <f t="shared" si="5"/>
        <v>0</v>
      </c>
      <c r="AC51" s="65">
        <f t="shared" si="6"/>
        <v>0</v>
      </c>
      <c r="AD51" s="188" t="str">
        <f t="shared" si="7"/>
        <v/>
      </c>
      <c r="AE51" s="65">
        <f t="shared" si="8"/>
        <v>0</v>
      </c>
      <c r="AF51" s="19" t="s">
        <v>226</v>
      </c>
    </row>
    <row r="52" spans="1:32" x14ac:dyDescent="0.25">
      <c r="A52" s="66">
        <f t="shared" si="9"/>
        <v>45</v>
      </c>
      <c r="C52" s="69"/>
      <c r="D52" s="66" t="e">
        <f>VLOOKUP(C52,'Measure&amp;Incentive Picklist'!E:J,2,FALSE)</f>
        <v>#N/A</v>
      </c>
      <c r="E52" s="69"/>
      <c r="F52" s="70"/>
      <c r="G52" s="77" t="str">
        <f t="shared" si="1"/>
        <v/>
      </c>
      <c r="H52" s="247"/>
      <c r="I52" s="70"/>
      <c r="J52" s="70"/>
      <c r="K52" s="70"/>
      <c r="L52" s="69"/>
      <c r="M52" s="65" t="e">
        <f>VLOOKUP(L52,'HVAC Picklist'!$A$2:$C$61,3,FALSE)</f>
        <v>#N/A</v>
      </c>
      <c r="N52" s="65" t="e">
        <f>VLOOKUP(L52,'HVAC Picklist'!$A$2:$D$61,4,FALSE)</f>
        <v>#N/A</v>
      </c>
      <c r="O52" s="69"/>
      <c r="P52" s="78"/>
      <c r="Q52" s="69"/>
      <c r="R52" s="69"/>
      <c r="S52" s="71"/>
      <c r="T52" s="71"/>
      <c r="U52" s="72" t="str">
        <f t="shared" si="2"/>
        <v/>
      </c>
      <c r="V52" s="126" t="str">
        <f t="shared" si="10"/>
        <v/>
      </c>
      <c r="W52" s="69"/>
      <c r="X52" s="65">
        <f t="shared" si="3"/>
        <v>0</v>
      </c>
      <c r="Y52" s="65">
        <f t="shared" si="4"/>
        <v>0</v>
      </c>
      <c r="AB52" s="65">
        <f t="shared" si="5"/>
        <v>0</v>
      </c>
      <c r="AC52" s="65">
        <f t="shared" si="6"/>
        <v>0</v>
      </c>
      <c r="AD52" s="188" t="str">
        <f t="shared" si="7"/>
        <v/>
      </c>
      <c r="AE52" s="65">
        <f t="shared" si="8"/>
        <v>0</v>
      </c>
      <c r="AF52" s="19" t="s">
        <v>227</v>
      </c>
    </row>
    <row r="53" spans="1:32" x14ac:dyDescent="0.25">
      <c r="A53" s="66">
        <f t="shared" si="9"/>
        <v>46</v>
      </c>
      <c r="C53" s="69"/>
      <c r="D53" s="66" t="e">
        <f>VLOOKUP(C53,'Measure&amp;Incentive Picklist'!E:J,2,FALSE)</f>
        <v>#N/A</v>
      </c>
      <c r="E53" s="69"/>
      <c r="F53" s="70"/>
      <c r="G53" s="77" t="str">
        <f t="shared" si="1"/>
        <v/>
      </c>
      <c r="H53" s="247"/>
      <c r="I53" s="70"/>
      <c r="J53" s="70"/>
      <c r="K53" s="70"/>
      <c r="L53" s="69"/>
      <c r="M53" s="65" t="e">
        <f>VLOOKUP(L53,'HVAC Picklist'!$A$2:$C$61,3,FALSE)</f>
        <v>#N/A</v>
      </c>
      <c r="N53" s="65" t="e">
        <f>VLOOKUP(L53,'HVAC Picklist'!$A$2:$D$61,4,FALSE)</f>
        <v>#N/A</v>
      </c>
      <c r="O53" s="69"/>
      <c r="P53" s="78"/>
      <c r="Q53" s="69"/>
      <c r="R53" s="69"/>
      <c r="S53" s="71"/>
      <c r="T53" s="71"/>
      <c r="U53" s="72" t="str">
        <f t="shared" si="2"/>
        <v/>
      </c>
      <c r="V53" s="126" t="str">
        <f t="shared" si="10"/>
        <v/>
      </c>
      <c r="W53" s="69"/>
      <c r="X53" s="65">
        <f t="shared" si="3"/>
        <v>0</v>
      </c>
      <c r="Y53" s="65">
        <f t="shared" si="4"/>
        <v>0</v>
      </c>
      <c r="AB53" s="65">
        <f t="shared" si="5"/>
        <v>0</v>
      </c>
      <c r="AC53" s="65">
        <f t="shared" si="6"/>
        <v>0</v>
      </c>
      <c r="AD53" s="188" t="str">
        <f t="shared" si="7"/>
        <v/>
      </c>
      <c r="AE53" s="65">
        <f t="shared" si="8"/>
        <v>0</v>
      </c>
      <c r="AF53" s="19" t="s">
        <v>225</v>
      </c>
    </row>
    <row r="54" spans="1:32" x14ac:dyDescent="0.25">
      <c r="A54" s="66">
        <f t="shared" si="9"/>
        <v>47</v>
      </c>
      <c r="C54" s="69"/>
      <c r="D54" s="66" t="e">
        <f>VLOOKUP(C54,'Measure&amp;Incentive Picklist'!E:J,2,FALSE)</f>
        <v>#N/A</v>
      </c>
      <c r="E54" s="69"/>
      <c r="F54" s="70"/>
      <c r="G54" s="77" t="str">
        <f t="shared" si="1"/>
        <v/>
      </c>
      <c r="H54" s="247"/>
      <c r="I54" s="70"/>
      <c r="J54" s="70"/>
      <c r="K54" s="70"/>
      <c r="L54" s="69"/>
      <c r="M54" s="65" t="e">
        <f>VLOOKUP(L54,'HVAC Picklist'!$A$2:$C$61,3,FALSE)</f>
        <v>#N/A</v>
      </c>
      <c r="N54" s="65" t="e">
        <f>VLOOKUP(L54,'HVAC Picklist'!$A$2:$D$61,4,FALSE)</f>
        <v>#N/A</v>
      </c>
      <c r="O54" s="69"/>
      <c r="P54" s="78"/>
      <c r="Q54" s="69"/>
      <c r="R54" s="69"/>
      <c r="S54" s="71"/>
      <c r="T54" s="71"/>
      <c r="U54" s="72" t="str">
        <f t="shared" si="2"/>
        <v/>
      </c>
      <c r="V54" s="126" t="str">
        <f t="shared" si="10"/>
        <v/>
      </c>
      <c r="W54" s="69"/>
      <c r="X54" s="65">
        <f t="shared" si="3"/>
        <v>0</v>
      </c>
      <c r="Y54" s="65">
        <f t="shared" si="4"/>
        <v>0</v>
      </c>
      <c r="AB54" s="65">
        <f t="shared" si="5"/>
        <v>0</v>
      </c>
      <c r="AC54" s="65">
        <f t="shared" si="6"/>
        <v>0</v>
      </c>
      <c r="AD54" s="188" t="str">
        <f t="shared" si="7"/>
        <v/>
      </c>
      <c r="AE54" s="65">
        <f t="shared" si="8"/>
        <v>0</v>
      </c>
      <c r="AF54" s="331" t="s">
        <v>228</v>
      </c>
    </row>
    <row r="55" spans="1:32" x14ac:dyDescent="0.25">
      <c r="A55" s="66">
        <f t="shared" si="9"/>
        <v>48</v>
      </c>
      <c r="C55" s="69"/>
      <c r="D55" s="66" t="e">
        <f>VLOOKUP(C55,'Measure&amp;Incentive Picklist'!E:J,2,FALSE)</f>
        <v>#N/A</v>
      </c>
      <c r="E55" s="69"/>
      <c r="F55" s="70"/>
      <c r="G55" s="77" t="str">
        <f t="shared" si="1"/>
        <v/>
      </c>
      <c r="H55" s="247"/>
      <c r="I55" s="70"/>
      <c r="J55" s="70"/>
      <c r="K55" s="70"/>
      <c r="L55" s="69"/>
      <c r="M55" s="65" t="e">
        <f>VLOOKUP(L55,'HVAC Picklist'!$A$2:$C$61,3,FALSE)</f>
        <v>#N/A</v>
      </c>
      <c r="N55" s="65" t="e">
        <f>VLOOKUP(L55,'HVAC Picklist'!$A$2:$D$61,4,FALSE)</f>
        <v>#N/A</v>
      </c>
      <c r="O55" s="69"/>
      <c r="P55" s="78"/>
      <c r="Q55" s="69"/>
      <c r="R55" s="69"/>
      <c r="S55" s="71"/>
      <c r="T55" s="71"/>
      <c r="U55" s="72" t="str">
        <f t="shared" si="2"/>
        <v/>
      </c>
      <c r="V55" s="126" t="str">
        <f t="shared" si="10"/>
        <v/>
      </c>
      <c r="W55" s="69"/>
      <c r="X55" s="65">
        <f t="shared" si="3"/>
        <v>0</v>
      </c>
      <c r="Y55" s="65">
        <f t="shared" si="4"/>
        <v>0</v>
      </c>
      <c r="AB55" s="65">
        <f t="shared" si="5"/>
        <v>0</v>
      </c>
      <c r="AC55" s="65">
        <f t="shared" si="6"/>
        <v>0</v>
      </c>
      <c r="AD55" s="188" t="str">
        <f t="shared" si="7"/>
        <v/>
      </c>
      <c r="AE55" s="65">
        <f t="shared" si="8"/>
        <v>0</v>
      </c>
      <c r="AF55" s="331" t="s">
        <v>229</v>
      </c>
    </row>
    <row r="56" spans="1:32" x14ac:dyDescent="0.25">
      <c r="A56" s="66">
        <f t="shared" si="9"/>
        <v>49</v>
      </c>
      <c r="C56" s="69"/>
      <c r="D56" s="66" t="e">
        <f>VLOOKUP(C56,'Measure&amp;Incentive Picklist'!E:J,2,FALSE)</f>
        <v>#N/A</v>
      </c>
      <c r="E56" s="69"/>
      <c r="F56" s="70"/>
      <c r="G56" s="77" t="str">
        <f t="shared" si="1"/>
        <v/>
      </c>
      <c r="H56" s="247"/>
      <c r="I56" s="70"/>
      <c r="J56" s="70"/>
      <c r="K56" s="70"/>
      <c r="L56" s="69"/>
      <c r="M56" s="65" t="e">
        <f>VLOOKUP(L56,'HVAC Picklist'!$A$2:$C$61,3,FALSE)</f>
        <v>#N/A</v>
      </c>
      <c r="N56" s="65" t="e">
        <f>VLOOKUP(L56,'HVAC Picklist'!$A$2:$D$61,4,FALSE)</f>
        <v>#N/A</v>
      </c>
      <c r="O56" s="69"/>
      <c r="P56" s="78"/>
      <c r="Q56" s="69"/>
      <c r="R56" s="69"/>
      <c r="S56" s="71"/>
      <c r="T56" s="71"/>
      <c r="U56" s="72" t="str">
        <f t="shared" si="2"/>
        <v/>
      </c>
      <c r="V56" s="126" t="str">
        <f t="shared" si="10"/>
        <v/>
      </c>
      <c r="W56" s="69"/>
      <c r="X56" s="65">
        <f t="shared" si="3"/>
        <v>0</v>
      </c>
      <c r="Y56" s="65">
        <f t="shared" si="4"/>
        <v>0</v>
      </c>
      <c r="AB56" s="65">
        <f t="shared" si="5"/>
        <v>0</v>
      </c>
      <c r="AC56" s="65">
        <f t="shared" si="6"/>
        <v>0</v>
      </c>
      <c r="AD56" s="188" t="str">
        <f t="shared" si="7"/>
        <v/>
      </c>
      <c r="AE56" s="65">
        <f t="shared" si="8"/>
        <v>0</v>
      </c>
      <c r="AF56" s="331" t="s">
        <v>232</v>
      </c>
    </row>
    <row r="57" spans="1:32" x14ac:dyDescent="0.25">
      <c r="A57" s="66">
        <f t="shared" si="9"/>
        <v>50</v>
      </c>
      <c r="C57" s="69"/>
      <c r="D57" s="66" t="e">
        <f>VLOOKUP(C57,'Measure&amp;Incentive Picklist'!E:J,2,FALSE)</f>
        <v>#N/A</v>
      </c>
      <c r="E57" s="69"/>
      <c r="F57" s="70"/>
      <c r="G57" s="77" t="str">
        <f t="shared" si="1"/>
        <v/>
      </c>
      <c r="H57" s="247"/>
      <c r="I57" s="70"/>
      <c r="J57" s="70"/>
      <c r="K57" s="70"/>
      <c r="L57" s="69"/>
      <c r="M57" s="65" t="e">
        <f>VLOOKUP(L57,'HVAC Picklist'!$A$2:$C$61,3,FALSE)</f>
        <v>#N/A</v>
      </c>
      <c r="N57" s="65" t="e">
        <f>VLOOKUP(L57,'HVAC Picklist'!$A$2:$D$61,4,FALSE)</f>
        <v>#N/A</v>
      </c>
      <c r="O57" s="69"/>
      <c r="P57" s="78"/>
      <c r="Q57" s="69"/>
      <c r="R57" s="69"/>
      <c r="S57" s="71"/>
      <c r="T57" s="71"/>
      <c r="U57" s="72" t="str">
        <f t="shared" si="2"/>
        <v/>
      </c>
      <c r="V57" s="126" t="str">
        <f t="shared" si="10"/>
        <v/>
      </c>
      <c r="W57" s="69"/>
      <c r="X57" s="65">
        <f t="shared" si="3"/>
        <v>0</v>
      </c>
      <c r="Y57" s="65">
        <f t="shared" si="4"/>
        <v>0</v>
      </c>
      <c r="AB57" s="65">
        <f t="shared" si="5"/>
        <v>0</v>
      </c>
      <c r="AC57" s="65">
        <f t="shared" si="6"/>
        <v>0</v>
      </c>
      <c r="AD57" s="188" t="str">
        <f t="shared" si="7"/>
        <v/>
      </c>
      <c r="AE57" s="65">
        <f t="shared" si="8"/>
        <v>0</v>
      </c>
      <c r="AF57" s="331" t="s">
        <v>233</v>
      </c>
    </row>
    <row r="58" spans="1:32" x14ac:dyDescent="0.25">
      <c r="A58" s="66">
        <f t="shared" si="9"/>
        <v>51</v>
      </c>
      <c r="C58" s="69"/>
      <c r="D58" s="66" t="e">
        <f>VLOOKUP(C58,'Measure&amp;Incentive Picklist'!E:J,2,FALSE)</f>
        <v>#N/A</v>
      </c>
      <c r="E58" s="69"/>
      <c r="F58" s="70"/>
      <c r="G58" s="77" t="str">
        <f t="shared" si="1"/>
        <v/>
      </c>
      <c r="H58" s="247"/>
      <c r="I58" s="70"/>
      <c r="J58" s="70"/>
      <c r="K58" s="70"/>
      <c r="L58" s="69"/>
      <c r="M58" s="65" t="e">
        <f>VLOOKUP(L58,'HVAC Picklist'!$A$2:$C$61,3,FALSE)</f>
        <v>#N/A</v>
      </c>
      <c r="N58" s="65" t="e">
        <f>VLOOKUP(L58,'HVAC Picklist'!$A$2:$D$61,4,FALSE)</f>
        <v>#N/A</v>
      </c>
      <c r="O58" s="69"/>
      <c r="P58" s="78"/>
      <c r="Q58" s="69"/>
      <c r="R58" s="69"/>
      <c r="S58" s="71"/>
      <c r="T58" s="71"/>
      <c r="U58" s="72" t="str">
        <f t="shared" si="2"/>
        <v/>
      </c>
      <c r="V58" s="126" t="str">
        <f t="shared" si="10"/>
        <v/>
      </c>
      <c r="W58" s="69"/>
      <c r="X58" s="65">
        <f t="shared" si="3"/>
        <v>0</v>
      </c>
      <c r="Y58" s="65">
        <f t="shared" si="4"/>
        <v>0</v>
      </c>
      <c r="AB58" s="65">
        <f t="shared" si="5"/>
        <v>0</v>
      </c>
      <c r="AC58" s="65">
        <f t="shared" si="6"/>
        <v>0</v>
      </c>
      <c r="AD58" s="188" t="str">
        <f t="shared" si="7"/>
        <v/>
      </c>
      <c r="AE58" s="65">
        <f t="shared" si="8"/>
        <v>0</v>
      </c>
      <c r="AF58" s="331" t="s">
        <v>234</v>
      </c>
    </row>
    <row r="59" spans="1:32" x14ac:dyDescent="0.25">
      <c r="A59" s="66">
        <f t="shared" si="9"/>
        <v>52</v>
      </c>
      <c r="C59" s="69"/>
      <c r="D59" s="66" t="e">
        <f>VLOOKUP(C59,'Measure&amp;Incentive Picklist'!E:J,2,FALSE)</f>
        <v>#N/A</v>
      </c>
      <c r="E59" s="69"/>
      <c r="F59" s="70"/>
      <c r="G59" s="77" t="str">
        <f t="shared" si="1"/>
        <v/>
      </c>
      <c r="H59" s="247"/>
      <c r="I59" s="70"/>
      <c r="J59" s="70"/>
      <c r="K59" s="70"/>
      <c r="L59" s="69"/>
      <c r="M59" s="65" t="e">
        <f>VLOOKUP(L59,'HVAC Picklist'!$A$2:$C$61,3,FALSE)</f>
        <v>#N/A</v>
      </c>
      <c r="N59" s="65" t="e">
        <f>VLOOKUP(L59,'HVAC Picklist'!$A$2:$D$61,4,FALSE)</f>
        <v>#N/A</v>
      </c>
      <c r="O59" s="69"/>
      <c r="P59" s="78"/>
      <c r="Q59" s="69"/>
      <c r="R59" s="69"/>
      <c r="S59" s="71"/>
      <c r="T59" s="71"/>
      <c r="U59" s="72" t="str">
        <f t="shared" si="2"/>
        <v/>
      </c>
      <c r="V59" s="126" t="str">
        <f t="shared" si="10"/>
        <v/>
      </c>
      <c r="W59" s="69"/>
      <c r="X59" s="65">
        <f t="shared" si="3"/>
        <v>0</v>
      </c>
      <c r="Y59" s="65">
        <f t="shared" si="4"/>
        <v>0</v>
      </c>
      <c r="AB59" s="65">
        <f t="shared" si="5"/>
        <v>0</v>
      </c>
      <c r="AC59" s="65">
        <f t="shared" si="6"/>
        <v>0</v>
      </c>
      <c r="AD59" s="188" t="str">
        <f t="shared" si="7"/>
        <v/>
      </c>
      <c r="AE59" s="65">
        <f t="shared" si="8"/>
        <v>0</v>
      </c>
      <c r="AF59" s="331" t="s">
        <v>158</v>
      </c>
    </row>
    <row r="60" spans="1:32" x14ac:dyDescent="0.25">
      <c r="A60" s="66">
        <f t="shared" si="9"/>
        <v>53</v>
      </c>
      <c r="C60" s="69"/>
      <c r="D60" s="66" t="e">
        <f>VLOOKUP(C60,'Measure&amp;Incentive Picklist'!E:J,2,FALSE)</f>
        <v>#N/A</v>
      </c>
      <c r="E60" s="69"/>
      <c r="F60" s="70"/>
      <c r="G60" s="77" t="str">
        <f t="shared" si="1"/>
        <v/>
      </c>
      <c r="H60" s="247"/>
      <c r="I60" s="70"/>
      <c r="J60" s="70"/>
      <c r="K60" s="70"/>
      <c r="L60" s="69"/>
      <c r="M60" s="65" t="e">
        <f>VLOOKUP(L60,'HVAC Picklist'!$A$2:$C$61,3,FALSE)</f>
        <v>#N/A</v>
      </c>
      <c r="N60" s="65" t="e">
        <f>VLOOKUP(L60,'HVAC Picklist'!$A$2:$D$61,4,FALSE)</f>
        <v>#N/A</v>
      </c>
      <c r="O60" s="69"/>
      <c r="P60" s="78"/>
      <c r="Q60" s="69"/>
      <c r="R60" s="69"/>
      <c r="S60" s="71"/>
      <c r="T60" s="71"/>
      <c r="U60" s="72" t="str">
        <f t="shared" si="2"/>
        <v/>
      </c>
      <c r="V60" s="126" t="str">
        <f t="shared" si="10"/>
        <v/>
      </c>
      <c r="W60" s="69"/>
      <c r="X60" s="65">
        <f t="shared" si="3"/>
        <v>0</v>
      </c>
      <c r="Y60" s="65">
        <f t="shared" si="4"/>
        <v>0</v>
      </c>
      <c r="AB60" s="65">
        <f t="shared" si="5"/>
        <v>0</v>
      </c>
      <c r="AC60" s="65">
        <f t="shared" si="6"/>
        <v>0</v>
      </c>
      <c r="AD60" s="188" t="str">
        <f t="shared" si="7"/>
        <v/>
      </c>
      <c r="AE60" s="65">
        <f t="shared" si="8"/>
        <v>0</v>
      </c>
      <c r="AF60" s="331" t="s">
        <v>245</v>
      </c>
    </row>
    <row r="61" spans="1:32" x14ac:dyDescent="0.25">
      <c r="A61" s="66">
        <f t="shared" si="9"/>
        <v>54</v>
      </c>
      <c r="C61" s="69"/>
      <c r="D61" s="66" t="e">
        <f>VLOOKUP(C61,'Measure&amp;Incentive Picklist'!E:J,2,FALSE)</f>
        <v>#N/A</v>
      </c>
      <c r="E61" s="69"/>
      <c r="F61" s="70"/>
      <c r="G61" s="77" t="str">
        <f t="shared" si="1"/>
        <v/>
      </c>
      <c r="H61" s="247"/>
      <c r="I61" s="70"/>
      <c r="J61" s="70"/>
      <c r="K61" s="70"/>
      <c r="L61" s="69"/>
      <c r="M61" s="65" t="e">
        <f>VLOOKUP(L61,'HVAC Picklist'!$A$2:$C$61,3,FALSE)</f>
        <v>#N/A</v>
      </c>
      <c r="N61" s="65" t="e">
        <f>VLOOKUP(L61,'HVAC Picklist'!$A$2:$D$61,4,FALSE)</f>
        <v>#N/A</v>
      </c>
      <c r="O61" s="69"/>
      <c r="P61" s="78"/>
      <c r="Q61" s="69"/>
      <c r="R61" s="69"/>
      <c r="S61" s="71"/>
      <c r="T61" s="71"/>
      <c r="U61" s="72" t="str">
        <f t="shared" si="2"/>
        <v/>
      </c>
      <c r="V61" s="126" t="str">
        <f t="shared" si="10"/>
        <v/>
      </c>
      <c r="W61" s="69"/>
      <c r="X61" s="65">
        <f t="shared" si="3"/>
        <v>0</v>
      </c>
      <c r="Y61" s="65">
        <f t="shared" si="4"/>
        <v>0</v>
      </c>
      <c r="AB61" s="65">
        <f t="shared" si="5"/>
        <v>0</v>
      </c>
      <c r="AC61" s="65">
        <f t="shared" si="6"/>
        <v>0</v>
      </c>
      <c r="AD61" s="188" t="str">
        <f t="shared" si="7"/>
        <v/>
      </c>
      <c r="AE61" s="65">
        <f t="shared" si="8"/>
        <v>0</v>
      </c>
      <c r="AF61" s="331" t="s">
        <v>235</v>
      </c>
    </row>
    <row r="62" spans="1:32" x14ac:dyDescent="0.25">
      <c r="A62" s="66">
        <f t="shared" si="9"/>
        <v>55</v>
      </c>
      <c r="C62" s="69"/>
      <c r="D62" s="66" t="e">
        <f>VLOOKUP(C62,'Measure&amp;Incentive Picklist'!E:J,2,FALSE)</f>
        <v>#N/A</v>
      </c>
      <c r="E62" s="69"/>
      <c r="F62" s="70"/>
      <c r="G62" s="77" t="str">
        <f t="shared" si="1"/>
        <v/>
      </c>
      <c r="H62" s="247"/>
      <c r="I62" s="70"/>
      <c r="J62" s="70"/>
      <c r="K62" s="70"/>
      <c r="L62" s="69"/>
      <c r="M62" s="65" t="e">
        <f>VLOOKUP(L62,'HVAC Picklist'!$A$2:$C$61,3,FALSE)</f>
        <v>#N/A</v>
      </c>
      <c r="N62" s="65" t="e">
        <f>VLOOKUP(L62,'HVAC Picklist'!$A$2:$D$61,4,FALSE)</f>
        <v>#N/A</v>
      </c>
      <c r="O62" s="69"/>
      <c r="P62" s="78"/>
      <c r="Q62" s="69"/>
      <c r="R62" s="69"/>
      <c r="S62" s="71"/>
      <c r="T62" s="71"/>
      <c r="U62" s="72" t="str">
        <f t="shared" si="2"/>
        <v/>
      </c>
      <c r="V62" s="126" t="str">
        <f t="shared" si="10"/>
        <v/>
      </c>
      <c r="W62" s="69"/>
      <c r="X62" s="65">
        <f t="shared" si="3"/>
        <v>0</v>
      </c>
      <c r="Y62" s="65">
        <f t="shared" si="4"/>
        <v>0</v>
      </c>
      <c r="AB62" s="65">
        <f t="shared" si="5"/>
        <v>0</v>
      </c>
      <c r="AC62" s="65">
        <f t="shared" si="6"/>
        <v>0</v>
      </c>
      <c r="AD62" s="188" t="str">
        <f t="shared" si="7"/>
        <v/>
      </c>
      <c r="AE62" s="65">
        <f t="shared" si="8"/>
        <v>0</v>
      </c>
      <c r="AF62" s="331" t="s">
        <v>236</v>
      </c>
    </row>
    <row r="63" spans="1:32" x14ac:dyDescent="0.25">
      <c r="A63" s="66">
        <f t="shared" si="9"/>
        <v>56</v>
      </c>
      <c r="C63" s="69"/>
      <c r="D63" s="66" t="e">
        <f>VLOOKUP(C63,'Measure&amp;Incentive Picklist'!E:J,2,FALSE)</f>
        <v>#N/A</v>
      </c>
      <c r="E63" s="69"/>
      <c r="F63" s="70"/>
      <c r="G63" s="77" t="str">
        <f t="shared" si="1"/>
        <v/>
      </c>
      <c r="H63" s="247"/>
      <c r="I63" s="70"/>
      <c r="J63" s="70"/>
      <c r="K63" s="70"/>
      <c r="L63" s="69"/>
      <c r="M63" s="65" t="e">
        <f>VLOOKUP(L63,'HVAC Picklist'!$A$2:$C$61,3,FALSE)</f>
        <v>#N/A</v>
      </c>
      <c r="N63" s="65" t="e">
        <f>VLOOKUP(L63,'HVAC Picklist'!$A$2:$D$61,4,FALSE)</f>
        <v>#N/A</v>
      </c>
      <c r="O63" s="69"/>
      <c r="P63" s="78"/>
      <c r="Q63" s="69"/>
      <c r="R63" s="69"/>
      <c r="S63" s="71"/>
      <c r="T63" s="71"/>
      <c r="U63" s="72" t="str">
        <f t="shared" si="2"/>
        <v/>
      </c>
      <c r="V63" s="126" t="str">
        <f t="shared" si="10"/>
        <v/>
      </c>
      <c r="W63" s="69"/>
      <c r="X63" s="65">
        <f t="shared" si="3"/>
        <v>0</v>
      </c>
      <c r="Y63" s="65">
        <f t="shared" si="4"/>
        <v>0</v>
      </c>
      <c r="AB63" s="65">
        <f t="shared" si="5"/>
        <v>0</v>
      </c>
      <c r="AC63" s="65">
        <f t="shared" si="6"/>
        <v>0</v>
      </c>
      <c r="AD63" s="188" t="str">
        <f t="shared" si="7"/>
        <v/>
      </c>
      <c r="AE63" s="65">
        <f t="shared" si="8"/>
        <v>0</v>
      </c>
      <c r="AF63" s="331" t="s">
        <v>237</v>
      </c>
    </row>
    <row r="64" spans="1:32" x14ac:dyDescent="0.25">
      <c r="A64" s="66">
        <f t="shared" si="9"/>
        <v>57</v>
      </c>
      <c r="C64" s="69"/>
      <c r="D64" s="66" t="e">
        <f>VLOOKUP(C64,'Measure&amp;Incentive Picklist'!E:J,2,FALSE)</f>
        <v>#N/A</v>
      </c>
      <c r="E64" s="69"/>
      <c r="F64" s="70"/>
      <c r="G64" s="77" t="str">
        <f t="shared" si="1"/>
        <v/>
      </c>
      <c r="H64" s="247"/>
      <c r="I64" s="70"/>
      <c r="J64" s="70"/>
      <c r="K64" s="70"/>
      <c r="L64" s="69"/>
      <c r="M64" s="65" t="e">
        <f>VLOOKUP(L64,'HVAC Picklist'!$A$2:$C$61,3,FALSE)</f>
        <v>#N/A</v>
      </c>
      <c r="N64" s="65" t="e">
        <f>VLOOKUP(L64,'HVAC Picklist'!$A$2:$D$61,4,FALSE)</f>
        <v>#N/A</v>
      </c>
      <c r="O64" s="69"/>
      <c r="P64" s="78"/>
      <c r="Q64" s="69"/>
      <c r="R64" s="69"/>
      <c r="S64" s="71"/>
      <c r="T64" s="71"/>
      <c r="U64" s="72" t="str">
        <f t="shared" si="2"/>
        <v/>
      </c>
      <c r="V64" s="126" t="str">
        <f t="shared" si="10"/>
        <v/>
      </c>
      <c r="W64" s="69"/>
      <c r="X64" s="65">
        <f t="shared" si="3"/>
        <v>0</v>
      </c>
      <c r="Y64" s="65">
        <f t="shared" si="4"/>
        <v>0</v>
      </c>
      <c r="AB64" s="65">
        <f t="shared" si="5"/>
        <v>0</v>
      </c>
      <c r="AC64" s="65">
        <f t="shared" si="6"/>
        <v>0</v>
      </c>
      <c r="AD64" s="188" t="str">
        <f t="shared" si="7"/>
        <v/>
      </c>
      <c r="AE64" s="65">
        <f t="shared" si="8"/>
        <v>0</v>
      </c>
      <c r="AF64" s="331" t="s">
        <v>238</v>
      </c>
    </row>
    <row r="65" spans="1:32" x14ac:dyDescent="0.25">
      <c r="A65" s="66">
        <f t="shared" si="9"/>
        <v>58</v>
      </c>
      <c r="C65" s="69"/>
      <c r="D65" s="66" t="e">
        <f>VLOOKUP(C65,'Measure&amp;Incentive Picklist'!E:J,2,FALSE)</f>
        <v>#N/A</v>
      </c>
      <c r="E65" s="69"/>
      <c r="F65" s="70"/>
      <c r="G65" s="77" t="str">
        <f t="shared" si="1"/>
        <v/>
      </c>
      <c r="H65" s="247"/>
      <c r="I65" s="70"/>
      <c r="J65" s="70"/>
      <c r="K65" s="70"/>
      <c r="L65" s="69"/>
      <c r="M65" s="65" t="e">
        <f>VLOOKUP(L65,'HVAC Picklist'!$A$2:$C$61,3,FALSE)</f>
        <v>#N/A</v>
      </c>
      <c r="N65" s="65" t="e">
        <f>VLOOKUP(L65,'HVAC Picklist'!$A$2:$D$61,4,FALSE)</f>
        <v>#N/A</v>
      </c>
      <c r="O65" s="69"/>
      <c r="P65" s="78"/>
      <c r="Q65" s="69"/>
      <c r="R65" s="69"/>
      <c r="S65" s="71"/>
      <c r="T65" s="71"/>
      <c r="U65" s="72" t="str">
        <f t="shared" si="2"/>
        <v/>
      </c>
      <c r="V65" s="126" t="str">
        <f t="shared" si="10"/>
        <v/>
      </c>
      <c r="W65" s="69"/>
      <c r="X65" s="65">
        <f t="shared" si="3"/>
        <v>0</v>
      </c>
      <c r="Y65" s="65">
        <f t="shared" si="4"/>
        <v>0</v>
      </c>
      <c r="AB65" s="65">
        <f t="shared" si="5"/>
        <v>0</v>
      </c>
      <c r="AC65" s="65">
        <f t="shared" si="6"/>
        <v>0</v>
      </c>
      <c r="AD65" s="188" t="str">
        <f t="shared" si="7"/>
        <v/>
      </c>
      <c r="AE65" s="65">
        <f t="shared" si="8"/>
        <v>0</v>
      </c>
      <c r="AF65" s="332" t="s">
        <v>240</v>
      </c>
    </row>
    <row r="66" spans="1:32" x14ac:dyDescent="0.25">
      <c r="A66" s="66">
        <f t="shared" si="9"/>
        <v>59</v>
      </c>
      <c r="C66" s="69"/>
      <c r="D66" s="66" t="e">
        <f>VLOOKUP(C66,'Measure&amp;Incentive Picklist'!E:J,2,FALSE)</f>
        <v>#N/A</v>
      </c>
      <c r="E66" s="69"/>
      <c r="F66" s="70"/>
      <c r="G66" s="77" t="str">
        <f t="shared" si="1"/>
        <v/>
      </c>
      <c r="H66" s="247"/>
      <c r="I66" s="70"/>
      <c r="J66" s="70"/>
      <c r="K66" s="70"/>
      <c r="L66" s="69"/>
      <c r="M66" s="65" t="e">
        <f>VLOOKUP(L66,'HVAC Picklist'!$A$2:$C$61,3,FALSE)</f>
        <v>#N/A</v>
      </c>
      <c r="N66" s="65" t="e">
        <f>VLOOKUP(L66,'HVAC Picklist'!$A$2:$D$61,4,FALSE)</f>
        <v>#N/A</v>
      </c>
      <c r="O66" s="69"/>
      <c r="P66" s="78"/>
      <c r="Q66" s="69"/>
      <c r="R66" s="69"/>
      <c r="S66" s="71"/>
      <c r="T66" s="71"/>
      <c r="U66" s="72" t="str">
        <f t="shared" si="2"/>
        <v/>
      </c>
      <c r="V66" s="126" t="str">
        <f t="shared" si="10"/>
        <v/>
      </c>
      <c r="W66" s="69"/>
      <c r="X66" s="65">
        <f t="shared" si="3"/>
        <v>0</v>
      </c>
      <c r="Y66" s="65">
        <f t="shared" si="4"/>
        <v>0</v>
      </c>
      <c r="AB66" s="65">
        <f t="shared" si="5"/>
        <v>0</v>
      </c>
      <c r="AC66" s="65">
        <f t="shared" si="6"/>
        <v>0</v>
      </c>
      <c r="AD66" s="188" t="str">
        <f t="shared" si="7"/>
        <v/>
      </c>
      <c r="AE66" s="65">
        <f t="shared" si="8"/>
        <v>0</v>
      </c>
      <c r="AF66" s="332" t="s">
        <v>241</v>
      </c>
    </row>
    <row r="67" spans="1:32" x14ac:dyDescent="0.25">
      <c r="A67" s="66">
        <f t="shared" si="9"/>
        <v>60</v>
      </c>
      <c r="C67" s="69"/>
      <c r="D67" s="66" t="e">
        <f>VLOOKUP(C67,'Measure&amp;Incentive Picklist'!E:J,2,FALSE)</f>
        <v>#N/A</v>
      </c>
      <c r="E67" s="69"/>
      <c r="F67" s="70"/>
      <c r="G67" s="77" t="str">
        <f t="shared" si="1"/>
        <v/>
      </c>
      <c r="H67" s="247"/>
      <c r="I67" s="70"/>
      <c r="J67" s="70"/>
      <c r="K67" s="70"/>
      <c r="L67" s="69"/>
      <c r="M67" s="65" t="e">
        <f>VLOOKUP(L67,'HVAC Picklist'!$A$2:$C$61,3,FALSE)</f>
        <v>#N/A</v>
      </c>
      <c r="N67" s="65" t="e">
        <f>VLOOKUP(L67,'HVAC Picklist'!$A$2:$D$61,4,FALSE)</f>
        <v>#N/A</v>
      </c>
      <c r="O67" s="69"/>
      <c r="P67" s="78"/>
      <c r="Q67" s="69"/>
      <c r="R67" s="69"/>
      <c r="S67" s="71"/>
      <c r="T67" s="71"/>
      <c r="U67" s="72" t="str">
        <f t="shared" si="2"/>
        <v/>
      </c>
      <c r="V67" s="126" t="str">
        <f t="shared" si="10"/>
        <v/>
      </c>
      <c r="W67" s="69"/>
      <c r="X67" s="65">
        <f t="shared" si="3"/>
        <v>0</v>
      </c>
      <c r="Y67" s="65">
        <f t="shared" si="4"/>
        <v>0</v>
      </c>
      <c r="AB67" s="65">
        <f t="shared" si="5"/>
        <v>0</v>
      </c>
      <c r="AC67" s="65">
        <f t="shared" si="6"/>
        <v>0</v>
      </c>
      <c r="AD67" s="188" t="str">
        <f t="shared" si="7"/>
        <v/>
      </c>
      <c r="AE67" s="65">
        <f t="shared" si="8"/>
        <v>0</v>
      </c>
      <c r="AF67" s="333" t="s">
        <v>239</v>
      </c>
    </row>
    <row r="68" spans="1:32" x14ac:dyDescent="0.25">
      <c r="A68" s="66">
        <f t="shared" si="9"/>
        <v>61</v>
      </c>
      <c r="C68" s="69"/>
      <c r="D68" s="66" t="e">
        <f>VLOOKUP(C68,'Measure&amp;Incentive Picklist'!E:J,2,FALSE)</f>
        <v>#N/A</v>
      </c>
      <c r="E68" s="69"/>
      <c r="F68" s="70"/>
      <c r="G68" s="77" t="str">
        <f t="shared" si="1"/>
        <v/>
      </c>
      <c r="H68" s="247"/>
      <c r="I68" s="70"/>
      <c r="J68" s="70"/>
      <c r="K68" s="70"/>
      <c r="L68" s="69"/>
      <c r="M68" s="65" t="e">
        <f>VLOOKUP(L68,'HVAC Picklist'!$A$2:$C$61,3,FALSE)</f>
        <v>#N/A</v>
      </c>
      <c r="N68" s="65" t="e">
        <f>VLOOKUP(L68,'HVAC Picklist'!$A$2:$D$61,4,FALSE)</f>
        <v>#N/A</v>
      </c>
      <c r="O68" s="69"/>
      <c r="P68" s="78"/>
      <c r="Q68" s="69"/>
      <c r="R68" s="69"/>
      <c r="S68" s="71"/>
      <c r="T68" s="71"/>
      <c r="U68" s="72" t="str">
        <f t="shared" si="2"/>
        <v/>
      </c>
      <c r="V68" s="126" t="str">
        <f t="shared" si="10"/>
        <v/>
      </c>
      <c r="W68" s="69"/>
      <c r="X68" s="65">
        <f t="shared" si="3"/>
        <v>0</v>
      </c>
      <c r="Y68" s="65">
        <f t="shared" si="4"/>
        <v>0</v>
      </c>
      <c r="AB68" s="65">
        <f t="shared" si="5"/>
        <v>0</v>
      </c>
      <c r="AC68" s="65">
        <f t="shared" si="6"/>
        <v>0</v>
      </c>
      <c r="AD68" s="188" t="str">
        <f t="shared" si="7"/>
        <v/>
      </c>
    </row>
    <row r="69" spans="1:32" x14ac:dyDescent="0.25">
      <c r="A69" s="66">
        <f t="shared" si="9"/>
        <v>62</v>
      </c>
      <c r="C69" s="69"/>
      <c r="D69" s="66" t="e">
        <f>VLOOKUP(C69,'Measure&amp;Incentive Picklist'!E:J,2,FALSE)</f>
        <v>#N/A</v>
      </c>
      <c r="E69" s="69"/>
      <c r="F69" s="70"/>
      <c r="G69" s="77" t="str">
        <f t="shared" si="1"/>
        <v/>
      </c>
      <c r="H69" s="247"/>
      <c r="I69" s="70"/>
      <c r="J69" s="70"/>
      <c r="K69" s="70"/>
      <c r="L69" s="69"/>
      <c r="M69" s="65" t="e">
        <f>VLOOKUP(L69,'HVAC Picklist'!$A$2:$C$61,3,FALSE)</f>
        <v>#N/A</v>
      </c>
      <c r="N69" s="65" t="e">
        <f>VLOOKUP(L69,'HVAC Picklist'!$A$2:$D$61,4,FALSE)</f>
        <v>#N/A</v>
      </c>
      <c r="O69" s="69"/>
      <c r="P69" s="78"/>
      <c r="Q69" s="69"/>
      <c r="R69" s="69"/>
      <c r="S69" s="71"/>
      <c r="T69" s="71"/>
      <c r="U69" s="72" t="str">
        <f t="shared" si="2"/>
        <v/>
      </c>
      <c r="V69" s="126" t="str">
        <f t="shared" si="10"/>
        <v/>
      </c>
      <c r="W69" s="69"/>
      <c r="X69" s="65">
        <f t="shared" si="3"/>
        <v>0</v>
      </c>
      <c r="Y69" s="65">
        <f t="shared" si="4"/>
        <v>0</v>
      </c>
      <c r="AB69" s="65">
        <f t="shared" si="5"/>
        <v>0</v>
      </c>
      <c r="AC69" s="65">
        <f t="shared" si="6"/>
        <v>0</v>
      </c>
      <c r="AD69" s="188" t="str">
        <f t="shared" si="7"/>
        <v/>
      </c>
    </row>
    <row r="70" spans="1:32" x14ac:dyDescent="0.25">
      <c r="A70" s="66">
        <f t="shared" si="9"/>
        <v>63</v>
      </c>
      <c r="C70" s="69"/>
      <c r="D70" s="66" t="e">
        <f>VLOOKUP(C70,'Measure&amp;Incentive Picklist'!E:J,2,FALSE)</f>
        <v>#N/A</v>
      </c>
      <c r="E70" s="69"/>
      <c r="F70" s="70"/>
      <c r="G70" s="77" t="str">
        <f t="shared" si="1"/>
        <v/>
      </c>
      <c r="H70" s="247"/>
      <c r="I70" s="70"/>
      <c r="J70" s="70"/>
      <c r="K70" s="70"/>
      <c r="L70" s="69"/>
      <c r="M70" s="65" t="e">
        <f>VLOOKUP(L70,'HVAC Picklist'!$A$2:$C$61,3,FALSE)</f>
        <v>#N/A</v>
      </c>
      <c r="N70" s="65" t="e">
        <f>VLOOKUP(L70,'HVAC Picklist'!$A$2:$D$61,4,FALSE)</f>
        <v>#N/A</v>
      </c>
      <c r="O70" s="69"/>
      <c r="P70" s="78"/>
      <c r="Q70" s="69"/>
      <c r="R70" s="69"/>
      <c r="S70" s="71"/>
      <c r="T70" s="71"/>
      <c r="U70" s="72" t="str">
        <f t="shared" si="2"/>
        <v/>
      </c>
      <c r="V70" s="126" t="str">
        <f t="shared" si="10"/>
        <v/>
      </c>
      <c r="W70" s="69"/>
      <c r="X70" s="65">
        <f t="shared" si="3"/>
        <v>0</v>
      </c>
      <c r="Y70" s="65">
        <f t="shared" si="4"/>
        <v>0</v>
      </c>
      <c r="AB70" s="65">
        <f t="shared" si="5"/>
        <v>0</v>
      </c>
      <c r="AC70" s="65">
        <f t="shared" si="6"/>
        <v>0</v>
      </c>
      <c r="AD70" s="188" t="str">
        <f t="shared" si="7"/>
        <v/>
      </c>
    </row>
    <row r="71" spans="1:32" x14ac:dyDescent="0.25">
      <c r="A71" s="66">
        <f t="shared" si="9"/>
        <v>64</v>
      </c>
      <c r="C71" s="69"/>
      <c r="D71" s="66" t="e">
        <f>VLOOKUP(C71,'Measure&amp;Incentive Picklist'!E:J,2,FALSE)</f>
        <v>#N/A</v>
      </c>
      <c r="E71" s="69"/>
      <c r="F71" s="70"/>
      <c r="G71" s="77" t="str">
        <f t="shared" si="1"/>
        <v/>
      </c>
      <c r="H71" s="247"/>
      <c r="I71" s="70"/>
      <c r="J71" s="70"/>
      <c r="K71" s="70"/>
      <c r="L71" s="69"/>
      <c r="M71" s="65" t="e">
        <f>VLOOKUP(L71,'HVAC Picklist'!$A$2:$C$61,3,FALSE)</f>
        <v>#N/A</v>
      </c>
      <c r="N71" s="65" t="e">
        <f>VLOOKUP(L71,'HVAC Picklist'!$A$2:$D$61,4,FALSE)</f>
        <v>#N/A</v>
      </c>
      <c r="O71" s="69"/>
      <c r="P71" s="78"/>
      <c r="Q71" s="69"/>
      <c r="R71" s="69"/>
      <c r="S71" s="71"/>
      <c r="T71" s="71"/>
      <c r="U71" s="72" t="str">
        <f t="shared" si="2"/>
        <v/>
      </c>
      <c r="V71" s="126" t="str">
        <f t="shared" si="10"/>
        <v/>
      </c>
      <c r="W71" s="69"/>
      <c r="X71" s="65">
        <f t="shared" si="3"/>
        <v>0</v>
      </c>
      <c r="Y71" s="65">
        <f t="shared" si="4"/>
        <v>0</v>
      </c>
      <c r="AB71" s="65">
        <f t="shared" si="5"/>
        <v>0</v>
      </c>
      <c r="AC71" s="65">
        <f t="shared" si="6"/>
        <v>0</v>
      </c>
      <c r="AD71" s="188" t="str">
        <f t="shared" si="7"/>
        <v/>
      </c>
    </row>
    <row r="72" spans="1:32" x14ac:dyDescent="0.25">
      <c r="A72" s="66">
        <f t="shared" si="9"/>
        <v>65</v>
      </c>
      <c r="C72" s="69"/>
      <c r="D72" s="66" t="e">
        <f>VLOOKUP(C72,'Measure&amp;Incentive Picklist'!E:J,2,FALSE)</f>
        <v>#N/A</v>
      </c>
      <c r="E72" s="69"/>
      <c r="F72" s="70"/>
      <c r="G72" s="77" t="str">
        <f t="shared" si="1"/>
        <v/>
      </c>
      <c r="H72" s="247"/>
      <c r="I72" s="70"/>
      <c r="J72" s="70"/>
      <c r="K72" s="70"/>
      <c r="L72" s="69"/>
      <c r="M72" s="65" t="e">
        <f>VLOOKUP(L72,'HVAC Picklist'!$A$2:$C$61,3,FALSE)</f>
        <v>#N/A</v>
      </c>
      <c r="N72" s="65" t="e">
        <f>VLOOKUP(L72,'HVAC Picklist'!$A$2:$D$61,4,FALSE)</f>
        <v>#N/A</v>
      </c>
      <c r="O72" s="69"/>
      <c r="P72" s="78"/>
      <c r="Q72" s="69"/>
      <c r="R72" s="69"/>
      <c r="S72" s="71"/>
      <c r="T72" s="71"/>
      <c r="U72" s="72" t="str">
        <f t="shared" si="2"/>
        <v/>
      </c>
      <c r="V72" s="126" t="str">
        <f t="shared" si="10"/>
        <v/>
      </c>
      <c r="W72" s="69"/>
      <c r="X72" s="65">
        <f t="shared" si="3"/>
        <v>0</v>
      </c>
      <c r="Y72" s="65">
        <f t="shared" si="4"/>
        <v>0</v>
      </c>
      <c r="AB72" s="65">
        <f t="shared" si="5"/>
        <v>0</v>
      </c>
      <c r="AC72" s="65">
        <f t="shared" si="6"/>
        <v>0</v>
      </c>
      <c r="AD72" s="188" t="str">
        <f t="shared" si="7"/>
        <v/>
      </c>
    </row>
    <row r="73" spans="1:32" x14ac:dyDescent="0.25">
      <c r="A73" s="66">
        <f t="shared" si="9"/>
        <v>66</v>
      </c>
      <c r="C73" s="69"/>
      <c r="D73" s="66" t="e">
        <f>VLOOKUP(C73,'Measure&amp;Incentive Picklist'!E:J,2,FALSE)</f>
        <v>#N/A</v>
      </c>
      <c r="E73" s="69"/>
      <c r="F73" s="70"/>
      <c r="G73" s="77" t="str">
        <f t="shared" ref="G73:G136" si="11">IF(ISTEXT(C73),"Air-Cooled Chiller","")</f>
        <v/>
      </c>
      <c r="H73" s="247"/>
      <c r="I73" s="70"/>
      <c r="J73" s="70"/>
      <c r="K73" s="70"/>
      <c r="L73" s="69"/>
      <c r="M73" s="65" t="e">
        <f>VLOOKUP(L73,'HVAC Picklist'!$A$2:$C$61,3,FALSE)</f>
        <v>#N/A</v>
      </c>
      <c r="N73" s="65" t="e">
        <f>VLOOKUP(L73,'HVAC Picklist'!$A$2:$D$61,4,FALSE)</f>
        <v>#N/A</v>
      </c>
      <c r="O73" s="69"/>
      <c r="P73" s="78"/>
      <c r="Q73" s="69"/>
      <c r="R73" s="69"/>
      <c r="S73" s="71"/>
      <c r="T73" s="71"/>
      <c r="U73" s="72" t="str">
        <f t="shared" ref="U73:U136" si="12">IF(AND(S73="",T73=""),"",$S73+$T73)</f>
        <v/>
      </c>
      <c r="V73" s="126" t="str">
        <f t="shared" si="10"/>
        <v/>
      </c>
      <c r="W73" s="69"/>
      <c r="X73" s="65">
        <f t="shared" ref="X73:X136" si="13">IF(OR(C73&gt;"",E73&gt;0,F73&gt;0,H73&gt;0,J73&gt;0,I73&gt;0,K73&gt;0,L73&gt;"",O73&gt;"",Q73&gt;0,R73&gt;0,S73&gt;0,T73&gt;0,W73&gt;0,P73&gt;0),1,0)</f>
        <v>0</v>
      </c>
      <c r="Y73" s="65">
        <f t="shared" ref="Y73:Y136" si="14">IF(AND(C73&gt;0,ISERROR(X73)),1,0)</f>
        <v>0</v>
      </c>
      <c r="AB73" s="65">
        <f t="shared" ref="AB73:AC136" si="15">IF(ISERROR(U73),1,0)</f>
        <v>0</v>
      </c>
      <c r="AC73" s="65">
        <f t="shared" si="15"/>
        <v>0</v>
      </c>
      <c r="AD73" s="188" t="str">
        <f t="shared" ref="AD73:AD136" si="16">IF(OR(AND(OR(L73=AF$8,L73=AF$9,L73=AF$10,L73=AF$11,L73=AF$12,L73=AF$13,L73=AF$14,L73=AF$15,L73=AF$16,L73=AF$17,L73=AF$18,L73=AF$19,L73=AF$20,L73=AF$21,L73=AF$22,L73=AF$23,L73=AF$24,L73=AF$25,L73=AF$26,L73=AF$27,L73=AF$28,L73=AF$29,L73=AF$30,L73=AF$31,L73=AF$32,L73=AF$33,L73=AF$34,L73=AF$35,L73=AF$36,L73=AF$37,L73=AF$38,L73=AF$39,L73=AF$40,L73=AF$41,L73=AF$42,L73=AF$43,L73=AF$44,L73=AF$45,L73=AF$46,L73=AF$47,L73=AF$48,L73=AF$49,L73=AF$50,L73=AF$51,L73=AF$52,L73=AF$53,),O73=AG$12),AND(OR(L73=AF$54,L73=AF$55,L73=AF$56,L73=AF$57,L73=AF$58,L73=AF$59,L73=AF$60,L73=AF$61,L73=AF$62,L73=AF$63,L73=AF$64), OR(O73=AG$8,O73=AG$9,O73=AG$10)),AND(OR(L73=AF$65,L73=AF$66),O73=AG$12),AND(L73=AF$67,O73=AG$11)),1,IF(OR(L73="",O73=""),"","Error"))</f>
        <v/>
      </c>
    </row>
    <row r="74" spans="1:32" x14ac:dyDescent="0.25">
      <c r="A74" s="66">
        <f t="shared" ref="A74:A137" si="17">A73+1</f>
        <v>67</v>
      </c>
      <c r="C74" s="69"/>
      <c r="D74" s="66" t="e">
        <f>VLOOKUP(C74,'Measure&amp;Incentive Picklist'!E:J,2,FALSE)</f>
        <v>#N/A</v>
      </c>
      <c r="E74" s="69"/>
      <c r="F74" s="70"/>
      <c r="G74" s="77" t="str">
        <f t="shared" si="11"/>
        <v/>
      </c>
      <c r="H74" s="247"/>
      <c r="I74" s="70"/>
      <c r="J74" s="70"/>
      <c r="K74" s="70"/>
      <c r="L74" s="69"/>
      <c r="M74" s="65" t="e">
        <f>VLOOKUP(L74,'HVAC Picklist'!$A$2:$C$61,3,FALSE)</f>
        <v>#N/A</v>
      </c>
      <c r="N74" s="65" t="e">
        <f>VLOOKUP(L74,'HVAC Picklist'!$A$2:$D$61,4,FALSE)</f>
        <v>#N/A</v>
      </c>
      <c r="O74" s="69"/>
      <c r="P74" s="78"/>
      <c r="Q74" s="69"/>
      <c r="R74" s="69"/>
      <c r="S74" s="71"/>
      <c r="T74" s="71"/>
      <c r="U74" s="72" t="str">
        <f t="shared" si="12"/>
        <v/>
      </c>
      <c r="V74" s="126" t="str">
        <f t="shared" si="10"/>
        <v/>
      </c>
      <c r="W74" s="69"/>
      <c r="X74" s="65">
        <f t="shared" si="13"/>
        <v>0</v>
      </c>
      <c r="Y74" s="65">
        <f t="shared" si="14"/>
        <v>0</v>
      </c>
      <c r="AB74" s="65">
        <f t="shared" si="15"/>
        <v>0</v>
      </c>
      <c r="AC74" s="65">
        <f t="shared" si="15"/>
        <v>0</v>
      </c>
      <c r="AD74" s="188" t="str">
        <f t="shared" si="16"/>
        <v/>
      </c>
    </row>
    <row r="75" spans="1:32" x14ac:dyDescent="0.25">
      <c r="A75" s="66">
        <f t="shared" si="17"/>
        <v>68</v>
      </c>
      <c r="C75" s="69"/>
      <c r="D75" s="66" t="e">
        <f>VLOOKUP(C75,'Measure&amp;Incentive Picklist'!E:J,2,FALSE)</f>
        <v>#N/A</v>
      </c>
      <c r="E75" s="69"/>
      <c r="F75" s="70"/>
      <c r="G75" s="77" t="str">
        <f t="shared" si="11"/>
        <v/>
      </c>
      <c r="H75" s="247"/>
      <c r="I75" s="70"/>
      <c r="J75" s="70"/>
      <c r="K75" s="70"/>
      <c r="L75" s="69"/>
      <c r="M75" s="65" t="e">
        <f>VLOOKUP(L75,'HVAC Picklist'!$A$2:$C$61,3,FALSE)</f>
        <v>#N/A</v>
      </c>
      <c r="N75" s="65" t="e">
        <f>VLOOKUP(L75,'HVAC Picklist'!$A$2:$D$61,4,FALSE)</f>
        <v>#N/A</v>
      </c>
      <c r="O75" s="69"/>
      <c r="P75" s="78"/>
      <c r="Q75" s="69"/>
      <c r="R75" s="69"/>
      <c r="S75" s="71"/>
      <c r="T75" s="71"/>
      <c r="U75" s="72" t="str">
        <f t="shared" si="12"/>
        <v/>
      </c>
      <c r="V75" s="126" t="str">
        <f t="shared" si="10"/>
        <v/>
      </c>
      <c r="W75" s="69"/>
      <c r="X75" s="65">
        <f t="shared" si="13"/>
        <v>0</v>
      </c>
      <c r="Y75" s="65">
        <f t="shared" si="14"/>
        <v>0</v>
      </c>
      <c r="AB75" s="65">
        <f t="shared" si="15"/>
        <v>0</v>
      </c>
      <c r="AC75" s="65">
        <f t="shared" si="15"/>
        <v>0</v>
      </c>
      <c r="AD75" s="188" t="str">
        <f t="shared" si="16"/>
        <v/>
      </c>
    </row>
    <row r="76" spans="1:32" x14ac:dyDescent="0.25">
      <c r="A76" s="66">
        <f t="shared" si="17"/>
        <v>69</v>
      </c>
      <c r="C76" s="69"/>
      <c r="D76" s="66" t="e">
        <f>VLOOKUP(C76,'Measure&amp;Incentive Picklist'!E:J,2,FALSE)</f>
        <v>#N/A</v>
      </c>
      <c r="E76" s="69"/>
      <c r="F76" s="70"/>
      <c r="G76" s="77" t="str">
        <f t="shared" si="11"/>
        <v/>
      </c>
      <c r="H76" s="247"/>
      <c r="I76" s="70"/>
      <c r="J76" s="70"/>
      <c r="K76" s="70"/>
      <c r="L76" s="69"/>
      <c r="M76" s="65" t="e">
        <f>VLOOKUP(L76,'HVAC Picklist'!$A$2:$C$61,3,FALSE)</f>
        <v>#N/A</v>
      </c>
      <c r="N76" s="65" t="e">
        <f>VLOOKUP(L76,'HVAC Picklist'!$A$2:$D$61,4,FALSE)</f>
        <v>#N/A</v>
      </c>
      <c r="O76" s="69"/>
      <c r="P76" s="78"/>
      <c r="Q76" s="69"/>
      <c r="R76" s="69"/>
      <c r="S76" s="71"/>
      <c r="T76" s="71"/>
      <c r="U76" s="72" t="str">
        <f t="shared" si="12"/>
        <v/>
      </c>
      <c r="V76" s="126" t="str">
        <f t="shared" si="10"/>
        <v/>
      </c>
      <c r="W76" s="69"/>
      <c r="X76" s="65">
        <f t="shared" si="13"/>
        <v>0</v>
      </c>
      <c r="Y76" s="65">
        <f t="shared" si="14"/>
        <v>0</v>
      </c>
      <c r="AB76" s="65">
        <f t="shared" si="15"/>
        <v>0</v>
      </c>
      <c r="AC76" s="65">
        <f t="shared" si="15"/>
        <v>0</v>
      </c>
      <c r="AD76" s="188" t="str">
        <f t="shared" si="16"/>
        <v/>
      </c>
    </row>
    <row r="77" spans="1:32" x14ac:dyDescent="0.25">
      <c r="A77" s="66">
        <f t="shared" si="17"/>
        <v>70</v>
      </c>
      <c r="C77" s="69"/>
      <c r="D77" s="66" t="e">
        <f>VLOOKUP(C77,'Measure&amp;Incentive Picklist'!E:J,2,FALSE)</f>
        <v>#N/A</v>
      </c>
      <c r="E77" s="69"/>
      <c r="F77" s="70"/>
      <c r="G77" s="77" t="str">
        <f t="shared" si="11"/>
        <v/>
      </c>
      <c r="H77" s="247"/>
      <c r="I77" s="70"/>
      <c r="J77" s="70"/>
      <c r="K77" s="70"/>
      <c r="L77" s="69"/>
      <c r="M77" s="65" t="e">
        <f>VLOOKUP(L77,'HVAC Picklist'!$A$2:$C$61,3,FALSE)</f>
        <v>#N/A</v>
      </c>
      <c r="N77" s="65" t="e">
        <f>VLOOKUP(L77,'HVAC Picklist'!$A$2:$D$61,4,FALSE)</f>
        <v>#N/A</v>
      </c>
      <c r="O77" s="69"/>
      <c r="P77" s="78"/>
      <c r="Q77" s="69"/>
      <c r="R77" s="69"/>
      <c r="S77" s="71"/>
      <c r="T77" s="71"/>
      <c r="U77" s="72" t="str">
        <f t="shared" si="12"/>
        <v/>
      </c>
      <c r="V77" s="126" t="str">
        <f t="shared" si="10"/>
        <v/>
      </c>
      <c r="W77" s="69"/>
      <c r="X77" s="65">
        <f t="shared" si="13"/>
        <v>0</v>
      </c>
      <c r="Y77" s="65">
        <f t="shared" si="14"/>
        <v>0</v>
      </c>
      <c r="AB77" s="65">
        <f t="shared" si="15"/>
        <v>0</v>
      </c>
      <c r="AC77" s="65">
        <f t="shared" si="15"/>
        <v>0</v>
      </c>
      <c r="AD77" s="188" t="str">
        <f t="shared" si="16"/>
        <v/>
      </c>
    </row>
    <row r="78" spans="1:32" x14ac:dyDescent="0.25">
      <c r="A78" s="66">
        <f t="shared" si="17"/>
        <v>71</v>
      </c>
      <c r="C78" s="69"/>
      <c r="D78" s="66" t="e">
        <f>VLOOKUP(C78,'Measure&amp;Incentive Picklist'!E:J,2,FALSE)</f>
        <v>#N/A</v>
      </c>
      <c r="E78" s="69"/>
      <c r="F78" s="70"/>
      <c r="G78" s="77" t="str">
        <f t="shared" si="11"/>
        <v/>
      </c>
      <c r="H78" s="247"/>
      <c r="I78" s="70"/>
      <c r="J78" s="70"/>
      <c r="K78" s="70"/>
      <c r="L78" s="69"/>
      <c r="M78" s="65" t="e">
        <f>VLOOKUP(L78,'HVAC Picklist'!$A$2:$C$61,3,FALSE)</f>
        <v>#N/A</v>
      </c>
      <c r="N78" s="65" t="e">
        <f>VLOOKUP(L78,'HVAC Picklist'!$A$2:$D$61,4,FALSE)</f>
        <v>#N/A</v>
      </c>
      <c r="O78" s="69"/>
      <c r="P78" s="78"/>
      <c r="Q78" s="69"/>
      <c r="R78" s="69"/>
      <c r="S78" s="71"/>
      <c r="T78" s="71"/>
      <c r="U78" s="72" t="str">
        <f t="shared" si="12"/>
        <v/>
      </c>
      <c r="V78" s="126" t="str">
        <f t="shared" si="10"/>
        <v/>
      </c>
      <c r="W78" s="69"/>
      <c r="X78" s="65">
        <f t="shared" si="13"/>
        <v>0</v>
      </c>
      <c r="Y78" s="65">
        <f t="shared" si="14"/>
        <v>0</v>
      </c>
      <c r="AB78" s="65">
        <f t="shared" si="15"/>
        <v>0</v>
      </c>
      <c r="AC78" s="65">
        <f t="shared" si="15"/>
        <v>0</v>
      </c>
      <c r="AD78" s="188" t="str">
        <f t="shared" si="16"/>
        <v/>
      </c>
    </row>
    <row r="79" spans="1:32" x14ac:dyDescent="0.25">
      <c r="A79" s="66">
        <f t="shared" si="17"/>
        <v>72</v>
      </c>
      <c r="C79" s="69"/>
      <c r="D79" s="66" t="e">
        <f>VLOOKUP(C79,'Measure&amp;Incentive Picklist'!E:J,2,FALSE)</f>
        <v>#N/A</v>
      </c>
      <c r="E79" s="69"/>
      <c r="F79" s="70"/>
      <c r="G79" s="77" t="str">
        <f t="shared" si="11"/>
        <v/>
      </c>
      <c r="H79" s="247"/>
      <c r="I79" s="70"/>
      <c r="J79" s="70"/>
      <c r="K79" s="70"/>
      <c r="L79" s="69"/>
      <c r="M79" s="65" t="e">
        <f>VLOOKUP(L79,'HVAC Picklist'!$A$2:$C$61,3,FALSE)</f>
        <v>#N/A</v>
      </c>
      <c r="N79" s="65" t="e">
        <f>VLOOKUP(L79,'HVAC Picklist'!$A$2:$D$61,4,FALSE)</f>
        <v>#N/A</v>
      </c>
      <c r="O79" s="69"/>
      <c r="P79" s="78"/>
      <c r="Q79" s="69"/>
      <c r="R79" s="69"/>
      <c r="S79" s="71"/>
      <c r="T79" s="71"/>
      <c r="U79" s="72" t="str">
        <f t="shared" si="12"/>
        <v/>
      </c>
      <c r="V79" s="126" t="str">
        <f t="shared" si="10"/>
        <v/>
      </c>
      <c r="W79" s="69"/>
      <c r="X79" s="65">
        <f t="shared" si="13"/>
        <v>0</v>
      </c>
      <c r="Y79" s="65">
        <f t="shared" si="14"/>
        <v>0</v>
      </c>
      <c r="AB79" s="65">
        <f t="shared" si="15"/>
        <v>0</v>
      </c>
      <c r="AC79" s="65">
        <f t="shared" si="15"/>
        <v>0</v>
      </c>
      <c r="AD79" s="188" t="str">
        <f t="shared" si="16"/>
        <v/>
      </c>
    </row>
    <row r="80" spans="1:32" x14ac:dyDescent="0.25">
      <c r="A80" s="66">
        <f t="shared" si="17"/>
        <v>73</v>
      </c>
      <c r="C80" s="69"/>
      <c r="D80" s="66" t="e">
        <f>VLOOKUP(C80,'Measure&amp;Incentive Picklist'!E:J,2,FALSE)</f>
        <v>#N/A</v>
      </c>
      <c r="E80" s="69"/>
      <c r="F80" s="70"/>
      <c r="G80" s="77" t="str">
        <f t="shared" si="11"/>
        <v/>
      </c>
      <c r="H80" s="247"/>
      <c r="I80" s="70"/>
      <c r="J80" s="70"/>
      <c r="K80" s="70"/>
      <c r="L80" s="69"/>
      <c r="M80" s="65" t="e">
        <f>VLOOKUP(L80,'HVAC Picklist'!$A$2:$C$61,3,FALSE)</f>
        <v>#N/A</v>
      </c>
      <c r="N80" s="65" t="e">
        <f>VLOOKUP(L80,'HVAC Picklist'!$A$2:$D$61,4,FALSE)</f>
        <v>#N/A</v>
      </c>
      <c r="O80" s="69"/>
      <c r="P80" s="78"/>
      <c r="Q80" s="69"/>
      <c r="R80" s="69"/>
      <c r="S80" s="71"/>
      <c r="T80" s="71"/>
      <c r="U80" s="72" t="str">
        <f t="shared" si="12"/>
        <v/>
      </c>
      <c r="V80" s="126" t="str">
        <f t="shared" si="10"/>
        <v/>
      </c>
      <c r="W80" s="69"/>
      <c r="X80" s="65">
        <f t="shared" si="13"/>
        <v>0</v>
      </c>
      <c r="Y80" s="65">
        <f t="shared" si="14"/>
        <v>0</v>
      </c>
      <c r="AB80" s="65">
        <f t="shared" si="15"/>
        <v>0</v>
      </c>
      <c r="AC80" s="65">
        <f t="shared" si="15"/>
        <v>0</v>
      </c>
      <c r="AD80" s="188" t="str">
        <f t="shared" si="16"/>
        <v/>
      </c>
    </row>
    <row r="81" spans="1:30" x14ac:dyDescent="0.25">
      <c r="A81" s="66">
        <f t="shared" si="17"/>
        <v>74</v>
      </c>
      <c r="C81" s="69"/>
      <c r="D81" s="66" t="e">
        <f>VLOOKUP(C81,'Measure&amp;Incentive Picklist'!E:J,2,FALSE)</f>
        <v>#N/A</v>
      </c>
      <c r="E81" s="69"/>
      <c r="F81" s="70"/>
      <c r="G81" s="77" t="str">
        <f t="shared" si="11"/>
        <v/>
      </c>
      <c r="H81" s="247"/>
      <c r="I81" s="70"/>
      <c r="J81" s="70"/>
      <c r="K81" s="70"/>
      <c r="L81" s="69"/>
      <c r="M81" s="65" t="e">
        <f>VLOOKUP(L81,'HVAC Picklist'!$A$2:$C$61,3,FALSE)</f>
        <v>#N/A</v>
      </c>
      <c r="N81" s="65" t="e">
        <f>VLOOKUP(L81,'HVAC Picklist'!$A$2:$D$61,4,FALSE)</f>
        <v>#N/A</v>
      </c>
      <c r="O81" s="69"/>
      <c r="P81" s="78"/>
      <c r="Q81" s="69"/>
      <c r="R81" s="69"/>
      <c r="S81" s="71"/>
      <c r="T81" s="71"/>
      <c r="U81" s="72" t="str">
        <f t="shared" si="12"/>
        <v/>
      </c>
      <c r="V81" s="126" t="str">
        <f t="shared" si="10"/>
        <v/>
      </c>
      <c r="W81" s="69"/>
      <c r="X81" s="65">
        <f t="shared" si="13"/>
        <v>0</v>
      </c>
      <c r="Y81" s="65">
        <f t="shared" si="14"/>
        <v>0</v>
      </c>
      <c r="AB81" s="65">
        <f t="shared" si="15"/>
        <v>0</v>
      </c>
      <c r="AC81" s="65">
        <f t="shared" si="15"/>
        <v>0</v>
      </c>
      <c r="AD81" s="188" t="str">
        <f t="shared" si="16"/>
        <v/>
      </c>
    </row>
    <row r="82" spans="1:30" x14ac:dyDescent="0.25">
      <c r="A82" s="66">
        <f t="shared" si="17"/>
        <v>75</v>
      </c>
      <c r="C82" s="69"/>
      <c r="D82" s="66" t="e">
        <f>VLOOKUP(C82,'Measure&amp;Incentive Picklist'!E:J,2,FALSE)</f>
        <v>#N/A</v>
      </c>
      <c r="E82" s="69"/>
      <c r="F82" s="70"/>
      <c r="G82" s="77" t="str">
        <f t="shared" si="11"/>
        <v/>
      </c>
      <c r="H82" s="247"/>
      <c r="I82" s="70"/>
      <c r="J82" s="70"/>
      <c r="K82" s="70"/>
      <c r="L82" s="69"/>
      <c r="M82" s="65" t="e">
        <f>VLOOKUP(L82,'HVAC Picklist'!$A$2:$C$61,3,FALSE)</f>
        <v>#N/A</v>
      </c>
      <c r="N82" s="65" t="e">
        <f>VLOOKUP(L82,'HVAC Picklist'!$A$2:$D$61,4,FALSE)</f>
        <v>#N/A</v>
      </c>
      <c r="O82" s="69"/>
      <c r="P82" s="78"/>
      <c r="Q82" s="69"/>
      <c r="R82" s="69"/>
      <c r="S82" s="71"/>
      <c r="T82" s="71"/>
      <c r="U82" s="72" t="str">
        <f t="shared" si="12"/>
        <v/>
      </c>
      <c r="V82" s="126" t="str">
        <f t="shared" si="10"/>
        <v/>
      </c>
      <c r="W82" s="69"/>
      <c r="X82" s="65">
        <f t="shared" si="13"/>
        <v>0</v>
      </c>
      <c r="Y82" s="65">
        <f t="shared" si="14"/>
        <v>0</v>
      </c>
      <c r="AB82" s="65">
        <f t="shared" si="15"/>
        <v>0</v>
      </c>
      <c r="AC82" s="65">
        <f t="shared" si="15"/>
        <v>0</v>
      </c>
      <c r="AD82" s="188" t="str">
        <f t="shared" si="16"/>
        <v/>
      </c>
    </row>
    <row r="83" spans="1:30" x14ac:dyDescent="0.25">
      <c r="A83" s="66">
        <f t="shared" si="17"/>
        <v>76</v>
      </c>
      <c r="C83" s="69"/>
      <c r="D83" s="66" t="e">
        <f>VLOOKUP(C83,'Measure&amp;Incentive Picklist'!E:J,2,FALSE)</f>
        <v>#N/A</v>
      </c>
      <c r="E83" s="69"/>
      <c r="F83" s="70"/>
      <c r="G83" s="77" t="str">
        <f t="shared" si="11"/>
        <v/>
      </c>
      <c r="H83" s="247"/>
      <c r="I83" s="70"/>
      <c r="J83" s="70"/>
      <c r="K83" s="70"/>
      <c r="L83" s="69"/>
      <c r="M83" s="65" t="e">
        <f>VLOOKUP(L83,'HVAC Picklist'!$A$2:$C$61,3,FALSE)</f>
        <v>#N/A</v>
      </c>
      <c r="N83" s="65" t="e">
        <f>VLOOKUP(L83,'HVAC Picklist'!$A$2:$D$61,4,FALSE)</f>
        <v>#N/A</v>
      </c>
      <c r="O83" s="69"/>
      <c r="P83" s="78"/>
      <c r="Q83" s="69"/>
      <c r="R83" s="69"/>
      <c r="S83" s="71"/>
      <c r="T83" s="71"/>
      <c r="U83" s="72" t="str">
        <f t="shared" si="12"/>
        <v/>
      </c>
      <c r="V83" s="126" t="str">
        <f t="shared" si="10"/>
        <v/>
      </c>
      <c r="W83" s="69"/>
      <c r="X83" s="65">
        <f t="shared" si="13"/>
        <v>0</v>
      </c>
      <c r="Y83" s="65">
        <f t="shared" si="14"/>
        <v>0</v>
      </c>
      <c r="AB83" s="65">
        <f t="shared" si="15"/>
        <v>0</v>
      </c>
      <c r="AC83" s="65">
        <f t="shared" si="15"/>
        <v>0</v>
      </c>
      <c r="AD83" s="188" t="str">
        <f t="shared" si="16"/>
        <v/>
      </c>
    </row>
    <row r="84" spans="1:30" x14ac:dyDescent="0.25">
      <c r="A84" s="66">
        <f t="shared" si="17"/>
        <v>77</v>
      </c>
      <c r="C84" s="69"/>
      <c r="D84" s="66" t="e">
        <f>VLOOKUP(C84,'Measure&amp;Incentive Picklist'!E:J,2,FALSE)</f>
        <v>#N/A</v>
      </c>
      <c r="E84" s="69"/>
      <c r="F84" s="70"/>
      <c r="G84" s="77" t="str">
        <f t="shared" si="11"/>
        <v/>
      </c>
      <c r="H84" s="247"/>
      <c r="I84" s="70"/>
      <c r="J84" s="70"/>
      <c r="K84" s="70"/>
      <c r="L84" s="69"/>
      <c r="M84" s="65" t="e">
        <f>VLOOKUP(L84,'HVAC Picklist'!$A$2:$C$61,3,FALSE)</f>
        <v>#N/A</v>
      </c>
      <c r="N84" s="65" t="e">
        <f>VLOOKUP(L84,'HVAC Picklist'!$A$2:$D$61,4,FALSE)</f>
        <v>#N/A</v>
      </c>
      <c r="O84" s="69"/>
      <c r="P84" s="78"/>
      <c r="Q84" s="69"/>
      <c r="R84" s="69"/>
      <c r="S84" s="71"/>
      <c r="T84" s="71"/>
      <c r="U84" s="72" t="str">
        <f t="shared" si="12"/>
        <v/>
      </c>
      <c r="V84" s="126" t="str">
        <f t="shared" si="10"/>
        <v/>
      </c>
      <c r="W84" s="69"/>
      <c r="X84" s="65">
        <f t="shared" si="13"/>
        <v>0</v>
      </c>
      <c r="Y84" s="65">
        <f t="shared" si="14"/>
        <v>0</v>
      </c>
      <c r="AB84" s="65">
        <f t="shared" si="15"/>
        <v>0</v>
      </c>
      <c r="AC84" s="65">
        <f t="shared" si="15"/>
        <v>0</v>
      </c>
      <c r="AD84" s="188" t="str">
        <f t="shared" si="16"/>
        <v/>
      </c>
    </row>
    <row r="85" spans="1:30" x14ac:dyDescent="0.25">
      <c r="A85" s="66">
        <f t="shared" si="17"/>
        <v>78</v>
      </c>
      <c r="C85" s="69"/>
      <c r="D85" s="66" t="e">
        <f>VLOOKUP(C85,'Measure&amp;Incentive Picklist'!E:J,2,FALSE)</f>
        <v>#N/A</v>
      </c>
      <c r="E85" s="69"/>
      <c r="F85" s="70"/>
      <c r="G85" s="77" t="str">
        <f t="shared" si="11"/>
        <v/>
      </c>
      <c r="H85" s="247"/>
      <c r="I85" s="70"/>
      <c r="J85" s="70"/>
      <c r="K85" s="70"/>
      <c r="L85" s="69"/>
      <c r="M85" s="65" t="e">
        <f>VLOOKUP(L85,'HVAC Picklist'!$A$2:$C$61,3,FALSE)</f>
        <v>#N/A</v>
      </c>
      <c r="N85" s="65" t="e">
        <f>VLOOKUP(L85,'HVAC Picklist'!$A$2:$D$61,4,FALSE)</f>
        <v>#N/A</v>
      </c>
      <c r="O85" s="69"/>
      <c r="P85" s="78"/>
      <c r="Q85" s="69"/>
      <c r="R85" s="69"/>
      <c r="S85" s="71"/>
      <c r="T85" s="71"/>
      <c r="U85" s="72" t="str">
        <f t="shared" si="12"/>
        <v/>
      </c>
      <c r="V85" s="126" t="str">
        <f t="shared" si="10"/>
        <v/>
      </c>
      <c r="W85" s="69"/>
      <c r="X85" s="65">
        <f t="shared" si="13"/>
        <v>0</v>
      </c>
      <c r="Y85" s="65">
        <f t="shared" si="14"/>
        <v>0</v>
      </c>
      <c r="AB85" s="65">
        <f t="shared" si="15"/>
        <v>0</v>
      </c>
      <c r="AC85" s="65">
        <f t="shared" si="15"/>
        <v>0</v>
      </c>
      <c r="AD85" s="188" t="str">
        <f t="shared" si="16"/>
        <v/>
      </c>
    </row>
    <row r="86" spans="1:30" x14ac:dyDescent="0.25">
      <c r="A86" s="66">
        <f t="shared" si="17"/>
        <v>79</v>
      </c>
      <c r="C86" s="69"/>
      <c r="D86" s="66" t="e">
        <f>VLOOKUP(C86,'Measure&amp;Incentive Picklist'!E:J,2,FALSE)</f>
        <v>#N/A</v>
      </c>
      <c r="E86" s="69"/>
      <c r="F86" s="70"/>
      <c r="G86" s="77" t="str">
        <f t="shared" si="11"/>
        <v/>
      </c>
      <c r="H86" s="247"/>
      <c r="I86" s="70"/>
      <c r="J86" s="70"/>
      <c r="K86" s="70"/>
      <c r="L86" s="69"/>
      <c r="M86" s="65" t="e">
        <f>VLOOKUP(L86,'HVAC Picklist'!$A$2:$C$61,3,FALSE)</f>
        <v>#N/A</v>
      </c>
      <c r="N86" s="65" t="e">
        <f>VLOOKUP(L86,'HVAC Picklist'!$A$2:$D$61,4,FALSE)</f>
        <v>#N/A</v>
      </c>
      <c r="O86" s="69"/>
      <c r="P86" s="78"/>
      <c r="Q86" s="69"/>
      <c r="R86" s="69"/>
      <c r="S86" s="71"/>
      <c r="T86" s="71"/>
      <c r="U86" s="72" t="str">
        <f t="shared" si="12"/>
        <v/>
      </c>
      <c r="V86" s="126" t="str">
        <f t="shared" si="10"/>
        <v/>
      </c>
      <c r="W86" s="69"/>
      <c r="X86" s="65">
        <f t="shared" si="13"/>
        <v>0</v>
      </c>
      <c r="Y86" s="65">
        <f t="shared" si="14"/>
        <v>0</v>
      </c>
      <c r="AB86" s="65">
        <f t="shared" si="15"/>
        <v>0</v>
      </c>
      <c r="AC86" s="65">
        <f t="shared" si="15"/>
        <v>0</v>
      </c>
      <c r="AD86" s="188" t="str">
        <f t="shared" si="16"/>
        <v/>
      </c>
    </row>
    <row r="87" spans="1:30" x14ac:dyDescent="0.25">
      <c r="A87" s="66">
        <f t="shared" si="17"/>
        <v>80</v>
      </c>
      <c r="C87" s="69"/>
      <c r="D87" s="66" t="e">
        <f>VLOOKUP(C87,'Measure&amp;Incentive Picklist'!E:J,2,FALSE)</f>
        <v>#N/A</v>
      </c>
      <c r="E87" s="69"/>
      <c r="F87" s="70"/>
      <c r="G87" s="77" t="str">
        <f t="shared" si="11"/>
        <v/>
      </c>
      <c r="H87" s="247"/>
      <c r="I87" s="70"/>
      <c r="J87" s="70"/>
      <c r="K87" s="70"/>
      <c r="L87" s="69"/>
      <c r="M87" s="65" t="e">
        <f>VLOOKUP(L87,'HVAC Picklist'!$A$2:$C$61,3,FALSE)</f>
        <v>#N/A</v>
      </c>
      <c r="N87" s="65" t="e">
        <f>VLOOKUP(L87,'HVAC Picklist'!$A$2:$D$61,4,FALSE)</f>
        <v>#N/A</v>
      </c>
      <c r="O87" s="69"/>
      <c r="P87" s="78"/>
      <c r="Q87" s="69"/>
      <c r="R87" s="69"/>
      <c r="S87" s="71"/>
      <c r="T87" s="71"/>
      <c r="U87" s="72" t="str">
        <f t="shared" si="12"/>
        <v/>
      </c>
      <c r="V87" s="126" t="str">
        <f t="shared" si="10"/>
        <v/>
      </c>
      <c r="W87" s="69"/>
      <c r="X87" s="65">
        <f t="shared" si="13"/>
        <v>0</v>
      </c>
      <c r="Y87" s="65">
        <f t="shared" si="14"/>
        <v>0</v>
      </c>
      <c r="AB87" s="65">
        <f t="shared" si="15"/>
        <v>0</v>
      </c>
      <c r="AC87" s="65">
        <f t="shared" si="15"/>
        <v>0</v>
      </c>
      <c r="AD87" s="188" t="str">
        <f t="shared" si="16"/>
        <v/>
      </c>
    </row>
    <row r="88" spans="1:30" x14ac:dyDescent="0.25">
      <c r="A88" s="66">
        <f t="shared" si="17"/>
        <v>81</v>
      </c>
      <c r="C88" s="69"/>
      <c r="D88" s="66" t="e">
        <f>VLOOKUP(C88,'Measure&amp;Incentive Picklist'!E:J,2,FALSE)</f>
        <v>#N/A</v>
      </c>
      <c r="E88" s="69"/>
      <c r="F88" s="70"/>
      <c r="G88" s="77" t="str">
        <f t="shared" si="11"/>
        <v/>
      </c>
      <c r="H88" s="247"/>
      <c r="I88" s="70"/>
      <c r="J88" s="70"/>
      <c r="K88" s="70"/>
      <c r="L88" s="69"/>
      <c r="M88" s="65" t="e">
        <f>VLOOKUP(L88,'HVAC Picklist'!$A$2:$C$61,3,FALSE)</f>
        <v>#N/A</v>
      </c>
      <c r="N88" s="65" t="e">
        <f>VLOOKUP(L88,'HVAC Picklist'!$A$2:$D$61,4,FALSE)</f>
        <v>#N/A</v>
      </c>
      <c r="O88" s="69"/>
      <c r="P88" s="78"/>
      <c r="Q88" s="69"/>
      <c r="R88" s="69"/>
      <c r="S88" s="71"/>
      <c r="T88" s="71"/>
      <c r="U88" s="72" t="str">
        <f t="shared" si="12"/>
        <v/>
      </c>
      <c r="V88" s="126" t="str">
        <f t="shared" si="10"/>
        <v/>
      </c>
      <c r="W88" s="69"/>
      <c r="X88" s="65">
        <f t="shared" si="13"/>
        <v>0</v>
      </c>
      <c r="Y88" s="65">
        <f t="shared" si="14"/>
        <v>0</v>
      </c>
      <c r="AB88" s="65">
        <f t="shared" si="15"/>
        <v>0</v>
      </c>
      <c r="AC88" s="65">
        <f t="shared" si="15"/>
        <v>0</v>
      </c>
      <c r="AD88" s="188" t="str">
        <f t="shared" si="16"/>
        <v/>
      </c>
    </row>
    <row r="89" spans="1:30" x14ac:dyDescent="0.25">
      <c r="A89" s="66">
        <f t="shared" si="17"/>
        <v>82</v>
      </c>
      <c r="C89" s="69"/>
      <c r="D89" s="66" t="e">
        <f>VLOOKUP(C89,'Measure&amp;Incentive Picklist'!E:J,2,FALSE)</f>
        <v>#N/A</v>
      </c>
      <c r="E89" s="69"/>
      <c r="F89" s="70"/>
      <c r="G89" s="77" t="str">
        <f t="shared" si="11"/>
        <v/>
      </c>
      <c r="H89" s="247"/>
      <c r="I89" s="70"/>
      <c r="J89" s="70"/>
      <c r="K89" s="70"/>
      <c r="L89" s="69"/>
      <c r="M89" s="65" t="e">
        <f>VLOOKUP(L89,'HVAC Picklist'!$A$2:$C$61,3,FALSE)</f>
        <v>#N/A</v>
      </c>
      <c r="N89" s="65" t="e">
        <f>VLOOKUP(L89,'HVAC Picklist'!$A$2:$D$61,4,FALSE)</f>
        <v>#N/A</v>
      </c>
      <c r="O89" s="69"/>
      <c r="P89" s="78"/>
      <c r="Q89" s="69"/>
      <c r="R89" s="69"/>
      <c r="S89" s="71"/>
      <c r="T89" s="71"/>
      <c r="U89" s="72" t="str">
        <f t="shared" si="12"/>
        <v/>
      </c>
      <c r="V89" s="126" t="str">
        <f t="shared" si="10"/>
        <v/>
      </c>
      <c r="W89" s="69"/>
      <c r="X89" s="65">
        <f t="shared" si="13"/>
        <v>0</v>
      </c>
      <c r="Y89" s="65">
        <f t="shared" si="14"/>
        <v>0</v>
      </c>
      <c r="AB89" s="65">
        <f t="shared" si="15"/>
        <v>0</v>
      </c>
      <c r="AC89" s="65">
        <f t="shared" si="15"/>
        <v>0</v>
      </c>
      <c r="AD89" s="188" t="str">
        <f t="shared" si="16"/>
        <v/>
      </c>
    </row>
    <row r="90" spans="1:30" x14ac:dyDescent="0.25">
      <c r="A90" s="66">
        <f t="shared" si="17"/>
        <v>83</v>
      </c>
      <c r="C90" s="69"/>
      <c r="D90" s="66" t="e">
        <f>VLOOKUP(C90,'Measure&amp;Incentive Picklist'!E:J,2,FALSE)</f>
        <v>#N/A</v>
      </c>
      <c r="E90" s="69"/>
      <c r="F90" s="70"/>
      <c r="G90" s="77" t="str">
        <f t="shared" si="11"/>
        <v/>
      </c>
      <c r="H90" s="247"/>
      <c r="I90" s="70"/>
      <c r="J90" s="70"/>
      <c r="K90" s="70"/>
      <c r="L90" s="69"/>
      <c r="M90" s="65" t="e">
        <f>VLOOKUP(L90,'HVAC Picklist'!$A$2:$C$61,3,FALSE)</f>
        <v>#N/A</v>
      </c>
      <c r="N90" s="65" t="e">
        <f>VLOOKUP(L90,'HVAC Picklist'!$A$2:$D$61,4,FALSE)</f>
        <v>#N/A</v>
      </c>
      <c r="O90" s="69"/>
      <c r="P90" s="78"/>
      <c r="Q90" s="69"/>
      <c r="R90" s="69"/>
      <c r="S90" s="71"/>
      <c r="T90" s="71"/>
      <c r="U90" s="72" t="str">
        <f t="shared" si="12"/>
        <v/>
      </c>
      <c r="V90" s="126" t="str">
        <f t="shared" si="10"/>
        <v/>
      </c>
      <c r="W90" s="69"/>
      <c r="X90" s="65">
        <f t="shared" si="13"/>
        <v>0</v>
      </c>
      <c r="Y90" s="65">
        <f t="shared" si="14"/>
        <v>0</v>
      </c>
      <c r="AB90" s="65">
        <f t="shared" si="15"/>
        <v>0</v>
      </c>
      <c r="AC90" s="65">
        <f t="shared" si="15"/>
        <v>0</v>
      </c>
      <c r="AD90" s="188" t="str">
        <f t="shared" si="16"/>
        <v/>
      </c>
    </row>
    <row r="91" spans="1:30" x14ac:dyDescent="0.25">
      <c r="A91" s="66">
        <f t="shared" si="17"/>
        <v>84</v>
      </c>
      <c r="C91" s="69"/>
      <c r="D91" s="66" t="e">
        <f>VLOOKUP(C91,'Measure&amp;Incentive Picklist'!E:J,2,FALSE)</f>
        <v>#N/A</v>
      </c>
      <c r="E91" s="69"/>
      <c r="F91" s="70"/>
      <c r="G91" s="77" t="str">
        <f t="shared" si="11"/>
        <v/>
      </c>
      <c r="H91" s="247"/>
      <c r="I91" s="70"/>
      <c r="J91" s="70"/>
      <c r="K91" s="70"/>
      <c r="L91" s="69"/>
      <c r="M91" s="65" t="e">
        <f>VLOOKUP(L91,'HVAC Picklist'!$A$2:$C$61,3,FALSE)</f>
        <v>#N/A</v>
      </c>
      <c r="N91" s="65" t="e">
        <f>VLOOKUP(L91,'HVAC Picklist'!$A$2:$D$61,4,FALSE)</f>
        <v>#N/A</v>
      </c>
      <c r="O91" s="69"/>
      <c r="P91" s="78"/>
      <c r="Q91" s="69"/>
      <c r="R91" s="69"/>
      <c r="S91" s="71"/>
      <c r="T91" s="71"/>
      <c r="U91" s="72" t="str">
        <f t="shared" si="12"/>
        <v/>
      </c>
      <c r="V91" s="126" t="str">
        <f t="shared" si="10"/>
        <v/>
      </c>
      <c r="W91" s="69"/>
      <c r="X91" s="65">
        <f t="shared" si="13"/>
        <v>0</v>
      </c>
      <c r="Y91" s="65">
        <f t="shared" si="14"/>
        <v>0</v>
      </c>
      <c r="AB91" s="65">
        <f t="shared" si="15"/>
        <v>0</v>
      </c>
      <c r="AC91" s="65">
        <f t="shared" si="15"/>
        <v>0</v>
      </c>
      <c r="AD91" s="188" t="str">
        <f t="shared" si="16"/>
        <v/>
      </c>
    </row>
    <row r="92" spans="1:30" x14ac:dyDescent="0.25">
      <c r="A92" s="66">
        <f t="shared" si="17"/>
        <v>85</v>
      </c>
      <c r="C92" s="69"/>
      <c r="D92" s="66" t="e">
        <f>VLOOKUP(C92,'Measure&amp;Incentive Picklist'!E:J,2,FALSE)</f>
        <v>#N/A</v>
      </c>
      <c r="E92" s="69"/>
      <c r="F92" s="70"/>
      <c r="G92" s="77" t="str">
        <f t="shared" si="11"/>
        <v/>
      </c>
      <c r="H92" s="247"/>
      <c r="I92" s="70"/>
      <c r="J92" s="70"/>
      <c r="K92" s="70"/>
      <c r="L92" s="69"/>
      <c r="M92" s="65" t="e">
        <f>VLOOKUP(L92,'HVAC Picklist'!$A$2:$C$61,3,FALSE)</f>
        <v>#N/A</v>
      </c>
      <c r="N92" s="65" t="e">
        <f>VLOOKUP(L92,'HVAC Picklist'!$A$2:$D$61,4,FALSE)</f>
        <v>#N/A</v>
      </c>
      <c r="O92" s="69"/>
      <c r="P92" s="78"/>
      <c r="Q92" s="69"/>
      <c r="R92" s="69"/>
      <c r="S92" s="71"/>
      <c r="T92" s="71"/>
      <c r="U92" s="72" t="str">
        <f t="shared" si="12"/>
        <v/>
      </c>
      <c r="V92" s="126" t="str">
        <f t="shared" si="10"/>
        <v/>
      </c>
      <c r="W92" s="69"/>
      <c r="X92" s="65">
        <f t="shared" si="13"/>
        <v>0</v>
      </c>
      <c r="Y92" s="65">
        <f t="shared" si="14"/>
        <v>0</v>
      </c>
      <c r="AB92" s="65">
        <f t="shared" si="15"/>
        <v>0</v>
      </c>
      <c r="AC92" s="65">
        <f t="shared" si="15"/>
        <v>0</v>
      </c>
      <c r="AD92" s="188" t="str">
        <f t="shared" si="16"/>
        <v/>
      </c>
    </row>
    <row r="93" spans="1:30" x14ac:dyDescent="0.25">
      <c r="A93" s="66">
        <f t="shared" si="17"/>
        <v>86</v>
      </c>
      <c r="C93" s="69"/>
      <c r="D93" s="66" t="e">
        <f>VLOOKUP(C93,'Measure&amp;Incentive Picklist'!E:J,2,FALSE)</f>
        <v>#N/A</v>
      </c>
      <c r="E93" s="69"/>
      <c r="F93" s="70"/>
      <c r="G93" s="77" t="str">
        <f t="shared" si="11"/>
        <v/>
      </c>
      <c r="H93" s="247"/>
      <c r="I93" s="70"/>
      <c r="J93" s="70"/>
      <c r="K93" s="70"/>
      <c r="L93" s="69"/>
      <c r="M93" s="65" t="e">
        <f>VLOOKUP(L93,'HVAC Picklist'!$A$2:$C$61,3,FALSE)</f>
        <v>#N/A</v>
      </c>
      <c r="N93" s="65" t="e">
        <f>VLOOKUP(L93,'HVAC Picklist'!$A$2:$D$61,4,FALSE)</f>
        <v>#N/A</v>
      </c>
      <c r="O93" s="69"/>
      <c r="P93" s="78"/>
      <c r="Q93" s="69"/>
      <c r="R93" s="69"/>
      <c r="S93" s="71"/>
      <c r="T93" s="71"/>
      <c r="U93" s="72" t="str">
        <f t="shared" si="12"/>
        <v/>
      </c>
      <c r="V93" s="126" t="str">
        <f t="shared" si="10"/>
        <v/>
      </c>
      <c r="W93" s="69"/>
      <c r="X93" s="65">
        <f t="shared" si="13"/>
        <v>0</v>
      </c>
      <c r="Y93" s="65">
        <f t="shared" si="14"/>
        <v>0</v>
      </c>
      <c r="AB93" s="65">
        <f t="shared" si="15"/>
        <v>0</v>
      </c>
      <c r="AC93" s="65">
        <f t="shared" si="15"/>
        <v>0</v>
      </c>
      <c r="AD93" s="188" t="str">
        <f t="shared" si="16"/>
        <v/>
      </c>
    </row>
    <row r="94" spans="1:30" x14ac:dyDescent="0.25">
      <c r="A94" s="66">
        <f t="shared" si="17"/>
        <v>87</v>
      </c>
      <c r="C94" s="69"/>
      <c r="D94" s="66" t="e">
        <f>VLOOKUP(C94,'Measure&amp;Incentive Picklist'!E:J,2,FALSE)</f>
        <v>#N/A</v>
      </c>
      <c r="E94" s="69"/>
      <c r="F94" s="70"/>
      <c r="G94" s="77" t="str">
        <f t="shared" si="11"/>
        <v/>
      </c>
      <c r="H94" s="247"/>
      <c r="I94" s="70"/>
      <c r="J94" s="70"/>
      <c r="K94" s="70"/>
      <c r="L94" s="69"/>
      <c r="M94" s="65" t="e">
        <f>VLOOKUP(L94,'HVAC Picklist'!$A$2:$C$61,3,FALSE)</f>
        <v>#N/A</v>
      </c>
      <c r="N94" s="65" t="e">
        <f>VLOOKUP(L94,'HVAC Picklist'!$A$2:$D$61,4,FALSE)</f>
        <v>#N/A</v>
      </c>
      <c r="O94" s="69"/>
      <c r="P94" s="78"/>
      <c r="Q94" s="69"/>
      <c r="R94" s="69"/>
      <c r="S94" s="71"/>
      <c r="T94" s="71"/>
      <c r="U94" s="72" t="str">
        <f t="shared" si="12"/>
        <v/>
      </c>
      <c r="V94" s="126" t="str">
        <f t="shared" si="10"/>
        <v/>
      </c>
      <c r="W94" s="69"/>
      <c r="X94" s="65">
        <f t="shared" si="13"/>
        <v>0</v>
      </c>
      <c r="Y94" s="65">
        <f t="shared" si="14"/>
        <v>0</v>
      </c>
      <c r="AB94" s="65">
        <f t="shared" si="15"/>
        <v>0</v>
      </c>
      <c r="AC94" s="65">
        <f t="shared" si="15"/>
        <v>0</v>
      </c>
      <c r="AD94" s="188" t="str">
        <f t="shared" si="16"/>
        <v/>
      </c>
    </row>
    <row r="95" spans="1:30" x14ac:dyDescent="0.25">
      <c r="A95" s="66">
        <f t="shared" si="17"/>
        <v>88</v>
      </c>
      <c r="C95" s="69"/>
      <c r="D95" s="66" t="e">
        <f>VLOOKUP(C95,'Measure&amp;Incentive Picklist'!E:J,2,FALSE)</f>
        <v>#N/A</v>
      </c>
      <c r="E95" s="69"/>
      <c r="F95" s="70"/>
      <c r="G95" s="77" t="str">
        <f t="shared" si="11"/>
        <v/>
      </c>
      <c r="H95" s="247"/>
      <c r="I95" s="70"/>
      <c r="J95" s="70"/>
      <c r="K95" s="70"/>
      <c r="L95" s="69"/>
      <c r="M95" s="65" t="e">
        <f>VLOOKUP(L95,'HVAC Picklist'!$A$2:$C$61,3,FALSE)</f>
        <v>#N/A</v>
      </c>
      <c r="N95" s="65" t="e">
        <f>VLOOKUP(L95,'HVAC Picklist'!$A$2:$D$61,4,FALSE)</f>
        <v>#N/A</v>
      </c>
      <c r="O95" s="69"/>
      <c r="P95" s="78"/>
      <c r="Q95" s="69"/>
      <c r="R95" s="69"/>
      <c r="S95" s="71"/>
      <c r="T95" s="71"/>
      <c r="U95" s="72" t="str">
        <f t="shared" si="12"/>
        <v/>
      </c>
      <c r="V95" s="126" t="str">
        <f t="shared" si="10"/>
        <v/>
      </c>
      <c r="W95" s="69"/>
      <c r="X95" s="65">
        <f t="shared" si="13"/>
        <v>0</v>
      </c>
      <c r="Y95" s="65">
        <f t="shared" si="14"/>
        <v>0</v>
      </c>
      <c r="AB95" s="65">
        <f t="shared" si="15"/>
        <v>0</v>
      </c>
      <c r="AC95" s="65">
        <f t="shared" si="15"/>
        <v>0</v>
      </c>
      <c r="AD95" s="188" t="str">
        <f t="shared" si="16"/>
        <v/>
      </c>
    </row>
    <row r="96" spans="1:30" x14ac:dyDescent="0.25">
      <c r="A96" s="66">
        <f t="shared" si="17"/>
        <v>89</v>
      </c>
      <c r="C96" s="69"/>
      <c r="D96" s="66" t="e">
        <f>VLOOKUP(C96,'Measure&amp;Incentive Picklist'!E:J,2,FALSE)</f>
        <v>#N/A</v>
      </c>
      <c r="E96" s="69"/>
      <c r="F96" s="70"/>
      <c r="G96" s="77" t="str">
        <f t="shared" si="11"/>
        <v/>
      </c>
      <c r="H96" s="247"/>
      <c r="I96" s="70"/>
      <c r="J96" s="70"/>
      <c r="K96" s="70"/>
      <c r="L96" s="69"/>
      <c r="M96" s="65" t="e">
        <f>VLOOKUP(L96,'HVAC Picklist'!$A$2:$C$61,3,FALSE)</f>
        <v>#N/A</v>
      </c>
      <c r="N96" s="65" t="e">
        <f>VLOOKUP(L96,'HVAC Picklist'!$A$2:$D$61,4,FALSE)</f>
        <v>#N/A</v>
      </c>
      <c r="O96" s="69"/>
      <c r="P96" s="78"/>
      <c r="Q96" s="69"/>
      <c r="R96" s="69"/>
      <c r="S96" s="71"/>
      <c r="T96" s="71"/>
      <c r="U96" s="72" t="str">
        <f t="shared" si="12"/>
        <v/>
      </c>
      <c r="V96" s="126" t="str">
        <f t="shared" si="10"/>
        <v/>
      </c>
      <c r="W96" s="69"/>
      <c r="X96" s="65">
        <f t="shared" si="13"/>
        <v>0</v>
      </c>
      <c r="Y96" s="65">
        <f t="shared" si="14"/>
        <v>0</v>
      </c>
      <c r="AB96" s="65">
        <f t="shared" si="15"/>
        <v>0</v>
      </c>
      <c r="AC96" s="65">
        <f t="shared" si="15"/>
        <v>0</v>
      </c>
      <c r="AD96" s="188" t="str">
        <f t="shared" si="16"/>
        <v/>
      </c>
    </row>
    <row r="97" spans="1:30" x14ac:dyDescent="0.25">
      <c r="A97" s="66">
        <f t="shared" si="17"/>
        <v>90</v>
      </c>
      <c r="C97" s="69"/>
      <c r="D97" s="66" t="e">
        <f>VLOOKUP(C97,'Measure&amp;Incentive Picklist'!E:J,2,FALSE)</f>
        <v>#N/A</v>
      </c>
      <c r="E97" s="69"/>
      <c r="F97" s="70"/>
      <c r="G97" s="77" t="str">
        <f t="shared" si="11"/>
        <v/>
      </c>
      <c r="H97" s="247"/>
      <c r="I97" s="70"/>
      <c r="J97" s="70"/>
      <c r="K97" s="70"/>
      <c r="L97" s="69"/>
      <c r="M97" s="65" t="e">
        <f>VLOOKUP(L97,'HVAC Picklist'!$A$2:$C$61,3,FALSE)</f>
        <v>#N/A</v>
      </c>
      <c r="N97" s="65" t="e">
        <f>VLOOKUP(L97,'HVAC Picklist'!$A$2:$D$61,4,FALSE)</f>
        <v>#N/A</v>
      </c>
      <c r="O97" s="69"/>
      <c r="P97" s="78"/>
      <c r="Q97" s="69"/>
      <c r="R97" s="69"/>
      <c r="S97" s="71"/>
      <c r="T97" s="71"/>
      <c r="U97" s="72" t="str">
        <f t="shared" si="12"/>
        <v/>
      </c>
      <c r="V97" s="126" t="str">
        <f t="shared" ref="V97:V160" si="18">IF(ISTEXT(C97),"Contact ConEd","")</f>
        <v/>
      </c>
      <c r="W97" s="69"/>
      <c r="X97" s="65">
        <f t="shared" si="13"/>
        <v>0</v>
      </c>
      <c r="Y97" s="65">
        <f t="shared" si="14"/>
        <v>0</v>
      </c>
      <c r="AB97" s="65">
        <f t="shared" si="15"/>
        <v>0</v>
      </c>
      <c r="AC97" s="65">
        <f t="shared" si="15"/>
        <v>0</v>
      </c>
      <c r="AD97" s="188" t="str">
        <f t="shared" si="16"/>
        <v/>
      </c>
    </row>
    <row r="98" spans="1:30" x14ac:dyDescent="0.25">
      <c r="A98" s="66">
        <f t="shared" si="17"/>
        <v>91</v>
      </c>
      <c r="C98" s="69"/>
      <c r="D98" s="66" t="e">
        <f>VLOOKUP(C98,'Measure&amp;Incentive Picklist'!E:J,2,FALSE)</f>
        <v>#N/A</v>
      </c>
      <c r="E98" s="69"/>
      <c r="F98" s="70"/>
      <c r="G98" s="77" t="str">
        <f t="shared" si="11"/>
        <v/>
      </c>
      <c r="H98" s="247"/>
      <c r="I98" s="70"/>
      <c r="J98" s="70"/>
      <c r="K98" s="70"/>
      <c r="L98" s="69"/>
      <c r="M98" s="65" t="e">
        <f>VLOOKUP(L98,'HVAC Picklist'!$A$2:$C$61,3,FALSE)</f>
        <v>#N/A</v>
      </c>
      <c r="N98" s="65" t="e">
        <f>VLOOKUP(L98,'HVAC Picklist'!$A$2:$D$61,4,FALSE)</f>
        <v>#N/A</v>
      </c>
      <c r="O98" s="69"/>
      <c r="P98" s="78"/>
      <c r="Q98" s="69"/>
      <c r="R98" s="69"/>
      <c r="S98" s="71"/>
      <c r="T98" s="71"/>
      <c r="U98" s="72" t="str">
        <f t="shared" si="12"/>
        <v/>
      </c>
      <c r="V98" s="126" t="str">
        <f t="shared" si="18"/>
        <v/>
      </c>
      <c r="W98" s="69"/>
      <c r="X98" s="65">
        <f t="shared" si="13"/>
        <v>0</v>
      </c>
      <c r="Y98" s="65">
        <f t="shared" si="14"/>
        <v>0</v>
      </c>
      <c r="AB98" s="65">
        <f t="shared" si="15"/>
        <v>0</v>
      </c>
      <c r="AC98" s="65">
        <f t="shared" si="15"/>
        <v>0</v>
      </c>
      <c r="AD98" s="188" t="str">
        <f t="shared" si="16"/>
        <v/>
      </c>
    </row>
    <row r="99" spans="1:30" x14ac:dyDescent="0.25">
      <c r="A99" s="66">
        <f t="shared" si="17"/>
        <v>92</v>
      </c>
      <c r="C99" s="69"/>
      <c r="D99" s="66" t="e">
        <f>VLOOKUP(C99,'Measure&amp;Incentive Picklist'!E:J,2,FALSE)</f>
        <v>#N/A</v>
      </c>
      <c r="E99" s="69"/>
      <c r="F99" s="70"/>
      <c r="G99" s="77" t="str">
        <f t="shared" si="11"/>
        <v/>
      </c>
      <c r="H99" s="247"/>
      <c r="I99" s="70"/>
      <c r="J99" s="70"/>
      <c r="K99" s="70"/>
      <c r="L99" s="69"/>
      <c r="M99" s="65" t="e">
        <f>VLOOKUP(L99,'HVAC Picklist'!$A$2:$C$61,3,FALSE)</f>
        <v>#N/A</v>
      </c>
      <c r="N99" s="65" t="e">
        <f>VLOOKUP(L99,'HVAC Picklist'!$A$2:$D$61,4,FALSE)</f>
        <v>#N/A</v>
      </c>
      <c r="O99" s="69"/>
      <c r="P99" s="78"/>
      <c r="Q99" s="69"/>
      <c r="R99" s="69"/>
      <c r="S99" s="71"/>
      <c r="T99" s="71"/>
      <c r="U99" s="72" t="str">
        <f t="shared" si="12"/>
        <v/>
      </c>
      <c r="V99" s="126" t="str">
        <f t="shared" si="18"/>
        <v/>
      </c>
      <c r="W99" s="69"/>
      <c r="X99" s="65">
        <f t="shared" si="13"/>
        <v>0</v>
      </c>
      <c r="Y99" s="65">
        <f t="shared" si="14"/>
        <v>0</v>
      </c>
      <c r="AB99" s="65">
        <f t="shared" si="15"/>
        <v>0</v>
      </c>
      <c r="AC99" s="65">
        <f t="shared" si="15"/>
        <v>0</v>
      </c>
      <c r="AD99" s="188" t="str">
        <f t="shared" si="16"/>
        <v/>
      </c>
    </row>
    <row r="100" spans="1:30" x14ac:dyDescent="0.25">
      <c r="A100" s="66">
        <f t="shared" si="17"/>
        <v>93</v>
      </c>
      <c r="C100" s="69"/>
      <c r="D100" s="66" t="e">
        <f>VLOOKUP(C100,'Measure&amp;Incentive Picklist'!E:J,2,FALSE)</f>
        <v>#N/A</v>
      </c>
      <c r="E100" s="69"/>
      <c r="F100" s="70"/>
      <c r="G100" s="77" t="str">
        <f t="shared" si="11"/>
        <v/>
      </c>
      <c r="H100" s="247"/>
      <c r="I100" s="70"/>
      <c r="J100" s="70"/>
      <c r="K100" s="70"/>
      <c r="L100" s="69"/>
      <c r="M100" s="65" t="e">
        <f>VLOOKUP(L100,'HVAC Picklist'!$A$2:$C$61,3,FALSE)</f>
        <v>#N/A</v>
      </c>
      <c r="N100" s="65" t="e">
        <f>VLOOKUP(L100,'HVAC Picklist'!$A$2:$D$61,4,FALSE)</f>
        <v>#N/A</v>
      </c>
      <c r="O100" s="69"/>
      <c r="P100" s="78"/>
      <c r="Q100" s="69"/>
      <c r="R100" s="69"/>
      <c r="S100" s="71"/>
      <c r="T100" s="71"/>
      <c r="U100" s="72" t="str">
        <f t="shared" si="12"/>
        <v/>
      </c>
      <c r="V100" s="126" t="str">
        <f t="shared" si="18"/>
        <v/>
      </c>
      <c r="W100" s="69"/>
      <c r="X100" s="65">
        <f t="shared" si="13"/>
        <v>0</v>
      </c>
      <c r="Y100" s="65">
        <f t="shared" si="14"/>
        <v>0</v>
      </c>
      <c r="AB100" s="65">
        <f t="shared" si="15"/>
        <v>0</v>
      </c>
      <c r="AC100" s="65">
        <f t="shared" si="15"/>
        <v>0</v>
      </c>
      <c r="AD100" s="188" t="str">
        <f t="shared" si="16"/>
        <v/>
      </c>
    </row>
    <row r="101" spans="1:30" x14ac:dyDescent="0.25">
      <c r="A101" s="66">
        <f t="shared" si="17"/>
        <v>94</v>
      </c>
      <c r="C101" s="69"/>
      <c r="D101" s="66" t="e">
        <f>VLOOKUP(C101,'Measure&amp;Incentive Picklist'!E:J,2,FALSE)</f>
        <v>#N/A</v>
      </c>
      <c r="E101" s="69"/>
      <c r="F101" s="70"/>
      <c r="G101" s="77" t="str">
        <f t="shared" si="11"/>
        <v/>
      </c>
      <c r="H101" s="247"/>
      <c r="I101" s="70"/>
      <c r="J101" s="70"/>
      <c r="K101" s="70"/>
      <c r="L101" s="69"/>
      <c r="M101" s="65" t="e">
        <f>VLOOKUP(L101,'HVAC Picklist'!$A$2:$C$61,3,FALSE)</f>
        <v>#N/A</v>
      </c>
      <c r="N101" s="65" t="e">
        <f>VLOOKUP(L101,'HVAC Picklist'!$A$2:$D$61,4,FALSE)</f>
        <v>#N/A</v>
      </c>
      <c r="O101" s="69"/>
      <c r="P101" s="78"/>
      <c r="Q101" s="69"/>
      <c r="R101" s="69"/>
      <c r="S101" s="71"/>
      <c r="T101" s="71"/>
      <c r="U101" s="72" t="str">
        <f t="shared" si="12"/>
        <v/>
      </c>
      <c r="V101" s="126" t="str">
        <f t="shared" si="18"/>
        <v/>
      </c>
      <c r="W101" s="69"/>
      <c r="X101" s="65">
        <f t="shared" si="13"/>
        <v>0</v>
      </c>
      <c r="Y101" s="65">
        <f t="shared" si="14"/>
        <v>0</v>
      </c>
      <c r="AB101" s="65">
        <f t="shared" si="15"/>
        <v>0</v>
      </c>
      <c r="AC101" s="65">
        <f t="shared" si="15"/>
        <v>0</v>
      </c>
      <c r="AD101" s="188" t="str">
        <f t="shared" si="16"/>
        <v/>
      </c>
    </row>
    <row r="102" spans="1:30" x14ac:dyDescent="0.25">
      <c r="A102" s="66">
        <f t="shared" si="17"/>
        <v>95</v>
      </c>
      <c r="C102" s="69"/>
      <c r="D102" s="66" t="e">
        <f>VLOOKUP(C102,'Measure&amp;Incentive Picklist'!E:J,2,FALSE)</f>
        <v>#N/A</v>
      </c>
      <c r="E102" s="69"/>
      <c r="F102" s="70"/>
      <c r="G102" s="77" t="str">
        <f t="shared" si="11"/>
        <v/>
      </c>
      <c r="H102" s="247"/>
      <c r="I102" s="70"/>
      <c r="J102" s="70"/>
      <c r="K102" s="70"/>
      <c r="L102" s="69"/>
      <c r="M102" s="65" t="e">
        <f>VLOOKUP(L102,'HVAC Picklist'!$A$2:$C$61,3,FALSE)</f>
        <v>#N/A</v>
      </c>
      <c r="N102" s="65" t="e">
        <f>VLOOKUP(L102,'HVAC Picklist'!$A$2:$D$61,4,FALSE)</f>
        <v>#N/A</v>
      </c>
      <c r="O102" s="69"/>
      <c r="P102" s="78"/>
      <c r="Q102" s="69"/>
      <c r="R102" s="69"/>
      <c r="S102" s="71"/>
      <c r="T102" s="71"/>
      <c r="U102" s="72" t="str">
        <f t="shared" si="12"/>
        <v/>
      </c>
      <c r="V102" s="126" t="str">
        <f t="shared" si="18"/>
        <v/>
      </c>
      <c r="W102" s="69"/>
      <c r="X102" s="65">
        <f t="shared" si="13"/>
        <v>0</v>
      </c>
      <c r="Y102" s="65">
        <f t="shared" si="14"/>
        <v>0</v>
      </c>
      <c r="AB102" s="65">
        <f t="shared" si="15"/>
        <v>0</v>
      </c>
      <c r="AC102" s="65">
        <f t="shared" si="15"/>
        <v>0</v>
      </c>
      <c r="AD102" s="188" t="str">
        <f t="shared" si="16"/>
        <v/>
      </c>
    </row>
    <row r="103" spans="1:30" x14ac:dyDescent="0.25">
      <c r="A103" s="66">
        <f t="shared" si="17"/>
        <v>96</v>
      </c>
      <c r="C103" s="69"/>
      <c r="D103" s="66" t="e">
        <f>VLOOKUP(C103,'Measure&amp;Incentive Picklist'!E:J,2,FALSE)</f>
        <v>#N/A</v>
      </c>
      <c r="E103" s="69"/>
      <c r="F103" s="70"/>
      <c r="G103" s="77" t="str">
        <f t="shared" si="11"/>
        <v/>
      </c>
      <c r="H103" s="247"/>
      <c r="I103" s="70"/>
      <c r="J103" s="70"/>
      <c r="K103" s="70"/>
      <c r="L103" s="69"/>
      <c r="M103" s="65" t="e">
        <f>VLOOKUP(L103,'HVAC Picklist'!$A$2:$C$61,3,FALSE)</f>
        <v>#N/A</v>
      </c>
      <c r="N103" s="65" t="e">
        <f>VLOOKUP(L103,'HVAC Picklist'!$A$2:$D$61,4,FALSE)</f>
        <v>#N/A</v>
      </c>
      <c r="O103" s="69"/>
      <c r="P103" s="78"/>
      <c r="Q103" s="69"/>
      <c r="R103" s="69"/>
      <c r="S103" s="71"/>
      <c r="T103" s="71"/>
      <c r="U103" s="72" t="str">
        <f t="shared" si="12"/>
        <v/>
      </c>
      <c r="V103" s="126" t="str">
        <f t="shared" si="18"/>
        <v/>
      </c>
      <c r="W103" s="69"/>
      <c r="X103" s="65">
        <f t="shared" si="13"/>
        <v>0</v>
      </c>
      <c r="Y103" s="65">
        <f t="shared" si="14"/>
        <v>0</v>
      </c>
      <c r="AB103" s="65">
        <f t="shared" si="15"/>
        <v>0</v>
      </c>
      <c r="AC103" s="65">
        <f t="shared" si="15"/>
        <v>0</v>
      </c>
      <c r="AD103" s="188" t="str">
        <f t="shared" si="16"/>
        <v/>
      </c>
    </row>
    <row r="104" spans="1:30" x14ac:dyDescent="0.25">
      <c r="A104" s="66">
        <f t="shared" si="17"/>
        <v>97</v>
      </c>
      <c r="C104" s="69"/>
      <c r="D104" s="66" t="e">
        <f>VLOOKUP(C104,'Measure&amp;Incentive Picklist'!E:J,2,FALSE)</f>
        <v>#N/A</v>
      </c>
      <c r="E104" s="69"/>
      <c r="F104" s="70"/>
      <c r="G104" s="77" t="str">
        <f t="shared" si="11"/>
        <v/>
      </c>
      <c r="H104" s="247"/>
      <c r="I104" s="70"/>
      <c r="J104" s="70"/>
      <c r="K104" s="70"/>
      <c r="L104" s="69"/>
      <c r="M104" s="65" t="e">
        <f>VLOOKUP(L104,'HVAC Picklist'!$A$2:$C$61,3,FALSE)</f>
        <v>#N/A</v>
      </c>
      <c r="N104" s="65" t="e">
        <f>VLOOKUP(L104,'HVAC Picklist'!$A$2:$D$61,4,FALSE)</f>
        <v>#N/A</v>
      </c>
      <c r="O104" s="69"/>
      <c r="P104" s="78"/>
      <c r="Q104" s="69"/>
      <c r="R104" s="69"/>
      <c r="S104" s="71"/>
      <c r="T104" s="71"/>
      <c r="U104" s="72" t="str">
        <f t="shared" si="12"/>
        <v/>
      </c>
      <c r="V104" s="126" t="str">
        <f t="shared" si="18"/>
        <v/>
      </c>
      <c r="W104" s="69"/>
      <c r="X104" s="65">
        <f t="shared" si="13"/>
        <v>0</v>
      </c>
      <c r="Y104" s="65">
        <f t="shared" si="14"/>
        <v>0</v>
      </c>
      <c r="AB104" s="65">
        <f t="shared" si="15"/>
        <v>0</v>
      </c>
      <c r="AC104" s="65">
        <f t="shared" si="15"/>
        <v>0</v>
      </c>
      <c r="AD104" s="188" t="str">
        <f t="shared" si="16"/>
        <v/>
      </c>
    </row>
    <row r="105" spans="1:30" x14ac:dyDescent="0.25">
      <c r="A105" s="66">
        <f t="shared" si="17"/>
        <v>98</v>
      </c>
      <c r="C105" s="69"/>
      <c r="D105" s="66" t="e">
        <f>VLOOKUP(C105,'Measure&amp;Incentive Picklist'!E:J,2,FALSE)</f>
        <v>#N/A</v>
      </c>
      <c r="E105" s="69"/>
      <c r="F105" s="70"/>
      <c r="G105" s="77" t="str">
        <f t="shared" si="11"/>
        <v/>
      </c>
      <c r="H105" s="247"/>
      <c r="I105" s="70"/>
      <c r="J105" s="70"/>
      <c r="K105" s="70"/>
      <c r="L105" s="69"/>
      <c r="M105" s="65" t="e">
        <f>VLOOKUP(L105,'HVAC Picklist'!$A$2:$C$61,3,FALSE)</f>
        <v>#N/A</v>
      </c>
      <c r="N105" s="65" t="e">
        <f>VLOOKUP(L105,'HVAC Picklist'!$A$2:$D$61,4,FALSE)</f>
        <v>#N/A</v>
      </c>
      <c r="O105" s="69"/>
      <c r="P105" s="78"/>
      <c r="Q105" s="69"/>
      <c r="R105" s="69"/>
      <c r="S105" s="71"/>
      <c r="T105" s="71"/>
      <c r="U105" s="72" t="str">
        <f t="shared" si="12"/>
        <v/>
      </c>
      <c r="V105" s="126" t="str">
        <f t="shared" si="18"/>
        <v/>
      </c>
      <c r="W105" s="69"/>
      <c r="X105" s="65">
        <f t="shared" si="13"/>
        <v>0</v>
      </c>
      <c r="Y105" s="65">
        <f t="shared" si="14"/>
        <v>0</v>
      </c>
      <c r="AB105" s="65">
        <f t="shared" si="15"/>
        <v>0</v>
      </c>
      <c r="AC105" s="65">
        <f t="shared" si="15"/>
        <v>0</v>
      </c>
      <c r="AD105" s="188" t="str">
        <f t="shared" si="16"/>
        <v/>
      </c>
    </row>
    <row r="106" spans="1:30" x14ac:dyDescent="0.25">
      <c r="A106" s="66">
        <f t="shared" si="17"/>
        <v>99</v>
      </c>
      <c r="C106" s="69"/>
      <c r="D106" s="66" t="e">
        <f>VLOOKUP(C106,'Measure&amp;Incentive Picklist'!E:J,2,FALSE)</f>
        <v>#N/A</v>
      </c>
      <c r="E106" s="69"/>
      <c r="F106" s="70"/>
      <c r="G106" s="77" t="str">
        <f t="shared" si="11"/>
        <v/>
      </c>
      <c r="H106" s="247"/>
      <c r="I106" s="70"/>
      <c r="J106" s="70"/>
      <c r="K106" s="70"/>
      <c r="L106" s="69"/>
      <c r="M106" s="65" t="e">
        <f>VLOOKUP(L106,'HVAC Picklist'!$A$2:$C$61,3,FALSE)</f>
        <v>#N/A</v>
      </c>
      <c r="N106" s="65" t="e">
        <f>VLOOKUP(L106,'HVAC Picklist'!$A$2:$D$61,4,FALSE)</f>
        <v>#N/A</v>
      </c>
      <c r="O106" s="69"/>
      <c r="P106" s="78"/>
      <c r="Q106" s="69"/>
      <c r="R106" s="69"/>
      <c r="S106" s="71"/>
      <c r="T106" s="71"/>
      <c r="U106" s="72" t="str">
        <f t="shared" si="12"/>
        <v/>
      </c>
      <c r="V106" s="126" t="str">
        <f t="shared" si="18"/>
        <v/>
      </c>
      <c r="W106" s="69"/>
      <c r="X106" s="65">
        <f t="shared" si="13"/>
        <v>0</v>
      </c>
      <c r="Y106" s="65">
        <f t="shared" si="14"/>
        <v>0</v>
      </c>
      <c r="AB106" s="65">
        <f t="shared" si="15"/>
        <v>0</v>
      </c>
      <c r="AC106" s="65">
        <f t="shared" si="15"/>
        <v>0</v>
      </c>
      <c r="AD106" s="188" t="str">
        <f t="shared" si="16"/>
        <v/>
      </c>
    </row>
    <row r="107" spans="1:30" x14ac:dyDescent="0.25">
      <c r="A107" s="66">
        <f t="shared" si="17"/>
        <v>100</v>
      </c>
      <c r="C107" s="69"/>
      <c r="D107" s="66" t="e">
        <f>VLOOKUP(C107,'Measure&amp;Incentive Picklist'!E:J,2,FALSE)</f>
        <v>#N/A</v>
      </c>
      <c r="E107" s="69"/>
      <c r="F107" s="70"/>
      <c r="G107" s="77" t="str">
        <f t="shared" si="11"/>
        <v/>
      </c>
      <c r="H107" s="247"/>
      <c r="I107" s="70"/>
      <c r="J107" s="70"/>
      <c r="K107" s="70"/>
      <c r="L107" s="69"/>
      <c r="M107" s="65" t="e">
        <f>VLOOKUP(L107,'HVAC Picklist'!$A$2:$C$61,3,FALSE)</f>
        <v>#N/A</v>
      </c>
      <c r="N107" s="65" t="e">
        <f>VLOOKUP(L107,'HVAC Picklist'!$A$2:$D$61,4,FALSE)</f>
        <v>#N/A</v>
      </c>
      <c r="O107" s="69"/>
      <c r="P107" s="78"/>
      <c r="Q107" s="69"/>
      <c r="R107" s="69"/>
      <c r="S107" s="71"/>
      <c r="T107" s="71"/>
      <c r="U107" s="72" t="str">
        <f t="shared" si="12"/>
        <v/>
      </c>
      <c r="V107" s="126" t="str">
        <f t="shared" si="18"/>
        <v/>
      </c>
      <c r="W107" s="69"/>
      <c r="X107" s="65">
        <f t="shared" si="13"/>
        <v>0</v>
      </c>
      <c r="Y107" s="65">
        <f t="shared" si="14"/>
        <v>0</v>
      </c>
      <c r="AB107" s="65">
        <f t="shared" si="15"/>
        <v>0</v>
      </c>
      <c r="AC107" s="65">
        <f t="shared" si="15"/>
        <v>0</v>
      </c>
      <c r="AD107" s="188" t="str">
        <f t="shared" si="16"/>
        <v/>
      </c>
    </row>
    <row r="108" spans="1:30" x14ac:dyDescent="0.25">
      <c r="A108" s="66">
        <f t="shared" si="17"/>
        <v>101</v>
      </c>
      <c r="C108" s="69"/>
      <c r="D108" s="66" t="e">
        <f>VLOOKUP(C108,'Measure&amp;Incentive Picklist'!E:J,2,FALSE)</f>
        <v>#N/A</v>
      </c>
      <c r="E108" s="69"/>
      <c r="F108" s="70"/>
      <c r="G108" s="77" t="str">
        <f t="shared" si="11"/>
        <v/>
      </c>
      <c r="H108" s="247"/>
      <c r="I108" s="70"/>
      <c r="J108" s="70"/>
      <c r="K108" s="70"/>
      <c r="L108" s="69"/>
      <c r="M108" s="65" t="e">
        <f>VLOOKUP(L108,'HVAC Picklist'!$A$2:$C$61,3,FALSE)</f>
        <v>#N/A</v>
      </c>
      <c r="N108" s="65" t="e">
        <f>VLOOKUP(L108,'HVAC Picklist'!$A$2:$D$61,4,FALSE)</f>
        <v>#N/A</v>
      </c>
      <c r="O108" s="69"/>
      <c r="P108" s="78"/>
      <c r="Q108" s="69"/>
      <c r="R108" s="69"/>
      <c r="S108" s="71"/>
      <c r="T108" s="71"/>
      <c r="U108" s="72" t="str">
        <f t="shared" si="12"/>
        <v/>
      </c>
      <c r="V108" s="126" t="str">
        <f t="shared" si="18"/>
        <v/>
      </c>
      <c r="W108" s="69"/>
      <c r="X108" s="65">
        <f t="shared" si="13"/>
        <v>0</v>
      </c>
      <c r="Y108" s="65">
        <f t="shared" si="14"/>
        <v>0</v>
      </c>
      <c r="AB108" s="65">
        <f t="shared" si="15"/>
        <v>0</v>
      </c>
      <c r="AC108" s="65">
        <f t="shared" si="15"/>
        <v>0</v>
      </c>
      <c r="AD108" s="188" t="str">
        <f t="shared" si="16"/>
        <v/>
      </c>
    </row>
    <row r="109" spans="1:30" x14ac:dyDescent="0.25">
      <c r="A109" s="66">
        <f t="shared" si="17"/>
        <v>102</v>
      </c>
      <c r="C109" s="69"/>
      <c r="D109" s="66" t="e">
        <f>VLOOKUP(C109,'Measure&amp;Incentive Picklist'!E:J,2,FALSE)</f>
        <v>#N/A</v>
      </c>
      <c r="E109" s="69"/>
      <c r="F109" s="70"/>
      <c r="G109" s="77" t="str">
        <f t="shared" si="11"/>
        <v/>
      </c>
      <c r="H109" s="247"/>
      <c r="I109" s="70"/>
      <c r="J109" s="70"/>
      <c r="K109" s="70"/>
      <c r="L109" s="69"/>
      <c r="M109" s="65" t="e">
        <f>VLOOKUP(L109,'HVAC Picklist'!$A$2:$C$61,3,FALSE)</f>
        <v>#N/A</v>
      </c>
      <c r="N109" s="65" t="e">
        <f>VLOOKUP(L109,'HVAC Picklist'!$A$2:$D$61,4,FALSE)</f>
        <v>#N/A</v>
      </c>
      <c r="O109" s="69"/>
      <c r="P109" s="78"/>
      <c r="Q109" s="69"/>
      <c r="R109" s="69"/>
      <c r="S109" s="71"/>
      <c r="T109" s="71"/>
      <c r="U109" s="72" t="str">
        <f t="shared" si="12"/>
        <v/>
      </c>
      <c r="V109" s="126" t="str">
        <f t="shared" si="18"/>
        <v/>
      </c>
      <c r="W109" s="69"/>
      <c r="X109" s="65">
        <f t="shared" si="13"/>
        <v>0</v>
      </c>
      <c r="Y109" s="65">
        <f t="shared" si="14"/>
        <v>0</v>
      </c>
      <c r="AB109" s="65">
        <f t="shared" si="15"/>
        <v>0</v>
      </c>
      <c r="AC109" s="65">
        <f t="shared" si="15"/>
        <v>0</v>
      </c>
      <c r="AD109" s="188" t="str">
        <f t="shared" si="16"/>
        <v/>
      </c>
    </row>
    <row r="110" spans="1:30" x14ac:dyDescent="0.25">
      <c r="A110" s="66">
        <f t="shared" si="17"/>
        <v>103</v>
      </c>
      <c r="C110" s="69"/>
      <c r="D110" s="66" t="e">
        <f>VLOOKUP(C110,'Measure&amp;Incentive Picklist'!E:J,2,FALSE)</f>
        <v>#N/A</v>
      </c>
      <c r="E110" s="69"/>
      <c r="F110" s="70"/>
      <c r="G110" s="77" t="str">
        <f t="shared" si="11"/>
        <v/>
      </c>
      <c r="H110" s="247"/>
      <c r="I110" s="70"/>
      <c r="J110" s="70"/>
      <c r="K110" s="70"/>
      <c r="L110" s="69"/>
      <c r="M110" s="65" t="e">
        <f>VLOOKUP(L110,'HVAC Picklist'!$A$2:$C$61,3,FALSE)</f>
        <v>#N/A</v>
      </c>
      <c r="N110" s="65" t="e">
        <f>VLOOKUP(L110,'HVAC Picklist'!$A$2:$D$61,4,FALSE)</f>
        <v>#N/A</v>
      </c>
      <c r="O110" s="69"/>
      <c r="P110" s="78"/>
      <c r="Q110" s="69"/>
      <c r="R110" s="69"/>
      <c r="S110" s="71"/>
      <c r="T110" s="71"/>
      <c r="U110" s="72" t="str">
        <f t="shared" si="12"/>
        <v/>
      </c>
      <c r="V110" s="126" t="str">
        <f t="shared" si="18"/>
        <v/>
      </c>
      <c r="W110" s="69"/>
      <c r="X110" s="65">
        <f t="shared" si="13"/>
        <v>0</v>
      </c>
      <c r="Y110" s="65">
        <f t="shared" si="14"/>
        <v>0</v>
      </c>
      <c r="AB110" s="65">
        <f t="shared" si="15"/>
        <v>0</v>
      </c>
      <c r="AC110" s="65">
        <f t="shared" si="15"/>
        <v>0</v>
      </c>
      <c r="AD110" s="188" t="str">
        <f t="shared" si="16"/>
        <v/>
      </c>
    </row>
    <row r="111" spans="1:30" x14ac:dyDescent="0.25">
      <c r="A111" s="66">
        <f t="shared" si="17"/>
        <v>104</v>
      </c>
      <c r="C111" s="69"/>
      <c r="D111" s="66" t="e">
        <f>VLOOKUP(C111,'Measure&amp;Incentive Picklist'!E:J,2,FALSE)</f>
        <v>#N/A</v>
      </c>
      <c r="E111" s="69"/>
      <c r="F111" s="70"/>
      <c r="G111" s="77" t="str">
        <f t="shared" si="11"/>
        <v/>
      </c>
      <c r="H111" s="247"/>
      <c r="I111" s="70"/>
      <c r="J111" s="70"/>
      <c r="K111" s="70"/>
      <c r="L111" s="69"/>
      <c r="M111" s="65" t="e">
        <f>VLOOKUP(L111,'HVAC Picklist'!$A$2:$C$61,3,FALSE)</f>
        <v>#N/A</v>
      </c>
      <c r="N111" s="65" t="e">
        <f>VLOOKUP(L111,'HVAC Picklist'!$A$2:$D$61,4,FALSE)</f>
        <v>#N/A</v>
      </c>
      <c r="O111" s="69"/>
      <c r="P111" s="78"/>
      <c r="Q111" s="69"/>
      <c r="R111" s="69"/>
      <c r="S111" s="71"/>
      <c r="T111" s="71"/>
      <c r="U111" s="72" t="str">
        <f t="shared" si="12"/>
        <v/>
      </c>
      <c r="V111" s="126" t="str">
        <f t="shared" si="18"/>
        <v/>
      </c>
      <c r="W111" s="69"/>
      <c r="X111" s="65">
        <f t="shared" si="13"/>
        <v>0</v>
      </c>
      <c r="Y111" s="65">
        <f t="shared" si="14"/>
        <v>0</v>
      </c>
      <c r="AB111" s="65">
        <f t="shared" si="15"/>
        <v>0</v>
      </c>
      <c r="AC111" s="65">
        <f t="shared" si="15"/>
        <v>0</v>
      </c>
      <c r="AD111" s="188" t="str">
        <f t="shared" si="16"/>
        <v/>
      </c>
    </row>
    <row r="112" spans="1:30" x14ac:dyDescent="0.25">
      <c r="A112" s="66">
        <f t="shared" si="17"/>
        <v>105</v>
      </c>
      <c r="C112" s="69"/>
      <c r="D112" s="66" t="e">
        <f>VLOOKUP(C112,'Measure&amp;Incentive Picklist'!E:J,2,FALSE)</f>
        <v>#N/A</v>
      </c>
      <c r="E112" s="69"/>
      <c r="F112" s="70"/>
      <c r="G112" s="77" t="str">
        <f t="shared" si="11"/>
        <v/>
      </c>
      <c r="H112" s="247"/>
      <c r="I112" s="70"/>
      <c r="J112" s="70"/>
      <c r="K112" s="70"/>
      <c r="L112" s="69"/>
      <c r="M112" s="65" t="e">
        <f>VLOOKUP(L112,'HVAC Picklist'!$A$2:$C$61,3,FALSE)</f>
        <v>#N/A</v>
      </c>
      <c r="N112" s="65" t="e">
        <f>VLOOKUP(L112,'HVAC Picklist'!$A$2:$D$61,4,FALSE)</f>
        <v>#N/A</v>
      </c>
      <c r="O112" s="69"/>
      <c r="P112" s="78"/>
      <c r="Q112" s="69"/>
      <c r="R112" s="69"/>
      <c r="S112" s="71"/>
      <c r="T112" s="71"/>
      <c r="U112" s="72" t="str">
        <f t="shared" si="12"/>
        <v/>
      </c>
      <c r="V112" s="126" t="str">
        <f t="shared" si="18"/>
        <v/>
      </c>
      <c r="W112" s="69"/>
      <c r="X112" s="65">
        <f t="shared" si="13"/>
        <v>0</v>
      </c>
      <c r="Y112" s="65">
        <f t="shared" si="14"/>
        <v>0</v>
      </c>
      <c r="AB112" s="65">
        <f t="shared" si="15"/>
        <v>0</v>
      </c>
      <c r="AC112" s="65">
        <f t="shared" si="15"/>
        <v>0</v>
      </c>
      <c r="AD112" s="188" t="str">
        <f t="shared" si="16"/>
        <v/>
      </c>
    </row>
    <row r="113" spans="1:30" x14ac:dyDescent="0.25">
      <c r="A113" s="66">
        <f t="shared" si="17"/>
        <v>106</v>
      </c>
      <c r="C113" s="69"/>
      <c r="D113" s="66" t="e">
        <f>VLOOKUP(C113,'Measure&amp;Incentive Picklist'!E:J,2,FALSE)</f>
        <v>#N/A</v>
      </c>
      <c r="E113" s="69"/>
      <c r="F113" s="70"/>
      <c r="G113" s="77" t="str">
        <f t="shared" si="11"/>
        <v/>
      </c>
      <c r="H113" s="247"/>
      <c r="I113" s="70"/>
      <c r="J113" s="70"/>
      <c r="K113" s="70"/>
      <c r="L113" s="69"/>
      <c r="M113" s="65" t="e">
        <f>VLOOKUP(L113,'HVAC Picklist'!$A$2:$C$61,3,FALSE)</f>
        <v>#N/A</v>
      </c>
      <c r="N113" s="65" t="e">
        <f>VLOOKUP(L113,'HVAC Picklist'!$A$2:$D$61,4,FALSE)</f>
        <v>#N/A</v>
      </c>
      <c r="O113" s="69"/>
      <c r="P113" s="78"/>
      <c r="Q113" s="69"/>
      <c r="R113" s="69"/>
      <c r="S113" s="71"/>
      <c r="T113" s="71"/>
      <c r="U113" s="72" t="str">
        <f t="shared" si="12"/>
        <v/>
      </c>
      <c r="V113" s="126" t="str">
        <f t="shared" si="18"/>
        <v/>
      </c>
      <c r="W113" s="69"/>
      <c r="X113" s="65">
        <f t="shared" si="13"/>
        <v>0</v>
      </c>
      <c r="Y113" s="65">
        <f t="shared" si="14"/>
        <v>0</v>
      </c>
      <c r="AB113" s="65">
        <f t="shared" si="15"/>
        <v>0</v>
      </c>
      <c r="AC113" s="65">
        <f t="shared" si="15"/>
        <v>0</v>
      </c>
      <c r="AD113" s="188" t="str">
        <f t="shared" si="16"/>
        <v/>
      </c>
    </row>
    <row r="114" spans="1:30" x14ac:dyDescent="0.25">
      <c r="A114" s="66">
        <f t="shared" si="17"/>
        <v>107</v>
      </c>
      <c r="C114" s="69"/>
      <c r="D114" s="66" t="e">
        <f>VLOOKUP(C114,'Measure&amp;Incentive Picklist'!E:J,2,FALSE)</f>
        <v>#N/A</v>
      </c>
      <c r="E114" s="69"/>
      <c r="F114" s="70"/>
      <c r="G114" s="77" t="str">
        <f t="shared" si="11"/>
        <v/>
      </c>
      <c r="H114" s="247"/>
      <c r="I114" s="70"/>
      <c r="J114" s="70"/>
      <c r="K114" s="70"/>
      <c r="L114" s="69"/>
      <c r="M114" s="65" t="e">
        <f>VLOOKUP(L114,'HVAC Picklist'!$A$2:$C$61,3,FALSE)</f>
        <v>#N/A</v>
      </c>
      <c r="N114" s="65" t="e">
        <f>VLOOKUP(L114,'HVAC Picklist'!$A$2:$D$61,4,FALSE)</f>
        <v>#N/A</v>
      </c>
      <c r="O114" s="69"/>
      <c r="P114" s="78"/>
      <c r="Q114" s="69"/>
      <c r="R114" s="69"/>
      <c r="S114" s="71"/>
      <c r="T114" s="71"/>
      <c r="U114" s="72" t="str">
        <f t="shared" si="12"/>
        <v/>
      </c>
      <c r="V114" s="126" t="str">
        <f t="shared" si="18"/>
        <v/>
      </c>
      <c r="W114" s="69"/>
      <c r="X114" s="65">
        <f t="shared" si="13"/>
        <v>0</v>
      </c>
      <c r="Y114" s="65">
        <f t="shared" si="14"/>
        <v>0</v>
      </c>
      <c r="AB114" s="65">
        <f t="shared" si="15"/>
        <v>0</v>
      </c>
      <c r="AC114" s="65">
        <f t="shared" si="15"/>
        <v>0</v>
      </c>
      <c r="AD114" s="188" t="str">
        <f t="shared" si="16"/>
        <v/>
      </c>
    </row>
    <row r="115" spans="1:30" x14ac:dyDescent="0.25">
      <c r="A115" s="66">
        <f t="shared" si="17"/>
        <v>108</v>
      </c>
      <c r="C115" s="69"/>
      <c r="D115" s="66" t="e">
        <f>VLOOKUP(C115,'Measure&amp;Incentive Picklist'!E:J,2,FALSE)</f>
        <v>#N/A</v>
      </c>
      <c r="E115" s="69"/>
      <c r="F115" s="70"/>
      <c r="G115" s="77" t="str">
        <f t="shared" si="11"/>
        <v/>
      </c>
      <c r="H115" s="247"/>
      <c r="I115" s="70"/>
      <c r="J115" s="70"/>
      <c r="K115" s="70"/>
      <c r="L115" s="69"/>
      <c r="M115" s="65" t="e">
        <f>VLOOKUP(L115,'HVAC Picklist'!$A$2:$C$61,3,FALSE)</f>
        <v>#N/A</v>
      </c>
      <c r="N115" s="65" t="e">
        <f>VLOOKUP(L115,'HVAC Picklist'!$A$2:$D$61,4,FALSE)</f>
        <v>#N/A</v>
      </c>
      <c r="O115" s="69"/>
      <c r="P115" s="78"/>
      <c r="Q115" s="69"/>
      <c r="R115" s="69"/>
      <c r="S115" s="71"/>
      <c r="T115" s="71"/>
      <c r="U115" s="72" t="str">
        <f t="shared" si="12"/>
        <v/>
      </c>
      <c r="V115" s="126" t="str">
        <f t="shared" si="18"/>
        <v/>
      </c>
      <c r="W115" s="69"/>
      <c r="X115" s="65">
        <f t="shared" si="13"/>
        <v>0</v>
      </c>
      <c r="Y115" s="65">
        <f t="shared" si="14"/>
        <v>0</v>
      </c>
      <c r="AB115" s="65">
        <f t="shared" si="15"/>
        <v>0</v>
      </c>
      <c r="AC115" s="65">
        <f t="shared" si="15"/>
        <v>0</v>
      </c>
      <c r="AD115" s="188" t="str">
        <f t="shared" si="16"/>
        <v/>
      </c>
    </row>
    <row r="116" spans="1:30" x14ac:dyDescent="0.25">
      <c r="A116" s="66">
        <f t="shared" si="17"/>
        <v>109</v>
      </c>
      <c r="C116" s="69"/>
      <c r="D116" s="66" t="e">
        <f>VLOOKUP(C116,'Measure&amp;Incentive Picklist'!E:J,2,FALSE)</f>
        <v>#N/A</v>
      </c>
      <c r="E116" s="69"/>
      <c r="F116" s="70"/>
      <c r="G116" s="77" t="str">
        <f t="shared" si="11"/>
        <v/>
      </c>
      <c r="H116" s="247"/>
      <c r="I116" s="70"/>
      <c r="J116" s="70"/>
      <c r="K116" s="70"/>
      <c r="L116" s="69"/>
      <c r="M116" s="65" t="e">
        <f>VLOOKUP(L116,'HVAC Picklist'!$A$2:$C$61,3,FALSE)</f>
        <v>#N/A</v>
      </c>
      <c r="N116" s="65" t="e">
        <f>VLOOKUP(L116,'HVAC Picklist'!$A$2:$D$61,4,FALSE)</f>
        <v>#N/A</v>
      </c>
      <c r="O116" s="69"/>
      <c r="P116" s="78"/>
      <c r="Q116" s="69"/>
      <c r="R116" s="69"/>
      <c r="S116" s="71"/>
      <c r="T116" s="71"/>
      <c r="U116" s="72" t="str">
        <f t="shared" si="12"/>
        <v/>
      </c>
      <c r="V116" s="126" t="str">
        <f t="shared" si="18"/>
        <v/>
      </c>
      <c r="W116" s="69"/>
      <c r="X116" s="65">
        <f t="shared" si="13"/>
        <v>0</v>
      </c>
      <c r="Y116" s="65">
        <f t="shared" si="14"/>
        <v>0</v>
      </c>
      <c r="AB116" s="65">
        <f t="shared" si="15"/>
        <v>0</v>
      </c>
      <c r="AC116" s="65">
        <f t="shared" si="15"/>
        <v>0</v>
      </c>
      <c r="AD116" s="188" t="str">
        <f t="shared" si="16"/>
        <v/>
      </c>
    </row>
    <row r="117" spans="1:30" x14ac:dyDescent="0.25">
      <c r="A117" s="66">
        <f t="shared" si="17"/>
        <v>110</v>
      </c>
      <c r="C117" s="69"/>
      <c r="D117" s="66" t="e">
        <f>VLOOKUP(C117,'Measure&amp;Incentive Picklist'!E:J,2,FALSE)</f>
        <v>#N/A</v>
      </c>
      <c r="E117" s="69"/>
      <c r="F117" s="70"/>
      <c r="G117" s="77" t="str">
        <f t="shared" si="11"/>
        <v/>
      </c>
      <c r="H117" s="247"/>
      <c r="I117" s="70"/>
      <c r="J117" s="70"/>
      <c r="K117" s="70"/>
      <c r="L117" s="69"/>
      <c r="M117" s="65" t="e">
        <f>VLOOKUP(L117,'HVAC Picklist'!$A$2:$C$61,3,FALSE)</f>
        <v>#N/A</v>
      </c>
      <c r="N117" s="65" t="e">
        <f>VLOOKUP(L117,'HVAC Picklist'!$A$2:$D$61,4,FALSE)</f>
        <v>#N/A</v>
      </c>
      <c r="O117" s="69"/>
      <c r="P117" s="78"/>
      <c r="Q117" s="69"/>
      <c r="R117" s="69"/>
      <c r="S117" s="71"/>
      <c r="T117" s="71"/>
      <c r="U117" s="72" t="str">
        <f t="shared" si="12"/>
        <v/>
      </c>
      <c r="V117" s="126" t="str">
        <f t="shared" si="18"/>
        <v/>
      </c>
      <c r="W117" s="69"/>
      <c r="X117" s="65">
        <f t="shared" si="13"/>
        <v>0</v>
      </c>
      <c r="Y117" s="65">
        <f t="shared" si="14"/>
        <v>0</v>
      </c>
      <c r="AB117" s="65">
        <f t="shared" si="15"/>
        <v>0</v>
      </c>
      <c r="AC117" s="65">
        <f t="shared" si="15"/>
        <v>0</v>
      </c>
      <c r="AD117" s="188" t="str">
        <f t="shared" si="16"/>
        <v/>
      </c>
    </row>
    <row r="118" spans="1:30" x14ac:dyDescent="0.25">
      <c r="A118" s="66">
        <f t="shared" si="17"/>
        <v>111</v>
      </c>
      <c r="C118" s="69"/>
      <c r="D118" s="66" t="e">
        <f>VLOOKUP(C118,'Measure&amp;Incentive Picklist'!E:J,2,FALSE)</f>
        <v>#N/A</v>
      </c>
      <c r="E118" s="69"/>
      <c r="F118" s="70"/>
      <c r="G118" s="77" t="str">
        <f t="shared" si="11"/>
        <v/>
      </c>
      <c r="H118" s="247"/>
      <c r="I118" s="70"/>
      <c r="J118" s="70"/>
      <c r="K118" s="70"/>
      <c r="L118" s="69"/>
      <c r="M118" s="65" t="e">
        <f>VLOOKUP(L118,'HVAC Picklist'!$A$2:$C$61,3,FALSE)</f>
        <v>#N/A</v>
      </c>
      <c r="N118" s="65" t="e">
        <f>VLOOKUP(L118,'HVAC Picklist'!$A$2:$D$61,4,FALSE)</f>
        <v>#N/A</v>
      </c>
      <c r="O118" s="69"/>
      <c r="P118" s="78"/>
      <c r="Q118" s="69"/>
      <c r="R118" s="69"/>
      <c r="S118" s="71"/>
      <c r="T118" s="71"/>
      <c r="U118" s="72" t="str">
        <f t="shared" si="12"/>
        <v/>
      </c>
      <c r="V118" s="126" t="str">
        <f t="shared" si="18"/>
        <v/>
      </c>
      <c r="W118" s="69"/>
      <c r="X118" s="65">
        <f t="shared" si="13"/>
        <v>0</v>
      </c>
      <c r="Y118" s="65">
        <f t="shared" si="14"/>
        <v>0</v>
      </c>
      <c r="AB118" s="65">
        <f t="shared" si="15"/>
        <v>0</v>
      </c>
      <c r="AC118" s="65">
        <f t="shared" si="15"/>
        <v>0</v>
      </c>
      <c r="AD118" s="188" t="str">
        <f t="shared" si="16"/>
        <v/>
      </c>
    </row>
    <row r="119" spans="1:30" x14ac:dyDescent="0.25">
      <c r="A119" s="66">
        <f t="shared" si="17"/>
        <v>112</v>
      </c>
      <c r="C119" s="69"/>
      <c r="D119" s="66" t="e">
        <f>VLOOKUP(C119,'Measure&amp;Incentive Picklist'!E:J,2,FALSE)</f>
        <v>#N/A</v>
      </c>
      <c r="E119" s="69"/>
      <c r="F119" s="70"/>
      <c r="G119" s="77" t="str">
        <f t="shared" si="11"/>
        <v/>
      </c>
      <c r="H119" s="247"/>
      <c r="I119" s="70"/>
      <c r="J119" s="70"/>
      <c r="K119" s="70"/>
      <c r="L119" s="69"/>
      <c r="M119" s="65" t="e">
        <f>VLOOKUP(L119,'HVAC Picklist'!$A$2:$C$61,3,FALSE)</f>
        <v>#N/A</v>
      </c>
      <c r="N119" s="65" t="e">
        <f>VLOOKUP(L119,'HVAC Picklist'!$A$2:$D$61,4,FALSE)</f>
        <v>#N/A</v>
      </c>
      <c r="O119" s="69"/>
      <c r="P119" s="78"/>
      <c r="Q119" s="69"/>
      <c r="R119" s="69"/>
      <c r="S119" s="71"/>
      <c r="T119" s="71"/>
      <c r="U119" s="72" t="str">
        <f t="shared" si="12"/>
        <v/>
      </c>
      <c r="V119" s="126" t="str">
        <f t="shared" si="18"/>
        <v/>
      </c>
      <c r="W119" s="69"/>
      <c r="X119" s="65">
        <f t="shared" si="13"/>
        <v>0</v>
      </c>
      <c r="Y119" s="65">
        <f t="shared" si="14"/>
        <v>0</v>
      </c>
      <c r="AB119" s="65">
        <f t="shared" si="15"/>
        <v>0</v>
      </c>
      <c r="AC119" s="65">
        <f t="shared" si="15"/>
        <v>0</v>
      </c>
      <c r="AD119" s="188" t="str">
        <f t="shared" si="16"/>
        <v/>
      </c>
    </row>
    <row r="120" spans="1:30" x14ac:dyDescent="0.25">
      <c r="A120" s="66">
        <f t="shared" si="17"/>
        <v>113</v>
      </c>
      <c r="C120" s="69"/>
      <c r="D120" s="66" t="e">
        <f>VLOOKUP(C120,'Measure&amp;Incentive Picklist'!E:J,2,FALSE)</f>
        <v>#N/A</v>
      </c>
      <c r="E120" s="69"/>
      <c r="F120" s="70"/>
      <c r="G120" s="77" t="str">
        <f t="shared" si="11"/>
        <v/>
      </c>
      <c r="H120" s="247"/>
      <c r="I120" s="70"/>
      <c r="J120" s="70"/>
      <c r="K120" s="70"/>
      <c r="L120" s="69"/>
      <c r="M120" s="65" t="e">
        <f>VLOOKUP(L120,'HVAC Picklist'!$A$2:$C$61,3,FALSE)</f>
        <v>#N/A</v>
      </c>
      <c r="N120" s="65" t="e">
        <f>VLOOKUP(L120,'HVAC Picklist'!$A$2:$D$61,4,FALSE)</f>
        <v>#N/A</v>
      </c>
      <c r="O120" s="69"/>
      <c r="P120" s="78"/>
      <c r="Q120" s="69"/>
      <c r="R120" s="69"/>
      <c r="S120" s="71"/>
      <c r="T120" s="71"/>
      <c r="U120" s="72" t="str">
        <f t="shared" si="12"/>
        <v/>
      </c>
      <c r="V120" s="126" t="str">
        <f t="shared" si="18"/>
        <v/>
      </c>
      <c r="W120" s="69"/>
      <c r="X120" s="65">
        <f t="shared" si="13"/>
        <v>0</v>
      </c>
      <c r="Y120" s="65">
        <f t="shared" si="14"/>
        <v>0</v>
      </c>
      <c r="AB120" s="65">
        <f t="shared" si="15"/>
        <v>0</v>
      </c>
      <c r="AC120" s="65">
        <f t="shared" si="15"/>
        <v>0</v>
      </c>
      <c r="AD120" s="188" t="str">
        <f t="shared" si="16"/>
        <v/>
      </c>
    </row>
    <row r="121" spans="1:30" x14ac:dyDescent="0.25">
      <c r="A121" s="66">
        <f t="shared" si="17"/>
        <v>114</v>
      </c>
      <c r="C121" s="69"/>
      <c r="D121" s="66" t="e">
        <f>VLOOKUP(C121,'Measure&amp;Incentive Picklist'!E:J,2,FALSE)</f>
        <v>#N/A</v>
      </c>
      <c r="E121" s="69"/>
      <c r="F121" s="70"/>
      <c r="G121" s="77" t="str">
        <f t="shared" si="11"/>
        <v/>
      </c>
      <c r="H121" s="247"/>
      <c r="I121" s="70"/>
      <c r="J121" s="70"/>
      <c r="K121" s="70"/>
      <c r="L121" s="69"/>
      <c r="M121" s="65" t="e">
        <f>VLOOKUP(L121,'HVAC Picklist'!$A$2:$C$61,3,FALSE)</f>
        <v>#N/A</v>
      </c>
      <c r="N121" s="65" t="e">
        <f>VLOOKUP(L121,'HVAC Picklist'!$A$2:$D$61,4,FALSE)</f>
        <v>#N/A</v>
      </c>
      <c r="O121" s="69"/>
      <c r="P121" s="78"/>
      <c r="Q121" s="69"/>
      <c r="R121" s="69"/>
      <c r="S121" s="71"/>
      <c r="T121" s="71"/>
      <c r="U121" s="72" t="str">
        <f t="shared" si="12"/>
        <v/>
      </c>
      <c r="V121" s="126" t="str">
        <f t="shared" si="18"/>
        <v/>
      </c>
      <c r="W121" s="69"/>
      <c r="X121" s="65">
        <f t="shared" si="13"/>
        <v>0</v>
      </c>
      <c r="Y121" s="65">
        <f t="shared" si="14"/>
        <v>0</v>
      </c>
      <c r="AB121" s="65">
        <f t="shared" si="15"/>
        <v>0</v>
      </c>
      <c r="AC121" s="65">
        <f t="shared" si="15"/>
        <v>0</v>
      </c>
      <c r="AD121" s="188" t="str">
        <f t="shared" si="16"/>
        <v/>
      </c>
    </row>
    <row r="122" spans="1:30" x14ac:dyDescent="0.25">
      <c r="A122" s="66">
        <f t="shared" si="17"/>
        <v>115</v>
      </c>
      <c r="C122" s="69"/>
      <c r="D122" s="66" t="e">
        <f>VLOOKUP(C122,'Measure&amp;Incentive Picklist'!E:J,2,FALSE)</f>
        <v>#N/A</v>
      </c>
      <c r="E122" s="69"/>
      <c r="F122" s="70"/>
      <c r="G122" s="77" t="str">
        <f t="shared" si="11"/>
        <v/>
      </c>
      <c r="H122" s="247"/>
      <c r="I122" s="70"/>
      <c r="J122" s="70"/>
      <c r="K122" s="70"/>
      <c r="L122" s="69"/>
      <c r="M122" s="65" t="e">
        <f>VLOOKUP(L122,'HVAC Picklist'!$A$2:$C$61,3,FALSE)</f>
        <v>#N/A</v>
      </c>
      <c r="N122" s="65" t="e">
        <f>VLOOKUP(L122,'HVAC Picklist'!$A$2:$D$61,4,FALSE)</f>
        <v>#N/A</v>
      </c>
      <c r="O122" s="69"/>
      <c r="P122" s="78"/>
      <c r="Q122" s="69"/>
      <c r="R122" s="69"/>
      <c r="S122" s="71"/>
      <c r="T122" s="71"/>
      <c r="U122" s="72" t="str">
        <f t="shared" si="12"/>
        <v/>
      </c>
      <c r="V122" s="126" t="str">
        <f t="shared" si="18"/>
        <v/>
      </c>
      <c r="W122" s="69"/>
      <c r="X122" s="65">
        <f t="shared" si="13"/>
        <v>0</v>
      </c>
      <c r="Y122" s="65">
        <f t="shared" si="14"/>
        <v>0</v>
      </c>
      <c r="AB122" s="65">
        <f t="shared" si="15"/>
        <v>0</v>
      </c>
      <c r="AC122" s="65">
        <f t="shared" si="15"/>
        <v>0</v>
      </c>
      <c r="AD122" s="188" t="str">
        <f t="shared" si="16"/>
        <v/>
      </c>
    </row>
    <row r="123" spans="1:30" x14ac:dyDescent="0.25">
      <c r="A123" s="66">
        <f t="shared" si="17"/>
        <v>116</v>
      </c>
      <c r="C123" s="69"/>
      <c r="D123" s="66" t="e">
        <f>VLOOKUP(C123,'Measure&amp;Incentive Picklist'!E:J,2,FALSE)</f>
        <v>#N/A</v>
      </c>
      <c r="E123" s="69"/>
      <c r="F123" s="70"/>
      <c r="G123" s="77" t="str">
        <f t="shared" si="11"/>
        <v/>
      </c>
      <c r="H123" s="247"/>
      <c r="I123" s="70"/>
      <c r="J123" s="70"/>
      <c r="K123" s="70"/>
      <c r="L123" s="69"/>
      <c r="M123" s="65" t="e">
        <f>VLOOKUP(L123,'HVAC Picklist'!$A$2:$C$61,3,FALSE)</f>
        <v>#N/A</v>
      </c>
      <c r="N123" s="65" t="e">
        <f>VLOOKUP(L123,'HVAC Picklist'!$A$2:$D$61,4,FALSE)</f>
        <v>#N/A</v>
      </c>
      <c r="O123" s="69"/>
      <c r="P123" s="78"/>
      <c r="Q123" s="69"/>
      <c r="R123" s="69"/>
      <c r="S123" s="71"/>
      <c r="T123" s="71"/>
      <c r="U123" s="72" t="str">
        <f t="shared" si="12"/>
        <v/>
      </c>
      <c r="V123" s="126" t="str">
        <f t="shared" si="18"/>
        <v/>
      </c>
      <c r="W123" s="69"/>
      <c r="X123" s="65">
        <f t="shared" si="13"/>
        <v>0</v>
      </c>
      <c r="Y123" s="65">
        <f t="shared" si="14"/>
        <v>0</v>
      </c>
      <c r="AB123" s="65">
        <f t="shared" si="15"/>
        <v>0</v>
      </c>
      <c r="AC123" s="65">
        <f t="shared" si="15"/>
        <v>0</v>
      </c>
      <c r="AD123" s="188" t="str">
        <f t="shared" si="16"/>
        <v/>
      </c>
    </row>
    <row r="124" spans="1:30" x14ac:dyDescent="0.25">
      <c r="A124" s="66">
        <f t="shared" si="17"/>
        <v>117</v>
      </c>
      <c r="C124" s="69"/>
      <c r="D124" s="66" t="e">
        <f>VLOOKUP(C124,'Measure&amp;Incentive Picklist'!E:J,2,FALSE)</f>
        <v>#N/A</v>
      </c>
      <c r="E124" s="69"/>
      <c r="F124" s="70"/>
      <c r="G124" s="77" t="str">
        <f t="shared" si="11"/>
        <v/>
      </c>
      <c r="H124" s="247"/>
      <c r="I124" s="70"/>
      <c r="J124" s="70"/>
      <c r="K124" s="70"/>
      <c r="L124" s="69"/>
      <c r="M124" s="65" t="e">
        <f>VLOOKUP(L124,'HVAC Picklist'!$A$2:$C$61,3,FALSE)</f>
        <v>#N/A</v>
      </c>
      <c r="N124" s="65" t="e">
        <f>VLOOKUP(L124,'HVAC Picklist'!$A$2:$D$61,4,FALSE)</f>
        <v>#N/A</v>
      </c>
      <c r="O124" s="69"/>
      <c r="P124" s="78"/>
      <c r="Q124" s="69"/>
      <c r="R124" s="69"/>
      <c r="S124" s="71"/>
      <c r="T124" s="71"/>
      <c r="U124" s="72" t="str">
        <f t="shared" si="12"/>
        <v/>
      </c>
      <c r="V124" s="126" t="str">
        <f t="shared" si="18"/>
        <v/>
      </c>
      <c r="W124" s="69"/>
      <c r="X124" s="65">
        <f t="shared" si="13"/>
        <v>0</v>
      </c>
      <c r="Y124" s="65">
        <f t="shared" si="14"/>
        <v>0</v>
      </c>
      <c r="AB124" s="65">
        <f t="shared" si="15"/>
        <v>0</v>
      </c>
      <c r="AC124" s="65">
        <f t="shared" si="15"/>
        <v>0</v>
      </c>
      <c r="AD124" s="188" t="str">
        <f t="shared" si="16"/>
        <v/>
      </c>
    </row>
    <row r="125" spans="1:30" x14ac:dyDescent="0.25">
      <c r="A125" s="66">
        <f t="shared" si="17"/>
        <v>118</v>
      </c>
      <c r="C125" s="69"/>
      <c r="D125" s="66" t="e">
        <f>VLOOKUP(C125,'Measure&amp;Incentive Picklist'!E:J,2,FALSE)</f>
        <v>#N/A</v>
      </c>
      <c r="E125" s="69"/>
      <c r="F125" s="70"/>
      <c r="G125" s="77" t="str">
        <f t="shared" si="11"/>
        <v/>
      </c>
      <c r="H125" s="247"/>
      <c r="I125" s="70"/>
      <c r="J125" s="70"/>
      <c r="K125" s="70"/>
      <c r="L125" s="69"/>
      <c r="M125" s="65" t="e">
        <f>VLOOKUP(L125,'HVAC Picklist'!$A$2:$C$61,3,FALSE)</f>
        <v>#N/A</v>
      </c>
      <c r="N125" s="65" t="e">
        <f>VLOOKUP(L125,'HVAC Picklist'!$A$2:$D$61,4,FALSE)</f>
        <v>#N/A</v>
      </c>
      <c r="O125" s="69"/>
      <c r="P125" s="78"/>
      <c r="Q125" s="69"/>
      <c r="R125" s="69"/>
      <c r="S125" s="71"/>
      <c r="T125" s="71"/>
      <c r="U125" s="72" t="str">
        <f t="shared" si="12"/>
        <v/>
      </c>
      <c r="V125" s="126" t="str">
        <f t="shared" si="18"/>
        <v/>
      </c>
      <c r="W125" s="69"/>
      <c r="X125" s="65">
        <f t="shared" si="13"/>
        <v>0</v>
      </c>
      <c r="Y125" s="65">
        <f t="shared" si="14"/>
        <v>0</v>
      </c>
      <c r="AB125" s="65">
        <f t="shared" si="15"/>
        <v>0</v>
      </c>
      <c r="AC125" s="65">
        <f t="shared" si="15"/>
        <v>0</v>
      </c>
      <c r="AD125" s="188" t="str">
        <f t="shared" si="16"/>
        <v/>
      </c>
    </row>
    <row r="126" spans="1:30" x14ac:dyDescent="0.25">
      <c r="A126" s="66">
        <f t="shared" si="17"/>
        <v>119</v>
      </c>
      <c r="C126" s="69"/>
      <c r="D126" s="66" t="e">
        <f>VLOOKUP(C126,'Measure&amp;Incentive Picklist'!E:J,2,FALSE)</f>
        <v>#N/A</v>
      </c>
      <c r="E126" s="69"/>
      <c r="F126" s="70"/>
      <c r="G126" s="77" t="str">
        <f t="shared" si="11"/>
        <v/>
      </c>
      <c r="H126" s="247"/>
      <c r="I126" s="70"/>
      <c r="J126" s="70"/>
      <c r="K126" s="70"/>
      <c r="L126" s="69"/>
      <c r="M126" s="65" t="e">
        <f>VLOOKUP(L126,'HVAC Picklist'!$A$2:$C$61,3,FALSE)</f>
        <v>#N/A</v>
      </c>
      <c r="N126" s="65" t="e">
        <f>VLOOKUP(L126,'HVAC Picklist'!$A$2:$D$61,4,FALSE)</f>
        <v>#N/A</v>
      </c>
      <c r="O126" s="69"/>
      <c r="P126" s="78"/>
      <c r="Q126" s="69"/>
      <c r="R126" s="69"/>
      <c r="S126" s="71"/>
      <c r="T126" s="71"/>
      <c r="U126" s="72" t="str">
        <f t="shared" si="12"/>
        <v/>
      </c>
      <c r="V126" s="126" t="str">
        <f t="shared" si="18"/>
        <v/>
      </c>
      <c r="W126" s="69"/>
      <c r="X126" s="65">
        <f t="shared" si="13"/>
        <v>0</v>
      </c>
      <c r="Y126" s="65">
        <f t="shared" si="14"/>
        <v>0</v>
      </c>
      <c r="AB126" s="65">
        <f t="shared" si="15"/>
        <v>0</v>
      </c>
      <c r="AC126" s="65">
        <f t="shared" si="15"/>
        <v>0</v>
      </c>
      <c r="AD126" s="188" t="str">
        <f t="shared" si="16"/>
        <v/>
      </c>
    </row>
    <row r="127" spans="1:30" x14ac:dyDescent="0.25">
      <c r="A127" s="66">
        <f t="shared" si="17"/>
        <v>120</v>
      </c>
      <c r="C127" s="69"/>
      <c r="D127" s="66" t="e">
        <f>VLOOKUP(C127,'Measure&amp;Incentive Picklist'!E:J,2,FALSE)</f>
        <v>#N/A</v>
      </c>
      <c r="E127" s="69"/>
      <c r="F127" s="70"/>
      <c r="G127" s="77" t="str">
        <f t="shared" si="11"/>
        <v/>
      </c>
      <c r="H127" s="247"/>
      <c r="I127" s="70"/>
      <c r="J127" s="70"/>
      <c r="K127" s="70"/>
      <c r="L127" s="69"/>
      <c r="M127" s="65" t="e">
        <f>VLOOKUP(L127,'HVAC Picklist'!$A$2:$C$61,3,FALSE)</f>
        <v>#N/A</v>
      </c>
      <c r="N127" s="65" t="e">
        <f>VLOOKUP(L127,'HVAC Picklist'!$A$2:$D$61,4,FALSE)</f>
        <v>#N/A</v>
      </c>
      <c r="O127" s="69"/>
      <c r="P127" s="78"/>
      <c r="Q127" s="69"/>
      <c r="R127" s="69"/>
      <c r="S127" s="71"/>
      <c r="T127" s="71"/>
      <c r="U127" s="72" t="str">
        <f t="shared" si="12"/>
        <v/>
      </c>
      <c r="V127" s="126" t="str">
        <f t="shared" si="18"/>
        <v/>
      </c>
      <c r="W127" s="69"/>
      <c r="X127" s="65">
        <f t="shared" si="13"/>
        <v>0</v>
      </c>
      <c r="Y127" s="65">
        <f t="shared" si="14"/>
        <v>0</v>
      </c>
      <c r="AB127" s="65">
        <f t="shared" si="15"/>
        <v>0</v>
      </c>
      <c r="AC127" s="65">
        <f t="shared" si="15"/>
        <v>0</v>
      </c>
      <c r="AD127" s="188" t="str">
        <f t="shared" si="16"/>
        <v/>
      </c>
    </row>
    <row r="128" spans="1:30" x14ac:dyDescent="0.25">
      <c r="A128" s="66">
        <f t="shared" si="17"/>
        <v>121</v>
      </c>
      <c r="C128" s="69"/>
      <c r="D128" s="66" t="e">
        <f>VLOOKUP(C128,'Measure&amp;Incentive Picklist'!E:J,2,FALSE)</f>
        <v>#N/A</v>
      </c>
      <c r="E128" s="69"/>
      <c r="F128" s="70"/>
      <c r="G128" s="77" t="str">
        <f t="shared" si="11"/>
        <v/>
      </c>
      <c r="H128" s="247"/>
      <c r="I128" s="70"/>
      <c r="J128" s="70"/>
      <c r="K128" s="70"/>
      <c r="L128" s="69"/>
      <c r="M128" s="65" t="e">
        <f>VLOOKUP(L128,'HVAC Picklist'!$A$2:$C$61,3,FALSE)</f>
        <v>#N/A</v>
      </c>
      <c r="N128" s="65" t="e">
        <f>VLOOKUP(L128,'HVAC Picklist'!$A$2:$D$61,4,FALSE)</f>
        <v>#N/A</v>
      </c>
      <c r="O128" s="69"/>
      <c r="P128" s="78"/>
      <c r="Q128" s="69"/>
      <c r="R128" s="69"/>
      <c r="S128" s="71"/>
      <c r="T128" s="71"/>
      <c r="U128" s="72" t="str">
        <f t="shared" si="12"/>
        <v/>
      </c>
      <c r="V128" s="126" t="str">
        <f t="shared" si="18"/>
        <v/>
      </c>
      <c r="W128" s="69"/>
      <c r="X128" s="65">
        <f t="shared" si="13"/>
        <v>0</v>
      </c>
      <c r="Y128" s="65">
        <f t="shared" si="14"/>
        <v>0</v>
      </c>
      <c r="AB128" s="65">
        <f t="shared" si="15"/>
        <v>0</v>
      </c>
      <c r="AC128" s="65">
        <f t="shared" si="15"/>
        <v>0</v>
      </c>
      <c r="AD128" s="188" t="str">
        <f t="shared" si="16"/>
        <v/>
      </c>
    </row>
    <row r="129" spans="1:30" x14ac:dyDescent="0.25">
      <c r="A129" s="66">
        <f t="shared" si="17"/>
        <v>122</v>
      </c>
      <c r="C129" s="69"/>
      <c r="D129" s="66" t="e">
        <f>VLOOKUP(C129,'Measure&amp;Incentive Picklist'!E:J,2,FALSE)</f>
        <v>#N/A</v>
      </c>
      <c r="E129" s="69"/>
      <c r="F129" s="70"/>
      <c r="G129" s="77" t="str">
        <f t="shared" si="11"/>
        <v/>
      </c>
      <c r="H129" s="247"/>
      <c r="I129" s="70"/>
      <c r="J129" s="70"/>
      <c r="K129" s="70"/>
      <c r="L129" s="69"/>
      <c r="M129" s="65" t="e">
        <f>VLOOKUP(L129,'HVAC Picklist'!$A$2:$C$61,3,FALSE)</f>
        <v>#N/A</v>
      </c>
      <c r="N129" s="65" t="e">
        <f>VLOOKUP(L129,'HVAC Picklist'!$A$2:$D$61,4,FALSE)</f>
        <v>#N/A</v>
      </c>
      <c r="O129" s="69"/>
      <c r="P129" s="78"/>
      <c r="Q129" s="69"/>
      <c r="R129" s="69"/>
      <c r="S129" s="71"/>
      <c r="T129" s="71"/>
      <c r="U129" s="72" t="str">
        <f t="shared" si="12"/>
        <v/>
      </c>
      <c r="V129" s="126" t="str">
        <f t="shared" si="18"/>
        <v/>
      </c>
      <c r="W129" s="69"/>
      <c r="X129" s="65">
        <f t="shared" si="13"/>
        <v>0</v>
      </c>
      <c r="Y129" s="65">
        <f t="shared" si="14"/>
        <v>0</v>
      </c>
      <c r="AB129" s="65">
        <f t="shared" si="15"/>
        <v>0</v>
      </c>
      <c r="AC129" s="65">
        <f t="shared" si="15"/>
        <v>0</v>
      </c>
      <c r="AD129" s="188" t="str">
        <f t="shared" si="16"/>
        <v/>
      </c>
    </row>
    <row r="130" spans="1:30" x14ac:dyDescent="0.25">
      <c r="A130" s="66">
        <f t="shared" si="17"/>
        <v>123</v>
      </c>
      <c r="C130" s="69"/>
      <c r="D130" s="66" t="e">
        <f>VLOOKUP(C130,'Measure&amp;Incentive Picklist'!E:J,2,FALSE)</f>
        <v>#N/A</v>
      </c>
      <c r="E130" s="69"/>
      <c r="F130" s="70"/>
      <c r="G130" s="77" t="str">
        <f t="shared" si="11"/>
        <v/>
      </c>
      <c r="H130" s="247"/>
      <c r="I130" s="70"/>
      <c r="J130" s="70"/>
      <c r="K130" s="70"/>
      <c r="L130" s="69"/>
      <c r="M130" s="65" t="e">
        <f>VLOOKUP(L130,'HVAC Picklist'!$A$2:$C$61,3,FALSE)</f>
        <v>#N/A</v>
      </c>
      <c r="N130" s="65" t="e">
        <f>VLOOKUP(L130,'HVAC Picklist'!$A$2:$D$61,4,FALSE)</f>
        <v>#N/A</v>
      </c>
      <c r="O130" s="69"/>
      <c r="P130" s="78"/>
      <c r="Q130" s="69"/>
      <c r="R130" s="69"/>
      <c r="S130" s="71"/>
      <c r="T130" s="71"/>
      <c r="U130" s="72" t="str">
        <f t="shared" si="12"/>
        <v/>
      </c>
      <c r="V130" s="126" t="str">
        <f t="shared" si="18"/>
        <v/>
      </c>
      <c r="W130" s="69"/>
      <c r="X130" s="65">
        <f t="shared" si="13"/>
        <v>0</v>
      </c>
      <c r="Y130" s="65">
        <f t="shared" si="14"/>
        <v>0</v>
      </c>
      <c r="AB130" s="65">
        <f t="shared" si="15"/>
        <v>0</v>
      </c>
      <c r="AC130" s="65">
        <f t="shared" si="15"/>
        <v>0</v>
      </c>
      <c r="AD130" s="188" t="str">
        <f t="shared" si="16"/>
        <v/>
      </c>
    </row>
    <row r="131" spans="1:30" x14ac:dyDescent="0.25">
      <c r="A131" s="66">
        <f t="shared" si="17"/>
        <v>124</v>
      </c>
      <c r="C131" s="69"/>
      <c r="D131" s="66" t="e">
        <f>VLOOKUP(C131,'Measure&amp;Incentive Picklist'!E:J,2,FALSE)</f>
        <v>#N/A</v>
      </c>
      <c r="E131" s="69"/>
      <c r="F131" s="70"/>
      <c r="G131" s="77" t="str">
        <f t="shared" si="11"/>
        <v/>
      </c>
      <c r="H131" s="247"/>
      <c r="I131" s="70"/>
      <c r="J131" s="70"/>
      <c r="K131" s="70"/>
      <c r="L131" s="69"/>
      <c r="M131" s="65" t="e">
        <f>VLOOKUP(L131,'HVAC Picklist'!$A$2:$C$61,3,FALSE)</f>
        <v>#N/A</v>
      </c>
      <c r="N131" s="65" t="e">
        <f>VLOOKUP(L131,'HVAC Picklist'!$A$2:$D$61,4,FALSE)</f>
        <v>#N/A</v>
      </c>
      <c r="O131" s="69"/>
      <c r="P131" s="78"/>
      <c r="Q131" s="69"/>
      <c r="R131" s="69"/>
      <c r="S131" s="71"/>
      <c r="T131" s="71"/>
      <c r="U131" s="72" t="str">
        <f t="shared" si="12"/>
        <v/>
      </c>
      <c r="V131" s="126" t="str">
        <f t="shared" si="18"/>
        <v/>
      </c>
      <c r="W131" s="69"/>
      <c r="X131" s="65">
        <f t="shared" si="13"/>
        <v>0</v>
      </c>
      <c r="Y131" s="65">
        <f t="shared" si="14"/>
        <v>0</v>
      </c>
      <c r="AB131" s="65">
        <f t="shared" si="15"/>
        <v>0</v>
      </c>
      <c r="AC131" s="65">
        <f t="shared" si="15"/>
        <v>0</v>
      </c>
      <c r="AD131" s="188" t="str">
        <f t="shared" si="16"/>
        <v/>
      </c>
    </row>
    <row r="132" spans="1:30" x14ac:dyDescent="0.25">
      <c r="A132" s="66">
        <f t="shared" si="17"/>
        <v>125</v>
      </c>
      <c r="C132" s="69"/>
      <c r="D132" s="66" t="e">
        <f>VLOOKUP(C132,'Measure&amp;Incentive Picklist'!E:J,2,FALSE)</f>
        <v>#N/A</v>
      </c>
      <c r="E132" s="69"/>
      <c r="F132" s="70"/>
      <c r="G132" s="77" t="str">
        <f t="shared" si="11"/>
        <v/>
      </c>
      <c r="H132" s="247"/>
      <c r="I132" s="70"/>
      <c r="J132" s="70"/>
      <c r="K132" s="70"/>
      <c r="L132" s="69"/>
      <c r="M132" s="65" t="e">
        <f>VLOOKUP(L132,'HVAC Picklist'!$A$2:$C$61,3,FALSE)</f>
        <v>#N/A</v>
      </c>
      <c r="N132" s="65" t="e">
        <f>VLOOKUP(L132,'HVAC Picklist'!$A$2:$D$61,4,FALSE)</f>
        <v>#N/A</v>
      </c>
      <c r="O132" s="69"/>
      <c r="P132" s="78"/>
      <c r="Q132" s="69"/>
      <c r="R132" s="69"/>
      <c r="S132" s="71"/>
      <c r="T132" s="71"/>
      <c r="U132" s="72" t="str">
        <f t="shared" si="12"/>
        <v/>
      </c>
      <c r="V132" s="126" t="str">
        <f t="shared" si="18"/>
        <v/>
      </c>
      <c r="W132" s="69"/>
      <c r="X132" s="65">
        <f t="shared" si="13"/>
        <v>0</v>
      </c>
      <c r="Y132" s="65">
        <f t="shared" si="14"/>
        <v>0</v>
      </c>
      <c r="AB132" s="65">
        <f t="shared" si="15"/>
        <v>0</v>
      </c>
      <c r="AC132" s="65">
        <f t="shared" si="15"/>
        <v>0</v>
      </c>
      <c r="AD132" s="188" t="str">
        <f t="shared" si="16"/>
        <v/>
      </c>
    </row>
    <row r="133" spans="1:30" x14ac:dyDescent="0.25">
      <c r="A133" s="66">
        <f t="shared" si="17"/>
        <v>126</v>
      </c>
      <c r="C133" s="69"/>
      <c r="D133" s="66" t="e">
        <f>VLOOKUP(C133,'Measure&amp;Incentive Picklist'!E:J,2,FALSE)</f>
        <v>#N/A</v>
      </c>
      <c r="E133" s="69"/>
      <c r="F133" s="70"/>
      <c r="G133" s="77" t="str">
        <f t="shared" si="11"/>
        <v/>
      </c>
      <c r="H133" s="247"/>
      <c r="I133" s="70"/>
      <c r="J133" s="70"/>
      <c r="K133" s="70"/>
      <c r="L133" s="69"/>
      <c r="M133" s="65" t="e">
        <f>VLOOKUP(L133,'HVAC Picklist'!$A$2:$C$61,3,FALSE)</f>
        <v>#N/A</v>
      </c>
      <c r="N133" s="65" t="e">
        <f>VLOOKUP(L133,'HVAC Picklist'!$A$2:$D$61,4,FALSE)</f>
        <v>#N/A</v>
      </c>
      <c r="O133" s="69"/>
      <c r="P133" s="78"/>
      <c r="Q133" s="69"/>
      <c r="R133" s="69"/>
      <c r="S133" s="71"/>
      <c r="T133" s="71"/>
      <c r="U133" s="72" t="str">
        <f t="shared" si="12"/>
        <v/>
      </c>
      <c r="V133" s="126" t="str">
        <f t="shared" si="18"/>
        <v/>
      </c>
      <c r="W133" s="69"/>
      <c r="X133" s="65">
        <f t="shared" si="13"/>
        <v>0</v>
      </c>
      <c r="Y133" s="65">
        <f t="shared" si="14"/>
        <v>0</v>
      </c>
      <c r="AB133" s="65">
        <f t="shared" si="15"/>
        <v>0</v>
      </c>
      <c r="AC133" s="65">
        <f t="shared" si="15"/>
        <v>0</v>
      </c>
      <c r="AD133" s="188" t="str">
        <f t="shared" si="16"/>
        <v/>
      </c>
    </row>
    <row r="134" spans="1:30" x14ac:dyDescent="0.25">
      <c r="A134" s="66">
        <f t="shared" si="17"/>
        <v>127</v>
      </c>
      <c r="C134" s="69"/>
      <c r="D134" s="66" t="e">
        <f>VLOOKUP(C134,'Measure&amp;Incentive Picklist'!E:J,2,FALSE)</f>
        <v>#N/A</v>
      </c>
      <c r="E134" s="69"/>
      <c r="F134" s="70"/>
      <c r="G134" s="77" t="str">
        <f t="shared" si="11"/>
        <v/>
      </c>
      <c r="H134" s="247"/>
      <c r="I134" s="70"/>
      <c r="J134" s="70"/>
      <c r="K134" s="70"/>
      <c r="L134" s="69"/>
      <c r="M134" s="65" t="e">
        <f>VLOOKUP(L134,'HVAC Picklist'!$A$2:$C$61,3,FALSE)</f>
        <v>#N/A</v>
      </c>
      <c r="N134" s="65" t="e">
        <f>VLOOKUP(L134,'HVAC Picklist'!$A$2:$D$61,4,FALSE)</f>
        <v>#N/A</v>
      </c>
      <c r="O134" s="69"/>
      <c r="P134" s="78"/>
      <c r="Q134" s="69"/>
      <c r="R134" s="69"/>
      <c r="S134" s="71"/>
      <c r="T134" s="71"/>
      <c r="U134" s="72" t="str">
        <f t="shared" si="12"/>
        <v/>
      </c>
      <c r="V134" s="126" t="str">
        <f t="shared" si="18"/>
        <v/>
      </c>
      <c r="W134" s="69"/>
      <c r="X134" s="65">
        <f t="shared" si="13"/>
        <v>0</v>
      </c>
      <c r="Y134" s="65">
        <f t="shared" si="14"/>
        <v>0</v>
      </c>
      <c r="AB134" s="65">
        <f t="shared" si="15"/>
        <v>0</v>
      </c>
      <c r="AC134" s="65">
        <f t="shared" si="15"/>
        <v>0</v>
      </c>
      <c r="AD134" s="188" t="str">
        <f t="shared" si="16"/>
        <v/>
      </c>
    </row>
    <row r="135" spans="1:30" x14ac:dyDescent="0.25">
      <c r="A135" s="66">
        <f t="shared" si="17"/>
        <v>128</v>
      </c>
      <c r="C135" s="69"/>
      <c r="D135" s="66" t="e">
        <f>VLOOKUP(C135,'Measure&amp;Incentive Picklist'!E:J,2,FALSE)</f>
        <v>#N/A</v>
      </c>
      <c r="E135" s="69"/>
      <c r="F135" s="70"/>
      <c r="G135" s="77" t="str">
        <f t="shared" si="11"/>
        <v/>
      </c>
      <c r="H135" s="247"/>
      <c r="I135" s="70"/>
      <c r="J135" s="70"/>
      <c r="K135" s="70"/>
      <c r="L135" s="69"/>
      <c r="M135" s="65" t="e">
        <f>VLOOKUP(L135,'HVAC Picklist'!$A$2:$C$61,3,FALSE)</f>
        <v>#N/A</v>
      </c>
      <c r="N135" s="65" t="e">
        <f>VLOOKUP(L135,'HVAC Picklist'!$A$2:$D$61,4,FALSE)</f>
        <v>#N/A</v>
      </c>
      <c r="O135" s="69"/>
      <c r="P135" s="78"/>
      <c r="Q135" s="69"/>
      <c r="R135" s="69"/>
      <c r="S135" s="71"/>
      <c r="T135" s="71"/>
      <c r="U135" s="72" t="str">
        <f t="shared" si="12"/>
        <v/>
      </c>
      <c r="V135" s="126" t="str">
        <f t="shared" si="18"/>
        <v/>
      </c>
      <c r="W135" s="69"/>
      <c r="X135" s="65">
        <f t="shared" si="13"/>
        <v>0</v>
      </c>
      <c r="Y135" s="65">
        <f t="shared" si="14"/>
        <v>0</v>
      </c>
      <c r="AB135" s="65">
        <f t="shared" si="15"/>
        <v>0</v>
      </c>
      <c r="AC135" s="65">
        <f t="shared" si="15"/>
        <v>0</v>
      </c>
      <c r="AD135" s="188" t="str">
        <f t="shared" si="16"/>
        <v/>
      </c>
    </row>
    <row r="136" spans="1:30" x14ac:dyDescent="0.25">
      <c r="A136" s="66">
        <f t="shared" si="17"/>
        <v>129</v>
      </c>
      <c r="C136" s="69"/>
      <c r="D136" s="66" t="e">
        <f>VLOOKUP(C136,'Measure&amp;Incentive Picklist'!E:J,2,FALSE)</f>
        <v>#N/A</v>
      </c>
      <c r="E136" s="69"/>
      <c r="F136" s="70"/>
      <c r="G136" s="77" t="str">
        <f t="shared" si="11"/>
        <v/>
      </c>
      <c r="H136" s="247"/>
      <c r="I136" s="70"/>
      <c r="J136" s="70"/>
      <c r="K136" s="70"/>
      <c r="L136" s="69"/>
      <c r="M136" s="65" t="e">
        <f>VLOOKUP(L136,'HVAC Picklist'!$A$2:$C$61,3,FALSE)</f>
        <v>#N/A</v>
      </c>
      <c r="N136" s="65" t="e">
        <f>VLOOKUP(L136,'HVAC Picklist'!$A$2:$D$61,4,FALSE)</f>
        <v>#N/A</v>
      </c>
      <c r="O136" s="69"/>
      <c r="P136" s="78"/>
      <c r="Q136" s="69"/>
      <c r="R136" s="69"/>
      <c r="S136" s="71"/>
      <c r="T136" s="71"/>
      <c r="U136" s="72" t="str">
        <f t="shared" si="12"/>
        <v/>
      </c>
      <c r="V136" s="126" t="str">
        <f t="shared" si="18"/>
        <v/>
      </c>
      <c r="W136" s="69"/>
      <c r="X136" s="65">
        <f t="shared" si="13"/>
        <v>0</v>
      </c>
      <c r="Y136" s="65">
        <f t="shared" si="14"/>
        <v>0</v>
      </c>
      <c r="AB136" s="65">
        <f t="shared" si="15"/>
        <v>0</v>
      </c>
      <c r="AC136" s="65">
        <f t="shared" si="15"/>
        <v>0</v>
      </c>
      <c r="AD136" s="188" t="str">
        <f t="shared" si="16"/>
        <v/>
      </c>
    </row>
    <row r="137" spans="1:30" x14ac:dyDescent="0.25">
      <c r="A137" s="66">
        <f t="shared" si="17"/>
        <v>130</v>
      </c>
      <c r="C137" s="69"/>
      <c r="D137" s="66" t="e">
        <f>VLOOKUP(C137,'Measure&amp;Incentive Picklist'!E:J,2,FALSE)</f>
        <v>#N/A</v>
      </c>
      <c r="E137" s="69"/>
      <c r="F137" s="70"/>
      <c r="G137" s="77" t="str">
        <f t="shared" ref="G137:G200" si="19">IF(ISTEXT(C137),"Air-Cooled Chiller","")</f>
        <v/>
      </c>
      <c r="H137" s="247"/>
      <c r="I137" s="70"/>
      <c r="J137" s="70"/>
      <c r="K137" s="70"/>
      <c r="L137" s="69"/>
      <c r="M137" s="65" t="e">
        <f>VLOOKUP(L137,'HVAC Picklist'!$A$2:$C$61,3,FALSE)</f>
        <v>#N/A</v>
      </c>
      <c r="N137" s="65" t="e">
        <f>VLOOKUP(L137,'HVAC Picklist'!$A$2:$D$61,4,FALSE)</f>
        <v>#N/A</v>
      </c>
      <c r="O137" s="69"/>
      <c r="P137" s="78"/>
      <c r="Q137" s="69"/>
      <c r="R137" s="69"/>
      <c r="S137" s="71"/>
      <c r="T137" s="71"/>
      <c r="U137" s="72" t="str">
        <f t="shared" ref="U137:U200" si="20">IF(AND(S137="",T137=""),"",$S137+$T137)</f>
        <v/>
      </c>
      <c r="V137" s="126" t="str">
        <f t="shared" si="18"/>
        <v/>
      </c>
      <c r="W137" s="69"/>
      <c r="X137" s="65">
        <f t="shared" ref="X137:X200" si="21">IF(OR(C137&gt;"",E137&gt;0,F137&gt;0,H137&gt;0,J137&gt;0,I137&gt;0,K137&gt;0,L137&gt;"",O137&gt;"",Q137&gt;0,R137&gt;0,S137&gt;0,T137&gt;0,W137&gt;0,P137&gt;0),1,0)</f>
        <v>0</v>
      </c>
      <c r="Y137" s="65">
        <f t="shared" ref="Y137:Y200" si="22">IF(AND(C137&gt;0,ISERROR(X137)),1,0)</f>
        <v>0</v>
      </c>
      <c r="AB137" s="65">
        <f t="shared" ref="AB137:AC200" si="23">IF(ISERROR(U137),1,0)</f>
        <v>0</v>
      </c>
      <c r="AC137" s="65">
        <f t="shared" si="23"/>
        <v>0</v>
      </c>
      <c r="AD137" s="188" t="str">
        <f t="shared" ref="AD137:AD200" si="24">IF(OR(AND(OR(L137=AF$8,L137=AF$9,L137=AF$10,L137=AF$11,L137=AF$12,L137=AF$13,L137=AF$14,L137=AF$15,L137=AF$16,L137=AF$17,L137=AF$18,L137=AF$19,L137=AF$20,L137=AF$21,L137=AF$22,L137=AF$23,L137=AF$24,L137=AF$25,L137=AF$26,L137=AF$27,L137=AF$28,L137=AF$29,L137=AF$30,L137=AF$31,L137=AF$32,L137=AF$33,L137=AF$34,L137=AF$35,L137=AF$36,L137=AF$37,L137=AF$38,L137=AF$39,L137=AF$40,L137=AF$41,L137=AF$42,L137=AF$43,L137=AF$44,L137=AF$45,L137=AF$46,L137=AF$47,L137=AF$48,L137=AF$49,L137=AF$50,L137=AF$51,L137=AF$52,L137=AF$53,),O137=AG$12),AND(OR(L137=AF$54,L137=AF$55,L137=AF$56,L137=AF$57,L137=AF$58,L137=AF$59,L137=AF$60,L137=AF$61,L137=AF$62,L137=AF$63,L137=AF$64), OR(O137=AG$8,O137=AG$9,O137=AG$10)),AND(OR(L137=AF$65,L137=AF$66),O137=AG$12),AND(L137=AF$67,O137=AG$11)),1,IF(OR(L137="",O137=""),"","Error"))</f>
        <v/>
      </c>
    </row>
    <row r="138" spans="1:30" x14ac:dyDescent="0.25">
      <c r="A138" s="66">
        <f t="shared" ref="A138:A201" si="25">A137+1</f>
        <v>131</v>
      </c>
      <c r="C138" s="69"/>
      <c r="D138" s="66" t="e">
        <f>VLOOKUP(C138,'Measure&amp;Incentive Picklist'!E:J,2,FALSE)</f>
        <v>#N/A</v>
      </c>
      <c r="E138" s="69"/>
      <c r="F138" s="70"/>
      <c r="G138" s="77" t="str">
        <f t="shared" si="19"/>
        <v/>
      </c>
      <c r="H138" s="247"/>
      <c r="I138" s="70"/>
      <c r="J138" s="70"/>
      <c r="K138" s="70"/>
      <c r="L138" s="69"/>
      <c r="M138" s="65" t="e">
        <f>VLOOKUP(L138,'HVAC Picklist'!$A$2:$C$61,3,FALSE)</f>
        <v>#N/A</v>
      </c>
      <c r="N138" s="65" t="e">
        <f>VLOOKUP(L138,'HVAC Picklist'!$A$2:$D$61,4,FALSE)</f>
        <v>#N/A</v>
      </c>
      <c r="O138" s="69"/>
      <c r="P138" s="78"/>
      <c r="Q138" s="69"/>
      <c r="R138" s="69"/>
      <c r="S138" s="71"/>
      <c r="T138" s="71"/>
      <c r="U138" s="72" t="str">
        <f t="shared" si="20"/>
        <v/>
      </c>
      <c r="V138" s="126" t="str">
        <f t="shared" si="18"/>
        <v/>
      </c>
      <c r="W138" s="69"/>
      <c r="X138" s="65">
        <f t="shared" si="21"/>
        <v>0</v>
      </c>
      <c r="Y138" s="65">
        <f t="shared" si="22"/>
        <v>0</v>
      </c>
      <c r="AB138" s="65">
        <f t="shared" si="23"/>
        <v>0</v>
      </c>
      <c r="AC138" s="65">
        <f t="shared" si="23"/>
        <v>0</v>
      </c>
      <c r="AD138" s="188" t="str">
        <f t="shared" si="24"/>
        <v/>
      </c>
    </row>
    <row r="139" spans="1:30" x14ac:dyDescent="0.25">
      <c r="A139" s="66">
        <f t="shared" si="25"/>
        <v>132</v>
      </c>
      <c r="C139" s="69"/>
      <c r="D139" s="66" t="e">
        <f>VLOOKUP(C139,'Measure&amp;Incentive Picklist'!E:J,2,FALSE)</f>
        <v>#N/A</v>
      </c>
      <c r="E139" s="69"/>
      <c r="F139" s="70"/>
      <c r="G139" s="77" t="str">
        <f t="shared" si="19"/>
        <v/>
      </c>
      <c r="H139" s="247"/>
      <c r="I139" s="70"/>
      <c r="J139" s="70"/>
      <c r="K139" s="70"/>
      <c r="L139" s="69"/>
      <c r="M139" s="65" t="e">
        <f>VLOOKUP(L139,'HVAC Picklist'!$A$2:$C$61,3,FALSE)</f>
        <v>#N/A</v>
      </c>
      <c r="N139" s="65" t="e">
        <f>VLOOKUP(L139,'HVAC Picklist'!$A$2:$D$61,4,FALSE)</f>
        <v>#N/A</v>
      </c>
      <c r="O139" s="69"/>
      <c r="P139" s="78"/>
      <c r="Q139" s="69"/>
      <c r="R139" s="69"/>
      <c r="S139" s="71"/>
      <c r="T139" s="71"/>
      <c r="U139" s="72" t="str">
        <f t="shared" si="20"/>
        <v/>
      </c>
      <c r="V139" s="126" t="str">
        <f t="shared" si="18"/>
        <v/>
      </c>
      <c r="W139" s="69"/>
      <c r="X139" s="65">
        <f t="shared" si="21"/>
        <v>0</v>
      </c>
      <c r="Y139" s="65">
        <f t="shared" si="22"/>
        <v>0</v>
      </c>
      <c r="AB139" s="65">
        <f t="shared" si="23"/>
        <v>0</v>
      </c>
      <c r="AC139" s="65">
        <f t="shared" si="23"/>
        <v>0</v>
      </c>
      <c r="AD139" s="188" t="str">
        <f t="shared" si="24"/>
        <v/>
      </c>
    </row>
    <row r="140" spans="1:30" x14ac:dyDescent="0.25">
      <c r="A140" s="66">
        <f t="shared" si="25"/>
        <v>133</v>
      </c>
      <c r="C140" s="69"/>
      <c r="D140" s="66" t="e">
        <f>VLOOKUP(C140,'Measure&amp;Incentive Picklist'!E:J,2,FALSE)</f>
        <v>#N/A</v>
      </c>
      <c r="E140" s="69"/>
      <c r="F140" s="70"/>
      <c r="G140" s="77" t="str">
        <f t="shared" si="19"/>
        <v/>
      </c>
      <c r="H140" s="247"/>
      <c r="I140" s="70"/>
      <c r="J140" s="70"/>
      <c r="K140" s="70"/>
      <c r="L140" s="69"/>
      <c r="M140" s="65" t="e">
        <f>VLOOKUP(L140,'HVAC Picklist'!$A$2:$C$61,3,FALSE)</f>
        <v>#N/A</v>
      </c>
      <c r="N140" s="65" t="e">
        <f>VLOOKUP(L140,'HVAC Picklist'!$A$2:$D$61,4,FALSE)</f>
        <v>#N/A</v>
      </c>
      <c r="O140" s="69"/>
      <c r="P140" s="78"/>
      <c r="Q140" s="69"/>
      <c r="R140" s="69"/>
      <c r="S140" s="71"/>
      <c r="T140" s="71"/>
      <c r="U140" s="72" t="str">
        <f t="shared" si="20"/>
        <v/>
      </c>
      <c r="V140" s="126" t="str">
        <f t="shared" si="18"/>
        <v/>
      </c>
      <c r="W140" s="69"/>
      <c r="X140" s="65">
        <f t="shared" si="21"/>
        <v>0</v>
      </c>
      <c r="Y140" s="65">
        <f t="shared" si="22"/>
        <v>0</v>
      </c>
      <c r="AB140" s="65">
        <f t="shared" si="23"/>
        <v>0</v>
      </c>
      <c r="AC140" s="65">
        <f t="shared" si="23"/>
        <v>0</v>
      </c>
      <c r="AD140" s="188" t="str">
        <f t="shared" si="24"/>
        <v/>
      </c>
    </row>
    <row r="141" spans="1:30" x14ac:dyDescent="0.25">
      <c r="A141" s="66">
        <f t="shared" si="25"/>
        <v>134</v>
      </c>
      <c r="C141" s="69"/>
      <c r="D141" s="66" t="e">
        <f>VLOOKUP(C141,'Measure&amp;Incentive Picklist'!E:J,2,FALSE)</f>
        <v>#N/A</v>
      </c>
      <c r="E141" s="69"/>
      <c r="F141" s="70"/>
      <c r="G141" s="77" t="str">
        <f t="shared" si="19"/>
        <v/>
      </c>
      <c r="H141" s="247"/>
      <c r="I141" s="70"/>
      <c r="J141" s="70"/>
      <c r="K141" s="70"/>
      <c r="L141" s="69"/>
      <c r="M141" s="65" t="e">
        <f>VLOOKUP(L141,'HVAC Picklist'!$A$2:$C$61,3,FALSE)</f>
        <v>#N/A</v>
      </c>
      <c r="N141" s="65" t="e">
        <f>VLOOKUP(L141,'HVAC Picklist'!$A$2:$D$61,4,FALSE)</f>
        <v>#N/A</v>
      </c>
      <c r="O141" s="69"/>
      <c r="P141" s="78"/>
      <c r="Q141" s="69"/>
      <c r="R141" s="69"/>
      <c r="S141" s="71"/>
      <c r="T141" s="71"/>
      <c r="U141" s="72" t="str">
        <f t="shared" si="20"/>
        <v/>
      </c>
      <c r="V141" s="126" t="str">
        <f t="shared" si="18"/>
        <v/>
      </c>
      <c r="W141" s="69"/>
      <c r="X141" s="65">
        <f t="shared" si="21"/>
        <v>0</v>
      </c>
      <c r="Y141" s="65">
        <f t="shared" si="22"/>
        <v>0</v>
      </c>
      <c r="AB141" s="65">
        <f t="shared" si="23"/>
        <v>0</v>
      </c>
      <c r="AC141" s="65">
        <f t="shared" si="23"/>
        <v>0</v>
      </c>
      <c r="AD141" s="188" t="str">
        <f t="shared" si="24"/>
        <v/>
      </c>
    </row>
    <row r="142" spans="1:30" x14ac:dyDescent="0.25">
      <c r="A142" s="66">
        <f t="shared" si="25"/>
        <v>135</v>
      </c>
      <c r="C142" s="69"/>
      <c r="D142" s="66" t="e">
        <f>VLOOKUP(C142,'Measure&amp;Incentive Picklist'!E:J,2,FALSE)</f>
        <v>#N/A</v>
      </c>
      <c r="E142" s="69"/>
      <c r="F142" s="70"/>
      <c r="G142" s="77" t="str">
        <f t="shared" si="19"/>
        <v/>
      </c>
      <c r="H142" s="247"/>
      <c r="I142" s="70"/>
      <c r="J142" s="70"/>
      <c r="K142" s="70"/>
      <c r="L142" s="69"/>
      <c r="M142" s="65" t="e">
        <f>VLOOKUP(L142,'HVAC Picklist'!$A$2:$C$61,3,FALSE)</f>
        <v>#N/A</v>
      </c>
      <c r="N142" s="65" t="e">
        <f>VLOOKUP(L142,'HVAC Picklist'!$A$2:$D$61,4,FALSE)</f>
        <v>#N/A</v>
      </c>
      <c r="O142" s="69"/>
      <c r="P142" s="78"/>
      <c r="Q142" s="69"/>
      <c r="R142" s="69"/>
      <c r="S142" s="71"/>
      <c r="T142" s="71"/>
      <c r="U142" s="72" t="str">
        <f t="shared" si="20"/>
        <v/>
      </c>
      <c r="V142" s="126" t="str">
        <f t="shared" si="18"/>
        <v/>
      </c>
      <c r="W142" s="69"/>
      <c r="X142" s="65">
        <f t="shared" si="21"/>
        <v>0</v>
      </c>
      <c r="Y142" s="65">
        <f t="shared" si="22"/>
        <v>0</v>
      </c>
      <c r="AB142" s="65">
        <f t="shared" si="23"/>
        <v>0</v>
      </c>
      <c r="AC142" s="65">
        <f t="shared" si="23"/>
        <v>0</v>
      </c>
      <c r="AD142" s="188" t="str">
        <f t="shared" si="24"/>
        <v/>
      </c>
    </row>
    <row r="143" spans="1:30" x14ac:dyDescent="0.25">
      <c r="A143" s="66">
        <f t="shared" si="25"/>
        <v>136</v>
      </c>
      <c r="C143" s="69"/>
      <c r="D143" s="66" t="e">
        <f>VLOOKUP(C143,'Measure&amp;Incentive Picklist'!E:J,2,FALSE)</f>
        <v>#N/A</v>
      </c>
      <c r="E143" s="69"/>
      <c r="F143" s="70"/>
      <c r="G143" s="77" t="str">
        <f t="shared" si="19"/>
        <v/>
      </c>
      <c r="H143" s="247"/>
      <c r="I143" s="70"/>
      <c r="J143" s="70"/>
      <c r="K143" s="70"/>
      <c r="L143" s="69"/>
      <c r="M143" s="65" t="e">
        <f>VLOOKUP(L143,'HVAC Picklist'!$A$2:$C$61,3,FALSE)</f>
        <v>#N/A</v>
      </c>
      <c r="N143" s="65" t="e">
        <f>VLOOKUP(L143,'HVAC Picklist'!$A$2:$D$61,4,FALSE)</f>
        <v>#N/A</v>
      </c>
      <c r="O143" s="69"/>
      <c r="P143" s="78"/>
      <c r="Q143" s="69"/>
      <c r="R143" s="69"/>
      <c r="S143" s="71"/>
      <c r="T143" s="71"/>
      <c r="U143" s="72" t="str">
        <f t="shared" si="20"/>
        <v/>
      </c>
      <c r="V143" s="126" t="str">
        <f t="shared" si="18"/>
        <v/>
      </c>
      <c r="W143" s="69"/>
      <c r="X143" s="65">
        <f t="shared" si="21"/>
        <v>0</v>
      </c>
      <c r="Y143" s="65">
        <f t="shared" si="22"/>
        <v>0</v>
      </c>
      <c r="AB143" s="65">
        <f t="shared" si="23"/>
        <v>0</v>
      </c>
      <c r="AC143" s="65">
        <f t="shared" si="23"/>
        <v>0</v>
      </c>
      <c r="AD143" s="188" t="str">
        <f t="shared" si="24"/>
        <v/>
      </c>
    </row>
    <row r="144" spans="1:30" x14ac:dyDescent="0.25">
      <c r="A144" s="66">
        <f t="shared" si="25"/>
        <v>137</v>
      </c>
      <c r="C144" s="69"/>
      <c r="D144" s="66" t="e">
        <f>VLOOKUP(C144,'Measure&amp;Incentive Picklist'!E:J,2,FALSE)</f>
        <v>#N/A</v>
      </c>
      <c r="E144" s="69"/>
      <c r="F144" s="70"/>
      <c r="G144" s="77" t="str">
        <f t="shared" si="19"/>
        <v/>
      </c>
      <c r="H144" s="247"/>
      <c r="I144" s="70"/>
      <c r="J144" s="70"/>
      <c r="K144" s="70"/>
      <c r="L144" s="69"/>
      <c r="M144" s="65" t="e">
        <f>VLOOKUP(L144,'HVAC Picklist'!$A$2:$C$61,3,FALSE)</f>
        <v>#N/A</v>
      </c>
      <c r="N144" s="65" t="e">
        <f>VLOOKUP(L144,'HVAC Picklist'!$A$2:$D$61,4,FALSE)</f>
        <v>#N/A</v>
      </c>
      <c r="O144" s="69"/>
      <c r="P144" s="78"/>
      <c r="Q144" s="69"/>
      <c r="R144" s="69"/>
      <c r="S144" s="71"/>
      <c r="T144" s="71"/>
      <c r="U144" s="72" t="str">
        <f t="shared" si="20"/>
        <v/>
      </c>
      <c r="V144" s="126" t="str">
        <f t="shared" si="18"/>
        <v/>
      </c>
      <c r="W144" s="69"/>
      <c r="X144" s="65">
        <f t="shared" si="21"/>
        <v>0</v>
      </c>
      <c r="Y144" s="65">
        <f t="shared" si="22"/>
        <v>0</v>
      </c>
      <c r="AB144" s="65">
        <f t="shared" si="23"/>
        <v>0</v>
      </c>
      <c r="AC144" s="65">
        <f t="shared" si="23"/>
        <v>0</v>
      </c>
      <c r="AD144" s="188" t="str">
        <f t="shared" si="24"/>
        <v/>
      </c>
    </row>
    <row r="145" spans="1:30" x14ac:dyDescent="0.25">
      <c r="A145" s="66">
        <f t="shared" si="25"/>
        <v>138</v>
      </c>
      <c r="C145" s="69"/>
      <c r="D145" s="66" t="e">
        <f>VLOOKUP(C145,'Measure&amp;Incentive Picklist'!E:J,2,FALSE)</f>
        <v>#N/A</v>
      </c>
      <c r="E145" s="69"/>
      <c r="F145" s="70"/>
      <c r="G145" s="77" t="str">
        <f t="shared" si="19"/>
        <v/>
      </c>
      <c r="H145" s="247"/>
      <c r="I145" s="70"/>
      <c r="J145" s="70"/>
      <c r="K145" s="70"/>
      <c r="L145" s="69"/>
      <c r="M145" s="65" t="e">
        <f>VLOOKUP(L145,'HVAC Picklist'!$A$2:$C$61,3,FALSE)</f>
        <v>#N/A</v>
      </c>
      <c r="N145" s="65" t="e">
        <f>VLOOKUP(L145,'HVAC Picklist'!$A$2:$D$61,4,FALSE)</f>
        <v>#N/A</v>
      </c>
      <c r="O145" s="69"/>
      <c r="P145" s="78"/>
      <c r="Q145" s="69"/>
      <c r="R145" s="69"/>
      <c r="S145" s="71"/>
      <c r="T145" s="71"/>
      <c r="U145" s="72" t="str">
        <f t="shared" si="20"/>
        <v/>
      </c>
      <c r="V145" s="126" t="str">
        <f t="shared" si="18"/>
        <v/>
      </c>
      <c r="W145" s="69"/>
      <c r="X145" s="65">
        <f t="shared" si="21"/>
        <v>0</v>
      </c>
      <c r="Y145" s="65">
        <f t="shared" si="22"/>
        <v>0</v>
      </c>
      <c r="AB145" s="65">
        <f t="shared" si="23"/>
        <v>0</v>
      </c>
      <c r="AC145" s="65">
        <f t="shared" si="23"/>
        <v>0</v>
      </c>
      <c r="AD145" s="188" t="str">
        <f t="shared" si="24"/>
        <v/>
      </c>
    </row>
    <row r="146" spans="1:30" x14ac:dyDescent="0.25">
      <c r="A146" s="66">
        <f t="shared" si="25"/>
        <v>139</v>
      </c>
      <c r="C146" s="69"/>
      <c r="D146" s="66" t="e">
        <f>VLOOKUP(C146,'Measure&amp;Incentive Picklist'!E:J,2,FALSE)</f>
        <v>#N/A</v>
      </c>
      <c r="E146" s="69"/>
      <c r="F146" s="70"/>
      <c r="G146" s="77" t="str">
        <f t="shared" si="19"/>
        <v/>
      </c>
      <c r="H146" s="247"/>
      <c r="I146" s="70"/>
      <c r="J146" s="70"/>
      <c r="K146" s="70"/>
      <c r="L146" s="69"/>
      <c r="M146" s="65" t="e">
        <f>VLOOKUP(L146,'HVAC Picklist'!$A$2:$C$61,3,FALSE)</f>
        <v>#N/A</v>
      </c>
      <c r="N146" s="65" t="e">
        <f>VLOOKUP(L146,'HVAC Picklist'!$A$2:$D$61,4,FALSE)</f>
        <v>#N/A</v>
      </c>
      <c r="O146" s="69"/>
      <c r="P146" s="78"/>
      <c r="Q146" s="69"/>
      <c r="R146" s="69"/>
      <c r="S146" s="71"/>
      <c r="T146" s="71"/>
      <c r="U146" s="72" t="str">
        <f t="shared" si="20"/>
        <v/>
      </c>
      <c r="V146" s="126" t="str">
        <f t="shared" si="18"/>
        <v/>
      </c>
      <c r="W146" s="69"/>
      <c r="X146" s="65">
        <f t="shared" si="21"/>
        <v>0</v>
      </c>
      <c r="Y146" s="65">
        <f t="shared" si="22"/>
        <v>0</v>
      </c>
      <c r="AB146" s="65">
        <f t="shared" si="23"/>
        <v>0</v>
      </c>
      <c r="AC146" s="65">
        <f t="shared" si="23"/>
        <v>0</v>
      </c>
      <c r="AD146" s="188" t="str">
        <f t="shared" si="24"/>
        <v/>
      </c>
    </row>
    <row r="147" spans="1:30" x14ac:dyDescent="0.25">
      <c r="A147" s="66">
        <f t="shared" si="25"/>
        <v>140</v>
      </c>
      <c r="C147" s="69"/>
      <c r="D147" s="66" t="e">
        <f>VLOOKUP(C147,'Measure&amp;Incentive Picklist'!E:J,2,FALSE)</f>
        <v>#N/A</v>
      </c>
      <c r="E147" s="69"/>
      <c r="F147" s="70"/>
      <c r="G147" s="77" t="str">
        <f t="shared" si="19"/>
        <v/>
      </c>
      <c r="H147" s="247"/>
      <c r="I147" s="70"/>
      <c r="J147" s="70"/>
      <c r="K147" s="70"/>
      <c r="L147" s="69"/>
      <c r="M147" s="65" t="e">
        <f>VLOOKUP(L147,'HVAC Picklist'!$A$2:$C$61,3,FALSE)</f>
        <v>#N/A</v>
      </c>
      <c r="N147" s="65" t="e">
        <f>VLOOKUP(L147,'HVAC Picklist'!$A$2:$D$61,4,FALSE)</f>
        <v>#N/A</v>
      </c>
      <c r="O147" s="69"/>
      <c r="P147" s="78"/>
      <c r="Q147" s="69"/>
      <c r="R147" s="69"/>
      <c r="S147" s="71"/>
      <c r="T147" s="71"/>
      <c r="U147" s="72" t="str">
        <f t="shared" si="20"/>
        <v/>
      </c>
      <c r="V147" s="126" t="str">
        <f t="shared" si="18"/>
        <v/>
      </c>
      <c r="W147" s="69"/>
      <c r="X147" s="65">
        <f t="shared" si="21"/>
        <v>0</v>
      </c>
      <c r="Y147" s="65">
        <f t="shared" si="22"/>
        <v>0</v>
      </c>
      <c r="AB147" s="65">
        <f t="shared" si="23"/>
        <v>0</v>
      </c>
      <c r="AC147" s="65">
        <f t="shared" si="23"/>
        <v>0</v>
      </c>
      <c r="AD147" s="188" t="str">
        <f t="shared" si="24"/>
        <v/>
      </c>
    </row>
    <row r="148" spans="1:30" x14ac:dyDescent="0.25">
      <c r="A148" s="66">
        <f t="shared" si="25"/>
        <v>141</v>
      </c>
      <c r="C148" s="69"/>
      <c r="D148" s="66" t="e">
        <f>VLOOKUP(C148,'Measure&amp;Incentive Picklist'!E:J,2,FALSE)</f>
        <v>#N/A</v>
      </c>
      <c r="E148" s="69"/>
      <c r="F148" s="70"/>
      <c r="G148" s="77" t="str">
        <f t="shared" si="19"/>
        <v/>
      </c>
      <c r="H148" s="247"/>
      <c r="I148" s="70"/>
      <c r="J148" s="70"/>
      <c r="K148" s="70"/>
      <c r="L148" s="69"/>
      <c r="M148" s="65" t="e">
        <f>VLOOKUP(L148,'HVAC Picklist'!$A$2:$C$61,3,FALSE)</f>
        <v>#N/A</v>
      </c>
      <c r="N148" s="65" t="e">
        <f>VLOOKUP(L148,'HVAC Picklist'!$A$2:$D$61,4,FALSE)</f>
        <v>#N/A</v>
      </c>
      <c r="O148" s="69"/>
      <c r="P148" s="78"/>
      <c r="Q148" s="69"/>
      <c r="R148" s="69"/>
      <c r="S148" s="71"/>
      <c r="T148" s="71"/>
      <c r="U148" s="72" t="str">
        <f t="shared" si="20"/>
        <v/>
      </c>
      <c r="V148" s="126" t="str">
        <f t="shared" si="18"/>
        <v/>
      </c>
      <c r="W148" s="69"/>
      <c r="X148" s="65">
        <f t="shared" si="21"/>
        <v>0</v>
      </c>
      <c r="Y148" s="65">
        <f t="shared" si="22"/>
        <v>0</v>
      </c>
      <c r="AB148" s="65">
        <f t="shared" si="23"/>
        <v>0</v>
      </c>
      <c r="AC148" s="65">
        <f t="shared" si="23"/>
        <v>0</v>
      </c>
      <c r="AD148" s="188" t="str">
        <f t="shared" si="24"/>
        <v/>
      </c>
    </row>
    <row r="149" spans="1:30" x14ac:dyDescent="0.25">
      <c r="A149" s="66">
        <f t="shared" si="25"/>
        <v>142</v>
      </c>
      <c r="C149" s="69"/>
      <c r="D149" s="66" t="e">
        <f>VLOOKUP(C149,'Measure&amp;Incentive Picklist'!E:J,2,FALSE)</f>
        <v>#N/A</v>
      </c>
      <c r="E149" s="69"/>
      <c r="F149" s="70"/>
      <c r="G149" s="77" t="str">
        <f t="shared" si="19"/>
        <v/>
      </c>
      <c r="H149" s="247"/>
      <c r="I149" s="70"/>
      <c r="J149" s="70"/>
      <c r="K149" s="70"/>
      <c r="L149" s="69"/>
      <c r="M149" s="65" t="e">
        <f>VLOOKUP(L149,'HVAC Picklist'!$A$2:$C$61,3,FALSE)</f>
        <v>#N/A</v>
      </c>
      <c r="N149" s="65" t="e">
        <f>VLOOKUP(L149,'HVAC Picklist'!$A$2:$D$61,4,FALSE)</f>
        <v>#N/A</v>
      </c>
      <c r="O149" s="69"/>
      <c r="P149" s="78"/>
      <c r="Q149" s="69"/>
      <c r="R149" s="69"/>
      <c r="S149" s="71"/>
      <c r="T149" s="71"/>
      <c r="U149" s="72" t="str">
        <f t="shared" si="20"/>
        <v/>
      </c>
      <c r="V149" s="126" t="str">
        <f t="shared" si="18"/>
        <v/>
      </c>
      <c r="W149" s="69"/>
      <c r="X149" s="65">
        <f t="shared" si="21"/>
        <v>0</v>
      </c>
      <c r="Y149" s="65">
        <f t="shared" si="22"/>
        <v>0</v>
      </c>
      <c r="AB149" s="65">
        <f t="shared" si="23"/>
        <v>0</v>
      </c>
      <c r="AC149" s="65">
        <f t="shared" si="23"/>
        <v>0</v>
      </c>
      <c r="AD149" s="188" t="str">
        <f t="shared" si="24"/>
        <v/>
      </c>
    </row>
    <row r="150" spans="1:30" x14ac:dyDescent="0.25">
      <c r="A150" s="66">
        <f t="shared" si="25"/>
        <v>143</v>
      </c>
      <c r="C150" s="69"/>
      <c r="D150" s="66" t="e">
        <f>VLOOKUP(C150,'Measure&amp;Incentive Picklist'!E:J,2,FALSE)</f>
        <v>#N/A</v>
      </c>
      <c r="E150" s="69"/>
      <c r="F150" s="70"/>
      <c r="G150" s="77" t="str">
        <f t="shared" si="19"/>
        <v/>
      </c>
      <c r="H150" s="247"/>
      <c r="I150" s="70"/>
      <c r="J150" s="70"/>
      <c r="K150" s="70"/>
      <c r="L150" s="69"/>
      <c r="M150" s="65" t="e">
        <f>VLOOKUP(L150,'HVAC Picklist'!$A$2:$C$61,3,FALSE)</f>
        <v>#N/A</v>
      </c>
      <c r="N150" s="65" t="e">
        <f>VLOOKUP(L150,'HVAC Picklist'!$A$2:$D$61,4,FALSE)</f>
        <v>#N/A</v>
      </c>
      <c r="O150" s="69"/>
      <c r="P150" s="78"/>
      <c r="Q150" s="69"/>
      <c r="R150" s="69"/>
      <c r="S150" s="71"/>
      <c r="T150" s="71"/>
      <c r="U150" s="72" t="str">
        <f t="shared" si="20"/>
        <v/>
      </c>
      <c r="V150" s="126" t="str">
        <f t="shared" si="18"/>
        <v/>
      </c>
      <c r="W150" s="69"/>
      <c r="X150" s="65">
        <f t="shared" si="21"/>
        <v>0</v>
      </c>
      <c r="Y150" s="65">
        <f t="shared" si="22"/>
        <v>0</v>
      </c>
      <c r="AB150" s="65">
        <f t="shared" si="23"/>
        <v>0</v>
      </c>
      <c r="AC150" s="65">
        <f t="shared" si="23"/>
        <v>0</v>
      </c>
      <c r="AD150" s="188" t="str">
        <f t="shared" si="24"/>
        <v/>
      </c>
    </row>
    <row r="151" spans="1:30" x14ac:dyDescent="0.25">
      <c r="A151" s="66">
        <f t="shared" si="25"/>
        <v>144</v>
      </c>
      <c r="C151" s="69"/>
      <c r="D151" s="66" t="e">
        <f>VLOOKUP(C151,'Measure&amp;Incentive Picklist'!E:J,2,FALSE)</f>
        <v>#N/A</v>
      </c>
      <c r="E151" s="69"/>
      <c r="F151" s="70"/>
      <c r="G151" s="77" t="str">
        <f t="shared" si="19"/>
        <v/>
      </c>
      <c r="H151" s="247"/>
      <c r="I151" s="70"/>
      <c r="J151" s="70"/>
      <c r="K151" s="70"/>
      <c r="L151" s="69"/>
      <c r="M151" s="65" t="e">
        <f>VLOOKUP(L151,'HVAC Picklist'!$A$2:$C$61,3,FALSE)</f>
        <v>#N/A</v>
      </c>
      <c r="N151" s="65" t="e">
        <f>VLOOKUP(L151,'HVAC Picklist'!$A$2:$D$61,4,FALSE)</f>
        <v>#N/A</v>
      </c>
      <c r="O151" s="69"/>
      <c r="P151" s="78"/>
      <c r="Q151" s="69"/>
      <c r="R151" s="69"/>
      <c r="S151" s="71"/>
      <c r="T151" s="71"/>
      <c r="U151" s="72" t="str">
        <f t="shared" si="20"/>
        <v/>
      </c>
      <c r="V151" s="126" t="str">
        <f t="shared" si="18"/>
        <v/>
      </c>
      <c r="W151" s="69"/>
      <c r="X151" s="65">
        <f t="shared" si="21"/>
        <v>0</v>
      </c>
      <c r="Y151" s="65">
        <f t="shared" si="22"/>
        <v>0</v>
      </c>
      <c r="AB151" s="65">
        <f t="shared" si="23"/>
        <v>0</v>
      </c>
      <c r="AC151" s="65">
        <f t="shared" si="23"/>
        <v>0</v>
      </c>
      <c r="AD151" s="188" t="str">
        <f t="shared" si="24"/>
        <v/>
      </c>
    </row>
    <row r="152" spans="1:30" x14ac:dyDescent="0.25">
      <c r="A152" s="66">
        <f t="shared" si="25"/>
        <v>145</v>
      </c>
      <c r="C152" s="69"/>
      <c r="D152" s="66" t="e">
        <f>VLOOKUP(C152,'Measure&amp;Incentive Picklist'!E:J,2,FALSE)</f>
        <v>#N/A</v>
      </c>
      <c r="E152" s="69"/>
      <c r="F152" s="70"/>
      <c r="G152" s="77" t="str">
        <f t="shared" si="19"/>
        <v/>
      </c>
      <c r="H152" s="247"/>
      <c r="I152" s="70"/>
      <c r="J152" s="70"/>
      <c r="K152" s="70"/>
      <c r="L152" s="69"/>
      <c r="M152" s="65" t="e">
        <f>VLOOKUP(L152,'HVAC Picklist'!$A$2:$C$61,3,FALSE)</f>
        <v>#N/A</v>
      </c>
      <c r="N152" s="65" t="e">
        <f>VLOOKUP(L152,'HVAC Picklist'!$A$2:$D$61,4,FALSE)</f>
        <v>#N/A</v>
      </c>
      <c r="O152" s="69"/>
      <c r="P152" s="78"/>
      <c r="Q152" s="69"/>
      <c r="R152" s="69"/>
      <c r="S152" s="71"/>
      <c r="T152" s="71"/>
      <c r="U152" s="72" t="str">
        <f t="shared" si="20"/>
        <v/>
      </c>
      <c r="V152" s="126" t="str">
        <f t="shared" si="18"/>
        <v/>
      </c>
      <c r="W152" s="69"/>
      <c r="X152" s="65">
        <f t="shared" si="21"/>
        <v>0</v>
      </c>
      <c r="Y152" s="65">
        <f t="shared" si="22"/>
        <v>0</v>
      </c>
      <c r="AB152" s="65">
        <f t="shared" si="23"/>
        <v>0</v>
      </c>
      <c r="AC152" s="65">
        <f t="shared" si="23"/>
        <v>0</v>
      </c>
      <c r="AD152" s="188" t="str">
        <f t="shared" si="24"/>
        <v/>
      </c>
    </row>
    <row r="153" spans="1:30" x14ac:dyDescent="0.25">
      <c r="A153" s="66">
        <f t="shared" si="25"/>
        <v>146</v>
      </c>
      <c r="C153" s="69"/>
      <c r="D153" s="66" t="e">
        <f>VLOOKUP(C153,'Measure&amp;Incentive Picklist'!E:J,2,FALSE)</f>
        <v>#N/A</v>
      </c>
      <c r="E153" s="69"/>
      <c r="F153" s="70"/>
      <c r="G153" s="77" t="str">
        <f t="shared" si="19"/>
        <v/>
      </c>
      <c r="H153" s="247"/>
      <c r="I153" s="70"/>
      <c r="J153" s="70"/>
      <c r="K153" s="70"/>
      <c r="L153" s="69"/>
      <c r="M153" s="65" t="e">
        <f>VLOOKUP(L153,'HVAC Picklist'!$A$2:$C$61,3,FALSE)</f>
        <v>#N/A</v>
      </c>
      <c r="N153" s="65" t="e">
        <f>VLOOKUP(L153,'HVAC Picklist'!$A$2:$D$61,4,FALSE)</f>
        <v>#N/A</v>
      </c>
      <c r="O153" s="69"/>
      <c r="P153" s="78"/>
      <c r="Q153" s="69"/>
      <c r="R153" s="69"/>
      <c r="S153" s="71"/>
      <c r="T153" s="71"/>
      <c r="U153" s="72" t="str">
        <f t="shared" si="20"/>
        <v/>
      </c>
      <c r="V153" s="126" t="str">
        <f t="shared" si="18"/>
        <v/>
      </c>
      <c r="W153" s="69"/>
      <c r="X153" s="65">
        <f t="shared" si="21"/>
        <v>0</v>
      </c>
      <c r="Y153" s="65">
        <f t="shared" si="22"/>
        <v>0</v>
      </c>
      <c r="AB153" s="65">
        <f t="shared" si="23"/>
        <v>0</v>
      </c>
      <c r="AC153" s="65">
        <f t="shared" si="23"/>
        <v>0</v>
      </c>
      <c r="AD153" s="188" t="str">
        <f t="shared" si="24"/>
        <v/>
      </c>
    </row>
    <row r="154" spans="1:30" x14ac:dyDescent="0.25">
      <c r="A154" s="66">
        <f t="shared" si="25"/>
        <v>147</v>
      </c>
      <c r="C154" s="69"/>
      <c r="D154" s="66" t="e">
        <f>VLOOKUP(C154,'Measure&amp;Incentive Picklist'!E:J,2,FALSE)</f>
        <v>#N/A</v>
      </c>
      <c r="E154" s="69"/>
      <c r="F154" s="70"/>
      <c r="G154" s="77" t="str">
        <f t="shared" si="19"/>
        <v/>
      </c>
      <c r="H154" s="247"/>
      <c r="I154" s="70"/>
      <c r="J154" s="70"/>
      <c r="K154" s="70"/>
      <c r="L154" s="69"/>
      <c r="M154" s="65" t="e">
        <f>VLOOKUP(L154,'HVAC Picklist'!$A$2:$C$61,3,FALSE)</f>
        <v>#N/A</v>
      </c>
      <c r="N154" s="65" t="e">
        <f>VLOOKUP(L154,'HVAC Picklist'!$A$2:$D$61,4,FALSE)</f>
        <v>#N/A</v>
      </c>
      <c r="O154" s="69"/>
      <c r="P154" s="78"/>
      <c r="Q154" s="69"/>
      <c r="R154" s="69"/>
      <c r="S154" s="71"/>
      <c r="T154" s="71"/>
      <c r="U154" s="72" t="str">
        <f t="shared" si="20"/>
        <v/>
      </c>
      <c r="V154" s="126" t="str">
        <f t="shared" si="18"/>
        <v/>
      </c>
      <c r="W154" s="69"/>
      <c r="X154" s="65">
        <f t="shared" si="21"/>
        <v>0</v>
      </c>
      <c r="Y154" s="65">
        <f t="shared" si="22"/>
        <v>0</v>
      </c>
      <c r="AB154" s="65">
        <f t="shared" si="23"/>
        <v>0</v>
      </c>
      <c r="AC154" s="65">
        <f t="shared" si="23"/>
        <v>0</v>
      </c>
      <c r="AD154" s="188" t="str">
        <f t="shared" si="24"/>
        <v/>
      </c>
    </row>
    <row r="155" spans="1:30" x14ac:dyDescent="0.25">
      <c r="A155" s="66">
        <f t="shared" si="25"/>
        <v>148</v>
      </c>
      <c r="C155" s="69"/>
      <c r="D155" s="66" t="e">
        <f>VLOOKUP(C155,'Measure&amp;Incentive Picklist'!E:J,2,FALSE)</f>
        <v>#N/A</v>
      </c>
      <c r="E155" s="69"/>
      <c r="F155" s="70"/>
      <c r="G155" s="77" t="str">
        <f t="shared" si="19"/>
        <v/>
      </c>
      <c r="H155" s="247"/>
      <c r="I155" s="70"/>
      <c r="J155" s="70"/>
      <c r="K155" s="70"/>
      <c r="L155" s="69"/>
      <c r="M155" s="65" t="e">
        <f>VLOOKUP(L155,'HVAC Picklist'!$A$2:$C$61,3,FALSE)</f>
        <v>#N/A</v>
      </c>
      <c r="N155" s="65" t="e">
        <f>VLOOKUP(L155,'HVAC Picklist'!$A$2:$D$61,4,FALSE)</f>
        <v>#N/A</v>
      </c>
      <c r="O155" s="69"/>
      <c r="P155" s="78"/>
      <c r="Q155" s="69"/>
      <c r="R155" s="69"/>
      <c r="S155" s="71"/>
      <c r="T155" s="71"/>
      <c r="U155" s="72" t="str">
        <f t="shared" si="20"/>
        <v/>
      </c>
      <c r="V155" s="126" t="str">
        <f t="shared" si="18"/>
        <v/>
      </c>
      <c r="W155" s="69"/>
      <c r="X155" s="65">
        <f t="shared" si="21"/>
        <v>0</v>
      </c>
      <c r="Y155" s="65">
        <f t="shared" si="22"/>
        <v>0</v>
      </c>
      <c r="AB155" s="65">
        <f t="shared" si="23"/>
        <v>0</v>
      </c>
      <c r="AC155" s="65">
        <f t="shared" si="23"/>
        <v>0</v>
      </c>
      <c r="AD155" s="188" t="str">
        <f t="shared" si="24"/>
        <v/>
      </c>
    </row>
    <row r="156" spans="1:30" x14ac:dyDescent="0.25">
      <c r="A156" s="66">
        <f t="shared" si="25"/>
        <v>149</v>
      </c>
      <c r="C156" s="69"/>
      <c r="D156" s="66" t="e">
        <f>VLOOKUP(C156,'Measure&amp;Incentive Picklist'!E:J,2,FALSE)</f>
        <v>#N/A</v>
      </c>
      <c r="E156" s="69"/>
      <c r="F156" s="70"/>
      <c r="G156" s="77" t="str">
        <f t="shared" si="19"/>
        <v/>
      </c>
      <c r="H156" s="247"/>
      <c r="I156" s="70"/>
      <c r="J156" s="70"/>
      <c r="K156" s="70"/>
      <c r="L156" s="69"/>
      <c r="M156" s="65" t="e">
        <f>VLOOKUP(L156,'HVAC Picklist'!$A$2:$C$61,3,FALSE)</f>
        <v>#N/A</v>
      </c>
      <c r="N156" s="65" t="e">
        <f>VLOOKUP(L156,'HVAC Picklist'!$A$2:$D$61,4,FALSE)</f>
        <v>#N/A</v>
      </c>
      <c r="O156" s="69"/>
      <c r="P156" s="78"/>
      <c r="Q156" s="69"/>
      <c r="R156" s="69"/>
      <c r="S156" s="71"/>
      <c r="T156" s="71"/>
      <c r="U156" s="72" t="str">
        <f t="shared" si="20"/>
        <v/>
      </c>
      <c r="V156" s="126" t="str">
        <f t="shared" si="18"/>
        <v/>
      </c>
      <c r="W156" s="69"/>
      <c r="X156" s="65">
        <f t="shared" si="21"/>
        <v>0</v>
      </c>
      <c r="Y156" s="65">
        <f t="shared" si="22"/>
        <v>0</v>
      </c>
      <c r="AB156" s="65">
        <f t="shared" si="23"/>
        <v>0</v>
      </c>
      <c r="AC156" s="65">
        <f t="shared" si="23"/>
        <v>0</v>
      </c>
      <c r="AD156" s="188" t="str">
        <f t="shared" si="24"/>
        <v/>
      </c>
    </row>
    <row r="157" spans="1:30" x14ac:dyDescent="0.25">
      <c r="A157" s="66">
        <f t="shared" si="25"/>
        <v>150</v>
      </c>
      <c r="C157" s="69"/>
      <c r="D157" s="66" t="e">
        <f>VLOOKUP(C157,'Measure&amp;Incentive Picklist'!E:J,2,FALSE)</f>
        <v>#N/A</v>
      </c>
      <c r="E157" s="69"/>
      <c r="F157" s="70"/>
      <c r="G157" s="77" t="str">
        <f t="shared" si="19"/>
        <v/>
      </c>
      <c r="H157" s="247"/>
      <c r="I157" s="70"/>
      <c r="J157" s="70"/>
      <c r="K157" s="70"/>
      <c r="L157" s="69"/>
      <c r="M157" s="65" t="e">
        <f>VLOOKUP(L157,'HVAC Picklist'!$A$2:$C$61,3,FALSE)</f>
        <v>#N/A</v>
      </c>
      <c r="N157" s="65" t="e">
        <f>VLOOKUP(L157,'HVAC Picklist'!$A$2:$D$61,4,FALSE)</f>
        <v>#N/A</v>
      </c>
      <c r="O157" s="69"/>
      <c r="P157" s="78"/>
      <c r="Q157" s="69"/>
      <c r="R157" s="69"/>
      <c r="S157" s="71"/>
      <c r="T157" s="71"/>
      <c r="U157" s="72" t="str">
        <f t="shared" si="20"/>
        <v/>
      </c>
      <c r="V157" s="126" t="str">
        <f t="shared" si="18"/>
        <v/>
      </c>
      <c r="W157" s="69"/>
      <c r="X157" s="65">
        <f t="shared" si="21"/>
        <v>0</v>
      </c>
      <c r="Y157" s="65">
        <f t="shared" si="22"/>
        <v>0</v>
      </c>
      <c r="AB157" s="65">
        <f t="shared" si="23"/>
        <v>0</v>
      </c>
      <c r="AC157" s="65">
        <f t="shared" si="23"/>
        <v>0</v>
      </c>
      <c r="AD157" s="188" t="str">
        <f t="shared" si="24"/>
        <v/>
      </c>
    </row>
    <row r="158" spans="1:30" x14ac:dyDescent="0.25">
      <c r="A158" s="66">
        <f t="shared" si="25"/>
        <v>151</v>
      </c>
      <c r="C158" s="69"/>
      <c r="D158" s="66" t="e">
        <f>VLOOKUP(C158,'Measure&amp;Incentive Picklist'!E:J,2,FALSE)</f>
        <v>#N/A</v>
      </c>
      <c r="E158" s="69"/>
      <c r="F158" s="70"/>
      <c r="G158" s="77" t="str">
        <f t="shared" si="19"/>
        <v/>
      </c>
      <c r="H158" s="247"/>
      <c r="I158" s="70"/>
      <c r="J158" s="70"/>
      <c r="K158" s="70"/>
      <c r="L158" s="69"/>
      <c r="M158" s="65" t="e">
        <f>VLOOKUP(L158,'HVAC Picklist'!$A$2:$C$61,3,FALSE)</f>
        <v>#N/A</v>
      </c>
      <c r="N158" s="65" t="e">
        <f>VLOOKUP(L158,'HVAC Picklist'!$A$2:$D$61,4,FALSE)</f>
        <v>#N/A</v>
      </c>
      <c r="O158" s="69"/>
      <c r="P158" s="78"/>
      <c r="Q158" s="69"/>
      <c r="R158" s="69"/>
      <c r="S158" s="71"/>
      <c r="T158" s="71"/>
      <c r="U158" s="72" t="str">
        <f t="shared" si="20"/>
        <v/>
      </c>
      <c r="V158" s="126" t="str">
        <f t="shared" si="18"/>
        <v/>
      </c>
      <c r="W158" s="69"/>
      <c r="X158" s="65">
        <f t="shared" si="21"/>
        <v>0</v>
      </c>
      <c r="Y158" s="65">
        <f t="shared" si="22"/>
        <v>0</v>
      </c>
      <c r="AB158" s="65">
        <f t="shared" si="23"/>
        <v>0</v>
      </c>
      <c r="AC158" s="65">
        <f t="shared" si="23"/>
        <v>0</v>
      </c>
      <c r="AD158" s="188" t="str">
        <f t="shared" si="24"/>
        <v/>
      </c>
    </row>
    <row r="159" spans="1:30" x14ac:dyDescent="0.25">
      <c r="A159" s="66">
        <f t="shared" si="25"/>
        <v>152</v>
      </c>
      <c r="C159" s="69"/>
      <c r="D159" s="66" t="e">
        <f>VLOOKUP(C159,'Measure&amp;Incentive Picklist'!E:J,2,FALSE)</f>
        <v>#N/A</v>
      </c>
      <c r="E159" s="69"/>
      <c r="F159" s="70"/>
      <c r="G159" s="77" t="str">
        <f t="shared" si="19"/>
        <v/>
      </c>
      <c r="H159" s="247"/>
      <c r="I159" s="70"/>
      <c r="J159" s="70"/>
      <c r="K159" s="70"/>
      <c r="L159" s="69"/>
      <c r="M159" s="65" t="e">
        <f>VLOOKUP(L159,'HVAC Picklist'!$A$2:$C$61,3,FALSE)</f>
        <v>#N/A</v>
      </c>
      <c r="N159" s="65" t="e">
        <f>VLOOKUP(L159,'HVAC Picklist'!$A$2:$D$61,4,FALSE)</f>
        <v>#N/A</v>
      </c>
      <c r="O159" s="69"/>
      <c r="P159" s="78"/>
      <c r="Q159" s="69"/>
      <c r="R159" s="69"/>
      <c r="S159" s="71"/>
      <c r="T159" s="71"/>
      <c r="U159" s="72" t="str">
        <f t="shared" si="20"/>
        <v/>
      </c>
      <c r="V159" s="126" t="str">
        <f t="shared" si="18"/>
        <v/>
      </c>
      <c r="W159" s="69"/>
      <c r="X159" s="65">
        <f t="shared" si="21"/>
        <v>0</v>
      </c>
      <c r="Y159" s="65">
        <f t="shared" si="22"/>
        <v>0</v>
      </c>
      <c r="AB159" s="65">
        <f t="shared" si="23"/>
        <v>0</v>
      </c>
      <c r="AC159" s="65">
        <f t="shared" si="23"/>
        <v>0</v>
      </c>
      <c r="AD159" s="188" t="str">
        <f t="shared" si="24"/>
        <v/>
      </c>
    </row>
    <row r="160" spans="1:30" x14ac:dyDescent="0.25">
      <c r="A160" s="66">
        <f t="shared" si="25"/>
        <v>153</v>
      </c>
      <c r="C160" s="69"/>
      <c r="D160" s="66" t="e">
        <f>VLOOKUP(C160,'Measure&amp;Incentive Picklist'!E:J,2,FALSE)</f>
        <v>#N/A</v>
      </c>
      <c r="E160" s="69"/>
      <c r="F160" s="70"/>
      <c r="G160" s="77" t="str">
        <f t="shared" si="19"/>
        <v/>
      </c>
      <c r="H160" s="247"/>
      <c r="I160" s="70"/>
      <c r="J160" s="70"/>
      <c r="K160" s="70"/>
      <c r="L160" s="69"/>
      <c r="M160" s="65" t="e">
        <f>VLOOKUP(L160,'HVAC Picklist'!$A$2:$C$61,3,FALSE)</f>
        <v>#N/A</v>
      </c>
      <c r="N160" s="65" t="e">
        <f>VLOOKUP(L160,'HVAC Picklist'!$A$2:$D$61,4,FALSE)</f>
        <v>#N/A</v>
      </c>
      <c r="O160" s="69"/>
      <c r="P160" s="78"/>
      <c r="Q160" s="69"/>
      <c r="R160" s="69"/>
      <c r="S160" s="71"/>
      <c r="T160" s="71"/>
      <c r="U160" s="72" t="str">
        <f t="shared" si="20"/>
        <v/>
      </c>
      <c r="V160" s="126" t="str">
        <f t="shared" si="18"/>
        <v/>
      </c>
      <c r="W160" s="69"/>
      <c r="X160" s="65">
        <f t="shared" si="21"/>
        <v>0</v>
      </c>
      <c r="Y160" s="65">
        <f t="shared" si="22"/>
        <v>0</v>
      </c>
      <c r="AB160" s="65">
        <f t="shared" si="23"/>
        <v>0</v>
      </c>
      <c r="AC160" s="65">
        <f t="shared" si="23"/>
        <v>0</v>
      </c>
      <c r="AD160" s="188" t="str">
        <f t="shared" si="24"/>
        <v/>
      </c>
    </row>
    <row r="161" spans="1:30" x14ac:dyDescent="0.25">
      <c r="A161" s="66">
        <f t="shared" si="25"/>
        <v>154</v>
      </c>
      <c r="C161" s="69"/>
      <c r="D161" s="66" t="e">
        <f>VLOOKUP(C161,'Measure&amp;Incentive Picklist'!E:J,2,FALSE)</f>
        <v>#N/A</v>
      </c>
      <c r="E161" s="69"/>
      <c r="F161" s="70"/>
      <c r="G161" s="77" t="str">
        <f t="shared" si="19"/>
        <v/>
      </c>
      <c r="H161" s="247"/>
      <c r="I161" s="70"/>
      <c r="J161" s="70"/>
      <c r="K161" s="70"/>
      <c r="L161" s="69"/>
      <c r="M161" s="65" t="e">
        <f>VLOOKUP(L161,'HVAC Picklist'!$A$2:$C$61,3,FALSE)</f>
        <v>#N/A</v>
      </c>
      <c r="N161" s="65" t="e">
        <f>VLOOKUP(L161,'HVAC Picklist'!$A$2:$D$61,4,FALSE)</f>
        <v>#N/A</v>
      </c>
      <c r="O161" s="69"/>
      <c r="P161" s="78"/>
      <c r="Q161" s="69"/>
      <c r="R161" s="69"/>
      <c r="S161" s="71"/>
      <c r="T161" s="71"/>
      <c r="U161" s="72" t="str">
        <f t="shared" si="20"/>
        <v/>
      </c>
      <c r="V161" s="126" t="str">
        <f t="shared" ref="V161:V207" si="26">IF(ISTEXT(C161),"Contact ConEd","")</f>
        <v/>
      </c>
      <c r="W161" s="69"/>
      <c r="X161" s="65">
        <f t="shared" si="21"/>
        <v>0</v>
      </c>
      <c r="Y161" s="65">
        <f t="shared" si="22"/>
        <v>0</v>
      </c>
      <c r="AB161" s="65">
        <f t="shared" si="23"/>
        <v>0</v>
      </c>
      <c r="AC161" s="65">
        <f t="shared" si="23"/>
        <v>0</v>
      </c>
      <c r="AD161" s="188" t="str">
        <f t="shared" si="24"/>
        <v/>
      </c>
    </row>
    <row r="162" spans="1:30" x14ac:dyDescent="0.25">
      <c r="A162" s="66">
        <f t="shared" si="25"/>
        <v>155</v>
      </c>
      <c r="C162" s="69"/>
      <c r="D162" s="66" t="e">
        <f>VLOOKUP(C162,'Measure&amp;Incentive Picklist'!E:J,2,FALSE)</f>
        <v>#N/A</v>
      </c>
      <c r="E162" s="69"/>
      <c r="F162" s="70"/>
      <c r="G162" s="77" t="str">
        <f t="shared" si="19"/>
        <v/>
      </c>
      <c r="H162" s="247"/>
      <c r="I162" s="70"/>
      <c r="J162" s="70"/>
      <c r="K162" s="70"/>
      <c r="L162" s="69"/>
      <c r="M162" s="65" t="e">
        <f>VLOOKUP(L162,'HVAC Picklist'!$A$2:$C$61,3,FALSE)</f>
        <v>#N/A</v>
      </c>
      <c r="N162" s="65" t="e">
        <f>VLOOKUP(L162,'HVAC Picklist'!$A$2:$D$61,4,FALSE)</f>
        <v>#N/A</v>
      </c>
      <c r="O162" s="69"/>
      <c r="P162" s="78"/>
      <c r="Q162" s="69"/>
      <c r="R162" s="69"/>
      <c r="S162" s="71"/>
      <c r="T162" s="71"/>
      <c r="U162" s="72" t="str">
        <f t="shared" si="20"/>
        <v/>
      </c>
      <c r="V162" s="126" t="str">
        <f t="shared" si="26"/>
        <v/>
      </c>
      <c r="W162" s="69"/>
      <c r="X162" s="65">
        <f t="shared" si="21"/>
        <v>0</v>
      </c>
      <c r="Y162" s="65">
        <f t="shared" si="22"/>
        <v>0</v>
      </c>
      <c r="AB162" s="65">
        <f t="shared" si="23"/>
        <v>0</v>
      </c>
      <c r="AC162" s="65">
        <f t="shared" si="23"/>
        <v>0</v>
      </c>
      <c r="AD162" s="188" t="str">
        <f t="shared" si="24"/>
        <v/>
      </c>
    </row>
    <row r="163" spans="1:30" x14ac:dyDescent="0.25">
      <c r="A163" s="66">
        <f t="shared" si="25"/>
        <v>156</v>
      </c>
      <c r="C163" s="69"/>
      <c r="D163" s="66" t="e">
        <f>VLOOKUP(C163,'Measure&amp;Incentive Picklist'!E:J,2,FALSE)</f>
        <v>#N/A</v>
      </c>
      <c r="E163" s="69"/>
      <c r="F163" s="70"/>
      <c r="G163" s="77" t="str">
        <f t="shared" si="19"/>
        <v/>
      </c>
      <c r="H163" s="247"/>
      <c r="I163" s="70"/>
      <c r="J163" s="70"/>
      <c r="K163" s="70"/>
      <c r="L163" s="69"/>
      <c r="M163" s="65" t="e">
        <f>VLOOKUP(L163,'HVAC Picklist'!$A$2:$C$61,3,FALSE)</f>
        <v>#N/A</v>
      </c>
      <c r="N163" s="65" t="e">
        <f>VLOOKUP(L163,'HVAC Picklist'!$A$2:$D$61,4,FALSE)</f>
        <v>#N/A</v>
      </c>
      <c r="O163" s="69"/>
      <c r="P163" s="78"/>
      <c r="Q163" s="69"/>
      <c r="R163" s="69"/>
      <c r="S163" s="71"/>
      <c r="T163" s="71"/>
      <c r="U163" s="72" t="str">
        <f t="shared" si="20"/>
        <v/>
      </c>
      <c r="V163" s="126" t="str">
        <f t="shared" si="26"/>
        <v/>
      </c>
      <c r="W163" s="69"/>
      <c r="X163" s="65">
        <f t="shared" si="21"/>
        <v>0</v>
      </c>
      <c r="Y163" s="65">
        <f t="shared" si="22"/>
        <v>0</v>
      </c>
      <c r="AB163" s="65">
        <f t="shared" si="23"/>
        <v>0</v>
      </c>
      <c r="AC163" s="65">
        <f t="shared" si="23"/>
        <v>0</v>
      </c>
      <c r="AD163" s="188" t="str">
        <f t="shared" si="24"/>
        <v/>
      </c>
    </row>
    <row r="164" spans="1:30" x14ac:dyDescent="0.25">
      <c r="A164" s="66">
        <f t="shared" si="25"/>
        <v>157</v>
      </c>
      <c r="C164" s="69"/>
      <c r="D164" s="66" t="e">
        <f>VLOOKUP(C164,'Measure&amp;Incentive Picklist'!E:J,2,FALSE)</f>
        <v>#N/A</v>
      </c>
      <c r="E164" s="69"/>
      <c r="F164" s="70"/>
      <c r="G164" s="77" t="str">
        <f t="shared" si="19"/>
        <v/>
      </c>
      <c r="H164" s="247"/>
      <c r="I164" s="70"/>
      <c r="J164" s="70"/>
      <c r="K164" s="70"/>
      <c r="L164" s="69"/>
      <c r="M164" s="65" t="e">
        <f>VLOOKUP(L164,'HVAC Picklist'!$A$2:$C$61,3,FALSE)</f>
        <v>#N/A</v>
      </c>
      <c r="N164" s="65" t="e">
        <f>VLOOKUP(L164,'HVAC Picklist'!$A$2:$D$61,4,FALSE)</f>
        <v>#N/A</v>
      </c>
      <c r="O164" s="69"/>
      <c r="P164" s="78"/>
      <c r="Q164" s="69"/>
      <c r="R164" s="69"/>
      <c r="S164" s="71"/>
      <c r="T164" s="71"/>
      <c r="U164" s="72" t="str">
        <f t="shared" si="20"/>
        <v/>
      </c>
      <c r="V164" s="126" t="str">
        <f t="shared" si="26"/>
        <v/>
      </c>
      <c r="W164" s="69"/>
      <c r="X164" s="65">
        <f t="shared" si="21"/>
        <v>0</v>
      </c>
      <c r="Y164" s="65">
        <f t="shared" si="22"/>
        <v>0</v>
      </c>
      <c r="AB164" s="65">
        <f t="shared" si="23"/>
        <v>0</v>
      </c>
      <c r="AC164" s="65">
        <f t="shared" si="23"/>
        <v>0</v>
      </c>
      <c r="AD164" s="188" t="str">
        <f t="shared" si="24"/>
        <v/>
      </c>
    </row>
    <row r="165" spans="1:30" x14ac:dyDescent="0.25">
      <c r="A165" s="66">
        <f t="shared" si="25"/>
        <v>158</v>
      </c>
      <c r="C165" s="69"/>
      <c r="D165" s="66" t="e">
        <f>VLOOKUP(C165,'Measure&amp;Incentive Picklist'!E:J,2,FALSE)</f>
        <v>#N/A</v>
      </c>
      <c r="E165" s="69"/>
      <c r="F165" s="70"/>
      <c r="G165" s="77" t="str">
        <f t="shared" si="19"/>
        <v/>
      </c>
      <c r="H165" s="247"/>
      <c r="I165" s="70"/>
      <c r="J165" s="70"/>
      <c r="K165" s="70"/>
      <c r="L165" s="69"/>
      <c r="M165" s="65" t="e">
        <f>VLOOKUP(L165,'HVAC Picklist'!$A$2:$C$61,3,FALSE)</f>
        <v>#N/A</v>
      </c>
      <c r="N165" s="65" t="e">
        <f>VLOOKUP(L165,'HVAC Picklist'!$A$2:$D$61,4,FALSE)</f>
        <v>#N/A</v>
      </c>
      <c r="O165" s="69"/>
      <c r="P165" s="78"/>
      <c r="Q165" s="69"/>
      <c r="R165" s="69"/>
      <c r="S165" s="71"/>
      <c r="T165" s="71"/>
      <c r="U165" s="72" t="str">
        <f t="shared" si="20"/>
        <v/>
      </c>
      <c r="V165" s="126" t="str">
        <f t="shared" si="26"/>
        <v/>
      </c>
      <c r="W165" s="69"/>
      <c r="X165" s="65">
        <f t="shared" si="21"/>
        <v>0</v>
      </c>
      <c r="Y165" s="65">
        <f t="shared" si="22"/>
        <v>0</v>
      </c>
      <c r="AB165" s="65">
        <f t="shared" si="23"/>
        <v>0</v>
      </c>
      <c r="AC165" s="65">
        <f t="shared" si="23"/>
        <v>0</v>
      </c>
      <c r="AD165" s="188" t="str">
        <f t="shared" si="24"/>
        <v/>
      </c>
    </row>
    <row r="166" spans="1:30" x14ac:dyDescent="0.25">
      <c r="A166" s="66">
        <f t="shared" si="25"/>
        <v>159</v>
      </c>
      <c r="C166" s="69"/>
      <c r="D166" s="66" t="e">
        <f>VLOOKUP(C166,'Measure&amp;Incentive Picklist'!E:J,2,FALSE)</f>
        <v>#N/A</v>
      </c>
      <c r="E166" s="69"/>
      <c r="F166" s="70"/>
      <c r="G166" s="77" t="str">
        <f t="shared" si="19"/>
        <v/>
      </c>
      <c r="H166" s="247"/>
      <c r="I166" s="70"/>
      <c r="J166" s="70"/>
      <c r="K166" s="70"/>
      <c r="L166" s="69"/>
      <c r="M166" s="65" t="e">
        <f>VLOOKUP(L166,'HVAC Picklist'!$A$2:$C$61,3,FALSE)</f>
        <v>#N/A</v>
      </c>
      <c r="N166" s="65" t="e">
        <f>VLOOKUP(L166,'HVAC Picklist'!$A$2:$D$61,4,FALSE)</f>
        <v>#N/A</v>
      </c>
      <c r="O166" s="69"/>
      <c r="P166" s="78"/>
      <c r="Q166" s="69"/>
      <c r="R166" s="69"/>
      <c r="S166" s="71"/>
      <c r="T166" s="71"/>
      <c r="U166" s="72" t="str">
        <f t="shared" si="20"/>
        <v/>
      </c>
      <c r="V166" s="126" t="str">
        <f t="shared" si="26"/>
        <v/>
      </c>
      <c r="W166" s="69"/>
      <c r="X166" s="65">
        <f t="shared" si="21"/>
        <v>0</v>
      </c>
      <c r="Y166" s="65">
        <f t="shared" si="22"/>
        <v>0</v>
      </c>
      <c r="AB166" s="65">
        <f t="shared" si="23"/>
        <v>0</v>
      </c>
      <c r="AC166" s="65">
        <f t="shared" si="23"/>
        <v>0</v>
      </c>
      <c r="AD166" s="188" t="str">
        <f t="shared" si="24"/>
        <v/>
      </c>
    </row>
    <row r="167" spans="1:30" x14ac:dyDescent="0.25">
      <c r="A167" s="66">
        <f t="shared" si="25"/>
        <v>160</v>
      </c>
      <c r="C167" s="69"/>
      <c r="D167" s="66" t="e">
        <f>VLOOKUP(C167,'Measure&amp;Incentive Picklist'!E:J,2,FALSE)</f>
        <v>#N/A</v>
      </c>
      <c r="E167" s="69"/>
      <c r="F167" s="70"/>
      <c r="G167" s="77" t="str">
        <f t="shared" si="19"/>
        <v/>
      </c>
      <c r="H167" s="247"/>
      <c r="I167" s="70"/>
      <c r="J167" s="70"/>
      <c r="K167" s="70"/>
      <c r="L167" s="69"/>
      <c r="M167" s="65" t="e">
        <f>VLOOKUP(L167,'HVAC Picklist'!$A$2:$C$61,3,FALSE)</f>
        <v>#N/A</v>
      </c>
      <c r="N167" s="65" t="e">
        <f>VLOOKUP(L167,'HVAC Picklist'!$A$2:$D$61,4,FALSE)</f>
        <v>#N/A</v>
      </c>
      <c r="O167" s="69"/>
      <c r="P167" s="78"/>
      <c r="Q167" s="69"/>
      <c r="R167" s="69"/>
      <c r="S167" s="71"/>
      <c r="T167" s="71"/>
      <c r="U167" s="72" t="str">
        <f t="shared" si="20"/>
        <v/>
      </c>
      <c r="V167" s="126" t="str">
        <f t="shared" si="26"/>
        <v/>
      </c>
      <c r="W167" s="69"/>
      <c r="X167" s="65">
        <f t="shared" si="21"/>
        <v>0</v>
      </c>
      <c r="Y167" s="65">
        <f t="shared" si="22"/>
        <v>0</v>
      </c>
      <c r="AB167" s="65">
        <f t="shared" si="23"/>
        <v>0</v>
      </c>
      <c r="AC167" s="65">
        <f t="shared" si="23"/>
        <v>0</v>
      </c>
      <c r="AD167" s="188" t="str">
        <f t="shared" si="24"/>
        <v/>
      </c>
    </row>
    <row r="168" spans="1:30" x14ac:dyDescent="0.25">
      <c r="A168" s="66">
        <f t="shared" si="25"/>
        <v>161</v>
      </c>
      <c r="C168" s="69"/>
      <c r="D168" s="66" t="e">
        <f>VLOOKUP(C168,'Measure&amp;Incentive Picklist'!E:J,2,FALSE)</f>
        <v>#N/A</v>
      </c>
      <c r="E168" s="69"/>
      <c r="F168" s="70"/>
      <c r="G168" s="77" t="str">
        <f t="shared" si="19"/>
        <v/>
      </c>
      <c r="H168" s="247"/>
      <c r="I168" s="70"/>
      <c r="J168" s="70"/>
      <c r="K168" s="70"/>
      <c r="L168" s="69"/>
      <c r="M168" s="65" t="e">
        <f>VLOOKUP(L168,'HVAC Picklist'!$A$2:$C$61,3,FALSE)</f>
        <v>#N/A</v>
      </c>
      <c r="N168" s="65" t="e">
        <f>VLOOKUP(L168,'HVAC Picklist'!$A$2:$D$61,4,FALSE)</f>
        <v>#N/A</v>
      </c>
      <c r="O168" s="69"/>
      <c r="P168" s="78"/>
      <c r="Q168" s="69"/>
      <c r="R168" s="69"/>
      <c r="S168" s="71"/>
      <c r="T168" s="71"/>
      <c r="U168" s="72" t="str">
        <f t="shared" si="20"/>
        <v/>
      </c>
      <c r="V168" s="126" t="str">
        <f t="shared" si="26"/>
        <v/>
      </c>
      <c r="W168" s="69"/>
      <c r="X168" s="65">
        <f t="shared" si="21"/>
        <v>0</v>
      </c>
      <c r="Y168" s="65">
        <f t="shared" si="22"/>
        <v>0</v>
      </c>
      <c r="AB168" s="65">
        <f t="shared" si="23"/>
        <v>0</v>
      </c>
      <c r="AC168" s="65">
        <f t="shared" si="23"/>
        <v>0</v>
      </c>
      <c r="AD168" s="188" t="str">
        <f t="shared" si="24"/>
        <v/>
      </c>
    </row>
    <row r="169" spans="1:30" x14ac:dyDescent="0.25">
      <c r="A169" s="66">
        <f t="shared" si="25"/>
        <v>162</v>
      </c>
      <c r="C169" s="69"/>
      <c r="D169" s="66" t="e">
        <f>VLOOKUP(C169,'Measure&amp;Incentive Picklist'!E:J,2,FALSE)</f>
        <v>#N/A</v>
      </c>
      <c r="E169" s="69"/>
      <c r="F169" s="70"/>
      <c r="G169" s="77" t="str">
        <f t="shared" si="19"/>
        <v/>
      </c>
      <c r="H169" s="247"/>
      <c r="I169" s="70"/>
      <c r="J169" s="70"/>
      <c r="K169" s="70"/>
      <c r="L169" s="69"/>
      <c r="M169" s="65" t="e">
        <f>VLOOKUP(L169,'HVAC Picklist'!$A$2:$C$61,3,FALSE)</f>
        <v>#N/A</v>
      </c>
      <c r="N169" s="65" t="e">
        <f>VLOOKUP(L169,'HVAC Picklist'!$A$2:$D$61,4,FALSE)</f>
        <v>#N/A</v>
      </c>
      <c r="O169" s="69"/>
      <c r="P169" s="78"/>
      <c r="Q169" s="69"/>
      <c r="R169" s="69"/>
      <c r="S169" s="71"/>
      <c r="T169" s="71"/>
      <c r="U169" s="72" t="str">
        <f t="shared" si="20"/>
        <v/>
      </c>
      <c r="V169" s="126" t="str">
        <f t="shared" si="26"/>
        <v/>
      </c>
      <c r="W169" s="69"/>
      <c r="X169" s="65">
        <f t="shared" si="21"/>
        <v>0</v>
      </c>
      <c r="Y169" s="65">
        <f t="shared" si="22"/>
        <v>0</v>
      </c>
      <c r="AB169" s="65">
        <f t="shared" si="23"/>
        <v>0</v>
      </c>
      <c r="AC169" s="65">
        <f t="shared" si="23"/>
        <v>0</v>
      </c>
      <c r="AD169" s="188" t="str">
        <f t="shared" si="24"/>
        <v/>
      </c>
    </row>
    <row r="170" spans="1:30" x14ac:dyDescent="0.25">
      <c r="A170" s="66">
        <f t="shared" si="25"/>
        <v>163</v>
      </c>
      <c r="C170" s="69"/>
      <c r="D170" s="66" t="e">
        <f>VLOOKUP(C170,'Measure&amp;Incentive Picklist'!E:J,2,FALSE)</f>
        <v>#N/A</v>
      </c>
      <c r="E170" s="69"/>
      <c r="F170" s="70"/>
      <c r="G170" s="77" t="str">
        <f t="shared" si="19"/>
        <v/>
      </c>
      <c r="H170" s="247"/>
      <c r="I170" s="70"/>
      <c r="J170" s="70"/>
      <c r="K170" s="70"/>
      <c r="L170" s="69"/>
      <c r="M170" s="65" t="e">
        <f>VLOOKUP(L170,'HVAC Picklist'!$A$2:$C$61,3,FALSE)</f>
        <v>#N/A</v>
      </c>
      <c r="N170" s="65" t="e">
        <f>VLOOKUP(L170,'HVAC Picklist'!$A$2:$D$61,4,FALSE)</f>
        <v>#N/A</v>
      </c>
      <c r="O170" s="69"/>
      <c r="P170" s="78"/>
      <c r="Q170" s="69"/>
      <c r="R170" s="69"/>
      <c r="S170" s="71"/>
      <c r="T170" s="71"/>
      <c r="U170" s="72" t="str">
        <f t="shared" si="20"/>
        <v/>
      </c>
      <c r="V170" s="126" t="str">
        <f t="shared" si="26"/>
        <v/>
      </c>
      <c r="W170" s="69"/>
      <c r="X170" s="65">
        <f t="shared" si="21"/>
        <v>0</v>
      </c>
      <c r="Y170" s="65">
        <f t="shared" si="22"/>
        <v>0</v>
      </c>
      <c r="AB170" s="65">
        <f t="shared" si="23"/>
        <v>0</v>
      </c>
      <c r="AC170" s="65">
        <f t="shared" si="23"/>
        <v>0</v>
      </c>
      <c r="AD170" s="188" t="str">
        <f t="shared" si="24"/>
        <v/>
      </c>
    </row>
    <row r="171" spans="1:30" x14ac:dyDescent="0.25">
      <c r="A171" s="66">
        <f t="shared" si="25"/>
        <v>164</v>
      </c>
      <c r="C171" s="69"/>
      <c r="D171" s="66" t="e">
        <f>VLOOKUP(C171,'Measure&amp;Incentive Picklist'!E:J,2,FALSE)</f>
        <v>#N/A</v>
      </c>
      <c r="E171" s="69"/>
      <c r="F171" s="70"/>
      <c r="G171" s="77" t="str">
        <f t="shared" si="19"/>
        <v/>
      </c>
      <c r="H171" s="247"/>
      <c r="I171" s="70"/>
      <c r="J171" s="70"/>
      <c r="K171" s="70"/>
      <c r="L171" s="69"/>
      <c r="M171" s="65" t="e">
        <f>VLOOKUP(L171,'HVAC Picklist'!$A$2:$C$61,3,FALSE)</f>
        <v>#N/A</v>
      </c>
      <c r="N171" s="65" t="e">
        <f>VLOOKUP(L171,'HVAC Picklist'!$A$2:$D$61,4,FALSE)</f>
        <v>#N/A</v>
      </c>
      <c r="O171" s="69"/>
      <c r="P171" s="78"/>
      <c r="Q171" s="69"/>
      <c r="R171" s="69"/>
      <c r="S171" s="71"/>
      <c r="T171" s="71"/>
      <c r="U171" s="72" t="str">
        <f t="shared" si="20"/>
        <v/>
      </c>
      <c r="V171" s="126" t="str">
        <f t="shared" si="26"/>
        <v/>
      </c>
      <c r="W171" s="69"/>
      <c r="X171" s="65">
        <f t="shared" si="21"/>
        <v>0</v>
      </c>
      <c r="Y171" s="65">
        <f t="shared" si="22"/>
        <v>0</v>
      </c>
      <c r="AB171" s="65">
        <f t="shared" si="23"/>
        <v>0</v>
      </c>
      <c r="AC171" s="65">
        <f t="shared" si="23"/>
        <v>0</v>
      </c>
      <c r="AD171" s="188" t="str">
        <f t="shared" si="24"/>
        <v/>
      </c>
    </row>
    <row r="172" spans="1:30" x14ac:dyDescent="0.25">
      <c r="A172" s="66">
        <f t="shared" si="25"/>
        <v>165</v>
      </c>
      <c r="C172" s="69"/>
      <c r="D172" s="66" t="e">
        <f>VLOOKUP(C172,'Measure&amp;Incentive Picklist'!E:J,2,FALSE)</f>
        <v>#N/A</v>
      </c>
      <c r="E172" s="69"/>
      <c r="F172" s="70"/>
      <c r="G172" s="77" t="str">
        <f t="shared" si="19"/>
        <v/>
      </c>
      <c r="H172" s="247"/>
      <c r="I172" s="70"/>
      <c r="J172" s="70"/>
      <c r="K172" s="70"/>
      <c r="L172" s="69"/>
      <c r="M172" s="65" t="e">
        <f>VLOOKUP(L172,'HVAC Picklist'!$A$2:$C$61,3,FALSE)</f>
        <v>#N/A</v>
      </c>
      <c r="N172" s="65" t="e">
        <f>VLOOKUP(L172,'HVAC Picklist'!$A$2:$D$61,4,FALSE)</f>
        <v>#N/A</v>
      </c>
      <c r="O172" s="69"/>
      <c r="P172" s="78"/>
      <c r="Q172" s="69"/>
      <c r="R172" s="69"/>
      <c r="S172" s="71"/>
      <c r="T172" s="71"/>
      <c r="U172" s="72" t="str">
        <f t="shared" si="20"/>
        <v/>
      </c>
      <c r="V172" s="126" t="str">
        <f t="shared" si="26"/>
        <v/>
      </c>
      <c r="W172" s="69"/>
      <c r="X172" s="65">
        <f t="shared" si="21"/>
        <v>0</v>
      </c>
      <c r="Y172" s="65">
        <f t="shared" si="22"/>
        <v>0</v>
      </c>
      <c r="AB172" s="65">
        <f t="shared" si="23"/>
        <v>0</v>
      </c>
      <c r="AC172" s="65">
        <f t="shared" si="23"/>
        <v>0</v>
      </c>
      <c r="AD172" s="188" t="str">
        <f t="shared" si="24"/>
        <v/>
      </c>
    </row>
    <row r="173" spans="1:30" x14ac:dyDescent="0.25">
      <c r="A173" s="66">
        <f t="shared" si="25"/>
        <v>166</v>
      </c>
      <c r="C173" s="69"/>
      <c r="D173" s="66" t="e">
        <f>VLOOKUP(C173,'Measure&amp;Incentive Picklist'!E:J,2,FALSE)</f>
        <v>#N/A</v>
      </c>
      <c r="E173" s="69"/>
      <c r="F173" s="70"/>
      <c r="G173" s="77" t="str">
        <f t="shared" si="19"/>
        <v/>
      </c>
      <c r="H173" s="247"/>
      <c r="I173" s="70"/>
      <c r="J173" s="70"/>
      <c r="K173" s="70"/>
      <c r="L173" s="69"/>
      <c r="M173" s="65" t="e">
        <f>VLOOKUP(L173,'HVAC Picklist'!$A$2:$C$61,3,FALSE)</f>
        <v>#N/A</v>
      </c>
      <c r="N173" s="65" t="e">
        <f>VLOOKUP(L173,'HVAC Picklist'!$A$2:$D$61,4,FALSE)</f>
        <v>#N/A</v>
      </c>
      <c r="O173" s="69"/>
      <c r="P173" s="78"/>
      <c r="Q173" s="69"/>
      <c r="R173" s="69"/>
      <c r="S173" s="71"/>
      <c r="T173" s="71"/>
      <c r="U173" s="72" t="str">
        <f t="shared" si="20"/>
        <v/>
      </c>
      <c r="V173" s="126" t="str">
        <f t="shared" si="26"/>
        <v/>
      </c>
      <c r="W173" s="69"/>
      <c r="X173" s="65">
        <f t="shared" si="21"/>
        <v>0</v>
      </c>
      <c r="Y173" s="65">
        <f t="shared" si="22"/>
        <v>0</v>
      </c>
      <c r="AB173" s="65">
        <f t="shared" si="23"/>
        <v>0</v>
      </c>
      <c r="AC173" s="65">
        <f t="shared" si="23"/>
        <v>0</v>
      </c>
      <c r="AD173" s="188" t="str">
        <f t="shared" si="24"/>
        <v/>
      </c>
    </row>
    <row r="174" spans="1:30" x14ac:dyDescent="0.25">
      <c r="A174" s="66">
        <f t="shared" si="25"/>
        <v>167</v>
      </c>
      <c r="C174" s="69"/>
      <c r="D174" s="66" t="e">
        <f>VLOOKUP(C174,'Measure&amp;Incentive Picklist'!E:J,2,FALSE)</f>
        <v>#N/A</v>
      </c>
      <c r="E174" s="69"/>
      <c r="F174" s="70"/>
      <c r="G174" s="77" t="str">
        <f t="shared" si="19"/>
        <v/>
      </c>
      <c r="H174" s="247"/>
      <c r="I174" s="70"/>
      <c r="J174" s="70"/>
      <c r="K174" s="70"/>
      <c r="L174" s="69"/>
      <c r="M174" s="65" t="e">
        <f>VLOOKUP(L174,'HVAC Picklist'!$A$2:$C$61,3,FALSE)</f>
        <v>#N/A</v>
      </c>
      <c r="N174" s="65" t="e">
        <f>VLOOKUP(L174,'HVAC Picklist'!$A$2:$D$61,4,FALSE)</f>
        <v>#N/A</v>
      </c>
      <c r="O174" s="69"/>
      <c r="P174" s="78"/>
      <c r="Q174" s="69"/>
      <c r="R174" s="69"/>
      <c r="S174" s="71"/>
      <c r="T174" s="71"/>
      <c r="U174" s="72" t="str">
        <f t="shared" si="20"/>
        <v/>
      </c>
      <c r="V174" s="126" t="str">
        <f t="shared" si="26"/>
        <v/>
      </c>
      <c r="W174" s="69"/>
      <c r="X174" s="65">
        <f t="shared" si="21"/>
        <v>0</v>
      </c>
      <c r="Y174" s="65">
        <f t="shared" si="22"/>
        <v>0</v>
      </c>
      <c r="AB174" s="65">
        <f t="shared" si="23"/>
        <v>0</v>
      </c>
      <c r="AC174" s="65">
        <f t="shared" si="23"/>
        <v>0</v>
      </c>
      <c r="AD174" s="188" t="str">
        <f t="shared" si="24"/>
        <v/>
      </c>
    </row>
    <row r="175" spans="1:30" x14ac:dyDescent="0.25">
      <c r="A175" s="66">
        <f t="shared" si="25"/>
        <v>168</v>
      </c>
      <c r="C175" s="69"/>
      <c r="D175" s="66" t="e">
        <f>VLOOKUP(C175,'Measure&amp;Incentive Picklist'!E:J,2,FALSE)</f>
        <v>#N/A</v>
      </c>
      <c r="E175" s="69"/>
      <c r="F175" s="70"/>
      <c r="G175" s="77" t="str">
        <f t="shared" si="19"/>
        <v/>
      </c>
      <c r="H175" s="247"/>
      <c r="I175" s="70"/>
      <c r="J175" s="70"/>
      <c r="K175" s="70"/>
      <c r="L175" s="69"/>
      <c r="M175" s="65" t="e">
        <f>VLOOKUP(L175,'HVAC Picklist'!$A$2:$C$61,3,FALSE)</f>
        <v>#N/A</v>
      </c>
      <c r="N175" s="65" t="e">
        <f>VLOOKUP(L175,'HVAC Picklist'!$A$2:$D$61,4,FALSE)</f>
        <v>#N/A</v>
      </c>
      <c r="O175" s="69"/>
      <c r="P175" s="78"/>
      <c r="Q175" s="69"/>
      <c r="R175" s="69"/>
      <c r="S175" s="71"/>
      <c r="T175" s="71"/>
      <c r="U175" s="72" t="str">
        <f t="shared" si="20"/>
        <v/>
      </c>
      <c r="V175" s="126" t="str">
        <f t="shared" si="26"/>
        <v/>
      </c>
      <c r="W175" s="69"/>
      <c r="X175" s="65">
        <f t="shared" si="21"/>
        <v>0</v>
      </c>
      <c r="Y175" s="65">
        <f t="shared" si="22"/>
        <v>0</v>
      </c>
      <c r="AB175" s="65">
        <f t="shared" si="23"/>
        <v>0</v>
      </c>
      <c r="AC175" s="65">
        <f t="shared" si="23"/>
        <v>0</v>
      </c>
      <c r="AD175" s="188" t="str">
        <f t="shared" si="24"/>
        <v/>
      </c>
    </row>
    <row r="176" spans="1:30" x14ac:dyDescent="0.25">
      <c r="A176" s="66">
        <f t="shared" si="25"/>
        <v>169</v>
      </c>
      <c r="C176" s="69"/>
      <c r="D176" s="66" t="e">
        <f>VLOOKUP(C176,'Measure&amp;Incentive Picklist'!E:J,2,FALSE)</f>
        <v>#N/A</v>
      </c>
      <c r="E176" s="69"/>
      <c r="F176" s="70"/>
      <c r="G176" s="77" t="str">
        <f t="shared" si="19"/>
        <v/>
      </c>
      <c r="H176" s="247"/>
      <c r="I176" s="70"/>
      <c r="J176" s="70"/>
      <c r="K176" s="70"/>
      <c r="L176" s="69"/>
      <c r="M176" s="65" t="e">
        <f>VLOOKUP(L176,'HVAC Picklist'!$A$2:$C$61,3,FALSE)</f>
        <v>#N/A</v>
      </c>
      <c r="N176" s="65" t="e">
        <f>VLOOKUP(L176,'HVAC Picklist'!$A$2:$D$61,4,FALSE)</f>
        <v>#N/A</v>
      </c>
      <c r="O176" s="69"/>
      <c r="P176" s="78"/>
      <c r="Q176" s="69"/>
      <c r="R176" s="69"/>
      <c r="S176" s="71"/>
      <c r="T176" s="71"/>
      <c r="U176" s="72" t="str">
        <f t="shared" si="20"/>
        <v/>
      </c>
      <c r="V176" s="126" t="str">
        <f t="shared" si="26"/>
        <v/>
      </c>
      <c r="W176" s="69"/>
      <c r="X176" s="65">
        <f t="shared" si="21"/>
        <v>0</v>
      </c>
      <c r="Y176" s="65">
        <f t="shared" si="22"/>
        <v>0</v>
      </c>
      <c r="AB176" s="65">
        <f t="shared" si="23"/>
        <v>0</v>
      </c>
      <c r="AC176" s="65">
        <f t="shared" si="23"/>
        <v>0</v>
      </c>
      <c r="AD176" s="188" t="str">
        <f t="shared" si="24"/>
        <v/>
      </c>
    </row>
    <row r="177" spans="1:30" x14ac:dyDescent="0.25">
      <c r="A177" s="66">
        <f t="shared" si="25"/>
        <v>170</v>
      </c>
      <c r="C177" s="69"/>
      <c r="D177" s="66" t="e">
        <f>VLOOKUP(C177,'Measure&amp;Incentive Picklist'!E:J,2,FALSE)</f>
        <v>#N/A</v>
      </c>
      <c r="E177" s="69"/>
      <c r="F177" s="70"/>
      <c r="G177" s="77" t="str">
        <f t="shared" si="19"/>
        <v/>
      </c>
      <c r="H177" s="247"/>
      <c r="I177" s="70"/>
      <c r="J177" s="70"/>
      <c r="K177" s="70"/>
      <c r="L177" s="69"/>
      <c r="M177" s="65" t="e">
        <f>VLOOKUP(L177,'HVAC Picklist'!$A$2:$C$61,3,FALSE)</f>
        <v>#N/A</v>
      </c>
      <c r="N177" s="65" t="e">
        <f>VLOOKUP(L177,'HVAC Picklist'!$A$2:$D$61,4,FALSE)</f>
        <v>#N/A</v>
      </c>
      <c r="O177" s="69"/>
      <c r="P177" s="78"/>
      <c r="Q177" s="69"/>
      <c r="R177" s="69"/>
      <c r="S177" s="71"/>
      <c r="T177" s="71"/>
      <c r="U177" s="72" t="str">
        <f t="shared" si="20"/>
        <v/>
      </c>
      <c r="V177" s="126" t="str">
        <f t="shared" si="26"/>
        <v/>
      </c>
      <c r="W177" s="69"/>
      <c r="X177" s="65">
        <f t="shared" si="21"/>
        <v>0</v>
      </c>
      <c r="Y177" s="65">
        <f t="shared" si="22"/>
        <v>0</v>
      </c>
      <c r="AB177" s="65">
        <f t="shared" si="23"/>
        <v>0</v>
      </c>
      <c r="AC177" s="65">
        <f t="shared" si="23"/>
        <v>0</v>
      </c>
      <c r="AD177" s="188" t="str">
        <f t="shared" si="24"/>
        <v/>
      </c>
    </row>
    <row r="178" spans="1:30" x14ac:dyDescent="0.25">
      <c r="A178" s="66">
        <f t="shared" si="25"/>
        <v>171</v>
      </c>
      <c r="C178" s="69"/>
      <c r="D178" s="66" t="e">
        <f>VLOOKUP(C178,'Measure&amp;Incentive Picklist'!E:J,2,FALSE)</f>
        <v>#N/A</v>
      </c>
      <c r="E178" s="69"/>
      <c r="F178" s="70"/>
      <c r="G178" s="77" t="str">
        <f t="shared" si="19"/>
        <v/>
      </c>
      <c r="H178" s="247"/>
      <c r="I178" s="70"/>
      <c r="J178" s="70"/>
      <c r="K178" s="70"/>
      <c r="L178" s="69"/>
      <c r="M178" s="65" t="e">
        <f>VLOOKUP(L178,'HVAC Picklist'!$A$2:$C$61,3,FALSE)</f>
        <v>#N/A</v>
      </c>
      <c r="N178" s="65" t="e">
        <f>VLOOKUP(L178,'HVAC Picklist'!$A$2:$D$61,4,FALSE)</f>
        <v>#N/A</v>
      </c>
      <c r="O178" s="69"/>
      <c r="P178" s="78"/>
      <c r="Q178" s="69"/>
      <c r="R178" s="69"/>
      <c r="S178" s="71"/>
      <c r="T178" s="71"/>
      <c r="U178" s="72" t="str">
        <f t="shared" si="20"/>
        <v/>
      </c>
      <c r="V178" s="126" t="str">
        <f t="shared" si="26"/>
        <v/>
      </c>
      <c r="W178" s="69"/>
      <c r="X178" s="65">
        <f t="shared" si="21"/>
        <v>0</v>
      </c>
      <c r="Y178" s="65">
        <f t="shared" si="22"/>
        <v>0</v>
      </c>
      <c r="AB178" s="65">
        <f t="shared" si="23"/>
        <v>0</v>
      </c>
      <c r="AC178" s="65">
        <f t="shared" si="23"/>
        <v>0</v>
      </c>
      <c r="AD178" s="188" t="str">
        <f t="shared" si="24"/>
        <v/>
      </c>
    </row>
    <row r="179" spans="1:30" x14ac:dyDescent="0.25">
      <c r="A179" s="66">
        <f t="shared" si="25"/>
        <v>172</v>
      </c>
      <c r="C179" s="69"/>
      <c r="D179" s="66" t="e">
        <f>VLOOKUP(C179,'Measure&amp;Incentive Picklist'!E:J,2,FALSE)</f>
        <v>#N/A</v>
      </c>
      <c r="E179" s="69"/>
      <c r="F179" s="70"/>
      <c r="G179" s="77" t="str">
        <f t="shared" si="19"/>
        <v/>
      </c>
      <c r="H179" s="247"/>
      <c r="I179" s="70"/>
      <c r="J179" s="70"/>
      <c r="K179" s="70"/>
      <c r="L179" s="69"/>
      <c r="M179" s="65" t="e">
        <f>VLOOKUP(L179,'HVAC Picklist'!$A$2:$C$61,3,FALSE)</f>
        <v>#N/A</v>
      </c>
      <c r="N179" s="65" t="e">
        <f>VLOOKUP(L179,'HVAC Picklist'!$A$2:$D$61,4,FALSE)</f>
        <v>#N/A</v>
      </c>
      <c r="O179" s="69"/>
      <c r="P179" s="78"/>
      <c r="Q179" s="69"/>
      <c r="R179" s="69"/>
      <c r="S179" s="71"/>
      <c r="T179" s="71"/>
      <c r="U179" s="72" t="str">
        <f t="shared" si="20"/>
        <v/>
      </c>
      <c r="V179" s="126" t="str">
        <f t="shared" si="26"/>
        <v/>
      </c>
      <c r="W179" s="69"/>
      <c r="X179" s="65">
        <f t="shared" si="21"/>
        <v>0</v>
      </c>
      <c r="Y179" s="65">
        <f t="shared" si="22"/>
        <v>0</v>
      </c>
      <c r="AB179" s="65">
        <f t="shared" si="23"/>
        <v>0</v>
      </c>
      <c r="AC179" s="65">
        <f t="shared" si="23"/>
        <v>0</v>
      </c>
      <c r="AD179" s="188" t="str">
        <f t="shared" si="24"/>
        <v/>
      </c>
    </row>
    <row r="180" spans="1:30" x14ac:dyDescent="0.25">
      <c r="A180" s="66">
        <f t="shared" si="25"/>
        <v>173</v>
      </c>
      <c r="C180" s="69"/>
      <c r="D180" s="66" t="e">
        <f>VLOOKUP(C180,'Measure&amp;Incentive Picklist'!E:J,2,FALSE)</f>
        <v>#N/A</v>
      </c>
      <c r="E180" s="69"/>
      <c r="F180" s="70"/>
      <c r="G180" s="77" t="str">
        <f t="shared" si="19"/>
        <v/>
      </c>
      <c r="H180" s="247"/>
      <c r="I180" s="70"/>
      <c r="J180" s="70"/>
      <c r="K180" s="70"/>
      <c r="L180" s="69"/>
      <c r="M180" s="65" t="e">
        <f>VLOOKUP(L180,'HVAC Picklist'!$A$2:$C$61,3,FALSE)</f>
        <v>#N/A</v>
      </c>
      <c r="N180" s="65" t="e">
        <f>VLOOKUP(L180,'HVAC Picklist'!$A$2:$D$61,4,FALSE)</f>
        <v>#N/A</v>
      </c>
      <c r="O180" s="69"/>
      <c r="P180" s="78"/>
      <c r="Q180" s="69"/>
      <c r="R180" s="69"/>
      <c r="S180" s="71"/>
      <c r="T180" s="71"/>
      <c r="U180" s="72" t="str">
        <f t="shared" si="20"/>
        <v/>
      </c>
      <c r="V180" s="126" t="str">
        <f t="shared" si="26"/>
        <v/>
      </c>
      <c r="W180" s="69"/>
      <c r="X180" s="65">
        <f t="shared" si="21"/>
        <v>0</v>
      </c>
      <c r="Y180" s="65">
        <f t="shared" si="22"/>
        <v>0</v>
      </c>
      <c r="AB180" s="65">
        <f t="shared" si="23"/>
        <v>0</v>
      </c>
      <c r="AC180" s="65">
        <f t="shared" si="23"/>
        <v>0</v>
      </c>
      <c r="AD180" s="188" t="str">
        <f t="shared" si="24"/>
        <v/>
      </c>
    </row>
    <row r="181" spans="1:30" x14ac:dyDescent="0.25">
      <c r="A181" s="66">
        <f t="shared" si="25"/>
        <v>174</v>
      </c>
      <c r="C181" s="69"/>
      <c r="D181" s="66" t="e">
        <f>VLOOKUP(C181,'Measure&amp;Incentive Picklist'!E:J,2,FALSE)</f>
        <v>#N/A</v>
      </c>
      <c r="E181" s="69"/>
      <c r="F181" s="70"/>
      <c r="G181" s="77" t="str">
        <f t="shared" si="19"/>
        <v/>
      </c>
      <c r="H181" s="247"/>
      <c r="I181" s="70"/>
      <c r="J181" s="70"/>
      <c r="K181" s="70"/>
      <c r="L181" s="69"/>
      <c r="M181" s="65" t="e">
        <f>VLOOKUP(L181,'HVAC Picklist'!$A$2:$C$61,3,FALSE)</f>
        <v>#N/A</v>
      </c>
      <c r="N181" s="65" t="e">
        <f>VLOOKUP(L181,'HVAC Picklist'!$A$2:$D$61,4,FALSE)</f>
        <v>#N/A</v>
      </c>
      <c r="O181" s="69"/>
      <c r="P181" s="78"/>
      <c r="Q181" s="69"/>
      <c r="R181" s="69"/>
      <c r="S181" s="71"/>
      <c r="T181" s="71"/>
      <c r="U181" s="72" t="str">
        <f t="shared" si="20"/>
        <v/>
      </c>
      <c r="V181" s="126" t="str">
        <f t="shared" si="26"/>
        <v/>
      </c>
      <c r="W181" s="69"/>
      <c r="X181" s="65">
        <f t="shared" si="21"/>
        <v>0</v>
      </c>
      <c r="Y181" s="65">
        <f t="shared" si="22"/>
        <v>0</v>
      </c>
      <c r="AB181" s="65">
        <f t="shared" si="23"/>
        <v>0</v>
      </c>
      <c r="AC181" s="65">
        <f t="shared" si="23"/>
        <v>0</v>
      </c>
      <c r="AD181" s="188" t="str">
        <f t="shared" si="24"/>
        <v/>
      </c>
    </row>
    <row r="182" spans="1:30" x14ac:dyDescent="0.25">
      <c r="A182" s="66">
        <f t="shared" si="25"/>
        <v>175</v>
      </c>
      <c r="C182" s="69"/>
      <c r="D182" s="66" t="e">
        <f>VLOOKUP(C182,'Measure&amp;Incentive Picklist'!E:J,2,FALSE)</f>
        <v>#N/A</v>
      </c>
      <c r="E182" s="69"/>
      <c r="F182" s="70"/>
      <c r="G182" s="77" t="str">
        <f t="shared" si="19"/>
        <v/>
      </c>
      <c r="H182" s="247"/>
      <c r="I182" s="70"/>
      <c r="J182" s="70"/>
      <c r="K182" s="70"/>
      <c r="L182" s="69"/>
      <c r="M182" s="65" t="e">
        <f>VLOOKUP(L182,'HVAC Picklist'!$A$2:$C$61,3,FALSE)</f>
        <v>#N/A</v>
      </c>
      <c r="N182" s="65" t="e">
        <f>VLOOKUP(L182,'HVAC Picklist'!$A$2:$D$61,4,FALSE)</f>
        <v>#N/A</v>
      </c>
      <c r="O182" s="69"/>
      <c r="P182" s="78"/>
      <c r="Q182" s="69"/>
      <c r="R182" s="69"/>
      <c r="S182" s="71"/>
      <c r="T182" s="71"/>
      <c r="U182" s="72" t="str">
        <f t="shared" si="20"/>
        <v/>
      </c>
      <c r="V182" s="126" t="str">
        <f t="shared" si="26"/>
        <v/>
      </c>
      <c r="W182" s="69"/>
      <c r="X182" s="65">
        <f t="shared" si="21"/>
        <v>0</v>
      </c>
      <c r="Y182" s="65">
        <f t="shared" si="22"/>
        <v>0</v>
      </c>
      <c r="AB182" s="65">
        <f t="shared" si="23"/>
        <v>0</v>
      </c>
      <c r="AC182" s="65">
        <f t="shared" si="23"/>
        <v>0</v>
      </c>
      <c r="AD182" s="188" t="str">
        <f t="shared" si="24"/>
        <v/>
      </c>
    </row>
    <row r="183" spans="1:30" x14ac:dyDescent="0.25">
      <c r="A183" s="66">
        <f t="shared" si="25"/>
        <v>176</v>
      </c>
      <c r="C183" s="69"/>
      <c r="D183" s="66" t="e">
        <f>VLOOKUP(C183,'Measure&amp;Incentive Picklist'!E:J,2,FALSE)</f>
        <v>#N/A</v>
      </c>
      <c r="E183" s="69"/>
      <c r="F183" s="70"/>
      <c r="G183" s="77" t="str">
        <f t="shared" si="19"/>
        <v/>
      </c>
      <c r="H183" s="247"/>
      <c r="I183" s="70"/>
      <c r="J183" s="70"/>
      <c r="K183" s="70"/>
      <c r="L183" s="69"/>
      <c r="M183" s="65" t="e">
        <f>VLOOKUP(L183,'HVAC Picklist'!$A$2:$C$61,3,FALSE)</f>
        <v>#N/A</v>
      </c>
      <c r="N183" s="65" t="e">
        <f>VLOOKUP(L183,'HVAC Picklist'!$A$2:$D$61,4,FALSE)</f>
        <v>#N/A</v>
      </c>
      <c r="O183" s="69"/>
      <c r="P183" s="78"/>
      <c r="Q183" s="69"/>
      <c r="R183" s="69"/>
      <c r="S183" s="71"/>
      <c r="T183" s="71"/>
      <c r="U183" s="72" t="str">
        <f t="shared" si="20"/>
        <v/>
      </c>
      <c r="V183" s="126" t="str">
        <f t="shared" si="26"/>
        <v/>
      </c>
      <c r="W183" s="69"/>
      <c r="X183" s="65">
        <f t="shared" si="21"/>
        <v>0</v>
      </c>
      <c r="Y183" s="65">
        <f t="shared" si="22"/>
        <v>0</v>
      </c>
      <c r="AB183" s="65">
        <f t="shared" si="23"/>
        <v>0</v>
      </c>
      <c r="AC183" s="65">
        <f t="shared" si="23"/>
        <v>0</v>
      </c>
      <c r="AD183" s="188" t="str">
        <f t="shared" si="24"/>
        <v/>
      </c>
    </row>
    <row r="184" spans="1:30" x14ac:dyDescent="0.25">
      <c r="A184" s="66">
        <f t="shared" si="25"/>
        <v>177</v>
      </c>
      <c r="C184" s="69"/>
      <c r="D184" s="66" t="e">
        <f>VLOOKUP(C184,'Measure&amp;Incentive Picklist'!E:J,2,FALSE)</f>
        <v>#N/A</v>
      </c>
      <c r="E184" s="69"/>
      <c r="F184" s="70"/>
      <c r="G184" s="77" t="str">
        <f t="shared" si="19"/>
        <v/>
      </c>
      <c r="H184" s="247"/>
      <c r="I184" s="70"/>
      <c r="J184" s="70"/>
      <c r="K184" s="70"/>
      <c r="L184" s="69"/>
      <c r="M184" s="65" t="e">
        <f>VLOOKUP(L184,'HVAC Picklist'!$A$2:$C$61,3,FALSE)</f>
        <v>#N/A</v>
      </c>
      <c r="N184" s="65" t="e">
        <f>VLOOKUP(L184,'HVAC Picklist'!$A$2:$D$61,4,FALSE)</f>
        <v>#N/A</v>
      </c>
      <c r="O184" s="69"/>
      <c r="P184" s="78"/>
      <c r="Q184" s="69"/>
      <c r="R184" s="69"/>
      <c r="S184" s="71"/>
      <c r="T184" s="71"/>
      <c r="U184" s="72" t="str">
        <f t="shared" si="20"/>
        <v/>
      </c>
      <c r="V184" s="126" t="str">
        <f t="shared" si="26"/>
        <v/>
      </c>
      <c r="W184" s="69"/>
      <c r="X184" s="65">
        <f t="shared" si="21"/>
        <v>0</v>
      </c>
      <c r="Y184" s="65">
        <f t="shared" si="22"/>
        <v>0</v>
      </c>
      <c r="AB184" s="65">
        <f t="shared" si="23"/>
        <v>0</v>
      </c>
      <c r="AC184" s="65">
        <f t="shared" si="23"/>
        <v>0</v>
      </c>
      <c r="AD184" s="188" t="str">
        <f t="shared" si="24"/>
        <v/>
      </c>
    </row>
    <row r="185" spans="1:30" x14ac:dyDescent="0.25">
      <c r="A185" s="66">
        <f t="shared" si="25"/>
        <v>178</v>
      </c>
      <c r="C185" s="69"/>
      <c r="D185" s="66" t="e">
        <f>VLOOKUP(C185,'Measure&amp;Incentive Picklist'!E:J,2,FALSE)</f>
        <v>#N/A</v>
      </c>
      <c r="E185" s="69"/>
      <c r="F185" s="70"/>
      <c r="G185" s="77" t="str">
        <f t="shared" si="19"/>
        <v/>
      </c>
      <c r="H185" s="247"/>
      <c r="I185" s="70"/>
      <c r="J185" s="70"/>
      <c r="K185" s="70"/>
      <c r="L185" s="69"/>
      <c r="M185" s="65" t="e">
        <f>VLOOKUP(L185,'HVAC Picklist'!$A$2:$C$61,3,FALSE)</f>
        <v>#N/A</v>
      </c>
      <c r="N185" s="65" t="e">
        <f>VLOOKUP(L185,'HVAC Picklist'!$A$2:$D$61,4,FALSE)</f>
        <v>#N/A</v>
      </c>
      <c r="O185" s="69"/>
      <c r="P185" s="78"/>
      <c r="Q185" s="69"/>
      <c r="R185" s="69"/>
      <c r="S185" s="71"/>
      <c r="T185" s="71"/>
      <c r="U185" s="72" t="str">
        <f t="shared" si="20"/>
        <v/>
      </c>
      <c r="V185" s="126" t="str">
        <f t="shared" si="26"/>
        <v/>
      </c>
      <c r="W185" s="69"/>
      <c r="X185" s="65">
        <f t="shared" si="21"/>
        <v>0</v>
      </c>
      <c r="Y185" s="65">
        <f t="shared" si="22"/>
        <v>0</v>
      </c>
      <c r="AB185" s="65">
        <f t="shared" si="23"/>
        <v>0</v>
      </c>
      <c r="AC185" s="65">
        <f t="shared" si="23"/>
        <v>0</v>
      </c>
      <c r="AD185" s="188" t="str">
        <f t="shared" si="24"/>
        <v/>
      </c>
    </row>
    <row r="186" spans="1:30" x14ac:dyDescent="0.25">
      <c r="A186" s="66">
        <f t="shared" si="25"/>
        <v>179</v>
      </c>
      <c r="C186" s="69"/>
      <c r="D186" s="66" t="e">
        <f>VLOOKUP(C186,'Measure&amp;Incentive Picklist'!E:J,2,FALSE)</f>
        <v>#N/A</v>
      </c>
      <c r="E186" s="69"/>
      <c r="F186" s="70"/>
      <c r="G186" s="77" t="str">
        <f t="shared" si="19"/>
        <v/>
      </c>
      <c r="H186" s="247"/>
      <c r="I186" s="70"/>
      <c r="J186" s="70"/>
      <c r="K186" s="70"/>
      <c r="L186" s="69"/>
      <c r="M186" s="65" t="e">
        <f>VLOOKUP(L186,'HVAC Picklist'!$A$2:$C$61,3,FALSE)</f>
        <v>#N/A</v>
      </c>
      <c r="N186" s="65" t="e">
        <f>VLOOKUP(L186,'HVAC Picklist'!$A$2:$D$61,4,FALSE)</f>
        <v>#N/A</v>
      </c>
      <c r="O186" s="69"/>
      <c r="P186" s="78"/>
      <c r="Q186" s="69"/>
      <c r="R186" s="69"/>
      <c r="S186" s="71"/>
      <c r="T186" s="71"/>
      <c r="U186" s="72" t="str">
        <f t="shared" si="20"/>
        <v/>
      </c>
      <c r="V186" s="126" t="str">
        <f t="shared" si="26"/>
        <v/>
      </c>
      <c r="W186" s="69"/>
      <c r="X186" s="65">
        <f t="shared" si="21"/>
        <v>0</v>
      </c>
      <c r="Y186" s="65">
        <f t="shared" si="22"/>
        <v>0</v>
      </c>
      <c r="AB186" s="65">
        <f t="shared" si="23"/>
        <v>0</v>
      </c>
      <c r="AC186" s="65">
        <f t="shared" si="23"/>
        <v>0</v>
      </c>
      <c r="AD186" s="188" t="str">
        <f t="shared" si="24"/>
        <v/>
      </c>
    </row>
    <row r="187" spans="1:30" x14ac:dyDescent="0.25">
      <c r="A187" s="66">
        <f t="shared" si="25"/>
        <v>180</v>
      </c>
      <c r="C187" s="69"/>
      <c r="D187" s="66" t="e">
        <f>VLOOKUP(C187,'Measure&amp;Incentive Picklist'!E:J,2,FALSE)</f>
        <v>#N/A</v>
      </c>
      <c r="E187" s="69"/>
      <c r="F187" s="70"/>
      <c r="G187" s="77" t="str">
        <f t="shared" si="19"/>
        <v/>
      </c>
      <c r="H187" s="247"/>
      <c r="I187" s="70"/>
      <c r="J187" s="70"/>
      <c r="K187" s="70"/>
      <c r="L187" s="69"/>
      <c r="M187" s="65" t="e">
        <f>VLOOKUP(L187,'HVAC Picklist'!$A$2:$C$61,3,FALSE)</f>
        <v>#N/A</v>
      </c>
      <c r="N187" s="65" t="e">
        <f>VLOOKUP(L187,'HVAC Picklist'!$A$2:$D$61,4,FALSE)</f>
        <v>#N/A</v>
      </c>
      <c r="O187" s="69"/>
      <c r="P187" s="78"/>
      <c r="Q187" s="69"/>
      <c r="R187" s="69"/>
      <c r="S187" s="71"/>
      <c r="T187" s="71"/>
      <c r="U187" s="72" t="str">
        <f t="shared" si="20"/>
        <v/>
      </c>
      <c r="V187" s="126" t="str">
        <f t="shared" si="26"/>
        <v/>
      </c>
      <c r="W187" s="69"/>
      <c r="X187" s="65">
        <f t="shared" si="21"/>
        <v>0</v>
      </c>
      <c r="Y187" s="65">
        <f t="shared" si="22"/>
        <v>0</v>
      </c>
      <c r="AB187" s="65">
        <f t="shared" si="23"/>
        <v>0</v>
      </c>
      <c r="AC187" s="65">
        <f t="shared" si="23"/>
        <v>0</v>
      </c>
      <c r="AD187" s="188" t="str">
        <f t="shared" si="24"/>
        <v/>
      </c>
    </row>
    <row r="188" spans="1:30" x14ac:dyDescent="0.25">
      <c r="A188" s="66">
        <f t="shared" si="25"/>
        <v>181</v>
      </c>
      <c r="C188" s="69"/>
      <c r="D188" s="66" t="e">
        <f>VLOOKUP(C188,'Measure&amp;Incentive Picklist'!E:J,2,FALSE)</f>
        <v>#N/A</v>
      </c>
      <c r="E188" s="69"/>
      <c r="F188" s="70"/>
      <c r="G188" s="77" t="str">
        <f t="shared" si="19"/>
        <v/>
      </c>
      <c r="H188" s="247"/>
      <c r="I188" s="70"/>
      <c r="J188" s="70"/>
      <c r="K188" s="70"/>
      <c r="L188" s="69"/>
      <c r="M188" s="65" t="e">
        <f>VLOOKUP(L188,'HVAC Picklist'!$A$2:$C$61,3,FALSE)</f>
        <v>#N/A</v>
      </c>
      <c r="N188" s="65" t="e">
        <f>VLOOKUP(L188,'HVAC Picklist'!$A$2:$D$61,4,FALSE)</f>
        <v>#N/A</v>
      </c>
      <c r="O188" s="69"/>
      <c r="P188" s="78"/>
      <c r="Q188" s="69"/>
      <c r="R188" s="69"/>
      <c r="S188" s="71"/>
      <c r="T188" s="71"/>
      <c r="U188" s="72" t="str">
        <f t="shared" si="20"/>
        <v/>
      </c>
      <c r="V188" s="126" t="str">
        <f t="shared" si="26"/>
        <v/>
      </c>
      <c r="W188" s="69"/>
      <c r="X188" s="65">
        <f t="shared" si="21"/>
        <v>0</v>
      </c>
      <c r="Y188" s="65">
        <f t="shared" si="22"/>
        <v>0</v>
      </c>
      <c r="AB188" s="65">
        <f t="shared" si="23"/>
        <v>0</v>
      </c>
      <c r="AC188" s="65">
        <f t="shared" si="23"/>
        <v>0</v>
      </c>
      <c r="AD188" s="188" t="str">
        <f t="shared" si="24"/>
        <v/>
      </c>
    </row>
    <row r="189" spans="1:30" x14ac:dyDescent="0.25">
      <c r="A189" s="66">
        <f t="shared" si="25"/>
        <v>182</v>
      </c>
      <c r="C189" s="69"/>
      <c r="D189" s="66" t="e">
        <f>VLOOKUP(C189,'Measure&amp;Incentive Picklist'!E:J,2,FALSE)</f>
        <v>#N/A</v>
      </c>
      <c r="E189" s="69"/>
      <c r="F189" s="70"/>
      <c r="G189" s="77" t="str">
        <f t="shared" si="19"/>
        <v/>
      </c>
      <c r="H189" s="247"/>
      <c r="I189" s="70"/>
      <c r="J189" s="70"/>
      <c r="K189" s="70"/>
      <c r="L189" s="69"/>
      <c r="M189" s="65" t="e">
        <f>VLOOKUP(L189,'HVAC Picklist'!$A$2:$C$61,3,FALSE)</f>
        <v>#N/A</v>
      </c>
      <c r="N189" s="65" t="e">
        <f>VLOOKUP(L189,'HVAC Picklist'!$A$2:$D$61,4,FALSE)</f>
        <v>#N/A</v>
      </c>
      <c r="O189" s="69"/>
      <c r="P189" s="78"/>
      <c r="Q189" s="69"/>
      <c r="R189" s="69"/>
      <c r="S189" s="71"/>
      <c r="T189" s="71"/>
      <c r="U189" s="72" t="str">
        <f t="shared" si="20"/>
        <v/>
      </c>
      <c r="V189" s="126" t="str">
        <f t="shared" si="26"/>
        <v/>
      </c>
      <c r="W189" s="69"/>
      <c r="X189" s="65">
        <f t="shared" si="21"/>
        <v>0</v>
      </c>
      <c r="Y189" s="65">
        <f t="shared" si="22"/>
        <v>0</v>
      </c>
      <c r="AB189" s="65">
        <f t="shared" si="23"/>
        <v>0</v>
      </c>
      <c r="AC189" s="65">
        <f t="shared" si="23"/>
        <v>0</v>
      </c>
      <c r="AD189" s="188" t="str">
        <f t="shared" si="24"/>
        <v/>
      </c>
    </row>
    <row r="190" spans="1:30" x14ac:dyDescent="0.25">
      <c r="A190" s="66">
        <f t="shared" si="25"/>
        <v>183</v>
      </c>
      <c r="C190" s="69"/>
      <c r="D190" s="66" t="e">
        <f>VLOOKUP(C190,'Measure&amp;Incentive Picklist'!E:J,2,FALSE)</f>
        <v>#N/A</v>
      </c>
      <c r="E190" s="69"/>
      <c r="F190" s="70"/>
      <c r="G190" s="77" t="str">
        <f t="shared" si="19"/>
        <v/>
      </c>
      <c r="H190" s="247"/>
      <c r="I190" s="70"/>
      <c r="J190" s="70"/>
      <c r="K190" s="70"/>
      <c r="L190" s="69"/>
      <c r="M190" s="65" t="e">
        <f>VLOOKUP(L190,'HVAC Picklist'!$A$2:$C$61,3,FALSE)</f>
        <v>#N/A</v>
      </c>
      <c r="N190" s="65" t="e">
        <f>VLOOKUP(L190,'HVAC Picklist'!$A$2:$D$61,4,FALSE)</f>
        <v>#N/A</v>
      </c>
      <c r="O190" s="69"/>
      <c r="P190" s="78"/>
      <c r="Q190" s="69"/>
      <c r="R190" s="69"/>
      <c r="S190" s="71"/>
      <c r="T190" s="71"/>
      <c r="U190" s="72" t="str">
        <f t="shared" si="20"/>
        <v/>
      </c>
      <c r="V190" s="126" t="str">
        <f t="shared" si="26"/>
        <v/>
      </c>
      <c r="W190" s="69"/>
      <c r="X190" s="65">
        <f t="shared" si="21"/>
        <v>0</v>
      </c>
      <c r="Y190" s="65">
        <f t="shared" si="22"/>
        <v>0</v>
      </c>
      <c r="AB190" s="65">
        <f t="shared" si="23"/>
        <v>0</v>
      </c>
      <c r="AC190" s="65">
        <f t="shared" si="23"/>
        <v>0</v>
      </c>
      <c r="AD190" s="188" t="str">
        <f t="shared" si="24"/>
        <v/>
      </c>
    </row>
    <row r="191" spans="1:30" x14ac:dyDescent="0.25">
      <c r="A191" s="66">
        <f t="shared" si="25"/>
        <v>184</v>
      </c>
      <c r="C191" s="69"/>
      <c r="D191" s="66" t="e">
        <f>VLOOKUP(C191,'Measure&amp;Incentive Picklist'!E:J,2,FALSE)</f>
        <v>#N/A</v>
      </c>
      <c r="E191" s="69"/>
      <c r="F191" s="70"/>
      <c r="G191" s="77" t="str">
        <f t="shared" si="19"/>
        <v/>
      </c>
      <c r="H191" s="247"/>
      <c r="I191" s="70"/>
      <c r="J191" s="70"/>
      <c r="K191" s="70"/>
      <c r="L191" s="69"/>
      <c r="M191" s="65" t="e">
        <f>VLOOKUP(L191,'HVAC Picklist'!$A$2:$C$61,3,FALSE)</f>
        <v>#N/A</v>
      </c>
      <c r="N191" s="65" t="e">
        <f>VLOOKUP(L191,'HVAC Picklist'!$A$2:$D$61,4,FALSE)</f>
        <v>#N/A</v>
      </c>
      <c r="O191" s="69"/>
      <c r="P191" s="78"/>
      <c r="Q191" s="69"/>
      <c r="R191" s="69"/>
      <c r="S191" s="71"/>
      <c r="T191" s="71"/>
      <c r="U191" s="72" t="str">
        <f t="shared" si="20"/>
        <v/>
      </c>
      <c r="V191" s="126" t="str">
        <f t="shared" si="26"/>
        <v/>
      </c>
      <c r="W191" s="69"/>
      <c r="X191" s="65">
        <f t="shared" si="21"/>
        <v>0</v>
      </c>
      <c r="Y191" s="65">
        <f t="shared" si="22"/>
        <v>0</v>
      </c>
      <c r="AB191" s="65">
        <f t="shared" si="23"/>
        <v>0</v>
      </c>
      <c r="AC191" s="65">
        <f t="shared" si="23"/>
        <v>0</v>
      </c>
      <c r="AD191" s="188" t="str">
        <f t="shared" si="24"/>
        <v/>
      </c>
    </row>
    <row r="192" spans="1:30" x14ac:dyDescent="0.25">
      <c r="A192" s="66">
        <f t="shared" si="25"/>
        <v>185</v>
      </c>
      <c r="C192" s="69"/>
      <c r="D192" s="66" t="e">
        <f>VLOOKUP(C192,'Measure&amp;Incentive Picklist'!E:J,2,FALSE)</f>
        <v>#N/A</v>
      </c>
      <c r="E192" s="69"/>
      <c r="F192" s="70"/>
      <c r="G192" s="77" t="str">
        <f t="shared" si="19"/>
        <v/>
      </c>
      <c r="H192" s="247"/>
      <c r="I192" s="70"/>
      <c r="J192" s="70"/>
      <c r="K192" s="70"/>
      <c r="L192" s="69"/>
      <c r="M192" s="65" t="e">
        <f>VLOOKUP(L192,'HVAC Picklist'!$A$2:$C$61,3,FALSE)</f>
        <v>#N/A</v>
      </c>
      <c r="N192" s="65" t="e">
        <f>VLOOKUP(L192,'HVAC Picklist'!$A$2:$D$61,4,FALSE)</f>
        <v>#N/A</v>
      </c>
      <c r="O192" s="69"/>
      <c r="P192" s="78"/>
      <c r="Q192" s="69"/>
      <c r="R192" s="69"/>
      <c r="S192" s="71"/>
      <c r="T192" s="71"/>
      <c r="U192" s="72" t="str">
        <f t="shared" si="20"/>
        <v/>
      </c>
      <c r="V192" s="126" t="str">
        <f t="shared" si="26"/>
        <v/>
      </c>
      <c r="W192" s="69"/>
      <c r="X192" s="65">
        <f t="shared" si="21"/>
        <v>0</v>
      </c>
      <c r="Y192" s="65">
        <f t="shared" si="22"/>
        <v>0</v>
      </c>
      <c r="AB192" s="65">
        <f t="shared" si="23"/>
        <v>0</v>
      </c>
      <c r="AC192" s="65">
        <f t="shared" si="23"/>
        <v>0</v>
      </c>
      <c r="AD192" s="188" t="str">
        <f t="shared" si="24"/>
        <v/>
      </c>
    </row>
    <row r="193" spans="1:30" x14ac:dyDescent="0.25">
      <c r="A193" s="66">
        <f t="shared" si="25"/>
        <v>186</v>
      </c>
      <c r="C193" s="69"/>
      <c r="D193" s="66" t="e">
        <f>VLOOKUP(C193,'Measure&amp;Incentive Picklist'!E:J,2,FALSE)</f>
        <v>#N/A</v>
      </c>
      <c r="E193" s="69"/>
      <c r="F193" s="70"/>
      <c r="G193" s="77" t="str">
        <f t="shared" si="19"/>
        <v/>
      </c>
      <c r="H193" s="247"/>
      <c r="I193" s="70"/>
      <c r="J193" s="70"/>
      <c r="K193" s="70"/>
      <c r="L193" s="69"/>
      <c r="M193" s="65" t="e">
        <f>VLOOKUP(L193,'HVAC Picklist'!$A$2:$C$61,3,FALSE)</f>
        <v>#N/A</v>
      </c>
      <c r="N193" s="65" t="e">
        <f>VLOOKUP(L193,'HVAC Picklist'!$A$2:$D$61,4,FALSE)</f>
        <v>#N/A</v>
      </c>
      <c r="O193" s="69"/>
      <c r="P193" s="78"/>
      <c r="Q193" s="69"/>
      <c r="R193" s="69"/>
      <c r="S193" s="71"/>
      <c r="T193" s="71"/>
      <c r="U193" s="72" t="str">
        <f t="shared" si="20"/>
        <v/>
      </c>
      <c r="V193" s="126" t="str">
        <f t="shared" si="26"/>
        <v/>
      </c>
      <c r="W193" s="69"/>
      <c r="X193" s="65">
        <f t="shared" si="21"/>
        <v>0</v>
      </c>
      <c r="Y193" s="65">
        <f t="shared" si="22"/>
        <v>0</v>
      </c>
      <c r="AB193" s="65">
        <f t="shared" si="23"/>
        <v>0</v>
      </c>
      <c r="AC193" s="65">
        <f t="shared" si="23"/>
        <v>0</v>
      </c>
      <c r="AD193" s="188" t="str">
        <f t="shared" si="24"/>
        <v/>
      </c>
    </row>
    <row r="194" spans="1:30" x14ac:dyDescent="0.25">
      <c r="A194" s="66">
        <f t="shared" si="25"/>
        <v>187</v>
      </c>
      <c r="C194" s="69"/>
      <c r="D194" s="66" t="e">
        <f>VLOOKUP(C194,'Measure&amp;Incentive Picklist'!E:J,2,FALSE)</f>
        <v>#N/A</v>
      </c>
      <c r="E194" s="69"/>
      <c r="F194" s="70"/>
      <c r="G194" s="77" t="str">
        <f t="shared" si="19"/>
        <v/>
      </c>
      <c r="H194" s="247"/>
      <c r="I194" s="70"/>
      <c r="J194" s="70"/>
      <c r="K194" s="70"/>
      <c r="L194" s="69"/>
      <c r="M194" s="65" t="e">
        <f>VLOOKUP(L194,'HVAC Picklist'!$A$2:$C$61,3,FALSE)</f>
        <v>#N/A</v>
      </c>
      <c r="N194" s="65" t="e">
        <f>VLOOKUP(L194,'HVAC Picklist'!$A$2:$D$61,4,FALSE)</f>
        <v>#N/A</v>
      </c>
      <c r="O194" s="69"/>
      <c r="P194" s="78"/>
      <c r="Q194" s="69"/>
      <c r="R194" s="69"/>
      <c r="S194" s="71"/>
      <c r="T194" s="71"/>
      <c r="U194" s="72" t="str">
        <f t="shared" si="20"/>
        <v/>
      </c>
      <c r="V194" s="126" t="str">
        <f t="shared" si="26"/>
        <v/>
      </c>
      <c r="W194" s="69"/>
      <c r="X194" s="65">
        <f t="shared" si="21"/>
        <v>0</v>
      </c>
      <c r="Y194" s="65">
        <f t="shared" si="22"/>
        <v>0</v>
      </c>
      <c r="AB194" s="65">
        <f t="shared" si="23"/>
        <v>0</v>
      </c>
      <c r="AC194" s="65">
        <f t="shared" si="23"/>
        <v>0</v>
      </c>
      <c r="AD194" s="188" t="str">
        <f t="shared" si="24"/>
        <v/>
      </c>
    </row>
    <row r="195" spans="1:30" x14ac:dyDescent="0.25">
      <c r="A195" s="66">
        <f t="shared" si="25"/>
        <v>188</v>
      </c>
      <c r="C195" s="69"/>
      <c r="D195" s="66" t="e">
        <f>VLOOKUP(C195,'Measure&amp;Incentive Picklist'!E:J,2,FALSE)</f>
        <v>#N/A</v>
      </c>
      <c r="E195" s="69"/>
      <c r="F195" s="70"/>
      <c r="G195" s="77" t="str">
        <f t="shared" si="19"/>
        <v/>
      </c>
      <c r="H195" s="247"/>
      <c r="I195" s="70"/>
      <c r="J195" s="70"/>
      <c r="K195" s="70"/>
      <c r="L195" s="69"/>
      <c r="M195" s="65" t="e">
        <f>VLOOKUP(L195,'HVAC Picklist'!$A$2:$C$61,3,FALSE)</f>
        <v>#N/A</v>
      </c>
      <c r="N195" s="65" t="e">
        <f>VLOOKUP(L195,'HVAC Picklist'!$A$2:$D$61,4,FALSE)</f>
        <v>#N/A</v>
      </c>
      <c r="O195" s="69"/>
      <c r="P195" s="78"/>
      <c r="Q195" s="69"/>
      <c r="R195" s="69"/>
      <c r="S195" s="71"/>
      <c r="T195" s="71"/>
      <c r="U195" s="72" t="str">
        <f t="shared" si="20"/>
        <v/>
      </c>
      <c r="V195" s="126" t="str">
        <f t="shared" si="26"/>
        <v/>
      </c>
      <c r="W195" s="69"/>
      <c r="X195" s="65">
        <f t="shared" si="21"/>
        <v>0</v>
      </c>
      <c r="Y195" s="65">
        <f t="shared" si="22"/>
        <v>0</v>
      </c>
      <c r="AB195" s="65">
        <f t="shared" si="23"/>
        <v>0</v>
      </c>
      <c r="AC195" s="65">
        <f t="shared" si="23"/>
        <v>0</v>
      </c>
      <c r="AD195" s="188" t="str">
        <f t="shared" si="24"/>
        <v/>
      </c>
    </row>
    <row r="196" spans="1:30" x14ac:dyDescent="0.25">
      <c r="A196" s="66">
        <f t="shared" si="25"/>
        <v>189</v>
      </c>
      <c r="C196" s="69"/>
      <c r="D196" s="66" t="e">
        <f>VLOOKUP(C196,'Measure&amp;Incentive Picklist'!E:J,2,FALSE)</f>
        <v>#N/A</v>
      </c>
      <c r="E196" s="69"/>
      <c r="F196" s="70"/>
      <c r="G196" s="77" t="str">
        <f t="shared" si="19"/>
        <v/>
      </c>
      <c r="H196" s="247"/>
      <c r="I196" s="70"/>
      <c r="J196" s="70"/>
      <c r="K196" s="70"/>
      <c r="L196" s="69"/>
      <c r="M196" s="65" t="e">
        <f>VLOOKUP(L196,'HVAC Picklist'!$A$2:$C$61,3,FALSE)</f>
        <v>#N/A</v>
      </c>
      <c r="N196" s="65" t="e">
        <f>VLOOKUP(L196,'HVAC Picklist'!$A$2:$D$61,4,FALSE)</f>
        <v>#N/A</v>
      </c>
      <c r="O196" s="69"/>
      <c r="P196" s="78"/>
      <c r="Q196" s="69"/>
      <c r="R196" s="69"/>
      <c r="S196" s="71"/>
      <c r="T196" s="71"/>
      <c r="U196" s="72" t="str">
        <f t="shared" si="20"/>
        <v/>
      </c>
      <c r="V196" s="126" t="str">
        <f t="shared" si="26"/>
        <v/>
      </c>
      <c r="W196" s="69"/>
      <c r="X196" s="65">
        <f t="shared" si="21"/>
        <v>0</v>
      </c>
      <c r="Y196" s="65">
        <f t="shared" si="22"/>
        <v>0</v>
      </c>
      <c r="AB196" s="65">
        <f t="shared" si="23"/>
        <v>0</v>
      </c>
      <c r="AC196" s="65">
        <f t="shared" si="23"/>
        <v>0</v>
      </c>
      <c r="AD196" s="188" t="str">
        <f t="shared" si="24"/>
        <v/>
      </c>
    </row>
    <row r="197" spans="1:30" x14ac:dyDescent="0.25">
      <c r="A197" s="66">
        <f t="shared" si="25"/>
        <v>190</v>
      </c>
      <c r="C197" s="69"/>
      <c r="D197" s="66" t="e">
        <f>VLOOKUP(C197,'Measure&amp;Incentive Picklist'!E:J,2,FALSE)</f>
        <v>#N/A</v>
      </c>
      <c r="E197" s="69"/>
      <c r="F197" s="70"/>
      <c r="G197" s="77" t="str">
        <f t="shared" si="19"/>
        <v/>
      </c>
      <c r="H197" s="247"/>
      <c r="I197" s="70"/>
      <c r="J197" s="70"/>
      <c r="K197" s="70"/>
      <c r="L197" s="69"/>
      <c r="M197" s="65" t="e">
        <f>VLOOKUP(L197,'HVAC Picklist'!$A$2:$C$61,3,FALSE)</f>
        <v>#N/A</v>
      </c>
      <c r="N197" s="65" t="e">
        <f>VLOOKUP(L197,'HVAC Picklist'!$A$2:$D$61,4,FALSE)</f>
        <v>#N/A</v>
      </c>
      <c r="O197" s="69"/>
      <c r="P197" s="78"/>
      <c r="Q197" s="69"/>
      <c r="R197" s="69"/>
      <c r="S197" s="71"/>
      <c r="T197" s="71"/>
      <c r="U197" s="72" t="str">
        <f t="shared" si="20"/>
        <v/>
      </c>
      <c r="V197" s="126" t="str">
        <f t="shared" si="26"/>
        <v/>
      </c>
      <c r="W197" s="69"/>
      <c r="X197" s="65">
        <f t="shared" si="21"/>
        <v>0</v>
      </c>
      <c r="Y197" s="65">
        <f t="shared" si="22"/>
        <v>0</v>
      </c>
      <c r="AB197" s="65">
        <f t="shared" si="23"/>
        <v>0</v>
      </c>
      <c r="AC197" s="65">
        <f t="shared" si="23"/>
        <v>0</v>
      </c>
      <c r="AD197" s="188" t="str">
        <f t="shared" si="24"/>
        <v/>
      </c>
    </row>
    <row r="198" spans="1:30" x14ac:dyDescent="0.25">
      <c r="A198" s="66">
        <f t="shared" si="25"/>
        <v>191</v>
      </c>
      <c r="C198" s="69"/>
      <c r="D198" s="66" t="e">
        <f>VLOOKUP(C198,'Measure&amp;Incentive Picklist'!E:J,2,FALSE)</f>
        <v>#N/A</v>
      </c>
      <c r="E198" s="69"/>
      <c r="F198" s="70"/>
      <c r="G198" s="77" t="str">
        <f t="shared" si="19"/>
        <v/>
      </c>
      <c r="H198" s="247"/>
      <c r="I198" s="70"/>
      <c r="J198" s="70"/>
      <c r="K198" s="70"/>
      <c r="L198" s="69"/>
      <c r="M198" s="65" t="e">
        <f>VLOOKUP(L198,'HVAC Picklist'!$A$2:$C$61,3,FALSE)</f>
        <v>#N/A</v>
      </c>
      <c r="N198" s="65" t="e">
        <f>VLOOKUP(L198,'HVAC Picklist'!$A$2:$D$61,4,FALSE)</f>
        <v>#N/A</v>
      </c>
      <c r="O198" s="69"/>
      <c r="P198" s="78"/>
      <c r="Q198" s="69"/>
      <c r="R198" s="69"/>
      <c r="S198" s="71"/>
      <c r="T198" s="71"/>
      <c r="U198" s="72" t="str">
        <f t="shared" si="20"/>
        <v/>
      </c>
      <c r="V198" s="126" t="str">
        <f t="shared" si="26"/>
        <v/>
      </c>
      <c r="W198" s="69"/>
      <c r="X198" s="65">
        <f t="shared" si="21"/>
        <v>0</v>
      </c>
      <c r="Y198" s="65">
        <f t="shared" si="22"/>
        <v>0</v>
      </c>
      <c r="AB198" s="65">
        <f t="shared" si="23"/>
        <v>0</v>
      </c>
      <c r="AC198" s="65">
        <f t="shared" si="23"/>
        <v>0</v>
      </c>
      <c r="AD198" s="188" t="str">
        <f t="shared" si="24"/>
        <v/>
      </c>
    </row>
    <row r="199" spans="1:30" x14ac:dyDescent="0.25">
      <c r="A199" s="66">
        <f t="shared" si="25"/>
        <v>192</v>
      </c>
      <c r="C199" s="69"/>
      <c r="D199" s="66" t="e">
        <f>VLOOKUP(C199,'Measure&amp;Incentive Picklist'!E:J,2,FALSE)</f>
        <v>#N/A</v>
      </c>
      <c r="E199" s="69"/>
      <c r="F199" s="70"/>
      <c r="G199" s="77" t="str">
        <f t="shared" si="19"/>
        <v/>
      </c>
      <c r="H199" s="247"/>
      <c r="I199" s="70"/>
      <c r="J199" s="70"/>
      <c r="K199" s="70"/>
      <c r="L199" s="69"/>
      <c r="M199" s="65" t="e">
        <f>VLOOKUP(L199,'HVAC Picklist'!$A$2:$C$61,3,FALSE)</f>
        <v>#N/A</v>
      </c>
      <c r="N199" s="65" t="e">
        <f>VLOOKUP(L199,'HVAC Picklist'!$A$2:$D$61,4,FALSE)</f>
        <v>#N/A</v>
      </c>
      <c r="O199" s="69"/>
      <c r="P199" s="78"/>
      <c r="Q199" s="69"/>
      <c r="R199" s="69"/>
      <c r="S199" s="71"/>
      <c r="T199" s="71"/>
      <c r="U199" s="72" t="str">
        <f t="shared" si="20"/>
        <v/>
      </c>
      <c r="V199" s="126" t="str">
        <f t="shared" si="26"/>
        <v/>
      </c>
      <c r="W199" s="69"/>
      <c r="X199" s="65">
        <f t="shared" si="21"/>
        <v>0</v>
      </c>
      <c r="Y199" s="65">
        <f t="shared" si="22"/>
        <v>0</v>
      </c>
      <c r="AB199" s="65">
        <f t="shared" si="23"/>
        <v>0</v>
      </c>
      <c r="AC199" s="65">
        <f t="shared" si="23"/>
        <v>0</v>
      </c>
      <c r="AD199" s="188" t="str">
        <f t="shared" si="24"/>
        <v/>
      </c>
    </row>
    <row r="200" spans="1:30" x14ac:dyDescent="0.25">
      <c r="A200" s="66">
        <f t="shared" si="25"/>
        <v>193</v>
      </c>
      <c r="C200" s="69"/>
      <c r="D200" s="66" t="e">
        <f>VLOOKUP(C200,'Measure&amp;Incentive Picklist'!E:J,2,FALSE)</f>
        <v>#N/A</v>
      </c>
      <c r="E200" s="69"/>
      <c r="F200" s="70"/>
      <c r="G200" s="77" t="str">
        <f t="shared" si="19"/>
        <v/>
      </c>
      <c r="H200" s="247"/>
      <c r="I200" s="70"/>
      <c r="J200" s="70"/>
      <c r="K200" s="70"/>
      <c r="L200" s="69"/>
      <c r="M200" s="65" t="e">
        <f>VLOOKUP(L200,'HVAC Picklist'!$A$2:$C$61,3,FALSE)</f>
        <v>#N/A</v>
      </c>
      <c r="N200" s="65" t="e">
        <f>VLOOKUP(L200,'HVAC Picklist'!$A$2:$D$61,4,FALSE)</f>
        <v>#N/A</v>
      </c>
      <c r="O200" s="69"/>
      <c r="P200" s="78"/>
      <c r="Q200" s="69"/>
      <c r="R200" s="69"/>
      <c r="S200" s="71"/>
      <c r="T200" s="71"/>
      <c r="U200" s="72" t="str">
        <f t="shared" si="20"/>
        <v/>
      </c>
      <c r="V200" s="126" t="str">
        <f t="shared" si="26"/>
        <v/>
      </c>
      <c r="W200" s="69"/>
      <c r="X200" s="65">
        <f t="shared" si="21"/>
        <v>0</v>
      </c>
      <c r="Y200" s="65">
        <f t="shared" si="22"/>
        <v>0</v>
      </c>
      <c r="AB200" s="65">
        <f t="shared" si="23"/>
        <v>0</v>
      </c>
      <c r="AC200" s="65">
        <f t="shared" si="23"/>
        <v>0</v>
      </c>
      <c r="AD200" s="188" t="str">
        <f t="shared" si="24"/>
        <v/>
      </c>
    </row>
    <row r="201" spans="1:30" x14ac:dyDescent="0.25">
      <c r="A201" s="66">
        <f t="shared" si="25"/>
        <v>194</v>
      </c>
      <c r="C201" s="69"/>
      <c r="D201" s="66" t="e">
        <f>VLOOKUP(C201,'Measure&amp;Incentive Picklist'!E:J,2,FALSE)</f>
        <v>#N/A</v>
      </c>
      <c r="E201" s="69"/>
      <c r="F201" s="70"/>
      <c r="G201" s="77" t="str">
        <f t="shared" ref="G201:G207" si="27">IF(ISTEXT(C201),"Air-Cooled Chiller","")</f>
        <v/>
      </c>
      <c r="H201" s="247"/>
      <c r="I201" s="70"/>
      <c r="J201" s="70"/>
      <c r="K201" s="70"/>
      <c r="L201" s="69"/>
      <c r="M201" s="65" t="e">
        <f>VLOOKUP(L201,'HVAC Picklist'!$A$2:$C$61,3,FALSE)</f>
        <v>#N/A</v>
      </c>
      <c r="N201" s="65" t="e">
        <f>VLOOKUP(L201,'HVAC Picklist'!$A$2:$D$61,4,FALSE)</f>
        <v>#N/A</v>
      </c>
      <c r="O201" s="69"/>
      <c r="P201" s="78"/>
      <c r="Q201" s="69"/>
      <c r="R201" s="69"/>
      <c r="S201" s="71"/>
      <c r="T201" s="71"/>
      <c r="U201" s="72" t="str">
        <f t="shared" ref="U201:U207" si="28">IF(AND(S201="",T201=""),"",$S201+$T201)</f>
        <v/>
      </c>
      <c r="V201" s="126" t="str">
        <f t="shared" si="26"/>
        <v/>
      </c>
      <c r="W201" s="69"/>
      <c r="X201" s="65">
        <f t="shared" ref="X201:X207" si="29">IF(OR(C201&gt;"",E201&gt;0,F201&gt;0,H201&gt;0,J201&gt;0,I201&gt;0,K201&gt;0,L201&gt;"",O201&gt;"",Q201&gt;0,R201&gt;0,S201&gt;0,T201&gt;0,W201&gt;0,P201&gt;0),1,0)</f>
        <v>0</v>
      </c>
      <c r="Y201" s="65">
        <f t="shared" ref="Y201:Y207" si="30">IF(AND(C201&gt;0,ISERROR(X201)),1,0)</f>
        <v>0</v>
      </c>
      <c r="AB201" s="65">
        <f t="shared" ref="AB201:AC207" si="31">IF(ISERROR(U201),1,0)</f>
        <v>0</v>
      </c>
      <c r="AC201" s="65">
        <f t="shared" si="31"/>
        <v>0</v>
      </c>
      <c r="AD201" s="188" t="str">
        <f t="shared" ref="AD201:AD207" si="32">IF(OR(AND(OR(L201=AF$8,L201=AF$9,L201=AF$10,L201=AF$11,L201=AF$12,L201=AF$13,L201=AF$14,L201=AF$15,L201=AF$16,L201=AF$17,L201=AF$18,L201=AF$19,L201=AF$20,L201=AF$21,L201=AF$22,L201=AF$23,L201=AF$24,L201=AF$25,L201=AF$26,L201=AF$27,L201=AF$28,L201=AF$29,L201=AF$30,L201=AF$31,L201=AF$32,L201=AF$33,L201=AF$34,L201=AF$35,L201=AF$36,L201=AF$37,L201=AF$38,L201=AF$39,L201=AF$40,L201=AF$41,L201=AF$42,L201=AF$43,L201=AF$44,L201=AF$45,L201=AF$46,L201=AF$47,L201=AF$48,L201=AF$49,L201=AF$50,L201=AF$51,L201=AF$52,L201=AF$53,),O201=AG$12),AND(OR(L201=AF$54,L201=AF$55,L201=AF$56,L201=AF$57,L201=AF$58,L201=AF$59,L201=AF$60,L201=AF$61,L201=AF$62,L201=AF$63,L201=AF$64), OR(O201=AG$8,O201=AG$9,O201=AG$10)),AND(OR(L201=AF$65,L201=AF$66),O201=AG$12),AND(L201=AF$67,O201=AG$11)),1,IF(OR(L201="",O201=""),"","Error"))</f>
        <v/>
      </c>
    </row>
    <row r="202" spans="1:30" x14ac:dyDescent="0.25">
      <c r="A202" s="66">
        <f t="shared" ref="A202:A207" si="33">A201+1</f>
        <v>195</v>
      </c>
      <c r="C202" s="69"/>
      <c r="D202" s="66" t="e">
        <f>VLOOKUP(C202,'Measure&amp;Incentive Picklist'!E:J,2,FALSE)</f>
        <v>#N/A</v>
      </c>
      <c r="E202" s="69"/>
      <c r="F202" s="70"/>
      <c r="G202" s="77" t="str">
        <f t="shared" si="27"/>
        <v/>
      </c>
      <c r="H202" s="247"/>
      <c r="I202" s="70"/>
      <c r="J202" s="70"/>
      <c r="K202" s="70"/>
      <c r="L202" s="69"/>
      <c r="M202" s="65" t="e">
        <f>VLOOKUP(L202,'HVAC Picklist'!$A$2:$C$61,3,FALSE)</f>
        <v>#N/A</v>
      </c>
      <c r="N202" s="65" t="e">
        <f>VLOOKUP(L202,'HVAC Picklist'!$A$2:$D$61,4,FALSE)</f>
        <v>#N/A</v>
      </c>
      <c r="O202" s="69"/>
      <c r="P202" s="78"/>
      <c r="Q202" s="69"/>
      <c r="R202" s="69"/>
      <c r="S202" s="71"/>
      <c r="T202" s="71"/>
      <c r="U202" s="72" t="str">
        <f t="shared" si="28"/>
        <v/>
      </c>
      <c r="V202" s="126" t="str">
        <f t="shared" si="26"/>
        <v/>
      </c>
      <c r="W202" s="69"/>
      <c r="X202" s="65">
        <f t="shared" si="29"/>
        <v>0</v>
      </c>
      <c r="Y202" s="65">
        <f t="shared" si="30"/>
        <v>0</v>
      </c>
      <c r="AB202" s="65">
        <f t="shared" si="31"/>
        <v>0</v>
      </c>
      <c r="AC202" s="65">
        <f t="shared" si="31"/>
        <v>0</v>
      </c>
      <c r="AD202" s="188" t="str">
        <f t="shared" si="32"/>
        <v/>
      </c>
    </row>
    <row r="203" spans="1:30" x14ac:dyDescent="0.25">
      <c r="A203" s="66">
        <f t="shared" si="33"/>
        <v>196</v>
      </c>
      <c r="C203" s="69"/>
      <c r="D203" s="66" t="e">
        <f>VLOOKUP(C203,'Measure&amp;Incentive Picklist'!E:J,2,FALSE)</f>
        <v>#N/A</v>
      </c>
      <c r="E203" s="69"/>
      <c r="F203" s="70"/>
      <c r="G203" s="77" t="str">
        <f t="shared" si="27"/>
        <v/>
      </c>
      <c r="H203" s="247"/>
      <c r="I203" s="70"/>
      <c r="J203" s="70"/>
      <c r="K203" s="70"/>
      <c r="L203" s="69"/>
      <c r="M203" s="65" t="e">
        <f>VLOOKUP(L203,'HVAC Picklist'!$A$2:$C$61,3,FALSE)</f>
        <v>#N/A</v>
      </c>
      <c r="N203" s="65" t="e">
        <f>VLOOKUP(L203,'HVAC Picklist'!$A$2:$D$61,4,FALSE)</f>
        <v>#N/A</v>
      </c>
      <c r="O203" s="69"/>
      <c r="P203" s="78"/>
      <c r="Q203" s="69"/>
      <c r="R203" s="69"/>
      <c r="S203" s="71"/>
      <c r="T203" s="71"/>
      <c r="U203" s="72" t="str">
        <f t="shared" si="28"/>
        <v/>
      </c>
      <c r="V203" s="126" t="str">
        <f t="shared" si="26"/>
        <v/>
      </c>
      <c r="W203" s="69"/>
      <c r="X203" s="65">
        <f t="shared" si="29"/>
        <v>0</v>
      </c>
      <c r="Y203" s="65">
        <f t="shared" si="30"/>
        <v>0</v>
      </c>
      <c r="AB203" s="65">
        <f t="shared" si="31"/>
        <v>0</v>
      </c>
      <c r="AC203" s="65">
        <f t="shared" si="31"/>
        <v>0</v>
      </c>
      <c r="AD203" s="188" t="str">
        <f t="shared" si="32"/>
        <v/>
      </c>
    </row>
    <row r="204" spans="1:30" x14ac:dyDescent="0.25">
      <c r="A204" s="66">
        <f t="shared" si="33"/>
        <v>197</v>
      </c>
      <c r="C204" s="69"/>
      <c r="D204" s="66" t="e">
        <f>VLOOKUP(C204,'Measure&amp;Incentive Picklist'!E:J,2,FALSE)</f>
        <v>#N/A</v>
      </c>
      <c r="E204" s="69"/>
      <c r="F204" s="70"/>
      <c r="G204" s="77" t="str">
        <f t="shared" si="27"/>
        <v/>
      </c>
      <c r="H204" s="247"/>
      <c r="I204" s="70"/>
      <c r="J204" s="70"/>
      <c r="K204" s="70"/>
      <c r="L204" s="69"/>
      <c r="M204" s="65" t="e">
        <f>VLOOKUP(L204,'HVAC Picklist'!$A$2:$C$61,3,FALSE)</f>
        <v>#N/A</v>
      </c>
      <c r="N204" s="65" t="e">
        <f>VLOOKUP(L204,'HVAC Picklist'!$A$2:$D$61,4,FALSE)</f>
        <v>#N/A</v>
      </c>
      <c r="O204" s="69"/>
      <c r="P204" s="78"/>
      <c r="Q204" s="69"/>
      <c r="R204" s="69"/>
      <c r="S204" s="71"/>
      <c r="T204" s="71"/>
      <c r="U204" s="72" t="str">
        <f t="shared" si="28"/>
        <v/>
      </c>
      <c r="V204" s="126" t="str">
        <f t="shared" si="26"/>
        <v/>
      </c>
      <c r="W204" s="69"/>
      <c r="X204" s="65">
        <f t="shared" si="29"/>
        <v>0</v>
      </c>
      <c r="Y204" s="65">
        <f t="shared" si="30"/>
        <v>0</v>
      </c>
      <c r="AB204" s="65">
        <f t="shared" si="31"/>
        <v>0</v>
      </c>
      <c r="AC204" s="65">
        <f t="shared" si="31"/>
        <v>0</v>
      </c>
      <c r="AD204" s="188" t="str">
        <f t="shared" si="32"/>
        <v/>
      </c>
    </row>
    <row r="205" spans="1:30" x14ac:dyDescent="0.25">
      <c r="A205" s="66">
        <f t="shared" si="33"/>
        <v>198</v>
      </c>
      <c r="C205" s="69"/>
      <c r="D205" s="66" t="e">
        <f>VLOOKUP(C205,'Measure&amp;Incentive Picklist'!E:J,2,FALSE)</f>
        <v>#N/A</v>
      </c>
      <c r="E205" s="69"/>
      <c r="F205" s="70"/>
      <c r="G205" s="77" t="str">
        <f t="shared" si="27"/>
        <v/>
      </c>
      <c r="H205" s="247"/>
      <c r="I205" s="70"/>
      <c r="J205" s="70"/>
      <c r="K205" s="70"/>
      <c r="L205" s="69"/>
      <c r="M205" s="65" t="e">
        <f>VLOOKUP(L205,'HVAC Picklist'!$A$2:$C$61,3,FALSE)</f>
        <v>#N/A</v>
      </c>
      <c r="N205" s="65" t="e">
        <f>VLOOKUP(L205,'HVAC Picklist'!$A$2:$D$61,4,FALSE)</f>
        <v>#N/A</v>
      </c>
      <c r="O205" s="69"/>
      <c r="P205" s="78"/>
      <c r="Q205" s="69"/>
      <c r="R205" s="69"/>
      <c r="S205" s="71"/>
      <c r="T205" s="71"/>
      <c r="U205" s="72" t="str">
        <f t="shared" si="28"/>
        <v/>
      </c>
      <c r="V205" s="126" t="str">
        <f t="shared" si="26"/>
        <v/>
      </c>
      <c r="W205" s="69"/>
      <c r="X205" s="65">
        <f t="shared" si="29"/>
        <v>0</v>
      </c>
      <c r="Y205" s="65">
        <f t="shared" si="30"/>
        <v>0</v>
      </c>
      <c r="AB205" s="65">
        <f t="shared" si="31"/>
        <v>0</v>
      </c>
      <c r="AC205" s="65">
        <f t="shared" si="31"/>
        <v>0</v>
      </c>
      <c r="AD205" s="188" t="str">
        <f t="shared" si="32"/>
        <v/>
      </c>
    </row>
    <row r="206" spans="1:30" x14ac:dyDescent="0.25">
      <c r="A206" s="66">
        <f t="shared" si="33"/>
        <v>199</v>
      </c>
      <c r="C206" s="69"/>
      <c r="D206" s="66" t="e">
        <f>VLOOKUP(C206,'Measure&amp;Incentive Picklist'!E:J,2,FALSE)</f>
        <v>#N/A</v>
      </c>
      <c r="E206" s="69"/>
      <c r="F206" s="70"/>
      <c r="G206" s="77" t="str">
        <f t="shared" si="27"/>
        <v/>
      </c>
      <c r="H206" s="247"/>
      <c r="I206" s="70"/>
      <c r="J206" s="70"/>
      <c r="K206" s="70"/>
      <c r="L206" s="69"/>
      <c r="M206" s="65" t="e">
        <f>VLOOKUP(L206,'HVAC Picklist'!$A$2:$C$61,3,FALSE)</f>
        <v>#N/A</v>
      </c>
      <c r="N206" s="65" t="e">
        <f>VLOOKUP(L206,'HVAC Picklist'!$A$2:$D$61,4,FALSE)</f>
        <v>#N/A</v>
      </c>
      <c r="O206" s="69"/>
      <c r="P206" s="78"/>
      <c r="Q206" s="69"/>
      <c r="R206" s="69"/>
      <c r="S206" s="71"/>
      <c r="T206" s="71"/>
      <c r="U206" s="72" t="str">
        <f t="shared" si="28"/>
        <v/>
      </c>
      <c r="V206" s="126" t="str">
        <f t="shared" si="26"/>
        <v/>
      </c>
      <c r="W206" s="69"/>
      <c r="X206" s="65">
        <f t="shared" si="29"/>
        <v>0</v>
      </c>
      <c r="Y206" s="65">
        <f t="shared" si="30"/>
        <v>0</v>
      </c>
      <c r="AB206" s="65">
        <f t="shared" si="31"/>
        <v>0</v>
      </c>
      <c r="AC206" s="65">
        <f t="shared" si="31"/>
        <v>0</v>
      </c>
      <c r="AD206" s="188" t="str">
        <f t="shared" si="32"/>
        <v/>
      </c>
    </row>
    <row r="207" spans="1:30" x14ac:dyDescent="0.25">
      <c r="A207" s="66">
        <f t="shared" si="33"/>
        <v>200</v>
      </c>
      <c r="C207" s="69"/>
      <c r="D207" s="66" t="e">
        <f>VLOOKUP(C207,'Measure&amp;Incentive Picklist'!E:J,2,FALSE)</f>
        <v>#N/A</v>
      </c>
      <c r="E207" s="69"/>
      <c r="F207" s="70"/>
      <c r="G207" s="77" t="str">
        <f t="shared" si="27"/>
        <v/>
      </c>
      <c r="H207" s="247"/>
      <c r="I207" s="70"/>
      <c r="J207" s="70"/>
      <c r="K207" s="70"/>
      <c r="L207" s="69"/>
      <c r="M207" s="65" t="e">
        <f>VLOOKUP(L207,'HVAC Picklist'!$A$2:$C$61,3,FALSE)</f>
        <v>#N/A</v>
      </c>
      <c r="N207" s="65" t="e">
        <f>VLOOKUP(L207,'HVAC Picklist'!$A$2:$D$61,4,FALSE)</f>
        <v>#N/A</v>
      </c>
      <c r="O207" s="69"/>
      <c r="P207" s="78"/>
      <c r="Q207" s="69"/>
      <c r="R207" s="69"/>
      <c r="S207" s="71"/>
      <c r="T207" s="71"/>
      <c r="U207" s="72" t="str">
        <f t="shared" si="28"/>
        <v/>
      </c>
      <c r="V207" s="126" t="str">
        <f t="shared" si="26"/>
        <v/>
      </c>
      <c r="W207" s="69"/>
      <c r="X207" s="65">
        <f t="shared" si="29"/>
        <v>0</v>
      </c>
      <c r="Y207" s="65">
        <f t="shared" si="30"/>
        <v>0</v>
      </c>
      <c r="AB207" s="65">
        <f t="shared" si="31"/>
        <v>0</v>
      </c>
      <c r="AC207" s="65">
        <f t="shared" si="31"/>
        <v>0</v>
      </c>
      <c r="AD207" s="188" t="str">
        <f t="shared" si="32"/>
        <v/>
      </c>
    </row>
    <row r="208" spans="1:30" x14ac:dyDescent="0.25">
      <c r="X208" s="65">
        <f>SUM(X8:X207)</f>
        <v>0</v>
      </c>
      <c r="Y208" s="65">
        <f>SUM(Y207,Y181,Y155,Y129,Y103,Y77)</f>
        <v>0</v>
      </c>
      <c r="AB208" s="65">
        <f>SUM(AB8:AB207)</f>
        <v>0</v>
      </c>
      <c r="AC208" s="65">
        <f>SUM(AC8:AC207)</f>
        <v>0</v>
      </c>
      <c r="AD208" s="65">
        <f>COUNTIF(AD8:AD207,"Error")</f>
        <v>0</v>
      </c>
    </row>
  </sheetData>
  <sheetProtection algorithmName="SHA-512" hashValue="1zZmpqgAz/m06EynjqK1aIatrJJiJPABFBHutIFXCPrQU63Ka3bgsI9gJUgHBMvOp/S1sseCz7tOY5GrgU4uSg==" saltValue="IoipoZ/E8LxADyxsb8qYKg==" spinCount="100000" sheet="1" selectLockedCells="1" sort="0" autoFilter="0"/>
  <autoFilter ref="A6:W32" xr:uid="{00000000-0009-0000-0000-000008000000}"/>
  <mergeCells count="4">
    <mergeCell ref="A4:C4"/>
    <mergeCell ref="A5:C5"/>
    <mergeCell ref="X6:Y6"/>
    <mergeCell ref="F5:G5"/>
  </mergeCells>
  <conditionalFormatting sqref="W6 M1:N6">
    <cfRule type="containsErrors" dxfId="697" priority="53">
      <formula>ISERROR(M1)</formula>
    </cfRule>
  </conditionalFormatting>
  <conditionalFormatting sqref="M8:N1048576">
    <cfRule type="containsErrors" dxfId="696" priority="52">
      <formula>ISERROR(M8)</formula>
    </cfRule>
  </conditionalFormatting>
  <conditionalFormatting sqref="D8:D207">
    <cfRule type="containsErrors" dxfId="695" priority="51">
      <formula>ISERROR(D8)</formula>
    </cfRule>
  </conditionalFormatting>
  <conditionalFormatting sqref="E7">
    <cfRule type="containsErrors" dxfId="694" priority="50">
      <formula>ISERROR(E7)</formula>
    </cfRule>
  </conditionalFormatting>
  <conditionalFormatting sqref="M7">
    <cfRule type="containsErrors" dxfId="693" priority="49">
      <formula>ISERROR(M7)</formula>
    </cfRule>
  </conditionalFormatting>
  <conditionalFormatting sqref="D7">
    <cfRule type="containsErrors" dxfId="692" priority="48">
      <formula>ISERROR(D7)</formula>
    </cfRule>
  </conditionalFormatting>
  <conditionalFormatting sqref="J6:K6">
    <cfRule type="containsErrors" dxfId="691" priority="46">
      <formula>ISERROR(J6)</formula>
    </cfRule>
  </conditionalFormatting>
  <conditionalFormatting sqref="N7">
    <cfRule type="containsErrors" dxfId="690" priority="43">
      <formula>ISERROR(N7)</formula>
    </cfRule>
  </conditionalFormatting>
  <conditionalFormatting sqref="D5">
    <cfRule type="containsErrors" dxfId="689" priority="42">
      <formula>ISERROR(D5)</formula>
    </cfRule>
  </conditionalFormatting>
  <conditionalFormatting sqref="E3">
    <cfRule type="containsErrors" dxfId="688" priority="41">
      <formula>ISERROR(E3)</formula>
    </cfRule>
  </conditionalFormatting>
  <conditionalFormatting sqref="E8:E207">
    <cfRule type="expression" dxfId="687" priority="34">
      <formula>AND(C8&gt;"",E8="")</formula>
    </cfRule>
  </conditionalFormatting>
  <conditionalFormatting sqref="F8:F207">
    <cfRule type="expression" dxfId="686" priority="33">
      <formula>AND(C8&gt;"",F8="")</formula>
    </cfRule>
  </conditionalFormatting>
  <conditionalFormatting sqref="I8:I207">
    <cfRule type="expression" dxfId="685" priority="19">
      <formula>AND(C8&gt;"",I8="")</formula>
    </cfRule>
  </conditionalFormatting>
  <conditionalFormatting sqref="J8:J207">
    <cfRule type="expression" dxfId="684" priority="18">
      <formula>AND(C8&gt;"",J8="")</formula>
    </cfRule>
  </conditionalFormatting>
  <conditionalFormatting sqref="K8:K207">
    <cfRule type="expression" dxfId="683" priority="17">
      <formula>AND(C8&gt;"",K8="")</formula>
    </cfRule>
  </conditionalFormatting>
  <conditionalFormatting sqref="O8:O207">
    <cfRule type="expression" dxfId="682" priority="15">
      <formula>AND(C8&gt;"",O8="")</formula>
    </cfRule>
  </conditionalFormatting>
  <conditionalFormatting sqref="Q8:Q207">
    <cfRule type="expression" dxfId="681" priority="14">
      <formula>AND(C8&gt;"",Q8="")</formula>
    </cfRule>
  </conditionalFormatting>
  <conditionalFormatting sqref="R8:R207">
    <cfRule type="expression" dxfId="680" priority="13">
      <formula>AND(C8&gt;"",R8="")</formula>
    </cfRule>
  </conditionalFormatting>
  <conditionalFormatting sqref="S8:S207">
    <cfRule type="expression" dxfId="679" priority="12">
      <formula>AND(C8&gt;"",S8="")</formula>
    </cfRule>
  </conditionalFormatting>
  <conditionalFormatting sqref="T8:T207">
    <cfRule type="expression" dxfId="678" priority="11">
      <formula>AND(C8&gt;"",T8="")</formula>
    </cfRule>
  </conditionalFormatting>
  <conditionalFormatting sqref="P8:P207">
    <cfRule type="expression" dxfId="677" priority="10">
      <formula>AND(C8&gt;"", P8="")</formula>
    </cfRule>
  </conditionalFormatting>
  <conditionalFormatting sqref="H8:H207">
    <cfRule type="expression" dxfId="676" priority="9">
      <formula>AND(C8&gt;0,H8="")</formula>
    </cfRule>
  </conditionalFormatting>
  <conditionalFormatting sqref="E5">
    <cfRule type="containsErrors" dxfId="675" priority="8">
      <formula>ISERROR(E5)</formula>
    </cfRule>
  </conditionalFormatting>
  <conditionalFormatting sqref="U8:U207">
    <cfRule type="containsErrors" dxfId="674" priority="7">
      <formula>ISERROR(U8)</formula>
    </cfRule>
  </conditionalFormatting>
  <conditionalFormatting sqref="V8:V207">
    <cfRule type="containsErrors" dxfId="673" priority="5">
      <formula>ISERROR(V8)</formula>
    </cfRule>
  </conditionalFormatting>
  <conditionalFormatting sqref="F5">
    <cfRule type="expression" dxfId="672" priority="1">
      <formula>F5="Error in HVAC type - please correct"</formula>
    </cfRule>
    <cfRule type="expression" dxfId="671" priority="2">
      <formula>F5="Error in Proposed Measure - please correct"</formula>
    </cfRule>
    <cfRule type="expression" dxfId="670" priority="3">
      <formula>F5="Error in Project Costs - please correct"</formula>
    </cfRule>
  </conditionalFormatting>
  <conditionalFormatting sqref="L8:L207">
    <cfRule type="expression" dxfId="669" priority="1502">
      <formula>AD8="Error"</formula>
    </cfRule>
    <cfRule type="expression" dxfId="668" priority="1503">
      <formula>AND(C8&gt;"",L8="")</formula>
    </cfRule>
  </conditionalFormatting>
  <dataValidations count="5">
    <dataValidation type="list" allowBlank="1" showInputMessage="1" showErrorMessage="1" sqref="O7:P207" xr:uid="{00000000-0002-0000-0800-000000000000}">
      <formula1>INDIRECT(M7)</formula1>
    </dataValidation>
    <dataValidation type="list" allowBlank="1" showInputMessage="1" showErrorMessage="1" sqref="C7:C207" xr:uid="{00000000-0002-0000-0800-000001000000}">
      <formula1>Air_Cooled</formula1>
    </dataValidation>
    <dataValidation type="date" operator="greaterThan" allowBlank="1" showInputMessage="1" showErrorMessage="1" sqref="H8:H32" xr:uid="{00000000-0002-0000-0800-000002000000}">
      <formula1>1</formula1>
    </dataValidation>
    <dataValidation type="textLength" operator="lessThanOrEqual" allowBlank="1" showInputMessage="1" showErrorMessage="1" sqref="R9:R32" xr:uid="{00000000-0002-0000-0800-000003000000}">
      <formula1>50</formula1>
    </dataValidation>
    <dataValidation type="textLength" operator="lessThanOrEqual" allowBlank="1" showInputMessage="1" showErrorMessage="1" errorTitle="Maximum Character Limit" error="Please enter less than 50 characters. " sqref="R8" xr:uid="{00000000-0002-0000-0800-000004000000}">
      <formula1>50</formula1>
    </dataValidation>
  </dataValidations>
  <hyperlinks>
    <hyperlink ref="A5:B5" location="'Project Summary'!A1" display="Back to Project Summary" xr:uid="{00000000-0004-0000-0800-000000000000}"/>
    <hyperlink ref="A5:C5" location="'Project Summary'!B9" tooltip="Back to Project Summary" display="Back to Project Summary" xr:uid="{00000000-0004-0000-0800-000001000000}"/>
  </hyperlinks>
  <pageMargins left="0.7" right="0.7" top="0.75" bottom="0.75" header="0.3" footer="0.3"/>
  <pageSetup orientation="portrait" r:id="rId1"/>
  <headerFooter>
    <oddFooter>&amp;C_x000D_&amp;1#&amp;"Calibri"&amp;22&amp;K0073CF INTERNAL</oddFooter>
  </headerFooter>
  <ignoredErrors>
    <ignoredError sqref="D8" evalError="1"/>
  </ignoredErrors>
  <extLst>
    <ext xmlns:x14="http://schemas.microsoft.com/office/spreadsheetml/2009/9/main" uri="{78C0D931-6437-407d-A8EE-F0AAD7539E65}">
      <x14:conditionalFormattings>
        <x14:conditionalFormatting xmlns:xm="http://schemas.microsoft.com/office/excel/2006/main">
          <x14:cfRule type="containsErrors" priority="47" id="{918E72C0-F833-4539-9F9B-FED550A8C591}">
            <xm:f>ISERROR('Unitary Air Conditioner'!U1)</xm:f>
            <x14:dxf>
              <font>
                <color theme="0"/>
              </font>
            </x14:dxf>
          </x14:cfRule>
          <xm:sqref>V1:V2 T6:U6</xm:sqref>
        </x14:conditionalFormatting>
        <x14:conditionalFormatting xmlns:xm="http://schemas.microsoft.com/office/excel/2006/main">
          <x14:cfRule type="containsErrors" priority="40" id="{8895A6CE-29DA-467F-81C0-11AA23B83CC5}">
            <xm:f>ISERROR('One for One Replacements'!V6)</xm:f>
            <x14:dxf>
              <font>
                <color theme="0"/>
              </font>
            </x14:dxf>
          </x14:cfRule>
          <xm:sqref>Q6:S6</xm:sqref>
        </x14:conditionalFormatting>
        <x14:conditionalFormatting xmlns:xm="http://schemas.microsoft.com/office/excel/2006/main">
          <x14:cfRule type="containsErrors" priority="36" id="{CA084F4B-ED90-44F2-90BE-AF8755B8B9D4}">
            <xm:f>ISERROR('https://consolidatededison.sharepoint.com/Users/GolinoC/Desktop/coned/corp/Users/smithna/AppData/Local/Temp/[Con Edison CI Gas Tool v1.2.xlsx]Pre Rinse Spray Valve'!#REF!)</xm:f>
            <x14:dxf>
              <font>
                <color theme="0"/>
              </font>
            </x14:dxf>
          </x14:cfRule>
          <xm:sqref>Q5:S5</xm:sqref>
        </x14:conditionalFormatting>
        <x14:conditionalFormatting xmlns:xm="http://schemas.microsoft.com/office/excel/2006/main">
          <x14:cfRule type="containsErrors" priority="748" id="{918E72C0-F833-4539-9F9B-FED550A8C591}">
            <xm:f>ISERROR('Unitary Air Conditioner'!W207)</xm:f>
            <x14:dxf>
              <font>
                <color theme="0"/>
              </font>
            </x14:dxf>
          </x14:cfRule>
          <xm:sqref>V208:V1048576</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0800-000005000000}">
          <x14:formula1>
            <xm:f>'HVAC Picklist'!$A$2:$A$61</xm:f>
          </x14:formula1>
          <xm:sqref>L7:L207</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5"/>
  <dimension ref="A1:U208"/>
  <sheetViews>
    <sheetView zoomScale="90" zoomScaleNormal="90" workbookViewId="0">
      <pane xSplit="6" ySplit="7" topLeftCell="G8" activePane="bottomRight" state="frozen"/>
      <selection activeCell="B8" sqref="B8"/>
      <selection pane="topRight" activeCell="B8" sqref="B8"/>
      <selection pane="bottomLeft" activeCell="B8" sqref="B8"/>
      <selection pane="bottomRight" activeCell="I30" sqref="I30"/>
    </sheetView>
  </sheetViews>
  <sheetFormatPr defaultColWidth="9.140625" defaultRowHeight="15" x14ac:dyDescent="0.25"/>
  <cols>
    <col min="1" max="1" width="6.140625" style="65" customWidth="1"/>
    <col min="2" max="2" width="51.42578125" style="65" customWidth="1"/>
    <col min="3" max="5" width="25.85546875" style="66" hidden="1" customWidth="1"/>
    <col min="6" max="6" width="29.140625" style="65" customWidth="1"/>
    <col min="7" max="7" width="23.85546875" style="66" customWidth="1"/>
    <col min="8" max="8" width="20.85546875" style="66" customWidth="1"/>
    <col min="9" max="9" width="19.140625" style="65" customWidth="1"/>
    <col min="10" max="10" width="20.140625" style="65" bestFit="1" customWidth="1"/>
    <col min="11" max="11" width="21.140625" style="65" bestFit="1" customWidth="1"/>
    <col min="12" max="12" width="16" style="72" customWidth="1"/>
    <col min="13" max="13" width="13.85546875" style="72" customWidth="1"/>
    <col min="14" max="14" width="16.140625" style="72" customWidth="1"/>
    <col min="15" max="15" width="17.85546875" style="72" customWidth="1"/>
    <col min="16" max="16" width="61.5703125" style="65" customWidth="1"/>
    <col min="17" max="17" width="10.85546875" style="65" hidden="1" customWidth="1"/>
    <col min="18" max="18" width="12.140625" style="65" hidden="1" customWidth="1"/>
    <col min="19" max="21" width="9.140625" style="65" hidden="1" customWidth="1"/>
    <col min="22" max="16384" width="9.140625" style="65"/>
  </cols>
  <sheetData>
    <row r="1" spans="1:20" x14ac:dyDescent="0.25">
      <c r="A1" s="96" t="s">
        <v>104</v>
      </c>
      <c r="B1" s="96"/>
      <c r="C1" s="97"/>
      <c r="D1" s="97"/>
      <c r="E1" s="86"/>
      <c r="F1" s="86">
        <f>Acct_No</f>
        <v>0</v>
      </c>
    </row>
    <row r="2" spans="1:20" x14ac:dyDescent="0.25">
      <c r="A2" s="96" t="s">
        <v>111</v>
      </c>
      <c r="B2" s="96"/>
      <c r="C2" s="97"/>
      <c r="D2" s="434"/>
      <c r="E2" s="434"/>
      <c r="F2" s="434">
        <f>SiteAddress</f>
        <v>0</v>
      </c>
      <c r="H2" s="303" t="s">
        <v>261</v>
      </c>
      <c r="I2" s="96" t="s">
        <v>347</v>
      </c>
    </row>
    <row r="3" spans="1:20" x14ac:dyDescent="0.25">
      <c r="A3" s="539"/>
      <c r="B3" s="539"/>
      <c r="C3" s="539"/>
      <c r="D3" s="539"/>
      <c r="E3" s="539"/>
      <c r="F3" s="539"/>
      <c r="I3" s="96" t="s">
        <v>348</v>
      </c>
    </row>
    <row r="4" spans="1:20" ht="23.25" x14ac:dyDescent="0.25">
      <c r="A4" s="545" t="s">
        <v>6</v>
      </c>
      <c r="B4" s="545"/>
      <c r="C4" s="545"/>
      <c r="D4" s="545"/>
      <c r="E4" s="545"/>
      <c r="F4" s="545"/>
    </row>
    <row r="5" spans="1:20" ht="27" customHeight="1" thickBot="1" x14ac:dyDescent="0.3">
      <c r="A5" s="543" t="s">
        <v>121</v>
      </c>
      <c r="B5" s="543"/>
      <c r="C5" s="543"/>
      <c r="F5" s="99" t="s">
        <v>11</v>
      </c>
      <c r="G5" s="438" t="str">
        <f>IF(S208&gt;=1,"Error in Project Costs - please correct",IF(T208&gt;=1,"Error in Proposed Measure - please correct",""))</f>
        <v/>
      </c>
      <c r="I5" s="66"/>
      <c r="J5" s="66"/>
      <c r="K5" s="66"/>
      <c r="L5" s="66"/>
      <c r="M5" s="80"/>
      <c r="N5" s="80"/>
    </row>
    <row r="6" spans="1:20" ht="49.5" customHeight="1" thickBot="1" x14ac:dyDescent="0.3">
      <c r="A6" s="91" t="s">
        <v>123</v>
      </c>
      <c r="B6" s="92" t="s">
        <v>247</v>
      </c>
      <c r="C6" s="92" t="s">
        <v>129</v>
      </c>
      <c r="D6" s="67" t="s">
        <v>251</v>
      </c>
      <c r="E6" s="67" t="s">
        <v>251</v>
      </c>
      <c r="F6" s="67" t="s">
        <v>130</v>
      </c>
      <c r="G6" s="67" t="s">
        <v>349</v>
      </c>
      <c r="H6" s="67" t="s">
        <v>350</v>
      </c>
      <c r="I6" s="67" t="s">
        <v>276</v>
      </c>
      <c r="J6" s="67" t="s">
        <v>144</v>
      </c>
      <c r="K6" s="67" t="s">
        <v>145</v>
      </c>
      <c r="L6" s="81" t="s">
        <v>146</v>
      </c>
      <c r="M6" s="81" t="s">
        <v>147</v>
      </c>
      <c r="N6" s="81" t="s">
        <v>253</v>
      </c>
      <c r="O6" s="81" t="s">
        <v>149</v>
      </c>
      <c r="P6" s="93" t="s">
        <v>97</v>
      </c>
      <c r="Q6" s="538" t="s">
        <v>152</v>
      </c>
      <c r="R6" s="539"/>
    </row>
    <row r="7" spans="1:20" s="111" customFormat="1" x14ac:dyDescent="0.25">
      <c r="A7" s="75">
        <v>0</v>
      </c>
      <c r="B7" s="68" t="s">
        <v>351</v>
      </c>
      <c r="C7" s="75" t="str">
        <f>VLOOKUP(B7,'Measure&amp;Incentive Picklist'!E:J,2,FALSE)</f>
        <v>REF-DOOR-HEAT-001</v>
      </c>
      <c r="D7" s="75"/>
      <c r="E7" s="75"/>
      <c r="F7" s="68" t="s">
        <v>311</v>
      </c>
      <c r="G7" s="75">
        <v>2</v>
      </c>
      <c r="H7" s="75">
        <v>3</v>
      </c>
      <c r="I7" s="68" t="s">
        <v>352</v>
      </c>
      <c r="J7" s="68" t="s">
        <v>163</v>
      </c>
      <c r="K7" s="68" t="s">
        <v>164</v>
      </c>
      <c r="L7" s="82">
        <v>1000</v>
      </c>
      <c r="M7" s="82">
        <v>5000</v>
      </c>
      <c r="N7" s="82">
        <f>$L7+$M7</f>
        <v>6000</v>
      </c>
      <c r="O7" s="82">
        <f>IFERROR(MIN(IF(B7="","",VLOOKUP(B7,'Measure&amp;Incentive Picklist'!E:J,5,FALSE)*G7),N7),"")</f>
        <v>50</v>
      </c>
      <c r="P7" s="68" t="s">
        <v>165</v>
      </c>
      <c r="Q7" s="111" t="s">
        <v>272</v>
      </c>
      <c r="R7" s="111" t="s">
        <v>353</v>
      </c>
      <c r="S7" s="111" t="s">
        <v>302</v>
      </c>
      <c r="T7" s="111" t="s">
        <v>303</v>
      </c>
    </row>
    <row r="8" spans="1:20" ht="17.25" customHeight="1" x14ac:dyDescent="0.25">
      <c r="A8" s="66">
        <v>1</v>
      </c>
      <c r="B8" s="69"/>
      <c r="C8" s="66" t="e">
        <f>VLOOKUP(B8,'Measure&amp;Incentive Picklist'!E:J,2,FALSE)</f>
        <v>#N/A</v>
      </c>
      <c r="F8" s="79"/>
      <c r="G8" s="70"/>
      <c r="H8" s="70"/>
      <c r="I8" s="69"/>
      <c r="J8" s="79"/>
      <c r="K8" s="345"/>
      <c r="L8" s="71"/>
      <c r="M8" s="71"/>
      <c r="N8" s="72" t="str">
        <f>IF(AND(L8="",M8=""),"",$L8+$M8)</f>
        <v/>
      </c>
      <c r="O8" s="85" t="str">
        <f>IFERROR(MIN(IF(B8="","",VLOOKUP(B8,'Measure&amp;Incentive Picklist'!E:J,5,FALSE)*G8),N8),"")</f>
        <v/>
      </c>
      <c r="P8" s="127"/>
      <c r="Q8" s="65">
        <f t="shared" ref="Q8:Q39" si="0">IF(OR(B8&gt;"",F8&gt;0,G8&gt;0,H8&gt;0,,I8&gt;"",J8&gt;0,K8&gt;0,L8&gt;0,M8&gt;0,P8&gt;0),1,0)</f>
        <v>0</v>
      </c>
      <c r="R8" s="65">
        <f t="shared" ref="R8:R39" si="1">IF(AND(B8&gt;0,ISERROR(Q8)),1,0)</f>
        <v>0</v>
      </c>
      <c r="S8" s="65">
        <f t="shared" ref="S8:S39" si="2">IF(ISERROR(N8),1,0)</f>
        <v>0</v>
      </c>
      <c r="T8" s="65">
        <f t="shared" ref="T8:T39" si="3">IF(ISERROR(O8),1,0)</f>
        <v>0</v>
      </c>
    </row>
    <row r="9" spans="1:20" x14ac:dyDescent="0.25">
      <c r="A9" s="66">
        <f>A8+1</f>
        <v>2</v>
      </c>
      <c r="B9" s="69"/>
      <c r="C9" s="66" t="e">
        <f>VLOOKUP(B9,'Measure&amp;Incentive Picklist'!E:J,2,FALSE)</f>
        <v>#N/A</v>
      </c>
      <c r="F9" s="79"/>
      <c r="G9" s="70"/>
      <c r="H9" s="70"/>
      <c r="I9" s="69"/>
      <c r="J9" s="79"/>
      <c r="K9" s="79"/>
      <c r="L9" s="71"/>
      <c r="M9" s="71"/>
      <c r="N9" s="72" t="str">
        <f t="shared" ref="N9:N72" si="4">IF(AND(L9="",M9=""),"",$L9+$M9)</f>
        <v/>
      </c>
      <c r="O9" s="85" t="str">
        <f>IFERROR(MIN(IF(B9="","",VLOOKUP(B9,'Measure&amp;Incentive Picklist'!E:J,5,FALSE)*G9),N9),"")</f>
        <v/>
      </c>
      <c r="P9" s="127"/>
      <c r="Q9" s="65">
        <f t="shared" si="0"/>
        <v>0</v>
      </c>
      <c r="R9" s="65">
        <f t="shared" si="1"/>
        <v>0</v>
      </c>
      <c r="S9" s="65">
        <f t="shared" si="2"/>
        <v>0</v>
      </c>
      <c r="T9" s="65">
        <f t="shared" si="3"/>
        <v>0</v>
      </c>
    </row>
    <row r="10" spans="1:20" x14ac:dyDescent="0.25">
      <c r="A10" s="66">
        <f t="shared" ref="A10:A73" si="5">A9+1</f>
        <v>3</v>
      </c>
      <c r="B10" s="69"/>
      <c r="C10" s="66" t="e">
        <f>VLOOKUP(B10,'Measure&amp;Incentive Picklist'!E:J,2,FALSE)</f>
        <v>#N/A</v>
      </c>
      <c r="F10" s="79"/>
      <c r="G10" s="70"/>
      <c r="H10" s="70"/>
      <c r="I10" s="69"/>
      <c r="J10" s="79"/>
      <c r="K10" s="79"/>
      <c r="L10" s="71"/>
      <c r="M10" s="71"/>
      <c r="N10" s="72" t="str">
        <f t="shared" si="4"/>
        <v/>
      </c>
      <c r="O10" s="85" t="str">
        <f>IFERROR(MIN(IF(B10="","",VLOOKUP(B10,'Measure&amp;Incentive Picklist'!E:J,5,FALSE)*G10),N10),"")</f>
        <v/>
      </c>
      <c r="P10" s="127"/>
      <c r="Q10" s="65">
        <f t="shared" si="0"/>
        <v>0</v>
      </c>
      <c r="R10" s="65">
        <f t="shared" si="1"/>
        <v>0</v>
      </c>
      <c r="S10" s="65">
        <f t="shared" si="2"/>
        <v>0</v>
      </c>
      <c r="T10" s="65">
        <f t="shared" si="3"/>
        <v>0</v>
      </c>
    </row>
    <row r="11" spans="1:20" x14ac:dyDescent="0.25">
      <c r="A11" s="66">
        <f t="shared" si="5"/>
        <v>4</v>
      </c>
      <c r="B11" s="69"/>
      <c r="C11" s="66" t="e">
        <f>VLOOKUP(B11,'Measure&amp;Incentive Picklist'!E:J,2,FALSE)</f>
        <v>#N/A</v>
      </c>
      <c r="F11" s="79"/>
      <c r="G11" s="70"/>
      <c r="H11" s="70"/>
      <c r="I11" s="69"/>
      <c r="J11" s="79"/>
      <c r="K11" s="79"/>
      <c r="L11" s="71"/>
      <c r="M11" s="71"/>
      <c r="N11" s="72" t="str">
        <f t="shared" si="4"/>
        <v/>
      </c>
      <c r="O11" s="85" t="str">
        <f>IFERROR(MIN(IF(B11="","",VLOOKUP(B11,'Measure&amp;Incentive Picklist'!E:J,5,FALSE)*G11),N11),"")</f>
        <v/>
      </c>
      <c r="P11" s="127"/>
      <c r="Q11" s="65">
        <f t="shared" si="0"/>
        <v>0</v>
      </c>
      <c r="R11" s="65">
        <f t="shared" si="1"/>
        <v>0</v>
      </c>
      <c r="S11" s="65">
        <f t="shared" si="2"/>
        <v>0</v>
      </c>
      <c r="T11" s="65">
        <f t="shared" si="3"/>
        <v>0</v>
      </c>
    </row>
    <row r="12" spans="1:20" x14ac:dyDescent="0.25">
      <c r="A12" s="66">
        <f t="shared" si="5"/>
        <v>5</v>
      </c>
      <c r="B12" s="69"/>
      <c r="C12" s="66" t="e">
        <f>VLOOKUP(B12,'Measure&amp;Incentive Picklist'!E:J,2,FALSE)</f>
        <v>#N/A</v>
      </c>
      <c r="F12" s="79"/>
      <c r="G12" s="70"/>
      <c r="H12" s="70"/>
      <c r="I12" s="69"/>
      <c r="J12" s="79"/>
      <c r="K12" s="79"/>
      <c r="L12" s="71"/>
      <c r="M12" s="71"/>
      <c r="N12" s="72" t="str">
        <f t="shared" si="4"/>
        <v/>
      </c>
      <c r="O12" s="85" t="str">
        <f>IFERROR(MIN(IF(B12="","",VLOOKUP(B12,'Measure&amp;Incentive Picklist'!E:J,5,FALSE)*G12),N12),"")</f>
        <v/>
      </c>
      <c r="P12" s="127"/>
      <c r="Q12" s="65">
        <f t="shared" si="0"/>
        <v>0</v>
      </c>
      <c r="R12" s="65">
        <f t="shared" si="1"/>
        <v>0</v>
      </c>
      <c r="S12" s="65">
        <f t="shared" si="2"/>
        <v>0</v>
      </c>
      <c r="T12" s="65">
        <f t="shared" si="3"/>
        <v>0</v>
      </c>
    </row>
    <row r="13" spans="1:20" x14ac:dyDescent="0.25">
      <c r="A13" s="66">
        <f t="shared" si="5"/>
        <v>6</v>
      </c>
      <c r="B13" s="69"/>
      <c r="C13" s="66" t="e">
        <f>VLOOKUP(B13,'Measure&amp;Incentive Picklist'!E:J,2,FALSE)</f>
        <v>#N/A</v>
      </c>
      <c r="F13" s="79"/>
      <c r="G13" s="70"/>
      <c r="H13" s="70"/>
      <c r="I13" s="69"/>
      <c r="J13" s="79"/>
      <c r="K13" s="79"/>
      <c r="L13" s="71"/>
      <c r="M13" s="71"/>
      <c r="N13" s="72" t="str">
        <f t="shared" si="4"/>
        <v/>
      </c>
      <c r="O13" s="85" t="str">
        <f>IFERROR(MIN(IF(B13="","",VLOOKUP(B13,'Measure&amp;Incentive Picklist'!E:J,5,FALSE)*G13),N13),"")</f>
        <v/>
      </c>
      <c r="P13" s="127"/>
      <c r="Q13" s="65">
        <f t="shared" si="0"/>
        <v>0</v>
      </c>
      <c r="R13" s="65">
        <f t="shared" si="1"/>
        <v>0</v>
      </c>
      <c r="S13" s="65">
        <f t="shared" si="2"/>
        <v>0</v>
      </c>
      <c r="T13" s="65">
        <f t="shared" si="3"/>
        <v>0</v>
      </c>
    </row>
    <row r="14" spans="1:20" x14ac:dyDescent="0.25">
      <c r="A14" s="66">
        <f t="shared" si="5"/>
        <v>7</v>
      </c>
      <c r="B14" s="69"/>
      <c r="C14" s="66" t="e">
        <f>VLOOKUP(B14,'Measure&amp;Incentive Picklist'!E:J,2,FALSE)</f>
        <v>#N/A</v>
      </c>
      <c r="F14" s="79"/>
      <c r="G14" s="70"/>
      <c r="H14" s="70"/>
      <c r="I14" s="69"/>
      <c r="J14" s="79"/>
      <c r="K14" s="79"/>
      <c r="L14" s="71"/>
      <c r="M14" s="71"/>
      <c r="N14" s="72" t="str">
        <f t="shared" si="4"/>
        <v/>
      </c>
      <c r="O14" s="85" t="str">
        <f>IFERROR(MIN(IF(B14="","",VLOOKUP(B14,'Measure&amp;Incentive Picklist'!E:J,5,FALSE)*G14),N14),"")</f>
        <v/>
      </c>
      <c r="P14" s="127"/>
      <c r="Q14" s="65">
        <f t="shared" si="0"/>
        <v>0</v>
      </c>
      <c r="R14" s="65">
        <f t="shared" si="1"/>
        <v>0</v>
      </c>
      <c r="S14" s="65">
        <f t="shared" si="2"/>
        <v>0</v>
      </c>
      <c r="T14" s="65">
        <f t="shared" si="3"/>
        <v>0</v>
      </c>
    </row>
    <row r="15" spans="1:20" x14ac:dyDescent="0.25">
      <c r="A15" s="66">
        <f t="shared" si="5"/>
        <v>8</v>
      </c>
      <c r="B15" s="69"/>
      <c r="C15" s="66" t="e">
        <f>VLOOKUP(B15,'Measure&amp;Incentive Picklist'!E:J,2,FALSE)</f>
        <v>#N/A</v>
      </c>
      <c r="F15" s="79"/>
      <c r="G15" s="70"/>
      <c r="H15" s="70"/>
      <c r="I15" s="69"/>
      <c r="J15" s="79"/>
      <c r="K15" s="79"/>
      <c r="L15" s="71"/>
      <c r="M15" s="71"/>
      <c r="N15" s="72" t="str">
        <f t="shared" si="4"/>
        <v/>
      </c>
      <c r="O15" s="85" t="str">
        <f>IFERROR(MIN(IF(B15="","",VLOOKUP(B15,'Measure&amp;Incentive Picklist'!E:J,5,FALSE)*G15),N15),"")</f>
        <v/>
      </c>
      <c r="P15" s="127"/>
      <c r="Q15" s="65">
        <f t="shared" si="0"/>
        <v>0</v>
      </c>
      <c r="R15" s="65">
        <f t="shared" si="1"/>
        <v>0</v>
      </c>
      <c r="S15" s="65">
        <f t="shared" si="2"/>
        <v>0</v>
      </c>
      <c r="T15" s="65">
        <f t="shared" si="3"/>
        <v>0</v>
      </c>
    </row>
    <row r="16" spans="1:20" x14ac:dyDescent="0.25">
      <c r="A16" s="66">
        <f t="shared" si="5"/>
        <v>9</v>
      </c>
      <c r="B16" s="69"/>
      <c r="C16" s="66" t="e">
        <f>VLOOKUP(B16,'Measure&amp;Incentive Picklist'!E:J,2,FALSE)</f>
        <v>#N/A</v>
      </c>
      <c r="F16" s="79"/>
      <c r="G16" s="70"/>
      <c r="H16" s="70"/>
      <c r="I16" s="69"/>
      <c r="J16" s="79"/>
      <c r="K16" s="79"/>
      <c r="L16" s="71"/>
      <c r="M16" s="71"/>
      <c r="N16" s="72" t="str">
        <f t="shared" si="4"/>
        <v/>
      </c>
      <c r="O16" s="85" t="str">
        <f>IFERROR(MIN(IF(B16="","",VLOOKUP(B16,'Measure&amp;Incentive Picklist'!E:J,5,FALSE)*G16),N16),"")</f>
        <v/>
      </c>
      <c r="P16" s="127"/>
      <c r="Q16" s="65">
        <f t="shared" si="0"/>
        <v>0</v>
      </c>
      <c r="R16" s="65">
        <f t="shared" si="1"/>
        <v>0</v>
      </c>
      <c r="S16" s="65">
        <f t="shared" si="2"/>
        <v>0</v>
      </c>
      <c r="T16" s="65">
        <f t="shared" si="3"/>
        <v>0</v>
      </c>
    </row>
    <row r="17" spans="1:20" x14ac:dyDescent="0.25">
      <c r="A17" s="66">
        <f t="shared" si="5"/>
        <v>10</v>
      </c>
      <c r="B17" s="69"/>
      <c r="C17" s="66" t="e">
        <f>VLOOKUP(B17,'Measure&amp;Incentive Picklist'!E:J,2,FALSE)</f>
        <v>#N/A</v>
      </c>
      <c r="F17" s="79"/>
      <c r="G17" s="70"/>
      <c r="H17" s="70"/>
      <c r="I17" s="69"/>
      <c r="J17" s="79"/>
      <c r="K17" s="79"/>
      <c r="L17" s="71"/>
      <c r="M17" s="71"/>
      <c r="N17" s="72" t="str">
        <f t="shared" si="4"/>
        <v/>
      </c>
      <c r="O17" s="85" t="str">
        <f>IFERROR(MIN(IF(B17="","",VLOOKUP(B17,'Measure&amp;Incentive Picklist'!E:J,5,FALSE)*G17),N17),"")</f>
        <v/>
      </c>
      <c r="P17" s="127"/>
      <c r="Q17" s="65">
        <f t="shared" si="0"/>
        <v>0</v>
      </c>
      <c r="R17" s="65">
        <f t="shared" si="1"/>
        <v>0</v>
      </c>
      <c r="S17" s="65">
        <f t="shared" si="2"/>
        <v>0</v>
      </c>
      <c r="T17" s="65">
        <f t="shared" si="3"/>
        <v>0</v>
      </c>
    </row>
    <row r="18" spans="1:20" x14ac:dyDescent="0.25">
      <c r="A18" s="66">
        <f t="shared" si="5"/>
        <v>11</v>
      </c>
      <c r="B18" s="69"/>
      <c r="C18" s="66" t="e">
        <f>VLOOKUP(B18,'Measure&amp;Incentive Picklist'!E:J,2,FALSE)</f>
        <v>#N/A</v>
      </c>
      <c r="F18" s="79"/>
      <c r="G18" s="70"/>
      <c r="H18" s="70"/>
      <c r="I18" s="69"/>
      <c r="J18" s="79"/>
      <c r="K18" s="79"/>
      <c r="L18" s="71"/>
      <c r="M18" s="71"/>
      <c r="N18" s="72" t="str">
        <f t="shared" si="4"/>
        <v/>
      </c>
      <c r="O18" s="85" t="str">
        <f>IFERROR(MIN(IF(B18="","",VLOOKUP(B18,'Measure&amp;Incentive Picklist'!E:J,5,FALSE)*G18),N18),"")</f>
        <v/>
      </c>
      <c r="P18" s="127"/>
      <c r="Q18" s="65">
        <f t="shared" si="0"/>
        <v>0</v>
      </c>
      <c r="R18" s="65">
        <f t="shared" si="1"/>
        <v>0</v>
      </c>
      <c r="S18" s="65">
        <f t="shared" si="2"/>
        <v>0</v>
      </c>
      <c r="T18" s="65">
        <f t="shared" si="3"/>
        <v>0</v>
      </c>
    </row>
    <row r="19" spans="1:20" x14ac:dyDescent="0.25">
      <c r="A19" s="66">
        <f t="shared" si="5"/>
        <v>12</v>
      </c>
      <c r="B19" s="69"/>
      <c r="C19" s="66" t="e">
        <f>VLOOKUP(B19,'Measure&amp;Incentive Picklist'!E:J,2,FALSE)</f>
        <v>#N/A</v>
      </c>
      <c r="F19" s="79"/>
      <c r="G19" s="70"/>
      <c r="H19" s="70"/>
      <c r="I19" s="69"/>
      <c r="J19" s="79"/>
      <c r="K19" s="79"/>
      <c r="L19" s="71"/>
      <c r="M19" s="71"/>
      <c r="N19" s="72" t="str">
        <f t="shared" si="4"/>
        <v/>
      </c>
      <c r="O19" s="85" t="str">
        <f>IFERROR(MIN(IF(B19="","",VLOOKUP(B19,'Measure&amp;Incentive Picklist'!E:J,5,FALSE)*G19),N19),"")</f>
        <v/>
      </c>
      <c r="P19" s="127"/>
      <c r="Q19" s="65">
        <f t="shared" si="0"/>
        <v>0</v>
      </c>
      <c r="R19" s="65">
        <f t="shared" si="1"/>
        <v>0</v>
      </c>
      <c r="S19" s="65">
        <f t="shared" si="2"/>
        <v>0</v>
      </c>
      <c r="T19" s="65">
        <f t="shared" si="3"/>
        <v>0</v>
      </c>
    </row>
    <row r="20" spans="1:20" x14ac:dyDescent="0.25">
      <c r="A20" s="66">
        <f t="shared" si="5"/>
        <v>13</v>
      </c>
      <c r="B20" s="69"/>
      <c r="C20" s="66" t="e">
        <f>VLOOKUP(B20,'Measure&amp;Incentive Picklist'!E:J,2,FALSE)</f>
        <v>#N/A</v>
      </c>
      <c r="F20" s="79"/>
      <c r="G20" s="70"/>
      <c r="H20" s="70"/>
      <c r="I20" s="69"/>
      <c r="J20" s="79"/>
      <c r="K20" s="79"/>
      <c r="L20" s="71"/>
      <c r="M20" s="71"/>
      <c r="N20" s="72" t="str">
        <f t="shared" si="4"/>
        <v/>
      </c>
      <c r="O20" s="85" t="str">
        <f>IFERROR(MIN(IF(B20="","",VLOOKUP(B20,'Measure&amp;Incentive Picklist'!E:J,5,FALSE)*G20),N20),"")</f>
        <v/>
      </c>
      <c r="P20" s="127"/>
      <c r="Q20" s="65">
        <f t="shared" si="0"/>
        <v>0</v>
      </c>
      <c r="R20" s="65">
        <f t="shared" si="1"/>
        <v>0</v>
      </c>
      <c r="S20" s="65">
        <f t="shared" si="2"/>
        <v>0</v>
      </c>
      <c r="T20" s="65">
        <f t="shared" si="3"/>
        <v>0</v>
      </c>
    </row>
    <row r="21" spans="1:20" x14ac:dyDescent="0.25">
      <c r="A21" s="66">
        <f t="shared" si="5"/>
        <v>14</v>
      </c>
      <c r="B21" s="69"/>
      <c r="C21" s="66" t="e">
        <f>VLOOKUP(B21,'Measure&amp;Incentive Picklist'!E:J,2,FALSE)</f>
        <v>#N/A</v>
      </c>
      <c r="F21" s="79"/>
      <c r="G21" s="70"/>
      <c r="H21" s="70"/>
      <c r="I21" s="69"/>
      <c r="J21" s="79"/>
      <c r="K21" s="79"/>
      <c r="L21" s="71"/>
      <c r="M21" s="71"/>
      <c r="N21" s="72" t="str">
        <f t="shared" si="4"/>
        <v/>
      </c>
      <c r="O21" s="85" t="str">
        <f>IFERROR(MIN(IF(B21="","",VLOOKUP(B21,'Measure&amp;Incentive Picklist'!E:J,5,FALSE)*G21),N21),"")</f>
        <v/>
      </c>
      <c r="P21" s="127"/>
      <c r="Q21" s="65">
        <f t="shared" si="0"/>
        <v>0</v>
      </c>
      <c r="R21" s="65">
        <f t="shared" si="1"/>
        <v>0</v>
      </c>
      <c r="S21" s="65">
        <f t="shared" si="2"/>
        <v>0</v>
      </c>
      <c r="T21" s="65">
        <f t="shared" si="3"/>
        <v>0</v>
      </c>
    </row>
    <row r="22" spans="1:20" x14ac:dyDescent="0.25">
      <c r="A22" s="66">
        <f t="shared" si="5"/>
        <v>15</v>
      </c>
      <c r="B22" s="69"/>
      <c r="C22" s="66" t="e">
        <f>VLOOKUP(B22,'Measure&amp;Incentive Picklist'!E:J,2,FALSE)</f>
        <v>#N/A</v>
      </c>
      <c r="F22" s="79"/>
      <c r="G22" s="70"/>
      <c r="H22" s="70"/>
      <c r="I22" s="69"/>
      <c r="J22" s="79"/>
      <c r="K22" s="79"/>
      <c r="L22" s="71"/>
      <c r="M22" s="71"/>
      <c r="N22" s="72" t="str">
        <f t="shared" si="4"/>
        <v/>
      </c>
      <c r="O22" s="85" t="str">
        <f>IFERROR(MIN(IF(B22="","",VLOOKUP(B22,'Measure&amp;Incentive Picklist'!E:J,5,FALSE)*G22),N22),"")</f>
        <v/>
      </c>
      <c r="P22" s="127"/>
      <c r="Q22" s="65">
        <f t="shared" si="0"/>
        <v>0</v>
      </c>
      <c r="R22" s="65">
        <f t="shared" si="1"/>
        <v>0</v>
      </c>
      <c r="S22" s="65">
        <f t="shared" si="2"/>
        <v>0</v>
      </c>
      <c r="T22" s="65">
        <f t="shared" si="3"/>
        <v>0</v>
      </c>
    </row>
    <row r="23" spans="1:20" x14ac:dyDescent="0.25">
      <c r="A23" s="66">
        <f t="shared" si="5"/>
        <v>16</v>
      </c>
      <c r="B23" s="69"/>
      <c r="C23" s="66" t="e">
        <f>VLOOKUP(B23,'Measure&amp;Incentive Picklist'!E:J,2,FALSE)</f>
        <v>#N/A</v>
      </c>
      <c r="F23" s="79"/>
      <c r="G23" s="70"/>
      <c r="H23" s="70"/>
      <c r="I23" s="69"/>
      <c r="J23" s="79"/>
      <c r="K23" s="79"/>
      <c r="L23" s="71"/>
      <c r="M23" s="71"/>
      <c r="N23" s="72" t="str">
        <f t="shared" si="4"/>
        <v/>
      </c>
      <c r="O23" s="85" t="str">
        <f>IFERROR(MIN(IF(B23="","",VLOOKUP(B23,'Measure&amp;Incentive Picklist'!E:J,5,FALSE)*G23),N23),"")</f>
        <v/>
      </c>
      <c r="P23" s="127"/>
      <c r="Q23" s="65">
        <f t="shared" si="0"/>
        <v>0</v>
      </c>
      <c r="R23" s="65">
        <f t="shared" si="1"/>
        <v>0</v>
      </c>
      <c r="S23" s="65">
        <f t="shared" si="2"/>
        <v>0</v>
      </c>
      <c r="T23" s="65">
        <f t="shared" si="3"/>
        <v>0</v>
      </c>
    </row>
    <row r="24" spans="1:20" x14ac:dyDescent="0.25">
      <c r="A24" s="66">
        <f t="shared" si="5"/>
        <v>17</v>
      </c>
      <c r="B24" s="69"/>
      <c r="C24" s="66" t="e">
        <f>VLOOKUP(B24,'Measure&amp;Incentive Picklist'!E:J,2,FALSE)</f>
        <v>#N/A</v>
      </c>
      <c r="F24" s="79"/>
      <c r="G24" s="70"/>
      <c r="H24" s="70"/>
      <c r="I24" s="69"/>
      <c r="J24" s="79"/>
      <c r="K24" s="79"/>
      <c r="L24" s="71"/>
      <c r="M24" s="71"/>
      <c r="N24" s="72" t="str">
        <f t="shared" si="4"/>
        <v/>
      </c>
      <c r="O24" s="85" t="str">
        <f>IFERROR(MIN(IF(B24="","",VLOOKUP(B24,'Measure&amp;Incentive Picklist'!E:J,5,FALSE)*G24),N24),"")</f>
        <v/>
      </c>
      <c r="P24" s="127"/>
      <c r="Q24" s="65">
        <f t="shared" si="0"/>
        <v>0</v>
      </c>
      <c r="R24" s="65">
        <f t="shared" si="1"/>
        <v>0</v>
      </c>
      <c r="S24" s="65">
        <f t="shared" si="2"/>
        <v>0</v>
      </c>
      <c r="T24" s="65">
        <f t="shared" si="3"/>
        <v>0</v>
      </c>
    </row>
    <row r="25" spans="1:20" x14ac:dyDescent="0.25">
      <c r="A25" s="66">
        <f t="shared" si="5"/>
        <v>18</v>
      </c>
      <c r="B25" s="69"/>
      <c r="C25" s="66" t="e">
        <f>VLOOKUP(B25,'Measure&amp;Incentive Picklist'!E:J,2,FALSE)</f>
        <v>#N/A</v>
      </c>
      <c r="F25" s="79"/>
      <c r="G25" s="70"/>
      <c r="H25" s="70"/>
      <c r="I25" s="69"/>
      <c r="J25" s="79"/>
      <c r="K25" s="79"/>
      <c r="L25" s="71"/>
      <c r="M25" s="71"/>
      <c r="N25" s="72" t="str">
        <f t="shared" si="4"/>
        <v/>
      </c>
      <c r="O25" s="85" t="str">
        <f>IFERROR(MIN(IF(B25="","",VLOOKUP(B25,'Measure&amp;Incentive Picklist'!E:J,5,FALSE)*G25),N25),"")</f>
        <v/>
      </c>
      <c r="P25" s="127"/>
      <c r="Q25" s="65">
        <f t="shared" si="0"/>
        <v>0</v>
      </c>
      <c r="R25" s="65">
        <f t="shared" si="1"/>
        <v>0</v>
      </c>
      <c r="S25" s="65">
        <f t="shared" si="2"/>
        <v>0</v>
      </c>
      <c r="T25" s="65">
        <f t="shared" si="3"/>
        <v>0</v>
      </c>
    </row>
    <row r="26" spans="1:20" x14ac:dyDescent="0.25">
      <c r="A26" s="66">
        <f t="shared" si="5"/>
        <v>19</v>
      </c>
      <c r="B26" s="69"/>
      <c r="C26" s="66" t="e">
        <f>VLOOKUP(B26,'Measure&amp;Incentive Picklist'!E:J,2,FALSE)</f>
        <v>#N/A</v>
      </c>
      <c r="F26" s="79"/>
      <c r="G26" s="70"/>
      <c r="H26" s="70"/>
      <c r="I26" s="69"/>
      <c r="J26" s="79"/>
      <c r="K26" s="79"/>
      <c r="L26" s="71"/>
      <c r="M26" s="71"/>
      <c r="N26" s="72" t="str">
        <f t="shared" si="4"/>
        <v/>
      </c>
      <c r="O26" s="85" t="str">
        <f>IFERROR(MIN(IF(B26="","",VLOOKUP(B26,'Measure&amp;Incentive Picklist'!E:J,5,FALSE)*G26),N26),"")</f>
        <v/>
      </c>
      <c r="P26" s="127"/>
      <c r="Q26" s="65">
        <f t="shared" si="0"/>
        <v>0</v>
      </c>
      <c r="R26" s="65">
        <f t="shared" si="1"/>
        <v>0</v>
      </c>
      <c r="S26" s="65">
        <f t="shared" si="2"/>
        <v>0</v>
      </c>
      <c r="T26" s="65">
        <f t="shared" si="3"/>
        <v>0</v>
      </c>
    </row>
    <row r="27" spans="1:20" x14ac:dyDescent="0.25">
      <c r="A27" s="66">
        <f t="shared" si="5"/>
        <v>20</v>
      </c>
      <c r="B27" s="69"/>
      <c r="C27" s="66" t="e">
        <f>VLOOKUP(B27,'Measure&amp;Incentive Picklist'!E:J,2,FALSE)</f>
        <v>#N/A</v>
      </c>
      <c r="F27" s="79"/>
      <c r="G27" s="70"/>
      <c r="H27" s="70"/>
      <c r="I27" s="69"/>
      <c r="J27" s="79"/>
      <c r="K27" s="79"/>
      <c r="L27" s="71"/>
      <c r="M27" s="71"/>
      <c r="N27" s="72" t="str">
        <f t="shared" si="4"/>
        <v/>
      </c>
      <c r="O27" s="85" t="str">
        <f>IFERROR(MIN(IF(B27="","",VLOOKUP(B27,'Measure&amp;Incentive Picklist'!E:J,5,FALSE)*G27),N27),"")</f>
        <v/>
      </c>
      <c r="P27" s="127"/>
      <c r="Q27" s="65">
        <f t="shared" si="0"/>
        <v>0</v>
      </c>
      <c r="R27" s="65">
        <f t="shared" si="1"/>
        <v>0</v>
      </c>
      <c r="S27" s="65">
        <f t="shared" si="2"/>
        <v>0</v>
      </c>
      <c r="T27" s="65">
        <f t="shared" si="3"/>
        <v>0</v>
      </c>
    </row>
    <row r="28" spans="1:20" x14ac:dyDescent="0.25">
      <c r="A28" s="66">
        <f t="shared" si="5"/>
        <v>21</v>
      </c>
      <c r="B28" s="69"/>
      <c r="C28" s="66" t="e">
        <f>VLOOKUP(B28,'Measure&amp;Incentive Picklist'!E:J,2,FALSE)</f>
        <v>#N/A</v>
      </c>
      <c r="F28" s="79"/>
      <c r="G28" s="70"/>
      <c r="H28" s="70"/>
      <c r="I28" s="69"/>
      <c r="J28" s="79"/>
      <c r="K28" s="79"/>
      <c r="L28" s="71"/>
      <c r="M28" s="71"/>
      <c r="N28" s="72" t="str">
        <f t="shared" si="4"/>
        <v/>
      </c>
      <c r="O28" s="85" t="str">
        <f>IFERROR(MIN(IF(B28="","",VLOOKUP(B28,'Measure&amp;Incentive Picklist'!E:J,5,FALSE)*G28),N28),"")</f>
        <v/>
      </c>
      <c r="P28" s="127"/>
      <c r="Q28" s="65">
        <f t="shared" si="0"/>
        <v>0</v>
      </c>
      <c r="R28" s="65">
        <f t="shared" si="1"/>
        <v>0</v>
      </c>
      <c r="S28" s="65">
        <f t="shared" si="2"/>
        <v>0</v>
      </c>
      <c r="T28" s="65">
        <f t="shared" si="3"/>
        <v>0</v>
      </c>
    </row>
    <row r="29" spans="1:20" x14ac:dyDescent="0.25">
      <c r="A29" s="66">
        <f t="shared" si="5"/>
        <v>22</v>
      </c>
      <c r="B29" s="69"/>
      <c r="C29" s="66" t="e">
        <f>VLOOKUP(B29,'Measure&amp;Incentive Picklist'!E:J,2,FALSE)</f>
        <v>#N/A</v>
      </c>
      <c r="F29" s="79"/>
      <c r="G29" s="70"/>
      <c r="H29" s="70"/>
      <c r="I29" s="69"/>
      <c r="J29" s="79"/>
      <c r="K29" s="79"/>
      <c r="L29" s="71"/>
      <c r="M29" s="71"/>
      <c r="N29" s="72" t="str">
        <f t="shared" si="4"/>
        <v/>
      </c>
      <c r="O29" s="85" t="str">
        <f>IFERROR(MIN(IF(B29="","",VLOOKUP(B29,'Measure&amp;Incentive Picklist'!E:J,5,FALSE)*G29),N29),"")</f>
        <v/>
      </c>
      <c r="P29" s="127"/>
      <c r="Q29" s="65">
        <f t="shared" si="0"/>
        <v>0</v>
      </c>
      <c r="R29" s="65">
        <f t="shared" si="1"/>
        <v>0</v>
      </c>
      <c r="S29" s="65">
        <f t="shared" si="2"/>
        <v>0</v>
      </c>
      <c r="T29" s="65">
        <f t="shared" si="3"/>
        <v>0</v>
      </c>
    </row>
    <row r="30" spans="1:20" x14ac:dyDescent="0.25">
      <c r="A30" s="66">
        <f t="shared" si="5"/>
        <v>23</v>
      </c>
      <c r="B30" s="69"/>
      <c r="C30" s="66" t="e">
        <f>VLOOKUP(B30,'Measure&amp;Incentive Picklist'!E:J,2,FALSE)</f>
        <v>#N/A</v>
      </c>
      <c r="F30" s="79"/>
      <c r="G30" s="70"/>
      <c r="H30" s="70"/>
      <c r="I30" s="69"/>
      <c r="J30" s="79"/>
      <c r="K30" s="79"/>
      <c r="L30" s="71"/>
      <c r="M30" s="71"/>
      <c r="N30" s="72" t="str">
        <f t="shared" si="4"/>
        <v/>
      </c>
      <c r="O30" s="85" t="str">
        <f>IFERROR(MIN(IF(B30="","",VLOOKUP(B30,'Measure&amp;Incentive Picklist'!E:J,5,FALSE)*G30),N30),"")</f>
        <v/>
      </c>
      <c r="P30" s="127"/>
      <c r="Q30" s="65">
        <f t="shared" si="0"/>
        <v>0</v>
      </c>
      <c r="R30" s="65">
        <f t="shared" si="1"/>
        <v>0</v>
      </c>
      <c r="S30" s="65">
        <f t="shared" si="2"/>
        <v>0</v>
      </c>
      <c r="T30" s="65">
        <f t="shared" si="3"/>
        <v>0</v>
      </c>
    </row>
    <row r="31" spans="1:20" x14ac:dyDescent="0.25">
      <c r="A31" s="66">
        <f t="shared" si="5"/>
        <v>24</v>
      </c>
      <c r="B31" s="69"/>
      <c r="C31" s="66" t="e">
        <f>VLOOKUP(B31,'Measure&amp;Incentive Picklist'!E:J,2,FALSE)</f>
        <v>#N/A</v>
      </c>
      <c r="F31" s="79"/>
      <c r="G31" s="70"/>
      <c r="H31" s="70"/>
      <c r="I31" s="69"/>
      <c r="J31" s="79"/>
      <c r="K31" s="79"/>
      <c r="L31" s="71"/>
      <c r="M31" s="71"/>
      <c r="N31" s="72" t="str">
        <f t="shared" si="4"/>
        <v/>
      </c>
      <c r="O31" s="85" t="str">
        <f>IFERROR(MIN(IF(B31="","",VLOOKUP(B31,'Measure&amp;Incentive Picklist'!E:J,5,FALSE)*G31),N31),"")</f>
        <v/>
      </c>
      <c r="P31" s="127"/>
      <c r="Q31" s="65">
        <f t="shared" si="0"/>
        <v>0</v>
      </c>
      <c r="R31" s="65">
        <f t="shared" si="1"/>
        <v>0</v>
      </c>
      <c r="S31" s="65">
        <f t="shared" si="2"/>
        <v>0</v>
      </c>
      <c r="T31" s="65">
        <f t="shared" si="3"/>
        <v>0</v>
      </c>
    </row>
    <row r="32" spans="1:20" x14ac:dyDescent="0.25">
      <c r="A32" s="66">
        <f t="shared" si="5"/>
        <v>25</v>
      </c>
      <c r="B32" s="69"/>
      <c r="C32" s="66" t="e">
        <f>VLOOKUP(B32,'Measure&amp;Incentive Picklist'!E:J,2,FALSE)</f>
        <v>#N/A</v>
      </c>
      <c r="F32" s="79"/>
      <c r="G32" s="70"/>
      <c r="H32" s="70"/>
      <c r="I32" s="69"/>
      <c r="J32" s="79"/>
      <c r="K32" s="79"/>
      <c r="L32" s="71"/>
      <c r="M32" s="71"/>
      <c r="N32" s="72" t="str">
        <f t="shared" si="4"/>
        <v/>
      </c>
      <c r="O32" s="85" t="str">
        <f>IFERROR(MIN(IF(B32="","",VLOOKUP(B32,'Measure&amp;Incentive Picklist'!E:J,5,FALSE)*G32),N32),"")</f>
        <v/>
      </c>
      <c r="P32" s="127"/>
      <c r="Q32" s="65">
        <f t="shared" si="0"/>
        <v>0</v>
      </c>
      <c r="R32" s="65">
        <f t="shared" si="1"/>
        <v>0</v>
      </c>
      <c r="S32" s="65">
        <f t="shared" si="2"/>
        <v>0</v>
      </c>
      <c r="T32" s="65">
        <f t="shared" si="3"/>
        <v>0</v>
      </c>
    </row>
    <row r="33" spans="1:20" x14ac:dyDescent="0.25">
      <c r="A33" s="66">
        <f t="shared" si="5"/>
        <v>26</v>
      </c>
      <c r="B33" s="69"/>
      <c r="C33" s="66" t="e">
        <f>VLOOKUP(B33,'Measure&amp;Incentive Picklist'!E:J,2,FALSE)</f>
        <v>#N/A</v>
      </c>
      <c r="F33" s="69"/>
      <c r="G33" s="70"/>
      <c r="H33" s="70"/>
      <c r="I33" s="69"/>
      <c r="J33" s="69"/>
      <c r="K33" s="69"/>
      <c r="L33" s="71"/>
      <c r="M33" s="71"/>
      <c r="N33" s="72" t="str">
        <f t="shared" si="4"/>
        <v/>
      </c>
      <c r="O33" s="85" t="str">
        <f>IFERROR(MIN(IF(B33="","",VLOOKUP(B33,'Measure&amp;Incentive Picklist'!E:J,5,FALSE)*G33),N33),"")</f>
        <v/>
      </c>
      <c r="P33" s="69"/>
      <c r="Q33" s="65">
        <f t="shared" si="0"/>
        <v>0</v>
      </c>
      <c r="R33" s="65">
        <f t="shared" si="1"/>
        <v>0</v>
      </c>
      <c r="S33" s="65">
        <f t="shared" si="2"/>
        <v>0</v>
      </c>
      <c r="T33" s="65">
        <f t="shared" si="3"/>
        <v>0</v>
      </c>
    </row>
    <row r="34" spans="1:20" x14ac:dyDescent="0.25">
      <c r="A34" s="66">
        <f t="shared" si="5"/>
        <v>27</v>
      </c>
      <c r="B34" s="69"/>
      <c r="C34" s="66" t="e">
        <f>VLOOKUP(B34,'Measure&amp;Incentive Picklist'!E:J,2,FALSE)</f>
        <v>#N/A</v>
      </c>
      <c r="F34" s="69"/>
      <c r="G34" s="70"/>
      <c r="H34" s="70"/>
      <c r="I34" s="69"/>
      <c r="J34" s="69"/>
      <c r="K34" s="69"/>
      <c r="L34" s="71"/>
      <c r="M34" s="71"/>
      <c r="N34" s="72" t="str">
        <f t="shared" si="4"/>
        <v/>
      </c>
      <c r="O34" s="85" t="str">
        <f>IFERROR(MIN(IF(B34="","",VLOOKUP(B34,'Measure&amp;Incentive Picklist'!E:J,5,FALSE)*G34),N34),"")</f>
        <v/>
      </c>
      <c r="P34" s="69"/>
      <c r="Q34" s="65">
        <f t="shared" si="0"/>
        <v>0</v>
      </c>
      <c r="R34" s="65">
        <f t="shared" si="1"/>
        <v>0</v>
      </c>
      <c r="S34" s="65">
        <f t="shared" si="2"/>
        <v>0</v>
      </c>
      <c r="T34" s="65">
        <f t="shared" si="3"/>
        <v>0</v>
      </c>
    </row>
    <row r="35" spans="1:20" x14ac:dyDescent="0.25">
      <c r="A35" s="66">
        <f t="shared" si="5"/>
        <v>28</v>
      </c>
      <c r="B35" s="69"/>
      <c r="C35" s="66" t="e">
        <f>VLOOKUP(B35,'Measure&amp;Incentive Picklist'!E:J,2,FALSE)</f>
        <v>#N/A</v>
      </c>
      <c r="F35" s="69"/>
      <c r="G35" s="70"/>
      <c r="H35" s="70"/>
      <c r="I35" s="69"/>
      <c r="J35" s="69"/>
      <c r="K35" s="69"/>
      <c r="L35" s="71"/>
      <c r="M35" s="71"/>
      <c r="N35" s="72" t="str">
        <f t="shared" si="4"/>
        <v/>
      </c>
      <c r="O35" s="85" t="str">
        <f>IFERROR(MIN(IF(B35="","",VLOOKUP(B35,'Measure&amp;Incentive Picklist'!E:J,5,FALSE)*G35),N35),"")</f>
        <v/>
      </c>
      <c r="P35" s="69"/>
      <c r="Q35" s="65">
        <f t="shared" si="0"/>
        <v>0</v>
      </c>
      <c r="R35" s="65">
        <f t="shared" si="1"/>
        <v>0</v>
      </c>
      <c r="S35" s="65">
        <f t="shared" si="2"/>
        <v>0</v>
      </c>
      <c r="T35" s="65">
        <f t="shared" si="3"/>
        <v>0</v>
      </c>
    </row>
    <row r="36" spans="1:20" x14ac:dyDescent="0.25">
      <c r="A36" s="66">
        <f t="shared" si="5"/>
        <v>29</v>
      </c>
      <c r="B36" s="69"/>
      <c r="C36" s="66" t="e">
        <f>VLOOKUP(B36,'Measure&amp;Incentive Picklist'!E:J,2,FALSE)</f>
        <v>#N/A</v>
      </c>
      <c r="F36" s="69"/>
      <c r="G36" s="70"/>
      <c r="H36" s="70"/>
      <c r="I36" s="69"/>
      <c r="J36" s="69"/>
      <c r="K36" s="69"/>
      <c r="L36" s="71"/>
      <c r="M36" s="71"/>
      <c r="N36" s="72" t="str">
        <f t="shared" si="4"/>
        <v/>
      </c>
      <c r="O36" s="85" t="str">
        <f>IFERROR(MIN(IF(B36="","",VLOOKUP(B36,'Measure&amp;Incentive Picklist'!E:J,5,FALSE)*G36),N36),"")</f>
        <v/>
      </c>
      <c r="P36" s="69"/>
      <c r="Q36" s="65">
        <f t="shared" si="0"/>
        <v>0</v>
      </c>
      <c r="R36" s="65">
        <f t="shared" si="1"/>
        <v>0</v>
      </c>
      <c r="S36" s="65">
        <f t="shared" si="2"/>
        <v>0</v>
      </c>
      <c r="T36" s="65">
        <f t="shared" si="3"/>
        <v>0</v>
      </c>
    </row>
    <row r="37" spans="1:20" x14ac:dyDescent="0.25">
      <c r="A37" s="66">
        <f t="shared" si="5"/>
        <v>30</v>
      </c>
      <c r="B37" s="69"/>
      <c r="C37" s="66" t="e">
        <f>VLOOKUP(B37,'Measure&amp;Incentive Picklist'!E:J,2,FALSE)</f>
        <v>#N/A</v>
      </c>
      <c r="F37" s="69"/>
      <c r="G37" s="70"/>
      <c r="H37" s="70"/>
      <c r="I37" s="69"/>
      <c r="J37" s="69"/>
      <c r="K37" s="69"/>
      <c r="L37" s="71"/>
      <c r="M37" s="71"/>
      <c r="N37" s="72" t="str">
        <f t="shared" si="4"/>
        <v/>
      </c>
      <c r="O37" s="85" t="str">
        <f>IFERROR(MIN(IF(B37="","",VLOOKUP(B37,'Measure&amp;Incentive Picklist'!E:J,5,FALSE)*G37),N37),"")</f>
        <v/>
      </c>
      <c r="P37" s="69"/>
      <c r="Q37" s="65">
        <f t="shared" si="0"/>
        <v>0</v>
      </c>
      <c r="R37" s="65">
        <f t="shared" si="1"/>
        <v>0</v>
      </c>
      <c r="S37" s="65">
        <f t="shared" si="2"/>
        <v>0</v>
      </c>
      <c r="T37" s="65">
        <f t="shared" si="3"/>
        <v>0</v>
      </c>
    </row>
    <row r="38" spans="1:20" x14ac:dyDescent="0.25">
      <c r="A38" s="66">
        <f t="shared" si="5"/>
        <v>31</v>
      </c>
      <c r="B38" s="69"/>
      <c r="C38" s="66" t="e">
        <f>VLOOKUP(B38,'Measure&amp;Incentive Picklist'!E:J,2,FALSE)</f>
        <v>#N/A</v>
      </c>
      <c r="F38" s="69"/>
      <c r="G38" s="70"/>
      <c r="H38" s="70"/>
      <c r="I38" s="69"/>
      <c r="J38" s="69"/>
      <c r="K38" s="69"/>
      <c r="L38" s="71"/>
      <c r="M38" s="71"/>
      <c r="N38" s="72" t="str">
        <f t="shared" si="4"/>
        <v/>
      </c>
      <c r="O38" s="85" t="str">
        <f>IFERROR(MIN(IF(B38="","",VLOOKUP(B38,'Measure&amp;Incentive Picklist'!E:J,5,FALSE)*G38),N38),"")</f>
        <v/>
      </c>
      <c r="P38" s="69"/>
      <c r="Q38" s="65">
        <f t="shared" si="0"/>
        <v>0</v>
      </c>
      <c r="R38" s="65">
        <f t="shared" si="1"/>
        <v>0</v>
      </c>
      <c r="S38" s="65">
        <f t="shared" si="2"/>
        <v>0</v>
      </c>
      <c r="T38" s="65">
        <f t="shared" si="3"/>
        <v>0</v>
      </c>
    </row>
    <row r="39" spans="1:20" x14ac:dyDescent="0.25">
      <c r="A39" s="66">
        <f t="shared" si="5"/>
        <v>32</v>
      </c>
      <c r="B39" s="69"/>
      <c r="C39" s="66" t="e">
        <f>VLOOKUP(B39,'Measure&amp;Incentive Picklist'!E:J,2,FALSE)</f>
        <v>#N/A</v>
      </c>
      <c r="F39" s="69"/>
      <c r="G39" s="70"/>
      <c r="H39" s="70"/>
      <c r="I39" s="69"/>
      <c r="J39" s="69"/>
      <c r="K39" s="69"/>
      <c r="L39" s="71"/>
      <c r="M39" s="71"/>
      <c r="N39" s="72" t="str">
        <f t="shared" si="4"/>
        <v/>
      </c>
      <c r="O39" s="85" t="str">
        <f>IFERROR(MIN(IF(B39="","",VLOOKUP(B39,'Measure&amp;Incentive Picklist'!E:J,5,FALSE)*G39),N39),"")</f>
        <v/>
      </c>
      <c r="P39" s="69"/>
      <c r="Q39" s="65">
        <f t="shared" si="0"/>
        <v>0</v>
      </c>
      <c r="R39" s="65">
        <f t="shared" si="1"/>
        <v>0</v>
      </c>
      <c r="S39" s="65">
        <f t="shared" si="2"/>
        <v>0</v>
      </c>
      <c r="T39" s="65">
        <f t="shared" si="3"/>
        <v>0</v>
      </c>
    </row>
    <row r="40" spans="1:20" x14ac:dyDescent="0.25">
      <c r="A40" s="66">
        <f t="shared" si="5"/>
        <v>33</v>
      </c>
      <c r="B40" s="69"/>
      <c r="C40" s="66" t="e">
        <f>VLOOKUP(B40,'Measure&amp;Incentive Picklist'!E:J,2,FALSE)</f>
        <v>#N/A</v>
      </c>
      <c r="F40" s="69"/>
      <c r="G40" s="70"/>
      <c r="H40" s="70"/>
      <c r="I40" s="69"/>
      <c r="J40" s="69"/>
      <c r="K40" s="69"/>
      <c r="L40" s="71"/>
      <c r="M40" s="71"/>
      <c r="N40" s="72" t="str">
        <f t="shared" si="4"/>
        <v/>
      </c>
      <c r="O40" s="85" t="str">
        <f>IFERROR(MIN(IF(B40="","",VLOOKUP(B40,'Measure&amp;Incentive Picklist'!E:J,5,FALSE)*G40),N40),"")</f>
        <v/>
      </c>
      <c r="P40" s="69"/>
      <c r="Q40" s="65">
        <f t="shared" ref="Q40:Q71" si="6">IF(OR(B40&gt;"",F40&gt;0,G40&gt;0,H40&gt;0,,I40&gt;"",J40&gt;0,K40&gt;0,L40&gt;0,M40&gt;0,P40&gt;0),1,0)</f>
        <v>0</v>
      </c>
      <c r="R40" s="65">
        <f t="shared" ref="R40:R71" si="7">IF(AND(B40&gt;0,ISERROR(Q40)),1,0)</f>
        <v>0</v>
      </c>
      <c r="S40" s="65">
        <f t="shared" ref="S40:S71" si="8">IF(ISERROR(N40),1,0)</f>
        <v>0</v>
      </c>
      <c r="T40" s="65">
        <f t="shared" ref="T40:T71" si="9">IF(ISERROR(O40),1,0)</f>
        <v>0</v>
      </c>
    </row>
    <row r="41" spans="1:20" x14ac:dyDescent="0.25">
      <c r="A41" s="66">
        <f t="shared" si="5"/>
        <v>34</v>
      </c>
      <c r="B41" s="69"/>
      <c r="C41" s="66" t="e">
        <f>VLOOKUP(B41,'Measure&amp;Incentive Picklist'!E:J,2,FALSE)</f>
        <v>#N/A</v>
      </c>
      <c r="F41" s="69"/>
      <c r="G41" s="70"/>
      <c r="H41" s="70"/>
      <c r="I41" s="69"/>
      <c r="J41" s="69"/>
      <c r="K41" s="69"/>
      <c r="L41" s="71"/>
      <c r="M41" s="71"/>
      <c r="N41" s="72" t="str">
        <f t="shared" si="4"/>
        <v/>
      </c>
      <c r="O41" s="85" t="str">
        <f>IFERROR(MIN(IF(B41="","",VLOOKUP(B41,'Measure&amp;Incentive Picklist'!E:J,5,FALSE)*G41),N41),"")</f>
        <v/>
      </c>
      <c r="P41" s="69"/>
      <c r="Q41" s="65">
        <f t="shared" si="6"/>
        <v>0</v>
      </c>
      <c r="R41" s="65">
        <f t="shared" si="7"/>
        <v>0</v>
      </c>
      <c r="S41" s="65">
        <f t="shared" si="8"/>
        <v>0</v>
      </c>
      <c r="T41" s="65">
        <f t="shared" si="9"/>
        <v>0</v>
      </c>
    </row>
    <row r="42" spans="1:20" x14ac:dyDescent="0.25">
      <c r="A42" s="66">
        <f t="shared" si="5"/>
        <v>35</v>
      </c>
      <c r="B42" s="69"/>
      <c r="C42" s="66" t="e">
        <f>VLOOKUP(B42,'Measure&amp;Incentive Picklist'!E:J,2,FALSE)</f>
        <v>#N/A</v>
      </c>
      <c r="F42" s="69"/>
      <c r="G42" s="70"/>
      <c r="H42" s="70"/>
      <c r="I42" s="69"/>
      <c r="J42" s="69"/>
      <c r="K42" s="69"/>
      <c r="L42" s="71"/>
      <c r="M42" s="71"/>
      <c r="N42" s="72" t="str">
        <f t="shared" si="4"/>
        <v/>
      </c>
      <c r="O42" s="85" t="str">
        <f>IFERROR(MIN(IF(B42="","",VLOOKUP(B42,'Measure&amp;Incentive Picklist'!E:J,5,FALSE)*G42),N42),"")</f>
        <v/>
      </c>
      <c r="P42" s="69"/>
      <c r="Q42" s="65">
        <f t="shared" si="6"/>
        <v>0</v>
      </c>
      <c r="R42" s="65">
        <f t="shared" si="7"/>
        <v>0</v>
      </c>
      <c r="S42" s="65">
        <f t="shared" si="8"/>
        <v>0</v>
      </c>
      <c r="T42" s="65">
        <f t="shared" si="9"/>
        <v>0</v>
      </c>
    </row>
    <row r="43" spans="1:20" x14ac:dyDescent="0.25">
      <c r="A43" s="66">
        <f t="shared" si="5"/>
        <v>36</v>
      </c>
      <c r="B43" s="69"/>
      <c r="C43" s="66" t="e">
        <f>VLOOKUP(B43,'Measure&amp;Incentive Picklist'!E:J,2,FALSE)</f>
        <v>#N/A</v>
      </c>
      <c r="F43" s="69"/>
      <c r="G43" s="70"/>
      <c r="H43" s="70"/>
      <c r="I43" s="69"/>
      <c r="J43" s="69"/>
      <c r="K43" s="69"/>
      <c r="L43" s="71"/>
      <c r="M43" s="71"/>
      <c r="N43" s="72" t="str">
        <f t="shared" si="4"/>
        <v/>
      </c>
      <c r="O43" s="85" t="str">
        <f>IFERROR(MIN(IF(B43="","",VLOOKUP(B43,'Measure&amp;Incentive Picklist'!E:J,5,FALSE)*G43),N43),"")</f>
        <v/>
      </c>
      <c r="P43" s="69"/>
      <c r="Q43" s="65">
        <f t="shared" si="6"/>
        <v>0</v>
      </c>
      <c r="R43" s="65">
        <f t="shared" si="7"/>
        <v>0</v>
      </c>
      <c r="S43" s="65">
        <f t="shared" si="8"/>
        <v>0</v>
      </c>
      <c r="T43" s="65">
        <f t="shared" si="9"/>
        <v>0</v>
      </c>
    </row>
    <row r="44" spans="1:20" x14ac:dyDescent="0.25">
      <c r="A44" s="66">
        <f t="shared" si="5"/>
        <v>37</v>
      </c>
      <c r="B44" s="69"/>
      <c r="C44" s="66" t="e">
        <f>VLOOKUP(B44,'Measure&amp;Incentive Picklist'!E:J,2,FALSE)</f>
        <v>#N/A</v>
      </c>
      <c r="F44" s="69"/>
      <c r="G44" s="70"/>
      <c r="H44" s="70"/>
      <c r="I44" s="69"/>
      <c r="J44" s="69"/>
      <c r="K44" s="69"/>
      <c r="L44" s="71"/>
      <c r="M44" s="71"/>
      <c r="N44" s="72" t="str">
        <f t="shared" si="4"/>
        <v/>
      </c>
      <c r="O44" s="85" t="str">
        <f>IFERROR(MIN(IF(B44="","",VLOOKUP(B44,'Measure&amp;Incentive Picklist'!E:J,5,FALSE)*G44),N44),"")</f>
        <v/>
      </c>
      <c r="P44" s="69"/>
      <c r="Q44" s="65">
        <f t="shared" si="6"/>
        <v>0</v>
      </c>
      <c r="R44" s="65">
        <f t="shared" si="7"/>
        <v>0</v>
      </c>
      <c r="S44" s="65">
        <f t="shared" si="8"/>
        <v>0</v>
      </c>
      <c r="T44" s="65">
        <f t="shared" si="9"/>
        <v>0</v>
      </c>
    </row>
    <row r="45" spans="1:20" x14ac:dyDescent="0.25">
      <c r="A45" s="66">
        <f t="shared" si="5"/>
        <v>38</v>
      </c>
      <c r="B45" s="69"/>
      <c r="C45" s="66" t="e">
        <f>VLOOKUP(B45,'Measure&amp;Incentive Picklist'!E:J,2,FALSE)</f>
        <v>#N/A</v>
      </c>
      <c r="F45" s="69"/>
      <c r="G45" s="70"/>
      <c r="H45" s="70"/>
      <c r="I45" s="69"/>
      <c r="J45" s="69"/>
      <c r="K45" s="69"/>
      <c r="L45" s="71"/>
      <c r="M45" s="71"/>
      <c r="N45" s="72" t="str">
        <f t="shared" si="4"/>
        <v/>
      </c>
      <c r="O45" s="85" t="str">
        <f>IFERROR(MIN(IF(B45="","",VLOOKUP(B45,'Measure&amp;Incentive Picklist'!E:J,5,FALSE)*G45),N45),"")</f>
        <v/>
      </c>
      <c r="P45" s="69"/>
      <c r="Q45" s="65">
        <f t="shared" si="6"/>
        <v>0</v>
      </c>
      <c r="R45" s="65">
        <f t="shared" si="7"/>
        <v>0</v>
      </c>
      <c r="S45" s="65">
        <f t="shared" si="8"/>
        <v>0</v>
      </c>
      <c r="T45" s="65">
        <f t="shared" si="9"/>
        <v>0</v>
      </c>
    </row>
    <row r="46" spans="1:20" x14ac:dyDescent="0.25">
      <c r="A46" s="66">
        <f t="shared" si="5"/>
        <v>39</v>
      </c>
      <c r="B46" s="69"/>
      <c r="C46" s="66" t="e">
        <f>VLOOKUP(B46,'Measure&amp;Incentive Picklist'!E:J,2,FALSE)</f>
        <v>#N/A</v>
      </c>
      <c r="F46" s="69"/>
      <c r="G46" s="70"/>
      <c r="H46" s="70"/>
      <c r="I46" s="69"/>
      <c r="J46" s="69"/>
      <c r="K46" s="69"/>
      <c r="L46" s="71"/>
      <c r="M46" s="71"/>
      <c r="N46" s="72" t="str">
        <f t="shared" si="4"/>
        <v/>
      </c>
      <c r="O46" s="85" t="str">
        <f>IFERROR(MIN(IF(B46="","",VLOOKUP(B46,'Measure&amp;Incentive Picklist'!E:J,5,FALSE)*G46),N46),"")</f>
        <v/>
      </c>
      <c r="P46" s="69"/>
      <c r="Q46" s="65">
        <f t="shared" si="6"/>
        <v>0</v>
      </c>
      <c r="R46" s="65">
        <f t="shared" si="7"/>
        <v>0</v>
      </c>
      <c r="S46" s="65">
        <f t="shared" si="8"/>
        <v>0</v>
      </c>
      <c r="T46" s="65">
        <f t="shared" si="9"/>
        <v>0</v>
      </c>
    </row>
    <row r="47" spans="1:20" x14ac:dyDescent="0.25">
      <c r="A47" s="66">
        <f t="shared" si="5"/>
        <v>40</v>
      </c>
      <c r="B47" s="69"/>
      <c r="C47" s="66" t="e">
        <f>VLOOKUP(B47,'Measure&amp;Incentive Picklist'!E:J,2,FALSE)</f>
        <v>#N/A</v>
      </c>
      <c r="F47" s="69"/>
      <c r="G47" s="70"/>
      <c r="H47" s="70"/>
      <c r="I47" s="69"/>
      <c r="J47" s="69"/>
      <c r="K47" s="69"/>
      <c r="L47" s="71"/>
      <c r="M47" s="71"/>
      <c r="N47" s="72" t="str">
        <f t="shared" si="4"/>
        <v/>
      </c>
      <c r="O47" s="85" t="str">
        <f>IFERROR(MIN(IF(B47="","",VLOOKUP(B47,'Measure&amp;Incentive Picklist'!E:J,5,FALSE)*G47),N47),"")</f>
        <v/>
      </c>
      <c r="P47" s="69"/>
      <c r="Q47" s="65">
        <f t="shared" si="6"/>
        <v>0</v>
      </c>
      <c r="R47" s="65">
        <f t="shared" si="7"/>
        <v>0</v>
      </c>
      <c r="S47" s="65">
        <f t="shared" si="8"/>
        <v>0</v>
      </c>
      <c r="T47" s="65">
        <f t="shared" si="9"/>
        <v>0</v>
      </c>
    </row>
    <row r="48" spans="1:20" x14ac:dyDescent="0.25">
      <c r="A48" s="66">
        <f t="shared" si="5"/>
        <v>41</v>
      </c>
      <c r="B48" s="69"/>
      <c r="C48" s="66" t="e">
        <f>VLOOKUP(B48,'Measure&amp;Incentive Picklist'!E:J,2,FALSE)</f>
        <v>#N/A</v>
      </c>
      <c r="F48" s="69"/>
      <c r="G48" s="70"/>
      <c r="H48" s="70"/>
      <c r="I48" s="69"/>
      <c r="J48" s="69"/>
      <c r="K48" s="69"/>
      <c r="L48" s="71"/>
      <c r="M48" s="71"/>
      <c r="N48" s="72" t="str">
        <f t="shared" si="4"/>
        <v/>
      </c>
      <c r="O48" s="85" t="str">
        <f>IFERROR(MIN(IF(B48="","",VLOOKUP(B48,'Measure&amp;Incentive Picklist'!E:J,5,FALSE)*G48),N48),"")</f>
        <v/>
      </c>
      <c r="P48" s="69"/>
      <c r="Q48" s="65">
        <f t="shared" si="6"/>
        <v>0</v>
      </c>
      <c r="R48" s="65">
        <f t="shared" si="7"/>
        <v>0</v>
      </c>
      <c r="S48" s="65">
        <f t="shared" si="8"/>
        <v>0</v>
      </c>
      <c r="T48" s="65">
        <f t="shared" si="9"/>
        <v>0</v>
      </c>
    </row>
    <row r="49" spans="1:20" x14ac:dyDescent="0.25">
      <c r="A49" s="66">
        <f t="shared" si="5"/>
        <v>42</v>
      </c>
      <c r="B49" s="69"/>
      <c r="C49" s="66" t="e">
        <f>VLOOKUP(B49,'Measure&amp;Incentive Picklist'!E:J,2,FALSE)</f>
        <v>#N/A</v>
      </c>
      <c r="F49" s="69"/>
      <c r="G49" s="70"/>
      <c r="H49" s="70"/>
      <c r="I49" s="69"/>
      <c r="J49" s="69"/>
      <c r="K49" s="69"/>
      <c r="L49" s="71"/>
      <c r="M49" s="71"/>
      <c r="N49" s="72" t="str">
        <f t="shared" si="4"/>
        <v/>
      </c>
      <c r="O49" s="85" t="str">
        <f>IFERROR(MIN(IF(B49="","",VLOOKUP(B49,'Measure&amp;Incentive Picklist'!E:J,5,FALSE)*G49),N49),"")</f>
        <v/>
      </c>
      <c r="P49" s="69"/>
      <c r="Q49" s="65">
        <f t="shared" si="6"/>
        <v>0</v>
      </c>
      <c r="R49" s="65">
        <f t="shared" si="7"/>
        <v>0</v>
      </c>
      <c r="S49" s="65">
        <f t="shared" si="8"/>
        <v>0</v>
      </c>
      <c r="T49" s="65">
        <f t="shared" si="9"/>
        <v>0</v>
      </c>
    </row>
    <row r="50" spans="1:20" x14ac:dyDescent="0.25">
      <c r="A50" s="66">
        <f t="shared" si="5"/>
        <v>43</v>
      </c>
      <c r="B50" s="69"/>
      <c r="C50" s="66" t="e">
        <f>VLOOKUP(B50,'Measure&amp;Incentive Picklist'!E:J,2,FALSE)</f>
        <v>#N/A</v>
      </c>
      <c r="F50" s="69"/>
      <c r="G50" s="70"/>
      <c r="H50" s="70"/>
      <c r="I50" s="69"/>
      <c r="J50" s="69"/>
      <c r="K50" s="69"/>
      <c r="L50" s="71"/>
      <c r="M50" s="71"/>
      <c r="N50" s="72" t="str">
        <f t="shared" si="4"/>
        <v/>
      </c>
      <c r="O50" s="85" t="str">
        <f>IFERROR(MIN(IF(B50="","",VLOOKUP(B50,'Measure&amp;Incentive Picklist'!E:J,5,FALSE)*G50),N50),"")</f>
        <v/>
      </c>
      <c r="P50" s="69"/>
      <c r="Q50" s="65">
        <f t="shared" si="6"/>
        <v>0</v>
      </c>
      <c r="R50" s="65">
        <f t="shared" si="7"/>
        <v>0</v>
      </c>
      <c r="S50" s="65">
        <f t="shared" si="8"/>
        <v>0</v>
      </c>
      <c r="T50" s="65">
        <f t="shared" si="9"/>
        <v>0</v>
      </c>
    </row>
    <row r="51" spans="1:20" x14ac:dyDescent="0.25">
      <c r="A51" s="66">
        <f t="shared" si="5"/>
        <v>44</v>
      </c>
      <c r="B51" s="69"/>
      <c r="C51" s="66" t="e">
        <f>VLOOKUP(B51,'Measure&amp;Incentive Picklist'!E:J,2,FALSE)</f>
        <v>#N/A</v>
      </c>
      <c r="F51" s="69"/>
      <c r="G51" s="70"/>
      <c r="H51" s="70"/>
      <c r="I51" s="69"/>
      <c r="J51" s="69"/>
      <c r="K51" s="69"/>
      <c r="L51" s="71"/>
      <c r="M51" s="71"/>
      <c r="N51" s="72" t="str">
        <f t="shared" si="4"/>
        <v/>
      </c>
      <c r="O51" s="85" t="str">
        <f>IFERROR(MIN(IF(B51="","",VLOOKUP(B51,'Measure&amp;Incentive Picklist'!E:J,5,FALSE)*G51),N51),"")</f>
        <v/>
      </c>
      <c r="P51" s="69"/>
      <c r="Q51" s="65">
        <f t="shared" si="6"/>
        <v>0</v>
      </c>
      <c r="R51" s="65">
        <f t="shared" si="7"/>
        <v>0</v>
      </c>
      <c r="S51" s="65">
        <f t="shared" si="8"/>
        <v>0</v>
      </c>
      <c r="T51" s="65">
        <f t="shared" si="9"/>
        <v>0</v>
      </c>
    </row>
    <row r="52" spans="1:20" x14ac:dyDescent="0.25">
      <c r="A52" s="66">
        <f t="shared" si="5"/>
        <v>45</v>
      </c>
      <c r="B52" s="69"/>
      <c r="C52" s="66" t="e">
        <f>VLOOKUP(B52,'Measure&amp;Incentive Picklist'!E:J,2,FALSE)</f>
        <v>#N/A</v>
      </c>
      <c r="F52" s="69"/>
      <c r="G52" s="70"/>
      <c r="H52" s="70"/>
      <c r="I52" s="69"/>
      <c r="J52" s="69"/>
      <c r="K52" s="69"/>
      <c r="L52" s="71"/>
      <c r="M52" s="71"/>
      <c r="N52" s="72" t="str">
        <f t="shared" si="4"/>
        <v/>
      </c>
      <c r="O52" s="85" t="str">
        <f>IFERROR(MIN(IF(B52="","",VLOOKUP(B52,'Measure&amp;Incentive Picklist'!E:J,5,FALSE)*G52),N52),"")</f>
        <v/>
      </c>
      <c r="P52" s="69"/>
      <c r="Q52" s="65">
        <f t="shared" si="6"/>
        <v>0</v>
      </c>
      <c r="R52" s="65">
        <f t="shared" si="7"/>
        <v>0</v>
      </c>
      <c r="S52" s="65">
        <f t="shared" si="8"/>
        <v>0</v>
      </c>
      <c r="T52" s="65">
        <f t="shared" si="9"/>
        <v>0</v>
      </c>
    </row>
    <row r="53" spans="1:20" x14ac:dyDescent="0.25">
      <c r="A53" s="66">
        <f t="shared" si="5"/>
        <v>46</v>
      </c>
      <c r="B53" s="69"/>
      <c r="C53" s="66" t="e">
        <f>VLOOKUP(B53,'Measure&amp;Incentive Picklist'!E:J,2,FALSE)</f>
        <v>#N/A</v>
      </c>
      <c r="F53" s="69"/>
      <c r="G53" s="70"/>
      <c r="H53" s="70"/>
      <c r="I53" s="69"/>
      <c r="J53" s="69"/>
      <c r="K53" s="69"/>
      <c r="L53" s="71"/>
      <c r="M53" s="71"/>
      <c r="N53" s="72" t="str">
        <f t="shared" si="4"/>
        <v/>
      </c>
      <c r="O53" s="85" t="str">
        <f>IFERROR(MIN(IF(B53="","",VLOOKUP(B53,'Measure&amp;Incentive Picklist'!E:J,5,FALSE)*G53),N53),"")</f>
        <v/>
      </c>
      <c r="P53" s="69"/>
      <c r="Q53" s="65">
        <f t="shared" si="6"/>
        <v>0</v>
      </c>
      <c r="R53" s="65">
        <f t="shared" si="7"/>
        <v>0</v>
      </c>
      <c r="S53" s="65">
        <f t="shared" si="8"/>
        <v>0</v>
      </c>
      <c r="T53" s="65">
        <f t="shared" si="9"/>
        <v>0</v>
      </c>
    </row>
    <row r="54" spans="1:20" x14ac:dyDescent="0.25">
      <c r="A54" s="66">
        <f t="shared" si="5"/>
        <v>47</v>
      </c>
      <c r="B54" s="69"/>
      <c r="C54" s="66" t="e">
        <f>VLOOKUP(B54,'Measure&amp;Incentive Picklist'!E:J,2,FALSE)</f>
        <v>#N/A</v>
      </c>
      <c r="F54" s="69"/>
      <c r="G54" s="70"/>
      <c r="H54" s="70"/>
      <c r="I54" s="69"/>
      <c r="J54" s="69"/>
      <c r="K54" s="69"/>
      <c r="L54" s="71"/>
      <c r="M54" s="71"/>
      <c r="N54" s="72" t="str">
        <f t="shared" si="4"/>
        <v/>
      </c>
      <c r="O54" s="85" t="str">
        <f>IFERROR(MIN(IF(B54="","",VLOOKUP(B54,'Measure&amp;Incentive Picklist'!E:J,5,FALSE)*G54),N54),"")</f>
        <v/>
      </c>
      <c r="P54" s="69"/>
      <c r="Q54" s="65">
        <f t="shared" si="6"/>
        <v>0</v>
      </c>
      <c r="R54" s="65">
        <f t="shared" si="7"/>
        <v>0</v>
      </c>
      <c r="S54" s="65">
        <f t="shared" si="8"/>
        <v>0</v>
      </c>
      <c r="T54" s="65">
        <f t="shared" si="9"/>
        <v>0</v>
      </c>
    </row>
    <row r="55" spans="1:20" x14ac:dyDescent="0.25">
      <c r="A55" s="66">
        <f t="shared" si="5"/>
        <v>48</v>
      </c>
      <c r="B55" s="69"/>
      <c r="C55" s="66" t="e">
        <f>VLOOKUP(B55,'Measure&amp;Incentive Picklist'!E:J,2,FALSE)</f>
        <v>#N/A</v>
      </c>
      <c r="F55" s="69"/>
      <c r="G55" s="70"/>
      <c r="H55" s="70"/>
      <c r="I55" s="69"/>
      <c r="J55" s="69"/>
      <c r="K55" s="69"/>
      <c r="L55" s="71"/>
      <c r="M55" s="71"/>
      <c r="N55" s="72" t="str">
        <f t="shared" si="4"/>
        <v/>
      </c>
      <c r="O55" s="85" t="str">
        <f>IFERROR(MIN(IF(B55="","",VLOOKUP(B55,'Measure&amp;Incentive Picklist'!E:J,5,FALSE)*G55),N55),"")</f>
        <v/>
      </c>
      <c r="P55" s="69"/>
      <c r="Q55" s="65">
        <f t="shared" si="6"/>
        <v>0</v>
      </c>
      <c r="R55" s="65">
        <f t="shared" si="7"/>
        <v>0</v>
      </c>
      <c r="S55" s="65">
        <f t="shared" si="8"/>
        <v>0</v>
      </c>
      <c r="T55" s="65">
        <f t="shared" si="9"/>
        <v>0</v>
      </c>
    </row>
    <row r="56" spans="1:20" x14ac:dyDescent="0.25">
      <c r="A56" s="66">
        <f t="shared" si="5"/>
        <v>49</v>
      </c>
      <c r="B56" s="69"/>
      <c r="C56" s="66" t="e">
        <f>VLOOKUP(B56,'Measure&amp;Incentive Picklist'!E:J,2,FALSE)</f>
        <v>#N/A</v>
      </c>
      <c r="F56" s="69"/>
      <c r="G56" s="70"/>
      <c r="H56" s="70"/>
      <c r="I56" s="69"/>
      <c r="J56" s="69"/>
      <c r="K56" s="69"/>
      <c r="L56" s="71"/>
      <c r="M56" s="71"/>
      <c r="N56" s="72" t="str">
        <f t="shared" si="4"/>
        <v/>
      </c>
      <c r="O56" s="85" t="str">
        <f>IFERROR(MIN(IF(B56="","",VLOOKUP(B56,'Measure&amp;Incentive Picklist'!E:J,5,FALSE)*G56),N56),"")</f>
        <v/>
      </c>
      <c r="P56" s="69"/>
      <c r="Q56" s="65">
        <f t="shared" si="6"/>
        <v>0</v>
      </c>
      <c r="R56" s="65">
        <f t="shared" si="7"/>
        <v>0</v>
      </c>
      <c r="S56" s="65">
        <f t="shared" si="8"/>
        <v>0</v>
      </c>
      <c r="T56" s="65">
        <f t="shared" si="9"/>
        <v>0</v>
      </c>
    </row>
    <row r="57" spans="1:20" x14ac:dyDescent="0.25">
      <c r="A57" s="66">
        <f t="shared" si="5"/>
        <v>50</v>
      </c>
      <c r="B57" s="69"/>
      <c r="C57" s="66" t="e">
        <f>VLOOKUP(B57,'Measure&amp;Incentive Picklist'!E:J,2,FALSE)</f>
        <v>#N/A</v>
      </c>
      <c r="F57" s="69"/>
      <c r="G57" s="70"/>
      <c r="H57" s="70"/>
      <c r="I57" s="69"/>
      <c r="J57" s="69"/>
      <c r="K57" s="69"/>
      <c r="L57" s="71"/>
      <c r="M57" s="71"/>
      <c r="N57" s="72" t="str">
        <f t="shared" si="4"/>
        <v/>
      </c>
      <c r="O57" s="85" t="str">
        <f>IFERROR(MIN(IF(B57="","",VLOOKUP(B57,'Measure&amp;Incentive Picklist'!E:J,5,FALSE)*G57),N57),"")</f>
        <v/>
      </c>
      <c r="P57" s="69"/>
      <c r="Q57" s="65">
        <f t="shared" si="6"/>
        <v>0</v>
      </c>
      <c r="R57" s="65">
        <f t="shared" si="7"/>
        <v>0</v>
      </c>
      <c r="S57" s="65">
        <f t="shared" si="8"/>
        <v>0</v>
      </c>
      <c r="T57" s="65">
        <f t="shared" si="9"/>
        <v>0</v>
      </c>
    </row>
    <row r="58" spans="1:20" x14ac:dyDescent="0.25">
      <c r="A58" s="66">
        <f t="shared" si="5"/>
        <v>51</v>
      </c>
      <c r="B58" s="69"/>
      <c r="C58" s="66" t="e">
        <f>VLOOKUP(B58,'Measure&amp;Incentive Picklist'!E:J,2,FALSE)</f>
        <v>#N/A</v>
      </c>
      <c r="F58" s="69"/>
      <c r="G58" s="70"/>
      <c r="H58" s="70"/>
      <c r="I58" s="69"/>
      <c r="J58" s="69"/>
      <c r="K58" s="69"/>
      <c r="L58" s="71"/>
      <c r="M58" s="71"/>
      <c r="N58" s="72" t="str">
        <f t="shared" si="4"/>
        <v/>
      </c>
      <c r="O58" s="85" t="str">
        <f>IFERROR(MIN(IF(B58="","",VLOOKUP(B58,'Measure&amp;Incentive Picklist'!E:J,5,FALSE)*G58),N58),"")</f>
        <v/>
      </c>
      <c r="P58" s="69"/>
      <c r="Q58" s="65">
        <f t="shared" si="6"/>
        <v>0</v>
      </c>
      <c r="R58" s="65">
        <f t="shared" si="7"/>
        <v>0</v>
      </c>
      <c r="S58" s="65">
        <f t="shared" si="8"/>
        <v>0</v>
      </c>
      <c r="T58" s="65">
        <f t="shared" si="9"/>
        <v>0</v>
      </c>
    </row>
    <row r="59" spans="1:20" x14ac:dyDescent="0.25">
      <c r="A59" s="66">
        <f t="shared" si="5"/>
        <v>52</v>
      </c>
      <c r="B59" s="69"/>
      <c r="C59" s="66" t="e">
        <f>VLOOKUP(B59,'Measure&amp;Incentive Picklist'!E:J,2,FALSE)</f>
        <v>#N/A</v>
      </c>
      <c r="F59" s="69"/>
      <c r="G59" s="70"/>
      <c r="H59" s="70"/>
      <c r="I59" s="69"/>
      <c r="J59" s="69"/>
      <c r="K59" s="69"/>
      <c r="L59" s="71"/>
      <c r="M59" s="71"/>
      <c r="N59" s="72" t="str">
        <f t="shared" si="4"/>
        <v/>
      </c>
      <c r="O59" s="85" t="str">
        <f>IFERROR(MIN(IF(B59="","",VLOOKUP(B59,'Measure&amp;Incentive Picklist'!E:J,5,FALSE)*G59),N59),"")</f>
        <v/>
      </c>
      <c r="P59" s="69"/>
      <c r="Q59" s="65">
        <f t="shared" si="6"/>
        <v>0</v>
      </c>
      <c r="R59" s="65">
        <f t="shared" si="7"/>
        <v>0</v>
      </c>
      <c r="S59" s="65">
        <f t="shared" si="8"/>
        <v>0</v>
      </c>
      <c r="T59" s="65">
        <f t="shared" si="9"/>
        <v>0</v>
      </c>
    </row>
    <row r="60" spans="1:20" x14ac:dyDescent="0.25">
      <c r="A60" s="66">
        <f t="shared" si="5"/>
        <v>53</v>
      </c>
      <c r="B60" s="69"/>
      <c r="C60" s="66" t="e">
        <f>VLOOKUP(B60,'Measure&amp;Incentive Picklist'!E:J,2,FALSE)</f>
        <v>#N/A</v>
      </c>
      <c r="F60" s="69"/>
      <c r="G60" s="70"/>
      <c r="H60" s="70"/>
      <c r="I60" s="69"/>
      <c r="J60" s="69"/>
      <c r="K60" s="69"/>
      <c r="L60" s="71"/>
      <c r="M60" s="71"/>
      <c r="N60" s="72" t="str">
        <f t="shared" si="4"/>
        <v/>
      </c>
      <c r="O60" s="85" t="str">
        <f>IFERROR(MIN(IF(B60="","",VLOOKUP(B60,'Measure&amp;Incentive Picklist'!E:J,5,FALSE)*G60),N60),"")</f>
        <v/>
      </c>
      <c r="P60" s="69"/>
      <c r="Q60" s="65">
        <f t="shared" si="6"/>
        <v>0</v>
      </c>
      <c r="R60" s="65">
        <f t="shared" si="7"/>
        <v>0</v>
      </c>
      <c r="S60" s="65">
        <f t="shared" si="8"/>
        <v>0</v>
      </c>
      <c r="T60" s="65">
        <f t="shared" si="9"/>
        <v>0</v>
      </c>
    </row>
    <row r="61" spans="1:20" x14ac:dyDescent="0.25">
      <c r="A61" s="66">
        <f t="shared" si="5"/>
        <v>54</v>
      </c>
      <c r="B61" s="69"/>
      <c r="C61" s="66" t="e">
        <f>VLOOKUP(B61,'Measure&amp;Incentive Picklist'!E:J,2,FALSE)</f>
        <v>#N/A</v>
      </c>
      <c r="F61" s="69"/>
      <c r="G61" s="70"/>
      <c r="H61" s="70"/>
      <c r="I61" s="69"/>
      <c r="J61" s="69"/>
      <c r="K61" s="69"/>
      <c r="L61" s="71"/>
      <c r="M61" s="71"/>
      <c r="N61" s="72" t="str">
        <f t="shared" si="4"/>
        <v/>
      </c>
      <c r="O61" s="85" t="str">
        <f>IFERROR(MIN(IF(B61="","",VLOOKUP(B61,'Measure&amp;Incentive Picklist'!E:J,5,FALSE)*G61),N61),"")</f>
        <v/>
      </c>
      <c r="P61" s="69"/>
      <c r="Q61" s="65">
        <f t="shared" si="6"/>
        <v>0</v>
      </c>
      <c r="R61" s="65">
        <f t="shared" si="7"/>
        <v>0</v>
      </c>
      <c r="S61" s="65">
        <f t="shared" si="8"/>
        <v>0</v>
      </c>
      <c r="T61" s="65">
        <f t="shared" si="9"/>
        <v>0</v>
      </c>
    </row>
    <row r="62" spans="1:20" x14ac:dyDescent="0.25">
      <c r="A62" s="66">
        <f t="shared" si="5"/>
        <v>55</v>
      </c>
      <c r="B62" s="69"/>
      <c r="C62" s="66" t="e">
        <f>VLOOKUP(B62,'Measure&amp;Incentive Picklist'!E:J,2,FALSE)</f>
        <v>#N/A</v>
      </c>
      <c r="F62" s="69"/>
      <c r="G62" s="70"/>
      <c r="H62" s="70"/>
      <c r="I62" s="69"/>
      <c r="J62" s="69"/>
      <c r="K62" s="69"/>
      <c r="L62" s="71"/>
      <c r="M62" s="71"/>
      <c r="N62" s="72" t="str">
        <f t="shared" si="4"/>
        <v/>
      </c>
      <c r="O62" s="85" t="str">
        <f>IFERROR(MIN(IF(B62="","",VLOOKUP(B62,'Measure&amp;Incentive Picklist'!E:J,5,FALSE)*G62),N62),"")</f>
        <v/>
      </c>
      <c r="P62" s="69"/>
      <c r="Q62" s="65">
        <f t="shared" si="6"/>
        <v>0</v>
      </c>
      <c r="R62" s="65">
        <f t="shared" si="7"/>
        <v>0</v>
      </c>
      <c r="S62" s="65">
        <f t="shared" si="8"/>
        <v>0</v>
      </c>
      <c r="T62" s="65">
        <f t="shared" si="9"/>
        <v>0</v>
      </c>
    </row>
    <row r="63" spans="1:20" x14ac:dyDescent="0.25">
      <c r="A63" s="66">
        <f t="shared" si="5"/>
        <v>56</v>
      </c>
      <c r="B63" s="69"/>
      <c r="C63" s="66" t="e">
        <f>VLOOKUP(B63,'Measure&amp;Incentive Picklist'!E:J,2,FALSE)</f>
        <v>#N/A</v>
      </c>
      <c r="F63" s="69"/>
      <c r="G63" s="70"/>
      <c r="H63" s="70"/>
      <c r="I63" s="69"/>
      <c r="J63" s="69"/>
      <c r="K63" s="69"/>
      <c r="L63" s="71"/>
      <c r="M63" s="71"/>
      <c r="N63" s="72" t="str">
        <f t="shared" si="4"/>
        <v/>
      </c>
      <c r="O63" s="85" t="str">
        <f>IFERROR(MIN(IF(B63="","",VLOOKUP(B63,'Measure&amp;Incentive Picklist'!E:J,5,FALSE)*G63),N63),"")</f>
        <v/>
      </c>
      <c r="P63" s="69"/>
      <c r="Q63" s="65">
        <f t="shared" si="6"/>
        <v>0</v>
      </c>
      <c r="R63" s="65">
        <f t="shared" si="7"/>
        <v>0</v>
      </c>
      <c r="S63" s="65">
        <f t="shared" si="8"/>
        <v>0</v>
      </c>
      <c r="T63" s="65">
        <f t="shared" si="9"/>
        <v>0</v>
      </c>
    </row>
    <row r="64" spans="1:20" x14ac:dyDescent="0.25">
      <c r="A64" s="66">
        <f t="shared" si="5"/>
        <v>57</v>
      </c>
      <c r="B64" s="69"/>
      <c r="C64" s="66" t="e">
        <f>VLOOKUP(B64,'Measure&amp;Incentive Picklist'!E:J,2,FALSE)</f>
        <v>#N/A</v>
      </c>
      <c r="F64" s="69"/>
      <c r="G64" s="70"/>
      <c r="H64" s="70"/>
      <c r="I64" s="69"/>
      <c r="J64" s="69"/>
      <c r="K64" s="69"/>
      <c r="L64" s="71"/>
      <c r="M64" s="71"/>
      <c r="N64" s="72" t="str">
        <f t="shared" si="4"/>
        <v/>
      </c>
      <c r="O64" s="85" t="str">
        <f>IFERROR(MIN(IF(B64="","",VLOOKUP(B64,'Measure&amp;Incentive Picklist'!E:J,5,FALSE)*G64),N64),"")</f>
        <v/>
      </c>
      <c r="P64" s="69"/>
      <c r="Q64" s="65">
        <f t="shared" si="6"/>
        <v>0</v>
      </c>
      <c r="R64" s="65">
        <f t="shared" si="7"/>
        <v>0</v>
      </c>
      <c r="S64" s="65">
        <f t="shared" si="8"/>
        <v>0</v>
      </c>
      <c r="T64" s="65">
        <f t="shared" si="9"/>
        <v>0</v>
      </c>
    </row>
    <row r="65" spans="1:20" x14ac:dyDescent="0.25">
      <c r="A65" s="66">
        <f t="shared" si="5"/>
        <v>58</v>
      </c>
      <c r="B65" s="69"/>
      <c r="C65" s="66" t="e">
        <f>VLOOKUP(B65,'Measure&amp;Incentive Picklist'!E:J,2,FALSE)</f>
        <v>#N/A</v>
      </c>
      <c r="F65" s="69"/>
      <c r="G65" s="70"/>
      <c r="H65" s="70"/>
      <c r="I65" s="69"/>
      <c r="J65" s="69"/>
      <c r="K65" s="69"/>
      <c r="L65" s="71"/>
      <c r="M65" s="71"/>
      <c r="N65" s="72" t="str">
        <f t="shared" si="4"/>
        <v/>
      </c>
      <c r="O65" s="85" t="str">
        <f>IFERROR(MIN(IF(B65="","",VLOOKUP(B65,'Measure&amp;Incentive Picklist'!E:J,5,FALSE)*G65),N65),"")</f>
        <v/>
      </c>
      <c r="P65" s="69"/>
      <c r="Q65" s="65">
        <f t="shared" si="6"/>
        <v>0</v>
      </c>
      <c r="R65" s="65">
        <f t="shared" si="7"/>
        <v>0</v>
      </c>
      <c r="S65" s="65">
        <f t="shared" si="8"/>
        <v>0</v>
      </c>
      <c r="T65" s="65">
        <f t="shared" si="9"/>
        <v>0</v>
      </c>
    </row>
    <row r="66" spans="1:20" x14ac:dyDescent="0.25">
      <c r="A66" s="66">
        <f t="shared" si="5"/>
        <v>59</v>
      </c>
      <c r="B66" s="69"/>
      <c r="C66" s="66" t="e">
        <f>VLOOKUP(B66,'Measure&amp;Incentive Picklist'!E:J,2,FALSE)</f>
        <v>#N/A</v>
      </c>
      <c r="F66" s="69"/>
      <c r="G66" s="70"/>
      <c r="H66" s="70"/>
      <c r="I66" s="69"/>
      <c r="J66" s="69"/>
      <c r="K66" s="69"/>
      <c r="L66" s="71"/>
      <c r="M66" s="71"/>
      <c r="N66" s="72" t="str">
        <f t="shared" si="4"/>
        <v/>
      </c>
      <c r="O66" s="85" t="str">
        <f>IFERROR(MIN(IF(B66="","",VLOOKUP(B66,'Measure&amp;Incentive Picklist'!E:J,5,FALSE)*G66),N66),"")</f>
        <v/>
      </c>
      <c r="P66" s="69"/>
      <c r="Q66" s="65">
        <f t="shared" si="6"/>
        <v>0</v>
      </c>
      <c r="R66" s="65">
        <f t="shared" si="7"/>
        <v>0</v>
      </c>
      <c r="S66" s="65">
        <f t="shared" si="8"/>
        <v>0</v>
      </c>
      <c r="T66" s="65">
        <f t="shared" si="9"/>
        <v>0</v>
      </c>
    </row>
    <row r="67" spans="1:20" x14ac:dyDescent="0.25">
      <c r="A67" s="66">
        <f t="shared" si="5"/>
        <v>60</v>
      </c>
      <c r="B67" s="69"/>
      <c r="C67" s="66" t="e">
        <f>VLOOKUP(B67,'Measure&amp;Incentive Picklist'!E:J,2,FALSE)</f>
        <v>#N/A</v>
      </c>
      <c r="F67" s="69"/>
      <c r="G67" s="70"/>
      <c r="H67" s="70"/>
      <c r="I67" s="69"/>
      <c r="J67" s="69"/>
      <c r="K67" s="69"/>
      <c r="L67" s="71"/>
      <c r="M67" s="71"/>
      <c r="N67" s="72" t="str">
        <f t="shared" si="4"/>
        <v/>
      </c>
      <c r="O67" s="85" t="str">
        <f>IFERROR(MIN(IF(B67="","",VLOOKUP(B67,'Measure&amp;Incentive Picklist'!E:J,5,FALSE)*G67),N67),"")</f>
        <v/>
      </c>
      <c r="P67" s="69"/>
      <c r="Q67" s="65">
        <f t="shared" si="6"/>
        <v>0</v>
      </c>
      <c r="R67" s="65">
        <f t="shared" si="7"/>
        <v>0</v>
      </c>
      <c r="S67" s="65">
        <f t="shared" si="8"/>
        <v>0</v>
      </c>
      <c r="T67" s="65">
        <f t="shared" si="9"/>
        <v>0</v>
      </c>
    </row>
    <row r="68" spans="1:20" x14ac:dyDescent="0.25">
      <c r="A68" s="66">
        <f t="shared" si="5"/>
        <v>61</v>
      </c>
      <c r="B68" s="69"/>
      <c r="C68" s="66" t="e">
        <f>VLOOKUP(B68,'Measure&amp;Incentive Picklist'!E:J,2,FALSE)</f>
        <v>#N/A</v>
      </c>
      <c r="F68" s="69"/>
      <c r="G68" s="70"/>
      <c r="H68" s="70"/>
      <c r="I68" s="69"/>
      <c r="J68" s="69"/>
      <c r="K68" s="69"/>
      <c r="L68" s="71"/>
      <c r="M68" s="71"/>
      <c r="N68" s="72" t="str">
        <f t="shared" si="4"/>
        <v/>
      </c>
      <c r="O68" s="85" t="str">
        <f>IFERROR(MIN(IF(B68="","",VLOOKUP(B68,'Measure&amp;Incentive Picklist'!E:J,5,FALSE)*G68),N68),"")</f>
        <v/>
      </c>
      <c r="P68" s="69"/>
      <c r="Q68" s="65">
        <f t="shared" si="6"/>
        <v>0</v>
      </c>
      <c r="R68" s="65">
        <f t="shared" si="7"/>
        <v>0</v>
      </c>
      <c r="S68" s="65">
        <f t="shared" si="8"/>
        <v>0</v>
      </c>
      <c r="T68" s="65">
        <f t="shared" si="9"/>
        <v>0</v>
      </c>
    </row>
    <row r="69" spans="1:20" x14ac:dyDescent="0.25">
      <c r="A69" s="66">
        <f t="shared" si="5"/>
        <v>62</v>
      </c>
      <c r="B69" s="69"/>
      <c r="C69" s="66" t="e">
        <f>VLOOKUP(B69,'Measure&amp;Incentive Picklist'!E:J,2,FALSE)</f>
        <v>#N/A</v>
      </c>
      <c r="F69" s="69"/>
      <c r="G69" s="70"/>
      <c r="H69" s="70"/>
      <c r="I69" s="69"/>
      <c r="J69" s="69"/>
      <c r="K69" s="69"/>
      <c r="L69" s="71"/>
      <c r="M69" s="71"/>
      <c r="N69" s="72" t="str">
        <f t="shared" si="4"/>
        <v/>
      </c>
      <c r="O69" s="85" t="str">
        <f>IFERROR(MIN(IF(B69="","",VLOOKUP(B69,'Measure&amp;Incentive Picklist'!E:J,5,FALSE)*G69),N69),"")</f>
        <v/>
      </c>
      <c r="P69" s="69"/>
      <c r="Q69" s="65">
        <f t="shared" si="6"/>
        <v>0</v>
      </c>
      <c r="R69" s="65">
        <f t="shared" si="7"/>
        <v>0</v>
      </c>
      <c r="S69" s="65">
        <f t="shared" si="8"/>
        <v>0</v>
      </c>
      <c r="T69" s="65">
        <f t="shared" si="9"/>
        <v>0</v>
      </c>
    </row>
    <row r="70" spans="1:20" x14ac:dyDescent="0.25">
      <c r="A70" s="66">
        <f t="shared" si="5"/>
        <v>63</v>
      </c>
      <c r="B70" s="69"/>
      <c r="C70" s="66" t="e">
        <f>VLOOKUP(B70,'Measure&amp;Incentive Picklist'!E:J,2,FALSE)</f>
        <v>#N/A</v>
      </c>
      <c r="F70" s="69"/>
      <c r="G70" s="70"/>
      <c r="H70" s="70"/>
      <c r="I70" s="69"/>
      <c r="J70" s="69"/>
      <c r="K70" s="69"/>
      <c r="L70" s="71"/>
      <c r="M70" s="71"/>
      <c r="N70" s="72" t="str">
        <f t="shared" si="4"/>
        <v/>
      </c>
      <c r="O70" s="85" t="str">
        <f>IFERROR(MIN(IF(B70="","",VLOOKUP(B70,'Measure&amp;Incentive Picklist'!E:J,5,FALSE)*G70),N70),"")</f>
        <v/>
      </c>
      <c r="P70" s="69"/>
      <c r="Q70" s="65">
        <f t="shared" si="6"/>
        <v>0</v>
      </c>
      <c r="R70" s="65">
        <f t="shared" si="7"/>
        <v>0</v>
      </c>
      <c r="S70" s="65">
        <f t="shared" si="8"/>
        <v>0</v>
      </c>
      <c r="T70" s="65">
        <f t="shared" si="9"/>
        <v>0</v>
      </c>
    </row>
    <row r="71" spans="1:20" x14ac:dyDescent="0.25">
      <c r="A71" s="66">
        <f t="shared" si="5"/>
        <v>64</v>
      </c>
      <c r="B71" s="69"/>
      <c r="C71" s="66" t="e">
        <f>VLOOKUP(B71,'Measure&amp;Incentive Picklist'!E:J,2,FALSE)</f>
        <v>#N/A</v>
      </c>
      <c r="F71" s="69"/>
      <c r="G71" s="70"/>
      <c r="H71" s="70"/>
      <c r="I71" s="69"/>
      <c r="J71" s="69"/>
      <c r="K71" s="69"/>
      <c r="L71" s="71"/>
      <c r="M71" s="71"/>
      <c r="N71" s="72" t="str">
        <f t="shared" si="4"/>
        <v/>
      </c>
      <c r="O71" s="85" t="str">
        <f>IFERROR(MIN(IF(B71="","",VLOOKUP(B71,'Measure&amp;Incentive Picklist'!E:J,5,FALSE)*G71),N71),"")</f>
        <v/>
      </c>
      <c r="P71" s="69"/>
      <c r="Q71" s="65">
        <f t="shared" si="6"/>
        <v>0</v>
      </c>
      <c r="R71" s="65">
        <f t="shared" si="7"/>
        <v>0</v>
      </c>
      <c r="S71" s="65">
        <f t="shared" si="8"/>
        <v>0</v>
      </c>
      <c r="T71" s="65">
        <f t="shared" si="9"/>
        <v>0</v>
      </c>
    </row>
    <row r="72" spans="1:20" x14ac:dyDescent="0.25">
      <c r="A72" s="66">
        <f t="shared" si="5"/>
        <v>65</v>
      </c>
      <c r="B72" s="69"/>
      <c r="C72" s="66" t="e">
        <f>VLOOKUP(B72,'Measure&amp;Incentive Picklist'!E:J,2,FALSE)</f>
        <v>#N/A</v>
      </c>
      <c r="F72" s="69"/>
      <c r="G72" s="70"/>
      <c r="H72" s="70"/>
      <c r="I72" s="69"/>
      <c r="J72" s="69"/>
      <c r="K72" s="69"/>
      <c r="L72" s="71"/>
      <c r="M72" s="71"/>
      <c r="N72" s="72" t="str">
        <f t="shared" si="4"/>
        <v/>
      </c>
      <c r="O72" s="85" t="str">
        <f>IFERROR(MIN(IF(B72="","",VLOOKUP(B72,'Measure&amp;Incentive Picklist'!E:J,5,FALSE)*G72),N72),"")</f>
        <v/>
      </c>
      <c r="P72" s="69"/>
      <c r="Q72" s="65">
        <f t="shared" ref="Q72:Q103" si="10">IF(OR(B72&gt;"",F72&gt;0,G72&gt;0,H72&gt;0,,I72&gt;"",J72&gt;0,K72&gt;0,L72&gt;0,M72&gt;0,P72&gt;0),1,0)</f>
        <v>0</v>
      </c>
      <c r="R72" s="65">
        <f t="shared" ref="R72:R103" si="11">IF(AND(B72&gt;0,ISERROR(Q72)),1,0)</f>
        <v>0</v>
      </c>
      <c r="S72" s="65">
        <f t="shared" ref="S72:S103" si="12">IF(ISERROR(N72),1,0)</f>
        <v>0</v>
      </c>
      <c r="T72" s="65">
        <f t="shared" ref="T72:T103" si="13">IF(ISERROR(O72),1,0)</f>
        <v>0</v>
      </c>
    </row>
    <row r="73" spans="1:20" x14ac:dyDescent="0.25">
      <c r="A73" s="66">
        <f t="shared" si="5"/>
        <v>66</v>
      </c>
      <c r="B73" s="69"/>
      <c r="C73" s="66" t="e">
        <f>VLOOKUP(B73,'Measure&amp;Incentive Picklist'!E:J,2,FALSE)</f>
        <v>#N/A</v>
      </c>
      <c r="F73" s="69"/>
      <c r="G73" s="70"/>
      <c r="H73" s="70"/>
      <c r="I73" s="69"/>
      <c r="J73" s="69"/>
      <c r="K73" s="69"/>
      <c r="L73" s="71"/>
      <c r="M73" s="71"/>
      <c r="N73" s="72" t="str">
        <f t="shared" ref="N73:N136" si="14">IF(AND(L73="",M73=""),"",$L73+$M73)</f>
        <v/>
      </c>
      <c r="O73" s="85" t="str">
        <f>IFERROR(MIN(IF(B73="","",VLOOKUP(B73,'Measure&amp;Incentive Picklist'!E:J,5,FALSE)*G73),N73),"")</f>
        <v/>
      </c>
      <c r="P73" s="69"/>
      <c r="Q73" s="65">
        <f t="shared" si="10"/>
        <v>0</v>
      </c>
      <c r="R73" s="65">
        <f t="shared" si="11"/>
        <v>0</v>
      </c>
      <c r="S73" s="65">
        <f t="shared" si="12"/>
        <v>0</v>
      </c>
      <c r="T73" s="65">
        <f t="shared" si="13"/>
        <v>0</v>
      </c>
    </row>
    <row r="74" spans="1:20" x14ac:dyDescent="0.25">
      <c r="A74" s="66">
        <f t="shared" ref="A74:A137" si="15">A73+1</f>
        <v>67</v>
      </c>
      <c r="B74" s="69"/>
      <c r="C74" s="66" t="e">
        <f>VLOOKUP(B74,'Measure&amp;Incentive Picklist'!E:J,2,FALSE)</f>
        <v>#N/A</v>
      </c>
      <c r="F74" s="69"/>
      <c r="G74" s="70"/>
      <c r="H74" s="70"/>
      <c r="I74" s="69"/>
      <c r="J74" s="69"/>
      <c r="K74" s="69"/>
      <c r="L74" s="71"/>
      <c r="M74" s="71"/>
      <c r="N74" s="72" t="str">
        <f t="shared" si="14"/>
        <v/>
      </c>
      <c r="O74" s="85" t="str">
        <f>IFERROR(MIN(IF(B74="","",VLOOKUP(B74,'Measure&amp;Incentive Picklist'!E:J,5,FALSE)*G74),N74),"")</f>
        <v/>
      </c>
      <c r="P74" s="69"/>
      <c r="Q74" s="65">
        <f t="shared" si="10"/>
        <v>0</v>
      </c>
      <c r="R74" s="65">
        <f t="shared" si="11"/>
        <v>0</v>
      </c>
      <c r="S74" s="65">
        <f t="shared" si="12"/>
        <v>0</v>
      </c>
      <c r="T74" s="65">
        <f t="shared" si="13"/>
        <v>0</v>
      </c>
    </row>
    <row r="75" spans="1:20" x14ac:dyDescent="0.25">
      <c r="A75" s="66">
        <f t="shared" si="15"/>
        <v>68</v>
      </c>
      <c r="B75" s="69"/>
      <c r="C75" s="66" t="e">
        <f>VLOOKUP(B75,'Measure&amp;Incentive Picklist'!E:J,2,FALSE)</f>
        <v>#N/A</v>
      </c>
      <c r="F75" s="69"/>
      <c r="G75" s="70"/>
      <c r="H75" s="70"/>
      <c r="I75" s="69"/>
      <c r="J75" s="69"/>
      <c r="K75" s="69"/>
      <c r="L75" s="71"/>
      <c r="M75" s="71"/>
      <c r="N75" s="72" t="str">
        <f t="shared" si="14"/>
        <v/>
      </c>
      <c r="O75" s="85" t="str">
        <f>IFERROR(MIN(IF(B75="","",VLOOKUP(B75,'Measure&amp;Incentive Picklist'!E:J,5,FALSE)*G75),N75),"")</f>
        <v/>
      </c>
      <c r="P75" s="69"/>
      <c r="Q75" s="65">
        <f t="shared" si="10"/>
        <v>0</v>
      </c>
      <c r="R75" s="65">
        <f t="shared" si="11"/>
        <v>0</v>
      </c>
      <c r="S75" s="65">
        <f t="shared" si="12"/>
        <v>0</v>
      </c>
      <c r="T75" s="65">
        <f t="shared" si="13"/>
        <v>0</v>
      </c>
    </row>
    <row r="76" spans="1:20" x14ac:dyDescent="0.25">
      <c r="A76" s="66">
        <f t="shared" si="15"/>
        <v>69</v>
      </c>
      <c r="B76" s="69"/>
      <c r="C76" s="66" t="e">
        <f>VLOOKUP(B76,'Measure&amp;Incentive Picklist'!E:J,2,FALSE)</f>
        <v>#N/A</v>
      </c>
      <c r="F76" s="69"/>
      <c r="G76" s="70"/>
      <c r="H76" s="70"/>
      <c r="I76" s="69"/>
      <c r="J76" s="69"/>
      <c r="K76" s="69"/>
      <c r="L76" s="71"/>
      <c r="M76" s="71"/>
      <c r="N76" s="72" t="str">
        <f t="shared" si="14"/>
        <v/>
      </c>
      <c r="O76" s="85" t="str">
        <f>IFERROR(MIN(IF(B76="","",VLOOKUP(B76,'Measure&amp;Incentive Picklist'!E:J,5,FALSE)*G76),N76),"")</f>
        <v/>
      </c>
      <c r="P76" s="69"/>
      <c r="Q76" s="65">
        <f t="shared" si="10"/>
        <v>0</v>
      </c>
      <c r="R76" s="65">
        <f t="shared" si="11"/>
        <v>0</v>
      </c>
      <c r="S76" s="65">
        <f t="shared" si="12"/>
        <v>0</v>
      </c>
      <c r="T76" s="65">
        <f t="shared" si="13"/>
        <v>0</v>
      </c>
    </row>
    <row r="77" spans="1:20" x14ac:dyDescent="0.25">
      <c r="A77" s="66">
        <f t="shared" si="15"/>
        <v>70</v>
      </c>
      <c r="B77" s="69"/>
      <c r="C77" s="66" t="e">
        <f>VLOOKUP(B77,'Measure&amp;Incentive Picklist'!E:J,2,FALSE)</f>
        <v>#N/A</v>
      </c>
      <c r="F77" s="69"/>
      <c r="G77" s="70"/>
      <c r="H77" s="70"/>
      <c r="I77" s="69"/>
      <c r="J77" s="69"/>
      <c r="K77" s="69"/>
      <c r="L77" s="71"/>
      <c r="M77" s="71"/>
      <c r="N77" s="72" t="str">
        <f t="shared" si="14"/>
        <v/>
      </c>
      <c r="O77" s="85" t="str">
        <f>IFERROR(MIN(IF(B77="","",VLOOKUP(B77,'Measure&amp;Incentive Picklist'!E:J,5,FALSE)*G77),N77),"")</f>
        <v/>
      </c>
      <c r="P77" s="69"/>
      <c r="Q77" s="65">
        <f t="shared" si="10"/>
        <v>0</v>
      </c>
      <c r="R77" s="65">
        <f t="shared" si="11"/>
        <v>0</v>
      </c>
      <c r="S77" s="65">
        <f t="shared" si="12"/>
        <v>0</v>
      </c>
      <c r="T77" s="65">
        <f t="shared" si="13"/>
        <v>0</v>
      </c>
    </row>
    <row r="78" spans="1:20" x14ac:dyDescent="0.25">
      <c r="A78" s="66">
        <f t="shared" si="15"/>
        <v>71</v>
      </c>
      <c r="B78" s="69"/>
      <c r="C78" s="66" t="e">
        <f>VLOOKUP(B78,'Measure&amp;Incentive Picklist'!E:J,2,FALSE)</f>
        <v>#N/A</v>
      </c>
      <c r="F78" s="69"/>
      <c r="G78" s="70"/>
      <c r="H78" s="70"/>
      <c r="I78" s="69"/>
      <c r="J78" s="69"/>
      <c r="K78" s="69"/>
      <c r="L78" s="71"/>
      <c r="M78" s="71"/>
      <c r="N78" s="72" t="str">
        <f t="shared" si="14"/>
        <v/>
      </c>
      <c r="O78" s="85" t="str">
        <f>IFERROR(MIN(IF(B78="","",VLOOKUP(B78,'Measure&amp;Incentive Picklist'!E:J,5,FALSE)*G78),N78),"")</f>
        <v/>
      </c>
      <c r="P78" s="69"/>
      <c r="Q78" s="65">
        <f t="shared" si="10"/>
        <v>0</v>
      </c>
      <c r="R78" s="65">
        <f t="shared" si="11"/>
        <v>0</v>
      </c>
      <c r="S78" s="65">
        <f t="shared" si="12"/>
        <v>0</v>
      </c>
      <c r="T78" s="65">
        <f t="shared" si="13"/>
        <v>0</v>
      </c>
    </row>
    <row r="79" spans="1:20" x14ac:dyDescent="0.25">
      <c r="A79" s="66">
        <f t="shared" si="15"/>
        <v>72</v>
      </c>
      <c r="B79" s="69"/>
      <c r="C79" s="66" t="e">
        <f>VLOOKUP(B79,'Measure&amp;Incentive Picklist'!E:J,2,FALSE)</f>
        <v>#N/A</v>
      </c>
      <c r="F79" s="69"/>
      <c r="G79" s="70"/>
      <c r="H79" s="70"/>
      <c r="I79" s="69"/>
      <c r="J79" s="69"/>
      <c r="K79" s="69"/>
      <c r="L79" s="71"/>
      <c r="M79" s="71"/>
      <c r="N79" s="72" t="str">
        <f t="shared" si="14"/>
        <v/>
      </c>
      <c r="O79" s="85" t="str">
        <f>IFERROR(MIN(IF(B79="","",VLOOKUP(B79,'Measure&amp;Incentive Picklist'!E:J,5,FALSE)*G79),N79),"")</f>
        <v/>
      </c>
      <c r="P79" s="69"/>
      <c r="Q79" s="65">
        <f t="shared" si="10"/>
        <v>0</v>
      </c>
      <c r="R79" s="65">
        <f t="shared" si="11"/>
        <v>0</v>
      </c>
      <c r="S79" s="65">
        <f t="shared" si="12"/>
        <v>0</v>
      </c>
      <c r="T79" s="65">
        <f t="shared" si="13"/>
        <v>0</v>
      </c>
    </row>
    <row r="80" spans="1:20" x14ac:dyDescent="0.25">
      <c r="A80" s="66">
        <f t="shared" si="15"/>
        <v>73</v>
      </c>
      <c r="B80" s="69"/>
      <c r="C80" s="66" t="e">
        <f>VLOOKUP(B80,'Measure&amp;Incentive Picklist'!E:J,2,FALSE)</f>
        <v>#N/A</v>
      </c>
      <c r="F80" s="69"/>
      <c r="G80" s="70"/>
      <c r="H80" s="70"/>
      <c r="I80" s="69"/>
      <c r="J80" s="69"/>
      <c r="K80" s="69"/>
      <c r="L80" s="71"/>
      <c r="M80" s="71"/>
      <c r="N80" s="72" t="str">
        <f t="shared" si="14"/>
        <v/>
      </c>
      <c r="O80" s="85" t="str">
        <f>IFERROR(MIN(IF(B80="","",VLOOKUP(B80,'Measure&amp;Incentive Picklist'!E:J,5,FALSE)*G80),N80),"")</f>
        <v/>
      </c>
      <c r="P80" s="69"/>
      <c r="Q80" s="65">
        <f t="shared" si="10"/>
        <v>0</v>
      </c>
      <c r="R80" s="65">
        <f t="shared" si="11"/>
        <v>0</v>
      </c>
      <c r="S80" s="65">
        <f t="shared" si="12"/>
        <v>0</v>
      </c>
      <c r="T80" s="65">
        <f t="shared" si="13"/>
        <v>0</v>
      </c>
    </row>
    <row r="81" spans="1:20" x14ac:dyDescent="0.25">
      <c r="A81" s="66">
        <f t="shared" si="15"/>
        <v>74</v>
      </c>
      <c r="B81" s="69"/>
      <c r="C81" s="66" t="e">
        <f>VLOOKUP(B81,'Measure&amp;Incentive Picklist'!E:J,2,FALSE)</f>
        <v>#N/A</v>
      </c>
      <c r="F81" s="69"/>
      <c r="G81" s="70"/>
      <c r="H81" s="70"/>
      <c r="I81" s="69"/>
      <c r="J81" s="69"/>
      <c r="K81" s="69"/>
      <c r="L81" s="71"/>
      <c r="M81" s="71"/>
      <c r="N81" s="72" t="str">
        <f t="shared" si="14"/>
        <v/>
      </c>
      <c r="O81" s="85" t="str">
        <f>IFERROR(MIN(IF(B81="","",VLOOKUP(B81,'Measure&amp;Incentive Picklist'!E:J,5,FALSE)*G81),N81),"")</f>
        <v/>
      </c>
      <c r="P81" s="69"/>
      <c r="Q81" s="65">
        <f t="shared" si="10"/>
        <v>0</v>
      </c>
      <c r="R81" s="65">
        <f t="shared" si="11"/>
        <v>0</v>
      </c>
      <c r="S81" s="65">
        <f t="shared" si="12"/>
        <v>0</v>
      </c>
      <c r="T81" s="65">
        <f t="shared" si="13"/>
        <v>0</v>
      </c>
    </row>
    <row r="82" spans="1:20" x14ac:dyDescent="0.25">
      <c r="A82" s="66">
        <f t="shared" si="15"/>
        <v>75</v>
      </c>
      <c r="B82" s="69"/>
      <c r="C82" s="66" t="e">
        <f>VLOOKUP(B82,'Measure&amp;Incentive Picklist'!E:J,2,FALSE)</f>
        <v>#N/A</v>
      </c>
      <c r="F82" s="69"/>
      <c r="G82" s="70"/>
      <c r="H82" s="70"/>
      <c r="I82" s="69"/>
      <c r="J82" s="69"/>
      <c r="K82" s="69"/>
      <c r="L82" s="71"/>
      <c r="M82" s="71"/>
      <c r="N82" s="72" t="str">
        <f t="shared" si="14"/>
        <v/>
      </c>
      <c r="O82" s="85" t="str">
        <f>IFERROR(MIN(IF(B82="","",VLOOKUP(B82,'Measure&amp;Incentive Picklist'!E:J,5,FALSE)*G82),N82),"")</f>
        <v/>
      </c>
      <c r="P82" s="69"/>
      <c r="Q82" s="65">
        <f t="shared" si="10"/>
        <v>0</v>
      </c>
      <c r="R82" s="65">
        <f t="shared" si="11"/>
        <v>0</v>
      </c>
      <c r="S82" s="65">
        <f t="shared" si="12"/>
        <v>0</v>
      </c>
      <c r="T82" s="65">
        <f t="shared" si="13"/>
        <v>0</v>
      </c>
    </row>
    <row r="83" spans="1:20" x14ac:dyDescent="0.25">
      <c r="A83" s="66">
        <f t="shared" si="15"/>
        <v>76</v>
      </c>
      <c r="B83" s="69"/>
      <c r="C83" s="66" t="e">
        <f>VLOOKUP(B83,'Measure&amp;Incentive Picklist'!E:J,2,FALSE)</f>
        <v>#N/A</v>
      </c>
      <c r="F83" s="69"/>
      <c r="G83" s="70"/>
      <c r="H83" s="70"/>
      <c r="I83" s="69"/>
      <c r="J83" s="69"/>
      <c r="K83" s="69"/>
      <c r="L83" s="71"/>
      <c r="M83" s="71"/>
      <c r="N83" s="72" t="str">
        <f t="shared" si="14"/>
        <v/>
      </c>
      <c r="O83" s="85" t="str">
        <f>IFERROR(MIN(IF(B83="","",VLOOKUP(B83,'Measure&amp;Incentive Picklist'!E:J,5,FALSE)*G83),N83),"")</f>
        <v/>
      </c>
      <c r="P83" s="69"/>
      <c r="Q83" s="65">
        <f t="shared" si="10"/>
        <v>0</v>
      </c>
      <c r="R83" s="65">
        <f t="shared" si="11"/>
        <v>0</v>
      </c>
      <c r="S83" s="65">
        <f t="shared" si="12"/>
        <v>0</v>
      </c>
      <c r="T83" s="65">
        <f t="shared" si="13"/>
        <v>0</v>
      </c>
    </row>
    <row r="84" spans="1:20" x14ac:dyDescent="0.25">
      <c r="A84" s="66">
        <f t="shared" si="15"/>
        <v>77</v>
      </c>
      <c r="B84" s="69"/>
      <c r="C84" s="66" t="e">
        <f>VLOOKUP(B84,'Measure&amp;Incentive Picklist'!E:J,2,FALSE)</f>
        <v>#N/A</v>
      </c>
      <c r="F84" s="69"/>
      <c r="G84" s="70"/>
      <c r="H84" s="70"/>
      <c r="I84" s="69"/>
      <c r="J84" s="69"/>
      <c r="K84" s="69"/>
      <c r="L84" s="71"/>
      <c r="M84" s="71"/>
      <c r="N84" s="72" t="str">
        <f t="shared" si="14"/>
        <v/>
      </c>
      <c r="O84" s="85" t="str">
        <f>IFERROR(MIN(IF(B84="","",VLOOKUP(B84,'Measure&amp;Incentive Picklist'!E:J,5,FALSE)*G84),N84),"")</f>
        <v/>
      </c>
      <c r="P84" s="69"/>
      <c r="Q84" s="65">
        <f t="shared" si="10"/>
        <v>0</v>
      </c>
      <c r="R84" s="65">
        <f t="shared" si="11"/>
        <v>0</v>
      </c>
      <c r="S84" s="65">
        <f t="shared" si="12"/>
        <v>0</v>
      </c>
      <c r="T84" s="65">
        <f t="shared" si="13"/>
        <v>0</v>
      </c>
    </row>
    <row r="85" spans="1:20" x14ac:dyDescent="0.25">
      <c r="A85" s="66">
        <f t="shared" si="15"/>
        <v>78</v>
      </c>
      <c r="B85" s="69"/>
      <c r="C85" s="66" t="e">
        <f>VLOOKUP(B85,'Measure&amp;Incentive Picklist'!E:J,2,FALSE)</f>
        <v>#N/A</v>
      </c>
      <c r="F85" s="69"/>
      <c r="G85" s="70"/>
      <c r="H85" s="70"/>
      <c r="I85" s="69"/>
      <c r="J85" s="69"/>
      <c r="K85" s="69"/>
      <c r="L85" s="71"/>
      <c r="M85" s="71"/>
      <c r="N85" s="72" t="str">
        <f t="shared" si="14"/>
        <v/>
      </c>
      <c r="O85" s="85" t="str">
        <f>IFERROR(MIN(IF(B85="","",VLOOKUP(B85,'Measure&amp;Incentive Picklist'!E:J,5,FALSE)*G85),N85),"")</f>
        <v/>
      </c>
      <c r="P85" s="69"/>
      <c r="Q85" s="65">
        <f t="shared" si="10"/>
        <v>0</v>
      </c>
      <c r="R85" s="65">
        <f t="shared" si="11"/>
        <v>0</v>
      </c>
      <c r="S85" s="65">
        <f t="shared" si="12"/>
        <v>0</v>
      </c>
      <c r="T85" s="65">
        <f t="shared" si="13"/>
        <v>0</v>
      </c>
    </row>
    <row r="86" spans="1:20" x14ac:dyDescent="0.25">
      <c r="A86" s="66">
        <f t="shared" si="15"/>
        <v>79</v>
      </c>
      <c r="B86" s="69"/>
      <c r="C86" s="66" t="e">
        <f>VLOOKUP(B86,'Measure&amp;Incentive Picklist'!E:J,2,FALSE)</f>
        <v>#N/A</v>
      </c>
      <c r="F86" s="69"/>
      <c r="G86" s="70"/>
      <c r="H86" s="70"/>
      <c r="I86" s="69"/>
      <c r="J86" s="69"/>
      <c r="K86" s="69"/>
      <c r="L86" s="71"/>
      <c r="M86" s="71"/>
      <c r="N86" s="72" t="str">
        <f t="shared" si="14"/>
        <v/>
      </c>
      <c r="O86" s="85" t="str">
        <f>IFERROR(MIN(IF(B86="","",VLOOKUP(B86,'Measure&amp;Incentive Picklist'!E:J,5,FALSE)*G86),N86),"")</f>
        <v/>
      </c>
      <c r="P86" s="69"/>
      <c r="Q86" s="65">
        <f t="shared" si="10"/>
        <v>0</v>
      </c>
      <c r="R86" s="65">
        <f t="shared" si="11"/>
        <v>0</v>
      </c>
      <c r="S86" s="65">
        <f t="shared" si="12"/>
        <v>0</v>
      </c>
      <c r="T86" s="65">
        <f t="shared" si="13"/>
        <v>0</v>
      </c>
    </row>
    <row r="87" spans="1:20" x14ac:dyDescent="0.25">
      <c r="A87" s="66">
        <f t="shared" si="15"/>
        <v>80</v>
      </c>
      <c r="B87" s="69"/>
      <c r="C87" s="66" t="e">
        <f>VLOOKUP(B87,'Measure&amp;Incentive Picklist'!E:J,2,FALSE)</f>
        <v>#N/A</v>
      </c>
      <c r="F87" s="69"/>
      <c r="G87" s="70"/>
      <c r="H87" s="70"/>
      <c r="I87" s="69"/>
      <c r="J87" s="69"/>
      <c r="K87" s="69"/>
      <c r="L87" s="71"/>
      <c r="M87" s="71"/>
      <c r="N87" s="72" t="str">
        <f t="shared" si="14"/>
        <v/>
      </c>
      <c r="O87" s="85" t="str">
        <f>IFERROR(MIN(IF(B87="","",VLOOKUP(B87,'Measure&amp;Incentive Picklist'!E:J,5,FALSE)*G87),N87),"")</f>
        <v/>
      </c>
      <c r="P87" s="69"/>
      <c r="Q87" s="65">
        <f t="shared" si="10"/>
        <v>0</v>
      </c>
      <c r="R87" s="65">
        <f t="shared" si="11"/>
        <v>0</v>
      </c>
      <c r="S87" s="65">
        <f t="shared" si="12"/>
        <v>0</v>
      </c>
      <c r="T87" s="65">
        <f t="shared" si="13"/>
        <v>0</v>
      </c>
    </row>
    <row r="88" spans="1:20" x14ac:dyDescent="0.25">
      <c r="A88" s="66">
        <f t="shared" si="15"/>
        <v>81</v>
      </c>
      <c r="B88" s="69"/>
      <c r="C88" s="66" t="e">
        <f>VLOOKUP(B88,'Measure&amp;Incentive Picklist'!E:J,2,FALSE)</f>
        <v>#N/A</v>
      </c>
      <c r="F88" s="69"/>
      <c r="G88" s="70"/>
      <c r="H88" s="70"/>
      <c r="I88" s="69"/>
      <c r="J88" s="69"/>
      <c r="K88" s="69"/>
      <c r="L88" s="71"/>
      <c r="M88" s="71"/>
      <c r="N88" s="72" t="str">
        <f t="shared" si="14"/>
        <v/>
      </c>
      <c r="O88" s="85" t="str">
        <f>IFERROR(MIN(IF(B88="","",VLOOKUP(B88,'Measure&amp;Incentive Picklist'!E:J,5,FALSE)*G88),N88),"")</f>
        <v/>
      </c>
      <c r="P88" s="69"/>
      <c r="Q88" s="65">
        <f t="shared" si="10"/>
        <v>0</v>
      </c>
      <c r="R88" s="65">
        <f t="shared" si="11"/>
        <v>0</v>
      </c>
      <c r="S88" s="65">
        <f t="shared" si="12"/>
        <v>0</v>
      </c>
      <c r="T88" s="65">
        <f t="shared" si="13"/>
        <v>0</v>
      </c>
    </row>
    <row r="89" spans="1:20" x14ac:dyDescent="0.25">
      <c r="A89" s="66">
        <f t="shared" si="15"/>
        <v>82</v>
      </c>
      <c r="B89" s="69"/>
      <c r="C89" s="66" t="e">
        <f>VLOOKUP(B89,'Measure&amp;Incentive Picklist'!E:J,2,FALSE)</f>
        <v>#N/A</v>
      </c>
      <c r="F89" s="69"/>
      <c r="G89" s="70"/>
      <c r="H89" s="70"/>
      <c r="I89" s="69"/>
      <c r="J89" s="69"/>
      <c r="K89" s="69"/>
      <c r="L89" s="71"/>
      <c r="M89" s="71"/>
      <c r="N89" s="72" t="str">
        <f t="shared" si="14"/>
        <v/>
      </c>
      <c r="O89" s="85" t="str">
        <f>IFERROR(MIN(IF(B89="","",VLOOKUP(B89,'Measure&amp;Incentive Picklist'!E:J,5,FALSE)*G89),N89),"")</f>
        <v/>
      </c>
      <c r="P89" s="69"/>
      <c r="Q89" s="65">
        <f t="shared" si="10"/>
        <v>0</v>
      </c>
      <c r="R89" s="65">
        <f t="shared" si="11"/>
        <v>0</v>
      </c>
      <c r="S89" s="65">
        <f t="shared" si="12"/>
        <v>0</v>
      </c>
      <c r="T89" s="65">
        <f t="shared" si="13"/>
        <v>0</v>
      </c>
    </row>
    <row r="90" spans="1:20" x14ac:dyDescent="0.25">
      <c r="A90" s="66">
        <f t="shared" si="15"/>
        <v>83</v>
      </c>
      <c r="B90" s="69"/>
      <c r="C90" s="66" t="e">
        <f>VLOOKUP(B90,'Measure&amp;Incentive Picklist'!E:J,2,FALSE)</f>
        <v>#N/A</v>
      </c>
      <c r="F90" s="69"/>
      <c r="G90" s="70"/>
      <c r="H90" s="70"/>
      <c r="I90" s="69"/>
      <c r="J90" s="69"/>
      <c r="K90" s="69"/>
      <c r="L90" s="71"/>
      <c r="M90" s="71"/>
      <c r="N90" s="72" t="str">
        <f t="shared" si="14"/>
        <v/>
      </c>
      <c r="O90" s="85" t="str">
        <f>IFERROR(MIN(IF(B90="","",VLOOKUP(B90,'Measure&amp;Incentive Picklist'!E:J,5,FALSE)*G90),N90),"")</f>
        <v/>
      </c>
      <c r="P90" s="69"/>
      <c r="Q90" s="65">
        <f t="shared" si="10"/>
        <v>0</v>
      </c>
      <c r="R90" s="65">
        <f t="shared" si="11"/>
        <v>0</v>
      </c>
      <c r="S90" s="65">
        <f t="shared" si="12"/>
        <v>0</v>
      </c>
      <c r="T90" s="65">
        <f t="shared" si="13"/>
        <v>0</v>
      </c>
    </row>
    <row r="91" spans="1:20" x14ac:dyDescent="0.25">
      <c r="A91" s="66">
        <f t="shared" si="15"/>
        <v>84</v>
      </c>
      <c r="B91" s="69"/>
      <c r="C91" s="66" t="e">
        <f>VLOOKUP(B91,'Measure&amp;Incentive Picklist'!E:J,2,FALSE)</f>
        <v>#N/A</v>
      </c>
      <c r="F91" s="69"/>
      <c r="G91" s="70"/>
      <c r="H91" s="70"/>
      <c r="I91" s="69"/>
      <c r="J91" s="69"/>
      <c r="K91" s="69"/>
      <c r="L91" s="71"/>
      <c r="M91" s="71"/>
      <c r="N91" s="72" t="str">
        <f t="shared" si="14"/>
        <v/>
      </c>
      <c r="O91" s="85" t="str">
        <f>IFERROR(MIN(IF(B91="","",VLOOKUP(B91,'Measure&amp;Incentive Picklist'!E:J,5,FALSE)*G91),N91),"")</f>
        <v/>
      </c>
      <c r="P91" s="69"/>
      <c r="Q91" s="65">
        <f t="shared" si="10"/>
        <v>0</v>
      </c>
      <c r="R91" s="65">
        <f t="shared" si="11"/>
        <v>0</v>
      </c>
      <c r="S91" s="65">
        <f t="shared" si="12"/>
        <v>0</v>
      </c>
      <c r="T91" s="65">
        <f t="shared" si="13"/>
        <v>0</v>
      </c>
    </row>
    <row r="92" spans="1:20" x14ac:dyDescent="0.25">
      <c r="A92" s="66">
        <f t="shared" si="15"/>
        <v>85</v>
      </c>
      <c r="B92" s="69"/>
      <c r="C92" s="66" t="e">
        <f>VLOOKUP(B92,'Measure&amp;Incentive Picklist'!E:J,2,FALSE)</f>
        <v>#N/A</v>
      </c>
      <c r="F92" s="69"/>
      <c r="G92" s="70"/>
      <c r="H92" s="70"/>
      <c r="I92" s="69"/>
      <c r="J92" s="69"/>
      <c r="K92" s="69"/>
      <c r="L92" s="71"/>
      <c r="M92" s="71"/>
      <c r="N92" s="72" t="str">
        <f t="shared" si="14"/>
        <v/>
      </c>
      <c r="O92" s="85" t="str">
        <f>IFERROR(MIN(IF(B92="","",VLOOKUP(B92,'Measure&amp;Incentive Picklist'!E:J,5,FALSE)*G92),N92),"")</f>
        <v/>
      </c>
      <c r="P92" s="69"/>
      <c r="Q92" s="65">
        <f t="shared" si="10"/>
        <v>0</v>
      </c>
      <c r="R92" s="65">
        <f t="shared" si="11"/>
        <v>0</v>
      </c>
      <c r="S92" s="65">
        <f t="shared" si="12"/>
        <v>0</v>
      </c>
      <c r="T92" s="65">
        <f t="shared" si="13"/>
        <v>0</v>
      </c>
    </row>
    <row r="93" spans="1:20" x14ac:dyDescent="0.25">
      <c r="A93" s="66">
        <f t="shared" si="15"/>
        <v>86</v>
      </c>
      <c r="B93" s="69"/>
      <c r="C93" s="66" t="e">
        <f>VLOOKUP(B93,'Measure&amp;Incentive Picklist'!E:J,2,FALSE)</f>
        <v>#N/A</v>
      </c>
      <c r="F93" s="69"/>
      <c r="G93" s="70"/>
      <c r="H93" s="70"/>
      <c r="I93" s="69"/>
      <c r="J93" s="69"/>
      <c r="K93" s="69"/>
      <c r="L93" s="71"/>
      <c r="M93" s="71"/>
      <c r="N93" s="72" t="str">
        <f t="shared" si="14"/>
        <v/>
      </c>
      <c r="O93" s="85" t="str">
        <f>IFERROR(MIN(IF(B93="","",VLOOKUP(B93,'Measure&amp;Incentive Picklist'!E:J,5,FALSE)*G93),N93),"")</f>
        <v/>
      </c>
      <c r="P93" s="69"/>
      <c r="Q93" s="65">
        <f t="shared" si="10"/>
        <v>0</v>
      </c>
      <c r="R93" s="65">
        <f t="shared" si="11"/>
        <v>0</v>
      </c>
      <c r="S93" s="65">
        <f t="shared" si="12"/>
        <v>0</v>
      </c>
      <c r="T93" s="65">
        <f t="shared" si="13"/>
        <v>0</v>
      </c>
    </row>
    <row r="94" spans="1:20" x14ac:dyDescent="0.25">
      <c r="A94" s="66">
        <f t="shared" si="15"/>
        <v>87</v>
      </c>
      <c r="B94" s="69"/>
      <c r="C94" s="66" t="e">
        <f>VLOOKUP(B94,'Measure&amp;Incentive Picklist'!E:J,2,FALSE)</f>
        <v>#N/A</v>
      </c>
      <c r="F94" s="69"/>
      <c r="G94" s="70"/>
      <c r="H94" s="70"/>
      <c r="I94" s="69"/>
      <c r="J94" s="69"/>
      <c r="K94" s="69"/>
      <c r="L94" s="71"/>
      <c r="M94" s="71"/>
      <c r="N94" s="72" t="str">
        <f t="shared" si="14"/>
        <v/>
      </c>
      <c r="O94" s="85" t="str">
        <f>IFERROR(MIN(IF(B94="","",VLOOKUP(B94,'Measure&amp;Incentive Picklist'!E:J,5,FALSE)*G94),N94),"")</f>
        <v/>
      </c>
      <c r="P94" s="69"/>
      <c r="Q94" s="65">
        <f t="shared" si="10"/>
        <v>0</v>
      </c>
      <c r="R94" s="65">
        <f t="shared" si="11"/>
        <v>0</v>
      </c>
      <c r="S94" s="65">
        <f t="shared" si="12"/>
        <v>0</v>
      </c>
      <c r="T94" s="65">
        <f t="shared" si="13"/>
        <v>0</v>
      </c>
    </row>
    <row r="95" spans="1:20" x14ac:dyDescent="0.25">
      <c r="A95" s="66">
        <f t="shared" si="15"/>
        <v>88</v>
      </c>
      <c r="B95" s="69"/>
      <c r="C95" s="66" t="e">
        <f>VLOOKUP(B95,'Measure&amp;Incentive Picklist'!E:J,2,FALSE)</f>
        <v>#N/A</v>
      </c>
      <c r="F95" s="69"/>
      <c r="G95" s="70"/>
      <c r="H95" s="70"/>
      <c r="I95" s="69"/>
      <c r="J95" s="69"/>
      <c r="K95" s="69"/>
      <c r="L95" s="71"/>
      <c r="M95" s="71"/>
      <c r="N95" s="72" t="str">
        <f t="shared" si="14"/>
        <v/>
      </c>
      <c r="O95" s="85" t="str">
        <f>IFERROR(MIN(IF(B95="","",VLOOKUP(B95,'Measure&amp;Incentive Picklist'!E:J,5,FALSE)*G95),N95),"")</f>
        <v/>
      </c>
      <c r="P95" s="69"/>
      <c r="Q95" s="65">
        <f t="shared" si="10"/>
        <v>0</v>
      </c>
      <c r="R95" s="65">
        <f t="shared" si="11"/>
        <v>0</v>
      </c>
      <c r="S95" s="65">
        <f t="shared" si="12"/>
        <v>0</v>
      </c>
      <c r="T95" s="65">
        <f t="shared" si="13"/>
        <v>0</v>
      </c>
    </row>
    <row r="96" spans="1:20" x14ac:dyDescent="0.25">
      <c r="A96" s="66">
        <f t="shared" si="15"/>
        <v>89</v>
      </c>
      <c r="B96" s="69"/>
      <c r="C96" s="66" t="e">
        <f>VLOOKUP(B96,'Measure&amp;Incentive Picklist'!E:J,2,FALSE)</f>
        <v>#N/A</v>
      </c>
      <c r="F96" s="69"/>
      <c r="G96" s="70"/>
      <c r="H96" s="70"/>
      <c r="I96" s="69"/>
      <c r="J96" s="69"/>
      <c r="K96" s="69"/>
      <c r="L96" s="71"/>
      <c r="M96" s="71"/>
      <c r="N96" s="72" t="str">
        <f t="shared" si="14"/>
        <v/>
      </c>
      <c r="O96" s="85" t="str">
        <f>IFERROR(MIN(IF(B96="","",VLOOKUP(B96,'Measure&amp;Incentive Picklist'!E:J,5,FALSE)*G96),N96),"")</f>
        <v/>
      </c>
      <c r="P96" s="69"/>
      <c r="Q96" s="65">
        <f t="shared" si="10"/>
        <v>0</v>
      </c>
      <c r="R96" s="65">
        <f t="shared" si="11"/>
        <v>0</v>
      </c>
      <c r="S96" s="65">
        <f t="shared" si="12"/>
        <v>0</v>
      </c>
      <c r="T96" s="65">
        <f t="shared" si="13"/>
        <v>0</v>
      </c>
    </row>
    <row r="97" spans="1:20" x14ac:dyDescent="0.25">
      <c r="A97" s="66">
        <f t="shared" si="15"/>
        <v>90</v>
      </c>
      <c r="B97" s="69"/>
      <c r="C97" s="66" t="e">
        <f>VLOOKUP(B97,'Measure&amp;Incentive Picklist'!E:J,2,FALSE)</f>
        <v>#N/A</v>
      </c>
      <c r="F97" s="69"/>
      <c r="G97" s="70"/>
      <c r="H97" s="70"/>
      <c r="I97" s="69"/>
      <c r="J97" s="69"/>
      <c r="K97" s="69"/>
      <c r="L97" s="71"/>
      <c r="M97" s="71"/>
      <c r="N97" s="72" t="str">
        <f t="shared" si="14"/>
        <v/>
      </c>
      <c r="O97" s="85" t="str">
        <f>IFERROR(MIN(IF(B97="","",VLOOKUP(B97,'Measure&amp;Incentive Picklist'!E:J,5,FALSE)*G97),N97),"")</f>
        <v/>
      </c>
      <c r="P97" s="69"/>
      <c r="Q97" s="65">
        <f t="shared" si="10"/>
        <v>0</v>
      </c>
      <c r="R97" s="65">
        <f t="shared" si="11"/>
        <v>0</v>
      </c>
      <c r="S97" s="65">
        <f t="shared" si="12"/>
        <v>0</v>
      </c>
      <c r="T97" s="65">
        <f t="shared" si="13"/>
        <v>0</v>
      </c>
    </row>
    <row r="98" spans="1:20" x14ac:dyDescent="0.25">
      <c r="A98" s="66">
        <f t="shared" si="15"/>
        <v>91</v>
      </c>
      <c r="B98" s="69"/>
      <c r="C98" s="66" t="e">
        <f>VLOOKUP(B98,'Measure&amp;Incentive Picklist'!E:J,2,FALSE)</f>
        <v>#N/A</v>
      </c>
      <c r="F98" s="69"/>
      <c r="G98" s="70"/>
      <c r="H98" s="70"/>
      <c r="I98" s="69"/>
      <c r="J98" s="69"/>
      <c r="K98" s="69"/>
      <c r="L98" s="71"/>
      <c r="M98" s="71"/>
      <c r="N98" s="72" t="str">
        <f t="shared" si="14"/>
        <v/>
      </c>
      <c r="O98" s="85" t="str">
        <f>IFERROR(MIN(IF(B98="","",VLOOKUP(B98,'Measure&amp;Incentive Picklist'!E:J,5,FALSE)*G98),N98),"")</f>
        <v/>
      </c>
      <c r="P98" s="69"/>
      <c r="Q98" s="65">
        <f t="shared" si="10"/>
        <v>0</v>
      </c>
      <c r="R98" s="65">
        <f t="shared" si="11"/>
        <v>0</v>
      </c>
      <c r="S98" s="65">
        <f t="shared" si="12"/>
        <v>0</v>
      </c>
      <c r="T98" s="65">
        <f t="shared" si="13"/>
        <v>0</v>
      </c>
    </row>
    <row r="99" spans="1:20" x14ac:dyDescent="0.25">
      <c r="A99" s="66">
        <f t="shared" si="15"/>
        <v>92</v>
      </c>
      <c r="B99" s="69"/>
      <c r="C99" s="66" t="e">
        <f>VLOOKUP(B99,'Measure&amp;Incentive Picklist'!E:J,2,FALSE)</f>
        <v>#N/A</v>
      </c>
      <c r="F99" s="69"/>
      <c r="G99" s="70"/>
      <c r="H99" s="70"/>
      <c r="I99" s="69"/>
      <c r="J99" s="69"/>
      <c r="K99" s="69"/>
      <c r="L99" s="71"/>
      <c r="M99" s="71"/>
      <c r="N99" s="72" t="str">
        <f t="shared" si="14"/>
        <v/>
      </c>
      <c r="O99" s="85" t="str">
        <f>IFERROR(MIN(IF(B99="","",VLOOKUP(B99,'Measure&amp;Incentive Picklist'!E:J,5,FALSE)*G99),N99),"")</f>
        <v/>
      </c>
      <c r="P99" s="69"/>
      <c r="Q99" s="65">
        <f t="shared" si="10"/>
        <v>0</v>
      </c>
      <c r="R99" s="65">
        <f t="shared" si="11"/>
        <v>0</v>
      </c>
      <c r="S99" s="65">
        <f t="shared" si="12"/>
        <v>0</v>
      </c>
      <c r="T99" s="65">
        <f t="shared" si="13"/>
        <v>0</v>
      </c>
    </row>
    <row r="100" spans="1:20" x14ac:dyDescent="0.25">
      <c r="A100" s="66">
        <f t="shared" si="15"/>
        <v>93</v>
      </c>
      <c r="B100" s="69"/>
      <c r="C100" s="66" t="e">
        <f>VLOOKUP(B100,'Measure&amp;Incentive Picklist'!E:J,2,FALSE)</f>
        <v>#N/A</v>
      </c>
      <c r="F100" s="69"/>
      <c r="G100" s="70"/>
      <c r="H100" s="70"/>
      <c r="I100" s="69"/>
      <c r="J100" s="69"/>
      <c r="K100" s="69"/>
      <c r="L100" s="71"/>
      <c r="M100" s="71"/>
      <c r="N100" s="72" t="str">
        <f t="shared" si="14"/>
        <v/>
      </c>
      <c r="O100" s="85" t="str">
        <f>IFERROR(MIN(IF(B100="","",VLOOKUP(B100,'Measure&amp;Incentive Picklist'!E:J,5,FALSE)*G100),N100),"")</f>
        <v/>
      </c>
      <c r="P100" s="69"/>
      <c r="Q100" s="65">
        <f t="shared" si="10"/>
        <v>0</v>
      </c>
      <c r="R100" s="65">
        <f t="shared" si="11"/>
        <v>0</v>
      </c>
      <c r="S100" s="65">
        <f t="shared" si="12"/>
        <v>0</v>
      </c>
      <c r="T100" s="65">
        <f t="shared" si="13"/>
        <v>0</v>
      </c>
    </row>
    <row r="101" spans="1:20" x14ac:dyDescent="0.25">
      <c r="A101" s="66">
        <f t="shared" si="15"/>
        <v>94</v>
      </c>
      <c r="B101" s="69"/>
      <c r="C101" s="66" t="e">
        <f>VLOOKUP(B101,'Measure&amp;Incentive Picklist'!E:J,2,FALSE)</f>
        <v>#N/A</v>
      </c>
      <c r="F101" s="69"/>
      <c r="G101" s="70"/>
      <c r="H101" s="70"/>
      <c r="I101" s="69"/>
      <c r="J101" s="69"/>
      <c r="K101" s="69"/>
      <c r="L101" s="71"/>
      <c r="M101" s="71"/>
      <c r="N101" s="72" t="str">
        <f t="shared" si="14"/>
        <v/>
      </c>
      <c r="O101" s="85" t="str">
        <f>IFERROR(MIN(IF(B101="","",VLOOKUP(B101,'Measure&amp;Incentive Picklist'!E:J,5,FALSE)*G101),N101),"")</f>
        <v/>
      </c>
      <c r="P101" s="69"/>
      <c r="Q101" s="65">
        <f t="shared" si="10"/>
        <v>0</v>
      </c>
      <c r="R101" s="65">
        <f t="shared" si="11"/>
        <v>0</v>
      </c>
      <c r="S101" s="65">
        <f t="shared" si="12"/>
        <v>0</v>
      </c>
      <c r="T101" s="65">
        <f t="shared" si="13"/>
        <v>0</v>
      </c>
    </row>
    <row r="102" spans="1:20" x14ac:dyDescent="0.25">
      <c r="A102" s="66">
        <f t="shared" si="15"/>
        <v>95</v>
      </c>
      <c r="B102" s="69"/>
      <c r="C102" s="66" t="e">
        <f>VLOOKUP(B102,'Measure&amp;Incentive Picklist'!E:J,2,FALSE)</f>
        <v>#N/A</v>
      </c>
      <c r="F102" s="69"/>
      <c r="G102" s="70"/>
      <c r="H102" s="70"/>
      <c r="I102" s="69"/>
      <c r="J102" s="69"/>
      <c r="K102" s="69"/>
      <c r="L102" s="71"/>
      <c r="M102" s="71"/>
      <c r="N102" s="72" t="str">
        <f t="shared" si="14"/>
        <v/>
      </c>
      <c r="O102" s="85" t="str">
        <f>IFERROR(MIN(IF(B102="","",VLOOKUP(B102,'Measure&amp;Incentive Picklist'!E:J,5,FALSE)*G102),N102),"")</f>
        <v/>
      </c>
      <c r="P102" s="69"/>
      <c r="Q102" s="65">
        <f t="shared" si="10"/>
        <v>0</v>
      </c>
      <c r="R102" s="65">
        <f t="shared" si="11"/>
        <v>0</v>
      </c>
      <c r="S102" s="65">
        <f t="shared" si="12"/>
        <v>0</v>
      </c>
      <c r="T102" s="65">
        <f t="shared" si="13"/>
        <v>0</v>
      </c>
    </row>
    <row r="103" spans="1:20" x14ac:dyDescent="0.25">
      <c r="A103" s="66">
        <f t="shared" si="15"/>
        <v>96</v>
      </c>
      <c r="B103" s="69"/>
      <c r="C103" s="66" t="e">
        <f>VLOOKUP(B103,'Measure&amp;Incentive Picklist'!E:J,2,FALSE)</f>
        <v>#N/A</v>
      </c>
      <c r="F103" s="69"/>
      <c r="G103" s="70"/>
      <c r="H103" s="70"/>
      <c r="I103" s="69"/>
      <c r="J103" s="69"/>
      <c r="K103" s="69"/>
      <c r="L103" s="71"/>
      <c r="M103" s="71"/>
      <c r="N103" s="72" t="str">
        <f t="shared" si="14"/>
        <v/>
      </c>
      <c r="O103" s="85" t="str">
        <f>IFERROR(MIN(IF(B103="","",VLOOKUP(B103,'Measure&amp;Incentive Picklist'!E:J,5,FALSE)*G103),N103),"")</f>
        <v/>
      </c>
      <c r="P103" s="69"/>
      <c r="Q103" s="65">
        <f t="shared" si="10"/>
        <v>0</v>
      </c>
      <c r="R103" s="65">
        <f t="shared" si="11"/>
        <v>0</v>
      </c>
      <c r="S103" s="65">
        <f t="shared" si="12"/>
        <v>0</v>
      </c>
      <c r="T103" s="65">
        <f t="shared" si="13"/>
        <v>0</v>
      </c>
    </row>
    <row r="104" spans="1:20" x14ac:dyDescent="0.25">
      <c r="A104" s="66">
        <f t="shared" si="15"/>
        <v>97</v>
      </c>
      <c r="B104" s="69"/>
      <c r="C104" s="66" t="e">
        <f>VLOOKUP(B104,'Measure&amp;Incentive Picklist'!E:J,2,FALSE)</f>
        <v>#N/A</v>
      </c>
      <c r="F104" s="69"/>
      <c r="G104" s="70"/>
      <c r="H104" s="70"/>
      <c r="I104" s="69"/>
      <c r="J104" s="69"/>
      <c r="K104" s="69"/>
      <c r="L104" s="71"/>
      <c r="M104" s="71"/>
      <c r="N104" s="72" t="str">
        <f t="shared" si="14"/>
        <v/>
      </c>
      <c r="O104" s="85" t="str">
        <f>IFERROR(MIN(IF(B104="","",VLOOKUP(B104,'Measure&amp;Incentive Picklist'!E:J,5,FALSE)*G104),N104),"")</f>
        <v/>
      </c>
      <c r="P104" s="69"/>
      <c r="Q104" s="65">
        <f t="shared" ref="Q104:Q135" si="16">IF(OR(B104&gt;"",F104&gt;0,G104&gt;0,H104&gt;0,,I104&gt;"",J104&gt;0,K104&gt;0,L104&gt;0,M104&gt;0,P104&gt;0),1,0)</f>
        <v>0</v>
      </c>
      <c r="R104" s="65">
        <f t="shared" ref="R104:R135" si="17">IF(AND(B104&gt;0,ISERROR(Q104)),1,0)</f>
        <v>0</v>
      </c>
      <c r="S104" s="65">
        <f t="shared" ref="S104:S135" si="18">IF(ISERROR(N104),1,0)</f>
        <v>0</v>
      </c>
      <c r="T104" s="65">
        <f t="shared" ref="T104:T135" si="19">IF(ISERROR(O104),1,0)</f>
        <v>0</v>
      </c>
    </row>
    <row r="105" spans="1:20" x14ac:dyDescent="0.25">
      <c r="A105" s="66">
        <f t="shared" si="15"/>
        <v>98</v>
      </c>
      <c r="B105" s="69"/>
      <c r="C105" s="66" t="e">
        <f>VLOOKUP(B105,'Measure&amp;Incentive Picklist'!E:J,2,FALSE)</f>
        <v>#N/A</v>
      </c>
      <c r="F105" s="69"/>
      <c r="G105" s="70"/>
      <c r="H105" s="70"/>
      <c r="I105" s="69"/>
      <c r="J105" s="69"/>
      <c r="K105" s="69"/>
      <c r="L105" s="71"/>
      <c r="M105" s="71"/>
      <c r="N105" s="72" t="str">
        <f t="shared" si="14"/>
        <v/>
      </c>
      <c r="O105" s="85" t="str">
        <f>IFERROR(MIN(IF(B105="","",VLOOKUP(B105,'Measure&amp;Incentive Picklist'!E:J,5,FALSE)*G105),N105),"")</f>
        <v/>
      </c>
      <c r="P105" s="69"/>
      <c r="Q105" s="65">
        <f t="shared" si="16"/>
        <v>0</v>
      </c>
      <c r="R105" s="65">
        <f t="shared" si="17"/>
        <v>0</v>
      </c>
      <c r="S105" s="65">
        <f t="shared" si="18"/>
        <v>0</v>
      </c>
      <c r="T105" s="65">
        <f t="shared" si="19"/>
        <v>0</v>
      </c>
    </row>
    <row r="106" spans="1:20" x14ac:dyDescent="0.25">
      <c r="A106" s="66">
        <f t="shared" si="15"/>
        <v>99</v>
      </c>
      <c r="B106" s="69"/>
      <c r="C106" s="66" t="e">
        <f>VLOOKUP(B106,'Measure&amp;Incentive Picklist'!E:J,2,FALSE)</f>
        <v>#N/A</v>
      </c>
      <c r="F106" s="69"/>
      <c r="G106" s="70"/>
      <c r="H106" s="70"/>
      <c r="I106" s="69"/>
      <c r="J106" s="69"/>
      <c r="K106" s="69"/>
      <c r="L106" s="71"/>
      <c r="M106" s="71"/>
      <c r="N106" s="72" t="str">
        <f t="shared" si="14"/>
        <v/>
      </c>
      <c r="O106" s="85" t="str">
        <f>IFERROR(MIN(IF(B106="","",VLOOKUP(B106,'Measure&amp;Incentive Picklist'!E:J,5,FALSE)*G106),N106),"")</f>
        <v/>
      </c>
      <c r="P106" s="69"/>
      <c r="Q106" s="65">
        <f t="shared" si="16"/>
        <v>0</v>
      </c>
      <c r="R106" s="65">
        <f t="shared" si="17"/>
        <v>0</v>
      </c>
      <c r="S106" s="65">
        <f t="shared" si="18"/>
        <v>0</v>
      </c>
      <c r="T106" s="65">
        <f t="shared" si="19"/>
        <v>0</v>
      </c>
    </row>
    <row r="107" spans="1:20" x14ac:dyDescent="0.25">
      <c r="A107" s="66">
        <f t="shared" si="15"/>
        <v>100</v>
      </c>
      <c r="B107" s="69"/>
      <c r="C107" s="66" t="e">
        <f>VLOOKUP(B107,'Measure&amp;Incentive Picklist'!E:J,2,FALSE)</f>
        <v>#N/A</v>
      </c>
      <c r="F107" s="69"/>
      <c r="G107" s="70"/>
      <c r="H107" s="70"/>
      <c r="I107" s="69"/>
      <c r="J107" s="69"/>
      <c r="K107" s="69"/>
      <c r="L107" s="71"/>
      <c r="M107" s="71"/>
      <c r="N107" s="72" t="str">
        <f t="shared" si="14"/>
        <v/>
      </c>
      <c r="O107" s="85" t="str">
        <f>IFERROR(MIN(IF(B107="","",VLOOKUP(B107,'Measure&amp;Incentive Picklist'!E:J,5,FALSE)*G107),N107),"")</f>
        <v/>
      </c>
      <c r="P107" s="69"/>
      <c r="Q107" s="65">
        <f t="shared" si="16"/>
        <v>0</v>
      </c>
      <c r="R107" s="65">
        <f t="shared" si="17"/>
        <v>0</v>
      </c>
      <c r="S107" s="65">
        <f t="shared" si="18"/>
        <v>0</v>
      </c>
      <c r="T107" s="65">
        <f t="shared" si="19"/>
        <v>0</v>
      </c>
    </row>
    <row r="108" spans="1:20" x14ac:dyDescent="0.25">
      <c r="A108" s="66">
        <f t="shared" si="15"/>
        <v>101</v>
      </c>
      <c r="B108" s="69"/>
      <c r="C108" s="66" t="e">
        <f>VLOOKUP(B108,'Measure&amp;Incentive Picklist'!E:J,2,FALSE)</f>
        <v>#N/A</v>
      </c>
      <c r="F108" s="69"/>
      <c r="G108" s="70"/>
      <c r="H108" s="70"/>
      <c r="I108" s="69"/>
      <c r="J108" s="69"/>
      <c r="K108" s="69"/>
      <c r="L108" s="71"/>
      <c r="M108" s="71"/>
      <c r="N108" s="72" t="str">
        <f t="shared" si="14"/>
        <v/>
      </c>
      <c r="O108" s="85" t="str">
        <f>IFERROR(MIN(IF(B108="","",VLOOKUP(B108,'Measure&amp;Incentive Picklist'!E:J,5,FALSE)*G108),N108),"")</f>
        <v/>
      </c>
      <c r="P108" s="69"/>
      <c r="Q108" s="65">
        <f t="shared" si="16"/>
        <v>0</v>
      </c>
      <c r="R108" s="65">
        <f t="shared" si="17"/>
        <v>0</v>
      </c>
      <c r="S108" s="65">
        <f t="shared" si="18"/>
        <v>0</v>
      </c>
      <c r="T108" s="65">
        <f t="shared" si="19"/>
        <v>0</v>
      </c>
    </row>
    <row r="109" spans="1:20" x14ac:dyDescent="0.25">
      <c r="A109" s="66">
        <f t="shared" si="15"/>
        <v>102</v>
      </c>
      <c r="B109" s="69"/>
      <c r="C109" s="66" t="e">
        <f>VLOOKUP(B109,'Measure&amp;Incentive Picklist'!E:J,2,FALSE)</f>
        <v>#N/A</v>
      </c>
      <c r="F109" s="69"/>
      <c r="G109" s="70"/>
      <c r="H109" s="70"/>
      <c r="I109" s="69"/>
      <c r="J109" s="69"/>
      <c r="K109" s="69"/>
      <c r="L109" s="71"/>
      <c r="M109" s="71"/>
      <c r="N109" s="72" t="str">
        <f t="shared" si="14"/>
        <v/>
      </c>
      <c r="O109" s="85" t="str">
        <f>IFERROR(MIN(IF(B109="","",VLOOKUP(B109,'Measure&amp;Incentive Picklist'!E:J,5,FALSE)*G109),N109),"")</f>
        <v/>
      </c>
      <c r="P109" s="69"/>
      <c r="Q109" s="65">
        <f t="shared" si="16"/>
        <v>0</v>
      </c>
      <c r="R109" s="65">
        <f t="shared" si="17"/>
        <v>0</v>
      </c>
      <c r="S109" s="65">
        <f t="shared" si="18"/>
        <v>0</v>
      </c>
      <c r="T109" s="65">
        <f t="shared" si="19"/>
        <v>0</v>
      </c>
    </row>
    <row r="110" spans="1:20" x14ac:dyDescent="0.25">
      <c r="A110" s="66">
        <f t="shared" si="15"/>
        <v>103</v>
      </c>
      <c r="B110" s="69"/>
      <c r="C110" s="66" t="e">
        <f>VLOOKUP(B110,'Measure&amp;Incentive Picklist'!E:J,2,FALSE)</f>
        <v>#N/A</v>
      </c>
      <c r="F110" s="69"/>
      <c r="G110" s="70"/>
      <c r="H110" s="70"/>
      <c r="I110" s="69"/>
      <c r="J110" s="69"/>
      <c r="K110" s="69"/>
      <c r="L110" s="71"/>
      <c r="M110" s="71"/>
      <c r="N110" s="72" t="str">
        <f t="shared" si="14"/>
        <v/>
      </c>
      <c r="O110" s="85" t="str">
        <f>IFERROR(MIN(IF(B110="","",VLOOKUP(B110,'Measure&amp;Incentive Picklist'!E:J,5,FALSE)*G110),N110),"")</f>
        <v/>
      </c>
      <c r="P110" s="69"/>
      <c r="Q110" s="65">
        <f t="shared" si="16"/>
        <v>0</v>
      </c>
      <c r="R110" s="65">
        <f t="shared" si="17"/>
        <v>0</v>
      </c>
      <c r="S110" s="65">
        <f t="shared" si="18"/>
        <v>0</v>
      </c>
      <c r="T110" s="65">
        <f t="shared" si="19"/>
        <v>0</v>
      </c>
    </row>
    <row r="111" spans="1:20" x14ac:dyDescent="0.25">
      <c r="A111" s="66">
        <f t="shared" si="15"/>
        <v>104</v>
      </c>
      <c r="B111" s="69"/>
      <c r="C111" s="66" t="e">
        <f>VLOOKUP(B111,'Measure&amp;Incentive Picklist'!E:J,2,FALSE)</f>
        <v>#N/A</v>
      </c>
      <c r="F111" s="69"/>
      <c r="G111" s="70"/>
      <c r="H111" s="70"/>
      <c r="I111" s="69"/>
      <c r="J111" s="69"/>
      <c r="K111" s="69"/>
      <c r="L111" s="71"/>
      <c r="M111" s="71"/>
      <c r="N111" s="72" t="str">
        <f t="shared" si="14"/>
        <v/>
      </c>
      <c r="O111" s="85" t="str">
        <f>IFERROR(MIN(IF(B111="","",VLOOKUP(B111,'Measure&amp;Incentive Picklist'!E:J,5,FALSE)*G111),N111),"")</f>
        <v/>
      </c>
      <c r="P111" s="69"/>
      <c r="Q111" s="65">
        <f t="shared" si="16"/>
        <v>0</v>
      </c>
      <c r="R111" s="65">
        <f t="shared" si="17"/>
        <v>0</v>
      </c>
      <c r="S111" s="65">
        <f t="shared" si="18"/>
        <v>0</v>
      </c>
      <c r="T111" s="65">
        <f t="shared" si="19"/>
        <v>0</v>
      </c>
    </row>
    <row r="112" spans="1:20" x14ac:dyDescent="0.25">
      <c r="A112" s="66">
        <f t="shared" si="15"/>
        <v>105</v>
      </c>
      <c r="B112" s="69"/>
      <c r="C112" s="66" t="e">
        <f>VLOOKUP(B112,'Measure&amp;Incentive Picklist'!E:J,2,FALSE)</f>
        <v>#N/A</v>
      </c>
      <c r="F112" s="69"/>
      <c r="G112" s="70"/>
      <c r="H112" s="70"/>
      <c r="I112" s="69"/>
      <c r="J112" s="69"/>
      <c r="K112" s="69"/>
      <c r="L112" s="71"/>
      <c r="M112" s="71"/>
      <c r="N112" s="72" t="str">
        <f t="shared" si="14"/>
        <v/>
      </c>
      <c r="O112" s="85" t="str">
        <f>IFERROR(MIN(IF(B112="","",VLOOKUP(B112,'Measure&amp;Incentive Picklist'!E:J,5,FALSE)*G112),N112),"")</f>
        <v/>
      </c>
      <c r="P112" s="69"/>
      <c r="Q112" s="65">
        <f t="shared" si="16"/>
        <v>0</v>
      </c>
      <c r="R112" s="65">
        <f t="shared" si="17"/>
        <v>0</v>
      </c>
      <c r="S112" s="65">
        <f t="shared" si="18"/>
        <v>0</v>
      </c>
      <c r="T112" s="65">
        <f t="shared" si="19"/>
        <v>0</v>
      </c>
    </row>
    <row r="113" spans="1:20" x14ac:dyDescent="0.25">
      <c r="A113" s="66">
        <f t="shared" si="15"/>
        <v>106</v>
      </c>
      <c r="B113" s="69"/>
      <c r="C113" s="66" t="e">
        <f>VLOOKUP(B113,'Measure&amp;Incentive Picklist'!E:J,2,FALSE)</f>
        <v>#N/A</v>
      </c>
      <c r="F113" s="69"/>
      <c r="G113" s="70"/>
      <c r="H113" s="70"/>
      <c r="I113" s="69"/>
      <c r="J113" s="69"/>
      <c r="K113" s="69"/>
      <c r="L113" s="71"/>
      <c r="M113" s="71"/>
      <c r="N113" s="72" t="str">
        <f t="shared" si="14"/>
        <v/>
      </c>
      <c r="O113" s="85" t="str">
        <f>IFERROR(MIN(IF(B113="","",VLOOKUP(B113,'Measure&amp;Incentive Picklist'!E:J,5,FALSE)*G113),N113),"")</f>
        <v/>
      </c>
      <c r="P113" s="69"/>
      <c r="Q113" s="65">
        <f t="shared" si="16"/>
        <v>0</v>
      </c>
      <c r="R113" s="65">
        <f t="shared" si="17"/>
        <v>0</v>
      </c>
      <c r="S113" s="65">
        <f t="shared" si="18"/>
        <v>0</v>
      </c>
      <c r="T113" s="65">
        <f t="shared" si="19"/>
        <v>0</v>
      </c>
    </row>
    <row r="114" spans="1:20" x14ac:dyDescent="0.25">
      <c r="A114" s="66">
        <f t="shared" si="15"/>
        <v>107</v>
      </c>
      <c r="B114" s="69"/>
      <c r="C114" s="66" t="e">
        <f>VLOOKUP(B114,'Measure&amp;Incentive Picklist'!E:J,2,FALSE)</f>
        <v>#N/A</v>
      </c>
      <c r="F114" s="69"/>
      <c r="G114" s="70"/>
      <c r="H114" s="70"/>
      <c r="I114" s="69"/>
      <c r="J114" s="69"/>
      <c r="K114" s="69"/>
      <c r="L114" s="71"/>
      <c r="M114" s="71"/>
      <c r="N114" s="72" t="str">
        <f t="shared" si="14"/>
        <v/>
      </c>
      <c r="O114" s="85" t="str">
        <f>IFERROR(MIN(IF(B114="","",VLOOKUP(B114,'Measure&amp;Incentive Picklist'!E:J,5,FALSE)*G114),N114),"")</f>
        <v/>
      </c>
      <c r="P114" s="69"/>
      <c r="Q114" s="65">
        <f t="shared" si="16"/>
        <v>0</v>
      </c>
      <c r="R114" s="65">
        <f t="shared" si="17"/>
        <v>0</v>
      </c>
      <c r="S114" s="65">
        <f t="shared" si="18"/>
        <v>0</v>
      </c>
      <c r="T114" s="65">
        <f t="shared" si="19"/>
        <v>0</v>
      </c>
    </row>
    <row r="115" spans="1:20" x14ac:dyDescent="0.25">
      <c r="A115" s="66">
        <f t="shared" si="15"/>
        <v>108</v>
      </c>
      <c r="B115" s="69"/>
      <c r="C115" s="66" t="e">
        <f>VLOOKUP(B115,'Measure&amp;Incentive Picklist'!E:J,2,FALSE)</f>
        <v>#N/A</v>
      </c>
      <c r="F115" s="69"/>
      <c r="G115" s="70"/>
      <c r="H115" s="70"/>
      <c r="I115" s="69"/>
      <c r="J115" s="69"/>
      <c r="K115" s="69"/>
      <c r="L115" s="71"/>
      <c r="M115" s="71"/>
      <c r="N115" s="72" t="str">
        <f t="shared" si="14"/>
        <v/>
      </c>
      <c r="O115" s="85" t="str">
        <f>IFERROR(MIN(IF(B115="","",VLOOKUP(B115,'Measure&amp;Incentive Picklist'!E:J,5,FALSE)*G115),N115),"")</f>
        <v/>
      </c>
      <c r="P115" s="69"/>
      <c r="Q115" s="65">
        <f t="shared" si="16"/>
        <v>0</v>
      </c>
      <c r="R115" s="65">
        <f t="shared" si="17"/>
        <v>0</v>
      </c>
      <c r="S115" s="65">
        <f t="shared" si="18"/>
        <v>0</v>
      </c>
      <c r="T115" s="65">
        <f t="shared" si="19"/>
        <v>0</v>
      </c>
    </row>
    <row r="116" spans="1:20" x14ac:dyDescent="0.25">
      <c r="A116" s="66">
        <f t="shared" si="15"/>
        <v>109</v>
      </c>
      <c r="B116" s="69"/>
      <c r="C116" s="66" t="e">
        <f>VLOOKUP(B116,'Measure&amp;Incentive Picklist'!E:J,2,FALSE)</f>
        <v>#N/A</v>
      </c>
      <c r="F116" s="69"/>
      <c r="G116" s="70"/>
      <c r="H116" s="70"/>
      <c r="I116" s="69"/>
      <c r="J116" s="69"/>
      <c r="K116" s="69"/>
      <c r="L116" s="71"/>
      <c r="M116" s="71"/>
      <c r="N116" s="72" t="str">
        <f t="shared" si="14"/>
        <v/>
      </c>
      <c r="O116" s="85" t="str">
        <f>IFERROR(MIN(IF(B116="","",VLOOKUP(B116,'Measure&amp;Incentive Picklist'!E:J,5,FALSE)*G116),N116),"")</f>
        <v/>
      </c>
      <c r="P116" s="69"/>
      <c r="Q116" s="65">
        <f t="shared" si="16"/>
        <v>0</v>
      </c>
      <c r="R116" s="65">
        <f t="shared" si="17"/>
        <v>0</v>
      </c>
      <c r="S116" s="65">
        <f t="shared" si="18"/>
        <v>0</v>
      </c>
      <c r="T116" s="65">
        <f t="shared" si="19"/>
        <v>0</v>
      </c>
    </row>
    <row r="117" spans="1:20" x14ac:dyDescent="0.25">
      <c r="A117" s="66">
        <f t="shared" si="15"/>
        <v>110</v>
      </c>
      <c r="B117" s="69"/>
      <c r="C117" s="66" t="e">
        <f>VLOOKUP(B117,'Measure&amp;Incentive Picklist'!E:J,2,FALSE)</f>
        <v>#N/A</v>
      </c>
      <c r="F117" s="69"/>
      <c r="G117" s="70"/>
      <c r="H117" s="70"/>
      <c r="I117" s="69"/>
      <c r="J117" s="69"/>
      <c r="K117" s="69"/>
      <c r="L117" s="71"/>
      <c r="M117" s="71"/>
      <c r="N117" s="72" t="str">
        <f t="shared" si="14"/>
        <v/>
      </c>
      <c r="O117" s="85" t="str">
        <f>IFERROR(MIN(IF(B117="","",VLOOKUP(B117,'Measure&amp;Incentive Picklist'!E:J,5,FALSE)*G117),N117),"")</f>
        <v/>
      </c>
      <c r="P117" s="69"/>
      <c r="Q117" s="65">
        <f t="shared" si="16"/>
        <v>0</v>
      </c>
      <c r="R117" s="65">
        <f t="shared" si="17"/>
        <v>0</v>
      </c>
      <c r="S117" s="65">
        <f t="shared" si="18"/>
        <v>0</v>
      </c>
      <c r="T117" s="65">
        <f t="shared" si="19"/>
        <v>0</v>
      </c>
    </row>
    <row r="118" spans="1:20" x14ac:dyDescent="0.25">
      <c r="A118" s="66">
        <f t="shared" si="15"/>
        <v>111</v>
      </c>
      <c r="B118" s="69"/>
      <c r="C118" s="66" t="e">
        <f>VLOOKUP(B118,'Measure&amp;Incentive Picklist'!E:J,2,FALSE)</f>
        <v>#N/A</v>
      </c>
      <c r="F118" s="69"/>
      <c r="G118" s="70"/>
      <c r="H118" s="70"/>
      <c r="I118" s="69"/>
      <c r="J118" s="69"/>
      <c r="K118" s="69"/>
      <c r="L118" s="71"/>
      <c r="M118" s="71"/>
      <c r="N118" s="72" t="str">
        <f t="shared" si="14"/>
        <v/>
      </c>
      <c r="O118" s="85" t="str">
        <f>IFERROR(MIN(IF(B118="","",VLOOKUP(B118,'Measure&amp;Incentive Picklist'!E:J,5,FALSE)*G118),N118),"")</f>
        <v/>
      </c>
      <c r="P118" s="69"/>
      <c r="Q118" s="65">
        <f t="shared" si="16"/>
        <v>0</v>
      </c>
      <c r="R118" s="65">
        <f t="shared" si="17"/>
        <v>0</v>
      </c>
      <c r="S118" s="65">
        <f t="shared" si="18"/>
        <v>0</v>
      </c>
      <c r="T118" s="65">
        <f t="shared" si="19"/>
        <v>0</v>
      </c>
    </row>
    <row r="119" spans="1:20" x14ac:dyDescent="0.25">
      <c r="A119" s="66">
        <f t="shared" si="15"/>
        <v>112</v>
      </c>
      <c r="B119" s="69"/>
      <c r="C119" s="66" t="e">
        <f>VLOOKUP(B119,'Measure&amp;Incentive Picklist'!E:J,2,FALSE)</f>
        <v>#N/A</v>
      </c>
      <c r="F119" s="69"/>
      <c r="G119" s="70"/>
      <c r="H119" s="70"/>
      <c r="I119" s="69"/>
      <c r="J119" s="69"/>
      <c r="K119" s="69"/>
      <c r="L119" s="71"/>
      <c r="M119" s="71"/>
      <c r="N119" s="72" t="str">
        <f t="shared" si="14"/>
        <v/>
      </c>
      <c r="O119" s="85" t="str">
        <f>IFERROR(MIN(IF(B119="","",VLOOKUP(B119,'Measure&amp;Incentive Picklist'!E:J,5,FALSE)*G119),N119),"")</f>
        <v/>
      </c>
      <c r="P119" s="69"/>
      <c r="Q119" s="65">
        <f t="shared" si="16"/>
        <v>0</v>
      </c>
      <c r="R119" s="65">
        <f t="shared" si="17"/>
        <v>0</v>
      </c>
      <c r="S119" s="65">
        <f t="shared" si="18"/>
        <v>0</v>
      </c>
      <c r="T119" s="65">
        <f t="shared" si="19"/>
        <v>0</v>
      </c>
    </row>
    <row r="120" spans="1:20" x14ac:dyDescent="0.25">
      <c r="A120" s="66">
        <f t="shared" si="15"/>
        <v>113</v>
      </c>
      <c r="B120" s="69"/>
      <c r="C120" s="66" t="e">
        <f>VLOOKUP(B120,'Measure&amp;Incentive Picklist'!E:J,2,FALSE)</f>
        <v>#N/A</v>
      </c>
      <c r="F120" s="69"/>
      <c r="G120" s="70"/>
      <c r="H120" s="70"/>
      <c r="I120" s="69"/>
      <c r="J120" s="69"/>
      <c r="K120" s="69"/>
      <c r="L120" s="71"/>
      <c r="M120" s="71"/>
      <c r="N120" s="72" t="str">
        <f t="shared" si="14"/>
        <v/>
      </c>
      <c r="O120" s="85" t="str">
        <f>IFERROR(MIN(IF(B120="","",VLOOKUP(B120,'Measure&amp;Incentive Picklist'!E:J,5,FALSE)*G120),N120),"")</f>
        <v/>
      </c>
      <c r="P120" s="69"/>
      <c r="Q120" s="65">
        <f t="shared" si="16"/>
        <v>0</v>
      </c>
      <c r="R120" s="65">
        <f t="shared" si="17"/>
        <v>0</v>
      </c>
      <c r="S120" s="65">
        <f t="shared" si="18"/>
        <v>0</v>
      </c>
      <c r="T120" s="65">
        <f t="shared" si="19"/>
        <v>0</v>
      </c>
    </row>
    <row r="121" spans="1:20" x14ac:dyDescent="0.25">
      <c r="A121" s="66">
        <f t="shared" si="15"/>
        <v>114</v>
      </c>
      <c r="B121" s="69"/>
      <c r="C121" s="66" t="e">
        <f>VLOOKUP(B121,'Measure&amp;Incentive Picklist'!E:J,2,FALSE)</f>
        <v>#N/A</v>
      </c>
      <c r="F121" s="69"/>
      <c r="G121" s="70"/>
      <c r="H121" s="70"/>
      <c r="I121" s="69"/>
      <c r="J121" s="69"/>
      <c r="K121" s="69"/>
      <c r="L121" s="71"/>
      <c r="M121" s="71"/>
      <c r="N121" s="72" t="str">
        <f t="shared" si="14"/>
        <v/>
      </c>
      <c r="O121" s="85" t="str">
        <f>IFERROR(MIN(IF(B121="","",VLOOKUP(B121,'Measure&amp;Incentive Picklist'!E:J,5,FALSE)*G121),N121),"")</f>
        <v/>
      </c>
      <c r="P121" s="69"/>
      <c r="Q121" s="65">
        <f t="shared" si="16"/>
        <v>0</v>
      </c>
      <c r="R121" s="65">
        <f t="shared" si="17"/>
        <v>0</v>
      </c>
      <c r="S121" s="65">
        <f t="shared" si="18"/>
        <v>0</v>
      </c>
      <c r="T121" s="65">
        <f t="shared" si="19"/>
        <v>0</v>
      </c>
    </row>
    <row r="122" spans="1:20" x14ac:dyDescent="0.25">
      <c r="A122" s="66">
        <f t="shared" si="15"/>
        <v>115</v>
      </c>
      <c r="B122" s="69"/>
      <c r="C122" s="66" t="e">
        <f>VLOOKUP(B122,'Measure&amp;Incentive Picklist'!E:J,2,FALSE)</f>
        <v>#N/A</v>
      </c>
      <c r="F122" s="69"/>
      <c r="G122" s="70"/>
      <c r="H122" s="70"/>
      <c r="I122" s="69"/>
      <c r="J122" s="69"/>
      <c r="K122" s="69"/>
      <c r="L122" s="71"/>
      <c r="M122" s="71"/>
      <c r="N122" s="72" t="str">
        <f t="shared" si="14"/>
        <v/>
      </c>
      <c r="O122" s="85" t="str">
        <f>IFERROR(MIN(IF(B122="","",VLOOKUP(B122,'Measure&amp;Incentive Picklist'!E:J,5,FALSE)*G122),N122),"")</f>
        <v/>
      </c>
      <c r="P122" s="69"/>
      <c r="Q122" s="65">
        <f t="shared" si="16"/>
        <v>0</v>
      </c>
      <c r="R122" s="65">
        <f t="shared" si="17"/>
        <v>0</v>
      </c>
      <c r="S122" s="65">
        <f t="shared" si="18"/>
        <v>0</v>
      </c>
      <c r="T122" s="65">
        <f t="shared" si="19"/>
        <v>0</v>
      </c>
    </row>
    <row r="123" spans="1:20" x14ac:dyDescent="0.25">
      <c r="A123" s="66">
        <f t="shared" si="15"/>
        <v>116</v>
      </c>
      <c r="B123" s="69"/>
      <c r="C123" s="66" t="e">
        <f>VLOOKUP(B123,'Measure&amp;Incentive Picklist'!E:J,2,FALSE)</f>
        <v>#N/A</v>
      </c>
      <c r="F123" s="69"/>
      <c r="G123" s="70"/>
      <c r="H123" s="70"/>
      <c r="I123" s="69"/>
      <c r="J123" s="69"/>
      <c r="K123" s="69"/>
      <c r="L123" s="71"/>
      <c r="M123" s="71"/>
      <c r="N123" s="72" t="str">
        <f t="shared" si="14"/>
        <v/>
      </c>
      <c r="O123" s="85" t="str">
        <f>IFERROR(MIN(IF(B123="","",VLOOKUP(B123,'Measure&amp;Incentive Picklist'!E:J,5,FALSE)*G123),N123),"")</f>
        <v/>
      </c>
      <c r="P123" s="69"/>
      <c r="Q123" s="65">
        <f t="shared" si="16"/>
        <v>0</v>
      </c>
      <c r="R123" s="65">
        <f t="shared" si="17"/>
        <v>0</v>
      </c>
      <c r="S123" s="65">
        <f t="shared" si="18"/>
        <v>0</v>
      </c>
      <c r="T123" s="65">
        <f t="shared" si="19"/>
        <v>0</v>
      </c>
    </row>
    <row r="124" spans="1:20" x14ac:dyDescent="0.25">
      <c r="A124" s="66">
        <f t="shared" si="15"/>
        <v>117</v>
      </c>
      <c r="B124" s="69"/>
      <c r="C124" s="66" t="e">
        <f>VLOOKUP(B124,'Measure&amp;Incentive Picklist'!E:J,2,FALSE)</f>
        <v>#N/A</v>
      </c>
      <c r="F124" s="69"/>
      <c r="G124" s="70"/>
      <c r="H124" s="70"/>
      <c r="I124" s="69"/>
      <c r="J124" s="69"/>
      <c r="K124" s="69"/>
      <c r="L124" s="71"/>
      <c r="M124" s="71"/>
      <c r="N124" s="72" t="str">
        <f t="shared" si="14"/>
        <v/>
      </c>
      <c r="O124" s="85" t="str">
        <f>IFERROR(MIN(IF(B124="","",VLOOKUP(B124,'Measure&amp;Incentive Picklist'!E:J,5,FALSE)*G124),N124),"")</f>
        <v/>
      </c>
      <c r="P124" s="69"/>
      <c r="Q124" s="65">
        <f t="shared" si="16"/>
        <v>0</v>
      </c>
      <c r="R124" s="65">
        <f t="shared" si="17"/>
        <v>0</v>
      </c>
      <c r="S124" s="65">
        <f t="shared" si="18"/>
        <v>0</v>
      </c>
      <c r="T124" s="65">
        <f t="shared" si="19"/>
        <v>0</v>
      </c>
    </row>
    <row r="125" spans="1:20" x14ac:dyDescent="0.25">
      <c r="A125" s="66">
        <f t="shared" si="15"/>
        <v>118</v>
      </c>
      <c r="B125" s="69"/>
      <c r="C125" s="66" t="e">
        <f>VLOOKUP(B125,'Measure&amp;Incentive Picklist'!E:J,2,FALSE)</f>
        <v>#N/A</v>
      </c>
      <c r="F125" s="69"/>
      <c r="G125" s="70"/>
      <c r="H125" s="70"/>
      <c r="I125" s="69"/>
      <c r="J125" s="69"/>
      <c r="K125" s="69"/>
      <c r="L125" s="71"/>
      <c r="M125" s="71"/>
      <c r="N125" s="72" t="str">
        <f t="shared" si="14"/>
        <v/>
      </c>
      <c r="O125" s="85" t="str">
        <f>IFERROR(MIN(IF(B125="","",VLOOKUP(B125,'Measure&amp;Incentive Picklist'!E:J,5,FALSE)*G125),N125),"")</f>
        <v/>
      </c>
      <c r="P125" s="69"/>
      <c r="Q125" s="65">
        <f t="shared" si="16"/>
        <v>0</v>
      </c>
      <c r="R125" s="65">
        <f t="shared" si="17"/>
        <v>0</v>
      </c>
      <c r="S125" s="65">
        <f t="shared" si="18"/>
        <v>0</v>
      </c>
      <c r="T125" s="65">
        <f t="shared" si="19"/>
        <v>0</v>
      </c>
    </row>
    <row r="126" spans="1:20" x14ac:dyDescent="0.25">
      <c r="A126" s="66">
        <f t="shared" si="15"/>
        <v>119</v>
      </c>
      <c r="B126" s="69"/>
      <c r="C126" s="66" t="e">
        <f>VLOOKUP(B126,'Measure&amp;Incentive Picklist'!E:J,2,FALSE)</f>
        <v>#N/A</v>
      </c>
      <c r="F126" s="69"/>
      <c r="G126" s="70"/>
      <c r="H126" s="70"/>
      <c r="I126" s="69"/>
      <c r="J126" s="69"/>
      <c r="K126" s="69"/>
      <c r="L126" s="71"/>
      <c r="M126" s="71"/>
      <c r="N126" s="72" t="str">
        <f t="shared" si="14"/>
        <v/>
      </c>
      <c r="O126" s="85" t="str">
        <f>IFERROR(MIN(IF(B126="","",VLOOKUP(B126,'Measure&amp;Incentive Picklist'!E:J,5,FALSE)*G126),N126),"")</f>
        <v/>
      </c>
      <c r="P126" s="69"/>
      <c r="Q126" s="65">
        <f t="shared" si="16"/>
        <v>0</v>
      </c>
      <c r="R126" s="65">
        <f t="shared" si="17"/>
        <v>0</v>
      </c>
      <c r="S126" s="65">
        <f t="shared" si="18"/>
        <v>0</v>
      </c>
      <c r="T126" s="65">
        <f t="shared" si="19"/>
        <v>0</v>
      </c>
    </row>
    <row r="127" spans="1:20" x14ac:dyDescent="0.25">
      <c r="A127" s="66">
        <f t="shared" si="15"/>
        <v>120</v>
      </c>
      <c r="B127" s="69"/>
      <c r="C127" s="66" t="e">
        <f>VLOOKUP(B127,'Measure&amp;Incentive Picklist'!E:J,2,FALSE)</f>
        <v>#N/A</v>
      </c>
      <c r="F127" s="69"/>
      <c r="G127" s="70"/>
      <c r="H127" s="70"/>
      <c r="I127" s="69"/>
      <c r="J127" s="69"/>
      <c r="K127" s="69"/>
      <c r="L127" s="71"/>
      <c r="M127" s="71"/>
      <c r="N127" s="72" t="str">
        <f t="shared" si="14"/>
        <v/>
      </c>
      <c r="O127" s="85" t="str">
        <f>IFERROR(MIN(IF(B127="","",VLOOKUP(B127,'Measure&amp;Incentive Picklist'!E:J,5,FALSE)*G127),N127),"")</f>
        <v/>
      </c>
      <c r="P127" s="69"/>
      <c r="Q127" s="65">
        <f t="shared" si="16"/>
        <v>0</v>
      </c>
      <c r="R127" s="65">
        <f t="shared" si="17"/>
        <v>0</v>
      </c>
      <c r="S127" s="65">
        <f t="shared" si="18"/>
        <v>0</v>
      </c>
      <c r="T127" s="65">
        <f t="shared" si="19"/>
        <v>0</v>
      </c>
    </row>
    <row r="128" spans="1:20" x14ac:dyDescent="0.25">
      <c r="A128" s="66">
        <f t="shared" si="15"/>
        <v>121</v>
      </c>
      <c r="B128" s="69"/>
      <c r="C128" s="66" t="e">
        <f>VLOOKUP(B128,'Measure&amp;Incentive Picklist'!E:J,2,FALSE)</f>
        <v>#N/A</v>
      </c>
      <c r="F128" s="69"/>
      <c r="G128" s="70"/>
      <c r="H128" s="70"/>
      <c r="I128" s="69"/>
      <c r="J128" s="69"/>
      <c r="K128" s="69"/>
      <c r="L128" s="71"/>
      <c r="M128" s="71"/>
      <c r="N128" s="72" t="str">
        <f t="shared" si="14"/>
        <v/>
      </c>
      <c r="O128" s="85" t="str">
        <f>IFERROR(MIN(IF(B128="","",VLOOKUP(B128,'Measure&amp;Incentive Picklist'!E:J,5,FALSE)*G128),N128),"")</f>
        <v/>
      </c>
      <c r="P128" s="69"/>
      <c r="Q128" s="65">
        <f t="shared" si="16"/>
        <v>0</v>
      </c>
      <c r="R128" s="65">
        <f t="shared" si="17"/>
        <v>0</v>
      </c>
      <c r="S128" s="65">
        <f t="shared" si="18"/>
        <v>0</v>
      </c>
      <c r="T128" s="65">
        <f t="shared" si="19"/>
        <v>0</v>
      </c>
    </row>
    <row r="129" spans="1:20" x14ac:dyDescent="0.25">
      <c r="A129" s="66">
        <f t="shared" si="15"/>
        <v>122</v>
      </c>
      <c r="B129" s="69"/>
      <c r="C129" s="66" t="e">
        <f>VLOOKUP(B129,'Measure&amp;Incentive Picklist'!E:J,2,FALSE)</f>
        <v>#N/A</v>
      </c>
      <c r="F129" s="69"/>
      <c r="G129" s="70"/>
      <c r="H129" s="70"/>
      <c r="I129" s="69"/>
      <c r="J129" s="69"/>
      <c r="K129" s="69"/>
      <c r="L129" s="71"/>
      <c r="M129" s="71"/>
      <c r="N129" s="72" t="str">
        <f t="shared" si="14"/>
        <v/>
      </c>
      <c r="O129" s="85" t="str">
        <f>IFERROR(MIN(IF(B129="","",VLOOKUP(B129,'Measure&amp;Incentive Picklist'!E:J,5,FALSE)*G129),N129),"")</f>
        <v/>
      </c>
      <c r="P129" s="69"/>
      <c r="Q129" s="65">
        <f t="shared" si="16"/>
        <v>0</v>
      </c>
      <c r="R129" s="65">
        <f t="shared" si="17"/>
        <v>0</v>
      </c>
      <c r="S129" s="65">
        <f t="shared" si="18"/>
        <v>0</v>
      </c>
      <c r="T129" s="65">
        <f t="shared" si="19"/>
        <v>0</v>
      </c>
    </row>
    <row r="130" spans="1:20" x14ac:dyDescent="0.25">
      <c r="A130" s="66">
        <f t="shared" si="15"/>
        <v>123</v>
      </c>
      <c r="B130" s="69"/>
      <c r="C130" s="66" t="e">
        <f>VLOOKUP(B130,'Measure&amp;Incentive Picklist'!E:J,2,FALSE)</f>
        <v>#N/A</v>
      </c>
      <c r="F130" s="69"/>
      <c r="G130" s="70"/>
      <c r="H130" s="70"/>
      <c r="I130" s="69"/>
      <c r="J130" s="69"/>
      <c r="K130" s="69"/>
      <c r="L130" s="71"/>
      <c r="M130" s="71"/>
      <c r="N130" s="72" t="str">
        <f t="shared" si="14"/>
        <v/>
      </c>
      <c r="O130" s="85" t="str">
        <f>IFERROR(MIN(IF(B130="","",VLOOKUP(B130,'Measure&amp;Incentive Picklist'!E:J,5,FALSE)*G130),N130),"")</f>
        <v/>
      </c>
      <c r="P130" s="69"/>
      <c r="Q130" s="65">
        <f t="shared" si="16"/>
        <v>0</v>
      </c>
      <c r="R130" s="65">
        <f t="shared" si="17"/>
        <v>0</v>
      </c>
      <c r="S130" s="65">
        <f t="shared" si="18"/>
        <v>0</v>
      </c>
      <c r="T130" s="65">
        <f t="shared" si="19"/>
        <v>0</v>
      </c>
    </row>
    <row r="131" spans="1:20" x14ac:dyDescent="0.25">
      <c r="A131" s="66">
        <f t="shared" si="15"/>
        <v>124</v>
      </c>
      <c r="B131" s="69"/>
      <c r="C131" s="66" t="e">
        <f>VLOOKUP(B131,'Measure&amp;Incentive Picklist'!E:J,2,FALSE)</f>
        <v>#N/A</v>
      </c>
      <c r="F131" s="69"/>
      <c r="G131" s="70"/>
      <c r="H131" s="70"/>
      <c r="I131" s="69"/>
      <c r="J131" s="69"/>
      <c r="K131" s="69"/>
      <c r="L131" s="71"/>
      <c r="M131" s="71"/>
      <c r="N131" s="72" t="str">
        <f t="shared" si="14"/>
        <v/>
      </c>
      <c r="O131" s="85" t="str">
        <f>IFERROR(MIN(IF(B131="","",VLOOKUP(B131,'Measure&amp;Incentive Picklist'!E:J,5,FALSE)*G131),N131),"")</f>
        <v/>
      </c>
      <c r="P131" s="69"/>
      <c r="Q131" s="65">
        <f t="shared" si="16"/>
        <v>0</v>
      </c>
      <c r="R131" s="65">
        <f t="shared" si="17"/>
        <v>0</v>
      </c>
      <c r="S131" s="65">
        <f t="shared" si="18"/>
        <v>0</v>
      </c>
      <c r="T131" s="65">
        <f t="shared" si="19"/>
        <v>0</v>
      </c>
    </row>
    <row r="132" spans="1:20" x14ac:dyDescent="0.25">
      <c r="A132" s="66">
        <f t="shared" si="15"/>
        <v>125</v>
      </c>
      <c r="B132" s="69"/>
      <c r="C132" s="66" t="e">
        <f>VLOOKUP(B132,'Measure&amp;Incentive Picklist'!E:J,2,FALSE)</f>
        <v>#N/A</v>
      </c>
      <c r="F132" s="69"/>
      <c r="G132" s="70"/>
      <c r="H132" s="70"/>
      <c r="I132" s="69"/>
      <c r="J132" s="69"/>
      <c r="K132" s="69"/>
      <c r="L132" s="71"/>
      <c r="M132" s="71"/>
      <c r="N132" s="72" t="str">
        <f t="shared" si="14"/>
        <v/>
      </c>
      <c r="O132" s="85" t="str">
        <f>IFERROR(MIN(IF(B132="","",VLOOKUP(B132,'Measure&amp;Incentive Picklist'!E:J,5,FALSE)*G132),N132),"")</f>
        <v/>
      </c>
      <c r="P132" s="69"/>
      <c r="Q132" s="65">
        <f t="shared" si="16"/>
        <v>0</v>
      </c>
      <c r="R132" s="65">
        <f t="shared" si="17"/>
        <v>0</v>
      </c>
      <c r="S132" s="65">
        <f t="shared" si="18"/>
        <v>0</v>
      </c>
      <c r="T132" s="65">
        <f t="shared" si="19"/>
        <v>0</v>
      </c>
    </row>
    <row r="133" spans="1:20" x14ac:dyDescent="0.25">
      <c r="A133" s="66">
        <f t="shared" si="15"/>
        <v>126</v>
      </c>
      <c r="B133" s="69"/>
      <c r="C133" s="66" t="e">
        <f>VLOOKUP(B133,'Measure&amp;Incentive Picklist'!E:J,2,FALSE)</f>
        <v>#N/A</v>
      </c>
      <c r="F133" s="69"/>
      <c r="G133" s="70"/>
      <c r="H133" s="70"/>
      <c r="I133" s="69"/>
      <c r="J133" s="69"/>
      <c r="K133" s="69"/>
      <c r="L133" s="71"/>
      <c r="M133" s="71"/>
      <c r="N133" s="72" t="str">
        <f t="shared" si="14"/>
        <v/>
      </c>
      <c r="O133" s="85" t="str">
        <f>IFERROR(MIN(IF(B133="","",VLOOKUP(B133,'Measure&amp;Incentive Picklist'!E:J,5,FALSE)*G133),N133),"")</f>
        <v/>
      </c>
      <c r="P133" s="69"/>
      <c r="Q133" s="65">
        <f t="shared" si="16"/>
        <v>0</v>
      </c>
      <c r="R133" s="65">
        <f t="shared" si="17"/>
        <v>0</v>
      </c>
      <c r="S133" s="65">
        <f t="shared" si="18"/>
        <v>0</v>
      </c>
      <c r="T133" s="65">
        <f t="shared" si="19"/>
        <v>0</v>
      </c>
    </row>
    <row r="134" spans="1:20" x14ac:dyDescent="0.25">
      <c r="A134" s="66">
        <f t="shared" si="15"/>
        <v>127</v>
      </c>
      <c r="B134" s="69"/>
      <c r="C134" s="66" t="e">
        <f>VLOOKUP(B134,'Measure&amp;Incentive Picklist'!E:J,2,FALSE)</f>
        <v>#N/A</v>
      </c>
      <c r="F134" s="69"/>
      <c r="G134" s="70"/>
      <c r="H134" s="70"/>
      <c r="I134" s="69"/>
      <c r="J134" s="69"/>
      <c r="K134" s="69"/>
      <c r="L134" s="71"/>
      <c r="M134" s="71"/>
      <c r="N134" s="72" t="str">
        <f t="shared" si="14"/>
        <v/>
      </c>
      <c r="O134" s="85" t="str">
        <f>IFERROR(MIN(IF(B134="","",VLOOKUP(B134,'Measure&amp;Incentive Picklist'!E:J,5,FALSE)*G134),N134),"")</f>
        <v/>
      </c>
      <c r="P134" s="69"/>
      <c r="Q134" s="65">
        <f t="shared" si="16"/>
        <v>0</v>
      </c>
      <c r="R134" s="65">
        <f t="shared" si="17"/>
        <v>0</v>
      </c>
      <c r="S134" s="65">
        <f t="shared" si="18"/>
        <v>0</v>
      </c>
      <c r="T134" s="65">
        <f t="shared" si="19"/>
        <v>0</v>
      </c>
    </row>
    <row r="135" spans="1:20" x14ac:dyDescent="0.25">
      <c r="A135" s="66">
        <f t="shared" si="15"/>
        <v>128</v>
      </c>
      <c r="B135" s="69"/>
      <c r="C135" s="66" t="e">
        <f>VLOOKUP(B135,'Measure&amp;Incentive Picklist'!E:J,2,FALSE)</f>
        <v>#N/A</v>
      </c>
      <c r="F135" s="69"/>
      <c r="G135" s="70"/>
      <c r="H135" s="70"/>
      <c r="I135" s="69"/>
      <c r="J135" s="69"/>
      <c r="K135" s="69"/>
      <c r="L135" s="71"/>
      <c r="M135" s="71"/>
      <c r="N135" s="72" t="str">
        <f t="shared" si="14"/>
        <v/>
      </c>
      <c r="O135" s="85" t="str">
        <f>IFERROR(MIN(IF(B135="","",VLOOKUP(B135,'Measure&amp;Incentive Picklist'!E:J,5,FALSE)*G135),N135),"")</f>
        <v/>
      </c>
      <c r="P135" s="69"/>
      <c r="Q135" s="65">
        <f t="shared" si="16"/>
        <v>0</v>
      </c>
      <c r="R135" s="65">
        <f t="shared" si="17"/>
        <v>0</v>
      </c>
      <c r="S135" s="65">
        <f t="shared" si="18"/>
        <v>0</v>
      </c>
      <c r="T135" s="65">
        <f t="shared" si="19"/>
        <v>0</v>
      </c>
    </row>
    <row r="136" spans="1:20" x14ac:dyDescent="0.25">
      <c r="A136" s="66">
        <f t="shared" si="15"/>
        <v>129</v>
      </c>
      <c r="B136" s="69"/>
      <c r="C136" s="66" t="e">
        <f>VLOOKUP(B136,'Measure&amp;Incentive Picklist'!E:J,2,FALSE)</f>
        <v>#N/A</v>
      </c>
      <c r="F136" s="69"/>
      <c r="G136" s="70"/>
      <c r="H136" s="70"/>
      <c r="I136" s="69"/>
      <c r="J136" s="69"/>
      <c r="K136" s="69"/>
      <c r="L136" s="71"/>
      <c r="M136" s="71"/>
      <c r="N136" s="72" t="str">
        <f t="shared" si="14"/>
        <v/>
      </c>
      <c r="O136" s="85" t="str">
        <f>IFERROR(MIN(IF(B136="","",VLOOKUP(B136,'Measure&amp;Incentive Picklist'!E:J,5,FALSE)*G136),N136),"")</f>
        <v/>
      </c>
      <c r="P136" s="69"/>
      <c r="Q136" s="65">
        <f t="shared" ref="Q136:Q167" si="20">IF(OR(B136&gt;"",F136&gt;0,G136&gt;0,H136&gt;0,,I136&gt;"",J136&gt;0,K136&gt;0,L136&gt;0,M136&gt;0,P136&gt;0),1,0)</f>
        <v>0</v>
      </c>
      <c r="R136" s="65">
        <f t="shared" ref="R136:R167" si="21">IF(AND(B136&gt;0,ISERROR(Q136)),1,0)</f>
        <v>0</v>
      </c>
      <c r="S136" s="65">
        <f t="shared" ref="S136:S167" si="22">IF(ISERROR(N136),1,0)</f>
        <v>0</v>
      </c>
      <c r="T136" s="65">
        <f t="shared" ref="T136:T167" si="23">IF(ISERROR(O136),1,0)</f>
        <v>0</v>
      </c>
    </row>
    <row r="137" spans="1:20" x14ac:dyDescent="0.25">
      <c r="A137" s="66">
        <f t="shared" si="15"/>
        <v>130</v>
      </c>
      <c r="B137" s="69"/>
      <c r="C137" s="66" t="e">
        <f>VLOOKUP(B137,'Measure&amp;Incentive Picklist'!E:J,2,FALSE)</f>
        <v>#N/A</v>
      </c>
      <c r="F137" s="69"/>
      <c r="G137" s="70"/>
      <c r="H137" s="70"/>
      <c r="I137" s="69"/>
      <c r="J137" s="69"/>
      <c r="K137" s="69"/>
      <c r="L137" s="71"/>
      <c r="M137" s="71"/>
      <c r="N137" s="72" t="str">
        <f t="shared" ref="N137:N200" si="24">IF(AND(L137="",M137=""),"",$L137+$M137)</f>
        <v/>
      </c>
      <c r="O137" s="85" t="str">
        <f>IFERROR(MIN(IF(B137="","",VLOOKUP(B137,'Measure&amp;Incentive Picklist'!E:J,5,FALSE)*G137),N137),"")</f>
        <v/>
      </c>
      <c r="P137" s="69"/>
      <c r="Q137" s="65">
        <f t="shared" si="20"/>
        <v>0</v>
      </c>
      <c r="R137" s="65">
        <f t="shared" si="21"/>
        <v>0</v>
      </c>
      <c r="S137" s="65">
        <f t="shared" si="22"/>
        <v>0</v>
      </c>
      <c r="T137" s="65">
        <f t="shared" si="23"/>
        <v>0</v>
      </c>
    </row>
    <row r="138" spans="1:20" x14ac:dyDescent="0.25">
      <c r="A138" s="66">
        <f t="shared" ref="A138:A201" si="25">A137+1</f>
        <v>131</v>
      </c>
      <c r="B138" s="69"/>
      <c r="C138" s="66" t="e">
        <f>VLOOKUP(B138,'Measure&amp;Incentive Picklist'!E:J,2,FALSE)</f>
        <v>#N/A</v>
      </c>
      <c r="F138" s="69"/>
      <c r="G138" s="70"/>
      <c r="H138" s="70"/>
      <c r="I138" s="69"/>
      <c r="J138" s="69"/>
      <c r="K138" s="69"/>
      <c r="L138" s="71"/>
      <c r="M138" s="71"/>
      <c r="N138" s="72" t="str">
        <f t="shared" si="24"/>
        <v/>
      </c>
      <c r="O138" s="85" t="str">
        <f>IFERROR(MIN(IF(B138="","",VLOOKUP(B138,'Measure&amp;Incentive Picklist'!E:J,5,FALSE)*G138),N138),"")</f>
        <v/>
      </c>
      <c r="P138" s="69"/>
      <c r="Q138" s="65">
        <f t="shared" si="20"/>
        <v>0</v>
      </c>
      <c r="R138" s="65">
        <f t="shared" si="21"/>
        <v>0</v>
      </c>
      <c r="S138" s="65">
        <f t="shared" si="22"/>
        <v>0</v>
      </c>
      <c r="T138" s="65">
        <f t="shared" si="23"/>
        <v>0</v>
      </c>
    </row>
    <row r="139" spans="1:20" x14ac:dyDescent="0.25">
      <c r="A139" s="66">
        <f t="shared" si="25"/>
        <v>132</v>
      </c>
      <c r="B139" s="69"/>
      <c r="C139" s="66" t="e">
        <f>VLOOKUP(B139,'Measure&amp;Incentive Picklist'!E:J,2,FALSE)</f>
        <v>#N/A</v>
      </c>
      <c r="F139" s="69"/>
      <c r="G139" s="70"/>
      <c r="H139" s="70"/>
      <c r="I139" s="69"/>
      <c r="J139" s="69"/>
      <c r="K139" s="69"/>
      <c r="L139" s="71"/>
      <c r="M139" s="71"/>
      <c r="N139" s="72" t="str">
        <f t="shared" si="24"/>
        <v/>
      </c>
      <c r="O139" s="85" t="str">
        <f>IFERROR(MIN(IF(B139="","",VLOOKUP(B139,'Measure&amp;Incentive Picklist'!E:J,5,FALSE)*G139),N139),"")</f>
        <v/>
      </c>
      <c r="P139" s="69"/>
      <c r="Q139" s="65">
        <f t="shared" si="20"/>
        <v>0</v>
      </c>
      <c r="R139" s="65">
        <f t="shared" si="21"/>
        <v>0</v>
      </c>
      <c r="S139" s="65">
        <f t="shared" si="22"/>
        <v>0</v>
      </c>
      <c r="T139" s="65">
        <f t="shared" si="23"/>
        <v>0</v>
      </c>
    </row>
    <row r="140" spans="1:20" x14ac:dyDescent="0.25">
      <c r="A140" s="66">
        <f t="shared" si="25"/>
        <v>133</v>
      </c>
      <c r="B140" s="69"/>
      <c r="C140" s="66" t="e">
        <f>VLOOKUP(B140,'Measure&amp;Incentive Picklist'!E:J,2,FALSE)</f>
        <v>#N/A</v>
      </c>
      <c r="F140" s="69"/>
      <c r="G140" s="70"/>
      <c r="H140" s="70"/>
      <c r="I140" s="69"/>
      <c r="J140" s="69"/>
      <c r="K140" s="69"/>
      <c r="L140" s="71"/>
      <c r="M140" s="71"/>
      <c r="N140" s="72" t="str">
        <f t="shared" si="24"/>
        <v/>
      </c>
      <c r="O140" s="85" t="str">
        <f>IFERROR(MIN(IF(B140="","",VLOOKUP(B140,'Measure&amp;Incentive Picklist'!E:J,5,FALSE)*G140),N140),"")</f>
        <v/>
      </c>
      <c r="P140" s="69"/>
      <c r="Q140" s="65">
        <f t="shared" si="20"/>
        <v>0</v>
      </c>
      <c r="R140" s="65">
        <f t="shared" si="21"/>
        <v>0</v>
      </c>
      <c r="S140" s="65">
        <f t="shared" si="22"/>
        <v>0</v>
      </c>
      <c r="T140" s="65">
        <f t="shared" si="23"/>
        <v>0</v>
      </c>
    </row>
    <row r="141" spans="1:20" x14ac:dyDescent="0.25">
      <c r="A141" s="66">
        <f t="shared" si="25"/>
        <v>134</v>
      </c>
      <c r="B141" s="69"/>
      <c r="C141" s="66" t="e">
        <f>VLOOKUP(B141,'Measure&amp;Incentive Picklist'!E:J,2,FALSE)</f>
        <v>#N/A</v>
      </c>
      <c r="F141" s="69"/>
      <c r="G141" s="70"/>
      <c r="H141" s="70"/>
      <c r="I141" s="69"/>
      <c r="J141" s="69"/>
      <c r="K141" s="69"/>
      <c r="L141" s="71"/>
      <c r="M141" s="71"/>
      <c r="N141" s="72" t="str">
        <f t="shared" si="24"/>
        <v/>
      </c>
      <c r="O141" s="85" t="str">
        <f>IFERROR(MIN(IF(B141="","",VLOOKUP(B141,'Measure&amp;Incentive Picklist'!E:J,5,FALSE)*G141),N141),"")</f>
        <v/>
      </c>
      <c r="P141" s="69"/>
      <c r="Q141" s="65">
        <f t="shared" si="20"/>
        <v>0</v>
      </c>
      <c r="R141" s="65">
        <f t="shared" si="21"/>
        <v>0</v>
      </c>
      <c r="S141" s="65">
        <f t="shared" si="22"/>
        <v>0</v>
      </c>
      <c r="T141" s="65">
        <f t="shared" si="23"/>
        <v>0</v>
      </c>
    </row>
    <row r="142" spans="1:20" x14ac:dyDescent="0.25">
      <c r="A142" s="66">
        <f t="shared" si="25"/>
        <v>135</v>
      </c>
      <c r="B142" s="69"/>
      <c r="C142" s="66" t="e">
        <f>VLOOKUP(B142,'Measure&amp;Incentive Picklist'!E:J,2,FALSE)</f>
        <v>#N/A</v>
      </c>
      <c r="F142" s="69"/>
      <c r="G142" s="70"/>
      <c r="H142" s="70"/>
      <c r="I142" s="69"/>
      <c r="J142" s="69"/>
      <c r="K142" s="69"/>
      <c r="L142" s="71"/>
      <c r="M142" s="71"/>
      <c r="N142" s="72" t="str">
        <f t="shared" si="24"/>
        <v/>
      </c>
      <c r="O142" s="85" t="str">
        <f>IFERROR(MIN(IF(B142="","",VLOOKUP(B142,'Measure&amp;Incentive Picklist'!E:J,5,FALSE)*G142),N142),"")</f>
        <v/>
      </c>
      <c r="P142" s="69"/>
      <c r="Q142" s="65">
        <f t="shared" si="20"/>
        <v>0</v>
      </c>
      <c r="R142" s="65">
        <f t="shared" si="21"/>
        <v>0</v>
      </c>
      <c r="S142" s="65">
        <f t="shared" si="22"/>
        <v>0</v>
      </c>
      <c r="T142" s="65">
        <f t="shared" si="23"/>
        <v>0</v>
      </c>
    </row>
    <row r="143" spans="1:20" x14ac:dyDescent="0.25">
      <c r="A143" s="66">
        <f t="shared" si="25"/>
        <v>136</v>
      </c>
      <c r="B143" s="69"/>
      <c r="C143" s="66" t="e">
        <f>VLOOKUP(B143,'Measure&amp;Incentive Picklist'!E:J,2,FALSE)</f>
        <v>#N/A</v>
      </c>
      <c r="F143" s="69"/>
      <c r="G143" s="70"/>
      <c r="H143" s="70"/>
      <c r="I143" s="69"/>
      <c r="J143" s="69"/>
      <c r="K143" s="69"/>
      <c r="L143" s="71"/>
      <c r="M143" s="71"/>
      <c r="N143" s="72" t="str">
        <f t="shared" si="24"/>
        <v/>
      </c>
      <c r="O143" s="85" t="str">
        <f>IFERROR(MIN(IF(B143="","",VLOOKUP(B143,'Measure&amp;Incentive Picklist'!E:J,5,FALSE)*G143),N143),"")</f>
        <v/>
      </c>
      <c r="P143" s="69"/>
      <c r="Q143" s="65">
        <f t="shared" si="20"/>
        <v>0</v>
      </c>
      <c r="R143" s="65">
        <f t="shared" si="21"/>
        <v>0</v>
      </c>
      <c r="S143" s="65">
        <f t="shared" si="22"/>
        <v>0</v>
      </c>
      <c r="T143" s="65">
        <f t="shared" si="23"/>
        <v>0</v>
      </c>
    </row>
    <row r="144" spans="1:20" x14ac:dyDescent="0.25">
      <c r="A144" s="66">
        <f t="shared" si="25"/>
        <v>137</v>
      </c>
      <c r="B144" s="69"/>
      <c r="C144" s="66" t="e">
        <f>VLOOKUP(B144,'Measure&amp;Incentive Picklist'!E:J,2,FALSE)</f>
        <v>#N/A</v>
      </c>
      <c r="F144" s="69"/>
      <c r="G144" s="70"/>
      <c r="H144" s="70"/>
      <c r="I144" s="69"/>
      <c r="J144" s="69"/>
      <c r="K144" s="69"/>
      <c r="L144" s="71"/>
      <c r="M144" s="71"/>
      <c r="N144" s="72" t="str">
        <f t="shared" si="24"/>
        <v/>
      </c>
      <c r="O144" s="85" t="str">
        <f>IFERROR(MIN(IF(B144="","",VLOOKUP(B144,'Measure&amp;Incentive Picklist'!E:J,5,FALSE)*G144),N144),"")</f>
        <v/>
      </c>
      <c r="P144" s="69"/>
      <c r="Q144" s="65">
        <f t="shared" si="20"/>
        <v>0</v>
      </c>
      <c r="R144" s="65">
        <f t="shared" si="21"/>
        <v>0</v>
      </c>
      <c r="S144" s="65">
        <f t="shared" si="22"/>
        <v>0</v>
      </c>
      <c r="T144" s="65">
        <f t="shared" si="23"/>
        <v>0</v>
      </c>
    </row>
    <row r="145" spans="1:20" x14ac:dyDescent="0.25">
      <c r="A145" s="66">
        <f t="shared" si="25"/>
        <v>138</v>
      </c>
      <c r="B145" s="69"/>
      <c r="C145" s="66" t="e">
        <f>VLOOKUP(B145,'Measure&amp;Incentive Picklist'!E:J,2,FALSE)</f>
        <v>#N/A</v>
      </c>
      <c r="F145" s="69"/>
      <c r="G145" s="70"/>
      <c r="H145" s="70"/>
      <c r="I145" s="69"/>
      <c r="J145" s="69"/>
      <c r="K145" s="69"/>
      <c r="L145" s="71"/>
      <c r="M145" s="71"/>
      <c r="N145" s="72" t="str">
        <f t="shared" si="24"/>
        <v/>
      </c>
      <c r="O145" s="85" t="str">
        <f>IFERROR(MIN(IF(B145="","",VLOOKUP(B145,'Measure&amp;Incentive Picklist'!E:J,5,FALSE)*G145),N145),"")</f>
        <v/>
      </c>
      <c r="P145" s="69"/>
      <c r="Q145" s="65">
        <f t="shared" si="20"/>
        <v>0</v>
      </c>
      <c r="R145" s="65">
        <f t="shared" si="21"/>
        <v>0</v>
      </c>
      <c r="S145" s="65">
        <f t="shared" si="22"/>
        <v>0</v>
      </c>
      <c r="T145" s="65">
        <f t="shared" si="23"/>
        <v>0</v>
      </c>
    </row>
    <row r="146" spans="1:20" x14ac:dyDescent="0.25">
      <c r="A146" s="66">
        <f t="shared" si="25"/>
        <v>139</v>
      </c>
      <c r="B146" s="69"/>
      <c r="C146" s="66" t="e">
        <f>VLOOKUP(B146,'Measure&amp;Incentive Picklist'!E:J,2,FALSE)</f>
        <v>#N/A</v>
      </c>
      <c r="F146" s="69"/>
      <c r="G146" s="70"/>
      <c r="H146" s="70"/>
      <c r="I146" s="69"/>
      <c r="J146" s="69"/>
      <c r="K146" s="69"/>
      <c r="L146" s="71"/>
      <c r="M146" s="71"/>
      <c r="N146" s="72" t="str">
        <f t="shared" si="24"/>
        <v/>
      </c>
      <c r="O146" s="85" t="str">
        <f>IFERROR(MIN(IF(B146="","",VLOOKUP(B146,'Measure&amp;Incentive Picklist'!E:J,5,FALSE)*G146),N146),"")</f>
        <v/>
      </c>
      <c r="P146" s="69"/>
      <c r="Q146" s="65">
        <f t="shared" si="20"/>
        <v>0</v>
      </c>
      <c r="R146" s="65">
        <f t="shared" si="21"/>
        <v>0</v>
      </c>
      <c r="S146" s="65">
        <f t="shared" si="22"/>
        <v>0</v>
      </c>
      <c r="T146" s="65">
        <f t="shared" si="23"/>
        <v>0</v>
      </c>
    </row>
    <row r="147" spans="1:20" x14ac:dyDescent="0.25">
      <c r="A147" s="66">
        <f t="shared" si="25"/>
        <v>140</v>
      </c>
      <c r="B147" s="69"/>
      <c r="C147" s="66" t="e">
        <f>VLOOKUP(B147,'Measure&amp;Incentive Picklist'!E:J,2,FALSE)</f>
        <v>#N/A</v>
      </c>
      <c r="F147" s="69"/>
      <c r="G147" s="70"/>
      <c r="H147" s="70"/>
      <c r="I147" s="69"/>
      <c r="J147" s="69"/>
      <c r="K147" s="69"/>
      <c r="L147" s="71"/>
      <c r="M147" s="71"/>
      <c r="N147" s="72" t="str">
        <f t="shared" si="24"/>
        <v/>
      </c>
      <c r="O147" s="85" t="str">
        <f>IFERROR(MIN(IF(B147="","",VLOOKUP(B147,'Measure&amp;Incentive Picklist'!E:J,5,FALSE)*G147),N147),"")</f>
        <v/>
      </c>
      <c r="P147" s="69"/>
      <c r="Q147" s="65">
        <f t="shared" si="20"/>
        <v>0</v>
      </c>
      <c r="R147" s="65">
        <f t="shared" si="21"/>
        <v>0</v>
      </c>
      <c r="S147" s="65">
        <f t="shared" si="22"/>
        <v>0</v>
      </c>
      <c r="T147" s="65">
        <f t="shared" si="23"/>
        <v>0</v>
      </c>
    </row>
    <row r="148" spans="1:20" x14ac:dyDescent="0.25">
      <c r="A148" s="66">
        <f t="shared" si="25"/>
        <v>141</v>
      </c>
      <c r="B148" s="69"/>
      <c r="C148" s="66" t="e">
        <f>VLOOKUP(B148,'Measure&amp;Incentive Picklist'!E:J,2,FALSE)</f>
        <v>#N/A</v>
      </c>
      <c r="F148" s="69"/>
      <c r="G148" s="70"/>
      <c r="H148" s="70"/>
      <c r="I148" s="69"/>
      <c r="J148" s="69"/>
      <c r="K148" s="69"/>
      <c r="L148" s="71"/>
      <c r="M148" s="71"/>
      <c r="N148" s="72" t="str">
        <f t="shared" si="24"/>
        <v/>
      </c>
      <c r="O148" s="85" t="str">
        <f>IFERROR(MIN(IF(B148="","",VLOOKUP(B148,'Measure&amp;Incentive Picklist'!E:J,5,FALSE)*G148),N148),"")</f>
        <v/>
      </c>
      <c r="P148" s="69"/>
      <c r="Q148" s="65">
        <f t="shared" si="20"/>
        <v>0</v>
      </c>
      <c r="R148" s="65">
        <f t="shared" si="21"/>
        <v>0</v>
      </c>
      <c r="S148" s="65">
        <f t="shared" si="22"/>
        <v>0</v>
      </c>
      <c r="T148" s="65">
        <f t="shared" si="23"/>
        <v>0</v>
      </c>
    </row>
    <row r="149" spans="1:20" x14ac:dyDescent="0.25">
      <c r="A149" s="66">
        <f t="shared" si="25"/>
        <v>142</v>
      </c>
      <c r="B149" s="69"/>
      <c r="C149" s="66" t="e">
        <f>VLOOKUP(B149,'Measure&amp;Incentive Picklist'!E:J,2,FALSE)</f>
        <v>#N/A</v>
      </c>
      <c r="F149" s="69"/>
      <c r="G149" s="70"/>
      <c r="H149" s="70"/>
      <c r="I149" s="69"/>
      <c r="J149" s="69"/>
      <c r="K149" s="69"/>
      <c r="L149" s="71"/>
      <c r="M149" s="71"/>
      <c r="N149" s="72" t="str">
        <f t="shared" si="24"/>
        <v/>
      </c>
      <c r="O149" s="85" t="str">
        <f>IFERROR(MIN(IF(B149="","",VLOOKUP(B149,'Measure&amp;Incentive Picklist'!E:J,5,FALSE)*G149),N149),"")</f>
        <v/>
      </c>
      <c r="P149" s="69"/>
      <c r="Q149" s="65">
        <f t="shared" si="20"/>
        <v>0</v>
      </c>
      <c r="R149" s="65">
        <f t="shared" si="21"/>
        <v>0</v>
      </c>
      <c r="S149" s="65">
        <f t="shared" si="22"/>
        <v>0</v>
      </c>
      <c r="T149" s="65">
        <f t="shared" si="23"/>
        <v>0</v>
      </c>
    </row>
    <row r="150" spans="1:20" x14ac:dyDescent="0.25">
      <c r="A150" s="66">
        <f t="shared" si="25"/>
        <v>143</v>
      </c>
      <c r="B150" s="69"/>
      <c r="C150" s="66" t="e">
        <f>VLOOKUP(B150,'Measure&amp;Incentive Picklist'!E:J,2,FALSE)</f>
        <v>#N/A</v>
      </c>
      <c r="F150" s="69"/>
      <c r="G150" s="70"/>
      <c r="H150" s="70"/>
      <c r="I150" s="69"/>
      <c r="J150" s="69"/>
      <c r="K150" s="69"/>
      <c r="L150" s="71"/>
      <c r="M150" s="71"/>
      <c r="N150" s="72" t="str">
        <f t="shared" si="24"/>
        <v/>
      </c>
      <c r="O150" s="85" t="str">
        <f>IFERROR(MIN(IF(B150="","",VLOOKUP(B150,'Measure&amp;Incentive Picklist'!E:J,5,FALSE)*G150),N150),"")</f>
        <v/>
      </c>
      <c r="P150" s="69"/>
      <c r="Q150" s="65">
        <f t="shared" si="20"/>
        <v>0</v>
      </c>
      <c r="R150" s="65">
        <f t="shared" si="21"/>
        <v>0</v>
      </c>
      <c r="S150" s="65">
        <f t="shared" si="22"/>
        <v>0</v>
      </c>
      <c r="T150" s="65">
        <f t="shared" si="23"/>
        <v>0</v>
      </c>
    </row>
    <row r="151" spans="1:20" x14ac:dyDescent="0.25">
      <c r="A151" s="66">
        <f t="shared" si="25"/>
        <v>144</v>
      </c>
      <c r="B151" s="69"/>
      <c r="C151" s="66" t="e">
        <f>VLOOKUP(B151,'Measure&amp;Incentive Picklist'!E:J,2,FALSE)</f>
        <v>#N/A</v>
      </c>
      <c r="F151" s="69"/>
      <c r="G151" s="70"/>
      <c r="H151" s="70"/>
      <c r="I151" s="69"/>
      <c r="J151" s="69"/>
      <c r="K151" s="69"/>
      <c r="L151" s="71"/>
      <c r="M151" s="71"/>
      <c r="N151" s="72" t="str">
        <f t="shared" si="24"/>
        <v/>
      </c>
      <c r="O151" s="85" t="str">
        <f>IFERROR(MIN(IF(B151="","",VLOOKUP(B151,'Measure&amp;Incentive Picklist'!E:J,5,FALSE)*G151),N151),"")</f>
        <v/>
      </c>
      <c r="P151" s="69"/>
      <c r="Q151" s="65">
        <f t="shared" si="20"/>
        <v>0</v>
      </c>
      <c r="R151" s="65">
        <f t="shared" si="21"/>
        <v>0</v>
      </c>
      <c r="S151" s="65">
        <f t="shared" si="22"/>
        <v>0</v>
      </c>
      <c r="T151" s="65">
        <f t="shared" si="23"/>
        <v>0</v>
      </c>
    </row>
    <row r="152" spans="1:20" x14ac:dyDescent="0.25">
      <c r="A152" s="66">
        <f t="shared" si="25"/>
        <v>145</v>
      </c>
      <c r="B152" s="69"/>
      <c r="C152" s="66" t="e">
        <f>VLOOKUP(B152,'Measure&amp;Incentive Picklist'!E:J,2,FALSE)</f>
        <v>#N/A</v>
      </c>
      <c r="F152" s="69"/>
      <c r="G152" s="70"/>
      <c r="H152" s="70"/>
      <c r="I152" s="69"/>
      <c r="J152" s="69"/>
      <c r="K152" s="69"/>
      <c r="L152" s="71"/>
      <c r="M152" s="71"/>
      <c r="N152" s="72" t="str">
        <f t="shared" si="24"/>
        <v/>
      </c>
      <c r="O152" s="85" t="str">
        <f>IFERROR(MIN(IF(B152="","",VLOOKUP(B152,'Measure&amp;Incentive Picklist'!E:J,5,FALSE)*G152),N152),"")</f>
        <v/>
      </c>
      <c r="P152" s="69"/>
      <c r="Q152" s="65">
        <f t="shared" si="20"/>
        <v>0</v>
      </c>
      <c r="R152" s="65">
        <f t="shared" si="21"/>
        <v>0</v>
      </c>
      <c r="S152" s="65">
        <f t="shared" si="22"/>
        <v>0</v>
      </c>
      <c r="T152" s="65">
        <f t="shared" si="23"/>
        <v>0</v>
      </c>
    </row>
    <row r="153" spans="1:20" x14ac:dyDescent="0.25">
      <c r="A153" s="66">
        <f t="shared" si="25"/>
        <v>146</v>
      </c>
      <c r="B153" s="69"/>
      <c r="C153" s="66" t="e">
        <f>VLOOKUP(B153,'Measure&amp;Incentive Picklist'!E:J,2,FALSE)</f>
        <v>#N/A</v>
      </c>
      <c r="F153" s="69"/>
      <c r="G153" s="70"/>
      <c r="H153" s="70"/>
      <c r="I153" s="69"/>
      <c r="J153" s="69"/>
      <c r="K153" s="69"/>
      <c r="L153" s="71"/>
      <c r="M153" s="71"/>
      <c r="N153" s="72" t="str">
        <f t="shared" si="24"/>
        <v/>
      </c>
      <c r="O153" s="85" t="str">
        <f>IFERROR(MIN(IF(B153="","",VLOOKUP(B153,'Measure&amp;Incentive Picklist'!E:J,5,FALSE)*G153),N153),"")</f>
        <v/>
      </c>
      <c r="P153" s="69"/>
      <c r="Q153" s="65">
        <f t="shared" si="20"/>
        <v>0</v>
      </c>
      <c r="R153" s="65">
        <f t="shared" si="21"/>
        <v>0</v>
      </c>
      <c r="S153" s="65">
        <f t="shared" si="22"/>
        <v>0</v>
      </c>
      <c r="T153" s="65">
        <f t="shared" si="23"/>
        <v>0</v>
      </c>
    </row>
    <row r="154" spans="1:20" x14ac:dyDescent="0.25">
      <c r="A154" s="66">
        <f t="shared" si="25"/>
        <v>147</v>
      </c>
      <c r="B154" s="69"/>
      <c r="C154" s="66" t="e">
        <f>VLOOKUP(B154,'Measure&amp;Incentive Picklist'!E:J,2,FALSE)</f>
        <v>#N/A</v>
      </c>
      <c r="F154" s="69"/>
      <c r="G154" s="70"/>
      <c r="H154" s="70"/>
      <c r="I154" s="69"/>
      <c r="J154" s="69"/>
      <c r="K154" s="69"/>
      <c r="L154" s="71"/>
      <c r="M154" s="71"/>
      <c r="N154" s="72" t="str">
        <f t="shared" si="24"/>
        <v/>
      </c>
      <c r="O154" s="85" t="str">
        <f>IFERROR(MIN(IF(B154="","",VLOOKUP(B154,'Measure&amp;Incentive Picklist'!E:J,5,FALSE)*G154),N154),"")</f>
        <v/>
      </c>
      <c r="P154" s="69"/>
      <c r="Q154" s="65">
        <f t="shared" si="20"/>
        <v>0</v>
      </c>
      <c r="R154" s="65">
        <f t="shared" si="21"/>
        <v>0</v>
      </c>
      <c r="S154" s="65">
        <f t="shared" si="22"/>
        <v>0</v>
      </c>
      <c r="T154" s="65">
        <f t="shared" si="23"/>
        <v>0</v>
      </c>
    </row>
    <row r="155" spans="1:20" x14ac:dyDescent="0.25">
      <c r="A155" s="66">
        <f t="shared" si="25"/>
        <v>148</v>
      </c>
      <c r="B155" s="69"/>
      <c r="C155" s="66" t="e">
        <f>VLOOKUP(B155,'Measure&amp;Incentive Picklist'!E:J,2,FALSE)</f>
        <v>#N/A</v>
      </c>
      <c r="F155" s="69"/>
      <c r="G155" s="70"/>
      <c r="H155" s="70"/>
      <c r="I155" s="69"/>
      <c r="J155" s="69"/>
      <c r="K155" s="69"/>
      <c r="L155" s="71"/>
      <c r="M155" s="71"/>
      <c r="N155" s="72" t="str">
        <f t="shared" si="24"/>
        <v/>
      </c>
      <c r="O155" s="85" t="str">
        <f>IFERROR(MIN(IF(B155="","",VLOOKUP(B155,'Measure&amp;Incentive Picklist'!E:J,5,FALSE)*G155),N155),"")</f>
        <v/>
      </c>
      <c r="P155" s="69"/>
      <c r="Q155" s="65">
        <f t="shared" si="20"/>
        <v>0</v>
      </c>
      <c r="R155" s="65">
        <f t="shared" si="21"/>
        <v>0</v>
      </c>
      <c r="S155" s="65">
        <f t="shared" si="22"/>
        <v>0</v>
      </c>
      <c r="T155" s="65">
        <f t="shared" si="23"/>
        <v>0</v>
      </c>
    </row>
    <row r="156" spans="1:20" x14ac:dyDescent="0.25">
      <c r="A156" s="66">
        <f t="shared" si="25"/>
        <v>149</v>
      </c>
      <c r="B156" s="69"/>
      <c r="C156" s="66" t="e">
        <f>VLOOKUP(B156,'Measure&amp;Incentive Picklist'!E:J,2,FALSE)</f>
        <v>#N/A</v>
      </c>
      <c r="F156" s="69"/>
      <c r="G156" s="70"/>
      <c r="H156" s="70"/>
      <c r="I156" s="69"/>
      <c r="J156" s="69"/>
      <c r="K156" s="69"/>
      <c r="L156" s="71"/>
      <c r="M156" s="71"/>
      <c r="N156" s="72" t="str">
        <f t="shared" si="24"/>
        <v/>
      </c>
      <c r="O156" s="85" t="str">
        <f>IFERROR(MIN(IF(B156="","",VLOOKUP(B156,'Measure&amp;Incentive Picklist'!E:J,5,FALSE)*G156),N156),"")</f>
        <v/>
      </c>
      <c r="P156" s="69"/>
      <c r="Q156" s="65">
        <f t="shared" si="20"/>
        <v>0</v>
      </c>
      <c r="R156" s="65">
        <f t="shared" si="21"/>
        <v>0</v>
      </c>
      <c r="S156" s="65">
        <f t="shared" si="22"/>
        <v>0</v>
      </c>
      <c r="T156" s="65">
        <f t="shared" si="23"/>
        <v>0</v>
      </c>
    </row>
    <row r="157" spans="1:20" x14ac:dyDescent="0.25">
      <c r="A157" s="66">
        <f t="shared" si="25"/>
        <v>150</v>
      </c>
      <c r="B157" s="69"/>
      <c r="C157" s="66" t="e">
        <f>VLOOKUP(B157,'Measure&amp;Incentive Picklist'!E:J,2,FALSE)</f>
        <v>#N/A</v>
      </c>
      <c r="F157" s="69"/>
      <c r="G157" s="70"/>
      <c r="H157" s="70"/>
      <c r="I157" s="69"/>
      <c r="J157" s="69"/>
      <c r="K157" s="69"/>
      <c r="L157" s="71"/>
      <c r="M157" s="71"/>
      <c r="N157" s="72" t="str">
        <f t="shared" si="24"/>
        <v/>
      </c>
      <c r="O157" s="85" t="str">
        <f>IFERROR(MIN(IF(B157="","",VLOOKUP(B157,'Measure&amp;Incentive Picklist'!E:J,5,FALSE)*G157),N157),"")</f>
        <v/>
      </c>
      <c r="P157" s="69"/>
      <c r="Q157" s="65">
        <f t="shared" si="20"/>
        <v>0</v>
      </c>
      <c r="R157" s="65">
        <f t="shared" si="21"/>
        <v>0</v>
      </c>
      <c r="S157" s="65">
        <f t="shared" si="22"/>
        <v>0</v>
      </c>
      <c r="T157" s="65">
        <f t="shared" si="23"/>
        <v>0</v>
      </c>
    </row>
    <row r="158" spans="1:20" x14ac:dyDescent="0.25">
      <c r="A158" s="66">
        <f t="shared" si="25"/>
        <v>151</v>
      </c>
      <c r="B158" s="69"/>
      <c r="C158" s="66" t="e">
        <f>VLOOKUP(B158,'Measure&amp;Incentive Picklist'!E:J,2,FALSE)</f>
        <v>#N/A</v>
      </c>
      <c r="F158" s="69"/>
      <c r="G158" s="70"/>
      <c r="H158" s="70"/>
      <c r="I158" s="69"/>
      <c r="J158" s="69"/>
      <c r="K158" s="69"/>
      <c r="L158" s="71"/>
      <c r="M158" s="71"/>
      <c r="N158" s="72" t="str">
        <f t="shared" si="24"/>
        <v/>
      </c>
      <c r="O158" s="85" t="str">
        <f>IFERROR(MIN(IF(B158="","",VLOOKUP(B158,'Measure&amp;Incentive Picklist'!E:J,5,FALSE)*G158),N158),"")</f>
        <v/>
      </c>
      <c r="P158" s="69"/>
      <c r="Q158" s="65">
        <f t="shared" si="20"/>
        <v>0</v>
      </c>
      <c r="R158" s="65">
        <f t="shared" si="21"/>
        <v>0</v>
      </c>
      <c r="S158" s="65">
        <f t="shared" si="22"/>
        <v>0</v>
      </c>
      <c r="T158" s="65">
        <f t="shared" si="23"/>
        <v>0</v>
      </c>
    </row>
    <row r="159" spans="1:20" x14ac:dyDescent="0.25">
      <c r="A159" s="66">
        <f t="shared" si="25"/>
        <v>152</v>
      </c>
      <c r="B159" s="69"/>
      <c r="C159" s="66" t="e">
        <f>VLOOKUP(B159,'Measure&amp;Incentive Picklist'!E:J,2,FALSE)</f>
        <v>#N/A</v>
      </c>
      <c r="F159" s="69"/>
      <c r="G159" s="70"/>
      <c r="H159" s="70"/>
      <c r="I159" s="69"/>
      <c r="J159" s="69"/>
      <c r="K159" s="69"/>
      <c r="L159" s="71"/>
      <c r="M159" s="71"/>
      <c r="N159" s="72" t="str">
        <f t="shared" si="24"/>
        <v/>
      </c>
      <c r="O159" s="85" t="str">
        <f>IFERROR(MIN(IF(B159="","",VLOOKUP(B159,'Measure&amp;Incentive Picklist'!E:J,5,FALSE)*G159),N159),"")</f>
        <v/>
      </c>
      <c r="P159" s="69"/>
      <c r="Q159" s="65">
        <f t="shared" si="20"/>
        <v>0</v>
      </c>
      <c r="R159" s="65">
        <f t="shared" si="21"/>
        <v>0</v>
      </c>
      <c r="S159" s="65">
        <f t="shared" si="22"/>
        <v>0</v>
      </c>
      <c r="T159" s="65">
        <f t="shared" si="23"/>
        <v>0</v>
      </c>
    </row>
    <row r="160" spans="1:20" x14ac:dyDescent="0.25">
      <c r="A160" s="66">
        <f t="shared" si="25"/>
        <v>153</v>
      </c>
      <c r="B160" s="69"/>
      <c r="C160" s="66" t="e">
        <f>VLOOKUP(B160,'Measure&amp;Incentive Picklist'!E:J,2,FALSE)</f>
        <v>#N/A</v>
      </c>
      <c r="F160" s="69"/>
      <c r="G160" s="70"/>
      <c r="H160" s="70"/>
      <c r="I160" s="69"/>
      <c r="J160" s="69"/>
      <c r="K160" s="69"/>
      <c r="L160" s="71"/>
      <c r="M160" s="71"/>
      <c r="N160" s="72" t="str">
        <f t="shared" si="24"/>
        <v/>
      </c>
      <c r="O160" s="85" t="str">
        <f>IFERROR(MIN(IF(B160="","",VLOOKUP(B160,'Measure&amp;Incentive Picklist'!E:J,5,FALSE)*G160),N160),"")</f>
        <v/>
      </c>
      <c r="P160" s="69"/>
      <c r="Q160" s="65">
        <f t="shared" si="20"/>
        <v>0</v>
      </c>
      <c r="R160" s="65">
        <f t="shared" si="21"/>
        <v>0</v>
      </c>
      <c r="S160" s="65">
        <f t="shared" si="22"/>
        <v>0</v>
      </c>
      <c r="T160" s="65">
        <f t="shared" si="23"/>
        <v>0</v>
      </c>
    </row>
    <row r="161" spans="1:20" x14ac:dyDescent="0.25">
      <c r="A161" s="66">
        <f t="shared" si="25"/>
        <v>154</v>
      </c>
      <c r="B161" s="69"/>
      <c r="C161" s="66" t="e">
        <f>VLOOKUP(B161,'Measure&amp;Incentive Picklist'!E:J,2,FALSE)</f>
        <v>#N/A</v>
      </c>
      <c r="F161" s="69"/>
      <c r="G161" s="70"/>
      <c r="H161" s="70"/>
      <c r="I161" s="69"/>
      <c r="J161" s="69"/>
      <c r="K161" s="69"/>
      <c r="L161" s="71"/>
      <c r="M161" s="71"/>
      <c r="N161" s="72" t="str">
        <f t="shared" si="24"/>
        <v/>
      </c>
      <c r="O161" s="85" t="str">
        <f>IFERROR(MIN(IF(B161="","",VLOOKUP(B161,'Measure&amp;Incentive Picklist'!E:J,5,FALSE)*G161),N161),"")</f>
        <v/>
      </c>
      <c r="P161" s="69"/>
      <c r="Q161" s="65">
        <f t="shared" si="20"/>
        <v>0</v>
      </c>
      <c r="R161" s="65">
        <f t="shared" si="21"/>
        <v>0</v>
      </c>
      <c r="S161" s="65">
        <f t="shared" si="22"/>
        <v>0</v>
      </c>
      <c r="T161" s="65">
        <f t="shared" si="23"/>
        <v>0</v>
      </c>
    </row>
    <row r="162" spans="1:20" x14ac:dyDescent="0.25">
      <c r="A162" s="66">
        <f t="shared" si="25"/>
        <v>155</v>
      </c>
      <c r="B162" s="69"/>
      <c r="C162" s="66" t="e">
        <f>VLOOKUP(B162,'Measure&amp;Incentive Picklist'!E:J,2,FALSE)</f>
        <v>#N/A</v>
      </c>
      <c r="F162" s="69"/>
      <c r="G162" s="70"/>
      <c r="H162" s="70"/>
      <c r="I162" s="69"/>
      <c r="J162" s="69"/>
      <c r="K162" s="69"/>
      <c r="L162" s="71"/>
      <c r="M162" s="71"/>
      <c r="N162" s="72" t="str">
        <f t="shared" si="24"/>
        <v/>
      </c>
      <c r="O162" s="85" t="str">
        <f>IFERROR(MIN(IF(B162="","",VLOOKUP(B162,'Measure&amp;Incentive Picklist'!E:J,5,FALSE)*G162),N162),"")</f>
        <v/>
      </c>
      <c r="P162" s="69"/>
      <c r="Q162" s="65">
        <f t="shared" si="20"/>
        <v>0</v>
      </c>
      <c r="R162" s="65">
        <f t="shared" si="21"/>
        <v>0</v>
      </c>
      <c r="S162" s="65">
        <f t="shared" si="22"/>
        <v>0</v>
      </c>
      <c r="T162" s="65">
        <f t="shared" si="23"/>
        <v>0</v>
      </c>
    </row>
    <row r="163" spans="1:20" x14ac:dyDescent="0.25">
      <c r="A163" s="66">
        <f t="shared" si="25"/>
        <v>156</v>
      </c>
      <c r="B163" s="69"/>
      <c r="C163" s="66" t="e">
        <f>VLOOKUP(B163,'Measure&amp;Incentive Picklist'!E:J,2,FALSE)</f>
        <v>#N/A</v>
      </c>
      <c r="F163" s="69"/>
      <c r="G163" s="70"/>
      <c r="H163" s="70"/>
      <c r="I163" s="69"/>
      <c r="J163" s="69"/>
      <c r="K163" s="69"/>
      <c r="L163" s="71"/>
      <c r="M163" s="71"/>
      <c r="N163" s="72" t="str">
        <f t="shared" si="24"/>
        <v/>
      </c>
      <c r="O163" s="85" t="str">
        <f>IFERROR(MIN(IF(B163="","",VLOOKUP(B163,'Measure&amp;Incentive Picklist'!E:J,5,FALSE)*G163),N163),"")</f>
        <v/>
      </c>
      <c r="P163" s="69"/>
      <c r="Q163" s="65">
        <f t="shared" si="20"/>
        <v>0</v>
      </c>
      <c r="R163" s="65">
        <f t="shared" si="21"/>
        <v>0</v>
      </c>
      <c r="S163" s="65">
        <f t="shared" si="22"/>
        <v>0</v>
      </c>
      <c r="T163" s="65">
        <f t="shared" si="23"/>
        <v>0</v>
      </c>
    </row>
    <row r="164" spans="1:20" x14ac:dyDescent="0.25">
      <c r="A164" s="66">
        <f t="shared" si="25"/>
        <v>157</v>
      </c>
      <c r="B164" s="69"/>
      <c r="C164" s="66" t="e">
        <f>VLOOKUP(B164,'Measure&amp;Incentive Picklist'!E:J,2,FALSE)</f>
        <v>#N/A</v>
      </c>
      <c r="F164" s="69"/>
      <c r="G164" s="70"/>
      <c r="H164" s="70"/>
      <c r="I164" s="69"/>
      <c r="J164" s="69"/>
      <c r="K164" s="69"/>
      <c r="L164" s="71"/>
      <c r="M164" s="71"/>
      <c r="N164" s="72" t="str">
        <f t="shared" si="24"/>
        <v/>
      </c>
      <c r="O164" s="85" t="str">
        <f>IFERROR(MIN(IF(B164="","",VLOOKUP(B164,'Measure&amp;Incentive Picklist'!E:J,5,FALSE)*G164),N164),"")</f>
        <v/>
      </c>
      <c r="P164" s="69"/>
      <c r="Q164" s="65">
        <f t="shared" si="20"/>
        <v>0</v>
      </c>
      <c r="R164" s="65">
        <f t="shared" si="21"/>
        <v>0</v>
      </c>
      <c r="S164" s="65">
        <f t="shared" si="22"/>
        <v>0</v>
      </c>
      <c r="T164" s="65">
        <f t="shared" si="23"/>
        <v>0</v>
      </c>
    </row>
    <row r="165" spans="1:20" x14ac:dyDescent="0.25">
      <c r="A165" s="66">
        <f t="shared" si="25"/>
        <v>158</v>
      </c>
      <c r="B165" s="69"/>
      <c r="C165" s="66" t="e">
        <f>VLOOKUP(B165,'Measure&amp;Incentive Picklist'!E:J,2,FALSE)</f>
        <v>#N/A</v>
      </c>
      <c r="F165" s="69"/>
      <c r="G165" s="70"/>
      <c r="H165" s="70"/>
      <c r="I165" s="69"/>
      <c r="J165" s="69"/>
      <c r="K165" s="69"/>
      <c r="L165" s="71"/>
      <c r="M165" s="71"/>
      <c r="N165" s="72" t="str">
        <f t="shared" si="24"/>
        <v/>
      </c>
      <c r="O165" s="85" t="str">
        <f>IFERROR(MIN(IF(B165="","",VLOOKUP(B165,'Measure&amp;Incentive Picklist'!E:J,5,FALSE)*G165),N165),"")</f>
        <v/>
      </c>
      <c r="P165" s="69"/>
      <c r="Q165" s="65">
        <f t="shared" si="20"/>
        <v>0</v>
      </c>
      <c r="R165" s="65">
        <f t="shared" si="21"/>
        <v>0</v>
      </c>
      <c r="S165" s="65">
        <f t="shared" si="22"/>
        <v>0</v>
      </c>
      <c r="T165" s="65">
        <f t="shared" si="23"/>
        <v>0</v>
      </c>
    </row>
    <row r="166" spans="1:20" x14ac:dyDescent="0.25">
      <c r="A166" s="66">
        <f t="shared" si="25"/>
        <v>159</v>
      </c>
      <c r="B166" s="69"/>
      <c r="C166" s="66" t="e">
        <f>VLOOKUP(B166,'Measure&amp;Incentive Picklist'!E:J,2,FALSE)</f>
        <v>#N/A</v>
      </c>
      <c r="F166" s="69"/>
      <c r="G166" s="70"/>
      <c r="H166" s="70"/>
      <c r="I166" s="69"/>
      <c r="J166" s="69"/>
      <c r="K166" s="69"/>
      <c r="L166" s="71"/>
      <c r="M166" s="71"/>
      <c r="N166" s="72" t="str">
        <f t="shared" si="24"/>
        <v/>
      </c>
      <c r="O166" s="85" t="str">
        <f>IFERROR(MIN(IF(B166="","",VLOOKUP(B166,'Measure&amp;Incentive Picklist'!E:J,5,FALSE)*G166),N166),"")</f>
        <v/>
      </c>
      <c r="P166" s="69"/>
      <c r="Q166" s="65">
        <f t="shared" si="20"/>
        <v>0</v>
      </c>
      <c r="R166" s="65">
        <f t="shared" si="21"/>
        <v>0</v>
      </c>
      <c r="S166" s="65">
        <f t="shared" si="22"/>
        <v>0</v>
      </c>
      <c r="T166" s="65">
        <f t="shared" si="23"/>
        <v>0</v>
      </c>
    </row>
    <row r="167" spans="1:20" x14ac:dyDescent="0.25">
      <c r="A167" s="66">
        <f t="shared" si="25"/>
        <v>160</v>
      </c>
      <c r="B167" s="69"/>
      <c r="C167" s="66" t="e">
        <f>VLOOKUP(B167,'Measure&amp;Incentive Picklist'!E:J,2,FALSE)</f>
        <v>#N/A</v>
      </c>
      <c r="F167" s="69"/>
      <c r="G167" s="70"/>
      <c r="H167" s="70"/>
      <c r="I167" s="69"/>
      <c r="J167" s="69"/>
      <c r="K167" s="69"/>
      <c r="L167" s="71"/>
      <c r="M167" s="71"/>
      <c r="N167" s="72" t="str">
        <f t="shared" si="24"/>
        <v/>
      </c>
      <c r="O167" s="85" t="str">
        <f>IFERROR(MIN(IF(B167="","",VLOOKUP(B167,'Measure&amp;Incentive Picklist'!E:J,5,FALSE)*G167),N167),"")</f>
        <v/>
      </c>
      <c r="P167" s="69"/>
      <c r="Q167" s="65">
        <f t="shared" si="20"/>
        <v>0</v>
      </c>
      <c r="R167" s="65">
        <f t="shared" si="21"/>
        <v>0</v>
      </c>
      <c r="S167" s="65">
        <f t="shared" si="22"/>
        <v>0</v>
      </c>
      <c r="T167" s="65">
        <f t="shared" si="23"/>
        <v>0</v>
      </c>
    </row>
    <row r="168" spans="1:20" x14ac:dyDescent="0.25">
      <c r="A168" s="66">
        <f t="shared" si="25"/>
        <v>161</v>
      </c>
      <c r="B168" s="69"/>
      <c r="C168" s="66" t="e">
        <f>VLOOKUP(B168,'Measure&amp;Incentive Picklist'!E:J,2,FALSE)</f>
        <v>#N/A</v>
      </c>
      <c r="F168" s="69"/>
      <c r="G168" s="70"/>
      <c r="H168" s="70"/>
      <c r="I168" s="69"/>
      <c r="J168" s="69"/>
      <c r="K168" s="69"/>
      <c r="L168" s="71"/>
      <c r="M168" s="71"/>
      <c r="N168" s="72" t="str">
        <f t="shared" si="24"/>
        <v/>
      </c>
      <c r="O168" s="85" t="str">
        <f>IFERROR(MIN(IF(B168="","",VLOOKUP(B168,'Measure&amp;Incentive Picklist'!E:J,5,FALSE)*G168),N168),"")</f>
        <v/>
      </c>
      <c r="P168" s="69"/>
      <c r="Q168" s="65">
        <f t="shared" ref="Q168:Q199" si="26">IF(OR(B168&gt;"",F168&gt;0,G168&gt;0,H168&gt;0,,I168&gt;"",J168&gt;0,K168&gt;0,L168&gt;0,M168&gt;0,P168&gt;0),1,0)</f>
        <v>0</v>
      </c>
      <c r="R168" s="65">
        <f t="shared" ref="R168:R199" si="27">IF(AND(B168&gt;0,ISERROR(Q168)),1,0)</f>
        <v>0</v>
      </c>
      <c r="S168" s="65">
        <f t="shared" ref="S168:S200" si="28">IF(ISERROR(N168),1,0)</f>
        <v>0</v>
      </c>
      <c r="T168" s="65">
        <f t="shared" ref="T168:T200" si="29">IF(ISERROR(O168),1,0)</f>
        <v>0</v>
      </c>
    </row>
    <row r="169" spans="1:20" x14ac:dyDescent="0.25">
      <c r="A169" s="66">
        <f t="shared" si="25"/>
        <v>162</v>
      </c>
      <c r="B169" s="69"/>
      <c r="C169" s="66" t="e">
        <f>VLOOKUP(B169,'Measure&amp;Incentive Picklist'!E:J,2,FALSE)</f>
        <v>#N/A</v>
      </c>
      <c r="F169" s="69"/>
      <c r="G169" s="70"/>
      <c r="H169" s="70"/>
      <c r="I169" s="69"/>
      <c r="J169" s="69"/>
      <c r="K169" s="69"/>
      <c r="L169" s="71"/>
      <c r="M169" s="71"/>
      <c r="N169" s="72" t="str">
        <f t="shared" si="24"/>
        <v/>
      </c>
      <c r="O169" s="85" t="str">
        <f>IFERROR(MIN(IF(B169="","",VLOOKUP(B169,'Measure&amp;Incentive Picklist'!E:J,5,FALSE)*G169),N169),"")</f>
        <v/>
      </c>
      <c r="P169" s="69"/>
      <c r="Q169" s="65">
        <f t="shared" si="26"/>
        <v>0</v>
      </c>
      <c r="R169" s="65">
        <f t="shared" si="27"/>
        <v>0</v>
      </c>
      <c r="S169" s="65">
        <f t="shared" si="28"/>
        <v>0</v>
      </c>
      <c r="T169" s="65">
        <f t="shared" si="29"/>
        <v>0</v>
      </c>
    </row>
    <row r="170" spans="1:20" x14ac:dyDescent="0.25">
      <c r="A170" s="66">
        <f t="shared" si="25"/>
        <v>163</v>
      </c>
      <c r="B170" s="69"/>
      <c r="C170" s="66" t="e">
        <f>VLOOKUP(B170,'Measure&amp;Incentive Picklist'!E:J,2,FALSE)</f>
        <v>#N/A</v>
      </c>
      <c r="F170" s="69"/>
      <c r="G170" s="70"/>
      <c r="H170" s="70"/>
      <c r="I170" s="69"/>
      <c r="J170" s="69"/>
      <c r="K170" s="69"/>
      <c r="L170" s="71"/>
      <c r="M170" s="71"/>
      <c r="N170" s="72" t="str">
        <f t="shared" si="24"/>
        <v/>
      </c>
      <c r="O170" s="85" t="str">
        <f>IFERROR(MIN(IF(B170="","",VLOOKUP(B170,'Measure&amp;Incentive Picklist'!E:J,5,FALSE)*G170),N170),"")</f>
        <v/>
      </c>
      <c r="P170" s="69"/>
      <c r="Q170" s="65">
        <f t="shared" si="26"/>
        <v>0</v>
      </c>
      <c r="R170" s="65">
        <f t="shared" si="27"/>
        <v>0</v>
      </c>
      <c r="S170" s="65">
        <f t="shared" si="28"/>
        <v>0</v>
      </c>
      <c r="T170" s="65">
        <f t="shared" si="29"/>
        <v>0</v>
      </c>
    </row>
    <row r="171" spans="1:20" x14ac:dyDescent="0.25">
      <c r="A171" s="66">
        <f t="shared" si="25"/>
        <v>164</v>
      </c>
      <c r="B171" s="69"/>
      <c r="C171" s="66" t="e">
        <f>VLOOKUP(B171,'Measure&amp;Incentive Picklist'!E:J,2,FALSE)</f>
        <v>#N/A</v>
      </c>
      <c r="F171" s="69"/>
      <c r="G171" s="70"/>
      <c r="H171" s="70"/>
      <c r="I171" s="69"/>
      <c r="J171" s="69"/>
      <c r="K171" s="69"/>
      <c r="L171" s="71"/>
      <c r="M171" s="71"/>
      <c r="N171" s="72" t="str">
        <f t="shared" si="24"/>
        <v/>
      </c>
      <c r="O171" s="85" t="str">
        <f>IFERROR(MIN(IF(B171="","",VLOOKUP(B171,'Measure&amp;Incentive Picklist'!E:J,5,FALSE)*G171),N171),"")</f>
        <v/>
      </c>
      <c r="P171" s="69"/>
      <c r="Q171" s="65">
        <f t="shared" si="26"/>
        <v>0</v>
      </c>
      <c r="R171" s="65">
        <f t="shared" si="27"/>
        <v>0</v>
      </c>
      <c r="S171" s="65">
        <f t="shared" si="28"/>
        <v>0</v>
      </c>
      <c r="T171" s="65">
        <f t="shared" si="29"/>
        <v>0</v>
      </c>
    </row>
    <row r="172" spans="1:20" x14ac:dyDescent="0.25">
      <c r="A172" s="66">
        <f t="shared" si="25"/>
        <v>165</v>
      </c>
      <c r="B172" s="69"/>
      <c r="C172" s="66" t="e">
        <f>VLOOKUP(B172,'Measure&amp;Incentive Picklist'!E:J,2,FALSE)</f>
        <v>#N/A</v>
      </c>
      <c r="F172" s="69"/>
      <c r="G172" s="70"/>
      <c r="H172" s="70"/>
      <c r="I172" s="69"/>
      <c r="J172" s="69"/>
      <c r="K172" s="69"/>
      <c r="L172" s="71"/>
      <c r="M172" s="71"/>
      <c r="N172" s="72" t="str">
        <f t="shared" si="24"/>
        <v/>
      </c>
      <c r="O172" s="85" t="str">
        <f>IFERROR(MIN(IF(B172="","",VLOOKUP(B172,'Measure&amp;Incentive Picklist'!E:J,5,FALSE)*G172),N172),"")</f>
        <v/>
      </c>
      <c r="P172" s="69"/>
      <c r="Q172" s="65">
        <f t="shared" si="26"/>
        <v>0</v>
      </c>
      <c r="R172" s="65">
        <f t="shared" si="27"/>
        <v>0</v>
      </c>
      <c r="S172" s="65">
        <f t="shared" si="28"/>
        <v>0</v>
      </c>
      <c r="T172" s="65">
        <f t="shared" si="29"/>
        <v>0</v>
      </c>
    </row>
    <row r="173" spans="1:20" x14ac:dyDescent="0.25">
      <c r="A173" s="66">
        <f t="shared" si="25"/>
        <v>166</v>
      </c>
      <c r="B173" s="69"/>
      <c r="C173" s="66" t="e">
        <f>VLOOKUP(B173,'Measure&amp;Incentive Picklist'!E:J,2,FALSE)</f>
        <v>#N/A</v>
      </c>
      <c r="F173" s="69"/>
      <c r="G173" s="70"/>
      <c r="H173" s="70"/>
      <c r="I173" s="69"/>
      <c r="J173" s="69"/>
      <c r="K173" s="69"/>
      <c r="L173" s="71"/>
      <c r="M173" s="71"/>
      <c r="N173" s="72" t="str">
        <f t="shared" si="24"/>
        <v/>
      </c>
      <c r="O173" s="85" t="str">
        <f>IFERROR(MIN(IF(B173="","",VLOOKUP(B173,'Measure&amp;Incentive Picklist'!E:J,5,FALSE)*G173),N173),"")</f>
        <v/>
      </c>
      <c r="P173" s="69"/>
      <c r="Q173" s="65">
        <f t="shared" si="26"/>
        <v>0</v>
      </c>
      <c r="R173" s="65">
        <f t="shared" si="27"/>
        <v>0</v>
      </c>
      <c r="S173" s="65">
        <f t="shared" si="28"/>
        <v>0</v>
      </c>
      <c r="T173" s="65">
        <f t="shared" si="29"/>
        <v>0</v>
      </c>
    </row>
    <row r="174" spans="1:20" x14ac:dyDescent="0.25">
      <c r="A174" s="66">
        <f t="shared" si="25"/>
        <v>167</v>
      </c>
      <c r="B174" s="69"/>
      <c r="C174" s="66" t="e">
        <f>VLOOKUP(B174,'Measure&amp;Incentive Picklist'!E:J,2,FALSE)</f>
        <v>#N/A</v>
      </c>
      <c r="F174" s="69"/>
      <c r="G174" s="70"/>
      <c r="H174" s="70"/>
      <c r="I174" s="69"/>
      <c r="J174" s="69"/>
      <c r="K174" s="69"/>
      <c r="L174" s="71"/>
      <c r="M174" s="71"/>
      <c r="N174" s="72" t="str">
        <f t="shared" si="24"/>
        <v/>
      </c>
      <c r="O174" s="85" t="str">
        <f>IFERROR(MIN(IF(B174="","",VLOOKUP(B174,'Measure&amp;Incentive Picklist'!E:J,5,FALSE)*G174),N174),"")</f>
        <v/>
      </c>
      <c r="P174" s="69"/>
      <c r="Q174" s="65">
        <f t="shared" si="26"/>
        <v>0</v>
      </c>
      <c r="R174" s="65">
        <f t="shared" si="27"/>
        <v>0</v>
      </c>
      <c r="S174" s="65">
        <f t="shared" si="28"/>
        <v>0</v>
      </c>
      <c r="T174" s="65">
        <f t="shared" si="29"/>
        <v>0</v>
      </c>
    </row>
    <row r="175" spans="1:20" x14ac:dyDescent="0.25">
      <c r="A175" s="66">
        <f t="shared" si="25"/>
        <v>168</v>
      </c>
      <c r="B175" s="69"/>
      <c r="C175" s="66" t="e">
        <f>VLOOKUP(B175,'Measure&amp;Incentive Picklist'!E:J,2,FALSE)</f>
        <v>#N/A</v>
      </c>
      <c r="F175" s="69"/>
      <c r="G175" s="70"/>
      <c r="H175" s="70"/>
      <c r="I175" s="69"/>
      <c r="J175" s="69"/>
      <c r="K175" s="69"/>
      <c r="L175" s="71"/>
      <c r="M175" s="71"/>
      <c r="N175" s="72" t="str">
        <f t="shared" si="24"/>
        <v/>
      </c>
      <c r="O175" s="85" t="str">
        <f>IFERROR(MIN(IF(B175="","",VLOOKUP(B175,'Measure&amp;Incentive Picklist'!E:J,5,FALSE)*G175),N175),"")</f>
        <v/>
      </c>
      <c r="P175" s="69"/>
      <c r="Q175" s="65">
        <f t="shared" si="26"/>
        <v>0</v>
      </c>
      <c r="R175" s="65">
        <f t="shared" si="27"/>
        <v>0</v>
      </c>
      <c r="S175" s="65">
        <f t="shared" si="28"/>
        <v>0</v>
      </c>
      <c r="T175" s="65">
        <f t="shared" si="29"/>
        <v>0</v>
      </c>
    </row>
    <row r="176" spans="1:20" x14ac:dyDescent="0.25">
      <c r="A176" s="66">
        <f t="shared" si="25"/>
        <v>169</v>
      </c>
      <c r="B176" s="69"/>
      <c r="C176" s="66" t="e">
        <f>VLOOKUP(B176,'Measure&amp;Incentive Picklist'!E:J,2,FALSE)</f>
        <v>#N/A</v>
      </c>
      <c r="F176" s="69"/>
      <c r="G176" s="70"/>
      <c r="H176" s="70"/>
      <c r="I176" s="69"/>
      <c r="J176" s="69"/>
      <c r="K176" s="69"/>
      <c r="L176" s="71"/>
      <c r="M176" s="71"/>
      <c r="N176" s="72" t="str">
        <f t="shared" si="24"/>
        <v/>
      </c>
      <c r="O176" s="85" t="str">
        <f>IFERROR(MIN(IF(B176="","",VLOOKUP(B176,'Measure&amp;Incentive Picklist'!E:J,5,FALSE)*G176),N176),"")</f>
        <v/>
      </c>
      <c r="P176" s="69"/>
      <c r="Q176" s="65">
        <f t="shared" si="26"/>
        <v>0</v>
      </c>
      <c r="R176" s="65">
        <f t="shared" si="27"/>
        <v>0</v>
      </c>
      <c r="S176" s="65">
        <f t="shared" si="28"/>
        <v>0</v>
      </c>
      <c r="T176" s="65">
        <f t="shared" si="29"/>
        <v>0</v>
      </c>
    </row>
    <row r="177" spans="1:20" x14ac:dyDescent="0.25">
      <c r="A177" s="66">
        <f t="shared" si="25"/>
        <v>170</v>
      </c>
      <c r="B177" s="69"/>
      <c r="C177" s="66" t="e">
        <f>VLOOKUP(B177,'Measure&amp;Incentive Picklist'!E:J,2,FALSE)</f>
        <v>#N/A</v>
      </c>
      <c r="F177" s="69"/>
      <c r="G177" s="70"/>
      <c r="H177" s="70"/>
      <c r="I177" s="69"/>
      <c r="J177" s="69"/>
      <c r="K177" s="69"/>
      <c r="L177" s="71"/>
      <c r="M177" s="71"/>
      <c r="N177" s="72" t="str">
        <f t="shared" si="24"/>
        <v/>
      </c>
      <c r="O177" s="85" t="str">
        <f>IFERROR(MIN(IF(B177="","",VLOOKUP(B177,'Measure&amp;Incentive Picklist'!E:J,5,FALSE)*G177),N177),"")</f>
        <v/>
      </c>
      <c r="P177" s="69"/>
      <c r="Q177" s="65">
        <f t="shared" si="26"/>
        <v>0</v>
      </c>
      <c r="R177" s="65">
        <f t="shared" si="27"/>
        <v>0</v>
      </c>
      <c r="S177" s="65">
        <f t="shared" si="28"/>
        <v>0</v>
      </c>
      <c r="T177" s="65">
        <f t="shared" si="29"/>
        <v>0</v>
      </c>
    </row>
    <row r="178" spans="1:20" x14ac:dyDescent="0.25">
      <c r="A178" s="66">
        <f t="shared" si="25"/>
        <v>171</v>
      </c>
      <c r="B178" s="69"/>
      <c r="C178" s="66" t="e">
        <f>VLOOKUP(B178,'Measure&amp;Incentive Picklist'!E:J,2,FALSE)</f>
        <v>#N/A</v>
      </c>
      <c r="F178" s="69"/>
      <c r="G178" s="70"/>
      <c r="H178" s="70"/>
      <c r="I178" s="69"/>
      <c r="J178" s="69"/>
      <c r="K178" s="69"/>
      <c r="L178" s="71"/>
      <c r="M178" s="71"/>
      <c r="N178" s="72" t="str">
        <f t="shared" si="24"/>
        <v/>
      </c>
      <c r="O178" s="85" t="str">
        <f>IFERROR(MIN(IF(B178="","",VLOOKUP(B178,'Measure&amp;Incentive Picklist'!E:J,5,FALSE)*G178),N178),"")</f>
        <v/>
      </c>
      <c r="P178" s="69"/>
      <c r="Q178" s="65">
        <f t="shared" si="26"/>
        <v>0</v>
      </c>
      <c r="R178" s="65">
        <f t="shared" si="27"/>
        <v>0</v>
      </c>
      <c r="S178" s="65">
        <f t="shared" si="28"/>
        <v>0</v>
      </c>
      <c r="T178" s="65">
        <f t="shared" si="29"/>
        <v>0</v>
      </c>
    </row>
    <row r="179" spans="1:20" x14ac:dyDescent="0.25">
      <c r="A179" s="66">
        <f t="shared" si="25"/>
        <v>172</v>
      </c>
      <c r="B179" s="69"/>
      <c r="C179" s="66" t="e">
        <f>VLOOKUP(B179,'Measure&amp;Incentive Picklist'!E:J,2,FALSE)</f>
        <v>#N/A</v>
      </c>
      <c r="F179" s="69"/>
      <c r="G179" s="70"/>
      <c r="H179" s="70"/>
      <c r="I179" s="69"/>
      <c r="J179" s="69"/>
      <c r="K179" s="69"/>
      <c r="L179" s="71"/>
      <c r="M179" s="71"/>
      <c r="N179" s="72" t="str">
        <f t="shared" si="24"/>
        <v/>
      </c>
      <c r="O179" s="85" t="str">
        <f>IFERROR(MIN(IF(B179="","",VLOOKUP(B179,'Measure&amp;Incentive Picklist'!E:J,5,FALSE)*G179),N179),"")</f>
        <v/>
      </c>
      <c r="P179" s="69"/>
      <c r="Q179" s="65">
        <f t="shared" si="26"/>
        <v>0</v>
      </c>
      <c r="R179" s="65">
        <f t="shared" si="27"/>
        <v>0</v>
      </c>
      <c r="S179" s="65">
        <f t="shared" si="28"/>
        <v>0</v>
      </c>
      <c r="T179" s="65">
        <f t="shared" si="29"/>
        <v>0</v>
      </c>
    </row>
    <row r="180" spans="1:20" x14ac:dyDescent="0.25">
      <c r="A180" s="66">
        <f t="shared" si="25"/>
        <v>173</v>
      </c>
      <c r="B180" s="69"/>
      <c r="C180" s="66" t="e">
        <f>VLOOKUP(B180,'Measure&amp;Incentive Picklist'!E:J,2,FALSE)</f>
        <v>#N/A</v>
      </c>
      <c r="F180" s="69"/>
      <c r="G180" s="70"/>
      <c r="H180" s="70"/>
      <c r="I180" s="69"/>
      <c r="J180" s="69"/>
      <c r="K180" s="69"/>
      <c r="L180" s="71"/>
      <c r="M180" s="71"/>
      <c r="N180" s="72" t="str">
        <f t="shared" si="24"/>
        <v/>
      </c>
      <c r="O180" s="85" t="str">
        <f>IFERROR(MIN(IF(B180="","",VLOOKUP(B180,'Measure&amp;Incentive Picklist'!E:J,5,FALSE)*G180),N180),"")</f>
        <v/>
      </c>
      <c r="P180" s="69"/>
      <c r="Q180" s="65">
        <f t="shared" si="26"/>
        <v>0</v>
      </c>
      <c r="R180" s="65">
        <f t="shared" si="27"/>
        <v>0</v>
      </c>
      <c r="S180" s="65">
        <f t="shared" si="28"/>
        <v>0</v>
      </c>
      <c r="T180" s="65">
        <f t="shared" si="29"/>
        <v>0</v>
      </c>
    </row>
    <row r="181" spans="1:20" x14ac:dyDescent="0.25">
      <c r="A181" s="66">
        <f t="shared" si="25"/>
        <v>174</v>
      </c>
      <c r="B181" s="69"/>
      <c r="C181" s="66" t="e">
        <f>VLOOKUP(B181,'Measure&amp;Incentive Picklist'!E:J,2,FALSE)</f>
        <v>#N/A</v>
      </c>
      <c r="F181" s="69"/>
      <c r="G181" s="70"/>
      <c r="H181" s="70"/>
      <c r="I181" s="69"/>
      <c r="J181" s="69"/>
      <c r="K181" s="69"/>
      <c r="L181" s="71"/>
      <c r="M181" s="71"/>
      <c r="N181" s="72" t="str">
        <f t="shared" si="24"/>
        <v/>
      </c>
      <c r="O181" s="85" t="str">
        <f>IFERROR(MIN(IF(B181="","",VLOOKUP(B181,'Measure&amp;Incentive Picklist'!E:J,5,FALSE)*G181),N181),"")</f>
        <v/>
      </c>
      <c r="P181" s="69"/>
      <c r="Q181" s="65">
        <f t="shared" si="26"/>
        <v>0</v>
      </c>
      <c r="R181" s="65">
        <f t="shared" si="27"/>
        <v>0</v>
      </c>
      <c r="S181" s="65">
        <f t="shared" si="28"/>
        <v>0</v>
      </c>
      <c r="T181" s="65">
        <f t="shared" si="29"/>
        <v>0</v>
      </c>
    </row>
    <row r="182" spans="1:20" x14ac:dyDescent="0.25">
      <c r="A182" s="66">
        <f t="shared" si="25"/>
        <v>175</v>
      </c>
      <c r="B182" s="69"/>
      <c r="C182" s="66" t="e">
        <f>VLOOKUP(B182,'Measure&amp;Incentive Picklist'!E:J,2,FALSE)</f>
        <v>#N/A</v>
      </c>
      <c r="F182" s="69"/>
      <c r="G182" s="70"/>
      <c r="H182" s="70"/>
      <c r="I182" s="69"/>
      <c r="J182" s="69"/>
      <c r="K182" s="69"/>
      <c r="L182" s="71"/>
      <c r="M182" s="71"/>
      <c r="N182" s="72" t="str">
        <f t="shared" si="24"/>
        <v/>
      </c>
      <c r="O182" s="85" t="str">
        <f>IFERROR(MIN(IF(B182="","",VLOOKUP(B182,'Measure&amp;Incentive Picklist'!E:J,5,FALSE)*G182),N182),"")</f>
        <v/>
      </c>
      <c r="P182" s="69"/>
      <c r="Q182" s="65">
        <f t="shared" si="26"/>
        <v>0</v>
      </c>
      <c r="R182" s="65">
        <f t="shared" si="27"/>
        <v>0</v>
      </c>
      <c r="S182" s="65">
        <f t="shared" si="28"/>
        <v>0</v>
      </c>
      <c r="T182" s="65">
        <f t="shared" si="29"/>
        <v>0</v>
      </c>
    </row>
    <row r="183" spans="1:20" x14ac:dyDescent="0.25">
      <c r="A183" s="66">
        <f t="shared" si="25"/>
        <v>176</v>
      </c>
      <c r="B183" s="69"/>
      <c r="C183" s="66" t="e">
        <f>VLOOKUP(B183,'Measure&amp;Incentive Picklist'!E:J,2,FALSE)</f>
        <v>#N/A</v>
      </c>
      <c r="F183" s="69"/>
      <c r="G183" s="70"/>
      <c r="H183" s="70"/>
      <c r="I183" s="69"/>
      <c r="J183" s="69"/>
      <c r="K183" s="69"/>
      <c r="L183" s="71"/>
      <c r="M183" s="71"/>
      <c r="N183" s="72" t="str">
        <f t="shared" si="24"/>
        <v/>
      </c>
      <c r="O183" s="85" t="str">
        <f>IFERROR(MIN(IF(B183="","",VLOOKUP(B183,'Measure&amp;Incentive Picklist'!E:J,5,FALSE)*G183),N183),"")</f>
        <v/>
      </c>
      <c r="P183" s="69"/>
      <c r="Q183" s="65">
        <f t="shared" si="26"/>
        <v>0</v>
      </c>
      <c r="R183" s="65">
        <f t="shared" si="27"/>
        <v>0</v>
      </c>
      <c r="S183" s="65">
        <f t="shared" si="28"/>
        <v>0</v>
      </c>
      <c r="T183" s="65">
        <f t="shared" si="29"/>
        <v>0</v>
      </c>
    </row>
    <row r="184" spans="1:20" x14ac:dyDescent="0.25">
      <c r="A184" s="66">
        <f t="shared" si="25"/>
        <v>177</v>
      </c>
      <c r="B184" s="69"/>
      <c r="C184" s="66" t="e">
        <f>VLOOKUP(B184,'Measure&amp;Incentive Picklist'!E:J,2,FALSE)</f>
        <v>#N/A</v>
      </c>
      <c r="F184" s="69"/>
      <c r="G184" s="70"/>
      <c r="H184" s="70"/>
      <c r="I184" s="69"/>
      <c r="J184" s="69"/>
      <c r="K184" s="69"/>
      <c r="L184" s="71"/>
      <c r="M184" s="71"/>
      <c r="N184" s="72" t="str">
        <f t="shared" si="24"/>
        <v/>
      </c>
      <c r="O184" s="85" t="str">
        <f>IFERROR(MIN(IF(B184="","",VLOOKUP(B184,'Measure&amp;Incentive Picklist'!E:J,5,FALSE)*G184),N184),"")</f>
        <v/>
      </c>
      <c r="P184" s="69"/>
      <c r="Q184" s="65">
        <f t="shared" si="26"/>
        <v>0</v>
      </c>
      <c r="R184" s="65">
        <f t="shared" si="27"/>
        <v>0</v>
      </c>
      <c r="S184" s="65">
        <f t="shared" si="28"/>
        <v>0</v>
      </c>
      <c r="T184" s="65">
        <f t="shared" si="29"/>
        <v>0</v>
      </c>
    </row>
    <row r="185" spans="1:20" x14ac:dyDescent="0.25">
      <c r="A185" s="66">
        <f t="shared" si="25"/>
        <v>178</v>
      </c>
      <c r="B185" s="69"/>
      <c r="C185" s="66" t="e">
        <f>VLOOKUP(B185,'Measure&amp;Incentive Picklist'!E:J,2,FALSE)</f>
        <v>#N/A</v>
      </c>
      <c r="F185" s="69"/>
      <c r="G185" s="70"/>
      <c r="H185" s="70"/>
      <c r="I185" s="69"/>
      <c r="J185" s="69"/>
      <c r="K185" s="69"/>
      <c r="L185" s="71"/>
      <c r="M185" s="71"/>
      <c r="N185" s="72" t="str">
        <f t="shared" si="24"/>
        <v/>
      </c>
      <c r="O185" s="85" t="str">
        <f>IFERROR(MIN(IF(B185="","",VLOOKUP(B185,'Measure&amp;Incentive Picklist'!E:J,5,FALSE)*G185),N185),"")</f>
        <v/>
      </c>
      <c r="P185" s="69"/>
      <c r="Q185" s="65">
        <f t="shared" si="26"/>
        <v>0</v>
      </c>
      <c r="R185" s="65">
        <f t="shared" si="27"/>
        <v>0</v>
      </c>
      <c r="S185" s="65">
        <f t="shared" si="28"/>
        <v>0</v>
      </c>
      <c r="T185" s="65">
        <f t="shared" si="29"/>
        <v>0</v>
      </c>
    </row>
    <row r="186" spans="1:20" x14ac:dyDescent="0.25">
      <c r="A186" s="66">
        <f t="shared" si="25"/>
        <v>179</v>
      </c>
      <c r="B186" s="69"/>
      <c r="C186" s="66" t="e">
        <f>VLOOKUP(B186,'Measure&amp;Incentive Picklist'!E:J,2,FALSE)</f>
        <v>#N/A</v>
      </c>
      <c r="F186" s="69"/>
      <c r="G186" s="70"/>
      <c r="H186" s="70"/>
      <c r="I186" s="69"/>
      <c r="J186" s="69"/>
      <c r="K186" s="69"/>
      <c r="L186" s="71"/>
      <c r="M186" s="71"/>
      <c r="N186" s="72" t="str">
        <f t="shared" si="24"/>
        <v/>
      </c>
      <c r="O186" s="85" t="str">
        <f>IFERROR(MIN(IF(B186="","",VLOOKUP(B186,'Measure&amp;Incentive Picklist'!E:J,5,FALSE)*G186),N186),"")</f>
        <v/>
      </c>
      <c r="P186" s="69"/>
      <c r="Q186" s="65">
        <f t="shared" si="26"/>
        <v>0</v>
      </c>
      <c r="R186" s="65">
        <f t="shared" si="27"/>
        <v>0</v>
      </c>
      <c r="S186" s="65">
        <f t="shared" si="28"/>
        <v>0</v>
      </c>
      <c r="T186" s="65">
        <f t="shared" si="29"/>
        <v>0</v>
      </c>
    </row>
    <row r="187" spans="1:20" x14ac:dyDescent="0.25">
      <c r="A187" s="66">
        <f t="shared" si="25"/>
        <v>180</v>
      </c>
      <c r="B187" s="69"/>
      <c r="C187" s="66" t="e">
        <f>VLOOKUP(B187,'Measure&amp;Incentive Picklist'!E:J,2,FALSE)</f>
        <v>#N/A</v>
      </c>
      <c r="F187" s="69"/>
      <c r="G187" s="70"/>
      <c r="H187" s="70"/>
      <c r="I187" s="69"/>
      <c r="J187" s="69"/>
      <c r="K187" s="69"/>
      <c r="L187" s="71"/>
      <c r="M187" s="71"/>
      <c r="N187" s="72" t="str">
        <f t="shared" si="24"/>
        <v/>
      </c>
      <c r="O187" s="85" t="str">
        <f>IFERROR(MIN(IF(B187="","",VLOOKUP(B187,'Measure&amp;Incentive Picklist'!E:J,5,FALSE)*G187),N187),"")</f>
        <v/>
      </c>
      <c r="P187" s="69"/>
      <c r="Q187" s="65">
        <f t="shared" si="26"/>
        <v>0</v>
      </c>
      <c r="R187" s="65">
        <f t="shared" si="27"/>
        <v>0</v>
      </c>
      <c r="S187" s="65">
        <f t="shared" si="28"/>
        <v>0</v>
      </c>
      <c r="T187" s="65">
        <f t="shared" si="29"/>
        <v>0</v>
      </c>
    </row>
    <row r="188" spans="1:20" x14ac:dyDescent="0.25">
      <c r="A188" s="66">
        <f t="shared" si="25"/>
        <v>181</v>
      </c>
      <c r="B188" s="69"/>
      <c r="C188" s="66" t="e">
        <f>VLOOKUP(B188,'Measure&amp;Incentive Picklist'!E:J,2,FALSE)</f>
        <v>#N/A</v>
      </c>
      <c r="F188" s="69"/>
      <c r="G188" s="70"/>
      <c r="H188" s="70"/>
      <c r="I188" s="69"/>
      <c r="J188" s="69"/>
      <c r="K188" s="69"/>
      <c r="L188" s="71"/>
      <c r="M188" s="71"/>
      <c r="N188" s="72" t="str">
        <f t="shared" si="24"/>
        <v/>
      </c>
      <c r="O188" s="85" t="str">
        <f>IFERROR(MIN(IF(B188="","",VLOOKUP(B188,'Measure&amp;Incentive Picklist'!E:J,5,FALSE)*G188),N188),"")</f>
        <v/>
      </c>
      <c r="P188" s="69"/>
      <c r="Q188" s="65">
        <f t="shared" si="26"/>
        <v>0</v>
      </c>
      <c r="R188" s="65">
        <f t="shared" si="27"/>
        <v>0</v>
      </c>
      <c r="S188" s="65">
        <f t="shared" si="28"/>
        <v>0</v>
      </c>
      <c r="T188" s="65">
        <f t="shared" si="29"/>
        <v>0</v>
      </c>
    </row>
    <row r="189" spans="1:20" x14ac:dyDescent="0.25">
      <c r="A189" s="66">
        <f t="shared" si="25"/>
        <v>182</v>
      </c>
      <c r="B189" s="69"/>
      <c r="C189" s="66" t="e">
        <f>VLOOKUP(B189,'Measure&amp;Incentive Picklist'!E:J,2,FALSE)</f>
        <v>#N/A</v>
      </c>
      <c r="F189" s="69"/>
      <c r="G189" s="70"/>
      <c r="H189" s="70"/>
      <c r="I189" s="69"/>
      <c r="J189" s="69"/>
      <c r="K189" s="69"/>
      <c r="L189" s="71"/>
      <c r="M189" s="71"/>
      <c r="N189" s="72" t="str">
        <f t="shared" si="24"/>
        <v/>
      </c>
      <c r="O189" s="85" t="str">
        <f>IFERROR(MIN(IF(B189="","",VLOOKUP(B189,'Measure&amp;Incentive Picklist'!E:J,5,FALSE)*G189),N189),"")</f>
        <v/>
      </c>
      <c r="P189" s="69"/>
      <c r="Q189" s="65">
        <f t="shared" si="26"/>
        <v>0</v>
      </c>
      <c r="R189" s="65">
        <f t="shared" si="27"/>
        <v>0</v>
      </c>
      <c r="S189" s="65">
        <f t="shared" si="28"/>
        <v>0</v>
      </c>
      <c r="T189" s="65">
        <f t="shared" si="29"/>
        <v>0</v>
      </c>
    </row>
    <row r="190" spans="1:20" x14ac:dyDescent="0.25">
      <c r="A190" s="66">
        <f t="shared" si="25"/>
        <v>183</v>
      </c>
      <c r="B190" s="69"/>
      <c r="C190" s="66" t="e">
        <f>VLOOKUP(B190,'Measure&amp;Incentive Picklist'!E:J,2,FALSE)</f>
        <v>#N/A</v>
      </c>
      <c r="F190" s="69"/>
      <c r="G190" s="70"/>
      <c r="H190" s="70"/>
      <c r="I190" s="69"/>
      <c r="J190" s="69"/>
      <c r="K190" s="69"/>
      <c r="L190" s="71"/>
      <c r="M190" s="71"/>
      <c r="N190" s="72" t="str">
        <f t="shared" si="24"/>
        <v/>
      </c>
      <c r="O190" s="85" t="str">
        <f>IFERROR(MIN(IF(B190="","",VLOOKUP(B190,'Measure&amp;Incentive Picklist'!E:J,5,FALSE)*G190),N190),"")</f>
        <v/>
      </c>
      <c r="P190" s="69"/>
      <c r="Q190" s="65">
        <f t="shared" si="26"/>
        <v>0</v>
      </c>
      <c r="R190" s="65">
        <f t="shared" si="27"/>
        <v>0</v>
      </c>
      <c r="S190" s="65">
        <f t="shared" si="28"/>
        <v>0</v>
      </c>
      <c r="T190" s="65">
        <f t="shared" si="29"/>
        <v>0</v>
      </c>
    </row>
    <row r="191" spans="1:20" x14ac:dyDescent="0.25">
      <c r="A191" s="66">
        <f t="shared" si="25"/>
        <v>184</v>
      </c>
      <c r="B191" s="69"/>
      <c r="C191" s="66" t="e">
        <f>VLOOKUP(B191,'Measure&amp;Incentive Picklist'!E:J,2,FALSE)</f>
        <v>#N/A</v>
      </c>
      <c r="F191" s="69"/>
      <c r="G191" s="70"/>
      <c r="H191" s="70"/>
      <c r="I191" s="69"/>
      <c r="J191" s="69"/>
      <c r="K191" s="69"/>
      <c r="L191" s="71"/>
      <c r="M191" s="71"/>
      <c r="N191" s="72" t="str">
        <f t="shared" si="24"/>
        <v/>
      </c>
      <c r="O191" s="85" t="str">
        <f>IFERROR(MIN(IF(B191="","",VLOOKUP(B191,'Measure&amp;Incentive Picklist'!E:J,5,FALSE)*G191),N191),"")</f>
        <v/>
      </c>
      <c r="P191" s="69"/>
      <c r="Q191" s="65">
        <f t="shared" si="26"/>
        <v>0</v>
      </c>
      <c r="R191" s="65">
        <f t="shared" si="27"/>
        <v>0</v>
      </c>
      <c r="S191" s="65">
        <f t="shared" si="28"/>
        <v>0</v>
      </c>
      <c r="T191" s="65">
        <f t="shared" si="29"/>
        <v>0</v>
      </c>
    </row>
    <row r="192" spans="1:20" x14ac:dyDescent="0.25">
      <c r="A192" s="66">
        <f t="shared" si="25"/>
        <v>185</v>
      </c>
      <c r="B192" s="69"/>
      <c r="C192" s="66" t="e">
        <f>VLOOKUP(B192,'Measure&amp;Incentive Picklist'!E:J,2,FALSE)</f>
        <v>#N/A</v>
      </c>
      <c r="F192" s="69"/>
      <c r="G192" s="70"/>
      <c r="H192" s="70"/>
      <c r="I192" s="69"/>
      <c r="J192" s="69"/>
      <c r="K192" s="69"/>
      <c r="L192" s="71"/>
      <c r="M192" s="71"/>
      <c r="N192" s="72" t="str">
        <f t="shared" si="24"/>
        <v/>
      </c>
      <c r="O192" s="85" t="str">
        <f>IFERROR(MIN(IF(B192="","",VLOOKUP(B192,'Measure&amp;Incentive Picklist'!E:J,5,FALSE)*G192),N192),"")</f>
        <v/>
      </c>
      <c r="P192" s="69"/>
      <c r="Q192" s="65">
        <f t="shared" si="26"/>
        <v>0</v>
      </c>
      <c r="R192" s="65">
        <f t="shared" si="27"/>
        <v>0</v>
      </c>
      <c r="S192" s="65">
        <f t="shared" si="28"/>
        <v>0</v>
      </c>
      <c r="T192" s="65">
        <f t="shared" si="29"/>
        <v>0</v>
      </c>
    </row>
    <row r="193" spans="1:20" x14ac:dyDescent="0.25">
      <c r="A193" s="66">
        <f t="shared" si="25"/>
        <v>186</v>
      </c>
      <c r="B193" s="69"/>
      <c r="C193" s="66" t="e">
        <f>VLOOKUP(B193,'Measure&amp;Incentive Picklist'!E:J,2,FALSE)</f>
        <v>#N/A</v>
      </c>
      <c r="F193" s="69"/>
      <c r="G193" s="70"/>
      <c r="H193" s="70"/>
      <c r="I193" s="69"/>
      <c r="J193" s="69"/>
      <c r="K193" s="69"/>
      <c r="L193" s="71"/>
      <c r="M193" s="71"/>
      <c r="N193" s="72" t="str">
        <f t="shared" si="24"/>
        <v/>
      </c>
      <c r="O193" s="85" t="str">
        <f>IFERROR(MIN(IF(B193="","",VLOOKUP(B193,'Measure&amp;Incentive Picklist'!E:J,5,FALSE)*G193),N193),"")</f>
        <v/>
      </c>
      <c r="P193" s="69"/>
      <c r="Q193" s="65">
        <f t="shared" si="26"/>
        <v>0</v>
      </c>
      <c r="R193" s="65">
        <f t="shared" si="27"/>
        <v>0</v>
      </c>
      <c r="S193" s="65">
        <f t="shared" si="28"/>
        <v>0</v>
      </c>
      <c r="T193" s="65">
        <f t="shared" si="29"/>
        <v>0</v>
      </c>
    </row>
    <row r="194" spans="1:20" x14ac:dyDescent="0.25">
      <c r="A194" s="66">
        <f t="shared" si="25"/>
        <v>187</v>
      </c>
      <c r="B194" s="69"/>
      <c r="C194" s="66" t="e">
        <f>VLOOKUP(B194,'Measure&amp;Incentive Picklist'!E:J,2,FALSE)</f>
        <v>#N/A</v>
      </c>
      <c r="F194" s="69"/>
      <c r="G194" s="70"/>
      <c r="H194" s="70"/>
      <c r="I194" s="69"/>
      <c r="J194" s="69"/>
      <c r="K194" s="69"/>
      <c r="L194" s="71"/>
      <c r="M194" s="71"/>
      <c r="N194" s="72" t="str">
        <f t="shared" si="24"/>
        <v/>
      </c>
      <c r="O194" s="85" t="str">
        <f>IFERROR(MIN(IF(B194="","",VLOOKUP(B194,'Measure&amp;Incentive Picklist'!E:J,5,FALSE)*G194),N194),"")</f>
        <v/>
      </c>
      <c r="P194" s="69"/>
      <c r="Q194" s="65">
        <f t="shared" si="26"/>
        <v>0</v>
      </c>
      <c r="R194" s="65">
        <f t="shared" si="27"/>
        <v>0</v>
      </c>
      <c r="S194" s="65">
        <f t="shared" si="28"/>
        <v>0</v>
      </c>
      <c r="T194" s="65">
        <f t="shared" si="29"/>
        <v>0</v>
      </c>
    </row>
    <row r="195" spans="1:20" x14ac:dyDescent="0.25">
      <c r="A195" s="66">
        <f t="shared" si="25"/>
        <v>188</v>
      </c>
      <c r="B195" s="69"/>
      <c r="C195" s="66" t="e">
        <f>VLOOKUP(B195,'Measure&amp;Incentive Picklist'!E:J,2,FALSE)</f>
        <v>#N/A</v>
      </c>
      <c r="F195" s="69"/>
      <c r="G195" s="70"/>
      <c r="H195" s="70"/>
      <c r="I195" s="69"/>
      <c r="J195" s="69"/>
      <c r="K195" s="69"/>
      <c r="L195" s="71"/>
      <c r="M195" s="71"/>
      <c r="N195" s="72" t="str">
        <f t="shared" si="24"/>
        <v/>
      </c>
      <c r="O195" s="85" t="str">
        <f>IFERROR(MIN(IF(B195="","",VLOOKUP(B195,'Measure&amp;Incentive Picklist'!E:J,5,FALSE)*G195),N195),"")</f>
        <v/>
      </c>
      <c r="P195" s="69"/>
      <c r="Q195" s="65">
        <f t="shared" si="26"/>
        <v>0</v>
      </c>
      <c r="R195" s="65">
        <f t="shared" si="27"/>
        <v>0</v>
      </c>
      <c r="S195" s="65">
        <f t="shared" si="28"/>
        <v>0</v>
      </c>
      <c r="T195" s="65">
        <f t="shared" si="29"/>
        <v>0</v>
      </c>
    </row>
    <row r="196" spans="1:20" x14ac:dyDescent="0.25">
      <c r="A196" s="66">
        <f t="shared" si="25"/>
        <v>189</v>
      </c>
      <c r="B196" s="69"/>
      <c r="C196" s="66" t="e">
        <f>VLOOKUP(B196,'Measure&amp;Incentive Picklist'!E:J,2,FALSE)</f>
        <v>#N/A</v>
      </c>
      <c r="F196" s="69"/>
      <c r="G196" s="70"/>
      <c r="H196" s="70"/>
      <c r="I196" s="69"/>
      <c r="J196" s="69"/>
      <c r="K196" s="69"/>
      <c r="L196" s="71"/>
      <c r="M196" s="71"/>
      <c r="N196" s="72" t="str">
        <f t="shared" si="24"/>
        <v/>
      </c>
      <c r="O196" s="85" t="str">
        <f>IFERROR(MIN(IF(B196="","",VLOOKUP(B196,'Measure&amp;Incentive Picklist'!E:J,5,FALSE)*G196),N196),"")</f>
        <v/>
      </c>
      <c r="P196" s="69"/>
      <c r="Q196" s="65">
        <f t="shared" si="26"/>
        <v>0</v>
      </c>
      <c r="R196" s="65">
        <f t="shared" si="27"/>
        <v>0</v>
      </c>
      <c r="S196" s="65">
        <f t="shared" si="28"/>
        <v>0</v>
      </c>
      <c r="T196" s="65">
        <f t="shared" si="29"/>
        <v>0</v>
      </c>
    </row>
    <row r="197" spans="1:20" x14ac:dyDescent="0.25">
      <c r="A197" s="66">
        <f t="shared" si="25"/>
        <v>190</v>
      </c>
      <c r="B197" s="69"/>
      <c r="C197" s="66" t="e">
        <f>VLOOKUP(B197,'Measure&amp;Incentive Picklist'!E:J,2,FALSE)</f>
        <v>#N/A</v>
      </c>
      <c r="F197" s="69"/>
      <c r="G197" s="70"/>
      <c r="H197" s="70"/>
      <c r="I197" s="69"/>
      <c r="J197" s="69"/>
      <c r="K197" s="69"/>
      <c r="L197" s="71"/>
      <c r="M197" s="71"/>
      <c r="N197" s="72" t="str">
        <f t="shared" si="24"/>
        <v/>
      </c>
      <c r="O197" s="85" t="str">
        <f>IFERROR(MIN(IF(B197="","",VLOOKUP(B197,'Measure&amp;Incentive Picklist'!E:J,5,FALSE)*G197),N197),"")</f>
        <v/>
      </c>
      <c r="P197" s="69"/>
      <c r="Q197" s="65">
        <f t="shared" si="26"/>
        <v>0</v>
      </c>
      <c r="R197" s="65">
        <f t="shared" si="27"/>
        <v>0</v>
      </c>
      <c r="S197" s="65">
        <f t="shared" si="28"/>
        <v>0</v>
      </c>
      <c r="T197" s="65">
        <f t="shared" si="29"/>
        <v>0</v>
      </c>
    </row>
    <row r="198" spans="1:20" x14ac:dyDescent="0.25">
      <c r="A198" s="66">
        <f t="shared" si="25"/>
        <v>191</v>
      </c>
      <c r="B198" s="69"/>
      <c r="C198" s="66" t="e">
        <f>VLOOKUP(B198,'Measure&amp;Incentive Picklist'!E:J,2,FALSE)</f>
        <v>#N/A</v>
      </c>
      <c r="F198" s="69"/>
      <c r="G198" s="70"/>
      <c r="H198" s="70"/>
      <c r="I198" s="69"/>
      <c r="J198" s="69"/>
      <c r="K198" s="69"/>
      <c r="L198" s="71"/>
      <c r="M198" s="71"/>
      <c r="N198" s="72" t="str">
        <f t="shared" si="24"/>
        <v/>
      </c>
      <c r="O198" s="85" t="str">
        <f>IFERROR(MIN(IF(B198="","",VLOOKUP(B198,'Measure&amp;Incentive Picklist'!E:J,5,FALSE)*G198),N198),"")</f>
        <v/>
      </c>
      <c r="P198" s="69"/>
      <c r="Q198" s="65">
        <f t="shared" si="26"/>
        <v>0</v>
      </c>
      <c r="R198" s="65">
        <f t="shared" si="27"/>
        <v>0</v>
      </c>
      <c r="S198" s="65">
        <f t="shared" si="28"/>
        <v>0</v>
      </c>
      <c r="T198" s="65">
        <f t="shared" si="29"/>
        <v>0</v>
      </c>
    </row>
    <row r="199" spans="1:20" x14ac:dyDescent="0.25">
      <c r="A199" s="66">
        <f t="shared" si="25"/>
        <v>192</v>
      </c>
      <c r="B199" s="69"/>
      <c r="C199" s="66" t="e">
        <f>VLOOKUP(B199,'Measure&amp;Incentive Picklist'!E:J,2,FALSE)</f>
        <v>#N/A</v>
      </c>
      <c r="F199" s="69"/>
      <c r="G199" s="70"/>
      <c r="H199" s="70"/>
      <c r="I199" s="69"/>
      <c r="J199" s="69"/>
      <c r="K199" s="69"/>
      <c r="L199" s="71"/>
      <c r="M199" s="71"/>
      <c r="N199" s="72" t="str">
        <f t="shared" si="24"/>
        <v/>
      </c>
      <c r="O199" s="85" t="str">
        <f>IFERROR(MIN(IF(B199="","",VLOOKUP(B199,'Measure&amp;Incentive Picklist'!E:J,5,FALSE)*G199),N199),"")</f>
        <v/>
      </c>
      <c r="P199" s="69"/>
      <c r="Q199" s="65">
        <f t="shared" si="26"/>
        <v>0</v>
      </c>
      <c r="R199" s="65">
        <f t="shared" si="27"/>
        <v>0</v>
      </c>
      <c r="S199" s="65">
        <f t="shared" si="28"/>
        <v>0</v>
      </c>
      <c r="T199" s="65">
        <f t="shared" si="29"/>
        <v>0</v>
      </c>
    </row>
    <row r="200" spans="1:20" x14ac:dyDescent="0.25">
      <c r="A200" s="66">
        <f t="shared" si="25"/>
        <v>193</v>
      </c>
      <c r="B200" s="69"/>
      <c r="C200" s="66" t="e">
        <f>VLOOKUP(B200,'Measure&amp;Incentive Picklist'!E:J,2,FALSE)</f>
        <v>#N/A</v>
      </c>
      <c r="F200" s="69"/>
      <c r="G200" s="70"/>
      <c r="H200" s="70"/>
      <c r="I200" s="69"/>
      <c r="J200" s="69"/>
      <c r="K200" s="69"/>
      <c r="L200" s="71"/>
      <c r="M200" s="71"/>
      <c r="N200" s="72" t="str">
        <f t="shared" si="24"/>
        <v/>
      </c>
      <c r="O200" s="85" t="str">
        <f>IFERROR(MIN(IF(B200="","",VLOOKUP(B200,'Measure&amp;Incentive Picklist'!E:J,5,FALSE)*G200),N200),"")</f>
        <v/>
      </c>
      <c r="P200" s="69"/>
      <c r="Q200" s="65">
        <f t="shared" ref="Q200:Q207" si="30">IF(OR(B200&gt;"",F200&gt;0,G200&gt;0,H200&gt;0,,I200&gt;"",J200&gt;0,K200&gt;0,L200&gt;0,M200&gt;0,P200&gt;0),1,0)</f>
        <v>0</v>
      </c>
      <c r="R200" s="65">
        <f t="shared" ref="R200:R207" si="31">IF(AND(B200&gt;0,ISERROR(Q200)),1,0)</f>
        <v>0</v>
      </c>
      <c r="S200" s="65">
        <f t="shared" si="28"/>
        <v>0</v>
      </c>
      <c r="T200" s="65">
        <f t="shared" si="29"/>
        <v>0</v>
      </c>
    </row>
    <row r="201" spans="1:20" x14ac:dyDescent="0.25">
      <c r="A201" s="66">
        <f t="shared" si="25"/>
        <v>194</v>
      </c>
      <c r="B201" s="69"/>
      <c r="C201" s="66" t="e">
        <f>VLOOKUP(B201,'Measure&amp;Incentive Picklist'!E:J,2,FALSE)</f>
        <v>#N/A</v>
      </c>
      <c r="F201" s="69"/>
      <c r="G201" s="70"/>
      <c r="H201" s="70"/>
      <c r="I201" s="69"/>
      <c r="J201" s="69"/>
      <c r="K201" s="69"/>
      <c r="L201" s="71"/>
      <c r="M201" s="71"/>
      <c r="N201" s="72" t="str">
        <f t="shared" ref="N201:N207" si="32">IF(AND(L201="",M201=""),"",$L201+$M201)</f>
        <v/>
      </c>
      <c r="O201" s="85" t="str">
        <f>IFERROR(MIN(IF(B201="","",VLOOKUP(B201,'Measure&amp;Incentive Picklist'!E:J,5,FALSE)*G201),N201),"")</f>
        <v/>
      </c>
      <c r="P201" s="69"/>
      <c r="Q201" s="65">
        <f t="shared" si="30"/>
        <v>0</v>
      </c>
      <c r="R201" s="65">
        <f t="shared" si="31"/>
        <v>0</v>
      </c>
      <c r="S201" s="65">
        <f t="shared" ref="S201:T207" si="33">IF(ISERROR(N201),1,0)</f>
        <v>0</v>
      </c>
      <c r="T201" s="65">
        <f t="shared" si="33"/>
        <v>0</v>
      </c>
    </row>
    <row r="202" spans="1:20" x14ac:dyDescent="0.25">
      <c r="A202" s="66">
        <f t="shared" ref="A202:A207" si="34">A201+1</f>
        <v>195</v>
      </c>
      <c r="B202" s="69"/>
      <c r="C202" s="66" t="e">
        <f>VLOOKUP(B202,'Measure&amp;Incentive Picklist'!E:J,2,FALSE)</f>
        <v>#N/A</v>
      </c>
      <c r="F202" s="69"/>
      <c r="G202" s="70"/>
      <c r="H202" s="70"/>
      <c r="I202" s="69"/>
      <c r="J202" s="69"/>
      <c r="K202" s="69"/>
      <c r="L202" s="71"/>
      <c r="M202" s="71"/>
      <c r="N202" s="72" t="str">
        <f t="shared" si="32"/>
        <v/>
      </c>
      <c r="O202" s="85" t="str">
        <f>IFERROR(MIN(IF(B202="","",VLOOKUP(B202,'Measure&amp;Incentive Picklist'!E:J,5,FALSE)*G202),N202),"")</f>
        <v/>
      </c>
      <c r="P202" s="69"/>
      <c r="Q202" s="65">
        <f t="shared" si="30"/>
        <v>0</v>
      </c>
      <c r="R202" s="65">
        <f t="shared" si="31"/>
        <v>0</v>
      </c>
      <c r="S202" s="65">
        <f t="shared" si="33"/>
        <v>0</v>
      </c>
      <c r="T202" s="65">
        <f t="shared" si="33"/>
        <v>0</v>
      </c>
    </row>
    <row r="203" spans="1:20" x14ac:dyDescent="0.25">
      <c r="A203" s="66">
        <f t="shared" si="34"/>
        <v>196</v>
      </c>
      <c r="B203" s="69"/>
      <c r="C203" s="66" t="e">
        <f>VLOOKUP(B203,'Measure&amp;Incentive Picklist'!E:J,2,FALSE)</f>
        <v>#N/A</v>
      </c>
      <c r="F203" s="69"/>
      <c r="G203" s="70"/>
      <c r="H203" s="70"/>
      <c r="I203" s="69"/>
      <c r="J203" s="69"/>
      <c r="K203" s="69"/>
      <c r="L203" s="71"/>
      <c r="M203" s="71"/>
      <c r="N203" s="72" t="str">
        <f t="shared" si="32"/>
        <v/>
      </c>
      <c r="O203" s="85" t="str">
        <f>IFERROR(MIN(IF(B203="","",VLOOKUP(B203,'Measure&amp;Incentive Picklist'!E:J,5,FALSE)*G203),N203),"")</f>
        <v/>
      </c>
      <c r="P203" s="69"/>
      <c r="Q203" s="65">
        <f t="shared" si="30"/>
        <v>0</v>
      </c>
      <c r="R203" s="65">
        <f t="shared" si="31"/>
        <v>0</v>
      </c>
      <c r="S203" s="65">
        <f t="shared" si="33"/>
        <v>0</v>
      </c>
      <c r="T203" s="65">
        <f t="shared" si="33"/>
        <v>0</v>
      </c>
    </row>
    <row r="204" spans="1:20" x14ac:dyDescent="0.25">
      <c r="A204" s="66">
        <f t="shared" si="34"/>
        <v>197</v>
      </c>
      <c r="B204" s="69"/>
      <c r="C204" s="66" t="e">
        <f>VLOOKUP(B204,'Measure&amp;Incentive Picklist'!E:J,2,FALSE)</f>
        <v>#N/A</v>
      </c>
      <c r="F204" s="69"/>
      <c r="G204" s="70"/>
      <c r="H204" s="70"/>
      <c r="I204" s="69"/>
      <c r="J204" s="69"/>
      <c r="K204" s="69"/>
      <c r="L204" s="71"/>
      <c r="M204" s="71"/>
      <c r="N204" s="72" t="str">
        <f t="shared" si="32"/>
        <v/>
      </c>
      <c r="O204" s="85" t="str">
        <f>IFERROR(MIN(IF(B204="","",VLOOKUP(B204,'Measure&amp;Incentive Picklist'!E:J,5,FALSE)*G204),N204),"")</f>
        <v/>
      </c>
      <c r="P204" s="69"/>
      <c r="Q204" s="65">
        <f t="shared" si="30"/>
        <v>0</v>
      </c>
      <c r="R204" s="65">
        <f t="shared" si="31"/>
        <v>0</v>
      </c>
      <c r="S204" s="65">
        <f t="shared" si="33"/>
        <v>0</v>
      </c>
      <c r="T204" s="65">
        <f t="shared" si="33"/>
        <v>0</v>
      </c>
    </row>
    <row r="205" spans="1:20" x14ac:dyDescent="0.25">
      <c r="A205" s="66">
        <f t="shared" si="34"/>
        <v>198</v>
      </c>
      <c r="B205" s="69"/>
      <c r="C205" s="66" t="e">
        <f>VLOOKUP(B205,'Measure&amp;Incentive Picklist'!E:J,2,FALSE)</f>
        <v>#N/A</v>
      </c>
      <c r="F205" s="69"/>
      <c r="G205" s="70"/>
      <c r="H205" s="70"/>
      <c r="I205" s="69"/>
      <c r="J205" s="69"/>
      <c r="K205" s="69"/>
      <c r="L205" s="71"/>
      <c r="M205" s="71"/>
      <c r="N205" s="72" t="str">
        <f t="shared" si="32"/>
        <v/>
      </c>
      <c r="O205" s="85" t="str">
        <f>IFERROR(MIN(IF(B205="","",VLOOKUP(B205,'Measure&amp;Incentive Picklist'!E:J,5,FALSE)*G205),N205),"")</f>
        <v/>
      </c>
      <c r="P205" s="69"/>
      <c r="Q205" s="65">
        <f t="shared" si="30"/>
        <v>0</v>
      </c>
      <c r="R205" s="65">
        <f t="shared" si="31"/>
        <v>0</v>
      </c>
      <c r="S205" s="65">
        <f t="shared" si="33"/>
        <v>0</v>
      </c>
      <c r="T205" s="65">
        <f t="shared" si="33"/>
        <v>0</v>
      </c>
    </row>
    <row r="206" spans="1:20" x14ac:dyDescent="0.25">
      <c r="A206" s="66">
        <f t="shared" si="34"/>
        <v>199</v>
      </c>
      <c r="B206" s="69"/>
      <c r="C206" s="66" t="e">
        <f>VLOOKUP(B206,'Measure&amp;Incentive Picklist'!E:J,2,FALSE)</f>
        <v>#N/A</v>
      </c>
      <c r="F206" s="69"/>
      <c r="G206" s="70"/>
      <c r="H206" s="70"/>
      <c r="I206" s="69"/>
      <c r="J206" s="69"/>
      <c r="K206" s="69"/>
      <c r="L206" s="71"/>
      <c r="M206" s="71"/>
      <c r="N206" s="72" t="str">
        <f t="shared" si="32"/>
        <v/>
      </c>
      <c r="O206" s="85" t="str">
        <f>IFERROR(MIN(IF(B206="","",VLOOKUP(B206,'Measure&amp;Incentive Picklist'!E:J,5,FALSE)*G206),N206),"")</f>
        <v/>
      </c>
      <c r="P206" s="69"/>
      <c r="Q206" s="65">
        <f t="shared" si="30"/>
        <v>0</v>
      </c>
      <c r="R206" s="65">
        <f t="shared" si="31"/>
        <v>0</v>
      </c>
      <c r="S206" s="65">
        <f t="shared" si="33"/>
        <v>0</v>
      </c>
      <c r="T206" s="65">
        <f t="shared" si="33"/>
        <v>0</v>
      </c>
    </row>
    <row r="207" spans="1:20" x14ac:dyDescent="0.25">
      <c r="A207" s="66">
        <f t="shared" si="34"/>
        <v>200</v>
      </c>
      <c r="B207" s="69"/>
      <c r="C207" s="66" t="e">
        <f>VLOOKUP(B207,'Measure&amp;Incentive Picklist'!E:J,2,FALSE)</f>
        <v>#N/A</v>
      </c>
      <c r="F207" s="69"/>
      <c r="G207" s="70"/>
      <c r="H207" s="70"/>
      <c r="I207" s="69"/>
      <c r="J207" s="69"/>
      <c r="K207" s="69"/>
      <c r="L207" s="71"/>
      <c r="M207" s="71"/>
      <c r="N207" s="72" t="str">
        <f t="shared" si="32"/>
        <v/>
      </c>
      <c r="O207" s="85" t="str">
        <f>IFERROR(MIN(IF(B207="","",VLOOKUP(B207,'Measure&amp;Incentive Picklist'!E:J,5,FALSE)*G207),N207),"")</f>
        <v/>
      </c>
      <c r="P207" s="69"/>
      <c r="Q207" s="65">
        <f t="shared" si="30"/>
        <v>0</v>
      </c>
      <c r="R207" s="65">
        <f t="shared" si="31"/>
        <v>0</v>
      </c>
      <c r="S207" s="65">
        <f t="shared" si="33"/>
        <v>0</v>
      </c>
      <c r="T207" s="65">
        <f t="shared" si="33"/>
        <v>0</v>
      </c>
    </row>
    <row r="208" spans="1:20" x14ac:dyDescent="0.25">
      <c r="Q208" s="65">
        <f>SUM(Q8:Q207)</f>
        <v>0</v>
      </c>
      <c r="R208" s="65">
        <f>SUM(R8:R207)</f>
        <v>0</v>
      </c>
      <c r="S208" s="65">
        <f>SUM(S8:S207)</f>
        <v>0</v>
      </c>
      <c r="T208" s="65">
        <f>SUM(T8:T207)</f>
        <v>0</v>
      </c>
    </row>
  </sheetData>
  <sheetProtection algorithmName="SHA-512" hashValue="4h6sjjtVK9u/srw7f1gB/eFVGqkx9csQAvenAc5kBtNxXHzwmg62VDQHG9/uU8Ff2P+qvACKzzCXKq4lXiAe5g==" saltValue="P2KHSB0r51gCoKuEnNcj5g==" spinCount="100000" sheet="1" selectLockedCells="1" sort="0" autoFilter="0"/>
  <autoFilter ref="A6:P6" xr:uid="{00000000-0009-0000-0000-00000A000000}"/>
  <mergeCells count="4">
    <mergeCell ref="A5:C5"/>
    <mergeCell ref="A3:F3"/>
    <mergeCell ref="A4:F4"/>
    <mergeCell ref="Q6:R6"/>
  </mergeCells>
  <conditionalFormatting sqref="P6">
    <cfRule type="containsErrors" dxfId="663" priority="49">
      <formula>ISERROR(P6)</formula>
    </cfRule>
  </conditionalFormatting>
  <conditionalFormatting sqref="C8:E32 C33:C207">
    <cfRule type="containsErrors" dxfId="662" priority="47">
      <formula>ISERROR(C8)</formula>
    </cfRule>
  </conditionalFormatting>
  <conditionalFormatting sqref="F7">
    <cfRule type="containsErrors" dxfId="661" priority="46">
      <formula>ISERROR(F7)</formula>
    </cfRule>
  </conditionalFormatting>
  <conditionalFormatting sqref="C7:E7">
    <cfRule type="containsErrors" dxfId="660" priority="44">
      <formula>ISERROR(C7)</formula>
    </cfRule>
  </conditionalFormatting>
  <conditionalFormatting sqref="D5:E5">
    <cfRule type="containsErrors" dxfId="659" priority="40">
      <formula>ISERROR(D5)</formula>
    </cfRule>
  </conditionalFormatting>
  <conditionalFormatting sqref="F5">
    <cfRule type="containsErrors" dxfId="658" priority="39">
      <formula>ISERROR(F5)</formula>
    </cfRule>
  </conditionalFormatting>
  <conditionalFormatting sqref="F8:F207">
    <cfRule type="expression" dxfId="657" priority="22">
      <formula>AND(B8&gt;"",F8="")</formula>
    </cfRule>
  </conditionalFormatting>
  <conditionalFormatting sqref="G8:G207">
    <cfRule type="expression" dxfId="656" priority="21">
      <formula>AND(B8&gt;"",G8="")</formula>
    </cfRule>
  </conditionalFormatting>
  <conditionalFormatting sqref="H8:H207">
    <cfRule type="expression" dxfId="655" priority="19">
      <formula>AND(B8&gt;"",H8="")</formula>
    </cfRule>
  </conditionalFormatting>
  <conditionalFormatting sqref="I8:I207">
    <cfRule type="expression" dxfId="654" priority="17">
      <formula>AND(B8&gt;"",I8="")</formula>
    </cfRule>
  </conditionalFormatting>
  <conditionalFormatting sqref="J8:J207">
    <cfRule type="expression" dxfId="653" priority="16">
      <formula>AND(B8&gt;"",J8="")</formula>
    </cfRule>
  </conditionalFormatting>
  <conditionalFormatting sqref="K8:K207">
    <cfRule type="expression" dxfId="652" priority="15">
      <formula>AND(B8&gt;"",K8="")</formula>
    </cfRule>
  </conditionalFormatting>
  <conditionalFormatting sqref="L8:L207">
    <cfRule type="expression" dxfId="651" priority="14">
      <formula>AND(B8&gt;"",L8="")</formula>
    </cfRule>
  </conditionalFormatting>
  <conditionalFormatting sqref="M8:M207">
    <cfRule type="expression" dxfId="650" priority="13">
      <formula>AND(B8&gt;"",M8="")</formula>
    </cfRule>
  </conditionalFormatting>
  <conditionalFormatting sqref="N8:N207">
    <cfRule type="containsErrors" dxfId="649" priority="12">
      <formula>ISERROR(N8)</formula>
    </cfRule>
  </conditionalFormatting>
  <conditionalFormatting sqref="O8:O207">
    <cfRule type="containsErrors" dxfId="648" priority="11">
      <formula>ISERROR(O8)</formula>
    </cfRule>
  </conditionalFormatting>
  <conditionalFormatting sqref="G5">
    <cfRule type="expression" dxfId="647" priority="7">
      <formula>G5="Error in Proposed Measure - please correct"</formula>
    </cfRule>
    <cfRule type="expression" dxfId="646" priority="8">
      <formula>G5="Error in Project Costs - please correct"</formula>
    </cfRule>
  </conditionalFormatting>
  <dataValidations count="2">
    <dataValidation type="textLength" operator="lessThanOrEqual" allowBlank="1" showInputMessage="1" showErrorMessage="1" sqref="K9:K32" xr:uid="{00000000-0002-0000-0A00-000000000000}">
      <formula1>50</formula1>
    </dataValidation>
    <dataValidation type="textLength" operator="lessThanOrEqual" allowBlank="1" showInputMessage="1" showErrorMessage="1" errorTitle="Maximum Character Limit" error="Please enter less than 50 characters. " sqref="K8" xr:uid="{00000000-0002-0000-0A00-000001000000}">
      <formula1>50</formula1>
    </dataValidation>
  </dataValidations>
  <hyperlinks>
    <hyperlink ref="A5:B5" location="'Project Summary'!A1" display="Back to Project Summary" xr:uid="{00000000-0004-0000-0A00-000000000000}"/>
    <hyperlink ref="A5:C5" location="'Project Summary'!B9" tooltip="Back to Project Summary" display="Back to Project Summary" xr:uid="{00000000-0004-0000-0A00-000001000000}"/>
  </hyperlinks>
  <pageMargins left="0.7" right="0.7" top="0.75" bottom="0.75" header="0.3" footer="0.3"/>
  <pageSetup orientation="portrait" r:id="rId1"/>
  <headerFooter>
    <oddFooter>&amp;C_x000D_&amp;1#&amp;"Calibri"&amp;22&amp;K0073CF INTERNAL</oddFooter>
  </headerFooter>
  <ignoredErrors>
    <ignoredError sqref="C8" evalError="1"/>
  </ignoredErrors>
  <extLst>
    <ext xmlns:x14="http://schemas.microsoft.com/office/spreadsheetml/2009/9/main" uri="{78C0D931-6437-407d-A8EE-F0AAD7539E65}">
      <x14:conditionalFormattings>
        <x14:conditionalFormatting xmlns:xm="http://schemas.microsoft.com/office/excel/2006/main">
          <x14:cfRule type="containsErrors" priority="36" id="{B50F88D4-2780-40A6-9C0F-59C26C0DE249}">
            <xm:f>ISERROR('https://consolidatededison.sharepoint.com/Users/GolinoC/Desktop/coned/corp/Users/smithna/AppData/Local/Temp/[Con Edison CI Gas Tool v1.2.xlsx]Pre Rinse Spray Valve'!#REF!)</xm:f>
            <x14:dxf>
              <font>
                <color theme="0"/>
              </font>
            </x14:dxf>
          </x14:cfRule>
          <xm:sqref>J5:L5</xm:sqref>
        </x14:conditionalFormatting>
        <x14:conditionalFormatting xmlns:xm="http://schemas.microsoft.com/office/excel/2006/main">
          <x14:cfRule type="containsErrors" priority="757" id="{E0BE81C2-8C0E-42D5-B68F-2ABEC90F1D39}">
            <xm:f>ISERROR('Unitary Air Conditioner'!#REF!)</xm:f>
            <x14:dxf>
              <font>
                <color theme="0"/>
              </font>
            </x14:dxf>
          </x14:cfRule>
          <xm:sqref>O3</xm:sqref>
        </x14:conditionalFormatting>
        <x14:conditionalFormatting xmlns:xm="http://schemas.microsoft.com/office/excel/2006/main">
          <x14:cfRule type="containsErrors" priority="761" id="{E0BE81C2-8C0E-42D5-B68F-2ABEC90F1D39}">
            <xm:f>ISERROR('Unitary Air Conditioner'!X1048574)</xm:f>
            <x14:dxf>
              <font>
                <color theme="0"/>
              </font>
            </x14:dxf>
          </x14:cfRule>
          <xm:sqref>O1048575:O1048576</xm:sqref>
        </x14:conditionalFormatting>
        <x14:conditionalFormatting xmlns:xm="http://schemas.microsoft.com/office/excel/2006/main">
          <x14:cfRule type="containsErrors" priority="1047" id="{C1FE2BE5-B973-4ECA-BE7B-7A0DE2C71E25}">
            <xm:f>ISERROR('One for One Replacements'!#REF!)</xm:f>
            <x14:dxf>
              <font>
                <color theme="0"/>
              </font>
            </x14:dxf>
          </x14:cfRule>
          <xm:sqref>J6</xm:sqref>
        </x14:conditionalFormatting>
        <x14:conditionalFormatting xmlns:xm="http://schemas.microsoft.com/office/excel/2006/main">
          <x14:cfRule type="containsErrors" priority="1048" id="{C1FE2BE5-B973-4ECA-BE7B-7A0DE2C71E25}">
            <xm:f>ISERROR('One for One Replacements'!P6)</xm:f>
            <x14:dxf>
              <font>
                <color theme="0"/>
              </font>
            </x14:dxf>
          </x14:cfRule>
          <xm:sqref>K6</xm:sqref>
        </x14:conditionalFormatting>
        <x14:conditionalFormatting xmlns:xm="http://schemas.microsoft.com/office/excel/2006/main">
          <x14:cfRule type="containsErrors" priority="2137" id="{C1FE2BE5-B973-4ECA-BE7B-7A0DE2C71E25}">
            <xm:f>ISERROR('One for One Replacements'!R6)</xm:f>
            <x14:dxf>
              <font>
                <color theme="0"/>
              </font>
            </x14:dxf>
          </x14:cfRule>
          <xm:sqref>L6</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00000000-0002-0000-0A00-000002000000}">
          <x14:formula1>
            <xm:f>'Measure&amp;Incentive Picklist'!$E$168</xm:f>
          </x14:formula1>
          <xm:sqref>B7:B207</xm:sqref>
        </x14:dataValidation>
        <x14:dataValidation type="list" allowBlank="1" showInputMessage="1" showErrorMessage="1" xr:uid="{00000000-0002-0000-0A00-000003000000}">
          <x14:formula1>
            <xm:f>'HVAC Picklist'!$F$54:$F$55</xm:f>
          </x14:formula1>
          <xm:sqref>I7:I207</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6"/>
  <dimension ref="A1:AD208"/>
  <sheetViews>
    <sheetView zoomScale="90" zoomScaleNormal="90" workbookViewId="0">
      <pane xSplit="5" ySplit="7" topLeftCell="F8" activePane="bottomRight" state="frozen"/>
      <selection activeCell="I30" sqref="I30"/>
      <selection pane="topRight" activeCell="I30" sqref="I30"/>
      <selection pane="bottomLeft" activeCell="I30" sqref="I30"/>
      <selection pane="bottomRight" activeCell="I30" sqref="I30"/>
    </sheetView>
  </sheetViews>
  <sheetFormatPr defaultColWidth="9.140625" defaultRowHeight="15" x14ac:dyDescent="0.25"/>
  <cols>
    <col min="1" max="1" width="8.85546875" style="65" customWidth="1"/>
    <col min="2" max="2" width="41.85546875" style="65" bestFit="1" customWidth="1"/>
    <col min="3" max="4" width="35.85546875" style="66" hidden="1" customWidth="1"/>
    <col min="5" max="5" width="35" style="65" customWidth="1"/>
    <col min="6" max="6" width="12.85546875" style="66" customWidth="1"/>
    <col min="7" max="7" width="22.5703125" style="66" customWidth="1"/>
    <col min="8" max="8" width="23.140625" style="66" bestFit="1" customWidth="1"/>
    <col min="9" max="9" width="26" style="66" customWidth="1"/>
    <col min="10" max="10" width="25.85546875" style="66" customWidth="1"/>
    <col min="11" max="11" width="18.85546875" style="65" hidden="1" customWidth="1"/>
    <col min="12" max="12" width="20.5703125" style="65" hidden="1" customWidth="1"/>
    <col min="13" max="13" width="36" style="66" hidden="1" customWidth="1"/>
    <col min="14" max="14" width="28.5703125" style="66" hidden="1" customWidth="1"/>
    <col min="15" max="15" width="16.5703125" style="66" hidden="1" customWidth="1"/>
    <col min="16" max="17" width="15.140625" style="65" customWidth="1"/>
    <col min="18" max="18" width="17.42578125" style="72" customWidth="1"/>
    <col min="19" max="20" width="18.140625" style="72" customWidth="1"/>
    <col min="21" max="21" width="26.42578125" style="72" bestFit="1" customWidth="1"/>
    <col min="22" max="22" width="61.85546875" style="65" customWidth="1"/>
    <col min="23" max="23" width="12.5703125" style="65" hidden="1" customWidth="1"/>
    <col min="24" max="24" width="17" style="65" hidden="1" customWidth="1"/>
    <col min="25" max="25" width="14.42578125" style="65" hidden="1" customWidth="1"/>
    <col min="26" max="27" width="0" style="65" hidden="1" customWidth="1"/>
    <col min="28" max="28" width="16" style="65" hidden="1" customWidth="1"/>
    <col min="29" max="29" width="11.5703125" style="65" hidden="1" customWidth="1"/>
    <col min="30" max="30" width="12.140625" style="65" hidden="1" customWidth="1"/>
    <col min="31" max="33" width="0" style="65" hidden="1" customWidth="1"/>
    <col min="34" max="16384" width="9.140625" style="65"/>
  </cols>
  <sheetData>
    <row r="1" spans="1:30" x14ac:dyDescent="0.25">
      <c r="A1" s="96" t="s">
        <v>104</v>
      </c>
      <c r="B1" s="86"/>
      <c r="C1" s="97"/>
      <c r="D1" s="86"/>
      <c r="E1" s="86">
        <f>Acct_No</f>
        <v>0</v>
      </c>
    </row>
    <row r="2" spans="1:30" x14ac:dyDescent="0.25">
      <c r="A2" s="96" t="s">
        <v>111</v>
      </c>
      <c r="B2" s="434"/>
      <c r="C2" s="97"/>
      <c r="D2" s="434"/>
      <c r="E2" s="434">
        <f>SiteAddress</f>
        <v>0</v>
      </c>
    </row>
    <row r="3" spans="1:30" x14ac:dyDescent="0.25">
      <c r="A3" s="539"/>
      <c r="B3" s="539"/>
      <c r="C3" s="539"/>
      <c r="D3" s="539"/>
      <c r="E3" s="539"/>
    </row>
    <row r="4" spans="1:30" ht="23.25" x14ac:dyDescent="0.25">
      <c r="A4" s="545" t="s">
        <v>354</v>
      </c>
      <c r="B4" s="545"/>
      <c r="C4" s="545"/>
      <c r="D4" s="545"/>
      <c r="E4" s="545"/>
    </row>
    <row r="5" spans="1:30" ht="24.75" customHeight="1" thickBot="1" x14ac:dyDescent="0.3">
      <c r="A5" s="543" t="s">
        <v>121</v>
      </c>
      <c r="B5" s="543"/>
      <c r="C5" s="543"/>
      <c r="E5" s="99" t="s">
        <v>11</v>
      </c>
      <c r="F5" s="550" t="str">
        <f>IF(Y208&gt;=1,"Error in Project Costs - please correct","")</f>
        <v/>
      </c>
      <c r="G5" s="550"/>
      <c r="P5" s="66"/>
      <c r="Q5" s="66"/>
      <c r="R5" s="66"/>
      <c r="S5" s="80"/>
      <c r="T5" s="80"/>
    </row>
    <row r="6" spans="1:30" ht="32.25" customHeight="1" thickBot="1" x14ac:dyDescent="0.3">
      <c r="A6" s="91" t="s">
        <v>123</v>
      </c>
      <c r="B6" s="92" t="s">
        <v>247</v>
      </c>
      <c r="C6" s="92" t="s">
        <v>129</v>
      </c>
      <c r="D6" s="67" t="s">
        <v>251</v>
      </c>
      <c r="E6" s="67" t="s">
        <v>130</v>
      </c>
      <c r="F6" s="67" t="s">
        <v>263</v>
      </c>
      <c r="G6" s="67" t="s">
        <v>355</v>
      </c>
      <c r="H6" s="67" t="s">
        <v>276</v>
      </c>
      <c r="I6" s="67" t="s">
        <v>356</v>
      </c>
      <c r="J6" s="67" t="s">
        <v>357</v>
      </c>
      <c r="K6" s="67"/>
      <c r="L6" s="67"/>
      <c r="M6" s="67"/>
      <c r="N6" s="67"/>
      <c r="O6" s="67"/>
      <c r="P6" s="67" t="s">
        <v>144</v>
      </c>
      <c r="Q6" s="67" t="s">
        <v>145</v>
      </c>
      <c r="R6" s="81" t="s">
        <v>146</v>
      </c>
      <c r="S6" s="81" t="s">
        <v>147</v>
      </c>
      <c r="T6" s="81" t="s">
        <v>253</v>
      </c>
      <c r="U6" s="81" t="s">
        <v>149</v>
      </c>
      <c r="V6" s="93" t="s">
        <v>97</v>
      </c>
      <c r="W6" s="538" t="s">
        <v>152</v>
      </c>
      <c r="X6" s="539"/>
    </row>
    <row r="7" spans="1:30" s="111" customFormat="1" x14ac:dyDescent="0.25">
      <c r="A7" s="75">
        <v>0</v>
      </c>
      <c r="B7" s="68" t="s">
        <v>358</v>
      </c>
      <c r="C7" s="75" t="str">
        <f>VLOOKUP(B7,'Measure&amp;Incentive Picklist'!E:J,2,FALSE)</f>
        <v>REF-CONTROL-EVAP-FAN-001</v>
      </c>
      <c r="D7" s="75"/>
      <c r="E7" s="68" t="s">
        <v>311</v>
      </c>
      <c r="F7" s="75">
        <v>2</v>
      </c>
      <c r="G7" s="75">
        <v>1</v>
      </c>
      <c r="H7" s="75" t="s">
        <v>352</v>
      </c>
      <c r="I7" s="75" t="s">
        <v>359</v>
      </c>
      <c r="J7" s="219" t="s">
        <v>360</v>
      </c>
      <c r="K7" s="68"/>
      <c r="L7" s="68"/>
      <c r="M7" s="75"/>
      <c r="N7" s="75"/>
      <c r="O7" s="75"/>
      <c r="P7" s="68" t="s">
        <v>163</v>
      </c>
      <c r="Q7" s="68" t="s">
        <v>164</v>
      </c>
      <c r="R7" s="82">
        <v>1000</v>
      </c>
      <c r="S7" s="82">
        <v>5000</v>
      </c>
      <c r="T7" s="82">
        <f>$R7+$S7</f>
        <v>6000</v>
      </c>
      <c r="U7" s="95" t="str">
        <f t="shared" ref="U7:U70" si="0">IF(ISTEXT(B7),"Contact ConEd","")</f>
        <v>Contact ConEd</v>
      </c>
      <c r="V7" s="68" t="s">
        <v>165</v>
      </c>
      <c r="W7" s="111" t="s">
        <v>272</v>
      </c>
      <c r="X7" s="111" t="s">
        <v>290</v>
      </c>
      <c r="Y7" s="111" t="s">
        <v>273</v>
      </c>
    </row>
    <row r="8" spans="1:30" ht="16.5" customHeight="1" x14ac:dyDescent="0.25">
      <c r="A8" s="66">
        <v>1</v>
      </c>
      <c r="B8" s="69"/>
      <c r="C8" s="66" t="e">
        <f>VLOOKUP(B8,'Measure&amp;Incentive Picklist'!E:J,2,FALSE)</f>
        <v>#N/A</v>
      </c>
      <c r="E8" s="69"/>
      <c r="F8" s="70"/>
      <c r="G8" s="70"/>
      <c r="H8" s="70"/>
      <c r="I8" s="70"/>
      <c r="J8" s="220"/>
      <c r="K8" s="224"/>
      <c r="L8" s="223"/>
      <c r="M8" s="70"/>
      <c r="N8" s="70"/>
      <c r="O8" s="70"/>
      <c r="P8" s="69"/>
      <c r="Q8" s="69"/>
      <c r="R8" s="71"/>
      <c r="S8" s="71"/>
      <c r="T8" s="72" t="str">
        <f>IF(AND(R8="",S8=""),"",$R8+$S8)</f>
        <v/>
      </c>
      <c r="U8" s="85" t="str">
        <f t="shared" si="0"/>
        <v/>
      </c>
      <c r="V8" s="127"/>
      <c r="W8" s="65">
        <f t="shared" ref="W8:W71" si="1">IF(OR(B8&gt;"",D8&gt;"",E8&gt;0,F8&gt;0,G8&gt;0,H8&gt;0,I8&gt;0,M8&gt;0,N8&gt;0,O8&gt;0,P8&gt;0,Q8&gt;0,R8&gt;0,S8&gt;0,V8&gt;0),1,0)</f>
        <v>0</v>
      </c>
      <c r="X8" s="65">
        <f>IF(AND(B8&gt;0,ISERROR(W8)),1,0)</f>
        <v>0</v>
      </c>
      <c r="Y8" s="65">
        <f>IF(ISERROR(T8),1,0)</f>
        <v>0</v>
      </c>
    </row>
    <row r="9" spans="1:30" x14ac:dyDescent="0.25">
      <c r="A9" s="66">
        <f>A8+1</f>
        <v>2</v>
      </c>
      <c r="B9" s="69"/>
      <c r="C9" s="66" t="e">
        <f>VLOOKUP(B9,'Measure&amp;Incentive Picklist'!E:J,2,FALSE)</f>
        <v>#N/A</v>
      </c>
      <c r="E9" s="69"/>
      <c r="F9" s="70"/>
      <c r="G9" s="70"/>
      <c r="H9" s="70"/>
      <c r="I9" s="70"/>
      <c r="J9" s="220"/>
      <c r="K9" s="224"/>
      <c r="L9" s="223"/>
      <c r="M9" s="70"/>
      <c r="N9" s="70"/>
      <c r="O9" s="70"/>
      <c r="P9" s="69"/>
      <c r="Q9" s="69"/>
      <c r="R9" s="71"/>
      <c r="S9" s="71"/>
      <c r="T9" s="72" t="str">
        <f t="shared" ref="T9:T72" si="2">IF(AND(R9="",S9=""),"",$R9+$S9)</f>
        <v/>
      </c>
      <c r="U9" s="85" t="str">
        <f t="shared" si="0"/>
        <v/>
      </c>
      <c r="V9" s="127"/>
      <c r="W9" s="65">
        <f t="shared" si="1"/>
        <v>0</v>
      </c>
      <c r="X9" s="65">
        <f t="shared" ref="X9:X72" si="3">IF(AND(B9&gt;0,ISERROR(W9)),1,0)</f>
        <v>0</v>
      </c>
      <c r="Y9" s="65">
        <f t="shared" ref="Y9:Y72" si="4">IF(ISERROR(T9),1,0)</f>
        <v>0</v>
      </c>
      <c r="AB9" s="65" t="s">
        <v>361</v>
      </c>
      <c r="AC9" s="65" t="s">
        <v>362</v>
      </c>
      <c r="AD9" s="65" t="s">
        <v>304</v>
      </c>
    </row>
    <row r="10" spans="1:30" x14ac:dyDescent="0.25">
      <c r="A10" s="66">
        <f t="shared" ref="A10:A73" si="5">A9+1</f>
        <v>3</v>
      </c>
      <c r="B10" s="69"/>
      <c r="C10" s="66" t="e">
        <f>VLOOKUP(B10,'Measure&amp;Incentive Picklist'!E:J,2,FALSE)</f>
        <v>#N/A</v>
      </c>
      <c r="E10" s="69"/>
      <c r="F10" s="70"/>
      <c r="G10" s="70"/>
      <c r="H10" s="70"/>
      <c r="I10" s="70"/>
      <c r="J10" s="220"/>
      <c r="K10" s="224"/>
      <c r="L10" s="223"/>
      <c r="M10" s="70"/>
      <c r="N10" s="70"/>
      <c r="O10" s="70"/>
      <c r="P10" s="69"/>
      <c r="Q10" s="69"/>
      <c r="R10" s="71"/>
      <c r="S10" s="71"/>
      <c r="T10" s="72" t="str">
        <f t="shared" si="2"/>
        <v/>
      </c>
      <c r="U10" s="85" t="str">
        <f t="shared" si="0"/>
        <v/>
      </c>
      <c r="V10" s="127"/>
      <c r="W10" s="65">
        <f t="shared" si="1"/>
        <v>0</v>
      </c>
      <c r="X10" s="65">
        <f t="shared" si="3"/>
        <v>0</v>
      </c>
      <c r="Y10" s="65">
        <f t="shared" si="4"/>
        <v>0</v>
      </c>
      <c r="AB10" s="65" t="s">
        <v>286</v>
      </c>
      <c r="AC10" s="65" t="s">
        <v>359</v>
      </c>
      <c r="AD10" s="65" t="s">
        <v>363</v>
      </c>
    </row>
    <row r="11" spans="1:30" x14ac:dyDescent="0.25">
      <c r="A11" s="66">
        <f t="shared" si="5"/>
        <v>4</v>
      </c>
      <c r="B11" s="69"/>
      <c r="C11" s="66" t="e">
        <f>VLOOKUP(B11,'Measure&amp;Incentive Picklist'!E:J,2,FALSE)</f>
        <v>#N/A</v>
      </c>
      <c r="E11" s="69"/>
      <c r="F11" s="70"/>
      <c r="G11" s="70"/>
      <c r="H11" s="70"/>
      <c r="I11" s="70"/>
      <c r="J11" s="220"/>
      <c r="K11" s="224"/>
      <c r="L11" s="223"/>
      <c r="M11" s="70"/>
      <c r="N11" s="70"/>
      <c r="O11" s="70"/>
      <c r="P11" s="69"/>
      <c r="Q11" s="69"/>
      <c r="R11" s="71"/>
      <c r="S11" s="71"/>
      <c r="T11" s="72" t="str">
        <f t="shared" si="2"/>
        <v/>
      </c>
      <c r="U11" s="85" t="str">
        <f t="shared" si="0"/>
        <v/>
      </c>
      <c r="V11" s="127"/>
      <c r="W11" s="65">
        <f t="shared" si="1"/>
        <v>0</v>
      </c>
      <c r="X11" s="65">
        <f t="shared" si="3"/>
        <v>0</v>
      </c>
      <c r="Y11" s="65">
        <f t="shared" si="4"/>
        <v>0</v>
      </c>
      <c r="AB11" s="65" t="s">
        <v>364</v>
      </c>
      <c r="AC11" s="65" t="s">
        <v>365</v>
      </c>
      <c r="AD11" s="65" t="s">
        <v>360</v>
      </c>
    </row>
    <row r="12" spans="1:30" x14ac:dyDescent="0.25">
      <c r="A12" s="66">
        <f t="shared" si="5"/>
        <v>5</v>
      </c>
      <c r="B12" s="69"/>
      <c r="C12" s="66" t="e">
        <f>VLOOKUP(B12,'Measure&amp;Incentive Picklist'!E:J,2,FALSE)</f>
        <v>#N/A</v>
      </c>
      <c r="E12" s="69"/>
      <c r="F12" s="70"/>
      <c r="G12" s="70"/>
      <c r="H12" s="70"/>
      <c r="I12" s="70"/>
      <c r="J12" s="220"/>
      <c r="K12" s="224"/>
      <c r="L12" s="223"/>
      <c r="M12" s="70"/>
      <c r="N12" s="70"/>
      <c r="O12" s="70"/>
      <c r="P12" s="69"/>
      <c r="Q12" s="69"/>
      <c r="R12" s="71"/>
      <c r="S12" s="71"/>
      <c r="T12" s="72" t="str">
        <f t="shared" si="2"/>
        <v/>
      </c>
      <c r="U12" s="85" t="str">
        <f t="shared" si="0"/>
        <v/>
      </c>
      <c r="V12" s="127"/>
      <c r="W12" s="65">
        <f t="shared" si="1"/>
        <v>0</v>
      </c>
      <c r="X12" s="65">
        <f t="shared" si="3"/>
        <v>0</v>
      </c>
      <c r="Y12" s="65">
        <f t="shared" si="4"/>
        <v>0</v>
      </c>
    </row>
    <row r="13" spans="1:30" x14ac:dyDescent="0.25">
      <c r="A13" s="66">
        <f t="shared" si="5"/>
        <v>6</v>
      </c>
      <c r="B13" s="69"/>
      <c r="C13" s="66" t="e">
        <f>VLOOKUP(B13,'Measure&amp;Incentive Picklist'!E:J,2,FALSE)</f>
        <v>#N/A</v>
      </c>
      <c r="E13" s="69"/>
      <c r="F13" s="70"/>
      <c r="G13" s="70"/>
      <c r="H13" s="70"/>
      <c r="I13" s="70"/>
      <c r="J13" s="220"/>
      <c r="K13" s="224"/>
      <c r="L13" s="223"/>
      <c r="M13" s="70"/>
      <c r="N13" s="70"/>
      <c r="O13" s="70"/>
      <c r="P13" s="69"/>
      <c r="Q13" s="69"/>
      <c r="R13" s="71"/>
      <c r="S13" s="71"/>
      <c r="T13" s="72" t="str">
        <f t="shared" si="2"/>
        <v/>
      </c>
      <c r="U13" s="85" t="str">
        <f t="shared" si="0"/>
        <v/>
      </c>
      <c r="V13" s="127"/>
      <c r="W13" s="65">
        <f t="shared" si="1"/>
        <v>0</v>
      </c>
      <c r="X13" s="65">
        <f t="shared" si="3"/>
        <v>0</v>
      </c>
      <c r="Y13" s="65">
        <f t="shared" si="4"/>
        <v>0</v>
      </c>
    </row>
    <row r="14" spans="1:30" x14ac:dyDescent="0.25">
      <c r="A14" s="66">
        <f t="shared" si="5"/>
        <v>7</v>
      </c>
      <c r="B14" s="69"/>
      <c r="C14" s="66" t="e">
        <f>VLOOKUP(B14,'Measure&amp;Incentive Picklist'!E:J,2,FALSE)</f>
        <v>#N/A</v>
      </c>
      <c r="E14" s="69"/>
      <c r="F14" s="70"/>
      <c r="G14" s="70"/>
      <c r="H14" s="70"/>
      <c r="I14" s="70"/>
      <c r="J14" s="220"/>
      <c r="K14" s="224"/>
      <c r="L14" s="223"/>
      <c r="M14" s="70"/>
      <c r="N14" s="70"/>
      <c r="O14" s="70"/>
      <c r="P14" s="69"/>
      <c r="Q14" s="69"/>
      <c r="R14" s="71"/>
      <c r="S14" s="71"/>
      <c r="T14" s="72" t="str">
        <f t="shared" si="2"/>
        <v/>
      </c>
      <c r="U14" s="85" t="str">
        <f t="shared" si="0"/>
        <v/>
      </c>
      <c r="V14" s="127"/>
      <c r="W14" s="65">
        <f t="shared" si="1"/>
        <v>0</v>
      </c>
      <c r="X14" s="65">
        <f t="shared" si="3"/>
        <v>0</v>
      </c>
      <c r="Y14" s="65">
        <f t="shared" si="4"/>
        <v>0</v>
      </c>
    </row>
    <row r="15" spans="1:30" x14ac:dyDescent="0.25">
      <c r="A15" s="66">
        <f t="shared" si="5"/>
        <v>8</v>
      </c>
      <c r="B15" s="69"/>
      <c r="C15" s="66" t="e">
        <f>VLOOKUP(B15,'Measure&amp;Incentive Picklist'!E:J,2,FALSE)</f>
        <v>#N/A</v>
      </c>
      <c r="E15" s="69"/>
      <c r="F15" s="70"/>
      <c r="G15" s="70"/>
      <c r="H15" s="70"/>
      <c r="I15" s="70"/>
      <c r="J15" s="220"/>
      <c r="K15" s="224"/>
      <c r="L15" s="223"/>
      <c r="M15" s="70"/>
      <c r="N15" s="70"/>
      <c r="O15" s="70"/>
      <c r="P15" s="69"/>
      <c r="Q15" s="69"/>
      <c r="R15" s="71"/>
      <c r="S15" s="71"/>
      <c r="T15" s="72" t="str">
        <f t="shared" si="2"/>
        <v/>
      </c>
      <c r="U15" s="85" t="str">
        <f t="shared" si="0"/>
        <v/>
      </c>
      <c r="V15" s="127"/>
      <c r="W15" s="65">
        <f t="shared" si="1"/>
        <v>0</v>
      </c>
      <c r="X15" s="65">
        <f t="shared" si="3"/>
        <v>0</v>
      </c>
      <c r="Y15" s="65">
        <f t="shared" si="4"/>
        <v>0</v>
      </c>
    </row>
    <row r="16" spans="1:30" x14ac:dyDescent="0.25">
      <c r="A16" s="66">
        <f t="shared" si="5"/>
        <v>9</v>
      </c>
      <c r="B16" s="69"/>
      <c r="C16" s="66" t="e">
        <f>VLOOKUP(B16,'Measure&amp;Incentive Picklist'!E:J,2,FALSE)</f>
        <v>#N/A</v>
      </c>
      <c r="E16" s="69"/>
      <c r="F16" s="70"/>
      <c r="G16" s="70"/>
      <c r="H16" s="70"/>
      <c r="I16" s="70"/>
      <c r="J16" s="220"/>
      <c r="K16" s="224"/>
      <c r="L16" s="223"/>
      <c r="M16" s="70"/>
      <c r="N16" s="70"/>
      <c r="O16" s="70"/>
      <c r="P16" s="69"/>
      <c r="Q16" s="69"/>
      <c r="R16" s="71"/>
      <c r="S16" s="71"/>
      <c r="T16" s="72" t="str">
        <f t="shared" si="2"/>
        <v/>
      </c>
      <c r="U16" s="85" t="str">
        <f t="shared" si="0"/>
        <v/>
      </c>
      <c r="V16" s="127"/>
      <c r="W16" s="65">
        <f t="shared" si="1"/>
        <v>0</v>
      </c>
      <c r="X16" s="65">
        <f t="shared" si="3"/>
        <v>0</v>
      </c>
      <c r="Y16" s="65">
        <f t="shared" si="4"/>
        <v>0</v>
      </c>
    </row>
    <row r="17" spans="1:25" x14ac:dyDescent="0.25">
      <c r="A17" s="66">
        <f t="shared" si="5"/>
        <v>10</v>
      </c>
      <c r="B17" s="69"/>
      <c r="C17" s="66" t="e">
        <f>VLOOKUP(B17,'Measure&amp;Incentive Picklist'!E:J,2,FALSE)</f>
        <v>#N/A</v>
      </c>
      <c r="E17" s="69"/>
      <c r="F17" s="70"/>
      <c r="G17" s="70"/>
      <c r="H17" s="70"/>
      <c r="I17" s="70"/>
      <c r="J17" s="220"/>
      <c r="K17" s="224"/>
      <c r="L17" s="223"/>
      <c r="M17" s="70"/>
      <c r="N17" s="70"/>
      <c r="O17" s="70"/>
      <c r="P17" s="69"/>
      <c r="Q17" s="69"/>
      <c r="R17" s="71"/>
      <c r="S17" s="71"/>
      <c r="T17" s="72" t="str">
        <f t="shared" si="2"/>
        <v/>
      </c>
      <c r="U17" s="85" t="str">
        <f t="shared" si="0"/>
        <v/>
      </c>
      <c r="V17" s="127"/>
      <c r="W17" s="65">
        <f t="shared" si="1"/>
        <v>0</v>
      </c>
      <c r="X17" s="65">
        <f t="shared" si="3"/>
        <v>0</v>
      </c>
      <c r="Y17" s="65">
        <f t="shared" si="4"/>
        <v>0</v>
      </c>
    </row>
    <row r="18" spans="1:25" x14ac:dyDescent="0.25">
      <c r="A18" s="66">
        <f t="shared" si="5"/>
        <v>11</v>
      </c>
      <c r="B18" s="69"/>
      <c r="C18" s="66" t="e">
        <f>VLOOKUP(B18,'Measure&amp;Incentive Picklist'!E:J,2,FALSE)</f>
        <v>#N/A</v>
      </c>
      <c r="E18" s="69"/>
      <c r="F18" s="70"/>
      <c r="G18" s="70"/>
      <c r="H18" s="70"/>
      <c r="I18" s="70"/>
      <c r="J18" s="220"/>
      <c r="K18" s="224"/>
      <c r="L18" s="223"/>
      <c r="M18" s="70"/>
      <c r="N18" s="70"/>
      <c r="O18" s="70"/>
      <c r="P18" s="69"/>
      <c r="Q18" s="69"/>
      <c r="R18" s="71"/>
      <c r="S18" s="71"/>
      <c r="T18" s="72" t="str">
        <f t="shared" si="2"/>
        <v/>
      </c>
      <c r="U18" s="85" t="str">
        <f t="shared" si="0"/>
        <v/>
      </c>
      <c r="V18" s="127"/>
      <c r="W18" s="65">
        <f t="shared" si="1"/>
        <v>0</v>
      </c>
      <c r="X18" s="65">
        <f t="shared" si="3"/>
        <v>0</v>
      </c>
      <c r="Y18" s="65">
        <f t="shared" si="4"/>
        <v>0</v>
      </c>
    </row>
    <row r="19" spans="1:25" x14ac:dyDescent="0.25">
      <c r="A19" s="66">
        <f t="shared" si="5"/>
        <v>12</v>
      </c>
      <c r="B19" s="69"/>
      <c r="C19" s="66" t="e">
        <f>VLOOKUP(B19,'Measure&amp;Incentive Picklist'!E:J,2,FALSE)</f>
        <v>#N/A</v>
      </c>
      <c r="E19" s="69"/>
      <c r="F19" s="70"/>
      <c r="G19" s="70"/>
      <c r="H19" s="70"/>
      <c r="I19" s="70"/>
      <c r="J19" s="220"/>
      <c r="K19" s="224"/>
      <c r="L19" s="223"/>
      <c r="M19" s="70"/>
      <c r="N19" s="70"/>
      <c r="O19" s="70"/>
      <c r="P19" s="69"/>
      <c r="Q19" s="69"/>
      <c r="R19" s="71"/>
      <c r="S19" s="71"/>
      <c r="T19" s="72" t="str">
        <f t="shared" si="2"/>
        <v/>
      </c>
      <c r="U19" s="85" t="str">
        <f t="shared" si="0"/>
        <v/>
      </c>
      <c r="V19" s="127"/>
      <c r="W19" s="65">
        <f t="shared" si="1"/>
        <v>0</v>
      </c>
      <c r="X19" s="65">
        <f t="shared" si="3"/>
        <v>0</v>
      </c>
      <c r="Y19" s="65">
        <f t="shared" si="4"/>
        <v>0</v>
      </c>
    </row>
    <row r="20" spans="1:25" x14ac:dyDescent="0.25">
      <c r="A20" s="66">
        <f t="shared" si="5"/>
        <v>13</v>
      </c>
      <c r="B20" s="69"/>
      <c r="C20" s="66" t="e">
        <f>VLOOKUP(B20,'Measure&amp;Incentive Picklist'!E:J,2,FALSE)</f>
        <v>#N/A</v>
      </c>
      <c r="E20" s="69"/>
      <c r="F20" s="70"/>
      <c r="G20" s="70"/>
      <c r="H20" s="70"/>
      <c r="I20" s="70"/>
      <c r="J20" s="220"/>
      <c r="K20" s="224"/>
      <c r="L20" s="223"/>
      <c r="M20" s="70"/>
      <c r="N20" s="70"/>
      <c r="O20" s="70"/>
      <c r="P20" s="69"/>
      <c r="Q20" s="69"/>
      <c r="R20" s="71"/>
      <c r="S20" s="71"/>
      <c r="T20" s="72" t="str">
        <f t="shared" si="2"/>
        <v/>
      </c>
      <c r="U20" s="85" t="str">
        <f t="shared" si="0"/>
        <v/>
      </c>
      <c r="V20" s="127"/>
      <c r="W20" s="65">
        <f t="shared" si="1"/>
        <v>0</v>
      </c>
      <c r="X20" s="65">
        <f t="shared" si="3"/>
        <v>0</v>
      </c>
      <c r="Y20" s="65">
        <f t="shared" si="4"/>
        <v>0</v>
      </c>
    </row>
    <row r="21" spans="1:25" x14ac:dyDescent="0.25">
      <c r="A21" s="66">
        <f t="shared" si="5"/>
        <v>14</v>
      </c>
      <c r="B21" s="69"/>
      <c r="C21" s="66" t="e">
        <f>VLOOKUP(B21,'Measure&amp;Incentive Picklist'!E:J,2,FALSE)</f>
        <v>#N/A</v>
      </c>
      <c r="E21" s="69"/>
      <c r="F21" s="70"/>
      <c r="G21" s="70"/>
      <c r="H21" s="70"/>
      <c r="I21" s="70"/>
      <c r="J21" s="220"/>
      <c r="K21" s="224"/>
      <c r="L21" s="223"/>
      <c r="M21" s="70"/>
      <c r="N21" s="70"/>
      <c r="O21" s="70"/>
      <c r="P21" s="69"/>
      <c r="Q21" s="69"/>
      <c r="R21" s="71"/>
      <c r="S21" s="71"/>
      <c r="T21" s="72" t="str">
        <f t="shared" si="2"/>
        <v/>
      </c>
      <c r="U21" s="85" t="str">
        <f t="shared" si="0"/>
        <v/>
      </c>
      <c r="V21" s="127"/>
      <c r="W21" s="65">
        <f t="shared" si="1"/>
        <v>0</v>
      </c>
      <c r="X21" s="65">
        <f t="shared" si="3"/>
        <v>0</v>
      </c>
      <c r="Y21" s="65">
        <f t="shared" si="4"/>
        <v>0</v>
      </c>
    </row>
    <row r="22" spans="1:25" x14ac:dyDescent="0.25">
      <c r="A22" s="66">
        <f t="shared" si="5"/>
        <v>15</v>
      </c>
      <c r="B22" s="69"/>
      <c r="C22" s="66" t="e">
        <f>VLOOKUP(B22,'Measure&amp;Incentive Picklist'!E:J,2,FALSE)</f>
        <v>#N/A</v>
      </c>
      <c r="E22" s="69"/>
      <c r="F22" s="70"/>
      <c r="G22" s="70"/>
      <c r="H22" s="70"/>
      <c r="I22" s="70"/>
      <c r="J22" s="220"/>
      <c r="K22" s="224"/>
      <c r="L22" s="223"/>
      <c r="M22" s="70"/>
      <c r="N22" s="70"/>
      <c r="O22" s="70"/>
      <c r="P22" s="69"/>
      <c r="Q22" s="69"/>
      <c r="R22" s="71"/>
      <c r="S22" s="71"/>
      <c r="T22" s="72" t="str">
        <f t="shared" si="2"/>
        <v/>
      </c>
      <c r="U22" s="85" t="str">
        <f t="shared" si="0"/>
        <v/>
      </c>
      <c r="V22" s="127"/>
      <c r="W22" s="65">
        <f t="shared" si="1"/>
        <v>0</v>
      </c>
      <c r="X22" s="65">
        <f t="shared" si="3"/>
        <v>0</v>
      </c>
      <c r="Y22" s="65">
        <f t="shared" si="4"/>
        <v>0</v>
      </c>
    </row>
    <row r="23" spans="1:25" x14ac:dyDescent="0.25">
      <c r="A23" s="66">
        <f t="shared" si="5"/>
        <v>16</v>
      </c>
      <c r="B23" s="69"/>
      <c r="C23" s="66" t="e">
        <f>VLOOKUP(B23,'Measure&amp;Incentive Picklist'!E:J,2,FALSE)</f>
        <v>#N/A</v>
      </c>
      <c r="E23" s="69"/>
      <c r="F23" s="70"/>
      <c r="G23" s="70"/>
      <c r="H23" s="70"/>
      <c r="I23" s="70"/>
      <c r="J23" s="220"/>
      <c r="K23" s="224"/>
      <c r="L23" s="223"/>
      <c r="M23" s="70"/>
      <c r="N23" s="70"/>
      <c r="O23" s="70"/>
      <c r="P23" s="69"/>
      <c r="Q23" s="69"/>
      <c r="R23" s="71"/>
      <c r="S23" s="71"/>
      <c r="T23" s="72" t="str">
        <f t="shared" si="2"/>
        <v/>
      </c>
      <c r="U23" s="85" t="str">
        <f t="shared" si="0"/>
        <v/>
      </c>
      <c r="V23" s="127"/>
      <c r="W23" s="65">
        <f t="shared" si="1"/>
        <v>0</v>
      </c>
      <c r="X23" s="65">
        <f t="shared" si="3"/>
        <v>0</v>
      </c>
      <c r="Y23" s="65">
        <f t="shared" si="4"/>
        <v>0</v>
      </c>
    </row>
    <row r="24" spans="1:25" x14ac:dyDescent="0.25">
      <c r="A24" s="66">
        <f t="shared" si="5"/>
        <v>17</v>
      </c>
      <c r="B24" s="69"/>
      <c r="C24" s="66" t="e">
        <f>VLOOKUP(B24,'Measure&amp;Incentive Picklist'!E:J,2,FALSE)</f>
        <v>#N/A</v>
      </c>
      <c r="E24" s="69"/>
      <c r="F24" s="70"/>
      <c r="G24" s="70"/>
      <c r="H24" s="70"/>
      <c r="I24" s="70"/>
      <c r="J24" s="220"/>
      <c r="K24" s="224"/>
      <c r="L24" s="223"/>
      <c r="M24" s="70"/>
      <c r="N24" s="70"/>
      <c r="O24" s="70"/>
      <c r="P24" s="69"/>
      <c r="Q24" s="69"/>
      <c r="R24" s="71"/>
      <c r="S24" s="71"/>
      <c r="T24" s="72" t="str">
        <f t="shared" si="2"/>
        <v/>
      </c>
      <c r="U24" s="85" t="str">
        <f t="shared" si="0"/>
        <v/>
      </c>
      <c r="V24" s="127"/>
      <c r="W24" s="65">
        <f t="shared" si="1"/>
        <v>0</v>
      </c>
      <c r="X24" s="65">
        <f t="shared" si="3"/>
        <v>0</v>
      </c>
      <c r="Y24" s="65">
        <f t="shared" si="4"/>
        <v>0</v>
      </c>
    </row>
    <row r="25" spans="1:25" x14ac:dyDescent="0.25">
      <c r="A25" s="66">
        <f t="shared" si="5"/>
        <v>18</v>
      </c>
      <c r="B25" s="69"/>
      <c r="C25" s="66" t="e">
        <f>VLOOKUP(B25,'Measure&amp;Incentive Picklist'!E:J,2,FALSE)</f>
        <v>#N/A</v>
      </c>
      <c r="E25" s="69"/>
      <c r="F25" s="70"/>
      <c r="G25" s="70"/>
      <c r="H25" s="70"/>
      <c r="I25" s="70"/>
      <c r="J25" s="220"/>
      <c r="K25" s="224"/>
      <c r="L25" s="223"/>
      <c r="M25" s="70"/>
      <c r="N25" s="70"/>
      <c r="O25" s="70"/>
      <c r="P25" s="69"/>
      <c r="Q25" s="69"/>
      <c r="R25" s="71"/>
      <c r="S25" s="71"/>
      <c r="T25" s="72" t="str">
        <f t="shared" si="2"/>
        <v/>
      </c>
      <c r="U25" s="85" t="str">
        <f t="shared" si="0"/>
        <v/>
      </c>
      <c r="V25" s="127"/>
      <c r="W25" s="65">
        <f t="shared" si="1"/>
        <v>0</v>
      </c>
      <c r="X25" s="65">
        <f t="shared" si="3"/>
        <v>0</v>
      </c>
      <c r="Y25" s="65">
        <f t="shared" si="4"/>
        <v>0</v>
      </c>
    </row>
    <row r="26" spans="1:25" x14ac:dyDescent="0.25">
      <c r="A26" s="66">
        <f t="shared" si="5"/>
        <v>19</v>
      </c>
      <c r="B26" s="69"/>
      <c r="C26" s="66" t="e">
        <f>VLOOKUP(B26,'Measure&amp;Incentive Picklist'!E:J,2,FALSE)</f>
        <v>#N/A</v>
      </c>
      <c r="E26" s="69"/>
      <c r="F26" s="70"/>
      <c r="G26" s="70"/>
      <c r="H26" s="70"/>
      <c r="I26" s="70"/>
      <c r="J26" s="220"/>
      <c r="K26" s="224"/>
      <c r="L26" s="223"/>
      <c r="M26" s="70"/>
      <c r="N26" s="70"/>
      <c r="O26" s="70"/>
      <c r="P26" s="69"/>
      <c r="Q26" s="69"/>
      <c r="R26" s="71"/>
      <c r="S26" s="71"/>
      <c r="T26" s="72" t="str">
        <f t="shared" si="2"/>
        <v/>
      </c>
      <c r="U26" s="85" t="str">
        <f t="shared" si="0"/>
        <v/>
      </c>
      <c r="V26" s="127"/>
      <c r="W26" s="65">
        <f t="shared" si="1"/>
        <v>0</v>
      </c>
      <c r="X26" s="65">
        <f t="shared" si="3"/>
        <v>0</v>
      </c>
      <c r="Y26" s="65">
        <f t="shared" si="4"/>
        <v>0</v>
      </c>
    </row>
    <row r="27" spans="1:25" x14ac:dyDescent="0.25">
      <c r="A27" s="66">
        <f t="shared" si="5"/>
        <v>20</v>
      </c>
      <c r="B27" s="69"/>
      <c r="C27" s="66" t="e">
        <f>VLOOKUP(B27,'Measure&amp;Incentive Picklist'!E:J,2,FALSE)</f>
        <v>#N/A</v>
      </c>
      <c r="E27" s="69"/>
      <c r="F27" s="70"/>
      <c r="G27" s="70"/>
      <c r="H27" s="70"/>
      <c r="I27" s="70"/>
      <c r="J27" s="220"/>
      <c r="K27" s="224"/>
      <c r="L27" s="223"/>
      <c r="M27" s="70"/>
      <c r="N27" s="70"/>
      <c r="O27" s="70"/>
      <c r="P27" s="69"/>
      <c r="Q27" s="69"/>
      <c r="R27" s="71"/>
      <c r="S27" s="71"/>
      <c r="T27" s="72" t="str">
        <f t="shared" si="2"/>
        <v/>
      </c>
      <c r="U27" s="85" t="str">
        <f t="shared" si="0"/>
        <v/>
      </c>
      <c r="V27" s="127"/>
      <c r="W27" s="65">
        <f t="shared" si="1"/>
        <v>0</v>
      </c>
      <c r="X27" s="65">
        <f t="shared" si="3"/>
        <v>0</v>
      </c>
      <c r="Y27" s="65">
        <f t="shared" si="4"/>
        <v>0</v>
      </c>
    </row>
    <row r="28" spans="1:25" x14ac:dyDescent="0.25">
      <c r="A28" s="66">
        <f t="shared" si="5"/>
        <v>21</v>
      </c>
      <c r="B28" s="69"/>
      <c r="C28" s="66" t="e">
        <f>VLOOKUP(B28,'Measure&amp;Incentive Picklist'!E:J,2,FALSE)</f>
        <v>#N/A</v>
      </c>
      <c r="E28" s="69"/>
      <c r="F28" s="70"/>
      <c r="G28" s="70"/>
      <c r="H28" s="70"/>
      <c r="I28" s="70"/>
      <c r="J28" s="220"/>
      <c r="K28" s="224"/>
      <c r="L28" s="223"/>
      <c r="M28" s="70"/>
      <c r="N28" s="70"/>
      <c r="O28" s="70"/>
      <c r="P28" s="69"/>
      <c r="Q28" s="69"/>
      <c r="R28" s="71"/>
      <c r="S28" s="71"/>
      <c r="T28" s="72" t="str">
        <f t="shared" si="2"/>
        <v/>
      </c>
      <c r="U28" s="85" t="str">
        <f t="shared" si="0"/>
        <v/>
      </c>
      <c r="V28" s="127"/>
      <c r="W28" s="65">
        <f t="shared" si="1"/>
        <v>0</v>
      </c>
      <c r="X28" s="65">
        <f t="shared" si="3"/>
        <v>0</v>
      </c>
      <c r="Y28" s="65">
        <f t="shared" si="4"/>
        <v>0</v>
      </c>
    </row>
    <row r="29" spans="1:25" x14ac:dyDescent="0.25">
      <c r="A29" s="66">
        <f t="shared" si="5"/>
        <v>22</v>
      </c>
      <c r="B29" s="69"/>
      <c r="C29" s="66" t="e">
        <f>VLOOKUP(B29,'Measure&amp;Incentive Picklist'!E:J,2,FALSE)</f>
        <v>#N/A</v>
      </c>
      <c r="E29" s="69"/>
      <c r="F29" s="70"/>
      <c r="G29" s="70"/>
      <c r="H29" s="70"/>
      <c r="I29" s="70"/>
      <c r="J29" s="220"/>
      <c r="K29" s="224"/>
      <c r="L29" s="223"/>
      <c r="M29" s="70"/>
      <c r="N29" s="70"/>
      <c r="O29" s="70"/>
      <c r="P29" s="69"/>
      <c r="Q29" s="69"/>
      <c r="R29" s="71"/>
      <c r="S29" s="71"/>
      <c r="T29" s="72" t="str">
        <f t="shared" si="2"/>
        <v/>
      </c>
      <c r="U29" s="85" t="str">
        <f t="shared" si="0"/>
        <v/>
      </c>
      <c r="V29" s="127"/>
      <c r="W29" s="65">
        <f t="shared" si="1"/>
        <v>0</v>
      </c>
      <c r="X29" s="65">
        <f t="shared" si="3"/>
        <v>0</v>
      </c>
      <c r="Y29" s="65">
        <f t="shared" si="4"/>
        <v>0</v>
      </c>
    </row>
    <row r="30" spans="1:25" x14ac:dyDescent="0.25">
      <c r="A30" s="66">
        <f t="shared" si="5"/>
        <v>23</v>
      </c>
      <c r="B30" s="69"/>
      <c r="C30" s="66" t="e">
        <f>VLOOKUP(B30,'Measure&amp;Incentive Picklist'!E:J,2,FALSE)</f>
        <v>#N/A</v>
      </c>
      <c r="E30" s="69"/>
      <c r="F30" s="70"/>
      <c r="G30" s="70"/>
      <c r="H30" s="70"/>
      <c r="I30" s="70"/>
      <c r="J30" s="220"/>
      <c r="K30" s="224"/>
      <c r="L30" s="223"/>
      <c r="M30" s="70"/>
      <c r="N30" s="70"/>
      <c r="O30" s="70"/>
      <c r="P30" s="69"/>
      <c r="Q30" s="69"/>
      <c r="R30" s="71"/>
      <c r="S30" s="71"/>
      <c r="T30" s="72" t="str">
        <f t="shared" si="2"/>
        <v/>
      </c>
      <c r="U30" s="85" t="str">
        <f t="shared" si="0"/>
        <v/>
      </c>
      <c r="V30" s="127"/>
      <c r="W30" s="65">
        <f t="shared" si="1"/>
        <v>0</v>
      </c>
      <c r="X30" s="65">
        <f t="shared" si="3"/>
        <v>0</v>
      </c>
      <c r="Y30" s="65">
        <f t="shared" si="4"/>
        <v>0</v>
      </c>
    </row>
    <row r="31" spans="1:25" x14ac:dyDescent="0.25">
      <c r="A31" s="66">
        <f t="shared" si="5"/>
        <v>24</v>
      </c>
      <c r="B31" s="69"/>
      <c r="C31" s="66" t="e">
        <f>VLOOKUP(B31,'Measure&amp;Incentive Picklist'!E:J,2,FALSE)</f>
        <v>#N/A</v>
      </c>
      <c r="E31" s="69"/>
      <c r="F31" s="70"/>
      <c r="G31" s="70"/>
      <c r="H31" s="70"/>
      <c r="I31" s="70"/>
      <c r="J31" s="220"/>
      <c r="K31" s="224"/>
      <c r="L31" s="223"/>
      <c r="M31" s="70"/>
      <c r="N31" s="70"/>
      <c r="O31" s="70"/>
      <c r="P31" s="69"/>
      <c r="Q31" s="69"/>
      <c r="R31" s="71"/>
      <c r="S31" s="71"/>
      <c r="T31" s="72" t="str">
        <f t="shared" si="2"/>
        <v/>
      </c>
      <c r="U31" s="85" t="str">
        <f t="shared" si="0"/>
        <v/>
      </c>
      <c r="V31" s="127"/>
      <c r="W31" s="65">
        <f t="shared" si="1"/>
        <v>0</v>
      </c>
      <c r="X31" s="65">
        <f t="shared" si="3"/>
        <v>0</v>
      </c>
      <c r="Y31" s="65">
        <f t="shared" si="4"/>
        <v>0</v>
      </c>
    </row>
    <row r="32" spans="1:25" x14ac:dyDescent="0.25">
      <c r="A32" s="66">
        <f t="shared" si="5"/>
        <v>25</v>
      </c>
      <c r="B32" s="69"/>
      <c r="C32" s="66" t="e">
        <f>VLOOKUP(B32,'Measure&amp;Incentive Picklist'!E:J,2,FALSE)</f>
        <v>#N/A</v>
      </c>
      <c r="E32" s="69"/>
      <c r="F32" s="70"/>
      <c r="G32" s="70"/>
      <c r="H32" s="70"/>
      <c r="I32" s="70"/>
      <c r="J32" s="220"/>
      <c r="K32" s="224"/>
      <c r="L32" s="223"/>
      <c r="M32" s="70"/>
      <c r="N32" s="70"/>
      <c r="O32" s="70"/>
      <c r="P32" s="69"/>
      <c r="Q32" s="69"/>
      <c r="R32" s="71"/>
      <c r="S32" s="71"/>
      <c r="T32" s="72" t="str">
        <f t="shared" si="2"/>
        <v/>
      </c>
      <c r="U32" s="85" t="str">
        <f t="shared" si="0"/>
        <v/>
      </c>
      <c r="V32" s="127"/>
      <c r="W32" s="65">
        <f t="shared" si="1"/>
        <v>0</v>
      </c>
      <c r="X32" s="65">
        <f t="shared" si="3"/>
        <v>0</v>
      </c>
      <c r="Y32" s="65">
        <f t="shared" si="4"/>
        <v>0</v>
      </c>
    </row>
    <row r="33" spans="1:25" x14ac:dyDescent="0.25">
      <c r="A33" s="66">
        <f t="shared" si="5"/>
        <v>26</v>
      </c>
      <c r="B33" s="69"/>
      <c r="C33" s="66" t="e">
        <f>VLOOKUP(B33,'Measure&amp;Incentive Picklist'!E:J,2,FALSE)</f>
        <v>#N/A</v>
      </c>
      <c r="E33" s="69"/>
      <c r="F33" s="70"/>
      <c r="G33" s="70"/>
      <c r="H33" s="70"/>
      <c r="I33" s="70"/>
      <c r="J33" s="220"/>
      <c r="M33" s="70"/>
      <c r="N33" s="70"/>
      <c r="O33" s="70"/>
      <c r="P33" s="69"/>
      <c r="Q33" s="69"/>
      <c r="R33" s="71"/>
      <c r="S33" s="71"/>
      <c r="T33" s="72" t="str">
        <f t="shared" si="2"/>
        <v/>
      </c>
      <c r="U33" s="85" t="str">
        <f t="shared" si="0"/>
        <v/>
      </c>
      <c r="V33" s="127"/>
      <c r="W33" s="65">
        <f t="shared" si="1"/>
        <v>0</v>
      </c>
      <c r="X33" s="65">
        <f t="shared" si="3"/>
        <v>0</v>
      </c>
      <c r="Y33" s="65">
        <f t="shared" si="4"/>
        <v>0</v>
      </c>
    </row>
    <row r="34" spans="1:25" x14ac:dyDescent="0.25">
      <c r="A34" s="66">
        <f t="shared" si="5"/>
        <v>27</v>
      </c>
      <c r="B34" s="69"/>
      <c r="C34" s="66" t="e">
        <f>VLOOKUP(B34,'Measure&amp;Incentive Picklist'!E:J,2,FALSE)</f>
        <v>#N/A</v>
      </c>
      <c r="E34" s="69"/>
      <c r="F34" s="70"/>
      <c r="G34" s="70"/>
      <c r="H34" s="70"/>
      <c r="I34" s="70"/>
      <c r="J34" s="220"/>
      <c r="M34" s="70"/>
      <c r="N34" s="70"/>
      <c r="O34" s="70"/>
      <c r="P34" s="69"/>
      <c r="Q34" s="69"/>
      <c r="R34" s="71"/>
      <c r="S34" s="71"/>
      <c r="T34" s="72" t="str">
        <f t="shared" si="2"/>
        <v/>
      </c>
      <c r="U34" s="85" t="str">
        <f t="shared" si="0"/>
        <v/>
      </c>
      <c r="V34" s="127"/>
      <c r="W34" s="65">
        <f t="shared" si="1"/>
        <v>0</v>
      </c>
      <c r="X34" s="65">
        <f t="shared" si="3"/>
        <v>0</v>
      </c>
      <c r="Y34" s="65">
        <f t="shared" si="4"/>
        <v>0</v>
      </c>
    </row>
    <row r="35" spans="1:25" x14ac:dyDescent="0.25">
      <c r="A35" s="66">
        <f t="shared" si="5"/>
        <v>28</v>
      </c>
      <c r="B35" s="69"/>
      <c r="C35" s="66" t="e">
        <f>VLOOKUP(B35,'Measure&amp;Incentive Picklist'!E:J,2,FALSE)</f>
        <v>#N/A</v>
      </c>
      <c r="E35" s="69"/>
      <c r="F35" s="70"/>
      <c r="G35" s="70"/>
      <c r="H35" s="70"/>
      <c r="I35" s="70"/>
      <c r="J35" s="220"/>
      <c r="M35" s="70"/>
      <c r="N35" s="70"/>
      <c r="O35" s="70"/>
      <c r="P35" s="69"/>
      <c r="Q35" s="69"/>
      <c r="R35" s="71"/>
      <c r="S35" s="71"/>
      <c r="T35" s="72" t="str">
        <f t="shared" si="2"/>
        <v/>
      </c>
      <c r="U35" s="85" t="str">
        <f t="shared" si="0"/>
        <v/>
      </c>
      <c r="V35" s="127"/>
      <c r="W35" s="65">
        <f t="shared" si="1"/>
        <v>0</v>
      </c>
      <c r="X35" s="65">
        <f t="shared" si="3"/>
        <v>0</v>
      </c>
      <c r="Y35" s="65">
        <f t="shared" si="4"/>
        <v>0</v>
      </c>
    </row>
    <row r="36" spans="1:25" x14ac:dyDescent="0.25">
      <c r="A36" s="66">
        <f t="shared" si="5"/>
        <v>29</v>
      </c>
      <c r="B36" s="69"/>
      <c r="C36" s="66" t="e">
        <f>VLOOKUP(B36,'Measure&amp;Incentive Picklist'!E:J,2,FALSE)</f>
        <v>#N/A</v>
      </c>
      <c r="E36" s="69"/>
      <c r="F36" s="70"/>
      <c r="G36" s="70"/>
      <c r="H36" s="70"/>
      <c r="I36" s="70"/>
      <c r="J36" s="220"/>
      <c r="M36" s="70"/>
      <c r="N36" s="70"/>
      <c r="O36" s="70"/>
      <c r="P36" s="69"/>
      <c r="Q36" s="69"/>
      <c r="R36" s="71"/>
      <c r="S36" s="71"/>
      <c r="T36" s="72" t="str">
        <f t="shared" si="2"/>
        <v/>
      </c>
      <c r="U36" s="85" t="str">
        <f t="shared" si="0"/>
        <v/>
      </c>
      <c r="V36" s="127"/>
      <c r="W36" s="65">
        <f t="shared" si="1"/>
        <v>0</v>
      </c>
      <c r="X36" s="65">
        <f t="shared" si="3"/>
        <v>0</v>
      </c>
      <c r="Y36" s="65">
        <f t="shared" si="4"/>
        <v>0</v>
      </c>
    </row>
    <row r="37" spans="1:25" x14ac:dyDescent="0.25">
      <c r="A37" s="66">
        <f t="shared" si="5"/>
        <v>30</v>
      </c>
      <c r="B37" s="69"/>
      <c r="C37" s="66" t="e">
        <f>VLOOKUP(B37,'Measure&amp;Incentive Picklist'!E:J,2,FALSE)</f>
        <v>#N/A</v>
      </c>
      <c r="E37" s="69"/>
      <c r="F37" s="70"/>
      <c r="G37" s="70"/>
      <c r="H37" s="70"/>
      <c r="I37" s="70"/>
      <c r="J37" s="220"/>
      <c r="M37" s="70"/>
      <c r="N37" s="70"/>
      <c r="O37" s="70"/>
      <c r="P37" s="69"/>
      <c r="Q37" s="69"/>
      <c r="R37" s="71"/>
      <c r="S37" s="71"/>
      <c r="T37" s="72" t="str">
        <f t="shared" si="2"/>
        <v/>
      </c>
      <c r="U37" s="85" t="str">
        <f t="shared" si="0"/>
        <v/>
      </c>
      <c r="V37" s="127"/>
      <c r="W37" s="65">
        <f t="shared" si="1"/>
        <v>0</v>
      </c>
      <c r="X37" s="65">
        <f t="shared" si="3"/>
        <v>0</v>
      </c>
      <c r="Y37" s="65">
        <f t="shared" si="4"/>
        <v>0</v>
      </c>
    </row>
    <row r="38" spans="1:25" x14ac:dyDescent="0.25">
      <c r="A38" s="66">
        <f t="shared" si="5"/>
        <v>31</v>
      </c>
      <c r="B38" s="69"/>
      <c r="C38" s="66" t="e">
        <f>VLOOKUP(B38,'Measure&amp;Incentive Picklist'!E:J,2,FALSE)</f>
        <v>#N/A</v>
      </c>
      <c r="E38" s="69"/>
      <c r="F38" s="70"/>
      <c r="G38" s="70"/>
      <c r="H38" s="70"/>
      <c r="I38" s="70"/>
      <c r="J38" s="220"/>
      <c r="M38" s="70"/>
      <c r="N38" s="70"/>
      <c r="O38" s="70"/>
      <c r="P38" s="69"/>
      <c r="Q38" s="69"/>
      <c r="R38" s="71"/>
      <c r="S38" s="71"/>
      <c r="T38" s="72" t="str">
        <f t="shared" si="2"/>
        <v/>
      </c>
      <c r="U38" s="85" t="str">
        <f t="shared" si="0"/>
        <v/>
      </c>
      <c r="V38" s="127"/>
      <c r="W38" s="65">
        <f t="shared" si="1"/>
        <v>0</v>
      </c>
      <c r="X38" s="65">
        <f t="shared" si="3"/>
        <v>0</v>
      </c>
      <c r="Y38" s="65">
        <f t="shared" si="4"/>
        <v>0</v>
      </c>
    </row>
    <row r="39" spans="1:25" x14ac:dyDescent="0.25">
      <c r="A39" s="66">
        <f t="shared" si="5"/>
        <v>32</v>
      </c>
      <c r="B39" s="69"/>
      <c r="C39" s="66" t="e">
        <f>VLOOKUP(B39,'Measure&amp;Incentive Picklist'!E:J,2,FALSE)</f>
        <v>#N/A</v>
      </c>
      <c r="E39" s="69"/>
      <c r="F39" s="70"/>
      <c r="G39" s="70"/>
      <c r="H39" s="70"/>
      <c r="I39" s="70"/>
      <c r="J39" s="220"/>
      <c r="M39" s="70"/>
      <c r="N39" s="70"/>
      <c r="O39" s="70"/>
      <c r="P39" s="69"/>
      <c r="Q39" s="69"/>
      <c r="R39" s="71"/>
      <c r="S39" s="71"/>
      <c r="T39" s="72" t="str">
        <f t="shared" si="2"/>
        <v/>
      </c>
      <c r="U39" s="85" t="str">
        <f t="shared" si="0"/>
        <v/>
      </c>
      <c r="V39" s="127"/>
      <c r="W39" s="65">
        <f t="shared" si="1"/>
        <v>0</v>
      </c>
      <c r="X39" s="65">
        <f t="shared" si="3"/>
        <v>0</v>
      </c>
      <c r="Y39" s="65">
        <f t="shared" si="4"/>
        <v>0</v>
      </c>
    </row>
    <row r="40" spans="1:25" x14ac:dyDescent="0.25">
      <c r="A40" s="66">
        <f t="shared" si="5"/>
        <v>33</v>
      </c>
      <c r="B40" s="69"/>
      <c r="C40" s="66" t="e">
        <f>VLOOKUP(B40,'Measure&amp;Incentive Picklist'!E:J,2,FALSE)</f>
        <v>#N/A</v>
      </c>
      <c r="E40" s="69"/>
      <c r="F40" s="70"/>
      <c r="G40" s="70"/>
      <c r="H40" s="70"/>
      <c r="I40" s="70"/>
      <c r="J40" s="220"/>
      <c r="M40" s="70"/>
      <c r="N40" s="70"/>
      <c r="O40" s="70"/>
      <c r="P40" s="69"/>
      <c r="Q40" s="69"/>
      <c r="R40" s="71"/>
      <c r="S40" s="71"/>
      <c r="T40" s="72" t="str">
        <f t="shared" si="2"/>
        <v/>
      </c>
      <c r="U40" s="85" t="str">
        <f t="shared" si="0"/>
        <v/>
      </c>
      <c r="V40" s="127"/>
      <c r="W40" s="65">
        <f t="shared" si="1"/>
        <v>0</v>
      </c>
      <c r="X40" s="65">
        <f t="shared" si="3"/>
        <v>0</v>
      </c>
      <c r="Y40" s="65">
        <f t="shared" si="4"/>
        <v>0</v>
      </c>
    </row>
    <row r="41" spans="1:25" x14ac:dyDescent="0.25">
      <c r="A41" s="66">
        <f t="shared" si="5"/>
        <v>34</v>
      </c>
      <c r="B41" s="69"/>
      <c r="C41" s="66" t="e">
        <f>VLOOKUP(B41,'Measure&amp;Incentive Picklist'!E:J,2,FALSE)</f>
        <v>#N/A</v>
      </c>
      <c r="E41" s="69"/>
      <c r="F41" s="70"/>
      <c r="G41" s="70"/>
      <c r="H41" s="70"/>
      <c r="I41" s="70"/>
      <c r="J41" s="220"/>
      <c r="M41" s="70"/>
      <c r="N41" s="70"/>
      <c r="O41" s="70"/>
      <c r="P41" s="69"/>
      <c r="Q41" s="69"/>
      <c r="R41" s="71"/>
      <c r="S41" s="71"/>
      <c r="T41" s="72" t="str">
        <f t="shared" si="2"/>
        <v/>
      </c>
      <c r="U41" s="85" t="str">
        <f t="shared" si="0"/>
        <v/>
      </c>
      <c r="V41" s="127"/>
      <c r="W41" s="65">
        <f t="shared" si="1"/>
        <v>0</v>
      </c>
      <c r="X41" s="65">
        <f t="shared" si="3"/>
        <v>0</v>
      </c>
      <c r="Y41" s="65">
        <f t="shared" si="4"/>
        <v>0</v>
      </c>
    </row>
    <row r="42" spans="1:25" x14ac:dyDescent="0.25">
      <c r="A42" s="66">
        <f t="shared" si="5"/>
        <v>35</v>
      </c>
      <c r="B42" s="69"/>
      <c r="C42" s="66" t="e">
        <f>VLOOKUP(B42,'Measure&amp;Incentive Picklist'!E:J,2,FALSE)</f>
        <v>#N/A</v>
      </c>
      <c r="E42" s="69"/>
      <c r="F42" s="70"/>
      <c r="G42" s="70"/>
      <c r="H42" s="70"/>
      <c r="I42" s="70"/>
      <c r="J42" s="220"/>
      <c r="M42" s="70"/>
      <c r="N42" s="70"/>
      <c r="O42" s="70"/>
      <c r="P42" s="69"/>
      <c r="Q42" s="69"/>
      <c r="R42" s="71"/>
      <c r="S42" s="71"/>
      <c r="T42" s="72" t="str">
        <f t="shared" si="2"/>
        <v/>
      </c>
      <c r="U42" s="85" t="str">
        <f t="shared" si="0"/>
        <v/>
      </c>
      <c r="V42" s="127"/>
      <c r="W42" s="65">
        <f t="shared" si="1"/>
        <v>0</v>
      </c>
      <c r="X42" s="65">
        <f t="shared" si="3"/>
        <v>0</v>
      </c>
      <c r="Y42" s="65">
        <f t="shared" si="4"/>
        <v>0</v>
      </c>
    </row>
    <row r="43" spans="1:25" x14ac:dyDescent="0.25">
      <c r="A43" s="66">
        <f t="shared" si="5"/>
        <v>36</v>
      </c>
      <c r="B43" s="69"/>
      <c r="C43" s="66" t="e">
        <f>VLOOKUP(B43,'Measure&amp;Incentive Picklist'!E:J,2,FALSE)</f>
        <v>#N/A</v>
      </c>
      <c r="E43" s="69"/>
      <c r="F43" s="70"/>
      <c r="G43" s="70"/>
      <c r="H43" s="70"/>
      <c r="I43" s="70"/>
      <c r="J43" s="220"/>
      <c r="M43" s="70"/>
      <c r="N43" s="70"/>
      <c r="O43" s="70"/>
      <c r="P43" s="69"/>
      <c r="Q43" s="69"/>
      <c r="R43" s="71"/>
      <c r="S43" s="71"/>
      <c r="T43" s="72" t="str">
        <f t="shared" si="2"/>
        <v/>
      </c>
      <c r="U43" s="85" t="str">
        <f t="shared" si="0"/>
        <v/>
      </c>
      <c r="V43" s="127"/>
      <c r="W43" s="65">
        <f t="shared" si="1"/>
        <v>0</v>
      </c>
      <c r="X43" s="65">
        <f t="shared" si="3"/>
        <v>0</v>
      </c>
      <c r="Y43" s="65">
        <f t="shared" si="4"/>
        <v>0</v>
      </c>
    </row>
    <row r="44" spans="1:25" x14ac:dyDescent="0.25">
      <c r="A44" s="66">
        <f t="shared" si="5"/>
        <v>37</v>
      </c>
      <c r="B44" s="69"/>
      <c r="C44" s="66" t="e">
        <f>VLOOKUP(B44,'Measure&amp;Incentive Picklist'!E:J,2,FALSE)</f>
        <v>#N/A</v>
      </c>
      <c r="E44" s="69"/>
      <c r="F44" s="70"/>
      <c r="G44" s="70"/>
      <c r="H44" s="70"/>
      <c r="I44" s="70"/>
      <c r="J44" s="220"/>
      <c r="M44" s="70"/>
      <c r="N44" s="70"/>
      <c r="O44" s="70"/>
      <c r="P44" s="69"/>
      <c r="Q44" s="69"/>
      <c r="R44" s="71"/>
      <c r="S44" s="71"/>
      <c r="T44" s="72" t="str">
        <f t="shared" si="2"/>
        <v/>
      </c>
      <c r="U44" s="85" t="str">
        <f t="shared" si="0"/>
        <v/>
      </c>
      <c r="V44" s="127"/>
      <c r="W44" s="65">
        <f t="shared" si="1"/>
        <v>0</v>
      </c>
      <c r="X44" s="65">
        <f t="shared" si="3"/>
        <v>0</v>
      </c>
      <c r="Y44" s="65">
        <f t="shared" si="4"/>
        <v>0</v>
      </c>
    </row>
    <row r="45" spans="1:25" x14ac:dyDescent="0.25">
      <c r="A45" s="66">
        <f t="shared" si="5"/>
        <v>38</v>
      </c>
      <c r="B45" s="69"/>
      <c r="C45" s="66" t="e">
        <f>VLOOKUP(B45,'Measure&amp;Incentive Picklist'!E:J,2,FALSE)</f>
        <v>#N/A</v>
      </c>
      <c r="E45" s="69"/>
      <c r="F45" s="70"/>
      <c r="G45" s="70"/>
      <c r="H45" s="70"/>
      <c r="I45" s="70"/>
      <c r="J45" s="220"/>
      <c r="M45" s="70"/>
      <c r="N45" s="70"/>
      <c r="O45" s="70"/>
      <c r="P45" s="69"/>
      <c r="Q45" s="69"/>
      <c r="R45" s="71"/>
      <c r="S45" s="71"/>
      <c r="T45" s="72" t="str">
        <f t="shared" si="2"/>
        <v/>
      </c>
      <c r="U45" s="85" t="str">
        <f t="shared" si="0"/>
        <v/>
      </c>
      <c r="V45" s="127"/>
      <c r="W45" s="65">
        <f t="shared" si="1"/>
        <v>0</v>
      </c>
      <c r="X45" s="65">
        <f t="shared" si="3"/>
        <v>0</v>
      </c>
      <c r="Y45" s="65">
        <f t="shared" si="4"/>
        <v>0</v>
      </c>
    </row>
    <row r="46" spans="1:25" x14ac:dyDescent="0.25">
      <c r="A46" s="66">
        <f t="shared" si="5"/>
        <v>39</v>
      </c>
      <c r="B46" s="69"/>
      <c r="C46" s="66" t="e">
        <f>VLOOKUP(B46,'Measure&amp;Incentive Picklist'!E:J,2,FALSE)</f>
        <v>#N/A</v>
      </c>
      <c r="E46" s="69"/>
      <c r="F46" s="70"/>
      <c r="G46" s="70"/>
      <c r="H46" s="70"/>
      <c r="I46" s="70"/>
      <c r="J46" s="220"/>
      <c r="M46" s="70"/>
      <c r="N46" s="70"/>
      <c r="O46" s="70"/>
      <c r="P46" s="69"/>
      <c r="Q46" s="69"/>
      <c r="R46" s="71"/>
      <c r="S46" s="71"/>
      <c r="T46" s="72" t="str">
        <f t="shared" si="2"/>
        <v/>
      </c>
      <c r="U46" s="85" t="str">
        <f t="shared" si="0"/>
        <v/>
      </c>
      <c r="V46" s="127"/>
      <c r="W46" s="65">
        <f t="shared" si="1"/>
        <v>0</v>
      </c>
      <c r="X46" s="65">
        <f t="shared" si="3"/>
        <v>0</v>
      </c>
      <c r="Y46" s="65">
        <f t="shared" si="4"/>
        <v>0</v>
      </c>
    </row>
    <row r="47" spans="1:25" x14ac:dyDescent="0.25">
      <c r="A47" s="66">
        <f t="shared" si="5"/>
        <v>40</v>
      </c>
      <c r="B47" s="69"/>
      <c r="C47" s="66" t="e">
        <f>VLOOKUP(B47,'Measure&amp;Incentive Picklist'!E:J,2,FALSE)</f>
        <v>#N/A</v>
      </c>
      <c r="E47" s="69"/>
      <c r="F47" s="70"/>
      <c r="G47" s="70"/>
      <c r="H47" s="70"/>
      <c r="I47" s="70"/>
      <c r="J47" s="220"/>
      <c r="M47" s="70"/>
      <c r="N47" s="70"/>
      <c r="O47" s="70"/>
      <c r="P47" s="69"/>
      <c r="Q47" s="69"/>
      <c r="R47" s="71"/>
      <c r="S47" s="71"/>
      <c r="T47" s="72" t="str">
        <f t="shared" si="2"/>
        <v/>
      </c>
      <c r="U47" s="85" t="str">
        <f t="shared" si="0"/>
        <v/>
      </c>
      <c r="V47" s="127"/>
      <c r="W47" s="65">
        <f t="shared" si="1"/>
        <v>0</v>
      </c>
      <c r="X47" s="65">
        <f t="shared" si="3"/>
        <v>0</v>
      </c>
      <c r="Y47" s="65">
        <f t="shared" si="4"/>
        <v>0</v>
      </c>
    </row>
    <row r="48" spans="1:25" x14ac:dyDescent="0.25">
      <c r="A48" s="66">
        <f t="shared" si="5"/>
        <v>41</v>
      </c>
      <c r="B48" s="69"/>
      <c r="C48" s="66" t="e">
        <f>VLOOKUP(B48,'Measure&amp;Incentive Picklist'!E:J,2,FALSE)</f>
        <v>#N/A</v>
      </c>
      <c r="E48" s="69"/>
      <c r="F48" s="70"/>
      <c r="G48" s="70"/>
      <c r="H48" s="70"/>
      <c r="I48" s="70"/>
      <c r="J48" s="220"/>
      <c r="M48" s="70"/>
      <c r="N48" s="70"/>
      <c r="O48" s="70"/>
      <c r="P48" s="69"/>
      <c r="Q48" s="69"/>
      <c r="R48" s="71"/>
      <c r="S48" s="71"/>
      <c r="T48" s="72" t="str">
        <f t="shared" si="2"/>
        <v/>
      </c>
      <c r="U48" s="85" t="str">
        <f t="shared" si="0"/>
        <v/>
      </c>
      <c r="V48" s="127"/>
      <c r="W48" s="65">
        <f t="shared" si="1"/>
        <v>0</v>
      </c>
      <c r="X48" s="65">
        <f t="shared" si="3"/>
        <v>0</v>
      </c>
      <c r="Y48" s="65">
        <f t="shared" si="4"/>
        <v>0</v>
      </c>
    </row>
    <row r="49" spans="1:25" x14ac:dyDescent="0.25">
      <c r="A49" s="66">
        <f t="shared" si="5"/>
        <v>42</v>
      </c>
      <c r="B49" s="69"/>
      <c r="C49" s="66" t="e">
        <f>VLOOKUP(B49,'Measure&amp;Incentive Picklist'!E:J,2,FALSE)</f>
        <v>#N/A</v>
      </c>
      <c r="E49" s="69"/>
      <c r="F49" s="70"/>
      <c r="G49" s="70"/>
      <c r="H49" s="70"/>
      <c r="I49" s="70"/>
      <c r="J49" s="220"/>
      <c r="M49" s="70"/>
      <c r="N49" s="70"/>
      <c r="O49" s="70"/>
      <c r="P49" s="69"/>
      <c r="Q49" s="69"/>
      <c r="R49" s="71"/>
      <c r="S49" s="71"/>
      <c r="T49" s="72" t="str">
        <f t="shared" si="2"/>
        <v/>
      </c>
      <c r="U49" s="85" t="str">
        <f t="shared" si="0"/>
        <v/>
      </c>
      <c r="V49" s="127"/>
      <c r="W49" s="65">
        <f t="shared" si="1"/>
        <v>0</v>
      </c>
      <c r="X49" s="65">
        <f t="shared" si="3"/>
        <v>0</v>
      </c>
      <c r="Y49" s="65">
        <f t="shared" si="4"/>
        <v>0</v>
      </c>
    </row>
    <row r="50" spans="1:25" x14ac:dyDescent="0.25">
      <c r="A50" s="66">
        <f t="shared" si="5"/>
        <v>43</v>
      </c>
      <c r="B50" s="69"/>
      <c r="C50" s="66" t="e">
        <f>VLOOKUP(B50,'Measure&amp;Incentive Picklist'!E:J,2,FALSE)</f>
        <v>#N/A</v>
      </c>
      <c r="E50" s="69"/>
      <c r="F50" s="70"/>
      <c r="G50" s="70"/>
      <c r="H50" s="70"/>
      <c r="I50" s="70"/>
      <c r="J50" s="220"/>
      <c r="M50" s="70"/>
      <c r="N50" s="70"/>
      <c r="O50" s="70"/>
      <c r="P50" s="69"/>
      <c r="Q50" s="69"/>
      <c r="R50" s="71"/>
      <c r="S50" s="71"/>
      <c r="T50" s="72" t="str">
        <f t="shared" si="2"/>
        <v/>
      </c>
      <c r="U50" s="85" t="str">
        <f t="shared" si="0"/>
        <v/>
      </c>
      <c r="V50" s="127"/>
      <c r="W50" s="65">
        <f t="shared" si="1"/>
        <v>0</v>
      </c>
      <c r="X50" s="65">
        <f t="shared" si="3"/>
        <v>0</v>
      </c>
      <c r="Y50" s="65">
        <f t="shared" si="4"/>
        <v>0</v>
      </c>
    </row>
    <row r="51" spans="1:25" x14ac:dyDescent="0.25">
      <c r="A51" s="66">
        <f t="shared" si="5"/>
        <v>44</v>
      </c>
      <c r="B51" s="69"/>
      <c r="C51" s="66" t="e">
        <f>VLOOKUP(B51,'Measure&amp;Incentive Picklist'!E:J,2,FALSE)</f>
        <v>#N/A</v>
      </c>
      <c r="E51" s="69"/>
      <c r="F51" s="70"/>
      <c r="G51" s="70"/>
      <c r="H51" s="70"/>
      <c r="I51" s="70"/>
      <c r="J51" s="220"/>
      <c r="M51" s="70"/>
      <c r="N51" s="70"/>
      <c r="O51" s="70"/>
      <c r="P51" s="69"/>
      <c r="Q51" s="69"/>
      <c r="R51" s="71"/>
      <c r="S51" s="71"/>
      <c r="T51" s="72" t="str">
        <f t="shared" si="2"/>
        <v/>
      </c>
      <c r="U51" s="85" t="str">
        <f t="shared" si="0"/>
        <v/>
      </c>
      <c r="V51" s="127"/>
      <c r="W51" s="65">
        <f t="shared" si="1"/>
        <v>0</v>
      </c>
      <c r="X51" s="65">
        <f t="shared" si="3"/>
        <v>0</v>
      </c>
      <c r="Y51" s="65">
        <f t="shared" si="4"/>
        <v>0</v>
      </c>
    </row>
    <row r="52" spans="1:25" x14ac:dyDescent="0.25">
      <c r="A52" s="66">
        <f t="shared" si="5"/>
        <v>45</v>
      </c>
      <c r="B52" s="69"/>
      <c r="C52" s="66" t="e">
        <f>VLOOKUP(B52,'Measure&amp;Incentive Picklist'!E:J,2,FALSE)</f>
        <v>#N/A</v>
      </c>
      <c r="E52" s="69"/>
      <c r="F52" s="70"/>
      <c r="G52" s="70"/>
      <c r="H52" s="70"/>
      <c r="I52" s="70"/>
      <c r="J52" s="220"/>
      <c r="M52" s="70"/>
      <c r="N52" s="70"/>
      <c r="O52" s="70"/>
      <c r="P52" s="69"/>
      <c r="Q52" s="69"/>
      <c r="R52" s="71"/>
      <c r="S52" s="71"/>
      <c r="T52" s="72" t="str">
        <f t="shared" si="2"/>
        <v/>
      </c>
      <c r="U52" s="85" t="str">
        <f t="shared" si="0"/>
        <v/>
      </c>
      <c r="V52" s="127"/>
      <c r="W52" s="65">
        <f t="shared" si="1"/>
        <v>0</v>
      </c>
      <c r="X52" s="65">
        <f t="shared" si="3"/>
        <v>0</v>
      </c>
      <c r="Y52" s="65">
        <f t="shared" si="4"/>
        <v>0</v>
      </c>
    </row>
    <row r="53" spans="1:25" x14ac:dyDescent="0.25">
      <c r="A53" s="66">
        <f t="shared" si="5"/>
        <v>46</v>
      </c>
      <c r="B53" s="69"/>
      <c r="C53" s="66" t="e">
        <f>VLOOKUP(B53,'Measure&amp;Incentive Picklist'!E:J,2,FALSE)</f>
        <v>#N/A</v>
      </c>
      <c r="E53" s="69"/>
      <c r="F53" s="70"/>
      <c r="G53" s="70"/>
      <c r="H53" s="70"/>
      <c r="I53" s="70"/>
      <c r="J53" s="220"/>
      <c r="M53" s="70"/>
      <c r="N53" s="70"/>
      <c r="O53" s="70"/>
      <c r="P53" s="69"/>
      <c r="Q53" s="69"/>
      <c r="R53" s="71"/>
      <c r="S53" s="71"/>
      <c r="T53" s="72" t="str">
        <f t="shared" si="2"/>
        <v/>
      </c>
      <c r="U53" s="85" t="str">
        <f t="shared" si="0"/>
        <v/>
      </c>
      <c r="V53" s="127"/>
      <c r="W53" s="65">
        <f t="shared" si="1"/>
        <v>0</v>
      </c>
      <c r="X53" s="65">
        <f t="shared" si="3"/>
        <v>0</v>
      </c>
      <c r="Y53" s="65">
        <f t="shared" si="4"/>
        <v>0</v>
      </c>
    </row>
    <row r="54" spans="1:25" x14ac:dyDescent="0.25">
      <c r="A54" s="66">
        <f t="shared" si="5"/>
        <v>47</v>
      </c>
      <c r="B54" s="69"/>
      <c r="C54" s="66" t="e">
        <f>VLOOKUP(B54,'Measure&amp;Incentive Picklist'!E:J,2,FALSE)</f>
        <v>#N/A</v>
      </c>
      <c r="E54" s="69"/>
      <c r="F54" s="70"/>
      <c r="G54" s="70"/>
      <c r="H54" s="70"/>
      <c r="I54" s="70"/>
      <c r="J54" s="220"/>
      <c r="M54" s="70"/>
      <c r="N54" s="70"/>
      <c r="O54" s="70"/>
      <c r="P54" s="69"/>
      <c r="Q54" s="69"/>
      <c r="R54" s="71"/>
      <c r="S54" s="71"/>
      <c r="T54" s="72" t="str">
        <f t="shared" si="2"/>
        <v/>
      </c>
      <c r="U54" s="85" t="str">
        <f t="shared" si="0"/>
        <v/>
      </c>
      <c r="V54" s="127"/>
      <c r="W54" s="65">
        <f t="shared" si="1"/>
        <v>0</v>
      </c>
      <c r="X54" s="65">
        <f t="shared" si="3"/>
        <v>0</v>
      </c>
      <c r="Y54" s="65">
        <f t="shared" si="4"/>
        <v>0</v>
      </c>
    </row>
    <row r="55" spans="1:25" x14ac:dyDescent="0.25">
      <c r="A55" s="66">
        <f t="shared" si="5"/>
        <v>48</v>
      </c>
      <c r="B55" s="69"/>
      <c r="C55" s="66" t="e">
        <f>VLOOKUP(B55,'Measure&amp;Incentive Picklist'!E:J,2,FALSE)</f>
        <v>#N/A</v>
      </c>
      <c r="E55" s="69"/>
      <c r="F55" s="70"/>
      <c r="G55" s="70"/>
      <c r="H55" s="70"/>
      <c r="I55" s="70"/>
      <c r="J55" s="220"/>
      <c r="M55" s="70"/>
      <c r="N55" s="70"/>
      <c r="O55" s="70"/>
      <c r="P55" s="69"/>
      <c r="Q55" s="69"/>
      <c r="R55" s="71"/>
      <c r="S55" s="71"/>
      <c r="T55" s="72" t="str">
        <f t="shared" si="2"/>
        <v/>
      </c>
      <c r="U55" s="85" t="str">
        <f t="shared" si="0"/>
        <v/>
      </c>
      <c r="V55" s="127"/>
      <c r="W55" s="65">
        <f t="shared" si="1"/>
        <v>0</v>
      </c>
      <c r="X55" s="65">
        <f t="shared" si="3"/>
        <v>0</v>
      </c>
      <c r="Y55" s="65">
        <f t="shared" si="4"/>
        <v>0</v>
      </c>
    </row>
    <row r="56" spans="1:25" x14ac:dyDescent="0.25">
      <c r="A56" s="66">
        <f t="shared" si="5"/>
        <v>49</v>
      </c>
      <c r="B56" s="69"/>
      <c r="C56" s="66" t="e">
        <f>VLOOKUP(B56,'Measure&amp;Incentive Picklist'!E:J,2,FALSE)</f>
        <v>#N/A</v>
      </c>
      <c r="E56" s="69"/>
      <c r="F56" s="70"/>
      <c r="G56" s="70"/>
      <c r="H56" s="70"/>
      <c r="I56" s="70"/>
      <c r="J56" s="220"/>
      <c r="M56" s="70"/>
      <c r="N56" s="70"/>
      <c r="O56" s="70"/>
      <c r="P56" s="69"/>
      <c r="Q56" s="69"/>
      <c r="R56" s="71"/>
      <c r="S56" s="71"/>
      <c r="T56" s="72" t="str">
        <f t="shared" si="2"/>
        <v/>
      </c>
      <c r="U56" s="85" t="str">
        <f t="shared" si="0"/>
        <v/>
      </c>
      <c r="V56" s="127"/>
      <c r="W56" s="65">
        <f t="shared" si="1"/>
        <v>0</v>
      </c>
      <c r="X56" s="65">
        <f t="shared" si="3"/>
        <v>0</v>
      </c>
      <c r="Y56" s="65">
        <f t="shared" si="4"/>
        <v>0</v>
      </c>
    </row>
    <row r="57" spans="1:25" x14ac:dyDescent="0.25">
      <c r="A57" s="66">
        <f t="shared" si="5"/>
        <v>50</v>
      </c>
      <c r="B57" s="69"/>
      <c r="C57" s="66" t="e">
        <f>VLOOKUP(B57,'Measure&amp;Incentive Picklist'!E:J,2,FALSE)</f>
        <v>#N/A</v>
      </c>
      <c r="E57" s="69"/>
      <c r="F57" s="70"/>
      <c r="G57" s="70"/>
      <c r="H57" s="70"/>
      <c r="I57" s="70"/>
      <c r="J57" s="220"/>
      <c r="M57" s="70"/>
      <c r="N57" s="70"/>
      <c r="O57" s="70"/>
      <c r="P57" s="69"/>
      <c r="Q57" s="69"/>
      <c r="R57" s="71"/>
      <c r="S57" s="71"/>
      <c r="T57" s="72" t="str">
        <f t="shared" si="2"/>
        <v/>
      </c>
      <c r="U57" s="85" t="str">
        <f t="shared" si="0"/>
        <v/>
      </c>
      <c r="V57" s="127"/>
      <c r="W57" s="65">
        <f t="shared" si="1"/>
        <v>0</v>
      </c>
      <c r="X57" s="65">
        <f t="shared" si="3"/>
        <v>0</v>
      </c>
      <c r="Y57" s="65">
        <f t="shared" si="4"/>
        <v>0</v>
      </c>
    </row>
    <row r="58" spans="1:25" x14ac:dyDescent="0.25">
      <c r="A58" s="66">
        <f t="shared" si="5"/>
        <v>51</v>
      </c>
      <c r="B58" s="69"/>
      <c r="C58" s="66" t="e">
        <f>VLOOKUP(B58,'Measure&amp;Incentive Picklist'!E:J,2,FALSE)</f>
        <v>#N/A</v>
      </c>
      <c r="E58" s="69"/>
      <c r="F58" s="70"/>
      <c r="G58" s="70"/>
      <c r="H58" s="70"/>
      <c r="I58" s="70"/>
      <c r="J58" s="220"/>
      <c r="M58" s="70"/>
      <c r="N58" s="70"/>
      <c r="O58" s="70"/>
      <c r="P58" s="69"/>
      <c r="Q58" s="69"/>
      <c r="R58" s="71"/>
      <c r="S58" s="71"/>
      <c r="T58" s="72" t="str">
        <f t="shared" si="2"/>
        <v/>
      </c>
      <c r="U58" s="85" t="str">
        <f t="shared" si="0"/>
        <v/>
      </c>
      <c r="V58" s="127"/>
      <c r="W58" s="65">
        <f t="shared" si="1"/>
        <v>0</v>
      </c>
      <c r="X58" s="65">
        <f t="shared" si="3"/>
        <v>0</v>
      </c>
      <c r="Y58" s="65">
        <f t="shared" si="4"/>
        <v>0</v>
      </c>
    </row>
    <row r="59" spans="1:25" x14ac:dyDescent="0.25">
      <c r="A59" s="66">
        <f t="shared" si="5"/>
        <v>52</v>
      </c>
      <c r="B59" s="69"/>
      <c r="C59" s="66" t="e">
        <f>VLOOKUP(B59,'Measure&amp;Incentive Picklist'!E:J,2,FALSE)</f>
        <v>#N/A</v>
      </c>
      <c r="E59" s="69"/>
      <c r="F59" s="70"/>
      <c r="G59" s="70"/>
      <c r="H59" s="70"/>
      <c r="I59" s="70"/>
      <c r="J59" s="220"/>
      <c r="M59" s="70"/>
      <c r="N59" s="70"/>
      <c r="O59" s="70"/>
      <c r="P59" s="69"/>
      <c r="Q59" s="69"/>
      <c r="R59" s="71"/>
      <c r="S59" s="71"/>
      <c r="T59" s="72" t="str">
        <f t="shared" si="2"/>
        <v/>
      </c>
      <c r="U59" s="85" t="str">
        <f t="shared" si="0"/>
        <v/>
      </c>
      <c r="V59" s="127"/>
      <c r="W59" s="65">
        <f t="shared" si="1"/>
        <v>0</v>
      </c>
      <c r="X59" s="65">
        <f t="shared" si="3"/>
        <v>0</v>
      </c>
      <c r="Y59" s="65">
        <f t="shared" si="4"/>
        <v>0</v>
      </c>
    </row>
    <row r="60" spans="1:25" x14ac:dyDescent="0.25">
      <c r="A60" s="66">
        <f t="shared" si="5"/>
        <v>53</v>
      </c>
      <c r="B60" s="69"/>
      <c r="C60" s="66" t="e">
        <f>VLOOKUP(B60,'Measure&amp;Incentive Picklist'!E:J,2,FALSE)</f>
        <v>#N/A</v>
      </c>
      <c r="E60" s="69"/>
      <c r="F60" s="70"/>
      <c r="G60" s="70"/>
      <c r="H60" s="70"/>
      <c r="I60" s="70"/>
      <c r="J60" s="220"/>
      <c r="M60" s="70"/>
      <c r="N60" s="70"/>
      <c r="O60" s="70"/>
      <c r="P60" s="69"/>
      <c r="Q60" s="69"/>
      <c r="R60" s="71"/>
      <c r="S60" s="71"/>
      <c r="T60" s="72" t="str">
        <f t="shared" si="2"/>
        <v/>
      </c>
      <c r="U60" s="85" t="str">
        <f t="shared" si="0"/>
        <v/>
      </c>
      <c r="V60" s="127"/>
      <c r="W60" s="65">
        <f t="shared" si="1"/>
        <v>0</v>
      </c>
      <c r="X60" s="65">
        <f t="shared" si="3"/>
        <v>0</v>
      </c>
      <c r="Y60" s="65">
        <f t="shared" si="4"/>
        <v>0</v>
      </c>
    </row>
    <row r="61" spans="1:25" x14ac:dyDescent="0.25">
      <c r="A61" s="66">
        <f t="shared" si="5"/>
        <v>54</v>
      </c>
      <c r="B61" s="69"/>
      <c r="C61" s="66" t="e">
        <f>VLOOKUP(B61,'Measure&amp;Incentive Picklist'!E:J,2,FALSE)</f>
        <v>#N/A</v>
      </c>
      <c r="E61" s="69"/>
      <c r="F61" s="70"/>
      <c r="G61" s="70"/>
      <c r="H61" s="70"/>
      <c r="I61" s="70"/>
      <c r="J61" s="220"/>
      <c r="M61" s="70"/>
      <c r="N61" s="70"/>
      <c r="O61" s="70"/>
      <c r="P61" s="69"/>
      <c r="Q61" s="69"/>
      <c r="R61" s="71"/>
      <c r="S61" s="71"/>
      <c r="T61" s="72" t="str">
        <f t="shared" si="2"/>
        <v/>
      </c>
      <c r="U61" s="85" t="str">
        <f t="shared" si="0"/>
        <v/>
      </c>
      <c r="V61" s="127"/>
      <c r="W61" s="65">
        <f t="shared" si="1"/>
        <v>0</v>
      </c>
      <c r="X61" s="65">
        <f t="shared" si="3"/>
        <v>0</v>
      </c>
      <c r="Y61" s="65">
        <f t="shared" si="4"/>
        <v>0</v>
      </c>
    </row>
    <row r="62" spans="1:25" x14ac:dyDescent="0.25">
      <c r="A62" s="66">
        <f t="shared" si="5"/>
        <v>55</v>
      </c>
      <c r="B62" s="69"/>
      <c r="C62" s="66" t="e">
        <f>VLOOKUP(B62,'Measure&amp;Incentive Picklist'!E:J,2,FALSE)</f>
        <v>#N/A</v>
      </c>
      <c r="E62" s="69"/>
      <c r="F62" s="70"/>
      <c r="G62" s="70"/>
      <c r="H62" s="70"/>
      <c r="I62" s="70"/>
      <c r="J62" s="220"/>
      <c r="M62" s="70"/>
      <c r="N62" s="70"/>
      <c r="O62" s="70"/>
      <c r="P62" s="69"/>
      <c r="Q62" s="69"/>
      <c r="R62" s="71"/>
      <c r="S62" s="71"/>
      <c r="T62" s="72" t="str">
        <f t="shared" si="2"/>
        <v/>
      </c>
      <c r="U62" s="85" t="str">
        <f t="shared" si="0"/>
        <v/>
      </c>
      <c r="V62" s="127"/>
      <c r="W62" s="65">
        <f t="shared" si="1"/>
        <v>0</v>
      </c>
      <c r="X62" s="65">
        <f t="shared" si="3"/>
        <v>0</v>
      </c>
      <c r="Y62" s="65">
        <f t="shared" si="4"/>
        <v>0</v>
      </c>
    </row>
    <row r="63" spans="1:25" x14ac:dyDescent="0.25">
      <c r="A63" s="66">
        <f t="shared" si="5"/>
        <v>56</v>
      </c>
      <c r="B63" s="69"/>
      <c r="C63" s="66" t="e">
        <f>VLOOKUP(B63,'Measure&amp;Incentive Picklist'!E:J,2,FALSE)</f>
        <v>#N/A</v>
      </c>
      <c r="E63" s="69"/>
      <c r="F63" s="70"/>
      <c r="G63" s="70"/>
      <c r="H63" s="70"/>
      <c r="I63" s="70"/>
      <c r="J63" s="220"/>
      <c r="M63" s="70"/>
      <c r="N63" s="70"/>
      <c r="O63" s="70"/>
      <c r="P63" s="69"/>
      <c r="Q63" s="69"/>
      <c r="R63" s="71"/>
      <c r="S63" s="71"/>
      <c r="T63" s="72" t="str">
        <f t="shared" si="2"/>
        <v/>
      </c>
      <c r="U63" s="85" t="str">
        <f t="shared" si="0"/>
        <v/>
      </c>
      <c r="V63" s="127"/>
      <c r="W63" s="65">
        <f t="shared" si="1"/>
        <v>0</v>
      </c>
      <c r="X63" s="65">
        <f t="shared" si="3"/>
        <v>0</v>
      </c>
      <c r="Y63" s="65">
        <f t="shared" si="4"/>
        <v>0</v>
      </c>
    </row>
    <row r="64" spans="1:25" x14ac:dyDescent="0.25">
      <c r="A64" s="66">
        <f t="shared" si="5"/>
        <v>57</v>
      </c>
      <c r="B64" s="69"/>
      <c r="C64" s="66" t="e">
        <f>VLOOKUP(B64,'Measure&amp;Incentive Picklist'!E:J,2,FALSE)</f>
        <v>#N/A</v>
      </c>
      <c r="E64" s="69"/>
      <c r="F64" s="70"/>
      <c r="G64" s="70"/>
      <c r="H64" s="70"/>
      <c r="I64" s="70"/>
      <c r="J64" s="220"/>
      <c r="M64" s="70"/>
      <c r="N64" s="70"/>
      <c r="O64" s="70"/>
      <c r="P64" s="69"/>
      <c r="Q64" s="69"/>
      <c r="R64" s="71"/>
      <c r="S64" s="71"/>
      <c r="T64" s="72" t="str">
        <f t="shared" si="2"/>
        <v/>
      </c>
      <c r="U64" s="85" t="str">
        <f t="shared" si="0"/>
        <v/>
      </c>
      <c r="V64" s="127"/>
      <c r="W64" s="65">
        <f t="shared" si="1"/>
        <v>0</v>
      </c>
      <c r="X64" s="65">
        <f t="shared" si="3"/>
        <v>0</v>
      </c>
      <c r="Y64" s="65">
        <f t="shared" si="4"/>
        <v>0</v>
      </c>
    </row>
    <row r="65" spans="1:25" x14ac:dyDescent="0.25">
      <c r="A65" s="66">
        <f t="shared" si="5"/>
        <v>58</v>
      </c>
      <c r="B65" s="69"/>
      <c r="C65" s="66" t="e">
        <f>VLOOKUP(B65,'Measure&amp;Incentive Picklist'!E:J,2,FALSE)</f>
        <v>#N/A</v>
      </c>
      <c r="E65" s="69"/>
      <c r="F65" s="70"/>
      <c r="G65" s="70"/>
      <c r="H65" s="70"/>
      <c r="I65" s="70"/>
      <c r="J65" s="220"/>
      <c r="M65" s="70"/>
      <c r="N65" s="70"/>
      <c r="O65" s="70"/>
      <c r="P65" s="69"/>
      <c r="Q65" s="69"/>
      <c r="R65" s="71"/>
      <c r="S65" s="71"/>
      <c r="T65" s="72" t="str">
        <f t="shared" si="2"/>
        <v/>
      </c>
      <c r="U65" s="85" t="str">
        <f t="shared" si="0"/>
        <v/>
      </c>
      <c r="V65" s="127"/>
      <c r="W65" s="65">
        <f t="shared" si="1"/>
        <v>0</v>
      </c>
      <c r="X65" s="65">
        <f t="shared" si="3"/>
        <v>0</v>
      </c>
      <c r="Y65" s="65">
        <f t="shared" si="4"/>
        <v>0</v>
      </c>
    </row>
    <row r="66" spans="1:25" x14ac:dyDescent="0.25">
      <c r="A66" s="66">
        <f t="shared" si="5"/>
        <v>59</v>
      </c>
      <c r="B66" s="69"/>
      <c r="C66" s="66" t="e">
        <f>VLOOKUP(B66,'Measure&amp;Incentive Picklist'!E:J,2,FALSE)</f>
        <v>#N/A</v>
      </c>
      <c r="E66" s="69"/>
      <c r="F66" s="70"/>
      <c r="G66" s="70"/>
      <c r="H66" s="70"/>
      <c r="I66" s="70"/>
      <c r="J66" s="220"/>
      <c r="M66" s="70"/>
      <c r="N66" s="70"/>
      <c r="O66" s="70"/>
      <c r="P66" s="69"/>
      <c r="Q66" s="69"/>
      <c r="R66" s="71"/>
      <c r="S66" s="71"/>
      <c r="T66" s="72" t="str">
        <f t="shared" si="2"/>
        <v/>
      </c>
      <c r="U66" s="85" t="str">
        <f t="shared" si="0"/>
        <v/>
      </c>
      <c r="V66" s="127"/>
      <c r="W66" s="65">
        <f t="shared" si="1"/>
        <v>0</v>
      </c>
      <c r="X66" s="65">
        <f t="shared" si="3"/>
        <v>0</v>
      </c>
      <c r="Y66" s="65">
        <f t="shared" si="4"/>
        <v>0</v>
      </c>
    </row>
    <row r="67" spans="1:25" x14ac:dyDescent="0.25">
      <c r="A67" s="66">
        <f t="shared" si="5"/>
        <v>60</v>
      </c>
      <c r="B67" s="69"/>
      <c r="C67" s="66" t="e">
        <f>VLOOKUP(B67,'Measure&amp;Incentive Picklist'!E:J,2,FALSE)</f>
        <v>#N/A</v>
      </c>
      <c r="E67" s="69"/>
      <c r="F67" s="70"/>
      <c r="G67" s="70"/>
      <c r="H67" s="70"/>
      <c r="I67" s="70"/>
      <c r="J67" s="220"/>
      <c r="M67" s="70"/>
      <c r="N67" s="70"/>
      <c r="O67" s="70"/>
      <c r="P67" s="69"/>
      <c r="Q67" s="69"/>
      <c r="R67" s="71"/>
      <c r="S67" s="71"/>
      <c r="T67" s="72" t="str">
        <f t="shared" si="2"/>
        <v/>
      </c>
      <c r="U67" s="85" t="str">
        <f t="shared" si="0"/>
        <v/>
      </c>
      <c r="V67" s="127"/>
      <c r="W67" s="65">
        <f t="shared" si="1"/>
        <v>0</v>
      </c>
      <c r="X67" s="65">
        <f t="shared" si="3"/>
        <v>0</v>
      </c>
      <c r="Y67" s="65">
        <f t="shared" si="4"/>
        <v>0</v>
      </c>
    </row>
    <row r="68" spans="1:25" x14ac:dyDescent="0.25">
      <c r="A68" s="66">
        <f t="shared" si="5"/>
        <v>61</v>
      </c>
      <c r="B68" s="69"/>
      <c r="C68" s="66" t="e">
        <f>VLOOKUP(B68,'Measure&amp;Incentive Picklist'!E:J,2,FALSE)</f>
        <v>#N/A</v>
      </c>
      <c r="E68" s="69"/>
      <c r="F68" s="70"/>
      <c r="G68" s="70"/>
      <c r="H68" s="70"/>
      <c r="I68" s="70"/>
      <c r="J68" s="220"/>
      <c r="M68" s="70"/>
      <c r="N68" s="70"/>
      <c r="O68" s="70"/>
      <c r="P68" s="69"/>
      <c r="Q68" s="69"/>
      <c r="R68" s="71"/>
      <c r="S68" s="71"/>
      <c r="T68" s="72" t="str">
        <f t="shared" si="2"/>
        <v/>
      </c>
      <c r="U68" s="85" t="str">
        <f t="shared" si="0"/>
        <v/>
      </c>
      <c r="V68" s="127"/>
      <c r="W68" s="65">
        <f t="shared" si="1"/>
        <v>0</v>
      </c>
      <c r="X68" s="65">
        <f t="shared" si="3"/>
        <v>0</v>
      </c>
      <c r="Y68" s="65">
        <f t="shared" si="4"/>
        <v>0</v>
      </c>
    </row>
    <row r="69" spans="1:25" x14ac:dyDescent="0.25">
      <c r="A69" s="66">
        <f t="shared" si="5"/>
        <v>62</v>
      </c>
      <c r="B69" s="69"/>
      <c r="C69" s="66" t="e">
        <f>VLOOKUP(B69,'Measure&amp;Incentive Picklist'!E:J,2,FALSE)</f>
        <v>#N/A</v>
      </c>
      <c r="E69" s="69"/>
      <c r="F69" s="70"/>
      <c r="G69" s="70"/>
      <c r="H69" s="70"/>
      <c r="I69" s="70"/>
      <c r="J69" s="220"/>
      <c r="M69" s="70"/>
      <c r="N69" s="70"/>
      <c r="O69" s="70"/>
      <c r="P69" s="69"/>
      <c r="Q69" s="69"/>
      <c r="R69" s="71"/>
      <c r="S69" s="71"/>
      <c r="T69" s="72" t="str">
        <f t="shared" si="2"/>
        <v/>
      </c>
      <c r="U69" s="85" t="str">
        <f t="shared" si="0"/>
        <v/>
      </c>
      <c r="V69" s="127"/>
      <c r="W69" s="65">
        <f t="shared" si="1"/>
        <v>0</v>
      </c>
      <c r="X69" s="65">
        <f t="shared" si="3"/>
        <v>0</v>
      </c>
      <c r="Y69" s="65">
        <f t="shared" si="4"/>
        <v>0</v>
      </c>
    </row>
    <row r="70" spans="1:25" x14ac:dyDescent="0.25">
      <c r="A70" s="66">
        <f t="shared" si="5"/>
        <v>63</v>
      </c>
      <c r="B70" s="69"/>
      <c r="C70" s="66" t="e">
        <f>VLOOKUP(B70,'Measure&amp;Incentive Picklist'!E:J,2,FALSE)</f>
        <v>#N/A</v>
      </c>
      <c r="E70" s="69"/>
      <c r="F70" s="70"/>
      <c r="G70" s="70"/>
      <c r="H70" s="70"/>
      <c r="I70" s="70"/>
      <c r="J70" s="220"/>
      <c r="M70" s="70"/>
      <c r="N70" s="70"/>
      <c r="O70" s="70"/>
      <c r="P70" s="69"/>
      <c r="Q70" s="69"/>
      <c r="R70" s="71"/>
      <c r="S70" s="71"/>
      <c r="T70" s="72" t="str">
        <f t="shared" si="2"/>
        <v/>
      </c>
      <c r="U70" s="85" t="str">
        <f t="shared" si="0"/>
        <v/>
      </c>
      <c r="V70" s="127"/>
      <c r="W70" s="65">
        <f t="shared" si="1"/>
        <v>0</v>
      </c>
      <c r="X70" s="65">
        <f t="shared" si="3"/>
        <v>0</v>
      </c>
      <c r="Y70" s="65">
        <f t="shared" si="4"/>
        <v>0</v>
      </c>
    </row>
    <row r="71" spans="1:25" x14ac:dyDescent="0.25">
      <c r="A71" s="66">
        <f t="shared" si="5"/>
        <v>64</v>
      </c>
      <c r="B71" s="69"/>
      <c r="C71" s="66" t="e">
        <f>VLOOKUP(B71,'Measure&amp;Incentive Picklist'!E:J,2,FALSE)</f>
        <v>#N/A</v>
      </c>
      <c r="E71" s="69"/>
      <c r="F71" s="70"/>
      <c r="G71" s="70"/>
      <c r="H71" s="70"/>
      <c r="I71" s="70"/>
      <c r="J71" s="220"/>
      <c r="M71" s="70"/>
      <c r="N71" s="70"/>
      <c r="O71" s="70"/>
      <c r="P71" s="69"/>
      <c r="Q71" s="69"/>
      <c r="R71" s="71"/>
      <c r="S71" s="71"/>
      <c r="T71" s="72" t="str">
        <f t="shared" si="2"/>
        <v/>
      </c>
      <c r="U71" s="85" t="str">
        <f t="shared" ref="U71:U134" si="6">IF(ISTEXT(B71),"Contact ConEd","")</f>
        <v/>
      </c>
      <c r="V71" s="127"/>
      <c r="W71" s="65">
        <f t="shared" si="1"/>
        <v>0</v>
      </c>
      <c r="X71" s="65">
        <f t="shared" si="3"/>
        <v>0</v>
      </c>
      <c r="Y71" s="65">
        <f t="shared" si="4"/>
        <v>0</v>
      </c>
    </row>
    <row r="72" spans="1:25" x14ac:dyDescent="0.25">
      <c r="A72" s="66">
        <f t="shared" si="5"/>
        <v>65</v>
      </c>
      <c r="B72" s="69"/>
      <c r="C72" s="66" t="e">
        <f>VLOOKUP(B72,'Measure&amp;Incentive Picklist'!E:J,2,FALSE)</f>
        <v>#N/A</v>
      </c>
      <c r="E72" s="69"/>
      <c r="F72" s="70"/>
      <c r="G72" s="70"/>
      <c r="H72" s="70"/>
      <c r="I72" s="70"/>
      <c r="J72" s="220"/>
      <c r="M72" s="70"/>
      <c r="N72" s="70"/>
      <c r="O72" s="70"/>
      <c r="P72" s="69"/>
      <c r="Q72" s="69"/>
      <c r="R72" s="71"/>
      <c r="S72" s="71"/>
      <c r="T72" s="72" t="str">
        <f t="shared" si="2"/>
        <v/>
      </c>
      <c r="U72" s="85" t="str">
        <f t="shared" si="6"/>
        <v/>
      </c>
      <c r="V72" s="127"/>
      <c r="W72" s="65">
        <f t="shared" ref="W72:W135" si="7">IF(OR(B72&gt;"",D72&gt;"",E72&gt;0,F72&gt;0,G72&gt;0,H72&gt;0,I72&gt;0,M72&gt;0,N72&gt;0,O72&gt;0,P72&gt;0,Q72&gt;0,R72&gt;0,S72&gt;0,V72&gt;0),1,0)</f>
        <v>0</v>
      </c>
      <c r="X72" s="65">
        <f t="shared" si="3"/>
        <v>0</v>
      </c>
      <c r="Y72" s="65">
        <f t="shared" si="4"/>
        <v>0</v>
      </c>
    </row>
    <row r="73" spans="1:25" x14ac:dyDescent="0.25">
      <c r="A73" s="66">
        <f t="shared" si="5"/>
        <v>66</v>
      </c>
      <c r="B73" s="69"/>
      <c r="C73" s="66" t="e">
        <f>VLOOKUP(B73,'Measure&amp;Incentive Picklist'!E:J,2,FALSE)</f>
        <v>#N/A</v>
      </c>
      <c r="E73" s="69"/>
      <c r="F73" s="70"/>
      <c r="G73" s="70"/>
      <c r="H73" s="70"/>
      <c r="I73" s="70"/>
      <c r="J73" s="220"/>
      <c r="M73" s="70"/>
      <c r="N73" s="70"/>
      <c r="O73" s="70"/>
      <c r="P73" s="69"/>
      <c r="Q73" s="69"/>
      <c r="R73" s="71"/>
      <c r="S73" s="71"/>
      <c r="T73" s="72" t="str">
        <f t="shared" ref="T73:T136" si="8">IF(AND(R73="",S73=""),"",$R73+$S73)</f>
        <v/>
      </c>
      <c r="U73" s="85" t="str">
        <f t="shared" si="6"/>
        <v/>
      </c>
      <c r="V73" s="127"/>
      <c r="W73" s="65">
        <f t="shared" si="7"/>
        <v>0</v>
      </c>
      <c r="X73" s="65">
        <f t="shared" ref="X73:X136" si="9">IF(AND(B73&gt;0,ISERROR(W73)),1,0)</f>
        <v>0</v>
      </c>
      <c r="Y73" s="65">
        <f t="shared" ref="Y73:Y136" si="10">IF(ISERROR(T73),1,0)</f>
        <v>0</v>
      </c>
    </row>
    <row r="74" spans="1:25" x14ac:dyDescent="0.25">
      <c r="A74" s="66">
        <f t="shared" ref="A74:A137" si="11">A73+1</f>
        <v>67</v>
      </c>
      <c r="B74" s="69"/>
      <c r="C74" s="66" t="e">
        <f>VLOOKUP(B74,'Measure&amp;Incentive Picklist'!E:J,2,FALSE)</f>
        <v>#N/A</v>
      </c>
      <c r="E74" s="69"/>
      <c r="F74" s="70"/>
      <c r="G74" s="70"/>
      <c r="H74" s="70"/>
      <c r="I74" s="70"/>
      <c r="J74" s="220"/>
      <c r="M74" s="70"/>
      <c r="N74" s="70"/>
      <c r="O74" s="70"/>
      <c r="P74" s="69"/>
      <c r="Q74" s="69"/>
      <c r="R74" s="71"/>
      <c r="S74" s="71"/>
      <c r="T74" s="72" t="str">
        <f t="shared" si="8"/>
        <v/>
      </c>
      <c r="U74" s="85" t="str">
        <f t="shared" si="6"/>
        <v/>
      </c>
      <c r="V74" s="127"/>
      <c r="W74" s="65">
        <f t="shared" si="7"/>
        <v>0</v>
      </c>
      <c r="X74" s="65">
        <f t="shared" si="9"/>
        <v>0</v>
      </c>
      <c r="Y74" s="65">
        <f t="shared" si="10"/>
        <v>0</v>
      </c>
    </row>
    <row r="75" spans="1:25" x14ac:dyDescent="0.25">
      <c r="A75" s="66">
        <f t="shared" si="11"/>
        <v>68</v>
      </c>
      <c r="B75" s="69"/>
      <c r="C75" s="66" t="e">
        <f>VLOOKUP(B75,'Measure&amp;Incentive Picklist'!E:J,2,FALSE)</f>
        <v>#N/A</v>
      </c>
      <c r="E75" s="69"/>
      <c r="F75" s="70"/>
      <c r="G75" s="70"/>
      <c r="H75" s="70"/>
      <c r="I75" s="70"/>
      <c r="J75" s="220"/>
      <c r="M75" s="70"/>
      <c r="N75" s="70"/>
      <c r="O75" s="70"/>
      <c r="P75" s="69"/>
      <c r="Q75" s="69"/>
      <c r="R75" s="71"/>
      <c r="S75" s="71"/>
      <c r="T75" s="72" t="str">
        <f t="shared" si="8"/>
        <v/>
      </c>
      <c r="U75" s="85" t="str">
        <f t="shared" si="6"/>
        <v/>
      </c>
      <c r="V75" s="127"/>
      <c r="W75" s="65">
        <f t="shared" si="7"/>
        <v>0</v>
      </c>
      <c r="X75" s="65">
        <f t="shared" si="9"/>
        <v>0</v>
      </c>
      <c r="Y75" s="65">
        <f t="shared" si="10"/>
        <v>0</v>
      </c>
    </row>
    <row r="76" spans="1:25" x14ac:dyDescent="0.25">
      <c r="A76" s="66">
        <f t="shared" si="11"/>
        <v>69</v>
      </c>
      <c r="B76" s="69"/>
      <c r="C76" s="66" t="e">
        <f>VLOOKUP(B76,'Measure&amp;Incentive Picklist'!E:J,2,FALSE)</f>
        <v>#N/A</v>
      </c>
      <c r="E76" s="69"/>
      <c r="F76" s="70"/>
      <c r="G76" s="70"/>
      <c r="H76" s="70"/>
      <c r="I76" s="70"/>
      <c r="J76" s="220"/>
      <c r="M76" s="70"/>
      <c r="N76" s="70"/>
      <c r="O76" s="70"/>
      <c r="P76" s="69"/>
      <c r="Q76" s="69"/>
      <c r="R76" s="71"/>
      <c r="S76" s="71"/>
      <c r="T76" s="72" t="str">
        <f t="shared" si="8"/>
        <v/>
      </c>
      <c r="U76" s="85" t="str">
        <f t="shared" si="6"/>
        <v/>
      </c>
      <c r="V76" s="127"/>
      <c r="W76" s="65">
        <f t="shared" si="7"/>
        <v>0</v>
      </c>
      <c r="X76" s="65">
        <f t="shared" si="9"/>
        <v>0</v>
      </c>
      <c r="Y76" s="65">
        <f t="shared" si="10"/>
        <v>0</v>
      </c>
    </row>
    <row r="77" spans="1:25" x14ac:dyDescent="0.25">
      <c r="A77" s="66">
        <f t="shared" si="11"/>
        <v>70</v>
      </c>
      <c r="B77" s="69"/>
      <c r="C77" s="66" t="e">
        <f>VLOOKUP(B77,'Measure&amp;Incentive Picklist'!E:J,2,FALSE)</f>
        <v>#N/A</v>
      </c>
      <c r="E77" s="69"/>
      <c r="F77" s="70"/>
      <c r="G77" s="70"/>
      <c r="H77" s="70"/>
      <c r="I77" s="70"/>
      <c r="J77" s="220"/>
      <c r="M77" s="70"/>
      <c r="N77" s="70"/>
      <c r="O77" s="70"/>
      <c r="P77" s="69"/>
      <c r="Q77" s="69"/>
      <c r="R77" s="71"/>
      <c r="S77" s="71"/>
      <c r="T77" s="72" t="str">
        <f t="shared" si="8"/>
        <v/>
      </c>
      <c r="U77" s="85" t="str">
        <f t="shared" si="6"/>
        <v/>
      </c>
      <c r="V77" s="127"/>
      <c r="W77" s="65">
        <f t="shared" si="7"/>
        <v>0</v>
      </c>
      <c r="X77" s="65">
        <f t="shared" si="9"/>
        <v>0</v>
      </c>
      <c r="Y77" s="65">
        <f t="shared" si="10"/>
        <v>0</v>
      </c>
    </row>
    <row r="78" spans="1:25" x14ac:dyDescent="0.25">
      <c r="A78" s="66">
        <f t="shared" si="11"/>
        <v>71</v>
      </c>
      <c r="B78" s="69"/>
      <c r="C78" s="66" t="e">
        <f>VLOOKUP(B78,'Measure&amp;Incentive Picklist'!E:J,2,FALSE)</f>
        <v>#N/A</v>
      </c>
      <c r="E78" s="69"/>
      <c r="F78" s="70"/>
      <c r="G78" s="70"/>
      <c r="H78" s="70"/>
      <c r="I78" s="70"/>
      <c r="J78" s="220"/>
      <c r="M78" s="70"/>
      <c r="N78" s="70"/>
      <c r="O78" s="70"/>
      <c r="P78" s="69"/>
      <c r="Q78" s="69"/>
      <c r="R78" s="71"/>
      <c r="S78" s="71"/>
      <c r="T78" s="72" t="str">
        <f t="shared" si="8"/>
        <v/>
      </c>
      <c r="U78" s="85" t="str">
        <f t="shared" si="6"/>
        <v/>
      </c>
      <c r="V78" s="127"/>
      <c r="W78" s="65">
        <f t="shared" si="7"/>
        <v>0</v>
      </c>
      <c r="X78" s="65">
        <f t="shared" si="9"/>
        <v>0</v>
      </c>
      <c r="Y78" s="65">
        <f t="shared" si="10"/>
        <v>0</v>
      </c>
    </row>
    <row r="79" spans="1:25" x14ac:dyDescent="0.25">
      <c r="A79" s="66">
        <f t="shared" si="11"/>
        <v>72</v>
      </c>
      <c r="B79" s="69"/>
      <c r="C79" s="66" t="e">
        <f>VLOOKUP(B79,'Measure&amp;Incentive Picklist'!E:J,2,FALSE)</f>
        <v>#N/A</v>
      </c>
      <c r="E79" s="69"/>
      <c r="F79" s="70"/>
      <c r="G79" s="70"/>
      <c r="H79" s="70"/>
      <c r="I79" s="70"/>
      <c r="J79" s="220"/>
      <c r="M79" s="70"/>
      <c r="N79" s="70"/>
      <c r="O79" s="70"/>
      <c r="P79" s="69"/>
      <c r="Q79" s="69"/>
      <c r="R79" s="71"/>
      <c r="S79" s="71"/>
      <c r="T79" s="72" t="str">
        <f t="shared" si="8"/>
        <v/>
      </c>
      <c r="U79" s="85" t="str">
        <f t="shared" si="6"/>
        <v/>
      </c>
      <c r="V79" s="127"/>
      <c r="W79" s="65">
        <f t="shared" si="7"/>
        <v>0</v>
      </c>
      <c r="X79" s="65">
        <f t="shared" si="9"/>
        <v>0</v>
      </c>
      <c r="Y79" s="65">
        <f t="shared" si="10"/>
        <v>0</v>
      </c>
    </row>
    <row r="80" spans="1:25" x14ac:dyDescent="0.25">
      <c r="A80" s="66">
        <f t="shared" si="11"/>
        <v>73</v>
      </c>
      <c r="B80" s="69"/>
      <c r="C80" s="66" t="e">
        <f>VLOOKUP(B80,'Measure&amp;Incentive Picklist'!E:J,2,FALSE)</f>
        <v>#N/A</v>
      </c>
      <c r="E80" s="69"/>
      <c r="F80" s="70"/>
      <c r="G80" s="70"/>
      <c r="H80" s="70"/>
      <c r="I80" s="70"/>
      <c r="J80" s="220"/>
      <c r="M80" s="70"/>
      <c r="N80" s="70"/>
      <c r="O80" s="70"/>
      <c r="P80" s="69"/>
      <c r="Q80" s="69"/>
      <c r="R80" s="71"/>
      <c r="S80" s="71"/>
      <c r="T80" s="72" t="str">
        <f t="shared" si="8"/>
        <v/>
      </c>
      <c r="U80" s="85" t="str">
        <f t="shared" si="6"/>
        <v/>
      </c>
      <c r="V80" s="127"/>
      <c r="W80" s="65">
        <f t="shared" si="7"/>
        <v>0</v>
      </c>
      <c r="X80" s="65">
        <f t="shared" si="9"/>
        <v>0</v>
      </c>
      <c r="Y80" s="65">
        <f t="shared" si="10"/>
        <v>0</v>
      </c>
    </row>
    <row r="81" spans="1:25" x14ac:dyDescent="0.25">
      <c r="A81" s="66">
        <f t="shared" si="11"/>
        <v>74</v>
      </c>
      <c r="B81" s="69"/>
      <c r="C81" s="66" t="e">
        <f>VLOOKUP(B81,'Measure&amp;Incentive Picklist'!E:J,2,FALSE)</f>
        <v>#N/A</v>
      </c>
      <c r="E81" s="69"/>
      <c r="F81" s="70"/>
      <c r="G81" s="70"/>
      <c r="H81" s="70"/>
      <c r="I81" s="70"/>
      <c r="J81" s="220"/>
      <c r="M81" s="70"/>
      <c r="N81" s="70"/>
      <c r="O81" s="70"/>
      <c r="P81" s="69"/>
      <c r="Q81" s="69"/>
      <c r="R81" s="71"/>
      <c r="S81" s="71"/>
      <c r="T81" s="72" t="str">
        <f t="shared" si="8"/>
        <v/>
      </c>
      <c r="U81" s="85" t="str">
        <f t="shared" si="6"/>
        <v/>
      </c>
      <c r="V81" s="127"/>
      <c r="W81" s="65">
        <f t="shared" si="7"/>
        <v>0</v>
      </c>
      <c r="X81" s="65">
        <f t="shared" si="9"/>
        <v>0</v>
      </c>
      <c r="Y81" s="65">
        <f t="shared" si="10"/>
        <v>0</v>
      </c>
    </row>
    <row r="82" spans="1:25" x14ac:dyDescent="0.25">
      <c r="A82" s="66">
        <f t="shared" si="11"/>
        <v>75</v>
      </c>
      <c r="B82" s="69"/>
      <c r="C82" s="66" t="e">
        <f>VLOOKUP(B82,'Measure&amp;Incentive Picklist'!E:J,2,FALSE)</f>
        <v>#N/A</v>
      </c>
      <c r="E82" s="69"/>
      <c r="F82" s="70"/>
      <c r="G82" s="70"/>
      <c r="H82" s="70"/>
      <c r="I82" s="70"/>
      <c r="J82" s="220"/>
      <c r="M82" s="70"/>
      <c r="N82" s="70"/>
      <c r="O82" s="70"/>
      <c r="P82" s="69"/>
      <c r="Q82" s="69"/>
      <c r="R82" s="71"/>
      <c r="S82" s="71"/>
      <c r="T82" s="72" t="str">
        <f t="shared" si="8"/>
        <v/>
      </c>
      <c r="U82" s="85" t="str">
        <f t="shared" si="6"/>
        <v/>
      </c>
      <c r="V82" s="127"/>
      <c r="W82" s="65">
        <f t="shared" si="7"/>
        <v>0</v>
      </c>
      <c r="X82" s="65">
        <f t="shared" si="9"/>
        <v>0</v>
      </c>
      <c r="Y82" s="65">
        <f t="shared" si="10"/>
        <v>0</v>
      </c>
    </row>
    <row r="83" spans="1:25" x14ac:dyDescent="0.25">
      <c r="A83" s="66">
        <f t="shared" si="11"/>
        <v>76</v>
      </c>
      <c r="B83" s="69"/>
      <c r="C83" s="66" t="e">
        <f>VLOOKUP(B83,'Measure&amp;Incentive Picklist'!E:J,2,FALSE)</f>
        <v>#N/A</v>
      </c>
      <c r="E83" s="69"/>
      <c r="F83" s="70"/>
      <c r="G83" s="70"/>
      <c r="H83" s="70"/>
      <c r="I83" s="70"/>
      <c r="J83" s="220"/>
      <c r="M83" s="70"/>
      <c r="N83" s="70"/>
      <c r="O83" s="70"/>
      <c r="P83" s="69"/>
      <c r="Q83" s="69"/>
      <c r="R83" s="71"/>
      <c r="S83" s="71"/>
      <c r="T83" s="72" t="str">
        <f t="shared" si="8"/>
        <v/>
      </c>
      <c r="U83" s="85" t="str">
        <f t="shared" si="6"/>
        <v/>
      </c>
      <c r="V83" s="127"/>
      <c r="W83" s="65">
        <f t="shared" si="7"/>
        <v>0</v>
      </c>
      <c r="X83" s="65">
        <f t="shared" si="9"/>
        <v>0</v>
      </c>
      <c r="Y83" s="65">
        <f t="shared" si="10"/>
        <v>0</v>
      </c>
    </row>
    <row r="84" spans="1:25" x14ac:dyDescent="0.25">
      <c r="A84" s="66">
        <f t="shared" si="11"/>
        <v>77</v>
      </c>
      <c r="B84" s="69"/>
      <c r="C84" s="66" t="e">
        <f>VLOOKUP(B84,'Measure&amp;Incentive Picklist'!E:J,2,FALSE)</f>
        <v>#N/A</v>
      </c>
      <c r="E84" s="69"/>
      <c r="F84" s="70"/>
      <c r="G84" s="70"/>
      <c r="H84" s="70"/>
      <c r="I84" s="70"/>
      <c r="J84" s="220"/>
      <c r="M84" s="70"/>
      <c r="N84" s="70"/>
      <c r="O84" s="70"/>
      <c r="P84" s="69"/>
      <c r="Q84" s="69"/>
      <c r="R84" s="71"/>
      <c r="S84" s="71"/>
      <c r="T84" s="72" t="str">
        <f t="shared" si="8"/>
        <v/>
      </c>
      <c r="U84" s="85" t="str">
        <f t="shared" si="6"/>
        <v/>
      </c>
      <c r="V84" s="127"/>
      <c r="W84" s="65">
        <f t="shared" si="7"/>
        <v>0</v>
      </c>
      <c r="X84" s="65">
        <f t="shared" si="9"/>
        <v>0</v>
      </c>
      <c r="Y84" s="65">
        <f t="shared" si="10"/>
        <v>0</v>
      </c>
    </row>
    <row r="85" spans="1:25" x14ac:dyDescent="0.25">
      <c r="A85" s="66">
        <f t="shared" si="11"/>
        <v>78</v>
      </c>
      <c r="B85" s="69"/>
      <c r="C85" s="66" t="e">
        <f>VLOOKUP(B85,'Measure&amp;Incentive Picklist'!E:J,2,FALSE)</f>
        <v>#N/A</v>
      </c>
      <c r="E85" s="69"/>
      <c r="F85" s="70"/>
      <c r="G85" s="70"/>
      <c r="H85" s="70"/>
      <c r="I85" s="70"/>
      <c r="J85" s="220"/>
      <c r="M85" s="70"/>
      <c r="N85" s="70"/>
      <c r="O85" s="70"/>
      <c r="P85" s="69"/>
      <c r="Q85" s="69"/>
      <c r="R85" s="71"/>
      <c r="S85" s="71"/>
      <c r="T85" s="72" t="str">
        <f t="shared" si="8"/>
        <v/>
      </c>
      <c r="U85" s="85" t="str">
        <f t="shared" si="6"/>
        <v/>
      </c>
      <c r="V85" s="127"/>
      <c r="W85" s="65">
        <f t="shared" si="7"/>
        <v>0</v>
      </c>
      <c r="X85" s="65">
        <f t="shared" si="9"/>
        <v>0</v>
      </c>
      <c r="Y85" s="65">
        <f t="shared" si="10"/>
        <v>0</v>
      </c>
    </row>
    <row r="86" spans="1:25" x14ac:dyDescent="0.25">
      <c r="A86" s="66">
        <f t="shared" si="11"/>
        <v>79</v>
      </c>
      <c r="B86" s="69"/>
      <c r="C86" s="66" t="e">
        <f>VLOOKUP(B86,'Measure&amp;Incentive Picklist'!E:J,2,FALSE)</f>
        <v>#N/A</v>
      </c>
      <c r="E86" s="69"/>
      <c r="F86" s="70"/>
      <c r="G86" s="70"/>
      <c r="H86" s="70"/>
      <c r="I86" s="70"/>
      <c r="J86" s="220"/>
      <c r="M86" s="70"/>
      <c r="N86" s="70"/>
      <c r="O86" s="70"/>
      <c r="P86" s="69"/>
      <c r="Q86" s="69"/>
      <c r="R86" s="71"/>
      <c r="S86" s="71"/>
      <c r="T86" s="72" t="str">
        <f t="shared" si="8"/>
        <v/>
      </c>
      <c r="U86" s="85" t="str">
        <f t="shared" si="6"/>
        <v/>
      </c>
      <c r="V86" s="127"/>
      <c r="W86" s="65">
        <f t="shared" si="7"/>
        <v>0</v>
      </c>
      <c r="X86" s="65">
        <f t="shared" si="9"/>
        <v>0</v>
      </c>
      <c r="Y86" s="65">
        <f t="shared" si="10"/>
        <v>0</v>
      </c>
    </row>
    <row r="87" spans="1:25" x14ac:dyDescent="0.25">
      <c r="A87" s="66">
        <f t="shared" si="11"/>
        <v>80</v>
      </c>
      <c r="B87" s="69"/>
      <c r="C87" s="66" t="e">
        <f>VLOOKUP(B87,'Measure&amp;Incentive Picklist'!E:J,2,FALSE)</f>
        <v>#N/A</v>
      </c>
      <c r="E87" s="69"/>
      <c r="F87" s="70"/>
      <c r="G87" s="70"/>
      <c r="H87" s="70"/>
      <c r="I87" s="70"/>
      <c r="J87" s="220"/>
      <c r="M87" s="70"/>
      <c r="N87" s="70"/>
      <c r="O87" s="70"/>
      <c r="P87" s="69"/>
      <c r="Q87" s="69"/>
      <c r="R87" s="71"/>
      <c r="S87" s="71"/>
      <c r="T87" s="72" t="str">
        <f t="shared" si="8"/>
        <v/>
      </c>
      <c r="U87" s="85" t="str">
        <f t="shared" si="6"/>
        <v/>
      </c>
      <c r="V87" s="127"/>
      <c r="W87" s="65">
        <f t="shared" si="7"/>
        <v>0</v>
      </c>
      <c r="X87" s="65">
        <f t="shared" si="9"/>
        <v>0</v>
      </c>
      <c r="Y87" s="65">
        <f t="shared" si="10"/>
        <v>0</v>
      </c>
    </row>
    <row r="88" spans="1:25" x14ac:dyDescent="0.25">
      <c r="A88" s="66">
        <f t="shared" si="11"/>
        <v>81</v>
      </c>
      <c r="B88" s="69"/>
      <c r="C88" s="66" t="e">
        <f>VLOOKUP(B88,'Measure&amp;Incentive Picklist'!E:J,2,FALSE)</f>
        <v>#N/A</v>
      </c>
      <c r="E88" s="69"/>
      <c r="F88" s="70"/>
      <c r="G88" s="70"/>
      <c r="H88" s="70"/>
      <c r="I88" s="70"/>
      <c r="J88" s="220"/>
      <c r="M88" s="70"/>
      <c r="N88" s="70"/>
      <c r="O88" s="70"/>
      <c r="P88" s="69"/>
      <c r="Q88" s="69"/>
      <c r="R88" s="71"/>
      <c r="S88" s="71"/>
      <c r="T88" s="72" t="str">
        <f t="shared" si="8"/>
        <v/>
      </c>
      <c r="U88" s="85" t="str">
        <f t="shared" si="6"/>
        <v/>
      </c>
      <c r="V88" s="127"/>
      <c r="W88" s="65">
        <f t="shared" si="7"/>
        <v>0</v>
      </c>
      <c r="X88" s="65">
        <f t="shared" si="9"/>
        <v>0</v>
      </c>
      <c r="Y88" s="65">
        <f t="shared" si="10"/>
        <v>0</v>
      </c>
    </row>
    <row r="89" spans="1:25" x14ac:dyDescent="0.25">
      <c r="A89" s="66">
        <f t="shared" si="11"/>
        <v>82</v>
      </c>
      <c r="B89" s="69"/>
      <c r="C89" s="66" t="e">
        <f>VLOOKUP(B89,'Measure&amp;Incentive Picklist'!E:J,2,FALSE)</f>
        <v>#N/A</v>
      </c>
      <c r="E89" s="69"/>
      <c r="F89" s="70"/>
      <c r="G89" s="70"/>
      <c r="H89" s="70"/>
      <c r="I89" s="70"/>
      <c r="J89" s="220"/>
      <c r="M89" s="70"/>
      <c r="N89" s="70"/>
      <c r="O89" s="70"/>
      <c r="P89" s="69"/>
      <c r="Q89" s="69"/>
      <c r="R89" s="71"/>
      <c r="S89" s="71"/>
      <c r="T89" s="72" t="str">
        <f t="shared" si="8"/>
        <v/>
      </c>
      <c r="U89" s="85" t="str">
        <f t="shared" si="6"/>
        <v/>
      </c>
      <c r="V89" s="127"/>
      <c r="W89" s="65">
        <f t="shared" si="7"/>
        <v>0</v>
      </c>
      <c r="X89" s="65">
        <f t="shared" si="9"/>
        <v>0</v>
      </c>
      <c r="Y89" s="65">
        <f t="shared" si="10"/>
        <v>0</v>
      </c>
    </row>
    <row r="90" spans="1:25" x14ac:dyDescent="0.25">
      <c r="A90" s="66">
        <f t="shared" si="11"/>
        <v>83</v>
      </c>
      <c r="B90" s="69"/>
      <c r="C90" s="66" t="e">
        <f>VLOOKUP(B90,'Measure&amp;Incentive Picklist'!E:J,2,FALSE)</f>
        <v>#N/A</v>
      </c>
      <c r="E90" s="69"/>
      <c r="F90" s="70"/>
      <c r="G90" s="70"/>
      <c r="H90" s="70"/>
      <c r="I90" s="70"/>
      <c r="J90" s="220"/>
      <c r="M90" s="70"/>
      <c r="N90" s="70"/>
      <c r="O90" s="70"/>
      <c r="P90" s="69"/>
      <c r="Q90" s="69"/>
      <c r="R90" s="71"/>
      <c r="S90" s="71"/>
      <c r="T90" s="72" t="str">
        <f t="shared" si="8"/>
        <v/>
      </c>
      <c r="U90" s="85" t="str">
        <f t="shared" si="6"/>
        <v/>
      </c>
      <c r="V90" s="127"/>
      <c r="W90" s="65">
        <f t="shared" si="7"/>
        <v>0</v>
      </c>
      <c r="X90" s="65">
        <f t="shared" si="9"/>
        <v>0</v>
      </c>
      <c r="Y90" s="65">
        <f t="shared" si="10"/>
        <v>0</v>
      </c>
    </row>
    <row r="91" spans="1:25" x14ac:dyDescent="0.25">
      <c r="A91" s="66">
        <f t="shared" si="11"/>
        <v>84</v>
      </c>
      <c r="B91" s="69"/>
      <c r="C91" s="66" t="e">
        <f>VLOOKUP(B91,'Measure&amp;Incentive Picklist'!E:J,2,FALSE)</f>
        <v>#N/A</v>
      </c>
      <c r="E91" s="69"/>
      <c r="F91" s="70"/>
      <c r="G91" s="70"/>
      <c r="H91" s="70"/>
      <c r="I91" s="70"/>
      <c r="J91" s="220"/>
      <c r="M91" s="70"/>
      <c r="N91" s="70"/>
      <c r="O91" s="70"/>
      <c r="P91" s="69"/>
      <c r="Q91" s="69"/>
      <c r="R91" s="71"/>
      <c r="S91" s="71"/>
      <c r="T91" s="72" t="str">
        <f t="shared" si="8"/>
        <v/>
      </c>
      <c r="U91" s="85" t="str">
        <f t="shared" si="6"/>
        <v/>
      </c>
      <c r="V91" s="127"/>
      <c r="W91" s="65">
        <f t="shared" si="7"/>
        <v>0</v>
      </c>
      <c r="X91" s="65">
        <f t="shared" si="9"/>
        <v>0</v>
      </c>
      <c r="Y91" s="65">
        <f t="shared" si="10"/>
        <v>0</v>
      </c>
    </row>
    <row r="92" spans="1:25" x14ac:dyDescent="0.25">
      <c r="A92" s="66">
        <f t="shared" si="11"/>
        <v>85</v>
      </c>
      <c r="B92" s="69"/>
      <c r="C92" s="66" t="e">
        <f>VLOOKUP(B92,'Measure&amp;Incentive Picklist'!E:J,2,FALSE)</f>
        <v>#N/A</v>
      </c>
      <c r="E92" s="69"/>
      <c r="F92" s="70"/>
      <c r="G92" s="70"/>
      <c r="H92" s="70"/>
      <c r="I92" s="70"/>
      <c r="J92" s="220"/>
      <c r="M92" s="70"/>
      <c r="N92" s="70"/>
      <c r="O92" s="70"/>
      <c r="P92" s="69"/>
      <c r="Q92" s="69"/>
      <c r="R92" s="71"/>
      <c r="S92" s="71"/>
      <c r="T92" s="72" t="str">
        <f t="shared" si="8"/>
        <v/>
      </c>
      <c r="U92" s="85" t="str">
        <f t="shared" si="6"/>
        <v/>
      </c>
      <c r="V92" s="127"/>
      <c r="W92" s="65">
        <f t="shared" si="7"/>
        <v>0</v>
      </c>
      <c r="X92" s="65">
        <f t="shared" si="9"/>
        <v>0</v>
      </c>
      <c r="Y92" s="65">
        <f t="shared" si="10"/>
        <v>0</v>
      </c>
    </row>
    <row r="93" spans="1:25" x14ac:dyDescent="0.25">
      <c r="A93" s="66">
        <f t="shared" si="11"/>
        <v>86</v>
      </c>
      <c r="B93" s="69"/>
      <c r="C93" s="66" t="e">
        <f>VLOOKUP(B93,'Measure&amp;Incentive Picklist'!E:J,2,FALSE)</f>
        <v>#N/A</v>
      </c>
      <c r="E93" s="69"/>
      <c r="F93" s="70"/>
      <c r="G93" s="70"/>
      <c r="H93" s="70"/>
      <c r="I93" s="70"/>
      <c r="J93" s="220"/>
      <c r="M93" s="70"/>
      <c r="N93" s="70"/>
      <c r="O93" s="70"/>
      <c r="P93" s="69"/>
      <c r="Q93" s="69"/>
      <c r="R93" s="71"/>
      <c r="S93" s="71"/>
      <c r="T93" s="72" t="str">
        <f t="shared" si="8"/>
        <v/>
      </c>
      <c r="U93" s="85" t="str">
        <f t="shared" si="6"/>
        <v/>
      </c>
      <c r="V93" s="127"/>
      <c r="W93" s="65">
        <f t="shared" si="7"/>
        <v>0</v>
      </c>
      <c r="X93" s="65">
        <f t="shared" si="9"/>
        <v>0</v>
      </c>
      <c r="Y93" s="65">
        <f t="shared" si="10"/>
        <v>0</v>
      </c>
    </row>
    <row r="94" spans="1:25" x14ac:dyDescent="0.25">
      <c r="A94" s="66">
        <f t="shared" si="11"/>
        <v>87</v>
      </c>
      <c r="B94" s="69"/>
      <c r="C94" s="66" t="e">
        <f>VLOOKUP(B94,'Measure&amp;Incentive Picklist'!E:J,2,FALSE)</f>
        <v>#N/A</v>
      </c>
      <c r="E94" s="69"/>
      <c r="F94" s="70"/>
      <c r="G94" s="70"/>
      <c r="H94" s="70"/>
      <c r="I94" s="70"/>
      <c r="J94" s="220"/>
      <c r="M94" s="70"/>
      <c r="N94" s="70"/>
      <c r="O94" s="70"/>
      <c r="P94" s="69"/>
      <c r="Q94" s="69"/>
      <c r="R94" s="71"/>
      <c r="S94" s="71"/>
      <c r="T94" s="72" t="str">
        <f t="shared" si="8"/>
        <v/>
      </c>
      <c r="U94" s="85" t="str">
        <f t="shared" si="6"/>
        <v/>
      </c>
      <c r="V94" s="127"/>
      <c r="W94" s="65">
        <f t="shared" si="7"/>
        <v>0</v>
      </c>
      <c r="X94" s="65">
        <f t="shared" si="9"/>
        <v>0</v>
      </c>
      <c r="Y94" s="65">
        <f t="shared" si="10"/>
        <v>0</v>
      </c>
    </row>
    <row r="95" spans="1:25" x14ac:dyDescent="0.25">
      <c r="A95" s="66">
        <f t="shared" si="11"/>
        <v>88</v>
      </c>
      <c r="B95" s="69"/>
      <c r="C95" s="66" t="e">
        <f>VLOOKUP(B95,'Measure&amp;Incentive Picklist'!E:J,2,FALSE)</f>
        <v>#N/A</v>
      </c>
      <c r="E95" s="69"/>
      <c r="F95" s="70"/>
      <c r="G95" s="70"/>
      <c r="H95" s="70"/>
      <c r="I95" s="70"/>
      <c r="J95" s="220"/>
      <c r="M95" s="70"/>
      <c r="N95" s="70"/>
      <c r="O95" s="70"/>
      <c r="P95" s="69"/>
      <c r="Q95" s="69"/>
      <c r="R95" s="71"/>
      <c r="S95" s="71"/>
      <c r="T95" s="72" t="str">
        <f t="shared" si="8"/>
        <v/>
      </c>
      <c r="U95" s="85" t="str">
        <f t="shared" si="6"/>
        <v/>
      </c>
      <c r="V95" s="127"/>
      <c r="W95" s="65">
        <f t="shared" si="7"/>
        <v>0</v>
      </c>
      <c r="X95" s="65">
        <f t="shared" si="9"/>
        <v>0</v>
      </c>
      <c r="Y95" s="65">
        <f t="shared" si="10"/>
        <v>0</v>
      </c>
    </row>
    <row r="96" spans="1:25" x14ac:dyDescent="0.25">
      <c r="A96" s="66">
        <f t="shared" si="11"/>
        <v>89</v>
      </c>
      <c r="B96" s="69"/>
      <c r="C96" s="66" t="e">
        <f>VLOOKUP(B96,'Measure&amp;Incentive Picklist'!E:J,2,FALSE)</f>
        <v>#N/A</v>
      </c>
      <c r="E96" s="69"/>
      <c r="F96" s="70"/>
      <c r="G96" s="70"/>
      <c r="H96" s="70"/>
      <c r="I96" s="70"/>
      <c r="J96" s="220"/>
      <c r="M96" s="70"/>
      <c r="N96" s="70"/>
      <c r="O96" s="70"/>
      <c r="P96" s="69"/>
      <c r="Q96" s="69"/>
      <c r="R96" s="71"/>
      <c r="S96" s="71"/>
      <c r="T96" s="72" t="str">
        <f t="shared" si="8"/>
        <v/>
      </c>
      <c r="U96" s="85" t="str">
        <f t="shared" si="6"/>
        <v/>
      </c>
      <c r="V96" s="127"/>
      <c r="W96" s="65">
        <f t="shared" si="7"/>
        <v>0</v>
      </c>
      <c r="X96" s="65">
        <f t="shared" si="9"/>
        <v>0</v>
      </c>
      <c r="Y96" s="65">
        <f t="shared" si="10"/>
        <v>0</v>
      </c>
    </row>
    <row r="97" spans="1:25" x14ac:dyDescent="0.25">
      <c r="A97" s="66">
        <f t="shared" si="11"/>
        <v>90</v>
      </c>
      <c r="B97" s="69"/>
      <c r="C97" s="66" t="e">
        <f>VLOOKUP(B97,'Measure&amp;Incentive Picklist'!E:J,2,FALSE)</f>
        <v>#N/A</v>
      </c>
      <c r="E97" s="69"/>
      <c r="F97" s="70"/>
      <c r="G97" s="70"/>
      <c r="H97" s="70"/>
      <c r="I97" s="70"/>
      <c r="J97" s="220"/>
      <c r="M97" s="70"/>
      <c r="N97" s="70"/>
      <c r="O97" s="70"/>
      <c r="P97" s="69"/>
      <c r="Q97" s="69"/>
      <c r="R97" s="71"/>
      <c r="S97" s="71"/>
      <c r="T97" s="72" t="str">
        <f t="shared" si="8"/>
        <v/>
      </c>
      <c r="U97" s="85" t="str">
        <f t="shared" si="6"/>
        <v/>
      </c>
      <c r="V97" s="127"/>
      <c r="W97" s="65">
        <f t="shared" si="7"/>
        <v>0</v>
      </c>
      <c r="X97" s="65">
        <f t="shared" si="9"/>
        <v>0</v>
      </c>
      <c r="Y97" s="65">
        <f t="shared" si="10"/>
        <v>0</v>
      </c>
    </row>
    <row r="98" spans="1:25" x14ac:dyDescent="0.25">
      <c r="A98" s="66">
        <f t="shared" si="11"/>
        <v>91</v>
      </c>
      <c r="B98" s="69"/>
      <c r="C98" s="66" t="e">
        <f>VLOOKUP(B98,'Measure&amp;Incentive Picklist'!E:J,2,FALSE)</f>
        <v>#N/A</v>
      </c>
      <c r="E98" s="69"/>
      <c r="F98" s="70"/>
      <c r="G98" s="70"/>
      <c r="H98" s="70"/>
      <c r="I98" s="70"/>
      <c r="J98" s="220"/>
      <c r="M98" s="70"/>
      <c r="N98" s="70"/>
      <c r="O98" s="70"/>
      <c r="P98" s="69"/>
      <c r="Q98" s="69"/>
      <c r="R98" s="71"/>
      <c r="S98" s="71"/>
      <c r="T98" s="72" t="str">
        <f t="shared" si="8"/>
        <v/>
      </c>
      <c r="U98" s="85" t="str">
        <f t="shared" si="6"/>
        <v/>
      </c>
      <c r="V98" s="127"/>
      <c r="W98" s="65">
        <f t="shared" si="7"/>
        <v>0</v>
      </c>
      <c r="X98" s="65">
        <f t="shared" si="9"/>
        <v>0</v>
      </c>
      <c r="Y98" s="65">
        <f t="shared" si="10"/>
        <v>0</v>
      </c>
    </row>
    <row r="99" spans="1:25" x14ac:dyDescent="0.25">
      <c r="A99" s="66">
        <f t="shared" si="11"/>
        <v>92</v>
      </c>
      <c r="B99" s="69"/>
      <c r="C99" s="66" t="e">
        <f>VLOOKUP(B99,'Measure&amp;Incentive Picklist'!E:J,2,FALSE)</f>
        <v>#N/A</v>
      </c>
      <c r="E99" s="69"/>
      <c r="F99" s="70"/>
      <c r="G99" s="70"/>
      <c r="H99" s="70"/>
      <c r="I99" s="70"/>
      <c r="J99" s="220"/>
      <c r="M99" s="70"/>
      <c r="N99" s="70"/>
      <c r="O99" s="70"/>
      <c r="P99" s="69"/>
      <c r="Q99" s="69"/>
      <c r="R99" s="71"/>
      <c r="S99" s="71"/>
      <c r="T99" s="72" t="str">
        <f t="shared" si="8"/>
        <v/>
      </c>
      <c r="U99" s="85" t="str">
        <f t="shared" si="6"/>
        <v/>
      </c>
      <c r="V99" s="127"/>
      <c r="W99" s="65">
        <f t="shared" si="7"/>
        <v>0</v>
      </c>
      <c r="X99" s="65">
        <f t="shared" si="9"/>
        <v>0</v>
      </c>
      <c r="Y99" s="65">
        <f t="shared" si="10"/>
        <v>0</v>
      </c>
    </row>
    <row r="100" spans="1:25" x14ac:dyDescent="0.25">
      <c r="A100" s="66">
        <f t="shared" si="11"/>
        <v>93</v>
      </c>
      <c r="B100" s="69"/>
      <c r="C100" s="66" t="e">
        <f>VLOOKUP(B100,'Measure&amp;Incentive Picklist'!E:J,2,FALSE)</f>
        <v>#N/A</v>
      </c>
      <c r="E100" s="69"/>
      <c r="F100" s="70"/>
      <c r="G100" s="70"/>
      <c r="H100" s="70"/>
      <c r="I100" s="70"/>
      <c r="J100" s="220"/>
      <c r="M100" s="70"/>
      <c r="N100" s="70"/>
      <c r="O100" s="70"/>
      <c r="P100" s="69"/>
      <c r="Q100" s="69"/>
      <c r="R100" s="71"/>
      <c r="S100" s="71"/>
      <c r="T100" s="72" t="str">
        <f t="shared" si="8"/>
        <v/>
      </c>
      <c r="U100" s="85" t="str">
        <f t="shared" si="6"/>
        <v/>
      </c>
      <c r="V100" s="127"/>
      <c r="W100" s="65">
        <f t="shared" si="7"/>
        <v>0</v>
      </c>
      <c r="X100" s="65">
        <f t="shared" si="9"/>
        <v>0</v>
      </c>
      <c r="Y100" s="65">
        <f t="shared" si="10"/>
        <v>0</v>
      </c>
    </row>
    <row r="101" spans="1:25" x14ac:dyDescent="0.25">
      <c r="A101" s="66">
        <f t="shared" si="11"/>
        <v>94</v>
      </c>
      <c r="B101" s="69"/>
      <c r="C101" s="66" t="e">
        <f>VLOOKUP(B101,'Measure&amp;Incentive Picklist'!E:J,2,FALSE)</f>
        <v>#N/A</v>
      </c>
      <c r="E101" s="69"/>
      <c r="F101" s="70"/>
      <c r="G101" s="70"/>
      <c r="H101" s="70"/>
      <c r="I101" s="70"/>
      <c r="J101" s="220"/>
      <c r="M101" s="70"/>
      <c r="N101" s="70"/>
      <c r="O101" s="70"/>
      <c r="P101" s="69"/>
      <c r="Q101" s="69"/>
      <c r="R101" s="71"/>
      <c r="S101" s="71"/>
      <c r="T101" s="72" t="str">
        <f t="shared" si="8"/>
        <v/>
      </c>
      <c r="U101" s="85" t="str">
        <f t="shared" si="6"/>
        <v/>
      </c>
      <c r="V101" s="127"/>
      <c r="W101" s="65">
        <f t="shared" si="7"/>
        <v>0</v>
      </c>
      <c r="X101" s="65">
        <f t="shared" si="9"/>
        <v>0</v>
      </c>
      <c r="Y101" s="65">
        <f t="shared" si="10"/>
        <v>0</v>
      </c>
    </row>
    <row r="102" spans="1:25" x14ac:dyDescent="0.25">
      <c r="A102" s="66">
        <f t="shared" si="11"/>
        <v>95</v>
      </c>
      <c r="B102" s="69"/>
      <c r="C102" s="66" t="e">
        <f>VLOOKUP(B102,'Measure&amp;Incentive Picklist'!E:J,2,FALSE)</f>
        <v>#N/A</v>
      </c>
      <c r="E102" s="69"/>
      <c r="F102" s="70"/>
      <c r="G102" s="70"/>
      <c r="H102" s="70"/>
      <c r="I102" s="70"/>
      <c r="J102" s="220"/>
      <c r="M102" s="70"/>
      <c r="N102" s="70"/>
      <c r="O102" s="70"/>
      <c r="P102" s="69"/>
      <c r="Q102" s="69"/>
      <c r="R102" s="71"/>
      <c r="S102" s="71"/>
      <c r="T102" s="72" t="str">
        <f t="shared" si="8"/>
        <v/>
      </c>
      <c r="U102" s="85" t="str">
        <f t="shared" si="6"/>
        <v/>
      </c>
      <c r="V102" s="127"/>
      <c r="W102" s="65">
        <f t="shared" si="7"/>
        <v>0</v>
      </c>
      <c r="X102" s="65">
        <f t="shared" si="9"/>
        <v>0</v>
      </c>
      <c r="Y102" s="65">
        <f t="shared" si="10"/>
        <v>0</v>
      </c>
    </row>
    <row r="103" spans="1:25" x14ac:dyDescent="0.25">
      <c r="A103" s="66">
        <f t="shared" si="11"/>
        <v>96</v>
      </c>
      <c r="B103" s="69"/>
      <c r="C103" s="66" t="e">
        <f>VLOOKUP(B103,'Measure&amp;Incentive Picklist'!E:J,2,FALSE)</f>
        <v>#N/A</v>
      </c>
      <c r="E103" s="69"/>
      <c r="F103" s="70"/>
      <c r="G103" s="70"/>
      <c r="H103" s="70"/>
      <c r="I103" s="70"/>
      <c r="J103" s="220"/>
      <c r="M103" s="70"/>
      <c r="N103" s="70"/>
      <c r="O103" s="70"/>
      <c r="P103" s="69"/>
      <c r="Q103" s="69"/>
      <c r="R103" s="71"/>
      <c r="S103" s="71"/>
      <c r="T103" s="72" t="str">
        <f t="shared" si="8"/>
        <v/>
      </c>
      <c r="U103" s="85" t="str">
        <f t="shared" si="6"/>
        <v/>
      </c>
      <c r="V103" s="127"/>
      <c r="W103" s="65">
        <f t="shared" si="7"/>
        <v>0</v>
      </c>
      <c r="X103" s="65">
        <f t="shared" si="9"/>
        <v>0</v>
      </c>
      <c r="Y103" s="65">
        <f t="shared" si="10"/>
        <v>0</v>
      </c>
    </row>
    <row r="104" spans="1:25" x14ac:dyDescent="0.25">
      <c r="A104" s="66">
        <f t="shared" si="11"/>
        <v>97</v>
      </c>
      <c r="B104" s="69"/>
      <c r="C104" s="66" t="e">
        <f>VLOOKUP(B104,'Measure&amp;Incentive Picklist'!E:J,2,FALSE)</f>
        <v>#N/A</v>
      </c>
      <c r="E104" s="69"/>
      <c r="F104" s="70"/>
      <c r="G104" s="70"/>
      <c r="H104" s="70"/>
      <c r="I104" s="70"/>
      <c r="J104" s="220"/>
      <c r="M104" s="70"/>
      <c r="N104" s="70"/>
      <c r="O104" s="70"/>
      <c r="P104" s="69"/>
      <c r="Q104" s="69"/>
      <c r="R104" s="71"/>
      <c r="S104" s="71"/>
      <c r="T104" s="72" t="str">
        <f t="shared" si="8"/>
        <v/>
      </c>
      <c r="U104" s="85" t="str">
        <f t="shared" si="6"/>
        <v/>
      </c>
      <c r="V104" s="127"/>
      <c r="W104" s="65">
        <f t="shared" si="7"/>
        <v>0</v>
      </c>
      <c r="X104" s="65">
        <f t="shared" si="9"/>
        <v>0</v>
      </c>
      <c r="Y104" s="65">
        <f t="shared" si="10"/>
        <v>0</v>
      </c>
    </row>
    <row r="105" spans="1:25" x14ac:dyDescent="0.25">
      <c r="A105" s="66">
        <f t="shared" si="11"/>
        <v>98</v>
      </c>
      <c r="B105" s="69"/>
      <c r="C105" s="66" t="e">
        <f>VLOOKUP(B105,'Measure&amp;Incentive Picklist'!E:J,2,FALSE)</f>
        <v>#N/A</v>
      </c>
      <c r="E105" s="69"/>
      <c r="F105" s="70"/>
      <c r="G105" s="70"/>
      <c r="H105" s="70"/>
      <c r="I105" s="70"/>
      <c r="J105" s="220"/>
      <c r="M105" s="70"/>
      <c r="N105" s="70"/>
      <c r="O105" s="70"/>
      <c r="P105" s="69"/>
      <c r="Q105" s="69"/>
      <c r="R105" s="71"/>
      <c r="S105" s="71"/>
      <c r="T105" s="72" t="str">
        <f t="shared" si="8"/>
        <v/>
      </c>
      <c r="U105" s="85" t="str">
        <f t="shared" si="6"/>
        <v/>
      </c>
      <c r="V105" s="127"/>
      <c r="W105" s="65">
        <f t="shared" si="7"/>
        <v>0</v>
      </c>
      <c r="X105" s="65">
        <f t="shared" si="9"/>
        <v>0</v>
      </c>
      <c r="Y105" s="65">
        <f t="shared" si="10"/>
        <v>0</v>
      </c>
    </row>
    <row r="106" spans="1:25" x14ac:dyDescent="0.25">
      <c r="A106" s="66">
        <f t="shared" si="11"/>
        <v>99</v>
      </c>
      <c r="B106" s="69"/>
      <c r="C106" s="66" t="e">
        <f>VLOOKUP(B106,'Measure&amp;Incentive Picklist'!E:J,2,FALSE)</f>
        <v>#N/A</v>
      </c>
      <c r="E106" s="69"/>
      <c r="F106" s="70"/>
      <c r="G106" s="70"/>
      <c r="H106" s="70"/>
      <c r="I106" s="70"/>
      <c r="J106" s="220"/>
      <c r="M106" s="70"/>
      <c r="N106" s="70"/>
      <c r="O106" s="70"/>
      <c r="P106" s="69"/>
      <c r="Q106" s="69"/>
      <c r="R106" s="71"/>
      <c r="S106" s="71"/>
      <c r="T106" s="72" t="str">
        <f t="shared" si="8"/>
        <v/>
      </c>
      <c r="U106" s="85" t="str">
        <f t="shared" si="6"/>
        <v/>
      </c>
      <c r="V106" s="127"/>
      <c r="W106" s="65">
        <f t="shared" si="7"/>
        <v>0</v>
      </c>
      <c r="X106" s="65">
        <f t="shared" si="9"/>
        <v>0</v>
      </c>
      <c r="Y106" s="65">
        <f t="shared" si="10"/>
        <v>0</v>
      </c>
    </row>
    <row r="107" spans="1:25" x14ac:dyDescent="0.25">
      <c r="A107" s="66">
        <f t="shared" si="11"/>
        <v>100</v>
      </c>
      <c r="B107" s="69"/>
      <c r="C107" s="66" t="e">
        <f>VLOOKUP(B107,'Measure&amp;Incentive Picklist'!E:J,2,FALSE)</f>
        <v>#N/A</v>
      </c>
      <c r="E107" s="69"/>
      <c r="F107" s="70"/>
      <c r="G107" s="70"/>
      <c r="H107" s="70"/>
      <c r="I107" s="70"/>
      <c r="J107" s="220"/>
      <c r="M107" s="70"/>
      <c r="N107" s="70"/>
      <c r="O107" s="70"/>
      <c r="P107" s="69"/>
      <c r="Q107" s="69"/>
      <c r="R107" s="71"/>
      <c r="S107" s="71"/>
      <c r="T107" s="72" t="str">
        <f t="shared" si="8"/>
        <v/>
      </c>
      <c r="U107" s="85" t="str">
        <f t="shared" si="6"/>
        <v/>
      </c>
      <c r="V107" s="127"/>
      <c r="W107" s="65">
        <f t="shared" si="7"/>
        <v>0</v>
      </c>
      <c r="X107" s="65">
        <f t="shared" si="9"/>
        <v>0</v>
      </c>
      <c r="Y107" s="65">
        <f t="shared" si="10"/>
        <v>0</v>
      </c>
    </row>
    <row r="108" spans="1:25" x14ac:dyDescent="0.25">
      <c r="A108" s="66">
        <f t="shared" si="11"/>
        <v>101</v>
      </c>
      <c r="B108" s="69"/>
      <c r="C108" s="66" t="e">
        <f>VLOOKUP(B108,'Measure&amp;Incentive Picklist'!E:J,2,FALSE)</f>
        <v>#N/A</v>
      </c>
      <c r="E108" s="69"/>
      <c r="F108" s="70"/>
      <c r="G108" s="70"/>
      <c r="H108" s="70"/>
      <c r="I108" s="70"/>
      <c r="J108" s="220"/>
      <c r="M108" s="70"/>
      <c r="N108" s="70"/>
      <c r="O108" s="70"/>
      <c r="P108" s="69"/>
      <c r="Q108" s="69"/>
      <c r="R108" s="71"/>
      <c r="S108" s="71"/>
      <c r="T108" s="72" t="str">
        <f t="shared" si="8"/>
        <v/>
      </c>
      <c r="U108" s="85" t="str">
        <f t="shared" si="6"/>
        <v/>
      </c>
      <c r="V108" s="127"/>
      <c r="W108" s="65">
        <f t="shared" si="7"/>
        <v>0</v>
      </c>
      <c r="X108" s="65">
        <f t="shared" si="9"/>
        <v>0</v>
      </c>
      <c r="Y108" s="65">
        <f t="shared" si="10"/>
        <v>0</v>
      </c>
    </row>
    <row r="109" spans="1:25" x14ac:dyDescent="0.25">
      <c r="A109" s="66">
        <f t="shared" si="11"/>
        <v>102</v>
      </c>
      <c r="B109" s="69"/>
      <c r="C109" s="66" t="e">
        <f>VLOOKUP(B109,'Measure&amp;Incentive Picklist'!E:J,2,FALSE)</f>
        <v>#N/A</v>
      </c>
      <c r="E109" s="69"/>
      <c r="F109" s="70"/>
      <c r="G109" s="70"/>
      <c r="H109" s="70"/>
      <c r="I109" s="70"/>
      <c r="J109" s="220"/>
      <c r="M109" s="70"/>
      <c r="N109" s="70"/>
      <c r="O109" s="70"/>
      <c r="P109" s="69"/>
      <c r="Q109" s="69"/>
      <c r="R109" s="71"/>
      <c r="S109" s="71"/>
      <c r="T109" s="72" t="str">
        <f t="shared" si="8"/>
        <v/>
      </c>
      <c r="U109" s="85" t="str">
        <f t="shared" si="6"/>
        <v/>
      </c>
      <c r="V109" s="127"/>
      <c r="W109" s="65">
        <f t="shared" si="7"/>
        <v>0</v>
      </c>
      <c r="X109" s="65">
        <f t="shared" si="9"/>
        <v>0</v>
      </c>
      <c r="Y109" s="65">
        <f t="shared" si="10"/>
        <v>0</v>
      </c>
    </row>
    <row r="110" spans="1:25" x14ac:dyDescent="0.25">
      <c r="A110" s="66">
        <f t="shared" si="11"/>
        <v>103</v>
      </c>
      <c r="B110" s="69"/>
      <c r="C110" s="66" t="e">
        <f>VLOOKUP(B110,'Measure&amp;Incentive Picklist'!E:J,2,FALSE)</f>
        <v>#N/A</v>
      </c>
      <c r="E110" s="69"/>
      <c r="F110" s="70"/>
      <c r="G110" s="70"/>
      <c r="H110" s="70"/>
      <c r="I110" s="70"/>
      <c r="J110" s="220"/>
      <c r="M110" s="70"/>
      <c r="N110" s="70"/>
      <c r="O110" s="70"/>
      <c r="P110" s="69"/>
      <c r="Q110" s="69"/>
      <c r="R110" s="71"/>
      <c r="S110" s="71"/>
      <c r="T110" s="72" t="str">
        <f t="shared" si="8"/>
        <v/>
      </c>
      <c r="U110" s="85" t="str">
        <f t="shared" si="6"/>
        <v/>
      </c>
      <c r="V110" s="127"/>
      <c r="W110" s="65">
        <f t="shared" si="7"/>
        <v>0</v>
      </c>
      <c r="X110" s="65">
        <f t="shared" si="9"/>
        <v>0</v>
      </c>
      <c r="Y110" s="65">
        <f t="shared" si="10"/>
        <v>0</v>
      </c>
    </row>
    <row r="111" spans="1:25" x14ac:dyDescent="0.25">
      <c r="A111" s="66">
        <f t="shared" si="11"/>
        <v>104</v>
      </c>
      <c r="B111" s="69"/>
      <c r="C111" s="66" t="e">
        <f>VLOOKUP(B111,'Measure&amp;Incentive Picklist'!E:J,2,FALSE)</f>
        <v>#N/A</v>
      </c>
      <c r="E111" s="69"/>
      <c r="F111" s="70"/>
      <c r="G111" s="70"/>
      <c r="H111" s="70"/>
      <c r="I111" s="70"/>
      <c r="J111" s="220"/>
      <c r="M111" s="70"/>
      <c r="N111" s="70"/>
      <c r="O111" s="70"/>
      <c r="P111" s="69"/>
      <c r="Q111" s="69"/>
      <c r="R111" s="71"/>
      <c r="S111" s="71"/>
      <c r="T111" s="72" t="str">
        <f t="shared" si="8"/>
        <v/>
      </c>
      <c r="U111" s="85" t="str">
        <f t="shared" si="6"/>
        <v/>
      </c>
      <c r="V111" s="127"/>
      <c r="W111" s="65">
        <f t="shared" si="7"/>
        <v>0</v>
      </c>
      <c r="X111" s="65">
        <f t="shared" si="9"/>
        <v>0</v>
      </c>
      <c r="Y111" s="65">
        <f t="shared" si="10"/>
        <v>0</v>
      </c>
    </row>
    <row r="112" spans="1:25" x14ac:dyDescent="0.25">
      <c r="A112" s="66">
        <f t="shared" si="11"/>
        <v>105</v>
      </c>
      <c r="B112" s="69"/>
      <c r="C112" s="66" t="e">
        <f>VLOOKUP(B112,'Measure&amp;Incentive Picklist'!E:J,2,FALSE)</f>
        <v>#N/A</v>
      </c>
      <c r="E112" s="69"/>
      <c r="F112" s="70"/>
      <c r="G112" s="70"/>
      <c r="H112" s="70"/>
      <c r="I112" s="70"/>
      <c r="J112" s="220"/>
      <c r="M112" s="70"/>
      <c r="N112" s="70"/>
      <c r="O112" s="70"/>
      <c r="P112" s="69"/>
      <c r="Q112" s="69"/>
      <c r="R112" s="71"/>
      <c r="S112" s="71"/>
      <c r="T112" s="72" t="str">
        <f t="shared" si="8"/>
        <v/>
      </c>
      <c r="U112" s="85" t="str">
        <f t="shared" si="6"/>
        <v/>
      </c>
      <c r="V112" s="127"/>
      <c r="W112" s="65">
        <f t="shared" si="7"/>
        <v>0</v>
      </c>
      <c r="X112" s="65">
        <f t="shared" si="9"/>
        <v>0</v>
      </c>
      <c r="Y112" s="65">
        <f t="shared" si="10"/>
        <v>0</v>
      </c>
    </row>
    <row r="113" spans="1:25" x14ac:dyDescent="0.25">
      <c r="A113" s="66">
        <f t="shared" si="11"/>
        <v>106</v>
      </c>
      <c r="B113" s="69"/>
      <c r="C113" s="66" t="e">
        <f>VLOOKUP(B113,'Measure&amp;Incentive Picklist'!E:J,2,FALSE)</f>
        <v>#N/A</v>
      </c>
      <c r="E113" s="69"/>
      <c r="F113" s="70"/>
      <c r="G113" s="70"/>
      <c r="H113" s="70"/>
      <c r="I113" s="70"/>
      <c r="J113" s="220"/>
      <c r="M113" s="70"/>
      <c r="N113" s="70"/>
      <c r="O113" s="70"/>
      <c r="P113" s="69"/>
      <c r="Q113" s="69"/>
      <c r="R113" s="71"/>
      <c r="S113" s="71"/>
      <c r="T113" s="72" t="str">
        <f t="shared" si="8"/>
        <v/>
      </c>
      <c r="U113" s="85" t="str">
        <f t="shared" si="6"/>
        <v/>
      </c>
      <c r="V113" s="127"/>
      <c r="W113" s="65">
        <f t="shared" si="7"/>
        <v>0</v>
      </c>
      <c r="X113" s="65">
        <f t="shared" si="9"/>
        <v>0</v>
      </c>
      <c r="Y113" s="65">
        <f t="shared" si="10"/>
        <v>0</v>
      </c>
    </row>
    <row r="114" spans="1:25" x14ac:dyDescent="0.25">
      <c r="A114" s="66">
        <f t="shared" si="11"/>
        <v>107</v>
      </c>
      <c r="B114" s="69"/>
      <c r="C114" s="66" t="e">
        <f>VLOOKUP(B114,'Measure&amp;Incentive Picklist'!E:J,2,FALSE)</f>
        <v>#N/A</v>
      </c>
      <c r="E114" s="69"/>
      <c r="F114" s="70"/>
      <c r="G114" s="70"/>
      <c r="H114" s="70"/>
      <c r="I114" s="70"/>
      <c r="J114" s="220"/>
      <c r="M114" s="70"/>
      <c r="N114" s="70"/>
      <c r="O114" s="70"/>
      <c r="P114" s="69"/>
      <c r="Q114" s="69"/>
      <c r="R114" s="71"/>
      <c r="S114" s="71"/>
      <c r="T114" s="72" t="str">
        <f t="shared" si="8"/>
        <v/>
      </c>
      <c r="U114" s="85" t="str">
        <f t="shared" si="6"/>
        <v/>
      </c>
      <c r="V114" s="127"/>
      <c r="W114" s="65">
        <f t="shared" si="7"/>
        <v>0</v>
      </c>
      <c r="X114" s="65">
        <f t="shared" si="9"/>
        <v>0</v>
      </c>
      <c r="Y114" s="65">
        <f t="shared" si="10"/>
        <v>0</v>
      </c>
    </row>
    <row r="115" spans="1:25" x14ac:dyDescent="0.25">
      <c r="A115" s="66">
        <f t="shared" si="11"/>
        <v>108</v>
      </c>
      <c r="B115" s="69"/>
      <c r="C115" s="66" t="e">
        <f>VLOOKUP(B115,'Measure&amp;Incentive Picklist'!E:J,2,FALSE)</f>
        <v>#N/A</v>
      </c>
      <c r="E115" s="69"/>
      <c r="F115" s="70"/>
      <c r="G115" s="70"/>
      <c r="H115" s="70"/>
      <c r="I115" s="70"/>
      <c r="J115" s="220"/>
      <c r="M115" s="70"/>
      <c r="N115" s="70"/>
      <c r="O115" s="70"/>
      <c r="P115" s="69"/>
      <c r="Q115" s="69"/>
      <c r="R115" s="71"/>
      <c r="S115" s="71"/>
      <c r="T115" s="72" t="str">
        <f t="shared" si="8"/>
        <v/>
      </c>
      <c r="U115" s="85" t="str">
        <f t="shared" si="6"/>
        <v/>
      </c>
      <c r="V115" s="127"/>
      <c r="W115" s="65">
        <f t="shared" si="7"/>
        <v>0</v>
      </c>
      <c r="X115" s="65">
        <f t="shared" si="9"/>
        <v>0</v>
      </c>
      <c r="Y115" s="65">
        <f t="shared" si="10"/>
        <v>0</v>
      </c>
    </row>
    <row r="116" spans="1:25" x14ac:dyDescent="0.25">
      <c r="A116" s="66">
        <f t="shared" si="11"/>
        <v>109</v>
      </c>
      <c r="B116" s="69"/>
      <c r="C116" s="66" t="e">
        <f>VLOOKUP(B116,'Measure&amp;Incentive Picklist'!E:J,2,FALSE)</f>
        <v>#N/A</v>
      </c>
      <c r="E116" s="69"/>
      <c r="F116" s="70"/>
      <c r="G116" s="70"/>
      <c r="H116" s="70"/>
      <c r="I116" s="70"/>
      <c r="J116" s="220"/>
      <c r="M116" s="70"/>
      <c r="N116" s="70"/>
      <c r="O116" s="70"/>
      <c r="P116" s="69"/>
      <c r="Q116" s="69"/>
      <c r="R116" s="71"/>
      <c r="S116" s="71"/>
      <c r="T116" s="72" t="str">
        <f t="shared" si="8"/>
        <v/>
      </c>
      <c r="U116" s="85" t="str">
        <f t="shared" si="6"/>
        <v/>
      </c>
      <c r="V116" s="127"/>
      <c r="W116" s="65">
        <f t="shared" si="7"/>
        <v>0</v>
      </c>
      <c r="X116" s="65">
        <f t="shared" si="9"/>
        <v>0</v>
      </c>
      <c r="Y116" s="65">
        <f t="shared" si="10"/>
        <v>0</v>
      </c>
    </row>
    <row r="117" spans="1:25" x14ac:dyDescent="0.25">
      <c r="A117" s="66">
        <f t="shared" si="11"/>
        <v>110</v>
      </c>
      <c r="B117" s="69"/>
      <c r="C117" s="66" t="e">
        <f>VLOOKUP(B117,'Measure&amp;Incentive Picklist'!E:J,2,FALSE)</f>
        <v>#N/A</v>
      </c>
      <c r="E117" s="69"/>
      <c r="F117" s="70"/>
      <c r="G117" s="70"/>
      <c r="H117" s="70"/>
      <c r="I117" s="70"/>
      <c r="J117" s="220"/>
      <c r="M117" s="70"/>
      <c r="N117" s="70"/>
      <c r="O117" s="70"/>
      <c r="P117" s="69"/>
      <c r="Q117" s="69"/>
      <c r="R117" s="71"/>
      <c r="S117" s="71"/>
      <c r="T117" s="72" t="str">
        <f t="shared" si="8"/>
        <v/>
      </c>
      <c r="U117" s="85" t="str">
        <f t="shared" si="6"/>
        <v/>
      </c>
      <c r="V117" s="127"/>
      <c r="W117" s="65">
        <f t="shared" si="7"/>
        <v>0</v>
      </c>
      <c r="X117" s="65">
        <f t="shared" si="9"/>
        <v>0</v>
      </c>
      <c r="Y117" s="65">
        <f t="shared" si="10"/>
        <v>0</v>
      </c>
    </row>
    <row r="118" spans="1:25" x14ac:dyDescent="0.25">
      <c r="A118" s="66">
        <f t="shared" si="11"/>
        <v>111</v>
      </c>
      <c r="B118" s="69"/>
      <c r="C118" s="66" t="e">
        <f>VLOOKUP(B118,'Measure&amp;Incentive Picklist'!E:J,2,FALSE)</f>
        <v>#N/A</v>
      </c>
      <c r="E118" s="69"/>
      <c r="F118" s="70"/>
      <c r="G118" s="70"/>
      <c r="H118" s="70"/>
      <c r="I118" s="70"/>
      <c r="J118" s="220"/>
      <c r="M118" s="70"/>
      <c r="N118" s="70"/>
      <c r="O118" s="70"/>
      <c r="P118" s="69"/>
      <c r="Q118" s="69"/>
      <c r="R118" s="71"/>
      <c r="S118" s="71"/>
      <c r="T118" s="72" t="str">
        <f t="shared" si="8"/>
        <v/>
      </c>
      <c r="U118" s="85" t="str">
        <f t="shared" si="6"/>
        <v/>
      </c>
      <c r="V118" s="127"/>
      <c r="W118" s="65">
        <f t="shared" si="7"/>
        <v>0</v>
      </c>
      <c r="X118" s="65">
        <f t="shared" si="9"/>
        <v>0</v>
      </c>
      <c r="Y118" s="65">
        <f t="shared" si="10"/>
        <v>0</v>
      </c>
    </row>
    <row r="119" spans="1:25" x14ac:dyDescent="0.25">
      <c r="A119" s="66">
        <f t="shared" si="11"/>
        <v>112</v>
      </c>
      <c r="B119" s="69"/>
      <c r="C119" s="66" t="e">
        <f>VLOOKUP(B119,'Measure&amp;Incentive Picklist'!E:J,2,FALSE)</f>
        <v>#N/A</v>
      </c>
      <c r="E119" s="69"/>
      <c r="F119" s="70"/>
      <c r="G119" s="70"/>
      <c r="H119" s="70"/>
      <c r="I119" s="70"/>
      <c r="J119" s="220"/>
      <c r="M119" s="70"/>
      <c r="N119" s="70"/>
      <c r="O119" s="70"/>
      <c r="P119" s="69"/>
      <c r="Q119" s="69"/>
      <c r="R119" s="71"/>
      <c r="S119" s="71"/>
      <c r="T119" s="72" t="str">
        <f t="shared" si="8"/>
        <v/>
      </c>
      <c r="U119" s="85" t="str">
        <f t="shared" si="6"/>
        <v/>
      </c>
      <c r="V119" s="127"/>
      <c r="W119" s="65">
        <f t="shared" si="7"/>
        <v>0</v>
      </c>
      <c r="X119" s="65">
        <f t="shared" si="9"/>
        <v>0</v>
      </c>
      <c r="Y119" s="65">
        <f t="shared" si="10"/>
        <v>0</v>
      </c>
    </row>
    <row r="120" spans="1:25" x14ac:dyDescent="0.25">
      <c r="A120" s="66">
        <f t="shared" si="11"/>
        <v>113</v>
      </c>
      <c r="B120" s="69"/>
      <c r="C120" s="66" t="e">
        <f>VLOOKUP(B120,'Measure&amp;Incentive Picklist'!E:J,2,FALSE)</f>
        <v>#N/A</v>
      </c>
      <c r="E120" s="69"/>
      <c r="F120" s="70"/>
      <c r="G120" s="70"/>
      <c r="H120" s="70"/>
      <c r="I120" s="70"/>
      <c r="J120" s="220"/>
      <c r="M120" s="70"/>
      <c r="N120" s="70"/>
      <c r="O120" s="70"/>
      <c r="P120" s="69"/>
      <c r="Q120" s="69"/>
      <c r="R120" s="71"/>
      <c r="S120" s="71"/>
      <c r="T120" s="72" t="str">
        <f t="shared" si="8"/>
        <v/>
      </c>
      <c r="U120" s="85" t="str">
        <f t="shared" si="6"/>
        <v/>
      </c>
      <c r="V120" s="127"/>
      <c r="W120" s="65">
        <f t="shared" si="7"/>
        <v>0</v>
      </c>
      <c r="X120" s="65">
        <f t="shared" si="9"/>
        <v>0</v>
      </c>
      <c r="Y120" s="65">
        <f t="shared" si="10"/>
        <v>0</v>
      </c>
    </row>
    <row r="121" spans="1:25" x14ac:dyDescent="0.25">
      <c r="A121" s="66">
        <f t="shared" si="11"/>
        <v>114</v>
      </c>
      <c r="B121" s="69"/>
      <c r="C121" s="66" t="e">
        <f>VLOOKUP(B121,'Measure&amp;Incentive Picklist'!E:J,2,FALSE)</f>
        <v>#N/A</v>
      </c>
      <c r="E121" s="69"/>
      <c r="F121" s="70"/>
      <c r="G121" s="70"/>
      <c r="H121" s="70"/>
      <c r="I121" s="70"/>
      <c r="J121" s="220"/>
      <c r="M121" s="70"/>
      <c r="N121" s="70"/>
      <c r="O121" s="70"/>
      <c r="P121" s="69"/>
      <c r="Q121" s="69"/>
      <c r="R121" s="71"/>
      <c r="S121" s="71"/>
      <c r="T121" s="72" t="str">
        <f t="shared" si="8"/>
        <v/>
      </c>
      <c r="U121" s="85" t="str">
        <f t="shared" si="6"/>
        <v/>
      </c>
      <c r="V121" s="127"/>
      <c r="W121" s="65">
        <f t="shared" si="7"/>
        <v>0</v>
      </c>
      <c r="X121" s="65">
        <f t="shared" si="9"/>
        <v>0</v>
      </c>
      <c r="Y121" s="65">
        <f t="shared" si="10"/>
        <v>0</v>
      </c>
    </row>
    <row r="122" spans="1:25" x14ac:dyDescent="0.25">
      <c r="A122" s="66">
        <f t="shared" si="11"/>
        <v>115</v>
      </c>
      <c r="B122" s="69"/>
      <c r="C122" s="66" t="e">
        <f>VLOOKUP(B122,'Measure&amp;Incentive Picklist'!E:J,2,FALSE)</f>
        <v>#N/A</v>
      </c>
      <c r="E122" s="69"/>
      <c r="F122" s="70"/>
      <c r="G122" s="70"/>
      <c r="H122" s="70"/>
      <c r="I122" s="70"/>
      <c r="J122" s="220"/>
      <c r="M122" s="70"/>
      <c r="N122" s="70"/>
      <c r="O122" s="70"/>
      <c r="P122" s="69"/>
      <c r="Q122" s="69"/>
      <c r="R122" s="71"/>
      <c r="S122" s="71"/>
      <c r="T122" s="72" t="str">
        <f t="shared" si="8"/>
        <v/>
      </c>
      <c r="U122" s="85" t="str">
        <f t="shared" si="6"/>
        <v/>
      </c>
      <c r="V122" s="127"/>
      <c r="W122" s="65">
        <f t="shared" si="7"/>
        <v>0</v>
      </c>
      <c r="X122" s="65">
        <f t="shared" si="9"/>
        <v>0</v>
      </c>
      <c r="Y122" s="65">
        <f t="shared" si="10"/>
        <v>0</v>
      </c>
    </row>
    <row r="123" spans="1:25" x14ac:dyDescent="0.25">
      <c r="A123" s="66">
        <f t="shared" si="11"/>
        <v>116</v>
      </c>
      <c r="B123" s="69"/>
      <c r="C123" s="66" t="e">
        <f>VLOOKUP(B123,'Measure&amp;Incentive Picklist'!E:J,2,FALSE)</f>
        <v>#N/A</v>
      </c>
      <c r="E123" s="69"/>
      <c r="F123" s="70"/>
      <c r="G123" s="70"/>
      <c r="H123" s="70"/>
      <c r="I123" s="70"/>
      <c r="J123" s="220"/>
      <c r="M123" s="70"/>
      <c r="N123" s="70"/>
      <c r="O123" s="70"/>
      <c r="P123" s="69"/>
      <c r="Q123" s="69"/>
      <c r="R123" s="71"/>
      <c r="S123" s="71"/>
      <c r="T123" s="72" t="str">
        <f t="shared" si="8"/>
        <v/>
      </c>
      <c r="U123" s="85" t="str">
        <f t="shared" si="6"/>
        <v/>
      </c>
      <c r="V123" s="127"/>
      <c r="W123" s="65">
        <f t="shared" si="7"/>
        <v>0</v>
      </c>
      <c r="X123" s="65">
        <f t="shared" si="9"/>
        <v>0</v>
      </c>
      <c r="Y123" s="65">
        <f t="shared" si="10"/>
        <v>0</v>
      </c>
    </row>
    <row r="124" spans="1:25" x14ac:dyDescent="0.25">
      <c r="A124" s="66">
        <f t="shared" si="11"/>
        <v>117</v>
      </c>
      <c r="B124" s="69"/>
      <c r="C124" s="66" t="e">
        <f>VLOOKUP(B124,'Measure&amp;Incentive Picklist'!E:J,2,FALSE)</f>
        <v>#N/A</v>
      </c>
      <c r="E124" s="69"/>
      <c r="F124" s="70"/>
      <c r="G124" s="70"/>
      <c r="H124" s="70"/>
      <c r="I124" s="70"/>
      <c r="J124" s="220"/>
      <c r="M124" s="70"/>
      <c r="N124" s="70"/>
      <c r="O124" s="70"/>
      <c r="P124" s="69"/>
      <c r="Q124" s="69"/>
      <c r="R124" s="71"/>
      <c r="S124" s="71"/>
      <c r="T124" s="72" t="str">
        <f t="shared" si="8"/>
        <v/>
      </c>
      <c r="U124" s="85" t="str">
        <f t="shared" si="6"/>
        <v/>
      </c>
      <c r="V124" s="127"/>
      <c r="W124" s="65">
        <f t="shared" si="7"/>
        <v>0</v>
      </c>
      <c r="X124" s="65">
        <f t="shared" si="9"/>
        <v>0</v>
      </c>
      <c r="Y124" s="65">
        <f t="shared" si="10"/>
        <v>0</v>
      </c>
    </row>
    <row r="125" spans="1:25" x14ac:dyDescent="0.25">
      <c r="A125" s="66">
        <f t="shared" si="11"/>
        <v>118</v>
      </c>
      <c r="B125" s="69"/>
      <c r="C125" s="66" t="e">
        <f>VLOOKUP(B125,'Measure&amp;Incentive Picklist'!E:J,2,FALSE)</f>
        <v>#N/A</v>
      </c>
      <c r="E125" s="69"/>
      <c r="F125" s="70"/>
      <c r="G125" s="70"/>
      <c r="H125" s="70"/>
      <c r="I125" s="70"/>
      <c r="J125" s="220"/>
      <c r="M125" s="70"/>
      <c r="N125" s="70"/>
      <c r="O125" s="70"/>
      <c r="P125" s="69"/>
      <c r="Q125" s="69"/>
      <c r="R125" s="71"/>
      <c r="S125" s="71"/>
      <c r="T125" s="72" t="str">
        <f t="shared" si="8"/>
        <v/>
      </c>
      <c r="U125" s="85" t="str">
        <f t="shared" si="6"/>
        <v/>
      </c>
      <c r="V125" s="127"/>
      <c r="W125" s="65">
        <f t="shared" si="7"/>
        <v>0</v>
      </c>
      <c r="X125" s="65">
        <f t="shared" si="9"/>
        <v>0</v>
      </c>
      <c r="Y125" s="65">
        <f t="shared" si="10"/>
        <v>0</v>
      </c>
    </row>
    <row r="126" spans="1:25" x14ac:dyDescent="0.25">
      <c r="A126" s="66">
        <f t="shared" si="11"/>
        <v>119</v>
      </c>
      <c r="B126" s="69"/>
      <c r="C126" s="66" t="e">
        <f>VLOOKUP(B126,'Measure&amp;Incentive Picklist'!E:J,2,FALSE)</f>
        <v>#N/A</v>
      </c>
      <c r="E126" s="69"/>
      <c r="F126" s="70"/>
      <c r="G126" s="70"/>
      <c r="H126" s="70"/>
      <c r="I126" s="70"/>
      <c r="J126" s="220"/>
      <c r="M126" s="70"/>
      <c r="N126" s="70"/>
      <c r="O126" s="70"/>
      <c r="P126" s="69"/>
      <c r="Q126" s="69"/>
      <c r="R126" s="71"/>
      <c r="S126" s="71"/>
      <c r="T126" s="72" t="str">
        <f t="shared" si="8"/>
        <v/>
      </c>
      <c r="U126" s="85" t="str">
        <f t="shared" si="6"/>
        <v/>
      </c>
      <c r="V126" s="127"/>
      <c r="W126" s="65">
        <f t="shared" si="7"/>
        <v>0</v>
      </c>
      <c r="X126" s="65">
        <f t="shared" si="9"/>
        <v>0</v>
      </c>
      <c r="Y126" s="65">
        <f t="shared" si="10"/>
        <v>0</v>
      </c>
    </row>
    <row r="127" spans="1:25" x14ac:dyDescent="0.25">
      <c r="A127" s="66">
        <f t="shared" si="11"/>
        <v>120</v>
      </c>
      <c r="B127" s="69"/>
      <c r="C127" s="66" t="e">
        <f>VLOOKUP(B127,'Measure&amp;Incentive Picklist'!E:J,2,FALSE)</f>
        <v>#N/A</v>
      </c>
      <c r="E127" s="69"/>
      <c r="F127" s="70"/>
      <c r="G127" s="70"/>
      <c r="H127" s="70"/>
      <c r="I127" s="70"/>
      <c r="J127" s="220"/>
      <c r="M127" s="70"/>
      <c r="N127" s="70"/>
      <c r="O127" s="70"/>
      <c r="P127" s="69"/>
      <c r="Q127" s="69"/>
      <c r="R127" s="71"/>
      <c r="S127" s="71"/>
      <c r="T127" s="72" t="str">
        <f t="shared" si="8"/>
        <v/>
      </c>
      <c r="U127" s="85" t="str">
        <f t="shared" si="6"/>
        <v/>
      </c>
      <c r="V127" s="127"/>
      <c r="W127" s="65">
        <f t="shared" si="7"/>
        <v>0</v>
      </c>
      <c r="X127" s="65">
        <f t="shared" si="9"/>
        <v>0</v>
      </c>
      <c r="Y127" s="65">
        <f t="shared" si="10"/>
        <v>0</v>
      </c>
    </row>
    <row r="128" spans="1:25" x14ac:dyDescent="0.25">
      <c r="A128" s="66">
        <f t="shared" si="11"/>
        <v>121</v>
      </c>
      <c r="B128" s="69"/>
      <c r="C128" s="66" t="e">
        <f>VLOOKUP(B128,'Measure&amp;Incentive Picklist'!E:J,2,FALSE)</f>
        <v>#N/A</v>
      </c>
      <c r="E128" s="69"/>
      <c r="F128" s="70"/>
      <c r="G128" s="70"/>
      <c r="H128" s="70"/>
      <c r="I128" s="70"/>
      <c r="J128" s="220"/>
      <c r="M128" s="70"/>
      <c r="N128" s="70"/>
      <c r="O128" s="70"/>
      <c r="P128" s="69"/>
      <c r="Q128" s="69"/>
      <c r="R128" s="71"/>
      <c r="S128" s="71"/>
      <c r="T128" s="72" t="str">
        <f t="shared" si="8"/>
        <v/>
      </c>
      <c r="U128" s="85" t="str">
        <f t="shared" si="6"/>
        <v/>
      </c>
      <c r="V128" s="127"/>
      <c r="W128" s="65">
        <f t="shared" si="7"/>
        <v>0</v>
      </c>
      <c r="X128" s="65">
        <f t="shared" si="9"/>
        <v>0</v>
      </c>
      <c r="Y128" s="65">
        <f t="shared" si="10"/>
        <v>0</v>
      </c>
    </row>
    <row r="129" spans="1:25" x14ac:dyDescent="0.25">
      <c r="A129" s="66">
        <f t="shared" si="11"/>
        <v>122</v>
      </c>
      <c r="B129" s="69"/>
      <c r="C129" s="66" t="e">
        <f>VLOOKUP(B129,'Measure&amp;Incentive Picklist'!E:J,2,FALSE)</f>
        <v>#N/A</v>
      </c>
      <c r="E129" s="69"/>
      <c r="F129" s="70"/>
      <c r="G129" s="70"/>
      <c r="H129" s="70"/>
      <c r="I129" s="70"/>
      <c r="J129" s="220"/>
      <c r="M129" s="70"/>
      <c r="N129" s="70"/>
      <c r="O129" s="70"/>
      <c r="P129" s="69"/>
      <c r="Q129" s="69"/>
      <c r="R129" s="71"/>
      <c r="S129" s="71"/>
      <c r="T129" s="72" t="str">
        <f t="shared" si="8"/>
        <v/>
      </c>
      <c r="U129" s="85" t="str">
        <f t="shared" si="6"/>
        <v/>
      </c>
      <c r="V129" s="127"/>
      <c r="W129" s="65">
        <f t="shared" si="7"/>
        <v>0</v>
      </c>
      <c r="X129" s="65">
        <f t="shared" si="9"/>
        <v>0</v>
      </c>
      <c r="Y129" s="65">
        <f t="shared" si="10"/>
        <v>0</v>
      </c>
    </row>
    <row r="130" spans="1:25" x14ac:dyDescent="0.25">
      <c r="A130" s="66">
        <f t="shared" si="11"/>
        <v>123</v>
      </c>
      <c r="B130" s="69"/>
      <c r="C130" s="66" t="e">
        <f>VLOOKUP(B130,'Measure&amp;Incentive Picklist'!E:J,2,FALSE)</f>
        <v>#N/A</v>
      </c>
      <c r="E130" s="69"/>
      <c r="F130" s="70"/>
      <c r="G130" s="70"/>
      <c r="H130" s="70"/>
      <c r="I130" s="70"/>
      <c r="J130" s="220"/>
      <c r="M130" s="70"/>
      <c r="N130" s="70"/>
      <c r="O130" s="70"/>
      <c r="P130" s="69"/>
      <c r="Q130" s="69"/>
      <c r="R130" s="71"/>
      <c r="S130" s="71"/>
      <c r="T130" s="72" t="str">
        <f t="shared" si="8"/>
        <v/>
      </c>
      <c r="U130" s="85" t="str">
        <f t="shared" si="6"/>
        <v/>
      </c>
      <c r="V130" s="127"/>
      <c r="W130" s="65">
        <f t="shared" si="7"/>
        <v>0</v>
      </c>
      <c r="X130" s="65">
        <f t="shared" si="9"/>
        <v>0</v>
      </c>
      <c r="Y130" s="65">
        <f t="shared" si="10"/>
        <v>0</v>
      </c>
    </row>
    <row r="131" spans="1:25" x14ac:dyDescent="0.25">
      <c r="A131" s="66">
        <f t="shared" si="11"/>
        <v>124</v>
      </c>
      <c r="B131" s="69"/>
      <c r="C131" s="66" t="e">
        <f>VLOOKUP(B131,'Measure&amp;Incentive Picklist'!E:J,2,FALSE)</f>
        <v>#N/A</v>
      </c>
      <c r="E131" s="69"/>
      <c r="F131" s="70"/>
      <c r="G131" s="70"/>
      <c r="H131" s="70"/>
      <c r="I131" s="70"/>
      <c r="J131" s="220"/>
      <c r="M131" s="70"/>
      <c r="N131" s="70"/>
      <c r="O131" s="70"/>
      <c r="P131" s="69"/>
      <c r="Q131" s="69"/>
      <c r="R131" s="71"/>
      <c r="S131" s="71"/>
      <c r="T131" s="72" t="str">
        <f t="shared" si="8"/>
        <v/>
      </c>
      <c r="U131" s="85" t="str">
        <f t="shared" si="6"/>
        <v/>
      </c>
      <c r="V131" s="127"/>
      <c r="W131" s="65">
        <f t="shared" si="7"/>
        <v>0</v>
      </c>
      <c r="X131" s="65">
        <f t="shared" si="9"/>
        <v>0</v>
      </c>
      <c r="Y131" s="65">
        <f t="shared" si="10"/>
        <v>0</v>
      </c>
    </row>
    <row r="132" spans="1:25" x14ac:dyDescent="0.25">
      <c r="A132" s="66">
        <f t="shared" si="11"/>
        <v>125</v>
      </c>
      <c r="B132" s="69"/>
      <c r="C132" s="66" t="e">
        <f>VLOOKUP(B132,'Measure&amp;Incentive Picklist'!E:J,2,FALSE)</f>
        <v>#N/A</v>
      </c>
      <c r="E132" s="69"/>
      <c r="F132" s="70"/>
      <c r="G132" s="70"/>
      <c r="H132" s="70"/>
      <c r="I132" s="70"/>
      <c r="J132" s="220"/>
      <c r="M132" s="70"/>
      <c r="N132" s="70"/>
      <c r="O132" s="70"/>
      <c r="P132" s="69"/>
      <c r="Q132" s="69"/>
      <c r="R132" s="71"/>
      <c r="S132" s="71"/>
      <c r="T132" s="72" t="str">
        <f t="shared" si="8"/>
        <v/>
      </c>
      <c r="U132" s="85" t="str">
        <f t="shared" si="6"/>
        <v/>
      </c>
      <c r="V132" s="127"/>
      <c r="W132" s="65">
        <f t="shared" si="7"/>
        <v>0</v>
      </c>
      <c r="X132" s="65">
        <f t="shared" si="9"/>
        <v>0</v>
      </c>
      <c r="Y132" s="65">
        <f t="shared" si="10"/>
        <v>0</v>
      </c>
    </row>
    <row r="133" spans="1:25" x14ac:dyDescent="0.25">
      <c r="A133" s="66">
        <f t="shared" si="11"/>
        <v>126</v>
      </c>
      <c r="B133" s="69"/>
      <c r="C133" s="66" t="e">
        <f>VLOOKUP(B133,'Measure&amp;Incentive Picklist'!E:J,2,FALSE)</f>
        <v>#N/A</v>
      </c>
      <c r="E133" s="69"/>
      <c r="F133" s="70"/>
      <c r="G133" s="70"/>
      <c r="H133" s="70"/>
      <c r="I133" s="70"/>
      <c r="J133" s="220"/>
      <c r="M133" s="70"/>
      <c r="N133" s="70"/>
      <c r="O133" s="70"/>
      <c r="P133" s="69"/>
      <c r="Q133" s="69"/>
      <c r="R133" s="71"/>
      <c r="S133" s="71"/>
      <c r="T133" s="72" t="str">
        <f t="shared" si="8"/>
        <v/>
      </c>
      <c r="U133" s="85" t="str">
        <f t="shared" si="6"/>
        <v/>
      </c>
      <c r="V133" s="127"/>
      <c r="W133" s="65">
        <f t="shared" si="7"/>
        <v>0</v>
      </c>
      <c r="X133" s="65">
        <f t="shared" si="9"/>
        <v>0</v>
      </c>
      <c r="Y133" s="65">
        <f t="shared" si="10"/>
        <v>0</v>
      </c>
    </row>
    <row r="134" spans="1:25" x14ac:dyDescent="0.25">
      <c r="A134" s="66">
        <f t="shared" si="11"/>
        <v>127</v>
      </c>
      <c r="B134" s="69"/>
      <c r="C134" s="66" t="e">
        <f>VLOOKUP(B134,'Measure&amp;Incentive Picklist'!E:J,2,FALSE)</f>
        <v>#N/A</v>
      </c>
      <c r="E134" s="69"/>
      <c r="F134" s="70"/>
      <c r="G134" s="70"/>
      <c r="H134" s="70"/>
      <c r="I134" s="70"/>
      <c r="J134" s="220"/>
      <c r="M134" s="70"/>
      <c r="N134" s="70"/>
      <c r="O134" s="70"/>
      <c r="P134" s="69"/>
      <c r="Q134" s="69"/>
      <c r="R134" s="71"/>
      <c r="S134" s="71"/>
      <c r="T134" s="72" t="str">
        <f t="shared" si="8"/>
        <v/>
      </c>
      <c r="U134" s="85" t="str">
        <f t="shared" si="6"/>
        <v/>
      </c>
      <c r="V134" s="127"/>
      <c r="W134" s="65">
        <f t="shared" si="7"/>
        <v>0</v>
      </c>
      <c r="X134" s="65">
        <f t="shared" si="9"/>
        <v>0</v>
      </c>
      <c r="Y134" s="65">
        <f t="shared" si="10"/>
        <v>0</v>
      </c>
    </row>
    <row r="135" spans="1:25" x14ac:dyDescent="0.25">
      <c r="A135" s="66">
        <f t="shared" si="11"/>
        <v>128</v>
      </c>
      <c r="B135" s="69"/>
      <c r="C135" s="66" t="e">
        <f>VLOOKUP(B135,'Measure&amp;Incentive Picklist'!E:J,2,FALSE)</f>
        <v>#N/A</v>
      </c>
      <c r="E135" s="69"/>
      <c r="F135" s="70"/>
      <c r="G135" s="70"/>
      <c r="H135" s="70"/>
      <c r="I135" s="70"/>
      <c r="J135" s="220"/>
      <c r="M135" s="70"/>
      <c r="N135" s="70"/>
      <c r="O135" s="70"/>
      <c r="P135" s="69"/>
      <c r="Q135" s="69"/>
      <c r="R135" s="71"/>
      <c r="S135" s="71"/>
      <c r="T135" s="72" t="str">
        <f t="shared" si="8"/>
        <v/>
      </c>
      <c r="U135" s="85" t="str">
        <f t="shared" ref="U135:U198" si="12">IF(ISTEXT(B135),"Contact ConEd","")</f>
        <v/>
      </c>
      <c r="V135" s="127"/>
      <c r="W135" s="65">
        <f t="shared" si="7"/>
        <v>0</v>
      </c>
      <c r="X135" s="65">
        <f t="shared" si="9"/>
        <v>0</v>
      </c>
      <c r="Y135" s="65">
        <f t="shared" si="10"/>
        <v>0</v>
      </c>
    </row>
    <row r="136" spans="1:25" x14ac:dyDescent="0.25">
      <c r="A136" s="66">
        <f t="shared" si="11"/>
        <v>129</v>
      </c>
      <c r="B136" s="69"/>
      <c r="C136" s="66" t="e">
        <f>VLOOKUP(B136,'Measure&amp;Incentive Picklist'!E:J,2,FALSE)</f>
        <v>#N/A</v>
      </c>
      <c r="E136" s="69"/>
      <c r="F136" s="70"/>
      <c r="G136" s="70"/>
      <c r="H136" s="70"/>
      <c r="I136" s="70"/>
      <c r="J136" s="220"/>
      <c r="M136" s="70"/>
      <c r="N136" s="70"/>
      <c r="O136" s="70"/>
      <c r="P136" s="69"/>
      <c r="Q136" s="69"/>
      <c r="R136" s="71"/>
      <c r="S136" s="71"/>
      <c r="T136" s="72" t="str">
        <f t="shared" si="8"/>
        <v/>
      </c>
      <c r="U136" s="85" t="str">
        <f t="shared" si="12"/>
        <v/>
      </c>
      <c r="V136" s="127"/>
      <c r="W136" s="65">
        <f t="shared" ref="W136:W199" si="13">IF(OR(B136&gt;"",D136&gt;"",E136&gt;0,F136&gt;0,G136&gt;0,H136&gt;0,I136&gt;0,M136&gt;0,N136&gt;0,O136&gt;0,P136&gt;0,Q136&gt;0,R136&gt;0,S136&gt;0,V136&gt;0),1,0)</f>
        <v>0</v>
      </c>
      <c r="X136" s="65">
        <f t="shared" si="9"/>
        <v>0</v>
      </c>
      <c r="Y136" s="65">
        <f t="shared" si="10"/>
        <v>0</v>
      </c>
    </row>
    <row r="137" spans="1:25" x14ac:dyDescent="0.25">
      <c r="A137" s="66">
        <f t="shared" si="11"/>
        <v>130</v>
      </c>
      <c r="B137" s="69"/>
      <c r="C137" s="66" t="e">
        <f>VLOOKUP(B137,'Measure&amp;Incentive Picklist'!E:J,2,FALSE)</f>
        <v>#N/A</v>
      </c>
      <c r="E137" s="69"/>
      <c r="F137" s="70"/>
      <c r="G137" s="70"/>
      <c r="H137" s="70"/>
      <c r="I137" s="70"/>
      <c r="J137" s="220"/>
      <c r="M137" s="70"/>
      <c r="N137" s="70"/>
      <c r="O137" s="70"/>
      <c r="P137" s="69"/>
      <c r="Q137" s="69"/>
      <c r="R137" s="71"/>
      <c r="S137" s="71"/>
      <c r="T137" s="72" t="str">
        <f t="shared" ref="T137:T200" si="14">IF(AND(R137="",S137=""),"",$R137+$S137)</f>
        <v/>
      </c>
      <c r="U137" s="85" t="str">
        <f t="shared" si="12"/>
        <v/>
      </c>
      <c r="V137" s="127"/>
      <c r="W137" s="65">
        <f t="shared" si="13"/>
        <v>0</v>
      </c>
      <c r="X137" s="65">
        <f t="shared" ref="X137:X200" si="15">IF(AND(B137&gt;0,ISERROR(W137)),1,0)</f>
        <v>0</v>
      </c>
      <c r="Y137" s="65">
        <f t="shared" ref="Y137:Y200" si="16">IF(ISERROR(T137),1,0)</f>
        <v>0</v>
      </c>
    </row>
    <row r="138" spans="1:25" x14ac:dyDescent="0.25">
      <c r="A138" s="66">
        <f t="shared" ref="A138:A201" si="17">A137+1</f>
        <v>131</v>
      </c>
      <c r="B138" s="69"/>
      <c r="C138" s="66" t="e">
        <f>VLOOKUP(B138,'Measure&amp;Incentive Picklist'!E:J,2,FALSE)</f>
        <v>#N/A</v>
      </c>
      <c r="E138" s="69"/>
      <c r="F138" s="70"/>
      <c r="G138" s="70"/>
      <c r="H138" s="70"/>
      <c r="I138" s="70"/>
      <c r="J138" s="220"/>
      <c r="M138" s="70"/>
      <c r="N138" s="70"/>
      <c r="O138" s="70"/>
      <c r="P138" s="69"/>
      <c r="Q138" s="69"/>
      <c r="R138" s="71"/>
      <c r="S138" s="71"/>
      <c r="T138" s="72" t="str">
        <f t="shared" si="14"/>
        <v/>
      </c>
      <c r="U138" s="85" t="str">
        <f t="shared" si="12"/>
        <v/>
      </c>
      <c r="V138" s="127"/>
      <c r="W138" s="65">
        <f t="shared" si="13"/>
        <v>0</v>
      </c>
      <c r="X138" s="65">
        <f t="shared" si="15"/>
        <v>0</v>
      </c>
      <c r="Y138" s="65">
        <f t="shared" si="16"/>
        <v>0</v>
      </c>
    </row>
    <row r="139" spans="1:25" x14ac:dyDescent="0.25">
      <c r="A139" s="66">
        <f t="shared" si="17"/>
        <v>132</v>
      </c>
      <c r="B139" s="69"/>
      <c r="C139" s="66" t="e">
        <f>VLOOKUP(B139,'Measure&amp;Incentive Picklist'!E:J,2,FALSE)</f>
        <v>#N/A</v>
      </c>
      <c r="E139" s="69"/>
      <c r="F139" s="70"/>
      <c r="G139" s="70"/>
      <c r="H139" s="70"/>
      <c r="I139" s="70"/>
      <c r="J139" s="220"/>
      <c r="M139" s="70"/>
      <c r="N139" s="70"/>
      <c r="O139" s="70"/>
      <c r="P139" s="69"/>
      <c r="Q139" s="69"/>
      <c r="R139" s="71"/>
      <c r="S139" s="71"/>
      <c r="T139" s="72" t="str">
        <f t="shared" si="14"/>
        <v/>
      </c>
      <c r="U139" s="85" t="str">
        <f t="shared" si="12"/>
        <v/>
      </c>
      <c r="V139" s="127"/>
      <c r="W139" s="65">
        <f t="shared" si="13"/>
        <v>0</v>
      </c>
      <c r="X139" s="65">
        <f t="shared" si="15"/>
        <v>0</v>
      </c>
      <c r="Y139" s="65">
        <f t="shared" si="16"/>
        <v>0</v>
      </c>
    </row>
    <row r="140" spans="1:25" x14ac:dyDescent="0.25">
      <c r="A140" s="66">
        <f t="shared" si="17"/>
        <v>133</v>
      </c>
      <c r="B140" s="69"/>
      <c r="C140" s="66" t="e">
        <f>VLOOKUP(B140,'Measure&amp;Incentive Picklist'!E:J,2,FALSE)</f>
        <v>#N/A</v>
      </c>
      <c r="E140" s="69"/>
      <c r="F140" s="70"/>
      <c r="G140" s="70"/>
      <c r="H140" s="70"/>
      <c r="I140" s="70"/>
      <c r="J140" s="220"/>
      <c r="M140" s="70"/>
      <c r="N140" s="70"/>
      <c r="O140" s="70"/>
      <c r="P140" s="69"/>
      <c r="Q140" s="69"/>
      <c r="R140" s="71"/>
      <c r="S140" s="71"/>
      <c r="T140" s="72" t="str">
        <f t="shared" si="14"/>
        <v/>
      </c>
      <c r="U140" s="85" t="str">
        <f t="shared" si="12"/>
        <v/>
      </c>
      <c r="V140" s="127"/>
      <c r="W140" s="65">
        <f t="shared" si="13"/>
        <v>0</v>
      </c>
      <c r="X140" s="65">
        <f t="shared" si="15"/>
        <v>0</v>
      </c>
      <c r="Y140" s="65">
        <f t="shared" si="16"/>
        <v>0</v>
      </c>
    </row>
    <row r="141" spans="1:25" x14ac:dyDescent="0.25">
      <c r="A141" s="66">
        <f t="shared" si="17"/>
        <v>134</v>
      </c>
      <c r="B141" s="69"/>
      <c r="C141" s="66" t="e">
        <f>VLOOKUP(B141,'Measure&amp;Incentive Picklist'!E:J,2,FALSE)</f>
        <v>#N/A</v>
      </c>
      <c r="E141" s="69"/>
      <c r="F141" s="70"/>
      <c r="G141" s="70"/>
      <c r="H141" s="70"/>
      <c r="I141" s="70"/>
      <c r="J141" s="220"/>
      <c r="M141" s="70"/>
      <c r="N141" s="70"/>
      <c r="O141" s="70"/>
      <c r="P141" s="69"/>
      <c r="Q141" s="69"/>
      <c r="R141" s="71"/>
      <c r="S141" s="71"/>
      <c r="T141" s="72" t="str">
        <f t="shared" si="14"/>
        <v/>
      </c>
      <c r="U141" s="85" t="str">
        <f t="shared" si="12"/>
        <v/>
      </c>
      <c r="V141" s="127"/>
      <c r="W141" s="65">
        <f t="shared" si="13"/>
        <v>0</v>
      </c>
      <c r="X141" s="65">
        <f t="shared" si="15"/>
        <v>0</v>
      </c>
      <c r="Y141" s="65">
        <f t="shared" si="16"/>
        <v>0</v>
      </c>
    </row>
    <row r="142" spans="1:25" x14ac:dyDescent="0.25">
      <c r="A142" s="66">
        <f t="shared" si="17"/>
        <v>135</v>
      </c>
      <c r="B142" s="69"/>
      <c r="C142" s="66" t="e">
        <f>VLOOKUP(B142,'Measure&amp;Incentive Picklist'!E:J,2,FALSE)</f>
        <v>#N/A</v>
      </c>
      <c r="E142" s="69"/>
      <c r="F142" s="70"/>
      <c r="G142" s="70"/>
      <c r="H142" s="70"/>
      <c r="I142" s="70"/>
      <c r="J142" s="220"/>
      <c r="M142" s="70"/>
      <c r="N142" s="70"/>
      <c r="O142" s="70"/>
      <c r="P142" s="69"/>
      <c r="Q142" s="69"/>
      <c r="R142" s="71"/>
      <c r="S142" s="71"/>
      <c r="T142" s="72" t="str">
        <f t="shared" si="14"/>
        <v/>
      </c>
      <c r="U142" s="85" t="str">
        <f t="shared" si="12"/>
        <v/>
      </c>
      <c r="V142" s="127"/>
      <c r="W142" s="65">
        <f t="shared" si="13"/>
        <v>0</v>
      </c>
      <c r="X142" s="65">
        <f t="shared" si="15"/>
        <v>0</v>
      </c>
      <c r="Y142" s="65">
        <f t="shared" si="16"/>
        <v>0</v>
      </c>
    </row>
    <row r="143" spans="1:25" x14ac:dyDescent="0.25">
      <c r="A143" s="66">
        <f t="shared" si="17"/>
        <v>136</v>
      </c>
      <c r="B143" s="69"/>
      <c r="C143" s="66" t="e">
        <f>VLOOKUP(B143,'Measure&amp;Incentive Picklist'!E:J,2,FALSE)</f>
        <v>#N/A</v>
      </c>
      <c r="E143" s="69"/>
      <c r="F143" s="70"/>
      <c r="G143" s="70"/>
      <c r="H143" s="70"/>
      <c r="I143" s="70"/>
      <c r="J143" s="220"/>
      <c r="M143" s="70"/>
      <c r="N143" s="70"/>
      <c r="O143" s="70"/>
      <c r="P143" s="69"/>
      <c r="Q143" s="69"/>
      <c r="R143" s="71"/>
      <c r="S143" s="71"/>
      <c r="T143" s="72" t="str">
        <f t="shared" si="14"/>
        <v/>
      </c>
      <c r="U143" s="85" t="str">
        <f t="shared" si="12"/>
        <v/>
      </c>
      <c r="V143" s="127"/>
      <c r="W143" s="65">
        <f t="shared" si="13"/>
        <v>0</v>
      </c>
      <c r="X143" s="65">
        <f t="shared" si="15"/>
        <v>0</v>
      </c>
      <c r="Y143" s="65">
        <f t="shared" si="16"/>
        <v>0</v>
      </c>
    </row>
    <row r="144" spans="1:25" x14ac:dyDescent="0.25">
      <c r="A144" s="66">
        <f t="shared" si="17"/>
        <v>137</v>
      </c>
      <c r="B144" s="69"/>
      <c r="C144" s="66" t="e">
        <f>VLOOKUP(B144,'Measure&amp;Incentive Picklist'!E:J,2,FALSE)</f>
        <v>#N/A</v>
      </c>
      <c r="E144" s="69"/>
      <c r="F144" s="70"/>
      <c r="G144" s="70"/>
      <c r="H144" s="70"/>
      <c r="I144" s="70"/>
      <c r="J144" s="220"/>
      <c r="M144" s="70"/>
      <c r="N144" s="70"/>
      <c r="O144" s="70"/>
      <c r="P144" s="69"/>
      <c r="Q144" s="69"/>
      <c r="R144" s="71"/>
      <c r="S144" s="71"/>
      <c r="T144" s="72" t="str">
        <f t="shared" si="14"/>
        <v/>
      </c>
      <c r="U144" s="85" t="str">
        <f t="shared" si="12"/>
        <v/>
      </c>
      <c r="V144" s="127"/>
      <c r="W144" s="65">
        <f t="shared" si="13"/>
        <v>0</v>
      </c>
      <c r="X144" s="65">
        <f t="shared" si="15"/>
        <v>0</v>
      </c>
      <c r="Y144" s="65">
        <f t="shared" si="16"/>
        <v>0</v>
      </c>
    </row>
    <row r="145" spans="1:25" x14ac:dyDescent="0.25">
      <c r="A145" s="66">
        <f t="shared" si="17"/>
        <v>138</v>
      </c>
      <c r="B145" s="69"/>
      <c r="C145" s="66" t="e">
        <f>VLOOKUP(B145,'Measure&amp;Incentive Picklist'!E:J,2,FALSE)</f>
        <v>#N/A</v>
      </c>
      <c r="E145" s="69"/>
      <c r="F145" s="70"/>
      <c r="G145" s="70"/>
      <c r="H145" s="70"/>
      <c r="I145" s="70"/>
      <c r="J145" s="220"/>
      <c r="M145" s="70"/>
      <c r="N145" s="70"/>
      <c r="O145" s="70"/>
      <c r="P145" s="69"/>
      <c r="Q145" s="69"/>
      <c r="R145" s="71"/>
      <c r="S145" s="71"/>
      <c r="T145" s="72" t="str">
        <f t="shared" si="14"/>
        <v/>
      </c>
      <c r="U145" s="85" t="str">
        <f t="shared" si="12"/>
        <v/>
      </c>
      <c r="V145" s="127"/>
      <c r="W145" s="65">
        <f t="shared" si="13"/>
        <v>0</v>
      </c>
      <c r="X145" s="65">
        <f t="shared" si="15"/>
        <v>0</v>
      </c>
      <c r="Y145" s="65">
        <f t="shared" si="16"/>
        <v>0</v>
      </c>
    </row>
    <row r="146" spans="1:25" x14ac:dyDescent="0.25">
      <c r="A146" s="66">
        <f t="shared" si="17"/>
        <v>139</v>
      </c>
      <c r="B146" s="69"/>
      <c r="C146" s="66" t="e">
        <f>VLOOKUP(B146,'Measure&amp;Incentive Picklist'!E:J,2,FALSE)</f>
        <v>#N/A</v>
      </c>
      <c r="E146" s="69"/>
      <c r="F146" s="70"/>
      <c r="G146" s="70"/>
      <c r="H146" s="70"/>
      <c r="I146" s="70"/>
      <c r="J146" s="220"/>
      <c r="M146" s="70"/>
      <c r="N146" s="70"/>
      <c r="O146" s="70"/>
      <c r="P146" s="69"/>
      <c r="Q146" s="69"/>
      <c r="R146" s="71"/>
      <c r="S146" s="71"/>
      <c r="T146" s="72" t="str">
        <f t="shared" si="14"/>
        <v/>
      </c>
      <c r="U146" s="85" t="str">
        <f t="shared" si="12"/>
        <v/>
      </c>
      <c r="V146" s="127"/>
      <c r="W146" s="65">
        <f t="shared" si="13"/>
        <v>0</v>
      </c>
      <c r="X146" s="65">
        <f t="shared" si="15"/>
        <v>0</v>
      </c>
      <c r="Y146" s="65">
        <f t="shared" si="16"/>
        <v>0</v>
      </c>
    </row>
    <row r="147" spans="1:25" x14ac:dyDescent="0.25">
      <c r="A147" s="66">
        <f t="shared" si="17"/>
        <v>140</v>
      </c>
      <c r="B147" s="69"/>
      <c r="C147" s="66" t="e">
        <f>VLOOKUP(B147,'Measure&amp;Incentive Picklist'!E:J,2,FALSE)</f>
        <v>#N/A</v>
      </c>
      <c r="E147" s="69"/>
      <c r="F147" s="70"/>
      <c r="G147" s="70"/>
      <c r="H147" s="70"/>
      <c r="I147" s="70"/>
      <c r="J147" s="220"/>
      <c r="M147" s="70"/>
      <c r="N147" s="70"/>
      <c r="O147" s="70"/>
      <c r="P147" s="69"/>
      <c r="Q147" s="69"/>
      <c r="R147" s="71"/>
      <c r="S147" s="71"/>
      <c r="T147" s="72" t="str">
        <f t="shared" si="14"/>
        <v/>
      </c>
      <c r="U147" s="85" t="str">
        <f t="shared" si="12"/>
        <v/>
      </c>
      <c r="V147" s="127"/>
      <c r="W147" s="65">
        <f t="shared" si="13"/>
        <v>0</v>
      </c>
      <c r="X147" s="65">
        <f t="shared" si="15"/>
        <v>0</v>
      </c>
      <c r="Y147" s="65">
        <f t="shared" si="16"/>
        <v>0</v>
      </c>
    </row>
    <row r="148" spans="1:25" x14ac:dyDescent="0.25">
      <c r="A148" s="66">
        <f t="shared" si="17"/>
        <v>141</v>
      </c>
      <c r="B148" s="69"/>
      <c r="C148" s="66" t="e">
        <f>VLOOKUP(B148,'Measure&amp;Incentive Picklist'!E:J,2,FALSE)</f>
        <v>#N/A</v>
      </c>
      <c r="E148" s="69"/>
      <c r="F148" s="70"/>
      <c r="G148" s="70"/>
      <c r="H148" s="70"/>
      <c r="I148" s="70"/>
      <c r="J148" s="220"/>
      <c r="M148" s="70"/>
      <c r="N148" s="70"/>
      <c r="O148" s="70"/>
      <c r="P148" s="69"/>
      <c r="Q148" s="69"/>
      <c r="R148" s="71"/>
      <c r="S148" s="71"/>
      <c r="T148" s="72" t="str">
        <f t="shared" si="14"/>
        <v/>
      </c>
      <c r="U148" s="85" t="str">
        <f t="shared" si="12"/>
        <v/>
      </c>
      <c r="V148" s="127"/>
      <c r="W148" s="65">
        <f t="shared" si="13"/>
        <v>0</v>
      </c>
      <c r="X148" s="65">
        <f t="shared" si="15"/>
        <v>0</v>
      </c>
      <c r="Y148" s="65">
        <f t="shared" si="16"/>
        <v>0</v>
      </c>
    </row>
    <row r="149" spans="1:25" x14ac:dyDescent="0.25">
      <c r="A149" s="66">
        <f t="shared" si="17"/>
        <v>142</v>
      </c>
      <c r="B149" s="69"/>
      <c r="C149" s="66" t="e">
        <f>VLOOKUP(B149,'Measure&amp;Incentive Picklist'!E:J,2,FALSE)</f>
        <v>#N/A</v>
      </c>
      <c r="E149" s="69"/>
      <c r="F149" s="70"/>
      <c r="G149" s="70"/>
      <c r="H149" s="70"/>
      <c r="I149" s="70"/>
      <c r="J149" s="220"/>
      <c r="M149" s="70"/>
      <c r="N149" s="70"/>
      <c r="O149" s="70"/>
      <c r="P149" s="69"/>
      <c r="Q149" s="69"/>
      <c r="R149" s="71"/>
      <c r="S149" s="71"/>
      <c r="T149" s="72" t="str">
        <f t="shared" si="14"/>
        <v/>
      </c>
      <c r="U149" s="85" t="str">
        <f t="shared" si="12"/>
        <v/>
      </c>
      <c r="V149" s="127"/>
      <c r="W149" s="65">
        <f t="shared" si="13"/>
        <v>0</v>
      </c>
      <c r="X149" s="65">
        <f t="shared" si="15"/>
        <v>0</v>
      </c>
      <c r="Y149" s="65">
        <f t="shared" si="16"/>
        <v>0</v>
      </c>
    </row>
    <row r="150" spans="1:25" x14ac:dyDescent="0.25">
      <c r="A150" s="66">
        <f t="shared" si="17"/>
        <v>143</v>
      </c>
      <c r="B150" s="69"/>
      <c r="C150" s="66" t="e">
        <f>VLOOKUP(B150,'Measure&amp;Incentive Picklist'!E:J,2,FALSE)</f>
        <v>#N/A</v>
      </c>
      <c r="E150" s="69"/>
      <c r="F150" s="70"/>
      <c r="G150" s="70"/>
      <c r="H150" s="70"/>
      <c r="I150" s="70"/>
      <c r="J150" s="220"/>
      <c r="M150" s="70"/>
      <c r="N150" s="70"/>
      <c r="O150" s="70"/>
      <c r="P150" s="69"/>
      <c r="Q150" s="69"/>
      <c r="R150" s="71"/>
      <c r="S150" s="71"/>
      <c r="T150" s="72" t="str">
        <f t="shared" si="14"/>
        <v/>
      </c>
      <c r="U150" s="85" t="str">
        <f t="shared" si="12"/>
        <v/>
      </c>
      <c r="V150" s="127"/>
      <c r="W150" s="65">
        <f t="shared" si="13"/>
        <v>0</v>
      </c>
      <c r="X150" s="65">
        <f t="shared" si="15"/>
        <v>0</v>
      </c>
      <c r="Y150" s="65">
        <f t="shared" si="16"/>
        <v>0</v>
      </c>
    </row>
    <row r="151" spans="1:25" x14ac:dyDescent="0.25">
      <c r="A151" s="66">
        <f t="shared" si="17"/>
        <v>144</v>
      </c>
      <c r="B151" s="69"/>
      <c r="C151" s="66" t="e">
        <f>VLOOKUP(B151,'Measure&amp;Incentive Picklist'!E:J,2,FALSE)</f>
        <v>#N/A</v>
      </c>
      <c r="E151" s="69"/>
      <c r="F151" s="70"/>
      <c r="G151" s="70"/>
      <c r="H151" s="70"/>
      <c r="I151" s="70"/>
      <c r="J151" s="220"/>
      <c r="M151" s="70"/>
      <c r="N151" s="70"/>
      <c r="O151" s="70"/>
      <c r="P151" s="69"/>
      <c r="Q151" s="69"/>
      <c r="R151" s="71"/>
      <c r="S151" s="71"/>
      <c r="T151" s="72" t="str">
        <f t="shared" si="14"/>
        <v/>
      </c>
      <c r="U151" s="85" t="str">
        <f t="shared" si="12"/>
        <v/>
      </c>
      <c r="V151" s="127"/>
      <c r="W151" s="65">
        <f t="shared" si="13"/>
        <v>0</v>
      </c>
      <c r="X151" s="65">
        <f t="shared" si="15"/>
        <v>0</v>
      </c>
      <c r="Y151" s="65">
        <f t="shared" si="16"/>
        <v>0</v>
      </c>
    </row>
    <row r="152" spans="1:25" x14ac:dyDescent="0.25">
      <c r="A152" s="66">
        <f t="shared" si="17"/>
        <v>145</v>
      </c>
      <c r="B152" s="69"/>
      <c r="C152" s="66" t="e">
        <f>VLOOKUP(B152,'Measure&amp;Incentive Picklist'!E:J,2,FALSE)</f>
        <v>#N/A</v>
      </c>
      <c r="E152" s="69"/>
      <c r="F152" s="70"/>
      <c r="G152" s="70"/>
      <c r="H152" s="70"/>
      <c r="I152" s="70"/>
      <c r="J152" s="220"/>
      <c r="M152" s="70"/>
      <c r="N152" s="70"/>
      <c r="O152" s="70"/>
      <c r="P152" s="69"/>
      <c r="Q152" s="69"/>
      <c r="R152" s="71"/>
      <c r="S152" s="71"/>
      <c r="T152" s="72" t="str">
        <f t="shared" si="14"/>
        <v/>
      </c>
      <c r="U152" s="85" t="str">
        <f t="shared" si="12"/>
        <v/>
      </c>
      <c r="V152" s="127"/>
      <c r="W152" s="65">
        <f t="shared" si="13"/>
        <v>0</v>
      </c>
      <c r="X152" s="65">
        <f t="shared" si="15"/>
        <v>0</v>
      </c>
      <c r="Y152" s="65">
        <f t="shared" si="16"/>
        <v>0</v>
      </c>
    </row>
    <row r="153" spans="1:25" x14ac:dyDescent="0.25">
      <c r="A153" s="66">
        <f t="shared" si="17"/>
        <v>146</v>
      </c>
      <c r="B153" s="69"/>
      <c r="C153" s="66" t="e">
        <f>VLOOKUP(B153,'Measure&amp;Incentive Picklist'!E:J,2,FALSE)</f>
        <v>#N/A</v>
      </c>
      <c r="E153" s="69"/>
      <c r="F153" s="70"/>
      <c r="G153" s="70"/>
      <c r="H153" s="70"/>
      <c r="I153" s="70"/>
      <c r="J153" s="220"/>
      <c r="M153" s="70"/>
      <c r="N153" s="70"/>
      <c r="O153" s="70"/>
      <c r="P153" s="69"/>
      <c r="Q153" s="69"/>
      <c r="R153" s="71"/>
      <c r="S153" s="71"/>
      <c r="T153" s="72" t="str">
        <f t="shared" si="14"/>
        <v/>
      </c>
      <c r="U153" s="85" t="str">
        <f t="shared" si="12"/>
        <v/>
      </c>
      <c r="V153" s="127"/>
      <c r="W153" s="65">
        <f t="shared" si="13"/>
        <v>0</v>
      </c>
      <c r="X153" s="65">
        <f t="shared" si="15"/>
        <v>0</v>
      </c>
      <c r="Y153" s="65">
        <f t="shared" si="16"/>
        <v>0</v>
      </c>
    </row>
    <row r="154" spans="1:25" x14ac:dyDescent="0.25">
      <c r="A154" s="66">
        <f t="shared" si="17"/>
        <v>147</v>
      </c>
      <c r="B154" s="69"/>
      <c r="C154" s="66" t="e">
        <f>VLOOKUP(B154,'Measure&amp;Incentive Picklist'!E:J,2,FALSE)</f>
        <v>#N/A</v>
      </c>
      <c r="E154" s="69"/>
      <c r="F154" s="70"/>
      <c r="G154" s="70"/>
      <c r="H154" s="70"/>
      <c r="I154" s="70"/>
      <c r="J154" s="220"/>
      <c r="M154" s="70"/>
      <c r="N154" s="70"/>
      <c r="O154" s="70"/>
      <c r="P154" s="69"/>
      <c r="Q154" s="69"/>
      <c r="R154" s="71"/>
      <c r="S154" s="71"/>
      <c r="T154" s="72" t="str">
        <f t="shared" si="14"/>
        <v/>
      </c>
      <c r="U154" s="85" t="str">
        <f t="shared" si="12"/>
        <v/>
      </c>
      <c r="V154" s="127"/>
      <c r="W154" s="65">
        <f t="shared" si="13"/>
        <v>0</v>
      </c>
      <c r="X154" s="65">
        <f t="shared" si="15"/>
        <v>0</v>
      </c>
      <c r="Y154" s="65">
        <f t="shared" si="16"/>
        <v>0</v>
      </c>
    </row>
    <row r="155" spans="1:25" x14ac:dyDescent="0.25">
      <c r="A155" s="66">
        <f t="shared" si="17"/>
        <v>148</v>
      </c>
      <c r="B155" s="69"/>
      <c r="C155" s="66" t="e">
        <f>VLOOKUP(B155,'Measure&amp;Incentive Picklist'!E:J,2,FALSE)</f>
        <v>#N/A</v>
      </c>
      <c r="E155" s="69"/>
      <c r="F155" s="70"/>
      <c r="G155" s="70"/>
      <c r="H155" s="70"/>
      <c r="I155" s="70"/>
      <c r="J155" s="220"/>
      <c r="M155" s="70"/>
      <c r="N155" s="70"/>
      <c r="O155" s="70"/>
      <c r="P155" s="69"/>
      <c r="Q155" s="69"/>
      <c r="R155" s="71"/>
      <c r="S155" s="71"/>
      <c r="T155" s="72" t="str">
        <f t="shared" si="14"/>
        <v/>
      </c>
      <c r="U155" s="85" t="str">
        <f t="shared" si="12"/>
        <v/>
      </c>
      <c r="V155" s="127"/>
      <c r="W155" s="65">
        <f t="shared" si="13"/>
        <v>0</v>
      </c>
      <c r="X155" s="65">
        <f t="shared" si="15"/>
        <v>0</v>
      </c>
      <c r="Y155" s="65">
        <f t="shared" si="16"/>
        <v>0</v>
      </c>
    </row>
    <row r="156" spans="1:25" x14ac:dyDescent="0.25">
      <c r="A156" s="66">
        <f t="shared" si="17"/>
        <v>149</v>
      </c>
      <c r="B156" s="69"/>
      <c r="C156" s="66" t="e">
        <f>VLOOKUP(B156,'Measure&amp;Incentive Picklist'!E:J,2,FALSE)</f>
        <v>#N/A</v>
      </c>
      <c r="E156" s="69"/>
      <c r="F156" s="70"/>
      <c r="G156" s="70"/>
      <c r="H156" s="70"/>
      <c r="I156" s="70"/>
      <c r="J156" s="220"/>
      <c r="M156" s="70"/>
      <c r="N156" s="70"/>
      <c r="O156" s="70"/>
      <c r="P156" s="69"/>
      <c r="Q156" s="69"/>
      <c r="R156" s="71"/>
      <c r="S156" s="71"/>
      <c r="T156" s="72" t="str">
        <f t="shared" si="14"/>
        <v/>
      </c>
      <c r="U156" s="85" t="str">
        <f t="shared" si="12"/>
        <v/>
      </c>
      <c r="V156" s="127"/>
      <c r="W156" s="65">
        <f t="shared" si="13"/>
        <v>0</v>
      </c>
      <c r="X156" s="65">
        <f t="shared" si="15"/>
        <v>0</v>
      </c>
      <c r="Y156" s="65">
        <f t="shared" si="16"/>
        <v>0</v>
      </c>
    </row>
    <row r="157" spans="1:25" x14ac:dyDescent="0.25">
      <c r="A157" s="66">
        <f t="shared" si="17"/>
        <v>150</v>
      </c>
      <c r="B157" s="69"/>
      <c r="C157" s="66" t="e">
        <f>VLOOKUP(B157,'Measure&amp;Incentive Picklist'!E:J,2,FALSE)</f>
        <v>#N/A</v>
      </c>
      <c r="E157" s="69"/>
      <c r="F157" s="70"/>
      <c r="G157" s="70"/>
      <c r="H157" s="70"/>
      <c r="I157" s="70"/>
      <c r="J157" s="220"/>
      <c r="M157" s="70"/>
      <c r="N157" s="70"/>
      <c r="O157" s="70"/>
      <c r="P157" s="69"/>
      <c r="Q157" s="69"/>
      <c r="R157" s="71"/>
      <c r="S157" s="71"/>
      <c r="T157" s="72" t="str">
        <f t="shared" si="14"/>
        <v/>
      </c>
      <c r="U157" s="85" t="str">
        <f t="shared" si="12"/>
        <v/>
      </c>
      <c r="V157" s="127"/>
      <c r="W157" s="65">
        <f t="shared" si="13"/>
        <v>0</v>
      </c>
      <c r="X157" s="65">
        <f t="shared" si="15"/>
        <v>0</v>
      </c>
      <c r="Y157" s="65">
        <f t="shared" si="16"/>
        <v>0</v>
      </c>
    </row>
    <row r="158" spans="1:25" x14ac:dyDescent="0.25">
      <c r="A158" s="66">
        <f t="shared" si="17"/>
        <v>151</v>
      </c>
      <c r="B158" s="69"/>
      <c r="C158" s="66" t="e">
        <f>VLOOKUP(B158,'Measure&amp;Incentive Picklist'!E:J,2,FALSE)</f>
        <v>#N/A</v>
      </c>
      <c r="E158" s="69"/>
      <c r="F158" s="70"/>
      <c r="G158" s="70"/>
      <c r="H158" s="70"/>
      <c r="I158" s="70"/>
      <c r="J158" s="220"/>
      <c r="M158" s="70"/>
      <c r="N158" s="70"/>
      <c r="O158" s="70"/>
      <c r="P158" s="69"/>
      <c r="Q158" s="69"/>
      <c r="R158" s="71"/>
      <c r="S158" s="71"/>
      <c r="T158" s="72" t="str">
        <f t="shared" si="14"/>
        <v/>
      </c>
      <c r="U158" s="85" t="str">
        <f t="shared" si="12"/>
        <v/>
      </c>
      <c r="V158" s="127"/>
      <c r="W158" s="65">
        <f t="shared" si="13"/>
        <v>0</v>
      </c>
      <c r="X158" s="65">
        <f t="shared" si="15"/>
        <v>0</v>
      </c>
      <c r="Y158" s="65">
        <f t="shared" si="16"/>
        <v>0</v>
      </c>
    </row>
    <row r="159" spans="1:25" x14ac:dyDescent="0.25">
      <c r="A159" s="66">
        <f t="shared" si="17"/>
        <v>152</v>
      </c>
      <c r="B159" s="69"/>
      <c r="C159" s="66" t="e">
        <f>VLOOKUP(B159,'Measure&amp;Incentive Picklist'!E:J,2,FALSE)</f>
        <v>#N/A</v>
      </c>
      <c r="E159" s="69"/>
      <c r="F159" s="70"/>
      <c r="G159" s="70"/>
      <c r="H159" s="70"/>
      <c r="I159" s="70"/>
      <c r="J159" s="220"/>
      <c r="M159" s="70"/>
      <c r="N159" s="70"/>
      <c r="O159" s="70"/>
      <c r="P159" s="69"/>
      <c r="Q159" s="69"/>
      <c r="R159" s="71"/>
      <c r="S159" s="71"/>
      <c r="T159" s="72" t="str">
        <f t="shared" si="14"/>
        <v/>
      </c>
      <c r="U159" s="85" t="str">
        <f t="shared" si="12"/>
        <v/>
      </c>
      <c r="V159" s="127"/>
      <c r="W159" s="65">
        <f t="shared" si="13"/>
        <v>0</v>
      </c>
      <c r="X159" s="65">
        <f t="shared" si="15"/>
        <v>0</v>
      </c>
      <c r="Y159" s="65">
        <f t="shared" si="16"/>
        <v>0</v>
      </c>
    </row>
    <row r="160" spans="1:25" x14ac:dyDescent="0.25">
      <c r="A160" s="66">
        <f t="shared" si="17"/>
        <v>153</v>
      </c>
      <c r="B160" s="69"/>
      <c r="C160" s="66" t="e">
        <f>VLOOKUP(B160,'Measure&amp;Incentive Picklist'!E:J,2,FALSE)</f>
        <v>#N/A</v>
      </c>
      <c r="E160" s="69"/>
      <c r="F160" s="70"/>
      <c r="G160" s="70"/>
      <c r="H160" s="70"/>
      <c r="I160" s="70"/>
      <c r="J160" s="220"/>
      <c r="M160" s="70"/>
      <c r="N160" s="70"/>
      <c r="O160" s="70"/>
      <c r="P160" s="69"/>
      <c r="Q160" s="69"/>
      <c r="R160" s="71"/>
      <c r="S160" s="71"/>
      <c r="T160" s="72" t="str">
        <f t="shared" si="14"/>
        <v/>
      </c>
      <c r="U160" s="85" t="str">
        <f t="shared" si="12"/>
        <v/>
      </c>
      <c r="V160" s="127"/>
      <c r="W160" s="65">
        <f t="shared" si="13"/>
        <v>0</v>
      </c>
      <c r="X160" s="65">
        <f t="shared" si="15"/>
        <v>0</v>
      </c>
      <c r="Y160" s="65">
        <f t="shared" si="16"/>
        <v>0</v>
      </c>
    </row>
    <row r="161" spans="1:25" x14ac:dyDescent="0.25">
      <c r="A161" s="66">
        <f t="shared" si="17"/>
        <v>154</v>
      </c>
      <c r="B161" s="69"/>
      <c r="C161" s="66" t="e">
        <f>VLOOKUP(B161,'Measure&amp;Incentive Picklist'!E:J,2,FALSE)</f>
        <v>#N/A</v>
      </c>
      <c r="E161" s="69"/>
      <c r="F161" s="70"/>
      <c r="G161" s="70"/>
      <c r="H161" s="70"/>
      <c r="I161" s="70"/>
      <c r="J161" s="220"/>
      <c r="M161" s="70"/>
      <c r="N161" s="70"/>
      <c r="O161" s="70"/>
      <c r="P161" s="69"/>
      <c r="Q161" s="69"/>
      <c r="R161" s="71"/>
      <c r="S161" s="71"/>
      <c r="T161" s="72" t="str">
        <f t="shared" si="14"/>
        <v/>
      </c>
      <c r="U161" s="85" t="str">
        <f t="shared" si="12"/>
        <v/>
      </c>
      <c r="V161" s="127"/>
      <c r="W161" s="65">
        <f t="shared" si="13"/>
        <v>0</v>
      </c>
      <c r="X161" s="65">
        <f t="shared" si="15"/>
        <v>0</v>
      </c>
      <c r="Y161" s="65">
        <f t="shared" si="16"/>
        <v>0</v>
      </c>
    </row>
    <row r="162" spans="1:25" x14ac:dyDescent="0.25">
      <c r="A162" s="66">
        <f t="shared" si="17"/>
        <v>155</v>
      </c>
      <c r="B162" s="69"/>
      <c r="C162" s="66" t="e">
        <f>VLOOKUP(B162,'Measure&amp;Incentive Picklist'!E:J,2,FALSE)</f>
        <v>#N/A</v>
      </c>
      <c r="E162" s="69"/>
      <c r="F162" s="70"/>
      <c r="G162" s="70"/>
      <c r="H162" s="70"/>
      <c r="I162" s="70"/>
      <c r="J162" s="220"/>
      <c r="M162" s="70"/>
      <c r="N162" s="70"/>
      <c r="O162" s="70"/>
      <c r="P162" s="69"/>
      <c r="Q162" s="69"/>
      <c r="R162" s="71"/>
      <c r="S162" s="71"/>
      <c r="T162" s="72" t="str">
        <f t="shared" si="14"/>
        <v/>
      </c>
      <c r="U162" s="85" t="str">
        <f t="shared" si="12"/>
        <v/>
      </c>
      <c r="V162" s="127"/>
      <c r="W162" s="65">
        <f t="shared" si="13"/>
        <v>0</v>
      </c>
      <c r="X162" s="65">
        <f t="shared" si="15"/>
        <v>0</v>
      </c>
      <c r="Y162" s="65">
        <f t="shared" si="16"/>
        <v>0</v>
      </c>
    </row>
    <row r="163" spans="1:25" x14ac:dyDescent="0.25">
      <c r="A163" s="66">
        <f t="shared" si="17"/>
        <v>156</v>
      </c>
      <c r="B163" s="69"/>
      <c r="C163" s="66" t="e">
        <f>VLOOKUP(B163,'Measure&amp;Incentive Picklist'!E:J,2,FALSE)</f>
        <v>#N/A</v>
      </c>
      <c r="E163" s="69"/>
      <c r="F163" s="70"/>
      <c r="G163" s="70"/>
      <c r="H163" s="70"/>
      <c r="I163" s="70"/>
      <c r="J163" s="220"/>
      <c r="M163" s="70"/>
      <c r="N163" s="70"/>
      <c r="O163" s="70"/>
      <c r="P163" s="69"/>
      <c r="Q163" s="69"/>
      <c r="R163" s="71"/>
      <c r="S163" s="71"/>
      <c r="T163" s="72" t="str">
        <f t="shared" si="14"/>
        <v/>
      </c>
      <c r="U163" s="85" t="str">
        <f t="shared" si="12"/>
        <v/>
      </c>
      <c r="V163" s="127"/>
      <c r="W163" s="65">
        <f t="shared" si="13"/>
        <v>0</v>
      </c>
      <c r="X163" s="65">
        <f t="shared" si="15"/>
        <v>0</v>
      </c>
      <c r="Y163" s="65">
        <f t="shared" si="16"/>
        <v>0</v>
      </c>
    </row>
    <row r="164" spans="1:25" x14ac:dyDescent="0.25">
      <c r="A164" s="66">
        <f t="shared" si="17"/>
        <v>157</v>
      </c>
      <c r="B164" s="69"/>
      <c r="C164" s="66" t="e">
        <f>VLOOKUP(B164,'Measure&amp;Incentive Picklist'!E:J,2,FALSE)</f>
        <v>#N/A</v>
      </c>
      <c r="E164" s="69"/>
      <c r="F164" s="70"/>
      <c r="G164" s="70"/>
      <c r="H164" s="70"/>
      <c r="I164" s="70"/>
      <c r="J164" s="220"/>
      <c r="M164" s="70"/>
      <c r="N164" s="70"/>
      <c r="O164" s="70"/>
      <c r="P164" s="69"/>
      <c r="Q164" s="69"/>
      <c r="R164" s="71"/>
      <c r="S164" s="71"/>
      <c r="T164" s="72" t="str">
        <f t="shared" si="14"/>
        <v/>
      </c>
      <c r="U164" s="85" t="str">
        <f t="shared" si="12"/>
        <v/>
      </c>
      <c r="V164" s="127"/>
      <c r="W164" s="65">
        <f t="shared" si="13"/>
        <v>0</v>
      </c>
      <c r="X164" s="65">
        <f t="shared" si="15"/>
        <v>0</v>
      </c>
      <c r="Y164" s="65">
        <f t="shared" si="16"/>
        <v>0</v>
      </c>
    </row>
    <row r="165" spans="1:25" x14ac:dyDescent="0.25">
      <c r="A165" s="66">
        <f t="shared" si="17"/>
        <v>158</v>
      </c>
      <c r="B165" s="69"/>
      <c r="C165" s="66" t="e">
        <f>VLOOKUP(B165,'Measure&amp;Incentive Picklist'!E:J,2,FALSE)</f>
        <v>#N/A</v>
      </c>
      <c r="E165" s="69"/>
      <c r="F165" s="70"/>
      <c r="G165" s="70"/>
      <c r="H165" s="70"/>
      <c r="I165" s="70"/>
      <c r="J165" s="220"/>
      <c r="M165" s="70"/>
      <c r="N165" s="70"/>
      <c r="O165" s="70"/>
      <c r="P165" s="69"/>
      <c r="Q165" s="69"/>
      <c r="R165" s="71"/>
      <c r="S165" s="71"/>
      <c r="T165" s="72" t="str">
        <f t="shared" si="14"/>
        <v/>
      </c>
      <c r="U165" s="85" t="str">
        <f t="shared" si="12"/>
        <v/>
      </c>
      <c r="V165" s="127"/>
      <c r="W165" s="65">
        <f t="shared" si="13"/>
        <v>0</v>
      </c>
      <c r="X165" s="65">
        <f t="shared" si="15"/>
        <v>0</v>
      </c>
      <c r="Y165" s="65">
        <f t="shared" si="16"/>
        <v>0</v>
      </c>
    </row>
    <row r="166" spans="1:25" x14ac:dyDescent="0.25">
      <c r="A166" s="66">
        <f t="shared" si="17"/>
        <v>159</v>
      </c>
      <c r="B166" s="69"/>
      <c r="C166" s="66" t="e">
        <f>VLOOKUP(B166,'Measure&amp;Incentive Picklist'!E:J,2,FALSE)</f>
        <v>#N/A</v>
      </c>
      <c r="E166" s="69"/>
      <c r="F166" s="70"/>
      <c r="G166" s="70"/>
      <c r="H166" s="70"/>
      <c r="I166" s="70"/>
      <c r="J166" s="220"/>
      <c r="M166" s="70"/>
      <c r="N166" s="70"/>
      <c r="O166" s="70"/>
      <c r="P166" s="69"/>
      <c r="Q166" s="69"/>
      <c r="R166" s="71"/>
      <c r="S166" s="71"/>
      <c r="T166" s="72" t="str">
        <f t="shared" si="14"/>
        <v/>
      </c>
      <c r="U166" s="85" t="str">
        <f t="shared" si="12"/>
        <v/>
      </c>
      <c r="V166" s="127"/>
      <c r="W166" s="65">
        <f t="shared" si="13"/>
        <v>0</v>
      </c>
      <c r="X166" s="65">
        <f t="shared" si="15"/>
        <v>0</v>
      </c>
      <c r="Y166" s="65">
        <f t="shared" si="16"/>
        <v>0</v>
      </c>
    </row>
    <row r="167" spans="1:25" x14ac:dyDescent="0.25">
      <c r="A167" s="66">
        <f t="shared" si="17"/>
        <v>160</v>
      </c>
      <c r="B167" s="69"/>
      <c r="C167" s="66" t="e">
        <f>VLOOKUP(B167,'Measure&amp;Incentive Picklist'!E:J,2,FALSE)</f>
        <v>#N/A</v>
      </c>
      <c r="E167" s="69"/>
      <c r="F167" s="70"/>
      <c r="G167" s="70"/>
      <c r="H167" s="70"/>
      <c r="I167" s="70"/>
      <c r="J167" s="220"/>
      <c r="M167" s="70"/>
      <c r="N167" s="70"/>
      <c r="O167" s="70"/>
      <c r="P167" s="69"/>
      <c r="Q167" s="69"/>
      <c r="R167" s="71"/>
      <c r="S167" s="71"/>
      <c r="T167" s="72" t="str">
        <f t="shared" si="14"/>
        <v/>
      </c>
      <c r="U167" s="85" t="str">
        <f t="shared" si="12"/>
        <v/>
      </c>
      <c r="V167" s="127"/>
      <c r="W167" s="65">
        <f t="shared" si="13"/>
        <v>0</v>
      </c>
      <c r="X167" s="65">
        <f t="shared" si="15"/>
        <v>0</v>
      </c>
      <c r="Y167" s="65">
        <f t="shared" si="16"/>
        <v>0</v>
      </c>
    </row>
    <row r="168" spans="1:25" x14ac:dyDescent="0.25">
      <c r="A168" s="66">
        <f t="shared" si="17"/>
        <v>161</v>
      </c>
      <c r="B168" s="69"/>
      <c r="C168" s="66" t="e">
        <f>VLOOKUP(B168,'Measure&amp;Incentive Picklist'!E:J,2,FALSE)</f>
        <v>#N/A</v>
      </c>
      <c r="E168" s="69"/>
      <c r="F168" s="70"/>
      <c r="G168" s="70"/>
      <c r="H168" s="70"/>
      <c r="I168" s="70"/>
      <c r="J168" s="220"/>
      <c r="M168" s="70"/>
      <c r="N168" s="70"/>
      <c r="O168" s="70"/>
      <c r="P168" s="69"/>
      <c r="Q168" s="69"/>
      <c r="R168" s="71"/>
      <c r="S168" s="71"/>
      <c r="T168" s="72" t="str">
        <f t="shared" si="14"/>
        <v/>
      </c>
      <c r="U168" s="85" t="str">
        <f t="shared" si="12"/>
        <v/>
      </c>
      <c r="V168" s="127"/>
      <c r="W168" s="65">
        <f t="shared" si="13"/>
        <v>0</v>
      </c>
      <c r="X168" s="65">
        <f t="shared" si="15"/>
        <v>0</v>
      </c>
      <c r="Y168" s="65">
        <f t="shared" si="16"/>
        <v>0</v>
      </c>
    </row>
    <row r="169" spans="1:25" x14ac:dyDescent="0.25">
      <c r="A169" s="66">
        <f t="shared" si="17"/>
        <v>162</v>
      </c>
      <c r="B169" s="69"/>
      <c r="C169" s="66" t="e">
        <f>VLOOKUP(B169,'Measure&amp;Incentive Picklist'!E:J,2,FALSE)</f>
        <v>#N/A</v>
      </c>
      <c r="E169" s="69"/>
      <c r="F169" s="70"/>
      <c r="G169" s="70"/>
      <c r="H169" s="70"/>
      <c r="I169" s="70"/>
      <c r="J169" s="220"/>
      <c r="M169" s="70"/>
      <c r="N169" s="70"/>
      <c r="O169" s="70"/>
      <c r="P169" s="69"/>
      <c r="Q169" s="69"/>
      <c r="R169" s="71"/>
      <c r="S169" s="71"/>
      <c r="T169" s="72" t="str">
        <f t="shared" si="14"/>
        <v/>
      </c>
      <c r="U169" s="85" t="str">
        <f t="shared" si="12"/>
        <v/>
      </c>
      <c r="V169" s="127"/>
      <c r="W169" s="65">
        <f t="shared" si="13"/>
        <v>0</v>
      </c>
      <c r="X169" s="65">
        <f t="shared" si="15"/>
        <v>0</v>
      </c>
      <c r="Y169" s="65">
        <f t="shared" si="16"/>
        <v>0</v>
      </c>
    </row>
    <row r="170" spans="1:25" x14ac:dyDescent="0.25">
      <c r="A170" s="66">
        <f t="shared" si="17"/>
        <v>163</v>
      </c>
      <c r="B170" s="69"/>
      <c r="C170" s="66" t="e">
        <f>VLOOKUP(B170,'Measure&amp;Incentive Picklist'!E:J,2,FALSE)</f>
        <v>#N/A</v>
      </c>
      <c r="E170" s="69"/>
      <c r="F170" s="70"/>
      <c r="G170" s="70"/>
      <c r="H170" s="70"/>
      <c r="I170" s="70"/>
      <c r="J170" s="220"/>
      <c r="M170" s="70"/>
      <c r="N170" s="70"/>
      <c r="O170" s="70"/>
      <c r="P170" s="69"/>
      <c r="Q170" s="69"/>
      <c r="R170" s="71"/>
      <c r="S170" s="71"/>
      <c r="T170" s="72" t="str">
        <f t="shared" si="14"/>
        <v/>
      </c>
      <c r="U170" s="85" t="str">
        <f t="shared" si="12"/>
        <v/>
      </c>
      <c r="V170" s="127"/>
      <c r="W170" s="65">
        <f t="shared" si="13"/>
        <v>0</v>
      </c>
      <c r="X170" s="65">
        <f t="shared" si="15"/>
        <v>0</v>
      </c>
      <c r="Y170" s="65">
        <f t="shared" si="16"/>
        <v>0</v>
      </c>
    </row>
    <row r="171" spans="1:25" x14ac:dyDescent="0.25">
      <c r="A171" s="66">
        <f t="shared" si="17"/>
        <v>164</v>
      </c>
      <c r="B171" s="69"/>
      <c r="C171" s="66" t="e">
        <f>VLOOKUP(B171,'Measure&amp;Incentive Picklist'!E:J,2,FALSE)</f>
        <v>#N/A</v>
      </c>
      <c r="E171" s="69"/>
      <c r="F171" s="70"/>
      <c r="G171" s="70"/>
      <c r="H171" s="70"/>
      <c r="I171" s="70"/>
      <c r="J171" s="220"/>
      <c r="M171" s="70"/>
      <c r="N171" s="70"/>
      <c r="O171" s="70"/>
      <c r="P171" s="69"/>
      <c r="Q171" s="69"/>
      <c r="R171" s="71"/>
      <c r="S171" s="71"/>
      <c r="T171" s="72" t="str">
        <f t="shared" si="14"/>
        <v/>
      </c>
      <c r="U171" s="85" t="str">
        <f t="shared" si="12"/>
        <v/>
      </c>
      <c r="V171" s="127"/>
      <c r="W171" s="65">
        <f t="shared" si="13"/>
        <v>0</v>
      </c>
      <c r="X171" s="65">
        <f t="shared" si="15"/>
        <v>0</v>
      </c>
      <c r="Y171" s="65">
        <f t="shared" si="16"/>
        <v>0</v>
      </c>
    </row>
    <row r="172" spans="1:25" x14ac:dyDescent="0.25">
      <c r="A172" s="66">
        <f t="shared" si="17"/>
        <v>165</v>
      </c>
      <c r="B172" s="69"/>
      <c r="C172" s="66" t="e">
        <f>VLOOKUP(B172,'Measure&amp;Incentive Picklist'!E:J,2,FALSE)</f>
        <v>#N/A</v>
      </c>
      <c r="E172" s="69"/>
      <c r="F172" s="70"/>
      <c r="G172" s="70"/>
      <c r="H172" s="70"/>
      <c r="I172" s="70"/>
      <c r="J172" s="220"/>
      <c r="M172" s="70"/>
      <c r="N172" s="70"/>
      <c r="O172" s="70"/>
      <c r="P172" s="69"/>
      <c r="Q172" s="69"/>
      <c r="R172" s="71"/>
      <c r="S172" s="71"/>
      <c r="T172" s="72" t="str">
        <f t="shared" si="14"/>
        <v/>
      </c>
      <c r="U172" s="85" t="str">
        <f t="shared" si="12"/>
        <v/>
      </c>
      <c r="V172" s="127"/>
      <c r="W172" s="65">
        <f t="shared" si="13"/>
        <v>0</v>
      </c>
      <c r="X172" s="65">
        <f t="shared" si="15"/>
        <v>0</v>
      </c>
      <c r="Y172" s="65">
        <f t="shared" si="16"/>
        <v>0</v>
      </c>
    </row>
    <row r="173" spans="1:25" x14ac:dyDescent="0.25">
      <c r="A173" s="66">
        <f t="shared" si="17"/>
        <v>166</v>
      </c>
      <c r="B173" s="69"/>
      <c r="C173" s="66" t="e">
        <f>VLOOKUP(B173,'Measure&amp;Incentive Picklist'!E:J,2,FALSE)</f>
        <v>#N/A</v>
      </c>
      <c r="E173" s="69"/>
      <c r="F173" s="70"/>
      <c r="G173" s="70"/>
      <c r="H173" s="70"/>
      <c r="I173" s="70"/>
      <c r="J173" s="220"/>
      <c r="M173" s="70"/>
      <c r="N173" s="70"/>
      <c r="O173" s="70"/>
      <c r="P173" s="69"/>
      <c r="Q173" s="69"/>
      <c r="R173" s="71"/>
      <c r="S173" s="71"/>
      <c r="T173" s="72" t="str">
        <f t="shared" si="14"/>
        <v/>
      </c>
      <c r="U173" s="85" t="str">
        <f t="shared" si="12"/>
        <v/>
      </c>
      <c r="V173" s="127"/>
      <c r="W173" s="65">
        <f t="shared" si="13"/>
        <v>0</v>
      </c>
      <c r="X173" s="65">
        <f t="shared" si="15"/>
        <v>0</v>
      </c>
      <c r="Y173" s="65">
        <f t="shared" si="16"/>
        <v>0</v>
      </c>
    </row>
    <row r="174" spans="1:25" x14ac:dyDescent="0.25">
      <c r="A174" s="66">
        <f t="shared" si="17"/>
        <v>167</v>
      </c>
      <c r="B174" s="69"/>
      <c r="C174" s="66" t="e">
        <f>VLOOKUP(B174,'Measure&amp;Incentive Picklist'!E:J,2,FALSE)</f>
        <v>#N/A</v>
      </c>
      <c r="E174" s="69"/>
      <c r="F174" s="70"/>
      <c r="G174" s="70"/>
      <c r="H174" s="70"/>
      <c r="I174" s="70"/>
      <c r="J174" s="220"/>
      <c r="M174" s="70"/>
      <c r="N174" s="70"/>
      <c r="O174" s="70"/>
      <c r="P174" s="69"/>
      <c r="Q174" s="69"/>
      <c r="R174" s="71"/>
      <c r="S174" s="71"/>
      <c r="T174" s="72" t="str">
        <f t="shared" si="14"/>
        <v/>
      </c>
      <c r="U174" s="85" t="str">
        <f t="shared" si="12"/>
        <v/>
      </c>
      <c r="V174" s="127"/>
      <c r="W174" s="65">
        <f t="shared" si="13"/>
        <v>0</v>
      </c>
      <c r="X174" s="65">
        <f t="shared" si="15"/>
        <v>0</v>
      </c>
      <c r="Y174" s="65">
        <f t="shared" si="16"/>
        <v>0</v>
      </c>
    </row>
    <row r="175" spans="1:25" x14ac:dyDescent="0.25">
      <c r="A175" s="66">
        <f t="shared" si="17"/>
        <v>168</v>
      </c>
      <c r="B175" s="69"/>
      <c r="C175" s="66" t="e">
        <f>VLOOKUP(B175,'Measure&amp;Incentive Picklist'!E:J,2,FALSE)</f>
        <v>#N/A</v>
      </c>
      <c r="E175" s="69"/>
      <c r="F175" s="70"/>
      <c r="G175" s="70"/>
      <c r="H175" s="70"/>
      <c r="I175" s="70"/>
      <c r="J175" s="220"/>
      <c r="M175" s="70"/>
      <c r="N175" s="70"/>
      <c r="O175" s="70"/>
      <c r="P175" s="69"/>
      <c r="Q175" s="69"/>
      <c r="R175" s="71"/>
      <c r="S175" s="71"/>
      <c r="T175" s="72" t="str">
        <f t="shared" si="14"/>
        <v/>
      </c>
      <c r="U175" s="85" t="str">
        <f t="shared" si="12"/>
        <v/>
      </c>
      <c r="V175" s="127"/>
      <c r="W175" s="65">
        <f t="shared" si="13"/>
        <v>0</v>
      </c>
      <c r="X175" s="65">
        <f t="shared" si="15"/>
        <v>0</v>
      </c>
      <c r="Y175" s="65">
        <f t="shared" si="16"/>
        <v>0</v>
      </c>
    </row>
    <row r="176" spans="1:25" x14ac:dyDescent="0.25">
      <c r="A176" s="66">
        <f t="shared" si="17"/>
        <v>169</v>
      </c>
      <c r="B176" s="69"/>
      <c r="C176" s="66" t="e">
        <f>VLOOKUP(B176,'Measure&amp;Incentive Picklist'!E:J,2,FALSE)</f>
        <v>#N/A</v>
      </c>
      <c r="E176" s="69"/>
      <c r="F176" s="70"/>
      <c r="G176" s="70"/>
      <c r="H176" s="70"/>
      <c r="I176" s="70"/>
      <c r="J176" s="220"/>
      <c r="M176" s="70"/>
      <c r="N176" s="70"/>
      <c r="O176" s="70"/>
      <c r="P176" s="69"/>
      <c r="Q176" s="69"/>
      <c r="R176" s="71"/>
      <c r="S176" s="71"/>
      <c r="T176" s="72" t="str">
        <f t="shared" si="14"/>
        <v/>
      </c>
      <c r="U176" s="85" t="str">
        <f t="shared" si="12"/>
        <v/>
      </c>
      <c r="V176" s="127"/>
      <c r="W176" s="65">
        <f t="shared" si="13"/>
        <v>0</v>
      </c>
      <c r="X176" s="65">
        <f t="shared" si="15"/>
        <v>0</v>
      </c>
      <c r="Y176" s="65">
        <f t="shared" si="16"/>
        <v>0</v>
      </c>
    </row>
    <row r="177" spans="1:25" x14ac:dyDescent="0.25">
      <c r="A177" s="66">
        <f t="shared" si="17"/>
        <v>170</v>
      </c>
      <c r="B177" s="69"/>
      <c r="C177" s="66" t="e">
        <f>VLOOKUP(B177,'Measure&amp;Incentive Picklist'!E:J,2,FALSE)</f>
        <v>#N/A</v>
      </c>
      <c r="E177" s="69"/>
      <c r="F177" s="70"/>
      <c r="G177" s="70"/>
      <c r="H177" s="70"/>
      <c r="I177" s="70"/>
      <c r="J177" s="220"/>
      <c r="M177" s="70"/>
      <c r="N177" s="70"/>
      <c r="O177" s="70"/>
      <c r="P177" s="69"/>
      <c r="Q177" s="69"/>
      <c r="R177" s="71"/>
      <c r="S177" s="71"/>
      <c r="T177" s="72" t="str">
        <f t="shared" si="14"/>
        <v/>
      </c>
      <c r="U177" s="85" t="str">
        <f t="shared" si="12"/>
        <v/>
      </c>
      <c r="V177" s="127"/>
      <c r="W177" s="65">
        <f t="shared" si="13"/>
        <v>0</v>
      </c>
      <c r="X177" s="65">
        <f t="shared" si="15"/>
        <v>0</v>
      </c>
      <c r="Y177" s="65">
        <f t="shared" si="16"/>
        <v>0</v>
      </c>
    </row>
    <row r="178" spans="1:25" x14ac:dyDescent="0.25">
      <c r="A178" s="66">
        <f t="shared" si="17"/>
        <v>171</v>
      </c>
      <c r="B178" s="69"/>
      <c r="C178" s="66" t="e">
        <f>VLOOKUP(B178,'Measure&amp;Incentive Picklist'!E:J,2,FALSE)</f>
        <v>#N/A</v>
      </c>
      <c r="E178" s="69"/>
      <c r="F178" s="70"/>
      <c r="G178" s="70"/>
      <c r="H178" s="70"/>
      <c r="I178" s="70"/>
      <c r="J178" s="220"/>
      <c r="M178" s="70"/>
      <c r="N178" s="70"/>
      <c r="O178" s="70"/>
      <c r="P178" s="69"/>
      <c r="Q178" s="69"/>
      <c r="R178" s="71"/>
      <c r="S178" s="71"/>
      <c r="T178" s="72" t="str">
        <f t="shared" si="14"/>
        <v/>
      </c>
      <c r="U178" s="85" t="str">
        <f t="shared" si="12"/>
        <v/>
      </c>
      <c r="V178" s="127"/>
      <c r="W178" s="65">
        <f t="shared" si="13"/>
        <v>0</v>
      </c>
      <c r="X178" s="65">
        <f t="shared" si="15"/>
        <v>0</v>
      </c>
      <c r="Y178" s="65">
        <f t="shared" si="16"/>
        <v>0</v>
      </c>
    </row>
    <row r="179" spans="1:25" x14ac:dyDescent="0.25">
      <c r="A179" s="66">
        <f t="shared" si="17"/>
        <v>172</v>
      </c>
      <c r="B179" s="69"/>
      <c r="C179" s="66" t="e">
        <f>VLOOKUP(B179,'Measure&amp;Incentive Picklist'!E:J,2,FALSE)</f>
        <v>#N/A</v>
      </c>
      <c r="E179" s="69"/>
      <c r="F179" s="70"/>
      <c r="G179" s="70"/>
      <c r="H179" s="70"/>
      <c r="I179" s="70"/>
      <c r="J179" s="220"/>
      <c r="M179" s="70"/>
      <c r="N179" s="70"/>
      <c r="O179" s="70"/>
      <c r="P179" s="69"/>
      <c r="Q179" s="69"/>
      <c r="R179" s="71"/>
      <c r="S179" s="71"/>
      <c r="T179" s="72" t="str">
        <f t="shared" si="14"/>
        <v/>
      </c>
      <c r="U179" s="85" t="str">
        <f t="shared" si="12"/>
        <v/>
      </c>
      <c r="V179" s="127"/>
      <c r="W179" s="65">
        <f t="shared" si="13"/>
        <v>0</v>
      </c>
      <c r="X179" s="65">
        <f t="shared" si="15"/>
        <v>0</v>
      </c>
      <c r="Y179" s="65">
        <f t="shared" si="16"/>
        <v>0</v>
      </c>
    </row>
    <row r="180" spans="1:25" x14ac:dyDescent="0.25">
      <c r="A180" s="66">
        <f t="shared" si="17"/>
        <v>173</v>
      </c>
      <c r="B180" s="69"/>
      <c r="C180" s="66" t="e">
        <f>VLOOKUP(B180,'Measure&amp;Incentive Picklist'!E:J,2,FALSE)</f>
        <v>#N/A</v>
      </c>
      <c r="E180" s="69"/>
      <c r="F180" s="70"/>
      <c r="G180" s="70"/>
      <c r="H180" s="70"/>
      <c r="I180" s="70"/>
      <c r="J180" s="220"/>
      <c r="M180" s="70"/>
      <c r="N180" s="70"/>
      <c r="O180" s="70"/>
      <c r="P180" s="69"/>
      <c r="Q180" s="69"/>
      <c r="R180" s="71"/>
      <c r="S180" s="71"/>
      <c r="T180" s="72" t="str">
        <f t="shared" si="14"/>
        <v/>
      </c>
      <c r="U180" s="85" t="str">
        <f t="shared" si="12"/>
        <v/>
      </c>
      <c r="V180" s="127"/>
      <c r="W180" s="65">
        <f t="shared" si="13"/>
        <v>0</v>
      </c>
      <c r="X180" s="65">
        <f t="shared" si="15"/>
        <v>0</v>
      </c>
      <c r="Y180" s="65">
        <f t="shared" si="16"/>
        <v>0</v>
      </c>
    </row>
    <row r="181" spans="1:25" x14ac:dyDescent="0.25">
      <c r="A181" s="66">
        <f t="shared" si="17"/>
        <v>174</v>
      </c>
      <c r="B181" s="69"/>
      <c r="C181" s="66" t="e">
        <f>VLOOKUP(B181,'Measure&amp;Incentive Picklist'!E:J,2,FALSE)</f>
        <v>#N/A</v>
      </c>
      <c r="E181" s="69"/>
      <c r="F181" s="70"/>
      <c r="G181" s="70"/>
      <c r="H181" s="70"/>
      <c r="I181" s="70"/>
      <c r="J181" s="220"/>
      <c r="M181" s="70"/>
      <c r="N181" s="70"/>
      <c r="O181" s="70"/>
      <c r="P181" s="69"/>
      <c r="Q181" s="69"/>
      <c r="R181" s="71"/>
      <c r="S181" s="71"/>
      <c r="T181" s="72" t="str">
        <f t="shared" si="14"/>
        <v/>
      </c>
      <c r="U181" s="85" t="str">
        <f t="shared" si="12"/>
        <v/>
      </c>
      <c r="V181" s="127"/>
      <c r="W181" s="65">
        <f t="shared" si="13"/>
        <v>0</v>
      </c>
      <c r="X181" s="65">
        <f t="shared" si="15"/>
        <v>0</v>
      </c>
      <c r="Y181" s="65">
        <f t="shared" si="16"/>
        <v>0</v>
      </c>
    </row>
    <row r="182" spans="1:25" x14ac:dyDescent="0.25">
      <c r="A182" s="66">
        <f t="shared" si="17"/>
        <v>175</v>
      </c>
      <c r="B182" s="69"/>
      <c r="C182" s="66" t="e">
        <f>VLOOKUP(B182,'Measure&amp;Incentive Picklist'!E:J,2,FALSE)</f>
        <v>#N/A</v>
      </c>
      <c r="E182" s="69"/>
      <c r="F182" s="70"/>
      <c r="G182" s="70"/>
      <c r="H182" s="70"/>
      <c r="I182" s="70"/>
      <c r="J182" s="220"/>
      <c r="M182" s="70"/>
      <c r="N182" s="70"/>
      <c r="O182" s="70"/>
      <c r="P182" s="69"/>
      <c r="Q182" s="69"/>
      <c r="R182" s="71"/>
      <c r="S182" s="71"/>
      <c r="T182" s="72" t="str">
        <f t="shared" si="14"/>
        <v/>
      </c>
      <c r="U182" s="85" t="str">
        <f t="shared" si="12"/>
        <v/>
      </c>
      <c r="V182" s="127"/>
      <c r="W182" s="65">
        <f t="shared" si="13"/>
        <v>0</v>
      </c>
      <c r="X182" s="65">
        <f t="shared" si="15"/>
        <v>0</v>
      </c>
      <c r="Y182" s="65">
        <f t="shared" si="16"/>
        <v>0</v>
      </c>
    </row>
    <row r="183" spans="1:25" x14ac:dyDescent="0.25">
      <c r="A183" s="66">
        <f t="shared" si="17"/>
        <v>176</v>
      </c>
      <c r="B183" s="69"/>
      <c r="C183" s="66" t="e">
        <f>VLOOKUP(B183,'Measure&amp;Incentive Picklist'!E:J,2,FALSE)</f>
        <v>#N/A</v>
      </c>
      <c r="E183" s="69"/>
      <c r="F183" s="70"/>
      <c r="G183" s="70"/>
      <c r="H183" s="70"/>
      <c r="I183" s="70"/>
      <c r="J183" s="220"/>
      <c r="M183" s="70"/>
      <c r="N183" s="70"/>
      <c r="O183" s="70"/>
      <c r="P183" s="69"/>
      <c r="Q183" s="69"/>
      <c r="R183" s="71"/>
      <c r="S183" s="71"/>
      <c r="T183" s="72" t="str">
        <f t="shared" si="14"/>
        <v/>
      </c>
      <c r="U183" s="85" t="str">
        <f t="shared" si="12"/>
        <v/>
      </c>
      <c r="V183" s="127"/>
      <c r="W183" s="65">
        <f t="shared" si="13"/>
        <v>0</v>
      </c>
      <c r="X183" s="65">
        <f t="shared" si="15"/>
        <v>0</v>
      </c>
      <c r="Y183" s="65">
        <f t="shared" si="16"/>
        <v>0</v>
      </c>
    </row>
    <row r="184" spans="1:25" x14ac:dyDescent="0.25">
      <c r="A184" s="66">
        <f t="shared" si="17"/>
        <v>177</v>
      </c>
      <c r="B184" s="69"/>
      <c r="C184" s="66" t="e">
        <f>VLOOKUP(B184,'Measure&amp;Incentive Picklist'!E:J,2,FALSE)</f>
        <v>#N/A</v>
      </c>
      <c r="E184" s="69"/>
      <c r="F184" s="70"/>
      <c r="G184" s="70"/>
      <c r="H184" s="70"/>
      <c r="I184" s="70"/>
      <c r="J184" s="220"/>
      <c r="M184" s="70"/>
      <c r="N184" s="70"/>
      <c r="O184" s="70"/>
      <c r="P184" s="69"/>
      <c r="Q184" s="69"/>
      <c r="R184" s="71"/>
      <c r="S184" s="71"/>
      <c r="T184" s="72" t="str">
        <f t="shared" si="14"/>
        <v/>
      </c>
      <c r="U184" s="85" t="str">
        <f t="shared" si="12"/>
        <v/>
      </c>
      <c r="V184" s="127"/>
      <c r="W184" s="65">
        <f t="shared" si="13"/>
        <v>0</v>
      </c>
      <c r="X184" s="65">
        <f t="shared" si="15"/>
        <v>0</v>
      </c>
      <c r="Y184" s="65">
        <f t="shared" si="16"/>
        <v>0</v>
      </c>
    </row>
    <row r="185" spans="1:25" x14ac:dyDescent="0.25">
      <c r="A185" s="66">
        <f t="shared" si="17"/>
        <v>178</v>
      </c>
      <c r="B185" s="69"/>
      <c r="C185" s="66" t="e">
        <f>VLOOKUP(B185,'Measure&amp;Incentive Picklist'!E:J,2,FALSE)</f>
        <v>#N/A</v>
      </c>
      <c r="E185" s="69"/>
      <c r="F185" s="70"/>
      <c r="G185" s="70"/>
      <c r="H185" s="70"/>
      <c r="I185" s="70"/>
      <c r="J185" s="220"/>
      <c r="M185" s="70"/>
      <c r="N185" s="70"/>
      <c r="O185" s="70"/>
      <c r="P185" s="69"/>
      <c r="Q185" s="69"/>
      <c r="R185" s="71"/>
      <c r="S185" s="71"/>
      <c r="T185" s="72" t="str">
        <f t="shared" si="14"/>
        <v/>
      </c>
      <c r="U185" s="85" t="str">
        <f t="shared" si="12"/>
        <v/>
      </c>
      <c r="V185" s="127"/>
      <c r="W185" s="65">
        <f t="shared" si="13"/>
        <v>0</v>
      </c>
      <c r="X185" s="65">
        <f t="shared" si="15"/>
        <v>0</v>
      </c>
      <c r="Y185" s="65">
        <f t="shared" si="16"/>
        <v>0</v>
      </c>
    </row>
    <row r="186" spans="1:25" x14ac:dyDescent="0.25">
      <c r="A186" s="66">
        <f t="shared" si="17"/>
        <v>179</v>
      </c>
      <c r="B186" s="69"/>
      <c r="C186" s="66" t="e">
        <f>VLOOKUP(B186,'Measure&amp;Incentive Picklist'!E:J,2,FALSE)</f>
        <v>#N/A</v>
      </c>
      <c r="E186" s="69"/>
      <c r="F186" s="70"/>
      <c r="G186" s="70"/>
      <c r="H186" s="70"/>
      <c r="I186" s="70"/>
      <c r="J186" s="220"/>
      <c r="M186" s="70"/>
      <c r="N186" s="70"/>
      <c r="O186" s="70"/>
      <c r="P186" s="69"/>
      <c r="Q186" s="69"/>
      <c r="R186" s="71"/>
      <c r="S186" s="71"/>
      <c r="T186" s="72" t="str">
        <f t="shared" si="14"/>
        <v/>
      </c>
      <c r="U186" s="85" t="str">
        <f t="shared" si="12"/>
        <v/>
      </c>
      <c r="V186" s="127"/>
      <c r="W186" s="65">
        <f t="shared" si="13"/>
        <v>0</v>
      </c>
      <c r="X186" s="65">
        <f t="shared" si="15"/>
        <v>0</v>
      </c>
      <c r="Y186" s="65">
        <f t="shared" si="16"/>
        <v>0</v>
      </c>
    </row>
    <row r="187" spans="1:25" x14ac:dyDescent="0.25">
      <c r="A187" s="66">
        <f t="shared" si="17"/>
        <v>180</v>
      </c>
      <c r="B187" s="69"/>
      <c r="C187" s="66" t="e">
        <f>VLOOKUP(B187,'Measure&amp;Incentive Picklist'!E:J,2,FALSE)</f>
        <v>#N/A</v>
      </c>
      <c r="E187" s="69"/>
      <c r="F187" s="70"/>
      <c r="G187" s="70"/>
      <c r="H187" s="70"/>
      <c r="I187" s="70"/>
      <c r="J187" s="220"/>
      <c r="M187" s="70"/>
      <c r="N187" s="70"/>
      <c r="O187" s="70"/>
      <c r="P187" s="69"/>
      <c r="Q187" s="69"/>
      <c r="R187" s="71"/>
      <c r="S187" s="71"/>
      <c r="T187" s="72" t="str">
        <f t="shared" si="14"/>
        <v/>
      </c>
      <c r="U187" s="85" t="str">
        <f t="shared" si="12"/>
        <v/>
      </c>
      <c r="V187" s="127"/>
      <c r="W187" s="65">
        <f t="shared" si="13"/>
        <v>0</v>
      </c>
      <c r="X187" s="65">
        <f t="shared" si="15"/>
        <v>0</v>
      </c>
      <c r="Y187" s="65">
        <f t="shared" si="16"/>
        <v>0</v>
      </c>
    </row>
    <row r="188" spans="1:25" x14ac:dyDescent="0.25">
      <c r="A188" s="66">
        <f t="shared" si="17"/>
        <v>181</v>
      </c>
      <c r="B188" s="69"/>
      <c r="C188" s="66" t="e">
        <f>VLOOKUP(B188,'Measure&amp;Incentive Picklist'!E:J,2,FALSE)</f>
        <v>#N/A</v>
      </c>
      <c r="E188" s="69"/>
      <c r="F188" s="70"/>
      <c r="G188" s="70"/>
      <c r="H188" s="70"/>
      <c r="I188" s="70"/>
      <c r="J188" s="220"/>
      <c r="M188" s="70"/>
      <c r="N188" s="70"/>
      <c r="O188" s="70"/>
      <c r="P188" s="69"/>
      <c r="Q188" s="69"/>
      <c r="R188" s="71"/>
      <c r="S188" s="71"/>
      <c r="T188" s="72" t="str">
        <f t="shared" si="14"/>
        <v/>
      </c>
      <c r="U188" s="85" t="str">
        <f t="shared" si="12"/>
        <v/>
      </c>
      <c r="V188" s="127"/>
      <c r="W188" s="65">
        <f t="shared" si="13"/>
        <v>0</v>
      </c>
      <c r="X188" s="65">
        <f t="shared" si="15"/>
        <v>0</v>
      </c>
      <c r="Y188" s="65">
        <f t="shared" si="16"/>
        <v>0</v>
      </c>
    </row>
    <row r="189" spans="1:25" x14ac:dyDescent="0.25">
      <c r="A189" s="66">
        <f t="shared" si="17"/>
        <v>182</v>
      </c>
      <c r="B189" s="69"/>
      <c r="C189" s="66" t="e">
        <f>VLOOKUP(B189,'Measure&amp;Incentive Picklist'!E:J,2,FALSE)</f>
        <v>#N/A</v>
      </c>
      <c r="E189" s="69"/>
      <c r="F189" s="70"/>
      <c r="G189" s="70"/>
      <c r="H189" s="70"/>
      <c r="I189" s="70"/>
      <c r="J189" s="220"/>
      <c r="M189" s="70"/>
      <c r="N189" s="70"/>
      <c r="O189" s="70"/>
      <c r="P189" s="69"/>
      <c r="Q189" s="69"/>
      <c r="R189" s="71"/>
      <c r="S189" s="71"/>
      <c r="T189" s="72" t="str">
        <f t="shared" si="14"/>
        <v/>
      </c>
      <c r="U189" s="85" t="str">
        <f t="shared" si="12"/>
        <v/>
      </c>
      <c r="V189" s="127"/>
      <c r="W189" s="65">
        <f t="shared" si="13"/>
        <v>0</v>
      </c>
      <c r="X189" s="65">
        <f t="shared" si="15"/>
        <v>0</v>
      </c>
      <c r="Y189" s="65">
        <f t="shared" si="16"/>
        <v>0</v>
      </c>
    </row>
    <row r="190" spans="1:25" x14ac:dyDescent="0.25">
      <c r="A190" s="66">
        <f t="shared" si="17"/>
        <v>183</v>
      </c>
      <c r="B190" s="69"/>
      <c r="C190" s="66" t="e">
        <f>VLOOKUP(B190,'Measure&amp;Incentive Picklist'!E:J,2,FALSE)</f>
        <v>#N/A</v>
      </c>
      <c r="E190" s="69"/>
      <c r="F190" s="70"/>
      <c r="G190" s="70"/>
      <c r="H190" s="70"/>
      <c r="I190" s="70"/>
      <c r="J190" s="220"/>
      <c r="M190" s="70"/>
      <c r="N190" s="70"/>
      <c r="O190" s="70"/>
      <c r="P190" s="69"/>
      <c r="Q190" s="69"/>
      <c r="R190" s="71"/>
      <c r="S190" s="71"/>
      <c r="T190" s="72" t="str">
        <f t="shared" si="14"/>
        <v/>
      </c>
      <c r="U190" s="85" t="str">
        <f t="shared" si="12"/>
        <v/>
      </c>
      <c r="V190" s="127"/>
      <c r="W190" s="65">
        <f t="shared" si="13"/>
        <v>0</v>
      </c>
      <c r="X190" s="65">
        <f t="shared" si="15"/>
        <v>0</v>
      </c>
      <c r="Y190" s="65">
        <f t="shared" si="16"/>
        <v>0</v>
      </c>
    </row>
    <row r="191" spans="1:25" x14ac:dyDescent="0.25">
      <c r="A191" s="66">
        <f t="shared" si="17"/>
        <v>184</v>
      </c>
      <c r="B191" s="69"/>
      <c r="C191" s="66" t="e">
        <f>VLOOKUP(B191,'Measure&amp;Incentive Picklist'!E:J,2,FALSE)</f>
        <v>#N/A</v>
      </c>
      <c r="E191" s="69"/>
      <c r="F191" s="70"/>
      <c r="G191" s="70"/>
      <c r="H191" s="70"/>
      <c r="I191" s="70"/>
      <c r="J191" s="220"/>
      <c r="M191" s="70"/>
      <c r="N191" s="70"/>
      <c r="O191" s="70"/>
      <c r="P191" s="69"/>
      <c r="Q191" s="69"/>
      <c r="R191" s="71"/>
      <c r="S191" s="71"/>
      <c r="T191" s="72" t="str">
        <f t="shared" si="14"/>
        <v/>
      </c>
      <c r="U191" s="85" t="str">
        <f t="shared" si="12"/>
        <v/>
      </c>
      <c r="V191" s="127"/>
      <c r="W191" s="65">
        <f t="shared" si="13"/>
        <v>0</v>
      </c>
      <c r="X191" s="65">
        <f t="shared" si="15"/>
        <v>0</v>
      </c>
      <c r="Y191" s="65">
        <f t="shared" si="16"/>
        <v>0</v>
      </c>
    </row>
    <row r="192" spans="1:25" x14ac:dyDescent="0.25">
      <c r="A192" s="66">
        <f t="shared" si="17"/>
        <v>185</v>
      </c>
      <c r="B192" s="69"/>
      <c r="C192" s="66" t="e">
        <f>VLOOKUP(B192,'Measure&amp;Incentive Picklist'!E:J,2,FALSE)</f>
        <v>#N/A</v>
      </c>
      <c r="E192" s="69"/>
      <c r="F192" s="70"/>
      <c r="G192" s="70"/>
      <c r="H192" s="70"/>
      <c r="I192" s="70"/>
      <c r="J192" s="220"/>
      <c r="M192" s="70"/>
      <c r="N192" s="70"/>
      <c r="O192" s="70"/>
      <c r="P192" s="69"/>
      <c r="Q192" s="69"/>
      <c r="R192" s="71"/>
      <c r="S192" s="71"/>
      <c r="T192" s="72" t="str">
        <f t="shared" si="14"/>
        <v/>
      </c>
      <c r="U192" s="85" t="str">
        <f t="shared" si="12"/>
        <v/>
      </c>
      <c r="V192" s="127"/>
      <c r="W192" s="65">
        <f t="shared" si="13"/>
        <v>0</v>
      </c>
      <c r="X192" s="65">
        <f t="shared" si="15"/>
        <v>0</v>
      </c>
      <c r="Y192" s="65">
        <f t="shared" si="16"/>
        <v>0</v>
      </c>
    </row>
    <row r="193" spans="1:25" x14ac:dyDescent="0.25">
      <c r="A193" s="66">
        <f t="shared" si="17"/>
        <v>186</v>
      </c>
      <c r="B193" s="69"/>
      <c r="C193" s="66" t="e">
        <f>VLOOKUP(B193,'Measure&amp;Incentive Picklist'!E:J,2,FALSE)</f>
        <v>#N/A</v>
      </c>
      <c r="E193" s="69"/>
      <c r="F193" s="70"/>
      <c r="G193" s="70"/>
      <c r="H193" s="70"/>
      <c r="I193" s="70"/>
      <c r="J193" s="220"/>
      <c r="M193" s="70"/>
      <c r="N193" s="70"/>
      <c r="O193" s="70"/>
      <c r="P193" s="69"/>
      <c r="Q193" s="69"/>
      <c r="R193" s="71"/>
      <c r="S193" s="71"/>
      <c r="T193" s="72" t="str">
        <f t="shared" si="14"/>
        <v/>
      </c>
      <c r="U193" s="85" t="str">
        <f t="shared" si="12"/>
        <v/>
      </c>
      <c r="V193" s="127"/>
      <c r="W193" s="65">
        <f t="shared" si="13"/>
        <v>0</v>
      </c>
      <c r="X193" s="65">
        <f t="shared" si="15"/>
        <v>0</v>
      </c>
      <c r="Y193" s="65">
        <f t="shared" si="16"/>
        <v>0</v>
      </c>
    </row>
    <row r="194" spans="1:25" x14ac:dyDescent="0.25">
      <c r="A194" s="66">
        <f t="shared" si="17"/>
        <v>187</v>
      </c>
      <c r="B194" s="69"/>
      <c r="C194" s="66" t="e">
        <f>VLOOKUP(B194,'Measure&amp;Incentive Picklist'!E:J,2,FALSE)</f>
        <v>#N/A</v>
      </c>
      <c r="E194" s="69"/>
      <c r="F194" s="70"/>
      <c r="G194" s="70"/>
      <c r="H194" s="70"/>
      <c r="I194" s="70"/>
      <c r="J194" s="220"/>
      <c r="M194" s="70"/>
      <c r="N194" s="70"/>
      <c r="O194" s="70"/>
      <c r="P194" s="69"/>
      <c r="Q194" s="69"/>
      <c r="R194" s="71"/>
      <c r="S194" s="71"/>
      <c r="T194" s="72" t="str">
        <f t="shared" si="14"/>
        <v/>
      </c>
      <c r="U194" s="85" t="str">
        <f t="shared" si="12"/>
        <v/>
      </c>
      <c r="V194" s="127"/>
      <c r="W194" s="65">
        <f t="shared" si="13"/>
        <v>0</v>
      </c>
      <c r="X194" s="65">
        <f t="shared" si="15"/>
        <v>0</v>
      </c>
      <c r="Y194" s="65">
        <f t="shared" si="16"/>
        <v>0</v>
      </c>
    </row>
    <row r="195" spans="1:25" x14ac:dyDescent="0.25">
      <c r="A195" s="66">
        <f t="shared" si="17"/>
        <v>188</v>
      </c>
      <c r="B195" s="69"/>
      <c r="C195" s="66" t="e">
        <f>VLOOKUP(B195,'Measure&amp;Incentive Picklist'!E:J,2,FALSE)</f>
        <v>#N/A</v>
      </c>
      <c r="E195" s="69"/>
      <c r="F195" s="70"/>
      <c r="G195" s="70"/>
      <c r="H195" s="70"/>
      <c r="I195" s="70"/>
      <c r="J195" s="220"/>
      <c r="M195" s="70"/>
      <c r="N195" s="70"/>
      <c r="O195" s="70"/>
      <c r="P195" s="69"/>
      <c r="Q195" s="69"/>
      <c r="R195" s="71"/>
      <c r="S195" s="71"/>
      <c r="T195" s="72" t="str">
        <f t="shared" si="14"/>
        <v/>
      </c>
      <c r="U195" s="85" t="str">
        <f t="shared" si="12"/>
        <v/>
      </c>
      <c r="V195" s="127"/>
      <c r="W195" s="65">
        <f t="shared" si="13"/>
        <v>0</v>
      </c>
      <c r="X195" s="65">
        <f t="shared" si="15"/>
        <v>0</v>
      </c>
      <c r="Y195" s="65">
        <f t="shared" si="16"/>
        <v>0</v>
      </c>
    </row>
    <row r="196" spans="1:25" x14ac:dyDescent="0.25">
      <c r="A196" s="66">
        <f t="shared" si="17"/>
        <v>189</v>
      </c>
      <c r="B196" s="69"/>
      <c r="C196" s="66" t="e">
        <f>VLOOKUP(B196,'Measure&amp;Incentive Picklist'!E:J,2,FALSE)</f>
        <v>#N/A</v>
      </c>
      <c r="E196" s="69"/>
      <c r="F196" s="70"/>
      <c r="G196" s="70"/>
      <c r="H196" s="70"/>
      <c r="I196" s="70"/>
      <c r="J196" s="220"/>
      <c r="M196" s="70"/>
      <c r="N196" s="70"/>
      <c r="O196" s="70"/>
      <c r="P196" s="69"/>
      <c r="Q196" s="69"/>
      <c r="R196" s="71"/>
      <c r="S196" s="71"/>
      <c r="T196" s="72" t="str">
        <f t="shared" si="14"/>
        <v/>
      </c>
      <c r="U196" s="85" t="str">
        <f t="shared" si="12"/>
        <v/>
      </c>
      <c r="V196" s="127"/>
      <c r="W196" s="65">
        <f t="shared" si="13"/>
        <v>0</v>
      </c>
      <c r="X196" s="65">
        <f t="shared" si="15"/>
        <v>0</v>
      </c>
      <c r="Y196" s="65">
        <f t="shared" si="16"/>
        <v>0</v>
      </c>
    </row>
    <row r="197" spans="1:25" x14ac:dyDescent="0.25">
      <c r="A197" s="66">
        <f t="shared" si="17"/>
        <v>190</v>
      </c>
      <c r="B197" s="69"/>
      <c r="C197" s="66" t="e">
        <f>VLOOKUP(B197,'Measure&amp;Incentive Picklist'!E:J,2,FALSE)</f>
        <v>#N/A</v>
      </c>
      <c r="E197" s="69"/>
      <c r="F197" s="70"/>
      <c r="G197" s="70"/>
      <c r="H197" s="70"/>
      <c r="I197" s="70"/>
      <c r="J197" s="220"/>
      <c r="M197" s="70"/>
      <c r="N197" s="70"/>
      <c r="O197" s="70"/>
      <c r="P197" s="69"/>
      <c r="Q197" s="69"/>
      <c r="R197" s="71"/>
      <c r="S197" s="71"/>
      <c r="T197" s="72" t="str">
        <f t="shared" si="14"/>
        <v/>
      </c>
      <c r="U197" s="85" t="str">
        <f t="shared" si="12"/>
        <v/>
      </c>
      <c r="V197" s="127"/>
      <c r="W197" s="65">
        <f t="shared" si="13"/>
        <v>0</v>
      </c>
      <c r="X197" s="65">
        <f t="shared" si="15"/>
        <v>0</v>
      </c>
      <c r="Y197" s="65">
        <f t="shared" si="16"/>
        <v>0</v>
      </c>
    </row>
    <row r="198" spans="1:25" x14ac:dyDescent="0.25">
      <c r="A198" s="66">
        <f t="shared" si="17"/>
        <v>191</v>
      </c>
      <c r="B198" s="69"/>
      <c r="C198" s="66" t="e">
        <f>VLOOKUP(B198,'Measure&amp;Incentive Picklist'!E:J,2,FALSE)</f>
        <v>#N/A</v>
      </c>
      <c r="E198" s="69"/>
      <c r="F198" s="70"/>
      <c r="G198" s="70"/>
      <c r="H198" s="70"/>
      <c r="I198" s="70"/>
      <c r="J198" s="220"/>
      <c r="M198" s="70"/>
      <c r="N198" s="70"/>
      <c r="O198" s="70"/>
      <c r="P198" s="69"/>
      <c r="Q198" s="69"/>
      <c r="R198" s="71"/>
      <c r="S198" s="71"/>
      <c r="T198" s="72" t="str">
        <f t="shared" si="14"/>
        <v/>
      </c>
      <c r="U198" s="85" t="str">
        <f t="shared" si="12"/>
        <v/>
      </c>
      <c r="V198" s="127"/>
      <c r="W198" s="65">
        <f t="shared" si="13"/>
        <v>0</v>
      </c>
      <c r="X198" s="65">
        <f t="shared" si="15"/>
        <v>0</v>
      </c>
      <c r="Y198" s="65">
        <f t="shared" si="16"/>
        <v>0</v>
      </c>
    </row>
    <row r="199" spans="1:25" x14ac:dyDescent="0.25">
      <c r="A199" s="66">
        <f t="shared" si="17"/>
        <v>192</v>
      </c>
      <c r="B199" s="69"/>
      <c r="C199" s="66" t="e">
        <f>VLOOKUP(B199,'Measure&amp;Incentive Picklist'!E:J,2,FALSE)</f>
        <v>#N/A</v>
      </c>
      <c r="E199" s="69"/>
      <c r="F199" s="70"/>
      <c r="G199" s="70"/>
      <c r="H199" s="70"/>
      <c r="I199" s="70"/>
      <c r="J199" s="220"/>
      <c r="M199" s="70"/>
      <c r="N199" s="70"/>
      <c r="O199" s="70"/>
      <c r="P199" s="69"/>
      <c r="Q199" s="69"/>
      <c r="R199" s="71"/>
      <c r="S199" s="71"/>
      <c r="T199" s="72" t="str">
        <f t="shared" si="14"/>
        <v/>
      </c>
      <c r="U199" s="85" t="str">
        <f t="shared" ref="U199:U207" si="18">IF(ISTEXT(B199),"Contact ConEd","")</f>
        <v/>
      </c>
      <c r="V199" s="127"/>
      <c r="W199" s="65">
        <f t="shared" si="13"/>
        <v>0</v>
      </c>
      <c r="X199" s="65">
        <f t="shared" si="15"/>
        <v>0</v>
      </c>
      <c r="Y199" s="65">
        <f t="shared" si="16"/>
        <v>0</v>
      </c>
    </row>
    <row r="200" spans="1:25" x14ac:dyDescent="0.25">
      <c r="A200" s="66">
        <f t="shared" si="17"/>
        <v>193</v>
      </c>
      <c r="B200" s="69"/>
      <c r="C200" s="66" t="e">
        <f>VLOOKUP(B200,'Measure&amp;Incentive Picklist'!E:J,2,FALSE)</f>
        <v>#N/A</v>
      </c>
      <c r="E200" s="69"/>
      <c r="F200" s="70"/>
      <c r="G200" s="70"/>
      <c r="H200" s="70"/>
      <c r="I200" s="70"/>
      <c r="J200" s="220"/>
      <c r="M200" s="70"/>
      <c r="N200" s="70"/>
      <c r="O200" s="70"/>
      <c r="P200" s="69"/>
      <c r="Q200" s="69"/>
      <c r="R200" s="71"/>
      <c r="S200" s="71"/>
      <c r="T200" s="72" t="str">
        <f t="shared" si="14"/>
        <v/>
      </c>
      <c r="U200" s="85" t="str">
        <f t="shared" si="18"/>
        <v/>
      </c>
      <c r="V200" s="127"/>
      <c r="W200" s="65">
        <f t="shared" ref="W200:W207" si="19">IF(OR(B200&gt;"",D200&gt;"",E200&gt;0,F200&gt;0,G200&gt;0,H200&gt;0,I200&gt;0,M200&gt;0,N200&gt;0,O200&gt;0,P200&gt;0,Q200&gt;0,R200&gt;0,S200&gt;0,V200&gt;0),1,0)</f>
        <v>0</v>
      </c>
      <c r="X200" s="65">
        <f t="shared" si="15"/>
        <v>0</v>
      </c>
      <c r="Y200" s="65">
        <f t="shared" si="16"/>
        <v>0</v>
      </c>
    </row>
    <row r="201" spans="1:25" x14ac:dyDescent="0.25">
      <c r="A201" s="66">
        <f t="shared" si="17"/>
        <v>194</v>
      </c>
      <c r="B201" s="69"/>
      <c r="C201" s="66" t="e">
        <f>VLOOKUP(B201,'Measure&amp;Incentive Picklist'!E:J,2,FALSE)</f>
        <v>#N/A</v>
      </c>
      <c r="E201" s="69"/>
      <c r="F201" s="70"/>
      <c r="G201" s="70"/>
      <c r="H201" s="70"/>
      <c r="I201" s="70"/>
      <c r="J201" s="220"/>
      <c r="M201" s="70"/>
      <c r="N201" s="70"/>
      <c r="O201" s="70"/>
      <c r="P201" s="69"/>
      <c r="Q201" s="69"/>
      <c r="R201" s="71"/>
      <c r="S201" s="71"/>
      <c r="T201" s="72" t="str">
        <f t="shared" ref="T201:T207" si="20">IF(AND(R201="",S201=""),"",$R201+$S201)</f>
        <v/>
      </c>
      <c r="U201" s="85" t="str">
        <f t="shared" si="18"/>
        <v/>
      </c>
      <c r="V201" s="127"/>
      <c r="W201" s="65">
        <f t="shared" si="19"/>
        <v>0</v>
      </c>
      <c r="X201" s="65">
        <f t="shared" ref="X201:X207" si="21">IF(AND(B201&gt;0,ISERROR(W201)),1,0)</f>
        <v>0</v>
      </c>
      <c r="Y201" s="65">
        <f t="shared" ref="Y201:Y207" si="22">IF(ISERROR(T201),1,0)</f>
        <v>0</v>
      </c>
    </row>
    <row r="202" spans="1:25" x14ac:dyDescent="0.25">
      <c r="A202" s="66">
        <f t="shared" ref="A202:A207" si="23">A201+1</f>
        <v>195</v>
      </c>
      <c r="B202" s="69"/>
      <c r="C202" s="66" t="e">
        <f>VLOOKUP(B202,'Measure&amp;Incentive Picklist'!E:J,2,FALSE)</f>
        <v>#N/A</v>
      </c>
      <c r="E202" s="69"/>
      <c r="F202" s="70"/>
      <c r="G202" s="70"/>
      <c r="H202" s="70"/>
      <c r="I202" s="70"/>
      <c r="J202" s="220"/>
      <c r="M202" s="70"/>
      <c r="N202" s="70"/>
      <c r="O202" s="70"/>
      <c r="P202" s="69"/>
      <c r="Q202" s="69"/>
      <c r="R202" s="71"/>
      <c r="S202" s="71"/>
      <c r="T202" s="72" t="str">
        <f t="shared" si="20"/>
        <v/>
      </c>
      <c r="U202" s="85" t="str">
        <f t="shared" si="18"/>
        <v/>
      </c>
      <c r="V202" s="127"/>
      <c r="W202" s="65">
        <f t="shared" si="19"/>
        <v>0</v>
      </c>
      <c r="X202" s="65">
        <f t="shared" si="21"/>
        <v>0</v>
      </c>
      <c r="Y202" s="65">
        <f t="shared" si="22"/>
        <v>0</v>
      </c>
    </row>
    <row r="203" spans="1:25" x14ac:dyDescent="0.25">
      <c r="A203" s="66">
        <f t="shared" si="23"/>
        <v>196</v>
      </c>
      <c r="B203" s="69"/>
      <c r="C203" s="66" t="e">
        <f>VLOOKUP(B203,'Measure&amp;Incentive Picklist'!E:J,2,FALSE)</f>
        <v>#N/A</v>
      </c>
      <c r="E203" s="69"/>
      <c r="F203" s="70"/>
      <c r="G203" s="70"/>
      <c r="H203" s="70"/>
      <c r="I203" s="70"/>
      <c r="J203" s="220"/>
      <c r="M203" s="70"/>
      <c r="N203" s="70"/>
      <c r="O203" s="70"/>
      <c r="P203" s="69"/>
      <c r="Q203" s="69"/>
      <c r="R203" s="71"/>
      <c r="S203" s="71"/>
      <c r="T203" s="72" t="str">
        <f t="shared" si="20"/>
        <v/>
      </c>
      <c r="U203" s="85" t="str">
        <f t="shared" si="18"/>
        <v/>
      </c>
      <c r="V203" s="127"/>
      <c r="W203" s="65">
        <f t="shared" si="19"/>
        <v>0</v>
      </c>
      <c r="X203" s="65">
        <f t="shared" si="21"/>
        <v>0</v>
      </c>
      <c r="Y203" s="65">
        <f t="shared" si="22"/>
        <v>0</v>
      </c>
    </row>
    <row r="204" spans="1:25" x14ac:dyDescent="0.25">
      <c r="A204" s="66">
        <f t="shared" si="23"/>
        <v>197</v>
      </c>
      <c r="B204" s="69"/>
      <c r="C204" s="66" t="e">
        <f>VLOOKUP(B204,'Measure&amp;Incentive Picklist'!E:J,2,FALSE)</f>
        <v>#N/A</v>
      </c>
      <c r="E204" s="69"/>
      <c r="F204" s="70"/>
      <c r="G204" s="70"/>
      <c r="H204" s="70"/>
      <c r="I204" s="70"/>
      <c r="J204" s="220"/>
      <c r="M204" s="70"/>
      <c r="N204" s="70"/>
      <c r="O204" s="70"/>
      <c r="P204" s="69"/>
      <c r="Q204" s="69"/>
      <c r="R204" s="71"/>
      <c r="S204" s="71"/>
      <c r="T204" s="72" t="str">
        <f t="shared" si="20"/>
        <v/>
      </c>
      <c r="U204" s="85" t="str">
        <f t="shared" si="18"/>
        <v/>
      </c>
      <c r="V204" s="127"/>
      <c r="W204" s="65">
        <f t="shared" si="19"/>
        <v>0</v>
      </c>
      <c r="X204" s="65">
        <f t="shared" si="21"/>
        <v>0</v>
      </c>
      <c r="Y204" s="65">
        <f t="shared" si="22"/>
        <v>0</v>
      </c>
    </row>
    <row r="205" spans="1:25" x14ac:dyDescent="0.25">
      <c r="A205" s="66">
        <f t="shared" si="23"/>
        <v>198</v>
      </c>
      <c r="B205" s="69"/>
      <c r="C205" s="66" t="e">
        <f>VLOOKUP(B205,'Measure&amp;Incentive Picklist'!E:J,2,FALSE)</f>
        <v>#N/A</v>
      </c>
      <c r="E205" s="69"/>
      <c r="F205" s="70"/>
      <c r="G205" s="70"/>
      <c r="H205" s="70"/>
      <c r="I205" s="70"/>
      <c r="J205" s="220"/>
      <c r="M205" s="70"/>
      <c r="N205" s="70"/>
      <c r="O205" s="70"/>
      <c r="P205" s="69"/>
      <c r="Q205" s="69"/>
      <c r="R205" s="71"/>
      <c r="S205" s="71"/>
      <c r="T205" s="72" t="str">
        <f t="shared" si="20"/>
        <v/>
      </c>
      <c r="U205" s="85" t="str">
        <f t="shared" si="18"/>
        <v/>
      </c>
      <c r="V205" s="127"/>
      <c r="W205" s="65">
        <f t="shared" si="19"/>
        <v>0</v>
      </c>
      <c r="X205" s="65">
        <f t="shared" si="21"/>
        <v>0</v>
      </c>
      <c r="Y205" s="65">
        <f t="shared" si="22"/>
        <v>0</v>
      </c>
    </row>
    <row r="206" spans="1:25" x14ac:dyDescent="0.25">
      <c r="A206" s="66">
        <f t="shared" si="23"/>
        <v>199</v>
      </c>
      <c r="B206" s="69"/>
      <c r="C206" s="66" t="e">
        <f>VLOOKUP(B206,'Measure&amp;Incentive Picklist'!E:J,2,FALSE)</f>
        <v>#N/A</v>
      </c>
      <c r="E206" s="69"/>
      <c r="F206" s="70"/>
      <c r="G206" s="70"/>
      <c r="H206" s="70"/>
      <c r="I206" s="70"/>
      <c r="J206" s="220"/>
      <c r="M206" s="70"/>
      <c r="N206" s="70"/>
      <c r="O206" s="70"/>
      <c r="P206" s="69"/>
      <c r="Q206" s="69"/>
      <c r="R206" s="71"/>
      <c r="S206" s="71"/>
      <c r="T206" s="72" t="str">
        <f t="shared" si="20"/>
        <v/>
      </c>
      <c r="U206" s="85" t="str">
        <f t="shared" si="18"/>
        <v/>
      </c>
      <c r="V206" s="127"/>
      <c r="W206" s="65">
        <f t="shared" si="19"/>
        <v>0</v>
      </c>
      <c r="X206" s="65">
        <f t="shared" si="21"/>
        <v>0</v>
      </c>
      <c r="Y206" s="65">
        <f t="shared" si="22"/>
        <v>0</v>
      </c>
    </row>
    <row r="207" spans="1:25" x14ac:dyDescent="0.25">
      <c r="A207" s="66">
        <f t="shared" si="23"/>
        <v>200</v>
      </c>
      <c r="B207" s="69"/>
      <c r="C207" s="66" t="e">
        <f>VLOOKUP(B207,'Measure&amp;Incentive Picklist'!E:J,2,FALSE)</f>
        <v>#N/A</v>
      </c>
      <c r="E207" s="69"/>
      <c r="F207" s="70"/>
      <c r="G207" s="70"/>
      <c r="H207" s="70"/>
      <c r="I207" s="70"/>
      <c r="J207" s="220"/>
      <c r="M207" s="70"/>
      <c r="N207" s="70"/>
      <c r="O207" s="70"/>
      <c r="P207" s="69"/>
      <c r="Q207" s="69"/>
      <c r="R207" s="71"/>
      <c r="S207" s="71"/>
      <c r="T207" s="72" t="str">
        <f t="shared" si="20"/>
        <v/>
      </c>
      <c r="U207" s="85" t="str">
        <f t="shared" si="18"/>
        <v/>
      </c>
      <c r="V207" s="127"/>
      <c r="W207" s="65">
        <f t="shared" si="19"/>
        <v>0</v>
      </c>
      <c r="X207" s="65">
        <f t="shared" si="21"/>
        <v>0</v>
      </c>
      <c r="Y207" s="65">
        <f t="shared" si="22"/>
        <v>0</v>
      </c>
    </row>
    <row r="208" spans="1:25" x14ac:dyDescent="0.25">
      <c r="F208" s="70"/>
      <c r="G208" s="70"/>
      <c r="H208" s="70"/>
      <c r="I208" s="70"/>
      <c r="W208" s="65">
        <f>SUM(W8:W207)</f>
        <v>0</v>
      </c>
      <c r="X208" s="65">
        <f>SUM(X8:X207)</f>
        <v>0</v>
      </c>
      <c r="Y208" s="65">
        <f>SUM(Y8:Y207)</f>
        <v>0</v>
      </c>
    </row>
  </sheetData>
  <sheetProtection algorithmName="SHA-512" hashValue="snYzQQrm8HmrcIOYZ/T7LC2EDhh7nscyDNqo89UKKc3D/1+a5Ssp588k3UChCI0g0BauqcyHmDrtsWIYxNdGFg==" saltValue="1i9I7VblWr1O8EB2V68iHQ==" spinCount="100000" sheet="1" selectLockedCells="1" sort="0" autoFilter="0"/>
  <autoFilter ref="A6:V6" xr:uid="{00000000-0009-0000-0000-00000B000000}"/>
  <mergeCells count="5">
    <mergeCell ref="A5:C5"/>
    <mergeCell ref="A3:E3"/>
    <mergeCell ref="A4:E4"/>
    <mergeCell ref="W6:X6"/>
    <mergeCell ref="F5:G5"/>
  </mergeCells>
  <conditionalFormatting sqref="V6 L1:L6">
    <cfRule type="containsErrors" dxfId="639" priority="49">
      <formula>ISERROR(L1)</formula>
    </cfRule>
  </conditionalFormatting>
  <conditionalFormatting sqref="L33:L1048576">
    <cfRule type="containsErrors" dxfId="638" priority="48">
      <formula>ISERROR(L33)</formula>
    </cfRule>
  </conditionalFormatting>
  <conditionalFormatting sqref="C8:D32 C33:C207">
    <cfRule type="containsErrors" dxfId="637" priority="47">
      <formula>ISERROR(C8)</formula>
    </cfRule>
  </conditionalFormatting>
  <conditionalFormatting sqref="E7">
    <cfRule type="containsErrors" dxfId="636" priority="46">
      <formula>ISERROR(E7)</formula>
    </cfRule>
  </conditionalFormatting>
  <conditionalFormatting sqref="L7">
    <cfRule type="containsErrors" dxfId="635" priority="45">
      <formula>ISERROR(L7)</formula>
    </cfRule>
  </conditionalFormatting>
  <conditionalFormatting sqref="C7:D7">
    <cfRule type="containsErrors" dxfId="634" priority="44">
      <formula>ISERROR(C7)</formula>
    </cfRule>
  </conditionalFormatting>
  <conditionalFormatting sqref="U8:U207">
    <cfRule type="containsErrors" dxfId="633" priority="763">
      <formula>ISERROR(U8)</formula>
    </cfRule>
  </conditionalFormatting>
  <conditionalFormatting sqref="M6:O6">
    <cfRule type="containsErrors" dxfId="632" priority="41">
      <formula>ISERROR(M6)</formula>
    </cfRule>
  </conditionalFormatting>
  <conditionalFormatting sqref="D5">
    <cfRule type="containsErrors" dxfId="631" priority="40">
      <formula>ISERROR(D5)</formula>
    </cfRule>
  </conditionalFormatting>
  <conditionalFormatting sqref="E5">
    <cfRule type="containsErrors" dxfId="630" priority="39">
      <formula>ISERROR(E5)</formula>
    </cfRule>
  </conditionalFormatting>
  <conditionalFormatting sqref="G8:G208">
    <cfRule type="expression" dxfId="629" priority="20">
      <formula>AND(B8&gt;"",G8="")</formula>
    </cfRule>
  </conditionalFormatting>
  <conditionalFormatting sqref="F8:F207">
    <cfRule type="expression" dxfId="628" priority="19">
      <formula>AND(C8&gt;"",F8="")</formula>
    </cfRule>
  </conditionalFormatting>
  <conditionalFormatting sqref="H8 H208">
    <cfRule type="expression" dxfId="627" priority="18">
      <formula>AND(B8&gt;"",H8="")</formula>
    </cfRule>
  </conditionalFormatting>
  <conditionalFormatting sqref="M8:M207">
    <cfRule type="expression" dxfId="626" priority="17">
      <formula>AND(B8&gt;"",M8="")</formula>
    </cfRule>
  </conditionalFormatting>
  <conditionalFormatting sqref="O8:O207">
    <cfRule type="expression" dxfId="625" priority="16">
      <formula>AND(B8&gt;"",O8="")</formula>
    </cfRule>
  </conditionalFormatting>
  <conditionalFormatting sqref="Q8:Q207">
    <cfRule type="expression" dxfId="624" priority="15">
      <formula>AND(C8&gt;"",Q8="")</formula>
    </cfRule>
  </conditionalFormatting>
  <conditionalFormatting sqref="S8:S207">
    <cfRule type="expression" dxfId="623" priority="14">
      <formula>AND(C8&gt;"",S8="")</formula>
    </cfRule>
  </conditionalFormatting>
  <conditionalFormatting sqref="E8:E207">
    <cfRule type="expression" dxfId="622" priority="13">
      <formula>AND(B8&gt;"",E8="")</formula>
    </cfRule>
  </conditionalFormatting>
  <conditionalFormatting sqref="I8 I208">
    <cfRule type="expression" dxfId="621" priority="12">
      <formula>AND(B8&gt;"",I8="")</formula>
    </cfRule>
  </conditionalFormatting>
  <conditionalFormatting sqref="N8:N207">
    <cfRule type="expression" dxfId="620" priority="11">
      <formula>AND(B8&gt;"",N8="")</formula>
    </cfRule>
  </conditionalFormatting>
  <conditionalFormatting sqref="P8:P207">
    <cfRule type="expression" dxfId="619" priority="10">
      <formula>AND(B8&gt;"",P8="")</formula>
    </cfRule>
  </conditionalFormatting>
  <conditionalFormatting sqref="R8:R207">
    <cfRule type="expression" dxfId="618" priority="9">
      <formula>AND(B8&gt;"",R8="")</formula>
    </cfRule>
  </conditionalFormatting>
  <conditionalFormatting sqref="T8:T207">
    <cfRule type="containsErrors" dxfId="617" priority="8">
      <formula>ISERROR(T8)</formula>
    </cfRule>
  </conditionalFormatting>
  <conditionalFormatting sqref="J8">
    <cfRule type="expression" dxfId="616" priority="7">
      <formula>AND(B8&gt;0,J8="")</formula>
    </cfRule>
  </conditionalFormatting>
  <conditionalFormatting sqref="F5">
    <cfRule type="expression" dxfId="615" priority="6">
      <formula>F5="Error in Project Costs - please correct"</formula>
    </cfRule>
  </conditionalFormatting>
  <conditionalFormatting sqref="J6">
    <cfRule type="containsErrors" dxfId="614" priority="4">
      <formula>ISERROR(J6)</formula>
    </cfRule>
  </conditionalFormatting>
  <conditionalFormatting sqref="H9:H207">
    <cfRule type="expression" dxfId="613" priority="3">
      <formula>AND(B9&gt;"",H9="")</formula>
    </cfRule>
  </conditionalFormatting>
  <conditionalFormatting sqref="I9:I207">
    <cfRule type="expression" dxfId="612" priority="2">
      <formula>AND(B9&gt;"",I9="")</formula>
    </cfRule>
  </conditionalFormatting>
  <conditionalFormatting sqref="J9:J207">
    <cfRule type="expression" dxfId="611" priority="1">
      <formula>AND(B9&gt;0,J9="")</formula>
    </cfRule>
  </conditionalFormatting>
  <dataValidations count="4">
    <dataValidation type="textLength" operator="lessThanOrEqual" allowBlank="1" showInputMessage="1" showErrorMessage="1" errorTitle="Maximum Character Limit" error="Please enter less than 50 characters. " sqref="Q8:Q207" xr:uid="{00000000-0002-0000-0B00-000000000000}">
      <formula1>50</formula1>
    </dataValidation>
    <dataValidation type="list" allowBlank="1" showInputMessage="1" showErrorMessage="1" sqref="H8:H207" xr:uid="{00000000-0002-0000-0B00-000001000000}">
      <formula1>$AB$10:$AB$11</formula1>
    </dataValidation>
    <dataValidation type="list" allowBlank="1" showInputMessage="1" showErrorMessage="1" sqref="I8:I207" xr:uid="{00000000-0002-0000-0B00-000002000000}">
      <formula1>$AC$10:$AC$11</formula1>
    </dataValidation>
    <dataValidation type="list" operator="greaterThanOrEqual" allowBlank="1" showInputMessage="1" showErrorMessage="1" sqref="J8:J207" xr:uid="{00000000-0002-0000-0B00-000003000000}">
      <formula1>$AD$10:$AD$11</formula1>
    </dataValidation>
  </dataValidations>
  <hyperlinks>
    <hyperlink ref="A5:B5" location="'Project Summary'!A1" display="Back to Project Summary" xr:uid="{00000000-0004-0000-0B00-000000000000}"/>
    <hyperlink ref="A5:C5" location="'Project Summary'!B9" tooltip="Back to Project Summary" display="Back to Project Summary" xr:uid="{00000000-0004-0000-0B00-000001000000}"/>
  </hyperlinks>
  <pageMargins left="0.7" right="0.7" top="0.75" bottom="0.75" header="0.3" footer="0.3"/>
  <pageSetup orientation="portrait" r:id="rId1"/>
  <headerFooter>
    <oddFooter>&amp;C_x000D_&amp;1#&amp;"Calibri"&amp;22&amp;K0073CF INTERNAL</oddFooter>
  </headerFooter>
  <ignoredErrors>
    <ignoredError sqref="C8" evalError="1"/>
  </ignoredErrors>
  <extLst>
    <ext xmlns:x14="http://schemas.microsoft.com/office/spreadsheetml/2009/9/main" uri="{78C0D931-6437-407d-A8EE-F0AAD7539E65}">
      <x14:conditionalFormattings>
        <x14:conditionalFormatting xmlns:xm="http://schemas.microsoft.com/office/excel/2006/main">
          <x14:cfRule type="containsErrors" priority="38" id="{744526F8-89C4-47AB-BF18-3F3F32FC4CDF}">
            <xm:f>ISERROR('One for One Replacements'!P6)</xm:f>
            <x14:dxf>
              <font>
                <color theme="0"/>
              </font>
            </x14:dxf>
          </x14:cfRule>
          <xm:sqref>P6</xm:sqref>
        </x14:conditionalFormatting>
        <x14:conditionalFormatting xmlns:xm="http://schemas.microsoft.com/office/excel/2006/main">
          <x14:cfRule type="containsErrors" priority="36" id="{F2E62789-2B26-4754-AB5D-0D1407A3EB68}">
            <xm:f>ISERROR('https://consolidatededison.sharepoint.com/Users/GolinoC/Desktop/coned/corp/Users/smithna/AppData/Local/Temp/[Con Edison CI Gas Tool v1.2.xlsx]Pre Rinse Spray Valve'!#REF!)</xm:f>
            <x14:dxf>
              <font>
                <color theme="0"/>
              </font>
            </x14:dxf>
          </x14:cfRule>
          <xm:sqref>P5:R5</xm:sqref>
        </x14:conditionalFormatting>
        <x14:conditionalFormatting xmlns:xm="http://schemas.microsoft.com/office/excel/2006/main">
          <x14:cfRule type="containsErrors" priority="758" id="{F1FC5491-2F9E-400C-92B2-1E0EDB81E809}">
            <xm:f>ISERROR('Unitary Air Conditioner'!#REF!)</xm:f>
            <x14:dxf>
              <font>
                <color theme="0"/>
              </font>
            </x14:dxf>
          </x14:cfRule>
          <xm:sqref>U3</xm:sqref>
        </x14:conditionalFormatting>
        <x14:conditionalFormatting xmlns:xm="http://schemas.microsoft.com/office/excel/2006/main">
          <x14:cfRule type="containsErrors" priority="762" id="{F1FC5491-2F9E-400C-92B2-1E0EDB81E809}">
            <xm:f>ISERROR('Unitary Air Conditioner'!X1048574)</xm:f>
            <x14:dxf>
              <font>
                <color theme="0"/>
              </font>
            </x14:dxf>
          </x14:cfRule>
          <xm:sqref>U1048575:U1048576</xm:sqref>
        </x14:conditionalFormatting>
        <x14:conditionalFormatting xmlns:xm="http://schemas.microsoft.com/office/excel/2006/main">
          <x14:cfRule type="containsErrors" priority="1860" id="{744526F8-89C4-47AB-BF18-3F3F32FC4CDF}">
            <xm:f>ISERROR('One for One Replacements'!#REF!)</xm:f>
            <x14:dxf>
              <font>
                <color theme="0"/>
              </font>
            </x14:dxf>
          </x14:cfRule>
          <xm:sqref>R6</xm:sqref>
        </x14:conditionalFormatting>
        <x14:conditionalFormatting xmlns:xm="http://schemas.microsoft.com/office/excel/2006/main">
          <x14:cfRule type="containsErrors" priority="2140" id="{744526F8-89C4-47AB-BF18-3F3F32FC4CDF}">
            <xm:f>ISERROR('One for One Replacements'!R6)</xm:f>
            <x14:dxf>
              <font>
                <color theme="0"/>
              </font>
            </x14:dxf>
          </x14:cfRule>
          <xm:sqref>Q6</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0B00-000004000000}">
          <x14:formula1>
            <xm:f>'Measure&amp;Incentive Picklist'!$E$169</xm:f>
          </x14:formula1>
          <xm:sqref>B7:B207</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7"/>
  <dimension ref="A1:O208"/>
  <sheetViews>
    <sheetView zoomScale="90" zoomScaleNormal="90" workbookViewId="0">
      <pane xSplit="4" ySplit="7" topLeftCell="E8" activePane="bottomRight" state="frozen"/>
      <selection activeCell="I30" sqref="I30"/>
      <selection pane="topRight" activeCell="I30" sqref="I30"/>
      <selection pane="bottomLeft" activeCell="I30" sqref="I30"/>
      <selection pane="bottomRight" activeCell="I30" sqref="I30"/>
    </sheetView>
  </sheetViews>
  <sheetFormatPr defaultColWidth="9.140625" defaultRowHeight="15" x14ac:dyDescent="0.25"/>
  <cols>
    <col min="1" max="1" width="8.85546875" style="65" customWidth="1"/>
    <col min="2" max="2" width="30.85546875" style="65" bestFit="1" customWidth="1"/>
    <col min="3" max="3" width="24.85546875" style="66" hidden="1" customWidth="1"/>
    <col min="4" max="4" width="35" style="65" customWidth="1"/>
    <col min="5" max="5" width="21.85546875" style="66" bestFit="1" customWidth="1"/>
    <col min="6" max="6" width="22.5703125" style="66" customWidth="1"/>
    <col min="7" max="7" width="30.140625" style="66" customWidth="1"/>
    <col min="8" max="8" width="17.42578125" style="72" customWidth="1"/>
    <col min="9" max="10" width="18.140625" style="72" customWidth="1"/>
    <col min="11" max="11" width="26.42578125" style="72" bestFit="1" customWidth="1"/>
    <col min="12" max="12" width="70.85546875" style="65" customWidth="1"/>
    <col min="13" max="13" width="14.140625" style="65" hidden="1" customWidth="1"/>
    <col min="14" max="14" width="15.140625" style="65" hidden="1" customWidth="1"/>
    <col min="15" max="15" width="11.85546875" style="65" hidden="1" customWidth="1"/>
    <col min="16" max="16384" width="9.140625" style="65"/>
  </cols>
  <sheetData>
    <row r="1" spans="1:15" s="96" customFormat="1" x14ac:dyDescent="0.25">
      <c r="A1" s="96" t="s">
        <v>104</v>
      </c>
      <c r="B1" s="86"/>
      <c r="C1" s="97"/>
      <c r="D1" s="86">
        <f>Acct_No</f>
        <v>0</v>
      </c>
      <c r="E1" s="97"/>
      <c r="F1" s="97"/>
      <c r="G1" s="97"/>
      <c r="H1" s="113"/>
      <c r="I1" s="113"/>
      <c r="J1" s="113"/>
      <c r="K1" s="113"/>
    </row>
    <row r="2" spans="1:15" s="96" customFormat="1" x14ac:dyDescent="0.25">
      <c r="A2" s="96" t="s">
        <v>111</v>
      </c>
      <c r="B2" s="434"/>
      <c r="C2" s="97"/>
      <c r="D2" s="434">
        <f>SiteAddress</f>
        <v>0</v>
      </c>
      <c r="E2" s="97"/>
      <c r="F2" s="97"/>
      <c r="G2" s="97"/>
      <c r="H2" s="113"/>
      <c r="I2" s="113"/>
      <c r="J2" s="113"/>
      <c r="K2" s="113"/>
    </row>
    <row r="4" spans="1:15" ht="23.25" x14ac:dyDescent="0.25">
      <c r="A4" s="545" t="s">
        <v>9</v>
      </c>
      <c r="B4" s="545"/>
      <c r="C4" s="545"/>
      <c r="D4" s="545"/>
    </row>
    <row r="5" spans="1:15" ht="24" customHeight="1" thickBot="1" x14ac:dyDescent="0.3">
      <c r="A5" s="543" t="s">
        <v>121</v>
      </c>
      <c r="B5" s="543"/>
      <c r="C5" s="543"/>
      <c r="D5" s="99" t="s">
        <v>11</v>
      </c>
      <c r="E5" s="550" t="str">
        <f>IF(O208&gt;=1,"Error in Project Costs - please correct","")</f>
        <v/>
      </c>
      <c r="F5" s="550"/>
      <c r="H5" s="66"/>
      <c r="I5" s="80"/>
      <c r="J5" s="80"/>
    </row>
    <row r="6" spans="1:15" ht="36.75" customHeight="1" thickBot="1" x14ac:dyDescent="0.3">
      <c r="A6" s="91" t="s">
        <v>123</v>
      </c>
      <c r="B6" s="92" t="s">
        <v>247</v>
      </c>
      <c r="C6" s="92" t="s">
        <v>129</v>
      </c>
      <c r="D6" s="67" t="s">
        <v>130</v>
      </c>
      <c r="E6" s="67" t="s">
        <v>366</v>
      </c>
      <c r="F6" s="67" t="s">
        <v>367</v>
      </c>
      <c r="G6" s="67" t="s">
        <v>276</v>
      </c>
      <c r="H6" s="81" t="s">
        <v>146</v>
      </c>
      <c r="I6" s="81" t="s">
        <v>147</v>
      </c>
      <c r="J6" s="81" t="s">
        <v>253</v>
      </c>
      <c r="K6" s="81" t="s">
        <v>149</v>
      </c>
      <c r="L6" s="93" t="s">
        <v>97</v>
      </c>
      <c r="M6" s="538" t="s">
        <v>152</v>
      </c>
      <c r="N6" s="539"/>
    </row>
    <row r="7" spans="1:15" s="111" customFormat="1" x14ac:dyDescent="0.25">
      <c r="A7" s="75">
        <v>0</v>
      </c>
      <c r="B7" s="68" t="s">
        <v>368</v>
      </c>
      <c r="C7" s="75" t="str">
        <f>VLOOKUP(B7,'Measure&amp;Incentive Picklist'!E:J,2,FALSE)</f>
        <v>REF-DOOR-GAS-001</v>
      </c>
      <c r="D7" s="68" t="s">
        <v>369</v>
      </c>
      <c r="E7" s="75">
        <v>4</v>
      </c>
      <c r="F7" s="75">
        <v>28</v>
      </c>
      <c r="G7" s="75" t="s">
        <v>364</v>
      </c>
      <c r="H7" s="82">
        <v>1000</v>
      </c>
      <c r="I7" s="82">
        <v>5000</v>
      </c>
      <c r="J7" s="82">
        <f>$H7+$I7</f>
        <v>6000</v>
      </c>
      <c r="K7" s="95" t="str">
        <f t="shared" ref="K7:K70" si="0">IF(ISTEXT(B7),"Contact ConEd","")</f>
        <v>Contact ConEd</v>
      </c>
      <c r="L7" s="68" t="s">
        <v>165</v>
      </c>
      <c r="M7" s="111" t="s">
        <v>370</v>
      </c>
      <c r="N7" s="111" t="s">
        <v>290</v>
      </c>
      <c r="O7" s="111" t="s">
        <v>302</v>
      </c>
    </row>
    <row r="8" spans="1:15" ht="16.5" customHeight="1" x14ac:dyDescent="0.25">
      <c r="A8" s="66">
        <v>1</v>
      </c>
      <c r="B8" s="69"/>
      <c r="C8" s="66" t="e">
        <f>VLOOKUP(B8,'Measure&amp;Incentive Picklist'!E:J,2,FALSE)</f>
        <v>#N/A</v>
      </c>
      <c r="D8" s="69"/>
      <c r="E8" s="70"/>
      <c r="F8" s="70"/>
      <c r="G8" s="70"/>
      <c r="H8" s="71"/>
      <c r="I8" s="71"/>
      <c r="J8" s="72" t="str">
        <f>IF(AND(H8="",I8=""),"",$H8+$I8)</f>
        <v/>
      </c>
      <c r="K8" s="85" t="str">
        <f t="shared" si="0"/>
        <v/>
      </c>
      <c r="L8" s="127"/>
      <c r="M8" s="65">
        <f>IF(OR(B8&gt;"",D8&gt;0,E8&gt;0,F8&gt;0,G8&gt;"",H8&gt;0,I8&gt;0,L8&gt;0),1,0)</f>
        <v>0</v>
      </c>
      <c r="N8" s="65">
        <f>IF(ISERROR(M8),1,0)</f>
        <v>0</v>
      </c>
      <c r="O8" s="65">
        <f>IF(ISERROR(J8),1,0)</f>
        <v>0</v>
      </c>
    </row>
    <row r="9" spans="1:15" x14ac:dyDescent="0.25">
      <c r="A9" s="66">
        <f>A8+1</f>
        <v>2</v>
      </c>
      <c r="B9" s="69"/>
      <c r="C9" s="66" t="e">
        <f>VLOOKUP(B9,'Measure&amp;Incentive Picklist'!E:J,2,FALSE)</f>
        <v>#N/A</v>
      </c>
      <c r="D9" s="69"/>
      <c r="E9" s="70"/>
      <c r="F9" s="70"/>
      <c r="G9" s="70"/>
      <c r="H9" s="71"/>
      <c r="I9" s="71"/>
      <c r="J9" s="72" t="str">
        <f t="shared" ref="J9:J72" si="1">IF(AND(H9="",I9=""),"",$H9+$I9)</f>
        <v/>
      </c>
      <c r="K9" s="85" t="str">
        <f t="shared" si="0"/>
        <v/>
      </c>
      <c r="L9" s="127"/>
      <c r="M9" s="65">
        <f t="shared" ref="M9:M72" si="2">IF(OR(B9&gt;"",D9&gt;0,E9&gt;0,F9&gt;0,G9&gt;"",H9&gt;0,I9&gt;0,L9&gt;0),1,0)</f>
        <v>0</v>
      </c>
      <c r="N9" s="65">
        <f t="shared" ref="N9:N72" si="3">IF(ISERROR(M9),1,0)</f>
        <v>0</v>
      </c>
      <c r="O9" s="65">
        <f t="shared" ref="O9:O72" si="4">IF(ISERROR(J9),1,0)</f>
        <v>0</v>
      </c>
    </row>
    <row r="10" spans="1:15" x14ac:dyDescent="0.25">
      <c r="A10" s="66">
        <f t="shared" ref="A10:A73" si="5">A9+1</f>
        <v>3</v>
      </c>
      <c r="B10" s="69"/>
      <c r="C10" s="66" t="e">
        <f>VLOOKUP(B10,'Measure&amp;Incentive Picklist'!E:J,2,FALSE)</f>
        <v>#N/A</v>
      </c>
      <c r="D10" s="69"/>
      <c r="E10" s="70"/>
      <c r="F10" s="70"/>
      <c r="G10" s="70"/>
      <c r="H10" s="71"/>
      <c r="I10" s="71"/>
      <c r="J10" s="72" t="str">
        <f t="shared" si="1"/>
        <v/>
      </c>
      <c r="K10" s="85" t="str">
        <f t="shared" si="0"/>
        <v/>
      </c>
      <c r="L10" s="127"/>
      <c r="M10" s="65">
        <f t="shared" si="2"/>
        <v>0</v>
      </c>
      <c r="N10" s="65">
        <f t="shared" si="3"/>
        <v>0</v>
      </c>
      <c r="O10" s="65">
        <f t="shared" si="4"/>
        <v>0</v>
      </c>
    </row>
    <row r="11" spans="1:15" x14ac:dyDescent="0.25">
      <c r="A11" s="66">
        <f t="shared" si="5"/>
        <v>4</v>
      </c>
      <c r="B11" s="69"/>
      <c r="C11" s="66" t="e">
        <f>VLOOKUP(B11,'Measure&amp;Incentive Picklist'!E:J,2,FALSE)</f>
        <v>#N/A</v>
      </c>
      <c r="D11" s="69"/>
      <c r="E11" s="70"/>
      <c r="F11" s="70"/>
      <c r="G11" s="70"/>
      <c r="H11" s="71"/>
      <c r="I11" s="71"/>
      <c r="J11" s="72" t="str">
        <f t="shared" si="1"/>
        <v/>
      </c>
      <c r="K11" s="85" t="str">
        <f t="shared" si="0"/>
        <v/>
      </c>
      <c r="L11" s="127"/>
      <c r="M11" s="65">
        <f t="shared" si="2"/>
        <v>0</v>
      </c>
      <c r="N11" s="65">
        <f t="shared" si="3"/>
        <v>0</v>
      </c>
      <c r="O11" s="65">
        <f t="shared" si="4"/>
        <v>0</v>
      </c>
    </row>
    <row r="12" spans="1:15" x14ac:dyDescent="0.25">
      <c r="A12" s="66">
        <f t="shared" si="5"/>
        <v>5</v>
      </c>
      <c r="B12" s="69"/>
      <c r="C12" s="66" t="e">
        <f>VLOOKUP(B12,'Measure&amp;Incentive Picklist'!E:J,2,FALSE)</f>
        <v>#N/A</v>
      </c>
      <c r="D12" s="69"/>
      <c r="E12" s="70"/>
      <c r="F12" s="70"/>
      <c r="G12" s="70"/>
      <c r="H12" s="71"/>
      <c r="I12" s="71"/>
      <c r="J12" s="72" t="str">
        <f t="shared" si="1"/>
        <v/>
      </c>
      <c r="K12" s="85" t="str">
        <f t="shared" si="0"/>
        <v/>
      </c>
      <c r="L12" s="127"/>
      <c r="M12" s="65">
        <f t="shared" si="2"/>
        <v>0</v>
      </c>
      <c r="N12" s="65">
        <f t="shared" si="3"/>
        <v>0</v>
      </c>
      <c r="O12" s="65">
        <f t="shared" si="4"/>
        <v>0</v>
      </c>
    </row>
    <row r="13" spans="1:15" x14ac:dyDescent="0.25">
      <c r="A13" s="66">
        <f t="shared" si="5"/>
        <v>6</v>
      </c>
      <c r="B13" s="69"/>
      <c r="C13" s="66" t="e">
        <f>VLOOKUP(B13,'Measure&amp;Incentive Picklist'!E:J,2,FALSE)</f>
        <v>#N/A</v>
      </c>
      <c r="D13" s="69"/>
      <c r="E13" s="70"/>
      <c r="F13" s="70"/>
      <c r="G13" s="70"/>
      <c r="H13" s="71"/>
      <c r="I13" s="71"/>
      <c r="J13" s="72" t="str">
        <f t="shared" si="1"/>
        <v/>
      </c>
      <c r="K13" s="85" t="str">
        <f t="shared" si="0"/>
        <v/>
      </c>
      <c r="L13" s="127"/>
      <c r="M13" s="65">
        <f t="shared" si="2"/>
        <v>0</v>
      </c>
      <c r="N13" s="65">
        <f t="shared" si="3"/>
        <v>0</v>
      </c>
      <c r="O13" s="65">
        <f t="shared" si="4"/>
        <v>0</v>
      </c>
    </row>
    <row r="14" spans="1:15" x14ac:dyDescent="0.25">
      <c r="A14" s="66">
        <f t="shared" si="5"/>
        <v>7</v>
      </c>
      <c r="B14" s="69"/>
      <c r="C14" s="66" t="e">
        <f>VLOOKUP(B14,'Measure&amp;Incentive Picklist'!E:J,2,FALSE)</f>
        <v>#N/A</v>
      </c>
      <c r="D14" s="69"/>
      <c r="E14" s="70"/>
      <c r="F14" s="70"/>
      <c r="G14" s="70"/>
      <c r="H14" s="71"/>
      <c r="I14" s="71"/>
      <c r="J14" s="72" t="str">
        <f t="shared" si="1"/>
        <v/>
      </c>
      <c r="K14" s="85" t="str">
        <f t="shared" si="0"/>
        <v/>
      </c>
      <c r="L14" s="127"/>
      <c r="M14" s="65">
        <f t="shared" si="2"/>
        <v>0</v>
      </c>
      <c r="N14" s="65">
        <f t="shared" si="3"/>
        <v>0</v>
      </c>
      <c r="O14" s="65">
        <f t="shared" si="4"/>
        <v>0</v>
      </c>
    </row>
    <row r="15" spans="1:15" x14ac:dyDescent="0.25">
      <c r="A15" s="66">
        <f t="shared" si="5"/>
        <v>8</v>
      </c>
      <c r="B15" s="69"/>
      <c r="C15" s="66" t="e">
        <f>VLOOKUP(B15,'Measure&amp;Incentive Picklist'!E:J,2,FALSE)</f>
        <v>#N/A</v>
      </c>
      <c r="D15" s="69"/>
      <c r="E15" s="70"/>
      <c r="F15" s="70"/>
      <c r="G15" s="70"/>
      <c r="H15" s="71"/>
      <c r="I15" s="71"/>
      <c r="J15" s="72" t="str">
        <f t="shared" si="1"/>
        <v/>
      </c>
      <c r="K15" s="85" t="str">
        <f t="shared" si="0"/>
        <v/>
      </c>
      <c r="L15" s="127"/>
      <c r="M15" s="65">
        <f t="shared" si="2"/>
        <v>0</v>
      </c>
      <c r="N15" s="65">
        <f t="shared" si="3"/>
        <v>0</v>
      </c>
      <c r="O15" s="65">
        <f t="shared" si="4"/>
        <v>0</v>
      </c>
    </row>
    <row r="16" spans="1:15" x14ac:dyDescent="0.25">
      <c r="A16" s="66">
        <f t="shared" si="5"/>
        <v>9</v>
      </c>
      <c r="B16" s="69"/>
      <c r="C16" s="66" t="e">
        <f>VLOOKUP(B16,'Measure&amp;Incentive Picklist'!E:J,2,FALSE)</f>
        <v>#N/A</v>
      </c>
      <c r="D16" s="69"/>
      <c r="E16" s="70"/>
      <c r="F16" s="70"/>
      <c r="G16" s="70"/>
      <c r="H16" s="71"/>
      <c r="I16" s="71"/>
      <c r="J16" s="72" t="str">
        <f t="shared" si="1"/>
        <v/>
      </c>
      <c r="K16" s="85" t="str">
        <f t="shared" si="0"/>
        <v/>
      </c>
      <c r="L16" s="127"/>
      <c r="M16" s="65">
        <f t="shared" si="2"/>
        <v>0</v>
      </c>
      <c r="N16" s="65">
        <f t="shared" si="3"/>
        <v>0</v>
      </c>
      <c r="O16" s="65">
        <f t="shared" si="4"/>
        <v>0</v>
      </c>
    </row>
    <row r="17" spans="1:15" x14ac:dyDescent="0.25">
      <c r="A17" s="66">
        <f t="shared" si="5"/>
        <v>10</v>
      </c>
      <c r="B17" s="69"/>
      <c r="C17" s="66" t="e">
        <f>VLOOKUP(B17,'Measure&amp;Incentive Picklist'!E:J,2,FALSE)</f>
        <v>#N/A</v>
      </c>
      <c r="D17" s="69"/>
      <c r="E17" s="70"/>
      <c r="F17" s="70"/>
      <c r="G17" s="70"/>
      <c r="H17" s="71"/>
      <c r="I17" s="71"/>
      <c r="J17" s="72" t="str">
        <f t="shared" si="1"/>
        <v/>
      </c>
      <c r="K17" s="85" t="str">
        <f t="shared" si="0"/>
        <v/>
      </c>
      <c r="L17" s="127"/>
      <c r="M17" s="65">
        <f t="shared" si="2"/>
        <v>0</v>
      </c>
      <c r="N17" s="65">
        <f t="shared" si="3"/>
        <v>0</v>
      </c>
      <c r="O17" s="65">
        <f t="shared" si="4"/>
        <v>0</v>
      </c>
    </row>
    <row r="18" spans="1:15" x14ac:dyDescent="0.25">
      <c r="A18" s="66">
        <f t="shared" si="5"/>
        <v>11</v>
      </c>
      <c r="B18" s="69"/>
      <c r="C18" s="66" t="e">
        <f>VLOOKUP(B18,'Measure&amp;Incentive Picklist'!E:J,2,FALSE)</f>
        <v>#N/A</v>
      </c>
      <c r="D18" s="69"/>
      <c r="E18" s="70"/>
      <c r="F18" s="70"/>
      <c r="G18" s="70"/>
      <c r="H18" s="71"/>
      <c r="I18" s="71"/>
      <c r="J18" s="72" t="str">
        <f t="shared" si="1"/>
        <v/>
      </c>
      <c r="K18" s="85" t="str">
        <f t="shared" si="0"/>
        <v/>
      </c>
      <c r="L18" s="127"/>
      <c r="M18" s="65">
        <f t="shared" si="2"/>
        <v>0</v>
      </c>
      <c r="N18" s="65">
        <f t="shared" si="3"/>
        <v>0</v>
      </c>
      <c r="O18" s="65">
        <f t="shared" si="4"/>
        <v>0</v>
      </c>
    </row>
    <row r="19" spans="1:15" x14ac:dyDescent="0.25">
      <c r="A19" s="66">
        <f t="shared" si="5"/>
        <v>12</v>
      </c>
      <c r="B19" s="69"/>
      <c r="C19" s="66" t="e">
        <f>VLOOKUP(B19,'Measure&amp;Incentive Picklist'!E:J,2,FALSE)</f>
        <v>#N/A</v>
      </c>
      <c r="D19" s="69"/>
      <c r="E19" s="70"/>
      <c r="F19" s="70"/>
      <c r="G19" s="70"/>
      <c r="H19" s="71"/>
      <c r="I19" s="71"/>
      <c r="J19" s="72" t="str">
        <f t="shared" si="1"/>
        <v/>
      </c>
      <c r="K19" s="85" t="str">
        <f t="shared" si="0"/>
        <v/>
      </c>
      <c r="L19" s="127"/>
      <c r="M19" s="65">
        <f t="shared" si="2"/>
        <v>0</v>
      </c>
      <c r="N19" s="65">
        <f t="shared" si="3"/>
        <v>0</v>
      </c>
      <c r="O19" s="65">
        <f t="shared" si="4"/>
        <v>0</v>
      </c>
    </row>
    <row r="20" spans="1:15" x14ac:dyDescent="0.25">
      <c r="A20" s="66">
        <f t="shared" si="5"/>
        <v>13</v>
      </c>
      <c r="B20" s="69"/>
      <c r="C20" s="66" t="e">
        <f>VLOOKUP(B20,'Measure&amp;Incentive Picklist'!E:J,2,FALSE)</f>
        <v>#N/A</v>
      </c>
      <c r="D20" s="69"/>
      <c r="E20" s="70"/>
      <c r="F20" s="70"/>
      <c r="G20" s="70"/>
      <c r="H20" s="71"/>
      <c r="I20" s="71"/>
      <c r="J20" s="72" t="str">
        <f t="shared" si="1"/>
        <v/>
      </c>
      <c r="K20" s="85" t="str">
        <f t="shared" si="0"/>
        <v/>
      </c>
      <c r="L20" s="127"/>
      <c r="M20" s="65">
        <f t="shared" si="2"/>
        <v>0</v>
      </c>
      <c r="N20" s="65">
        <f t="shared" si="3"/>
        <v>0</v>
      </c>
      <c r="O20" s="65">
        <f t="shared" si="4"/>
        <v>0</v>
      </c>
    </row>
    <row r="21" spans="1:15" x14ac:dyDescent="0.25">
      <c r="A21" s="66">
        <f t="shared" si="5"/>
        <v>14</v>
      </c>
      <c r="B21" s="69"/>
      <c r="C21" s="66" t="e">
        <f>VLOOKUP(B21,'Measure&amp;Incentive Picklist'!E:J,2,FALSE)</f>
        <v>#N/A</v>
      </c>
      <c r="D21" s="69"/>
      <c r="E21" s="70"/>
      <c r="F21" s="70"/>
      <c r="G21" s="70"/>
      <c r="H21" s="71"/>
      <c r="I21" s="71"/>
      <c r="J21" s="72" t="str">
        <f t="shared" si="1"/>
        <v/>
      </c>
      <c r="K21" s="85" t="str">
        <f t="shared" si="0"/>
        <v/>
      </c>
      <c r="L21" s="127"/>
      <c r="M21" s="65">
        <f t="shared" si="2"/>
        <v>0</v>
      </c>
      <c r="N21" s="65">
        <f t="shared" si="3"/>
        <v>0</v>
      </c>
      <c r="O21" s="65">
        <f t="shared" si="4"/>
        <v>0</v>
      </c>
    </row>
    <row r="22" spans="1:15" x14ac:dyDescent="0.25">
      <c r="A22" s="66">
        <f t="shared" si="5"/>
        <v>15</v>
      </c>
      <c r="B22" s="69"/>
      <c r="C22" s="66" t="e">
        <f>VLOOKUP(B22,'Measure&amp;Incentive Picklist'!E:J,2,FALSE)</f>
        <v>#N/A</v>
      </c>
      <c r="D22" s="69"/>
      <c r="E22" s="70"/>
      <c r="F22" s="70"/>
      <c r="G22" s="70"/>
      <c r="H22" s="71"/>
      <c r="I22" s="71"/>
      <c r="J22" s="72" t="str">
        <f t="shared" si="1"/>
        <v/>
      </c>
      <c r="K22" s="85" t="str">
        <f t="shared" si="0"/>
        <v/>
      </c>
      <c r="L22" s="127"/>
      <c r="M22" s="65">
        <f t="shared" si="2"/>
        <v>0</v>
      </c>
      <c r="N22" s="65">
        <f t="shared" si="3"/>
        <v>0</v>
      </c>
      <c r="O22" s="65">
        <f t="shared" si="4"/>
        <v>0</v>
      </c>
    </row>
    <row r="23" spans="1:15" x14ac:dyDescent="0.25">
      <c r="A23" s="66">
        <f t="shared" si="5"/>
        <v>16</v>
      </c>
      <c r="B23" s="69"/>
      <c r="C23" s="66" t="e">
        <f>VLOOKUP(B23,'Measure&amp;Incentive Picklist'!E:J,2,FALSE)</f>
        <v>#N/A</v>
      </c>
      <c r="D23" s="69"/>
      <c r="E23" s="70"/>
      <c r="F23" s="70"/>
      <c r="G23" s="70"/>
      <c r="H23" s="71"/>
      <c r="I23" s="71"/>
      <c r="J23" s="72" t="str">
        <f t="shared" si="1"/>
        <v/>
      </c>
      <c r="K23" s="85" t="str">
        <f t="shared" si="0"/>
        <v/>
      </c>
      <c r="L23" s="127"/>
      <c r="M23" s="65">
        <f t="shared" si="2"/>
        <v>0</v>
      </c>
      <c r="N23" s="65">
        <f t="shared" si="3"/>
        <v>0</v>
      </c>
      <c r="O23" s="65">
        <f t="shared" si="4"/>
        <v>0</v>
      </c>
    </row>
    <row r="24" spans="1:15" x14ac:dyDescent="0.25">
      <c r="A24" s="66">
        <f t="shared" si="5"/>
        <v>17</v>
      </c>
      <c r="B24" s="69"/>
      <c r="C24" s="66" t="e">
        <f>VLOOKUP(B24,'Measure&amp;Incentive Picklist'!E:J,2,FALSE)</f>
        <v>#N/A</v>
      </c>
      <c r="D24" s="69"/>
      <c r="E24" s="70"/>
      <c r="F24" s="70"/>
      <c r="G24" s="70"/>
      <c r="H24" s="71"/>
      <c r="I24" s="71"/>
      <c r="J24" s="72" t="str">
        <f t="shared" si="1"/>
        <v/>
      </c>
      <c r="K24" s="85" t="str">
        <f t="shared" si="0"/>
        <v/>
      </c>
      <c r="L24" s="127"/>
      <c r="M24" s="65">
        <f t="shared" si="2"/>
        <v>0</v>
      </c>
      <c r="N24" s="65">
        <f t="shared" si="3"/>
        <v>0</v>
      </c>
      <c r="O24" s="65">
        <f t="shared" si="4"/>
        <v>0</v>
      </c>
    </row>
    <row r="25" spans="1:15" x14ac:dyDescent="0.25">
      <c r="A25" s="66">
        <f t="shared" si="5"/>
        <v>18</v>
      </c>
      <c r="B25" s="69"/>
      <c r="C25" s="66" t="e">
        <f>VLOOKUP(B25,'Measure&amp;Incentive Picklist'!E:J,2,FALSE)</f>
        <v>#N/A</v>
      </c>
      <c r="D25" s="69"/>
      <c r="E25" s="70"/>
      <c r="F25" s="70"/>
      <c r="G25" s="70"/>
      <c r="H25" s="71"/>
      <c r="I25" s="71"/>
      <c r="J25" s="72" t="str">
        <f t="shared" si="1"/>
        <v/>
      </c>
      <c r="K25" s="85" t="str">
        <f t="shared" si="0"/>
        <v/>
      </c>
      <c r="L25" s="127"/>
      <c r="M25" s="65">
        <f t="shared" si="2"/>
        <v>0</v>
      </c>
      <c r="N25" s="65">
        <f t="shared" si="3"/>
        <v>0</v>
      </c>
      <c r="O25" s="65">
        <f t="shared" si="4"/>
        <v>0</v>
      </c>
    </row>
    <row r="26" spans="1:15" x14ac:dyDescent="0.25">
      <c r="A26" s="66">
        <f t="shared" si="5"/>
        <v>19</v>
      </c>
      <c r="B26" s="69"/>
      <c r="C26" s="66" t="e">
        <f>VLOOKUP(B26,'Measure&amp;Incentive Picklist'!E:J,2,FALSE)</f>
        <v>#N/A</v>
      </c>
      <c r="D26" s="69"/>
      <c r="E26" s="70"/>
      <c r="F26" s="70"/>
      <c r="G26" s="70"/>
      <c r="H26" s="71"/>
      <c r="I26" s="71"/>
      <c r="J26" s="72" t="str">
        <f t="shared" si="1"/>
        <v/>
      </c>
      <c r="K26" s="85" t="str">
        <f t="shared" si="0"/>
        <v/>
      </c>
      <c r="L26" s="127"/>
      <c r="M26" s="65">
        <f t="shared" si="2"/>
        <v>0</v>
      </c>
      <c r="N26" s="65">
        <f t="shared" si="3"/>
        <v>0</v>
      </c>
      <c r="O26" s="65">
        <f t="shared" si="4"/>
        <v>0</v>
      </c>
    </row>
    <row r="27" spans="1:15" x14ac:dyDescent="0.25">
      <c r="A27" s="66">
        <f t="shared" si="5"/>
        <v>20</v>
      </c>
      <c r="B27" s="69"/>
      <c r="C27" s="66" t="e">
        <f>VLOOKUP(B27,'Measure&amp;Incentive Picklist'!E:J,2,FALSE)</f>
        <v>#N/A</v>
      </c>
      <c r="D27" s="69"/>
      <c r="E27" s="70"/>
      <c r="F27" s="70"/>
      <c r="G27" s="70"/>
      <c r="H27" s="71"/>
      <c r="I27" s="71"/>
      <c r="J27" s="72" t="str">
        <f t="shared" si="1"/>
        <v/>
      </c>
      <c r="K27" s="85" t="str">
        <f t="shared" si="0"/>
        <v/>
      </c>
      <c r="L27" s="127"/>
      <c r="M27" s="65">
        <f t="shared" si="2"/>
        <v>0</v>
      </c>
      <c r="N27" s="65">
        <f t="shared" si="3"/>
        <v>0</v>
      </c>
      <c r="O27" s="65">
        <f t="shared" si="4"/>
        <v>0</v>
      </c>
    </row>
    <row r="28" spans="1:15" x14ac:dyDescent="0.25">
      <c r="A28" s="66">
        <f t="shared" si="5"/>
        <v>21</v>
      </c>
      <c r="B28" s="69"/>
      <c r="C28" s="66" t="e">
        <f>VLOOKUP(B28,'Measure&amp;Incentive Picklist'!E:J,2,FALSE)</f>
        <v>#N/A</v>
      </c>
      <c r="D28" s="69"/>
      <c r="E28" s="70"/>
      <c r="F28" s="70"/>
      <c r="G28" s="70"/>
      <c r="H28" s="71"/>
      <c r="I28" s="71"/>
      <c r="J28" s="72" t="str">
        <f t="shared" si="1"/>
        <v/>
      </c>
      <c r="K28" s="85" t="str">
        <f t="shared" si="0"/>
        <v/>
      </c>
      <c r="L28" s="127"/>
      <c r="M28" s="65">
        <f t="shared" si="2"/>
        <v>0</v>
      </c>
      <c r="N28" s="65">
        <f t="shared" si="3"/>
        <v>0</v>
      </c>
      <c r="O28" s="65">
        <f t="shared" si="4"/>
        <v>0</v>
      </c>
    </row>
    <row r="29" spans="1:15" x14ac:dyDescent="0.25">
      <c r="A29" s="66">
        <f t="shared" si="5"/>
        <v>22</v>
      </c>
      <c r="B29" s="69"/>
      <c r="C29" s="66" t="e">
        <f>VLOOKUP(B29,'Measure&amp;Incentive Picklist'!E:J,2,FALSE)</f>
        <v>#N/A</v>
      </c>
      <c r="D29" s="69"/>
      <c r="E29" s="70"/>
      <c r="F29" s="70"/>
      <c r="G29" s="70"/>
      <c r="H29" s="71"/>
      <c r="I29" s="71"/>
      <c r="J29" s="72" t="str">
        <f t="shared" si="1"/>
        <v/>
      </c>
      <c r="K29" s="85" t="str">
        <f t="shared" si="0"/>
        <v/>
      </c>
      <c r="L29" s="127"/>
      <c r="M29" s="65">
        <f t="shared" si="2"/>
        <v>0</v>
      </c>
      <c r="N29" s="65">
        <f t="shared" si="3"/>
        <v>0</v>
      </c>
      <c r="O29" s="65">
        <f t="shared" si="4"/>
        <v>0</v>
      </c>
    </row>
    <row r="30" spans="1:15" x14ac:dyDescent="0.25">
      <c r="A30" s="66">
        <f t="shared" si="5"/>
        <v>23</v>
      </c>
      <c r="B30" s="69"/>
      <c r="C30" s="66" t="e">
        <f>VLOOKUP(B30,'Measure&amp;Incentive Picklist'!E:J,2,FALSE)</f>
        <v>#N/A</v>
      </c>
      <c r="D30" s="69"/>
      <c r="E30" s="70"/>
      <c r="F30" s="70"/>
      <c r="G30" s="70"/>
      <c r="H30" s="71"/>
      <c r="I30" s="71"/>
      <c r="J30" s="72" t="str">
        <f t="shared" si="1"/>
        <v/>
      </c>
      <c r="K30" s="85" t="str">
        <f t="shared" si="0"/>
        <v/>
      </c>
      <c r="L30" s="127"/>
      <c r="M30" s="65">
        <f t="shared" si="2"/>
        <v>0</v>
      </c>
      <c r="N30" s="65">
        <f t="shared" si="3"/>
        <v>0</v>
      </c>
      <c r="O30" s="65">
        <f t="shared" si="4"/>
        <v>0</v>
      </c>
    </row>
    <row r="31" spans="1:15" x14ac:dyDescent="0.25">
      <c r="A31" s="66">
        <f t="shared" si="5"/>
        <v>24</v>
      </c>
      <c r="B31" s="69"/>
      <c r="C31" s="66" t="e">
        <f>VLOOKUP(B31,'Measure&amp;Incentive Picklist'!E:J,2,FALSE)</f>
        <v>#N/A</v>
      </c>
      <c r="D31" s="69"/>
      <c r="E31" s="70"/>
      <c r="F31" s="70"/>
      <c r="G31" s="70"/>
      <c r="H31" s="71"/>
      <c r="I31" s="71"/>
      <c r="J31" s="72" t="str">
        <f t="shared" si="1"/>
        <v/>
      </c>
      <c r="K31" s="85" t="str">
        <f t="shared" si="0"/>
        <v/>
      </c>
      <c r="L31" s="127"/>
      <c r="M31" s="65">
        <f t="shared" si="2"/>
        <v>0</v>
      </c>
      <c r="N31" s="65">
        <f t="shared" si="3"/>
        <v>0</v>
      </c>
      <c r="O31" s="65">
        <f t="shared" si="4"/>
        <v>0</v>
      </c>
    </row>
    <row r="32" spans="1:15" x14ac:dyDescent="0.25">
      <c r="A32" s="66">
        <f t="shared" si="5"/>
        <v>25</v>
      </c>
      <c r="B32" s="69"/>
      <c r="C32" s="66" t="e">
        <f>VLOOKUP(B32,'Measure&amp;Incentive Picklist'!E:J,2,FALSE)</f>
        <v>#N/A</v>
      </c>
      <c r="D32" s="69"/>
      <c r="E32" s="70"/>
      <c r="F32" s="70"/>
      <c r="G32" s="70"/>
      <c r="H32" s="71"/>
      <c r="I32" s="71"/>
      <c r="J32" s="72" t="str">
        <f t="shared" si="1"/>
        <v/>
      </c>
      <c r="K32" s="85" t="str">
        <f t="shared" si="0"/>
        <v/>
      </c>
      <c r="L32" s="127"/>
      <c r="M32" s="65">
        <f t="shared" si="2"/>
        <v>0</v>
      </c>
      <c r="N32" s="65">
        <f t="shared" si="3"/>
        <v>0</v>
      </c>
      <c r="O32" s="65">
        <f t="shared" si="4"/>
        <v>0</v>
      </c>
    </row>
    <row r="33" spans="1:15" x14ac:dyDescent="0.25">
      <c r="A33" s="66">
        <f t="shared" si="5"/>
        <v>26</v>
      </c>
      <c r="B33" s="69"/>
      <c r="C33" s="66" t="e">
        <f>VLOOKUP(B33,'Measure&amp;Incentive Picklist'!E:J,2,FALSE)</f>
        <v>#N/A</v>
      </c>
      <c r="D33" s="69"/>
      <c r="E33" s="70"/>
      <c r="F33" s="70"/>
      <c r="G33" s="70"/>
      <c r="H33" s="71"/>
      <c r="I33" s="71"/>
      <c r="J33" s="72" t="str">
        <f t="shared" si="1"/>
        <v/>
      </c>
      <c r="K33" s="85" t="str">
        <f t="shared" si="0"/>
        <v/>
      </c>
      <c r="M33" s="65">
        <f t="shared" si="2"/>
        <v>0</v>
      </c>
      <c r="N33" s="65">
        <f t="shared" si="3"/>
        <v>0</v>
      </c>
      <c r="O33" s="65">
        <f t="shared" si="4"/>
        <v>0</v>
      </c>
    </row>
    <row r="34" spans="1:15" x14ac:dyDescent="0.25">
      <c r="A34" s="66">
        <f t="shared" si="5"/>
        <v>27</v>
      </c>
      <c r="B34" s="69"/>
      <c r="C34" s="66" t="e">
        <f>VLOOKUP(B34,'Measure&amp;Incentive Picklist'!E:J,2,FALSE)</f>
        <v>#N/A</v>
      </c>
      <c r="D34" s="69"/>
      <c r="E34" s="70"/>
      <c r="F34" s="70"/>
      <c r="G34" s="70"/>
      <c r="H34" s="71"/>
      <c r="I34" s="71"/>
      <c r="J34" s="72" t="str">
        <f t="shared" si="1"/>
        <v/>
      </c>
      <c r="K34" s="85" t="str">
        <f t="shared" si="0"/>
        <v/>
      </c>
      <c r="M34" s="65">
        <f t="shared" si="2"/>
        <v>0</v>
      </c>
      <c r="N34" s="65">
        <f t="shared" si="3"/>
        <v>0</v>
      </c>
      <c r="O34" s="65">
        <f t="shared" si="4"/>
        <v>0</v>
      </c>
    </row>
    <row r="35" spans="1:15" x14ac:dyDescent="0.25">
      <c r="A35" s="66">
        <f t="shared" si="5"/>
        <v>28</v>
      </c>
      <c r="B35" s="69"/>
      <c r="C35" s="66" t="e">
        <f>VLOOKUP(B35,'Measure&amp;Incentive Picklist'!E:J,2,FALSE)</f>
        <v>#N/A</v>
      </c>
      <c r="D35" s="69"/>
      <c r="E35" s="70"/>
      <c r="F35" s="70"/>
      <c r="G35" s="70"/>
      <c r="H35" s="71"/>
      <c r="I35" s="71"/>
      <c r="J35" s="72" t="str">
        <f t="shared" si="1"/>
        <v/>
      </c>
      <c r="K35" s="85" t="str">
        <f t="shared" si="0"/>
        <v/>
      </c>
      <c r="M35" s="65">
        <f t="shared" si="2"/>
        <v>0</v>
      </c>
      <c r="N35" s="65">
        <f t="shared" si="3"/>
        <v>0</v>
      </c>
      <c r="O35" s="65">
        <f t="shared" si="4"/>
        <v>0</v>
      </c>
    </row>
    <row r="36" spans="1:15" x14ac:dyDescent="0.25">
      <c r="A36" s="66">
        <f t="shared" si="5"/>
        <v>29</v>
      </c>
      <c r="B36" s="69"/>
      <c r="C36" s="66" t="e">
        <f>VLOOKUP(B36,'Measure&amp;Incentive Picklist'!E:J,2,FALSE)</f>
        <v>#N/A</v>
      </c>
      <c r="D36" s="69"/>
      <c r="E36" s="70"/>
      <c r="F36" s="70"/>
      <c r="G36" s="70"/>
      <c r="H36" s="71"/>
      <c r="I36" s="71"/>
      <c r="J36" s="72" t="str">
        <f t="shared" si="1"/>
        <v/>
      </c>
      <c r="K36" s="85" t="str">
        <f t="shared" si="0"/>
        <v/>
      </c>
      <c r="M36" s="65">
        <f t="shared" si="2"/>
        <v>0</v>
      </c>
      <c r="N36" s="65">
        <f t="shared" si="3"/>
        <v>0</v>
      </c>
      <c r="O36" s="65">
        <f t="shared" si="4"/>
        <v>0</v>
      </c>
    </row>
    <row r="37" spans="1:15" x14ac:dyDescent="0.25">
      <c r="A37" s="66">
        <f t="shared" si="5"/>
        <v>30</v>
      </c>
      <c r="B37" s="69"/>
      <c r="C37" s="66" t="e">
        <f>VLOOKUP(B37,'Measure&amp;Incentive Picklist'!E:J,2,FALSE)</f>
        <v>#N/A</v>
      </c>
      <c r="D37" s="69"/>
      <c r="E37" s="70"/>
      <c r="F37" s="70"/>
      <c r="G37" s="70"/>
      <c r="H37" s="71"/>
      <c r="I37" s="71"/>
      <c r="J37" s="72" t="str">
        <f t="shared" si="1"/>
        <v/>
      </c>
      <c r="K37" s="85" t="str">
        <f t="shared" si="0"/>
        <v/>
      </c>
      <c r="M37" s="65">
        <f t="shared" si="2"/>
        <v>0</v>
      </c>
      <c r="N37" s="65">
        <f t="shared" si="3"/>
        <v>0</v>
      </c>
      <c r="O37" s="65">
        <f t="shared" si="4"/>
        <v>0</v>
      </c>
    </row>
    <row r="38" spans="1:15" x14ac:dyDescent="0.25">
      <c r="A38" s="66">
        <f t="shared" si="5"/>
        <v>31</v>
      </c>
      <c r="B38" s="69"/>
      <c r="C38" s="66" t="e">
        <f>VLOOKUP(B38,'Measure&amp;Incentive Picklist'!E:J,2,FALSE)</f>
        <v>#N/A</v>
      </c>
      <c r="D38" s="69"/>
      <c r="E38" s="70"/>
      <c r="F38" s="70"/>
      <c r="G38" s="70"/>
      <c r="H38" s="71"/>
      <c r="I38" s="71"/>
      <c r="J38" s="72" t="str">
        <f t="shared" si="1"/>
        <v/>
      </c>
      <c r="K38" s="85" t="str">
        <f t="shared" si="0"/>
        <v/>
      </c>
      <c r="M38" s="65">
        <f t="shared" si="2"/>
        <v>0</v>
      </c>
      <c r="N38" s="65">
        <f t="shared" si="3"/>
        <v>0</v>
      </c>
      <c r="O38" s="65">
        <f t="shared" si="4"/>
        <v>0</v>
      </c>
    </row>
    <row r="39" spans="1:15" x14ac:dyDescent="0.25">
      <c r="A39" s="66">
        <f t="shared" si="5"/>
        <v>32</v>
      </c>
      <c r="B39" s="69"/>
      <c r="C39" s="66" t="e">
        <f>VLOOKUP(B39,'Measure&amp;Incentive Picklist'!E:J,2,FALSE)</f>
        <v>#N/A</v>
      </c>
      <c r="D39" s="69"/>
      <c r="E39" s="70"/>
      <c r="F39" s="70"/>
      <c r="G39" s="70"/>
      <c r="H39" s="71"/>
      <c r="I39" s="71"/>
      <c r="J39" s="72" t="str">
        <f t="shared" si="1"/>
        <v/>
      </c>
      <c r="K39" s="85" t="str">
        <f t="shared" si="0"/>
        <v/>
      </c>
      <c r="M39" s="65">
        <f t="shared" si="2"/>
        <v>0</v>
      </c>
      <c r="N39" s="65">
        <f t="shared" si="3"/>
        <v>0</v>
      </c>
      <c r="O39" s="65">
        <f t="shared" si="4"/>
        <v>0</v>
      </c>
    </row>
    <row r="40" spans="1:15" x14ac:dyDescent="0.25">
      <c r="A40" s="66">
        <f t="shared" si="5"/>
        <v>33</v>
      </c>
      <c r="B40" s="69"/>
      <c r="C40" s="66" t="e">
        <f>VLOOKUP(B40,'Measure&amp;Incentive Picklist'!E:J,2,FALSE)</f>
        <v>#N/A</v>
      </c>
      <c r="D40" s="69"/>
      <c r="E40" s="70"/>
      <c r="F40" s="70"/>
      <c r="G40" s="70"/>
      <c r="H40" s="71"/>
      <c r="I40" s="71"/>
      <c r="J40" s="72" t="str">
        <f t="shared" si="1"/>
        <v/>
      </c>
      <c r="K40" s="85" t="str">
        <f t="shared" si="0"/>
        <v/>
      </c>
      <c r="M40" s="65">
        <f t="shared" si="2"/>
        <v>0</v>
      </c>
      <c r="N40" s="65">
        <f t="shared" si="3"/>
        <v>0</v>
      </c>
      <c r="O40" s="65">
        <f t="shared" si="4"/>
        <v>0</v>
      </c>
    </row>
    <row r="41" spans="1:15" x14ac:dyDescent="0.25">
      <c r="A41" s="66">
        <f t="shared" si="5"/>
        <v>34</v>
      </c>
      <c r="B41" s="69"/>
      <c r="C41" s="66" t="e">
        <f>VLOOKUP(B41,'Measure&amp;Incentive Picklist'!E:J,2,FALSE)</f>
        <v>#N/A</v>
      </c>
      <c r="D41" s="69"/>
      <c r="E41" s="70"/>
      <c r="F41" s="70"/>
      <c r="G41" s="70"/>
      <c r="H41" s="71"/>
      <c r="I41" s="71"/>
      <c r="J41" s="72" t="str">
        <f t="shared" si="1"/>
        <v/>
      </c>
      <c r="K41" s="85" t="str">
        <f t="shared" si="0"/>
        <v/>
      </c>
      <c r="M41" s="65">
        <f t="shared" si="2"/>
        <v>0</v>
      </c>
      <c r="N41" s="65">
        <f t="shared" si="3"/>
        <v>0</v>
      </c>
      <c r="O41" s="65">
        <f t="shared" si="4"/>
        <v>0</v>
      </c>
    </row>
    <row r="42" spans="1:15" x14ac:dyDescent="0.25">
      <c r="A42" s="66">
        <f t="shared" si="5"/>
        <v>35</v>
      </c>
      <c r="B42" s="69"/>
      <c r="C42" s="66" t="e">
        <f>VLOOKUP(B42,'Measure&amp;Incentive Picklist'!E:J,2,FALSE)</f>
        <v>#N/A</v>
      </c>
      <c r="D42" s="69"/>
      <c r="E42" s="70"/>
      <c r="F42" s="70"/>
      <c r="G42" s="70"/>
      <c r="H42" s="71"/>
      <c r="I42" s="71"/>
      <c r="J42" s="72" t="str">
        <f t="shared" si="1"/>
        <v/>
      </c>
      <c r="K42" s="85" t="str">
        <f t="shared" si="0"/>
        <v/>
      </c>
      <c r="M42" s="65">
        <f t="shared" si="2"/>
        <v>0</v>
      </c>
      <c r="N42" s="65">
        <f t="shared" si="3"/>
        <v>0</v>
      </c>
      <c r="O42" s="65">
        <f t="shared" si="4"/>
        <v>0</v>
      </c>
    </row>
    <row r="43" spans="1:15" x14ac:dyDescent="0.25">
      <c r="A43" s="66">
        <f t="shared" si="5"/>
        <v>36</v>
      </c>
      <c r="B43" s="69"/>
      <c r="C43" s="66" t="e">
        <f>VLOOKUP(B43,'Measure&amp;Incentive Picklist'!E:J,2,FALSE)</f>
        <v>#N/A</v>
      </c>
      <c r="D43" s="69"/>
      <c r="E43" s="70"/>
      <c r="F43" s="70"/>
      <c r="G43" s="70"/>
      <c r="H43" s="71"/>
      <c r="I43" s="71"/>
      <c r="J43" s="72" t="str">
        <f t="shared" si="1"/>
        <v/>
      </c>
      <c r="K43" s="85" t="str">
        <f t="shared" si="0"/>
        <v/>
      </c>
      <c r="M43" s="65">
        <f t="shared" si="2"/>
        <v>0</v>
      </c>
      <c r="N43" s="65">
        <f t="shared" si="3"/>
        <v>0</v>
      </c>
      <c r="O43" s="65">
        <f t="shared" si="4"/>
        <v>0</v>
      </c>
    </row>
    <row r="44" spans="1:15" x14ac:dyDescent="0.25">
      <c r="A44" s="66">
        <f t="shared" si="5"/>
        <v>37</v>
      </c>
      <c r="B44" s="69"/>
      <c r="C44" s="66" t="e">
        <f>VLOOKUP(B44,'Measure&amp;Incentive Picklist'!E:J,2,FALSE)</f>
        <v>#N/A</v>
      </c>
      <c r="D44" s="69"/>
      <c r="E44" s="70"/>
      <c r="F44" s="70"/>
      <c r="G44" s="70"/>
      <c r="H44" s="71"/>
      <c r="I44" s="71"/>
      <c r="J44" s="72" t="str">
        <f t="shared" si="1"/>
        <v/>
      </c>
      <c r="K44" s="85" t="str">
        <f t="shared" si="0"/>
        <v/>
      </c>
      <c r="M44" s="65">
        <f t="shared" si="2"/>
        <v>0</v>
      </c>
      <c r="N44" s="65">
        <f t="shared" si="3"/>
        <v>0</v>
      </c>
      <c r="O44" s="65">
        <f t="shared" si="4"/>
        <v>0</v>
      </c>
    </row>
    <row r="45" spans="1:15" x14ac:dyDescent="0.25">
      <c r="A45" s="66">
        <f t="shared" si="5"/>
        <v>38</v>
      </c>
      <c r="B45" s="69"/>
      <c r="C45" s="66" t="e">
        <f>VLOOKUP(B45,'Measure&amp;Incentive Picklist'!E:J,2,FALSE)</f>
        <v>#N/A</v>
      </c>
      <c r="D45" s="69"/>
      <c r="E45" s="70"/>
      <c r="F45" s="70"/>
      <c r="G45" s="70"/>
      <c r="H45" s="71"/>
      <c r="I45" s="71"/>
      <c r="J45" s="72" t="str">
        <f t="shared" si="1"/>
        <v/>
      </c>
      <c r="K45" s="85" t="str">
        <f t="shared" si="0"/>
        <v/>
      </c>
      <c r="M45" s="65">
        <f t="shared" si="2"/>
        <v>0</v>
      </c>
      <c r="N45" s="65">
        <f t="shared" si="3"/>
        <v>0</v>
      </c>
      <c r="O45" s="65">
        <f t="shared" si="4"/>
        <v>0</v>
      </c>
    </row>
    <row r="46" spans="1:15" x14ac:dyDescent="0.25">
      <c r="A46" s="66">
        <f t="shared" si="5"/>
        <v>39</v>
      </c>
      <c r="B46" s="69"/>
      <c r="C46" s="66" t="e">
        <f>VLOOKUP(B46,'Measure&amp;Incentive Picklist'!E:J,2,FALSE)</f>
        <v>#N/A</v>
      </c>
      <c r="D46" s="69"/>
      <c r="E46" s="70"/>
      <c r="F46" s="70"/>
      <c r="G46" s="70"/>
      <c r="H46" s="71"/>
      <c r="I46" s="71"/>
      <c r="J46" s="72" t="str">
        <f t="shared" si="1"/>
        <v/>
      </c>
      <c r="K46" s="85" t="str">
        <f t="shared" si="0"/>
        <v/>
      </c>
      <c r="M46" s="65">
        <f t="shared" si="2"/>
        <v>0</v>
      </c>
      <c r="N46" s="65">
        <f t="shared" si="3"/>
        <v>0</v>
      </c>
      <c r="O46" s="65">
        <f t="shared" si="4"/>
        <v>0</v>
      </c>
    </row>
    <row r="47" spans="1:15" x14ac:dyDescent="0.25">
      <c r="A47" s="66">
        <f t="shared" si="5"/>
        <v>40</v>
      </c>
      <c r="B47" s="69"/>
      <c r="C47" s="66" t="e">
        <f>VLOOKUP(B47,'Measure&amp;Incentive Picklist'!E:J,2,FALSE)</f>
        <v>#N/A</v>
      </c>
      <c r="D47" s="69"/>
      <c r="E47" s="70"/>
      <c r="F47" s="70"/>
      <c r="G47" s="70"/>
      <c r="H47" s="71"/>
      <c r="I47" s="71"/>
      <c r="J47" s="72" t="str">
        <f t="shared" si="1"/>
        <v/>
      </c>
      <c r="K47" s="85" t="str">
        <f t="shared" si="0"/>
        <v/>
      </c>
      <c r="M47" s="65">
        <f t="shared" si="2"/>
        <v>0</v>
      </c>
      <c r="N47" s="65">
        <f t="shared" si="3"/>
        <v>0</v>
      </c>
      <c r="O47" s="65">
        <f t="shared" si="4"/>
        <v>0</v>
      </c>
    </row>
    <row r="48" spans="1:15" x14ac:dyDescent="0.25">
      <c r="A48" s="66">
        <f t="shared" si="5"/>
        <v>41</v>
      </c>
      <c r="B48" s="69"/>
      <c r="C48" s="66" t="e">
        <f>VLOOKUP(B48,'Measure&amp;Incentive Picklist'!E:J,2,FALSE)</f>
        <v>#N/A</v>
      </c>
      <c r="D48" s="69"/>
      <c r="E48" s="70"/>
      <c r="F48" s="70"/>
      <c r="G48" s="70"/>
      <c r="H48" s="71"/>
      <c r="I48" s="71"/>
      <c r="J48" s="72" t="str">
        <f t="shared" si="1"/>
        <v/>
      </c>
      <c r="K48" s="85" t="str">
        <f t="shared" si="0"/>
        <v/>
      </c>
      <c r="M48" s="65">
        <f t="shared" si="2"/>
        <v>0</v>
      </c>
      <c r="N48" s="65">
        <f t="shared" si="3"/>
        <v>0</v>
      </c>
      <c r="O48" s="65">
        <f t="shared" si="4"/>
        <v>0</v>
      </c>
    </row>
    <row r="49" spans="1:15" x14ac:dyDescent="0.25">
      <c r="A49" s="66">
        <f t="shared" si="5"/>
        <v>42</v>
      </c>
      <c r="B49" s="69"/>
      <c r="C49" s="66" t="e">
        <f>VLOOKUP(B49,'Measure&amp;Incentive Picklist'!E:J,2,FALSE)</f>
        <v>#N/A</v>
      </c>
      <c r="D49" s="69"/>
      <c r="E49" s="70"/>
      <c r="F49" s="70"/>
      <c r="G49" s="70"/>
      <c r="H49" s="71"/>
      <c r="I49" s="71"/>
      <c r="J49" s="72" t="str">
        <f t="shared" si="1"/>
        <v/>
      </c>
      <c r="K49" s="85" t="str">
        <f t="shared" si="0"/>
        <v/>
      </c>
      <c r="M49" s="65">
        <f t="shared" si="2"/>
        <v>0</v>
      </c>
      <c r="N49" s="65">
        <f t="shared" si="3"/>
        <v>0</v>
      </c>
      <c r="O49" s="65">
        <f t="shared" si="4"/>
        <v>0</v>
      </c>
    </row>
    <row r="50" spans="1:15" x14ac:dyDescent="0.25">
      <c r="A50" s="66">
        <f t="shared" si="5"/>
        <v>43</v>
      </c>
      <c r="B50" s="69"/>
      <c r="C50" s="66" t="e">
        <f>VLOOKUP(B50,'Measure&amp;Incentive Picklist'!E:J,2,FALSE)</f>
        <v>#N/A</v>
      </c>
      <c r="D50" s="69"/>
      <c r="E50" s="70"/>
      <c r="F50" s="70"/>
      <c r="G50" s="70"/>
      <c r="H50" s="71"/>
      <c r="I50" s="71"/>
      <c r="J50" s="72" t="str">
        <f t="shared" si="1"/>
        <v/>
      </c>
      <c r="K50" s="85" t="str">
        <f t="shared" si="0"/>
        <v/>
      </c>
      <c r="M50" s="65">
        <f t="shared" si="2"/>
        <v>0</v>
      </c>
      <c r="N50" s="65">
        <f t="shared" si="3"/>
        <v>0</v>
      </c>
      <c r="O50" s="65">
        <f t="shared" si="4"/>
        <v>0</v>
      </c>
    </row>
    <row r="51" spans="1:15" x14ac:dyDescent="0.25">
      <c r="A51" s="66">
        <f t="shared" si="5"/>
        <v>44</v>
      </c>
      <c r="B51" s="69"/>
      <c r="C51" s="66" t="e">
        <f>VLOOKUP(B51,'Measure&amp;Incentive Picklist'!E:J,2,FALSE)</f>
        <v>#N/A</v>
      </c>
      <c r="D51" s="69"/>
      <c r="E51" s="70"/>
      <c r="F51" s="70"/>
      <c r="G51" s="70"/>
      <c r="H51" s="71"/>
      <c r="I51" s="71"/>
      <c r="J51" s="72" t="str">
        <f t="shared" si="1"/>
        <v/>
      </c>
      <c r="K51" s="85" t="str">
        <f t="shared" si="0"/>
        <v/>
      </c>
      <c r="M51" s="65">
        <f t="shared" si="2"/>
        <v>0</v>
      </c>
      <c r="N51" s="65">
        <f t="shared" si="3"/>
        <v>0</v>
      </c>
      <c r="O51" s="65">
        <f t="shared" si="4"/>
        <v>0</v>
      </c>
    </row>
    <row r="52" spans="1:15" x14ac:dyDescent="0.25">
      <c r="A52" s="66">
        <f t="shared" si="5"/>
        <v>45</v>
      </c>
      <c r="B52" s="69"/>
      <c r="C52" s="66" t="e">
        <f>VLOOKUP(B52,'Measure&amp;Incentive Picklist'!E:J,2,FALSE)</f>
        <v>#N/A</v>
      </c>
      <c r="D52" s="69"/>
      <c r="E52" s="70"/>
      <c r="F52" s="70"/>
      <c r="G52" s="70"/>
      <c r="H52" s="71"/>
      <c r="I52" s="71"/>
      <c r="J52" s="72" t="str">
        <f t="shared" si="1"/>
        <v/>
      </c>
      <c r="K52" s="85" t="str">
        <f t="shared" si="0"/>
        <v/>
      </c>
      <c r="M52" s="65">
        <f t="shared" si="2"/>
        <v>0</v>
      </c>
      <c r="N52" s="65">
        <f t="shared" si="3"/>
        <v>0</v>
      </c>
      <c r="O52" s="65">
        <f t="shared" si="4"/>
        <v>0</v>
      </c>
    </row>
    <row r="53" spans="1:15" x14ac:dyDescent="0.25">
      <c r="A53" s="66">
        <f t="shared" si="5"/>
        <v>46</v>
      </c>
      <c r="B53" s="69"/>
      <c r="C53" s="66" t="e">
        <f>VLOOKUP(B53,'Measure&amp;Incentive Picklist'!E:J,2,FALSE)</f>
        <v>#N/A</v>
      </c>
      <c r="D53" s="69"/>
      <c r="E53" s="70"/>
      <c r="F53" s="70"/>
      <c r="G53" s="70"/>
      <c r="H53" s="71"/>
      <c r="I53" s="71"/>
      <c r="J53" s="72" t="str">
        <f t="shared" si="1"/>
        <v/>
      </c>
      <c r="K53" s="85" t="str">
        <f t="shared" si="0"/>
        <v/>
      </c>
      <c r="M53" s="65">
        <f t="shared" si="2"/>
        <v>0</v>
      </c>
      <c r="N53" s="65">
        <f t="shared" si="3"/>
        <v>0</v>
      </c>
      <c r="O53" s="65">
        <f t="shared" si="4"/>
        <v>0</v>
      </c>
    </row>
    <row r="54" spans="1:15" x14ac:dyDescent="0.25">
      <c r="A54" s="66">
        <f t="shared" si="5"/>
        <v>47</v>
      </c>
      <c r="B54" s="69"/>
      <c r="C54" s="66" t="e">
        <f>VLOOKUP(B54,'Measure&amp;Incentive Picklist'!E:J,2,FALSE)</f>
        <v>#N/A</v>
      </c>
      <c r="D54" s="69"/>
      <c r="E54" s="70"/>
      <c r="F54" s="70"/>
      <c r="G54" s="70"/>
      <c r="H54" s="71"/>
      <c r="I54" s="71"/>
      <c r="J54" s="72" t="str">
        <f t="shared" si="1"/>
        <v/>
      </c>
      <c r="K54" s="85" t="str">
        <f t="shared" si="0"/>
        <v/>
      </c>
      <c r="M54" s="65">
        <f t="shared" si="2"/>
        <v>0</v>
      </c>
      <c r="N54" s="65">
        <f t="shared" si="3"/>
        <v>0</v>
      </c>
      <c r="O54" s="65">
        <f t="shared" si="4"/>
        <v>0</v>
      </c>
    </row>
    <row r="55" spans="1:15" x14ac:dyDescent="0.25">
      <c r="A55" s="66">
        <f t="shared" si="5"/>
        <v>48</v>
      </c>
      <c r="B55" s="69"/>
      <c r="C55" s="66" t="e">
        <f>VLOOKUP(B55,'Measure&amp;Incentive Picklist'!E:J,2,FALSE)</f>
        <v>#N/A</v>
      </c>
      <c r="D55" s="69"/>
      <c r="E55" s="70"/>
      <c r="F55" s="70"/>
      <c r="G55" s="70"/>
      <c r="H55" s="71"/>
      <c r="I55" s="71"/>
      <c r="J55" s="72" t="str">
        <f t="shared" si="1"/>
        <v/>
      </c>
      <c r="K55" s="85" t="str">
        <f t="shared" si="0"/>
        <v/>
      </c>
      <c r="M55" s="65">
        <f t="shared" si="2"/>
        <v>0</v>
      </c>
      <c r="N55" s="65">
        <f t="shared" si="3"/>
        <v>0</v>
      </c>
      <c r="O55" s="65">
        <f t="shared" si="4"/>
        <v>0</v>
      </c>
    </row>
    <row r="56" spans="1:15" x14ac:dyDescent="0.25">
      <c r="A56" s="66">
        <f t="shared" si="5"/>
        <v>49</v>
      </c>
      <c r="B56" s="69"/>
      <c r="C56" s="66" t="e">
        <f>VLOOKUP(B56,'Measure&amp;Incentive Picklist'!E:J,2,FALSE)</f>
        <v>#N/A</v>
      </c>
      <c r="D56" s="69"/>
      <c r="E56" s="70"/>
      <c r="F56" s="70"/>
      <c r="G56" s="70"/>
      <c r="H56" s="71"/>
      <c r="I56" s="71"/>
      <c r="J56" s="72" t="str">
        <f t="shared" si="1"/>
        <v/>
      </c>
      <c r="K56" s="85" t="str">
        <f t="shared" si="0"/>
        <v/>
      </c>
      <c r="M56" s="65">
        <f t="shared" si="2"/>
        <v>0</v>
      </c>
      <c r="N56" s="65">
        <f t="shared" si="3"/>
        <v>0</v>
      </c>
      <c r="O56" s="65">
        <f t="shared" si="4"/>
        <v>0</v>
      </c>
    </row>
    <row r="57" spans="1:15" x14ac:dyDescent="0.25">
      <c r="A57" s="66">
        <f t="shared" si="5"/>
        <v>50</v>
      </c>
      <c r="B57" s="69"/>
      <c r="C57" s="66" t="e">
        <f>VLOOKUP(B57,'Measure&amp;Incentive Picklist'!E:J,2,FALSE)</f>
        <v>#N/A</v>
      </c>
      <c r="D57" s="69"/>
      <c r="E57" s="70"/>
      <c r="F57" s="70"/>
      <c r="G57" s="70"/>
      <c r="H57" s="71"/>
      <c r="I57" s="71"/>
      <c r="J57" s="72" t="str">
        <f t="shared" si="1"/>
        <v/>
      </c>
      <c r="K57" s="85" t="str">
        <f t="shared" si="0"/>
        <v/>
      </c>
      <c r="M57" s="65">
        <f t="shared" si="2"/>
        <v>0</v>
      </c>
      <c r="N57" s="65">
        <f t="shared" si="3"/>
        <v>0</v>
      </c>
      <c r="O57" s="65">
        <f t="shared" si="4"/>
        <v>0</v>
      </c>
    </row>
    <row r="58" spans="1:15" x14ac:dyDescent="0.25">
      <c r="A58" s="66">
        <f t="shared" si="5"/>
        <v>51</v>
      </c>
      <c r="B58" s="69"/>
      <c r="C58" s="66" t="e">
        <f>VLOOKUP(B58,'Measure&amp;Incentive Picklist'!E:J,2,FALSE)</f>
        <v>#N/A</v>
      </c>
      <c r="D58" s="69"/>
      <c r="E58" s="70"/>
      <c r="F58" s="70"/>
      <c r="G58" s="70"/>
      <c r="H58" s="71"/>
      <c r="I58" s="71"/>
      <c r="J58" s="72" t="str">
        <f t="shared" si="1"/>
        <v/>
      </c>
      <c r="K58" s="85" t="str">
        <f t="shared" si="0"/>
        <v/>
      </c>
      <c r="M58" s="65">
        <f t="shared" si="2"/>
        <v>0</v>
      </c>
      <c r="N58" s="65">
        <f t="shared" si="3"/>
        <v>0</v>
      </c>
      <c r="O58" s="65">
        <f t="shared" si="4"/>
        <v>0</v>
      </c>
    </row>
    <row r="59" spans="1:15" x14ac:dyDescent="0.25">
      <c r="A59" s="66">
        <f t="shared" si="5"/>
        <v>52</v>
      </c>
      <c r="B59" s="69"/>
      <c r="C59" s="66" t="e">
        <f>VLOOKUP(B59,'Measure&amp;Incentive Picklist'!E:J,2,FALSE)</f>
        <v>#N/A</v>
      </c>
      <c r="D59" s="69"/>
      <c r="E59" s="70"/>
      <c r="F59" s="70"/>
      <c r="G59" s="70"/>
      <c r="H59" s="71"/>
      <c r="I59" s="71"/>
      <c r="J59" s="72" t="str">
        <f t="shared" si="1"/>
        <v/>
      </c>
      <c r="K59" s="85" t="str">
        <f t="shared" si="0"/>
        <v/>
      </c>
      <c r="M59" s="65">
        <f t="shared" si="2"/>
        <v>0</v>
      </c>
      <c r="N59" s="65">
        <f t="shared" si="3"/>
        <v>0</v>
      </c>
      <c r="O59" s="65">
        <f t="shared" si="4"/>
        <v>0</v>
      </c>
    </row>
    <row r="60" spans="1:15" x14ac:dyDescent="0.25">
      <c r="A60" s="66">
        <f t="shared" si="5"/>
        <v>53</v>
      </c>
      <c r="B60" s="69"/>
      <c r="C60" s="66" t="e">
        <f>VLOOKUP(B60,'Measure&amp;Incentive Picklist'!E:J,2,FALSE)</f>
        <v>#N/A</v>
      </c>
      <c r="D60" s="69"/>
      <c r="E60" s="70"/>
      <c r="F60" s="70"/>
      <c r="G60" s="70"/>
      <c r="H60" s="71"/>
      <c r="I60" s="71"/>
      <c r="J60" s="72" t="str">
        <f t="shared" si="1"/>
        <v/>
      </c>
      <c r="K60" s="85" t="str">
        <f t="shared" si="0"/>
        <v/>
      </c>
      <c r="M60" s="65">
        <f t="shared" si="2"/>
        <v>0</v>
      </c>
      <c r="N60" s="65">
        <f t="shared" si="3"/>
        <v>0</v>
      </c>
      <c r="O60" s="65">
        <f t="shared" si="4"/>
        <v>0</v>
      </c>
    </row>
    <row r="61" spans="1:15" x14ac:dyDescent="0.25">
      <c r="A61" s="66">
        <f t="shared" si="5"/>
        <v>54</v>
      </c>
      <c r="B61" s="69"/>
      <c r="C61" s="66" t="e">
        <f>VLOOKUP(B61,'Measure&amp;Incentive Picklist'!E:J,2,FALSE)</f>
        <v>#N/A</v>
      </c>
      <c r="D61" s="69"/>
      <c r="E61" s="70"/>
      <c r="F61" s="70"/>
      <c r="G61" s="70"/>
      <c r="H61" s="71"/>
      <c r="I61" s="71"/>
      <c r="J61" s="72" t="str">
        <f t="shared" si="1"/>
        <v/>
      </c>
      <c r="K61" s="85" t="str">
        <f t="shared" si="0"/>
        <v/>
      </c>
      <c r="M61" s="65">
        <f t="shared" si="2"/>
        <v>0</v>
      </c>
      <c r="N61" s="65">
        <f t="shared" si="3"/>
        <v>0</v>
      </c>
      <c r="O61" s="65">
        <f t="shared" si="4"/>
        <v>0</v>
      </c>
    </row>
    <row r="62" spans="1:15" x14ac:dyDescent="0.25">
      <c r="A62" s="66">
        <f t="shared" si="5"/>
        <v>55</v>
      </c>
      <c r="B62" s="69"/>
      <c r="C62" s="66" t="e">
        <f>VLOOKUP(B62,'Measure&amp;Incentive Picklist'!E:J,2,FALSE)</f>
        <v>#N/A</v>
      </c>
      <c r="D62" s="69"/>
      <c r="E62" s="70"/>
      <c r="F62" s="70"/>
      <c r="G62" s="70"/>
      <c r="H62" s="71"/>
      <c r="I62" s="71"/>
      <c r="J62" s="72" t="str">
        <f t="shared" si="1"/>
        <v/>
      </c>
      <c r="K62" s="85" t="str">
        <f t="shared" si="0"/>
        <v/>
      </c>
      <c r="M62" s="65">
        <f t="shared" si="2"/>
        <v>0</v>
      </c>
      <c r="N62" s="65">
        <f t="shared" si="3"/>
        <v>0</v>
      </c>
      <c r="O62" s="65">
        <f t="shared" si="4"/>
        <v>0</v>
      </c>
    </row>
    <row r="63" spans="1:15" x14ac:dyDescent="0.25">
      <c r="A63" s="66">
        <f t="shared" si="5"/>
        <v>56</v>
      </c>
      <c r="B63" s="69"/>
      <c r="C63" s="66" t="e">
        <f>VLOOKUP(B63,'Measure&amp;Incentive Picklist'!E:J,2,FALSE)</f>
        <v>#N/A</v>
      </c>
      <c r="D63" s="69"/>
      <c r="E63" s="70"/>
      <c r="F63" s="70"/>
      <c r="G63" s="70"/>
      <c r="H63" s="71"/>
      <c r="I63" s="71"/>
      <c r="J63" s="72" t="str">
        <f t="shared" si="1"/>
        <v/>
      </c>
      <c r="K63" s="85" t="str">
        <f t="shared" si="0"/>
        <v/>
      </c>
      <c r="M63" s="65">
        <f t="shared" si="2"/>
        <v>0</v>
      </c>
      <c r="N63" s="65">
        <f t="shared" si="3"/>
        <v>0</v>
      </c>
      <c r="O63" s="65">
        <f t="shared" si="4"/>
        <v>0</v>
      </c>
    </row>
    <row r="64" spans="1:15" x14ac:dyDescent="0.25">
      <c r="A64" s="66">
        <f t="shared" si="5"/>
        <v>57</v>
      </c>
      <c r="B64" s="69"/>
      <c r="C64" s="66" t="e">
        <f>VLOOKUP(B64,'Measure&amp;Incentive Picklist'!E:J,2,FALSE)</f>
        <v>#N/A</v>
      </c>
      <c r="D64" s="69"/>
      <c r="E64" s="70"/>
      <c r="F64" s="70"/>
      <c r="G64" s="70"/>
      <c r="H64" s="71"/>
      <c r="I64" s="71"/>
      <c r="J64" s="72" t="str">
        <f t="shared" si="1"/>
        <v/>
      </c>
      <c r="K64" s="85" t="str">
        <f t="shared" si="0"/>
        <v/>
      </c>
      <c r="M64" s="65">
        <f t="shared" si="2"/>
        <v>0</v>
      </c>
      <c r="N64" s="65">
        <f t="shared" si="3"/>
        <v>0</v>
      </c>
      <c r="O64" s="65">
        <f t="shared" si="4"/>
        <v>0</v>
      </c>
    </row>
    <row r="65" spans="1:15" x14ac:dyDescent="0.25">
      <c r="A65" s="66">
        <f t="shared" si="5"/>
        <v>58</v>
      </c>
      <c r="B65" s="69"/>
      <c r="C65" s="66" t="e">
        <f>VLOOKUP(B65,'Measure&amp;Incentive Picklist'!E:J,2,FALSE)</f>
        <v>#N/A</v>
      </c>
      <c r="D65" s="69"/>
      <c r="E65" s="70"/>
      <c r="F65" s="70"/>
      <c r="G65" s="70"/>
      <c r="H65" s="71"/>
      <c r="I65" s="71"/>
      <c r="J65" s="72" t="str">
        <f t="shared" si="1"/>
        <v/>
      </c>
      <c r="K65" s="85" t="str">
        <f t="shared" si="0"/>
        <v/>
      </c>
      <c r="M65" s="65">
        <f t="shared" si="2"/>
        <v>0</v>
      </c>
      <c r="N65" s="65">
        <f t="shared" si="3"/>
        <v>0</v>
      </c>
      <c r="O65" s="65">
        <f t="shared" si="4"/>
        <v>0</v>
      </c>
    </row>
    <row r="66" spans="1:15" x14ac:dyDescent="0.25">
      <c r="A66" s="66">
        <f t="shared" si="5"/>
        <v>59</v>
      </c>
      <c r="B66" s="69"/>
      <c r="C66" s="66" t="e">
        <f>VLOOKUP(B66,'Measure&amp;Incentive Picklist'!E:J,2,FALSE)</f>
        <v>#N/A</v>
      </c>
      <c r="D66" s="69"/>
      <c r="E66" s="70"/>
      <c r="F66" s="70"/>
      <c r="G66" s="70"/>
      <c r="H66" s="71"/>
      <c r="I66" s="71"/>
      <c r="J66" s="72" t="str">
        <f t="shared" si="1"/>
        <v/>
      </c>
      <c r="K66" s="85" t="str">
        <f t="shared" si="0"/>
        <v/>
      </c>
      <c r="M66" s="65">
        <f t="shared" si="2"/>
        <v>0</v>
      </c>
      <c r="N66" s="65">
        <f t="shared" si="3"/>
        <v>0</v>
      </c>
      <c r="O66" s="65">
        <f t="shared" si="4"/>
        <v>0</v>
      </c>
    </row>
    <row r="67" spans="1:15" x14ac:dyDescent="0.25">
      <c r="A67" s="66">
        <f t="shared" si="5"/>
        <v>60</v>
      </c>
      <c r="B67" s="69"/>
      <c r="C67" s="66" t="e">
        <f>VLOOKUP(B67,'Measure&amp;Incentive Picklist'!E:J,2,FALSE)</f>
        <v>#N/A</v>
      </c>
      <c r="D67" s="69"/>
      <c r="E67" s="70"/>
      <c r="F67" s="70"/>
      <c r="G67" s="70"/>
      <c r="H67" s="71"/>
      <c r="I67" s="71"/>
      <c r="J67" s="72" t="str">
        <f t="shared" si="1"/>
        <v/>
      </c>
      <c r="K67" s="85" t="str">
        <f t="shared" si="0"/>
        <v/>
      </c>
      <c r="M67" s="65">
        <f t="shared" si="2"/>
        <v>0</v>
      </c>
      <c r="N67" s="65">
        <f t="shared" si="3"/>
        <v>0</v>
      </c>
      <c r="O67" s="65">
        <f t="shared" si="4"/>
        <v>0</v>
      </c>
    </row>
    <row r="68" spans="1:15" x14ac:dyDescent="0.25">
      <c r="A68" s="66">
        <f t="shared" si="5"/>
        <v>61</v>
      </c>
      <c r="B68" s="69"/>
      <c r="C68" s="66" t="e">
        <f>VLOOKUP(B68,'Measure&amp;Incentive Picklist'!E:J,2,FALSE)</f>
        <v>#N/A</v>
      </c>
      <c r="D68" s="69"/>
      <c r="E68" s="70"/>
      <c r="F68" s="70"/>
      <c r="G68" s="70"/>
      <c r="H68" s="71"/>
      <c r="I68" s="71"/>
      <c r="J68" s="72" t="str">
        <f t="shared" si="1"/>
        <v/>
      </c>
      <c r="K68" s="85" t="str">
        <f t="shared" si="0"/>
        <v/>
      </c>
      <c r="M68" s="65">
        <f t="shared" si="2"/>
        <v>0</v>
      </c>
      <c r="N68" s="65">
        <f t="shared" si="3"/>
        <v>0</v>
      </c>
      <c r="O68" s="65">
        <f t="shared" si="4"/>
        <v>0</v>
      </c>
    </row>
    <row r="69" spans="1:15" x14ac:dyDescent="0.25">
      <c r="A69" s="66">
        <f t="shared" si="5"/>
        <v>62</v>
      </c>
      <c r="B69" s="69"/>
      <c r="C69" s="66" t="e">
        <f>VLOOKUP(B69,'Measure&amp;Incentive Picklist'!E:J,2,FALSE)</f>
        <v>#N/A</v>
      </c>
      <c r="D69" s="69"/>
      <c r="E69" s="70"/>
      <c r="F69" s="70"/>
      <c r="G69" s="70"/>
      <c r="H69" s="71"/>
      <c r="I69" s="71"/>
      <c r="J69" s="72" t="str">
        <f t="shared" si="1"/>
        <v/>
      </c>
      <c r="K69" s="85" t="str">
        <f t="shared" si="0"/>
        <v/>
      </c>
      <c r="M69" s="65">
        <f t="shared" si="2"/>
        <v>0</v>
      </c>
      <c r="N69" s="65">
        <f t="shared" si="3"/>
        <v>0</v>
      </c>
      <c r="O69" s="65">
        <f t="shared" si="4"/>
        <v>0</v>
      </c>
    </row>
    <row r="70" spans="1:15" x14ac:dyDescent="0.25">
      <c r="A70" s="66">
        <f t="shared" si="5"/>
        <v>63</v>
      </c>
      <c r="B70" s="69"/>
      <c r="C70" s="66" t="e">
        <f>VLOOKUP(B70,'Measure&amp;Incentive Picklist'!E:J,2,FALSE)</f>
        <v>#N/A</v>
      </c>
      <c r="D70" s="69"/>
      <c r="E70" s="70"/>
      <c r="F70" s="70"/>
      <c r="G70" s="70"/>
      <c r="H70" s="71"/>
      <c r="I70" s="71"/>
      <c r="J70" s="72" t="str">
        <f t="shared" si="1"/>
        <v/>
      </c>
      <c r="K70" s="85" t="str">
        <f t="shared" si="0"/>
        <v/>
      </c>
      <c r="M70" s="65">
        <f t="shared" si="2"/>
        <v>0</v>
      </c>
      <c r="N70" s="65">
        <f t="shared" si="3"/>
        <v>0</v>
      </c>
      <c r="O70" s="65">
        <f t="shared" si="4"/>
        <v>0</v>
      </c>
    </row>
    <row r="71" spans="1:15" x14ac:dyDescent="0.25">
      <c r="A71" s="66">
        <f t="shared" si="5"/>
        <v>64</v>
      </c>
      <c r="B71" s="69"/>
      <c r="C71" s="66" t="e">
        <f>VLOOKUP(B71,'Measure&amp;Incentive Picklist'!E:J,2,FALSE)</f>
        <v>#N/A</v>
      </c>
      <c r="D71" s="69"/>
      <c r="E71" s="70"/>
      <c r="F71" s="70"/>
      <c r="G71" s="70"/>
      <c r="H71" s="71"/>
      <c r="I71" s="71"/>
      <c r="J71" s="72" t="str">
        <f t="shared" si="1"/>
        <v/>
      </c>
      <c r="K71" s="85" t="str">
        <f t="shared" ref="K71:K134" si="6">IF(ISTEXT(B71),"Contact ConEd","")</f>
        <v/>
      </c>
      <c r="M71" s="65">
        <f t="shared" si="2"/>
        <v>0</v>
      </c>
      <c r="N71" s="65">
        <f t="shared" si="3"/>
        <v>0</v>
      </c>
      <c r="O71" s="65">
        <f t="shared" si="4"/>
        <v>0</v>
      </c>
    </row>
    <row r="72" spans="1:15" x14ac:dyDescent="0.25">
      <c r="A72" s="66">
        <f t="shared" si="5"/>
        <v>65</v>
      </c>
      <c r="B72" s="69"/>
      <c r="C72" s="66" t="e">
        <f>VLOOKUP(B72,'Measure&amp;Incentive Picklist'!E:J,2,FALSE)</f>
        <v>#N/A</v>
      </c>
      <c r="D72" s="69"/>
      <c r="E72" s="70"/>
      <c r="F72" s="70"/>
      <c r="G72" s="70"/>
      <c r="H72" s="71"/>
      <c r="I72" s="71"/>
      <c r="J72" s="72" t="str">
        <f t="shared" si="1"/>
        <v/>
      </c>
      <c r="K72" s="85" t="str">
        <f t="shared" si="6"/>
        <v/>
      </c>
      <c r="M72" s="65">
        <f t="shared" si="2"/>
        <v>0</v>
      </c>
      <c r="N72" s="65">
        <f t="shared" si="3"/>
        <v>0</v>
      </c>
      <c r="O72" s="65">
        <f t="shared" si="4"/>
        <v>0</v>
      </c>
    </row>
    <row r="73" spans="1:15" x14ac:dyDescent="0.25">
      <c r="A73" s="66">
        <f t="shared" si="5"/>
        <v>66</v>
      </c>
      <c r="B73" s="69"/>
      <c r="C73" s="66" t="e">
        <f>VLOOKUP(B73,'Measure&amp;Incentive Picklist'!E:J,2,FALSE)</f>
        <v>#N/A</v>
      </c>
      <c r="D73" s="69"/>
      <c r="E73" s="70"/>
      <c r="F73" s="70"/>
      <c r="G73" s="70"/>
      <c r="H73" s="71"/>
      <c r="I73" s="71"/>
      <c r="J73" s="72" t="str">
        <f t="shared" ref="J73:J136" si="7">IF(AND(H73="",I73=""),"",$H73+$I73)</f>
        <v/>
      </c>
      <c r="K73" s="85" t="str">
        <f t="shared" si="6"/>
        <v/>
      </c>
      <c r="M73" s="65">
        <f t="shared" ref="M73:M136" si="8">IF(OR(B73&gt;"",D73&gt;0,E73&gt;0,F73&gt;0,G73&gt;"",H73&gt;0,I73&gt;0,L73&gt;0),1,0)</f>
        <v>0</v>
      </c>
      <c r="N73" s="65">
        <f t="shared" ref="N73:N136" si="9">IF(ISERROR(M73),1,0)</f>
        <v>0</v>
      </c>
      <c r="O73" s="65">
        <f t="shared" ref="O73:O136" si="10">IF(ISERROR(J73),1,0)</f>
        <v>0</v>
      </c>
    </row>
    <row r="74" spans="1:15" x14ac:dyDescent="0.25">
      <c r="A74" s="66">
        <f t="shared" ref="A74:A137" si="11">A73+1</f>
        <v>67</v>
      </c>
      <c r="B74" s="69"/>
      <c r="C74" s="66" t="e">
        <f>VLOOKUP(B74,'Measure&amp;Incentive Picklist'!E:J,2,FALSE)</f>
        <v>#N/A</v>
      </c>
      <c r="D74" s="69"/>
      <c r="E74" s="70"/>
      <c r="F74" s="70"/>
      <c r="G74" s="70"/>
      <c r="H74" s="71"/>
      <c r="I74" s="71"/>
      <c r="J74" s="72" t="str">
        <f t="shared" si="7"/>
        <v/>
      </c>
      <c r="K74" s="85" t="str">
        <f t="shared" si="6"/>
        <v/>
      </c>
      <c r="M74" s="65">
        <f t="shared" si="8"/>
        <v>0</v>
      </c>
      <c r="N74" s="65">
        <f t="shared" si="9"/>
        <v>0</v>
      </c>
      <c r="O74" s="65">
        <f t="shared" si="10"/>
        <v>0</v>
      </c>
    </row>
    <row r="75" spans="1:15" x14ac:dyDescent="0.25">
      <c r="A75" s="66">
        <f t="shared" si="11"/>
        <v>68</v>
      </c>
      <c r="B75" s="69"/>
      <c r="C75" s="66" t="e">
        <f>VLOOKUP(B75,'Measure&amp;Incentive Picklist'!E:J,2,FALSE)</f>
        <v>#N/A</v>
      </c>
      <c r="D75" s="69"/>
      <c r="E75" s="70"/>
      <c r="F75" s="70"/>
      <c r="G75" s="70"/>
      <c r="H75" s="71"/>
      <c r="I75" s="71"/>
      <c r="J75" s="72" t="str">
        <f t="shared" si="7"/>
        <v/>
      </c>
      <c r="K75" s="85" t="str">
        <f t="shared" si="6"/>
        <v/>
      </c>
      <c r="M75" s="65">
        <f t="shared" si="8"/>
        <v>0</v>
      </c>
      <c r="N75" s="65">
        <f t="shared" si="9"/>
        <v>0</v>
      </c>
      <c r="O75" s="65">
        <f t="shared" si="10"/>
        <v>0</v>
      </c>
    </row>
    <row r="76" spans="1:15" x14ac:dyDescent="0.25">
      <c r="A76" s="66">
        <f t="shared" si="11"/>
        <v>69</v>
      </c>
      <c r="B76" s="69"/>
      <c r="C76" s="66" t="e">
        <f>VLOOKUP(B76,'Measure&amp;Incentive Picklist'!E:J,2,FALSE)</f>
        <v>#N/A</v>
      </c>
      <c r="D76" s="69"/>
      <c r="E76" s="70"/>
      <c r="F76" s="70"/>
      <c r="G76" s="70"/>
      <c r="H76" s="71"/>
      <c r="I76" s="71"/>
      <c r="J76" s="72" t="str">
        <f t="shared" si="7"/>
        <v/>
      </c>
      <c r="K76" s="85" t="str">
        <f t="shared" si="6"/>
        <v/>
      </c>
      <c r="M76" s="65">
        <f t="shared" si="8"/>
        <v>0</v>
      </c>
      <c r="N76" s="65">
        <f t="shared" si="9"/>
        <v>0</v>
      </c>
      <c r="O76" s="65">
        <f t="shared" si="10"/>
        <v>0</v>
      </c>
    </row>
    <row r="77" spans="1:15" x14ac:dyDescent="0.25">
      <c r="A77" s="66">
        <f t="shared" si="11"/>
        <v>70</v>
      </c>
      <c r="B77" s="69"/>
      <c r="C77" s="66" t="e">
        <f>VLOOKUP(B77,'Measure&amp;Incentive Picklist'!E:J,2,FALSE)</f>
        <v>#N/A</v>
      </c>
      <c r="D77" s="69"/>
      <c r="E77" s="70"/>
      <c r="F77" s="70"/>
      <c r="G77" s="70"/>
      <c r="H77" s="71"/>
      <c r="I77" s="71"/>
      <c r="J77" s="72" t="str">
        <f t="shared" si="7"/>
        <v/>
      </c>
      <c r="K77" s="85" t="str">
        <f t="shared" si="6"/>
        <v/>
      </c>
      <c r="M77" s="65">
        <f t="shared" si="8"/>
        <v>0</v>
      </c>
      <c r="N77" s="65">
        <f t="shared" si="9"/>
        <v>0</v>
      </c>
      <c r="O77" s="65">
        <f t="shared" si="10"/>
        <v>0</v>
      </c>
    </row>
    <row r="78" spans="1:15" x14ac:dyDescent="0.25">
      <c r="A78" s="66">
        <f t="shared" si="11"/>
        <v>71</v>
      </c>
      <c r="B78" s="69"/>
      <c r="C78" s="66" t="e">
        <f>VLOOKUP(B78,'Measure&amp;Incentive Picklist'!E:J,2,FALSE)</f>
        <v>#N/A</v>
      </c>
      <c r="D78" s="69"/>
      <c r="E78" s="70"/>
      <c r="F78" s="70"/>
      <c r="G78" s="70"/>
      <c r="H78" s="71"/>
      <c r="I78" s="71"/>
      <c r="J78" s="72" t="str">
        <f t="shared" si="7"/>
        <v/>
      </c>
      <c r="K78" s="85" t="str">
        <f t="shared" si="6"/>
        <v/>
      </c>
      <c r="M78" s="65">
        <f t="shared" si="8"/>
        <v>0</v>
      </c>
      <c r="N78" s="65">
        <f t="shared" si="9"/>
        <v>0</v>
      </c>
      <c r="O78" s="65">
        <f t="shared" si="10"/>
        <v>0</v>
      </c>
    </row>
    <row r="79" spans="1:15" x14ac:dyDescent="0.25">
      <c r="A79" s="66">
        <f t="shared" si="11"/>
        <v>72</v>
      </c>
      <c r="B79" s="69"/>
      <c r="C79" s="66" t="e">
        <f>VLOOKUP(B79,'Measure&amp;Incentive Picklist'!E:J,2,FALSE)</f>
        <v>#N/A</v>
      </c>
      <c r="D79" s="69"/>
      <c r="E79" s="70"/>
      <c r="F79" s="70"/>
      <c r="G79" s="70"/>
      <c r="H79" s="71"/>
      <c r="I79" s="71"/>
      <c r="J79" s="72" t="str">
        <f t="shared" si="7"/>
        <v/>
      </c>
      <c r="K79" s="85" t="str">
        <f t="shared" si="6"/>
        <v/>
      </c>
      <c r="M79" s="65">
        <f t="shared" si="8"/>
        <v>0</v>
      </c>
      <c r="N79" s="65">
        <f t="shared" si="9"/>
        <v>0</v>
      </c>
      <c r="O79" s="65">
        <f t="shared" si="10"/>
        <v>0</v>
      </c>
    </row>
    <row r="80" spans="1:15" x14ac:dyDescent="0.25">
      <c r="A80" s="66">
        <f t="shared" si="11"/>
        <v>73</v>
      </c>
      <c r="B80" s="69"/>
      <c r="C80" s="66" t="e">
        <f>VLOOKUP(B80,'Measure&amp;Incentive Picklist'!E:J,2,FALSE)</f>
        <v>#N/A</v>
      </c>
      <c r="D80" s="69"/>
      <c r="E80" s="70"/>
      <c r="F80" s="70"/>
      <c r="G80" s="70"/>
      <c r="H80" s="71"/>
      <c r="I80" s="71"/>
      <c r="J80" s="72" t="str">
        <f t="shared" si="7"/>
        <v/>
      </c>
      <c r="K80" s="85" t="str">
        <f t="shared" si="6"/>
        <v/>
      </c>
      <c r="M80" s="65">
        <f t="shared" si="8"/>
        <v>0</v>
      </c>
      <c r="N80" s="65">
        <f t="shared" si="9"/>
        <v>0</v>
      </c>
      <c r="O80" s="65">
        <f t="shared" si="10"/>
        <v>0</v>
      </c>
    </row>
    <row r="81" spans="1:15" x14ac:dyDescent="0.25">
      <c r="A81" s="66">
        <f t="shared" si="11"/>
        <v>74</v>
      </c>
      <c r="B81" s="69"/>
      <c r="C81" s="66" t="e">
        <f>VLOOKUP(B81,'Measure&amp;Incentive Picklist'!E:J,2,FALSE)</f>
        <v>#N/A</v>
      </c>
      <c r="D81" s="69"/>
      <c r="E81" s="70"/>
      <c r="F81" s="70"/>
      <c r="G81" s="70"/>
      <c r="H81" s="71"/>
      <c r="I81" s="71"/>
      <c r="J81" s="72" t="str">
        <f t="shared" si="7"/>
        <v/>
      </c>
      <c r="K81" s="85" t="str">
        <f t="shared" si="6"/>
        <v/>
      </c>
      <c r="M81" s="65">
        <f t="shared" si="8"/>
        <v>0</v>
      </c>
      <c r="N81" s="65">
        <f t="shared" si="9"/>
        <v>0</v>
      </c>
      <c r="O81" s="65">
        <f t="shared" si="10"/>
        <v>0</v>
      </c>
    </row>
    <row r="82" spans="1:15" x14ac:dyDescent="0.25">
      <c r="A82" s="66">
        <f t="shared" si="11"/>
        <v>75</v>
      </c>
      <c r="B82" s="69"/>
      <c r="C82" s="66" t="e">
        <f>VLOOKUP(B82,'Measure&amp;Incentive Picklist'!E:J,2,FALSE)</f>
        <v>#N/A</v>
      </c>
      <c r="D82" s="69"/>
      <c r="E82" s="70"/>
      <c r="F82" s="70"/>
      <c r="G82" s="70"/>
      <c r="H82" s="71"/>
      <c r="I82" s="71"/>
      <c r="J82" s="72" t="str">
        <f t="shared" si="7"/>
        <v/>
      </c>
      <c r="K82" s="85" t="str">
        <f t="shared" si="6"/>
        <v/>
      </c>
      <c r="M82" s="65">
        <f t="shared" si="8"/>
        <v>0</v>
      </c>
      <c r="N82" s="65">
        <f t="shared" si="9"/>
        <v>0</v>
      </c>
      <c r="O82" s="65">
        <f t="shared" si="10"/>
        <v>0</v>
      </c>
    </row>
    <row r="83" spans="1:15" x14ac:dyDescent="0.25">
      <c r="A83" s="66">
        <f t="shared" si="11"/>
        <v>76</v>
      </c>
      <c r="B83" s="69"/>
      <c r="C83" s="66" t="e">
        <f>VLOOKUP(B83,'Measure&amp;Incentive Picklist'!E:J,2,FALSE)</f>
        <v>#N/A</v>
      </c>
      <c r="D83" s="69"/>
      <c r="E83" s="70"/>
      <c r="F83" s="70"/>
      <c r="G83" s="70"/>
      <c r="H83" s="71"/>
      <c r="I83" s="71"/>
      <c r="J83" s="72" t="str">
        <f t="shared" si="7"/>
        <v/>
      </c>
      <c r="K83" s="85" t="str">
        <f t="shared" si="6"/>
        <v/>
      </c>
      <c r="M83" s="65">
        <f t="shared" si="8"/>
        <v>0</v>
      </c>
      <c r="N83" s="65">
        <f t="shared" si="9"/>
        <v>0</v>
      </c>
      <c r="O83" s="65">
        <f t="shared" si="10"/>
        <v>0</v>
      </c>
    </row>
    <row r="84" spans="1:15" x14ac:dyDescent="0.25">
      <c r="A84" s="66">
        <f t="shared" si="11"/>
        <v>77</v>
      </c>
      <c r="B84" s="69"/>
      <c r="C84" s="66" t="e">
        <f>VLOOKUP(B84,'Measure&amp;Incentive Picklist'!E:J,2,FALSE)</f>
        <v>#N/A</v>
      </c>
      <c r="D84" s="69"/>
      <c r="E84" s="70"/>
      <c r="F84" s="70"/>
      <c r="G84" s="70"/>
      <c r="H84" s="71"/>
      <c r="I84" s="71"/>
      <c r="J84" s="72" t="str">
        <f t="shared" si="7"/>
        <v/>
      </c>
      <c r="K84" s="85" t="str">
        <f t="shared" si="6"/>
        <v/>
      </c>
      <c r="M84" s="65">
        <f t="shared" si="8"/>
        <v>0</v>
      </c>
      <c r="N84" s="65">
        <f t="shared" si="9"/>
        <v>0</v>
      </c>
      <c r="O84" s="65">
        <f t="shared" si="10"/>
        <v>0</v>
      </c>
    </row>
    <row r="85" spans="1:15" x14ac:dyDescent="0.25">
      <c r="A85" s="66">
        <f t="shared" si="11"/>
        <v>78</v>
      </c>
      <c r="B85" s="69"/>
      <c r="C85" s="66" t="e">
        <f>VLOOKUP(B85,'Measure&amp;Incentive Picklist'!E:J,2,FALSE)</f>
        <v>#N/A</v>
      </c>
      <c r="D85" s="69"/>
      <c r="E85" s="70"/>
      <c r="F85" s="70"/>
      <c r="G85" s="70"/>
      <c r="H85" s="71"/>
      <c r="I85" s="71"/>
      <c r="J85" s="72" t="str">
        <f t="shared" si="7"/>
        <v/>
      </c>
      <c r="K85" s="85" t="str">
        <f t="shared" si="6"/>
        <v/>
      </c>
      <c r="M85" s="65">
        <f t="shared" si="8"/>
        <v>0</v>
      </c>
      <c r="N85" s="65">
        <f t="shared" si="9"/>
        <v>0</v>
      </c>
      <c r="O85" s="65">
        <f t="shared" si="10"/>
        <v>0</v>
      </c>
    </row>
    <row r="86" spans="1:15" x14ac:dyDescent="0.25">
      <c r="A86" s="66">
        <f t="shared" si="11"/>
        <v>79</v>
      </c>
      <c r="B86" s="69"/>
      <c r="C86" s="66" t="e">
        <f>VLOOKUP(B86,'Measure&amp;Incentive Picklist'!E:J,2,FALSE)</f>
        <v>#N/A</v>
      </c>
      <c r="D86" s="69"/>
      <c r="E86" s="70"/>
      <c r="F86" s="70"/>
      <c r="G86" s="70"/>
      <c r="H86" s="71"/>
      <c r="I86" s="71"/>
      <c r="J86" s="72" t="str">
        <f t="shared" si="7"/>
        <v/>
      </c>
      <c r="K86" s="85" t="str">
        <f t="shared" si="6"/>
        <v/>
      </c>
      <c r="M86" s="65">
        <f t="shared" si="8"/>
        <v>0</v>
      </c>
      <c r="N86" s="65">
        <f t="shared" si="9"/>
        <v>0</v>
      </c>
      <c r="O86" s="65">
        <f t="shared" si="10"/>
        <v>0</v>
      </c>
    </row>
    <row r="87" spans="1:15" x14ac:dyDescent="0.25">
      <c r="A87" s="66">
        <f t="shared" si="11"/>
        <v>80</v>
      </c>
      <c r="B87" s="69"/>
      <c r="C87" s="66" t="e">
        <f>VLOOKUP(B87,'Measure&amp;Incentive Picklist'!E:J,2,FALSE)</f>
        <v>#N/A</v>
      </c>
      <c r="D87" s="69"/>
      <c r="E87" s="70"/>
      <c r="F87" s="70"/>
      <c r="G87" s="70"/>
      <c r="H87" s="71"/>
      <c r="I87" s="71"/>
      <c r="J87" s="72" t="str">
        <f t="shared" si="7"/>
        <v/>
      </c>
      <c r="K87" s="85" t="str">
        <f t="shared" si="6"/>
        <v/>
      </c>
      <c r="M87" s="65">
        <f t="shared" si="8"/>
        <v>0</v>
      </c>
      <c r="N87" s="65">
        <f t="shared" si="9"/>
        <v>0</v>
      </c>
      <c r="O87" s="65">
        <f t="shared" si="10"/>
        <v>0</v>
      </c>
    </row>
    <row r="88" spans="1:15" x14ac:dyDescent="0.25">
      <c r="A88" s="66">
        <f t="shared" si="11"/>
        <v>81</v>
      </c>
      <c r="B88" s="69"/>
      <c r="C88" s="66" t="e">
        <f>VLOOKUP(B88,'Measure&amp;Incentive Picklist'!E:J,2,FALSE)</f>
        <v>#N/A</v>
      </c>
      <c r="D88" s="69"/>
      <c r="E88" s="70"/>
      <c r="F88" s="70"/>
      <c r="G88" s="70"/>
      <c r="H88" s="71"/>
      <c r="I88" s="71"/>
      <c r="J88" s="72" t="str">
        <f t="shared" si="7"/>
        <v/>
      </c>
      <c r="K88" s="85" t="str">
        <f t="shared" si="6"/>
        <v/>
      </c>
      <c r="M88" s="65">
        <f t="shared" si="8"/>
        <v>0</v>
      </c>
      <c r="N88" s="65">
        <f t="shared" si="9"/>
        <v>0</v>
      </c>
      <c r="O88" s="65">
        <f t="shared" si="10"/>
        <v>0</v>
      </c>
    </row>
    <row r="89" spans="1:15" x14ac:dyDescent="0.25">
      <c r="A89" s="66">
        <f t="shared" si="11"/>
        <v>82</v>
      </c>
      <c r="B89" s="69"/>
      <c r="C89" s="66" t="e">
        <f>VLOOKUP(B89,'Measure&amp;Incentive Picklist'!E:J,2,FALSE)</f>
        <v>#N/A</v>
      </c>
      <c r="D89" s="69"/>
      <c r="E89" s="70"/>
      <c r="F89" s="70"/>
      <c r="G89" s="70"/>
      <c r="H89" s="71"/>
      <c r="I89" s="71"/>
      <c r="J89" s="72" t="str">
        <f t="shared" si="7"/>
        <v/>
      </c>
      <c r="K89" s="85" t="str">
        <f t="shared" si="6"/>
        <v/>
      </c>
      <c r="M89" s="65">
        <f t="shared" si="8"/>
        <v>0</v>
      </c>
      <c r="N89" s="65">
        <f t="shared" si="9"/>
        <v>0</v>
      </c>
      <c r="O89" s="65">
        <f t="shared" si="10"/>
        <v>0</v>
      </c>
    </row>
    <row r="90" spans="1:15" x14ac:dyDescent="0.25">
      <c r="A90" s="66">
        <f t="shared" si="11"/>
        <v>83</v>
      </c>
      <c r="B90" s="69"/>
      <c r="C90" s="66" t="e">
        <f>VLOOKUP(B90,'Measure&amp;Incentive Picklist'!E:J,2,FALSE)</f>
        <v>#N/A</v>
      </c>
      <c r="D90" s="69"/>
      <c r="E90" s="70"/>
      <c r="F90" s="70"/>
      <c r="G90" s="70"/>
      <c r="H90" s="71"/>
      <c r="I90" s="71"/>
      <c r="J90" s="72" t="str">
        <f t="shared" si="7"/>
        <v/>
      </c>
      <c r="K90" s="85" t="str">
        <f t="shared" si="6"/>
        <v/>
      </c>
      <c r="M90" s="65">
        <f t="shared" si="8"/>
        <v>0</v>
      </c>
      <c r="N90" s="65">
        <f t="shared" si="9"/>
        <v>0</v>
      </c>
      <c r="O90" s="65">
        <f t="shared" si="10"/>
        <v>0</v>
      </c>
    </row>
    <row r="91" spans="1:15" x14ac:dyDescent="0.25">
      <c r="A91" s="66">
        <f t="shared" si="11"/>
        <v>84</v>
      </c>
      <c r="B91" s="69"/>
      <c r="C91" s="66" t="e">
        <f>VLOOKUP(B91,'Measure&amp;Incentive Picklist'!E:J,2,FALSE)</f>
        <v>#N/A</v>
      </c>
      <c r="D91" s="69"/>
      <c r="E91" s="70"/>
      <c r="F91" s="70"/>
      <c r="G91" s="70"/>
      <c r="H91" s="71"/>
      <c r="I91" s="71"/>
      <c r="J91" s="72" t="str">
        <f t="shared" si="7"/>
        <v/>
      </c>
      <c r="K91" s="85" t="str">
        <f t="shared" si="6"/>
        <v/>
      </c>
      <c r="M91" s="65">
        <f t="shared" si="8"/>
        <v>0</v>
      </c>
      <c r="N91" s="65">
        <f t="shared" si="9"/>
        <v>0</v>
      </c>
      <c r="O91" s="65">
        <f t="shared" si="10"/>
        <v>0</v>
      </c>
    </row>
    <row r="92" spans="1:15" x14ac:dyDescent="0.25">
      <c r="A92" s="66">
        <f t="shared" si="11"/>
        <v>85</v>
      </c>
      <c r="B92" s="69"/>
      <c r="C92" s="66" t="e">
        <f>VLOOKUP(B92,'Measure&amp;Incentive Picklist'!E:J,2,FALSE)</f>
        <v>#N/A</v>
      </c>
      <c r="D92" s="69"/>
      <c r="E92" s="70"/>
      <c r="F92" s="70"/>
      <c r="G92" s="70"/>
      <c r="H92" s="71"/>
      <c r="I92" s="71"/>
      <c r="J92" s="72" t="str">
        <f t="shared" si="7"/>
        <v/>
      </c>
      <c r="K92" s="85" t="str">
        <f t="shared" si="6"/>
        <v/>
      </c>
      <c r="M92" s="65">
        <f t="shared" si="8"/>
        <v>0</v>
      </c>
      <c r="N92" s="65">
        <f t="shared" si="9"/>
        <v>0</v>
      </c>
      <c r="O92" s="65">
        <f t="shared" si="10"/>
        <v>0</v>
      </c>
    </row>
    <row r="93" spans="1:15" x14ac:dyDescent="0.25">
      <c r="A93" s="66">
        <f t="shared" si="11"/>
        <v>86</v>
      </c>
      <c r="B93" s="69"/>
      <c r="C93" s="66" t="e">
        <f>VLOOKUP(B93,'Measure&amp;Incentive Picklist'!E:J,2,FALSE)</f>
        <v>#N/A</v>
      </c>
      <c r="D93" s="69"/>
      <c r="E93" s="70"/>
      <c r="F93" s="70"/>
      <c r="G93" s="70"/>
      <c r="H93" s="71"/>
      <c r="I93" s="71"/>
      <c r="J93" s="72" t="str">
        <f t="shared" si="7"/>
        <v/>
      </c>
      <c r="K93" s="85" t="str">
        <f t="shared" si="6"/>
        <v/>
      </c>
      <c r="M93" s="65">
        <f t="shared" si="8"/>
        <v>0</v>
      </c>
      <c r="N93" s="65">
        <f t="shared" si="9"/>
        <v>0</v>
      </c>
      <c r="O93" s="65">
        <f t="shared" si="10"/>
        <v>0</v>
      </c>
    </row>
    <row r="94" spans="1:15" x14ac:dyDescent="0.25">
      <c r="A94" s="66">
        <f t="shared" si="11"/>
        <v>87</v>
      </c>
      <c r="B94" s="69"/>
      <c r="C94" s="66" t="e">
        <f>VLOOKUP(B94,'Measure&amp;Incentive Picklist'!E:J,2,FALSE)</f>
        <v>#N/A</v>
      </c>
      <c r="D94" s="69"/>
      <c r="E94" s="70"/>
      <c r="F94" s="70"/>
      <c r="G94" s="70"/>
      <c r="H94" s="71"/>
      <c r="I94" s="71"/>
      <c r="J94" s="72" t="str">
        <f t="shared" si="7"/>
        <v/>
      </c>
      <c r="K94" s="85" t="str">
        <f t="shared" si="6"/>
        <v/>
      </c>
      <c r="M94" s="65">
        <f t="shared" si="8"/>
        <v>0</v>
      </c>
      <c r="N94" s="65">
        <f t="shared" si="9"/>
        <v>0</v>
      </c>
      <c r="O94" s="65">
        <f t="shared" si="10"/>
        <v>0</v>
      </c>
    </row>
    <row r="95" spans="1:15" x14ac:dyDescent="0.25">
      <c r="A95" s="66">
        <f t="shared" si="11"/>
        <v>88</v>
      </c>
      <c r="B95" s="69"/>
      <c r="C95" s="66" t="e">
        <f>VLOOKUP(B95,'Measure&amp;Incentive Picklist'!E:J,2,FALSE)</f>
        <v>#N/A</v>
      </c>
      <c r="D95" s="69"/>
      <c r="E95" s="70"/>
      <c r="F95" s="70"/>
      <c r="G95" s="70"/>
      <c r="H95" s="71"/>
      <c r="I95" s="71"/>
      <c r="J95" s="72" t="str">
        <f t="shared" si="7"/>
        <v/>
      </c>
      <c r="K95" s="85" t="str">
        <f t="shared" si="6"/>
        <v/>
      </c>
      <c r="M95" s="65">
        <f t="shared" si="8"/>
        <v>0</v>
      </c>
      <c r="N95" s="65">
        <f t="shared" si="9"/>
        <v>0</v>
      </c>
      <c r="O95" s="65">
        <f t="shared" si="10"/>
        <v>0</v>
      </c>
    </row>
    <row r="96" spans="1:15" x14ac:dyDescent="0.25">
      <c r="A96" s="66">
        <f t="shared" si="11"/>
        <v>89</v>
      </c>
      <c r="B96" s="69"/>
      <c r="C96" s="66" t="e">
        <f>VLOOKUP(B96,'Measure&amp;Incentive Picklist'!E:J,2,FALSE)</f>
        <v>#N/A</v>
      </c>
      <c r="D96" s="69"/>
      <c r="E96" s="70"/>
      <c r="F96" s="70"/>
      <c r="G96" s="70"/>
      <c r="H96" s="71"/>
      <c r="I96" s="71"/>
      <c r="J96" s="72" t="str">
        <f t="shared" si="7"/>
        <v/>
      </c>
      <c r="K96" s="85" t="str">
        <f t="shared" si="6"/>
        <v/>
      </c>
      <c r="M96" s="65">
        <f t="shared" si="8"/>
        <v>0</v>
      </c>
      <c r="N96" s="65">
        <f t="shared" si="9"/>
        <v>0</v>
      </c>
      <c r="O96" s="65">
        <f t="shared" si="10"/>
        <v>0</v>
      </c>
    </row>
    <row r="97" spans="1:15" x14ac:dyDescent="0.25">
      <c r="A97" s="66">
        <f t="shared" si="11"/>
        <v>90</v>
      </c>
      <c r="B97" s="69"/>
      <c r="C97" s="66" t="e">
        <f>VLOOKUP(B97,'Measure&amp;Incentive Picklist'!E:J,2,FALSE)</f>
        <v>#N/A</v>
      </c>
      <c r="D97" s="69"/>
      <c r="E97" s="70"/>
      <c r="F97" s="70"/>
      <c r="G97" s="70"/>
      <c r="H97" s="71"/>
      <c r="I97" s="71"/>
      <c r="J97" s="72" t="str">
        <f t="shared" si="7"/>
        <v/>
      </c>
      <c r="K97" s="85" t="str">
        <f t="shared" si="6"/>
        <v/>
      </c>
      <c r="M97" s="65">
        <f t="shared" si="8"/>
        <v>0</v>
      </c>
      <c r="N97" s="65">
        <f t="shared" si="9"/>
        <v>0</v>
      </c>
      <c r="O97" s="65">
        <f t="shared" si="10"/>
        <v>0</v>
      </c>
    </row>
    <row r="98" spans="1:15" x14ac:dyDescent="0.25">
      <c r="A98" s="66">
        <f t="shared" si="11"/>
        <v>91</v>
      </c>
      <c r="B98" s="69"/>
      <c r="C98" s="66" t="e">
        <f>VLOOKUP(B98,'Measure&amp;Incentive Picklist'!E:J,2,FALSE)</f>
        <v>#N/A</v>
      </c>
      <c r="D98" s="69"/>
      <c r="E98" s="70"/>
      <c r="F98" s="70"/>
      <c r="G98" s="70"/>
      <c r="H98" s="71"/>
      <c r="I98" s="71"/>
      <c r="J98" s="72" t="str">
        <f t="shared" si="7"/>
        <v/>
      </c>
      <c r="K98" s="85" t="str">
        <f t="shared" si="6"/>
        <v/>
      </c>
      <c r="M98" s="65">
        <f t="shared" si="8"/>
        <v>0</v>
      </c>
      <c r="N98" s="65">
        <f t="shared" si="9"/>
        <v>0</v>
      </c>
      <c r="O98" s="65">
        <f t="shared" si="10"/>
        <v>0</v>
      </c>
    </row>
    <row r="99" spans="1:15" x14ac:dyDescent="0.25">
      <c r="A99" s="66">
        <f t="shared" si="11"/>
        <v>92</v>
      </c>
      <c r="B99" s="69"/>
      <c r="C99" s="66" t="e">
        <f>VLOOKUP(B99,'Measure&amp;Incentive Picklist'!E:J,2,FALSE)</f>
        <v>#N/A</v>
      </c>
      <c r="D99" s="69"/>
      <c r="E99" s="70"/>
      <c r="F99" s="70"/>
      <c r="G99" s="70"/>
      <c r="H99" s="71"/>
      <c r="I99" s="71"/>
      <c r="J99" s="72" t="str">
        <f t="shared" si="7"/>
        <v/>
      </c>
      <c r="K99" s="85" t="str">
        <f t="shared" si="6"/>
        <v/>
      </c>
      <c r="M99" s="65">
        <f t="shared" si="8"/>
        <v>0</v>
      </c>
      <c r="N99" s="65">
        <f t="shared" si="9"/>
        <v>0</v>
      </c>
      <c r="O99" s="65">
        <f t="shared" si="10"/>
        <v>0</v>
      </c>
    </row>
    <row r="100" spans="1:15" x14ac:dyDescent="0.25">
      <c r="A100" s="66">
        <f t="shared" si="11"/>
        <v>93</v>
      </c>
      <c r="B100" s="69"/>
      <c r="C100" s="66" t="e">
        <f>VLOOKUP(B100,'Measure&amp;Incentive Picklist'!E:J,2,FALSE)</f>
        <v>#N/A</v>
      </c>
      <c r="D100" s="69"/>
      <c r="E100" s="70"/>
      <c r="F100" s="70"/>
      <c r="G100" s="70"/>
      <c r="H100" s="71"/>
      <c r="I100" s="71"/>
      <c r="J100" s="72" t="str">
        <f t="shared" si="7"/>
        <v/>
      </c>
      <c r="K100" s="85" t="str">
        <f t="shared" si="6"/>
        <v/>
      </c>
      <c r="M100" s="65">
        <f t="shared" si="8"/>
        <v>0</v>
      </c>
      <c r="N100" s="65">
        <f t="shared" si="9"/>
        <v>0</v>
      </c>
      <c r="O100" s="65">
        <f t="shared" si="10"/>
        <v>0</v>
      </c>
    </row>
    <row r="101" spans="1:15" x14ac:dyDescent="0.25">
      <c r="A101" s="66">
        <f t="shared" si="11"/>
        <v>94</v>
      </c>
      <c r="B101" s="69"/>
      <c r="C101" s="66" t="e">
        <f>VLOOKUP(B101,'Measure&amp;Incentive Picklist'!E:J,2,FALSE)</f>
        <v>#N/A</v>
      </c>
      <c r="D101" s="69"/>
      <c r="E101" s="70"/>
      <c r="F101" s="70"/>
      <c r="G101" s="70"/>
      <c r="H101" s="71"/>
      <c r="I101" s="71"/>
      <c r="J101" s="72" t="str">
        <f t="shared" si="7"/>
        <v/>
      </c>
      <c r="K101" s="85" t="str">
        <f t="shared" si="6"/>
        <v/>
      </c>
      <c r="M101" s="65">
        <f t="shared" si="8"/>
        <v>0</v>
      </c>
      <c r="N101" s="65">
        <f t="shared" si="9"/>
        <v>0</v>
      </c>
      <c r="O101" s="65">
        <f t="shared" si="10"/>
        <v>0</v>
      </c>
    </row>
    <row r="102" spans="1:15" x14ac:dyDescent="0.25">
      <c r="A102" s="66">
        <f t="shared" si="11"/>
        <v>95</v>
      </c>
      <c r="B102" s="69"/>
      <c r="C102" s="66" t="e">
        <f>VLOOKUP(B102,'Measure&amp;Incentive Picklist'!E:J,2,FALSE)</f>
        <v>#N/A</v>
      </c>
      <c r="D102" s="69"/>
      <c r="E102" s="70"/>
      <c r="F102" s="70"/>
      <c r="G102" s="70"/>
      <c r="H102" s="71"/>
      <c r="I102" s="71"/>
      <c r="J102" s="72" t="str">
        <f t="shared" si="7"/>
        <v/>
      </c>
      <c r="K102" s="85" t="str">
        <f t="shared" si="6"/>
        <v/>
      </c>
      <c r="M102" s="65">
        <f t="shared" si="8"/>
        <v>0</v>
      </c>
      <c r="N102" s="65">
        <f t="shared" si="9"/>
        <v>0</v>
      </c>
      <c r="O102" s="65">
        <f t="shared" si="10"/>
        <v>0</v>
      </c>
    </row>
    <row r="103" spans="1:15" x14ac:dyDescent="0.25">
      <c r="A103" s="66">
        <f t="shared" si="11"/>
        <v>96</v>
      </c>
      <c r="B103" s="69"/>
      <c r="C103" s="66" t="e">
        <f>VLOOKUP(B103,'Measure&amp;Incentive Picklist'!E:J,2,FALSE)</f>
        <v>#N/A</v>
      </c>
      <c r="D103" s="69"/>
      <c r="E103" s="70"/>
      <c r="F103" s="70"/>
      <c r="G103" s="70"/>
      <c r="H103" s="71"/>
      <c r="I103" s="71"/>
      <c r="J103" s="72" t="str">
        <f t="shared" si="7"/>
        <v/>
      </c>
      <c r="K103" s="85" t="str">
        <f t="shared" si="6"/>
        <v/>
      </c>
      <c r="M103" s="65">
        <f t="shared" si="8"/>
        <v>0</v>
      </c>
      <c r="N103" s="65">
        <f t="shared" si="9"/>
        <v>0</v>
      </c>
      <c r="O103" s="65">
        <f t="shared" si="10"/>
        <v>0</v>
      </c>
    </row>
    <row r="104" spans="1:15" x14ac:dyDescent="0.25">
      <c r="A104" s="66">
        <f t="shared" si="11"/>
        <v>97</v>
      </c>
      <c r="B104" s="69"/>
      <c r="C104" s="66" t="e">
        <f>VLOOKUP(B104,'Measure&amp;Incentive Picklist'!E:J,2,FALSE)</f>
        <v>#N/A</v>
      </c>
      <c r="D104" s="69"/>
      <c r="E104" s="70"/>
      <c r="F104" s="70"/>
      <c r="G104" s="70"/>
      <c r="H104" s="71"/>
      <c r="I104" s="71"/>
      <c r="J104" s="72" t="str">
        <f t="shared" si="7"/>
        <v/>
      </c>
      <c r="K104" s="85" t="str">
        <f t="shared" si="6"/>
        <v/>
      </c>
      <c r="M104" s="65">
        <f t="shared" si="8"/>
        <v>0</v>
      </c>
      <c r="N104" s="65">
        <f t="shared" si="9"/>
        <v>0</v>
      </c>
      <c r="O104" s="65">
        <f t="shared" si="10"/>
        <v>0</v>
      </c>
    </row>
    <row r="105" spans="1:15" x14ac:dyDescent="0.25">
      <c r="A105" s="66">
        <f t="shared" si="11"/>
        <v>98</v>
      </c>
      <c r="B105" s="69"/>
      <c r="C105" s="66" t="e">
        <f>VLOOKUP(B105,'Measure&amp;Incentive Picklist'!E:J,2,FALSE)</f>
        <v>#N/A</v>
      </c>
      <c r="D105" s="69"/>
      <c r="E105" s="70"/>
      <c r="F105" s="70"/>
      <c r="G105" s="70"/>
      <c r="H105" s="71"/>
      <c r="I105" s="71"/>
      <c r="J105" s="72" t="str">
        <f t="shared" si="7"/>
        <v/>
      </c>
      <c r="K105" s="85" t="str">
        <f t="shared" si="6"/>
        <v/>
      </c>
      <c r="M105" s="65">
        <f t="shared" si="8"/>
        <v>0</v>
      </c>
      <c r="N105" s="65">
        <f t="shared" si="9"/>
        <v>0</v>
      </c>
      <c r="O105" s="65">
        <f t="shared" si="10"/>
        <v>0</v>
      </c>
    </row>
    <row r="106" spans="1:15" x14ac:dyDescent="0.25">
      <c r="A106" s="66">
        <f t="shared" si="11"/>
        <v>99</v>
      </c>
      <c r="B106" s="69"/>
      <c r="C106" s="66" t="e">
        <f>VLOOKUP(B106,'Measure&amp;Incentive Picklist'!E:J,2,FALSE)</f>
        <v>#N/A</v>
      </c>
      <c r="D106" s="69"/>
      <c r="E106" s="70"/>
      <c r="F106" s="70"/>
      <c r="G106" s="70"/>
      <c r="H106" s="71"/>
      <c r="I106" s="71"/>
      <c r="J106" s="72" t="str">
        <f t="shared" si="7"/>
        <v/>
      </c>
      <c r="K106" s="85" t="str">
        <f t="shared" si="6"/>
        <v/>
      </c>
      <c r="M106" s="65">
        <f t="shared" si="8"/>
        <v>0</v>
      </c>
      <c r="N106" s="65">
        <f t="shared" si="9"/>
        <v>0</v>
      </c>
      <c r="O106" s="65">
        <f t="shared" si="10"/>
        <v>0</v>
      </c>
    </row>
    <row r="107" spans="1:15" x14ac:dyDescent="0.25">
      <c r="A107" s="66">
        <f t="shared" si="11"/>
        <v>100</v>
      </c>
      <c r="B107" s="69"/>
      <c r="C107" s="66" t="e">
        <f>VLOOKUP(B107,'Measure&amp;Incentive Picklist'!E:J,2,FALSE)</f>
        <v>#N/A</v>
      </c>
      <c r="D107" s="69"/>
      <c r="E107" s="70"/>
      <c r="F107" s="70"/>
      <c r="G107" s="70"/>
      <c r="H107" s="71"/>
      <c r="I107" s="71"/>
      <c r="J107" s="72" t="str">
        <f t="shared" si="7"/>
        <v/>
      </c>
      <c r="K107" s="85" t="str">
        <f t="shared" si="6"/>
        <v/>
      </c>
      <c r="M107" s="65">
        <f t="shared" si="8"/>
        <v>0</v>
      </c>
      <c r="N107" s="65">
        <f t="shared" si="9"/>
        <v>0</v>
      </c>
      <c r="O107" s="65">
        <f t="shared" si="10"/>
        <v>0</v>
      </c>
    </row>
    <row r="108" spans="1:15" x14ac:dyDescent="0.25">
      <c r="A108" s="66">
        <f t="shared" si="11"/>
        <v>101</v>
      </c>
      <c r="B108" s="69"/>
      <c r="C108" s="66" t="e">
        <f>VLOOKUP(B108,'Measure&amp;Incentive Picklist'!E:J,2,FALSE)</f>
        <v>#N/A</v>
      </c>
      <c r="D108" s="69"/>
      <c r="E108" s="70"/>
      <c r="F108" s="70"/>
      <c r="G108" s="70"/>
      <c r="H108" s="71"/>
      <c r="I108" s="71"/>
      <c r="J108" s="72" t="str">
        <f t="shared" si="7"/>
        <v/>
      </c>
      <c r="K108" s="85" t="str">
        <f t="shared" si="6"/>
        <v/>
      </c>
      <c r="M108" s="65">
        <f t="shared" si="8"/>
        <v>0</v>
      </c>
      <c r="N108" s="65">
        <f t="shared" si="9"/>
        <v>0</v>
      </c>
      <c r="O108" s="65">
        <f t="shared" si="10"/>
        <v>0</v>
      </c>
    </row>
    <row r="109" spans="1:15" x14ac:dyDescent="0.25">
      <c r="A109" s="66">
        <f t="shared" si="11"/>
        <v>102</v>
      </c>
      <c r="B109" s="69"/>
      <c r="C109" s="66" t="e">
        <f>VLOOKUP(B109,'Measure&amp;Incentive Picklist'!E:J,2,FALSE)</f>
        <v>#N/A</v>
      </c>
      <c r="D109" s="69"/>
      <c r="E109" s="70"/>
      <c r="F109" s="70"/>
      <c r="G109" s="70"/>
      <c r="H109" s="71"/>
      <c r="I109" s="71"/>
      <c r="J109" s="72" t="str">
        <f t="shared" si="7"/>
        <v/>
      </c>
      <c r="K109" s="85" t="str">
        <f t="shared" si="6"/>
        <v/>
      </c>
      <c r="M109" s="65">
        <f t="shared" si="8"/>
        <v>0</v>
      </c>
      <c r="N109" s="65">
        <f t="shared" si="9"/>
        <v>0</v>
      </c>
      <c r="O109" s="65">
        <f t="shared" si="10"/>
        <v>0</v>
      </c>
    </row>
    <row r="110" spans="1:15" x14ac:dyDescent="0.25">
      <c r="A110" s="66">
        <f t="shared" si="11"/>
        <v>103</v>
      </c>
      <c r="B110" s="69"/>
      <c r="C110" s="66" t="e">
        <f>VLOOKUP(B110,'Measure&amp;Incentive Picklist'!E:J,2,FALSE)</f>
        <v>#N/A</v>
      </c>
      <c r="D110" s="69"/>
      <c r="E110" s="70"/>
      <c r="F110" s="70"/>
      <c r="G110" s="70"/>
      <c r="H110" s="71"/>
      <c r="I110" s="71"/>
      <c r="J110" s="72" t="str">
        <f t="shared" si="7"/>
        <v/>
      </c>
      <c r="K110" s="85" t="str">
        <f t="shared" si="6"/>
        <v/>
      </c>
      <c r="M110" s="65">
        <f t="shared" si="8"/>
        <v>0</v>
      </c>
      <c r="N110" s="65">
        <f t="shared" si="9"/>
        <v>0</v>
      </c>
      <c r="O110" s="65">
        <f t="shared" si="10"/>
        <v>0</v>
      </c>
    </row>
    <row r="111" spans="1:15" x14ac:dyDescent="0.25">
      <c r="A111" s="66">
        <f t="shared" si="11"/>
        <v>104</v>
      </c>
      <c r="B111" s="69"/>
      <c r="C111" s="66" t="e">
        <f>VLOOKUP(B111,'Measure&amp;Incentive Picklist'!E:J,2,FALSE)</f>
        <v>#N/A</v>
      </c>
      <c r="D111" s="69"/>
      <c r="E111" s="70"/>
      <c r="F111" s="70"/>
      <c r="G111" s="70"/>
      <c r="H111" s="71"/>
      <c r="I111" s="71"/>
      <c r="J111" s="72" t="str">
        <f t="shared" si="7"/>
        <v/>
      </c>
      <c r="K111" s="85" t="str">
        <f t="shared" si="6"/>
        <v/>
      </c>
      <c r="M111" s="65">
        <f t="shared" si="8"/>
        <v>0</v>
      </c>
      <c r="N111" s="65">
        <f t="shared" si="9"/>
        <v>0</v>
      </c>
      <c r="O111" s="65">
        <f t="shared" si="10"/>
        <v>0</v>
      </c>
    </row>
    <row r="112" spans="1:15" x14ac:dyDescent="0.25">
      <c r="A112" s="66">
        <f t="shared" si="11"/>
        <v>105</v>
      </c>
      <c r="B112" s="69"/>
      <c r="C112" s="66" t="e">
        <f>VLOOKUP(B112,'Measure&amp;Incentive Picklist'!E:J,2,FALSE)</f>
        <v>#N/A</v>
      </c>
      <c r="D112" s="69"/>
      <c r="E112" s="70"/>
      <c r="F112" s="70"/>
      <c r="G112" s="70"/>
      <c r="H112" s="71"/>
      <c r="I112" s="71"/>
      <c r="J112" s="72" t="str">
        <f t="shared" si="7"/>
        <v/>
      </c>
      <c r="K112" s="85" t="str">
        <f t="shared" si="6"/>
        <v/>
      </c>
      <c r="M112" s="65">
        <f t="shared" si="8"/>
        <v>0</v>
      </c>
      <c r="N112" s="65">
        <f t="shared" si="9"/>
        <v>0</v>
      </c>
      <c r="O112" s="65">
        <f t="shared" si="10"/>
        <v>0</v>
      </c>
    </row>
    <row r="113" spans="1:15" x14ac:dyDescent="0.25">
      <c r="A113" s="66">
        <f t="shared" si="11"/>
        <v>106</v>
      </c>
      <c r="B113" s="69"/>
      <c r="C113" s="66" t="e">
        <f>VLOOKUP(B113,'Measure&amp;Incentive Picklist'!E:J,2,FALSE)</f>
        <v>#N/A</v>
      </c>
      <c r="D113" s="69"/>
      <c r="E113" s="70"/>
      <c r="F113" s="70"/>
      <c r="G113" s="70"/>
      <c r="H113" s="71"/>
      <c r="I113" s="71"/>
      <c r="J113" s="72" t="str">
        <f t="shared" si="7"/>
        <v/>
      </c>
      <c r="K113" s="85" t="str">
        <f t="shared" si="6"/>
        <v/>
      </c>
      <c r="M113" s="65">
        <f t="shared" si="8"/>
        <v>0</v>
      </c>
      <c r="N113" s="65">
        <f t="shared" si="9"/>
        <v>0</v>
      </c>
      <c r="O113" s="65">
        <f t="shared" si="10"/>
        <v>0</v>
      </c>
    </row>
    <row r="114" spans="1:15" x14ac:dyDescent="0.25">
      <c r="A114" s="66">
        <f t="shared" si="11"/>
        <v>107</v>
      </c>
      <c r="B114" s="69"/>
      <c r="C114" s="66" t="e">
        <f>VLOOKUP(B114,'Measure&amp;Incentive Picklist'!E:J,2,FALSE)</f>
        <v>#N/A</v>
      </c>
      <c r="D114" s="69"/>
      <c r="E114" s="70"/>
      <c r="F114" s="70"/>
      <c r="G114" s="70"/>
      <c r="H114" s="71"/>
      <c r="I114" s="71"/>
      <c r="J114" s="72" t="str">
        <f t="shared" si="7"/>
        <v/>
      </c>
      <c r="K114" s="85" t="str">
        <f t="shared" si="6"/>
        <v/>
      </c>
      <c r="M114" s="65">
        <f t="shared" si="8"/>
        <v>0</v>
      </c>
      <c r="N114" s="65">
        <f t="shared" si="9"/>
        <v>0</v>
      </c>
      <c r="O114" s="65">
        <f t="shared" si="10"/>
        <v>0</v>
      </c>
    </row>
    <row r="115" spans="1:15" x14ac:dyDescent="0.25">
      <c r="A115" s="66">
        <f t="shared" si="11"/>
        <v>108</v>
      </c>
      <c r="B115" s="69"/>
      <c r="C115" s="66" t="e">
        <f>VLOOKUP(B115,'Measure&amp;Incentive Picklist'!E:J,2,FALSE)</f>
        <v>#N/A</v>
      </c>
      <c r="D115" s="69"/>
      <c r="E115" s="70"/>
      <c r="F115" s="70"/>
      <c r="G115" s="70"/>
      <c r="H115" s="71"/>
      <c r="I115" s="71"/>
      <c r="J115" s="72" t="str">
        <f t="shared" si="7"/>
        <v/>
      </c>
      <c r="K115" s="85" t="str">
        <f t="shared" si="6"/>
        <v/>
      </c>
      <c r="M115" s="65">
        <f t="shared" si="8"/>
        <v>0</v>
      </c>
      <c r="N115" s="65">
        <f t="shared" si="9"/>
        <v>0</v>
      </c>
      <c r="O115" s="65">
        <f t="shared" si="10"/>
        <v>0</v>
      </c>
    </row>
    <row r="116" spans="1:15" x14ac:dyDescent="0.25">
      <c r="A116" s="66">
        <f t="shared" si="11"/>
        <v>109</v>
      </c>
      <c r="B116" s="69"/>
      <c r="C116" s="66" t="e">
        <f>VLOOKUP(B116,'Measure&amp;Incentive Picklist'!E:J,2,FALSE)</f>
        <v>#N/A</v>
      </c>
      <c r="D116" s="69"/>
      <c r="E116" s="70"/>
      <c r="F116" s="70"/>
      <c r="G116" s="70"/>
      <c r="H116" s="71"/>
      <c r="I116" s="71"/>
      <c r="J116" s="72" t="str">
        <f t="shared" si="7"/>
        <v/>
      </c>
      <c r="K116" s="85" t="str">
        <f t="shared" si="6"/>
        <v/>
      </c>
      <c r="M116" s="65">
        <f t="shared" si="8"/>
        <v>0</v>
      </c>
      <c r="N116" s="65">
        <f t="shared" si="9"/>
        <v>0</v>
      </c>
      <c r="O116" s="65">
        <f t="shared" si="10"/>
        <v>0</v>
      </c>
    </row>
    <row r="117" spans="1:15" x14ac:dyDescent="0.25">
      <c r="A117" s="66">
        <f t="shared" si="11"/>
        <v>110</v>
      </c>
      <c r="B117" s="69"/>
      <c r="C117" s="66" t="e">
        <f>VLOOKUP(B117,'Measure&amp;Incentive Picklist'!E:J,2,FALSE)</f>
        <v>#N/A</v>
      </c>
      <c r="D117" s="69"/>
      <c r="E117" s="70"/>
      <c r="F117" s="70"/>
      <c r="G117" s="70"/>
      <c r="H117" s="71"/>
      <c r="I117" s="71"/>
      <c r="J117" s="72" t="str">
        <f t="shared" si="7"/>
        <v/>
      </c>
      <c r="K117" s="85" t="str">
        <f t="shared" si="6"/>
        <v/>
      </c>
      <c r="M117" s="65">
        <f t="shared" si="8"/>
        <v>0</v>
      </c>
      <c r="N117" s="65">
        <f t="shared" si="9"/>
        <v>0</v>
      </c>
      <c r="O117" s="65">
        <f t="shared" si="10"/>
        <v>0</v>
      </c>
    </row>
    <row r="118" spans="1:15" x14ac:dyDescent="0.25">
      <c r="A118" s="66">
        <f t="shared" si="11"/>
        <v>111</v>
      </c>
      <c r="B118" s="69"/>
      <c r="C118" s="66" t="e">
        <f>VLOOKUP(B118,'Measure&amp;Incentive Picklist'!E:J,2,FALSE)</f>
        <v>#N/A</v>
      </c>
      <c r="D118" s="69"/>
      <c r="E118" s="70"/>
      <c r="F118" s="70"/>
      <c r="G118" s="70"/>
      <c r="H118" s="71"/>
      <c r="I118" s="71"/>
      <c r="J118" s="72" t="str">
        <f t="shared" si="7"/>
        <v/>
      </c>
      <c r="K118" s="85" t="str">
        <f t="shared" si="6"/>
        <v/>
      </c>
      <c r="M118" s="65">
        <f t="shared" si="8"/>
        <v>0</v>
      </c>
      <c r="N118" s="65">
        <f t="shared" si="9"/>
        <v>0</v>
      </c>
      <c r="O118" s="65">
        <f t="shared" si="10"/>
        <v>0</v>
      </c>
    </row>
    <row r="119" spans="1:15" x14ac:dyDescent="0.25">
      <c r="A119" s="66">
        <f t="shared" si="11"/>
        <v>112</v>
      </c>
      <c r="B119" s="69"/>
      <c r="C119" s="66" t="e">
        <f>VLOOKUP(B119,'Measure&amp;Incentive Picklist'!E:J,2,FALSE)</f>
        <v>#N/A</v>
      </c>
      <c r="D119" s="69"/>
      <c r="E119" s="70"/>
      <c r="F119" s="70"/>
      <c r="G119" s="70"/>
      <c r="H119" s="71"/>
      <c r="I119" s="71"/>
      <c r="J119" s="72" t="str">
        <f t="shared" si="7"/>
        <v/>
      </c>
      <c r="K119" s="85" t="str">
        <f t="shared" si="6"/>
        <v/>
      </c>
      <c r="M119" s="65">
        <f t="shared" si="8"/>
        <v>0</v>
      </c>
      <c r="N119" s="65">
        <f t="shared" si="9"/>
        <v>0</v>
      </c>
      <c r="O119" s="65">
        <f t="shared" si="10"/>
        <v>0</v>
      </c>
    </row>
    <row r="120" spans="1:15" x14ac:dyDescent="0.25">
      <c r="A120" s="66">
        <f t="shared" si="11"/>
        <v>113</v>
      </c>
      <c r="B120" s="69"/>
      <c r="C120" s="66" t="e">
        <f>VLOOKUP(B120,'Measure&amp;Incentive Picklist'!E:J,2,FALSE)</f>
        <v>#N/A</v>
      </c>
      <c r="D120" s="69"/>
      <c r="E120" s="70"/>
      <c r="F120" s="70"/>
      <c r="G120" s="70"/>
      <c r="H120" s="71"/>
      <c r="I120" s="71"/>
      <c r="J120" s="72" t="str">
        <f t="shared" si="7"/>
        <v/>
      </c>
      <c r="K120" s="85" t="str">
        <f t="shared" si="6"/>
        <v/>
      </c>
      <c r="M120" s="65">
        <f t="shared" si="8"/>
        <v>0</v>
      </c>
      <c r="N120" s="65">
        <f t="shared" si="9"/>
        <v>0</v>
      </c>
      <c r="O120" s="65">
        <f t="shared" si="10"/>
        <v>0</v>
      </c>
    </row>
    <row r="121" spans="1:15" x14ac:dyDescent="0.25">
      <c r="A121" s="66">
        <f t="shared" si="11"/>
        <v>114</v>
      </c>
      <c r="B121" s="69"/>
      <c r="C121" s="66" t="e">
        <f>VLOOKUP(B121,'Measure&amp;Incentive Picklist'!E:J,2,FALSE)</f>
        <v>#N/A</v>
      </c>
      <c r="D121" s="69"/>
      <c r="E121" s="70"/>
      <c r="F121" s="70"/>
      <c r="G121" s="70"/>
      <c r="H121" s="71"/>
      <c r="I121" s="71"/>
      <c r="J121" s="72" t="str">
        <f t="shared" si="7"/>
        <v/>
      </c>
      <c r="K121" s="85" t="str">
        <f t="shared" si="6"/>
        <v/>
      </c>
      <c r="M121" s="65">
        <f t="shared" si="8"/>
        <v>0</v>
      </c>
      <c r="N121" s="65">
        <f t="shared" si="9"/>
        <v>0</v>
      </c>
      <c r="O121" s="65">
        <f t="shared" si="10"/>
        <v>0</v>
      </c>
    </row>
    <row r="122" spans="1:15" x14ac:dyDescent="0.25">
      <c r="A122" s="66">
        <f t="shared" si="11"/>
        <v>115</v>
      </c>
      <c r="B122" s="69"/>
      <c r="C122" s="66" t="e">
        <f>VLOOKUP(B122,'Measure&amp;Incentive Picklist'!E:J,2,FALSE)</f>
        <v>#N/A</v>
      </c>
      <c r="D122" s="69"/>
      <c r="E122" s="70"/>
      <c r="F122" s="70"/>
      <c r="G122" s="70"/>
      <c r="H122" s="71"/>
      <c r="I122" s="71"/>
      <c r="J122" s="72" t="str">
        <f t="shared" si="7"/>
        <v/>
      </c>
      <c r="K122" s="85" t="str">
        <f t="shared" si="6"/>
        <v/>
      </c>
      <c r="M122" s="65">
        <f t="shared" si="8"/>
        <v>0</v>
      </c>
      <c r="N122" s="65">
        <f t="shared" si="9"/>
        <v>0</v>
      </c>
      <c r="O122" s="65">
        <f t="shared" si="10"/>
        <v>0</v>
      </c>
    </row>
    <row r="123" spans="1:15" x14ac:dyDescent="0.25">
      <c r="A123" s="66">
        <f t="shared" si="11"/>
        <v>116</v>
      </c>
      <c r="B123" s="69"/>
      <c r="C123" s="66" t="e">
        <f>VLOOKUP(B123,'Measure&amp;Incentive Picklist'!E:J,2,FALSE)</f>
        <v>#N/A</v>
      </c>
      <c r="D123" s="69"/>
      <c r="E123" s="70"/>
      <c r="F123" s="70"/>
      <c r="G123" s="70"/>
      <c r="H123" s="71"/>
      <c r="I123" s="71"/>
      <c r="J123" s="72" t="str">
        <f t="shared" si="7"/>
        <v/>
      </c>
      <c r="K123" s="85" t="str">
        <f t="shared" si="6"/>
        <v/>
      </c>
      <c r="M123" s="65">
        <f t="shared" si="8"/>
        <v>0</v>
      </c>
      <c r="N123" s="65">
        <f t="shared" si="9"/>
        <v>0</v>
      </c>
      <c r="O123" s="65">
        <f t="shared" si="10"/>
        <v>0</v>
      </c>
    </row>
    <row r="124" spans="1:15" x14ac:dyDescent="0.25">
      <c r="A124" s="66">
        <f t="shared" si="11"/>
        <v>117</v>
      </c>
      <c r="B124" s="69"/>
      <c r="C124" s="66" t="e">
        <f>VLOOKUP(B124,'Measure&amp;Incentive Picklist'!E:J,2,FALSE)</f>
        <v>#N/A</v>
      </c>
      <c r="D124" s="69"/>
      <c r="E124" s="70"/>
      <c r="F124" s="70"/>
      <c r="G124" s="70"/>
      <c r="H124" s="71"/>
      <c r="I124" s="71"/>
      <c r="J124" s="72" t="str">
        <f t="shared" si="7"/>
        <v/>
      </c>
      <c r="K124" s="85" t="str">
        <f t="shared" si="6"/>
        <v/>
      </c>
      <c r="M124" s="65">
        <f t="shared" si="8"/>
        <v>0</v>
      </c>
      <c r="N124" s="65">
        <f t="shared" si="9"/>
        <v>0</v>
      </c>
      <c r="O124" s="65">
        <f t="shared" si="10"/>
        <v>0</v>
      </c>
    </row>
    <row r="125" spans="1:15" x14ac:dyDescent="0.25">
      <c r="A125" s="66">
        <f t="shared" si="11"/>
        <v>118</v>
      </c>
      <c r="B125" s="69"/>
      <c r="C125" s="66" t="e">
        <f>VLOOKUP(B125,'Measure&amp;Incentive Picklist'!E:J,2,FALSE)</f>
        <v>#N/A</v>
      </c>
      <c r="D125" s="69"/>
      <c r="E125" s="70"/>
      <c r="F125" s="70"/>
      <c r="G125" s="70"/>
      <c r="H125" s="71"/>
      <c r="I125" s="71"/>
      <c r="J125" s="72" t="str">
        <f t="shared" si="7"/>
        <v/>
      </c>
      <c r="K125" s="85" t="str">
        <f t="shared" si="6"/>
        <v/>
      </c>
      <c r="M125" s="65">
        <f t="shared" si="8"/>
        <v>0</v>
      </c>
      <c r="N125" s="65">
        <f t="shared" si="9"/>
        <v>0</v>
      </c>
      <c r="O125" s="65">
        <f t="shared" si="10"/>
        <v>0</v>
      </c>
    </row>
    <row r="126" spans="1:15" x14ac:dyDescent="0.25">
      <c r="A126" s="66">
        <f t="shared" si="11"/>
        <v>119</v>
      </c>
      <c r="B126" s="69"/>
      <c r="C126" s="66" t="e">
        <f>VLOOKUP(B126,'Measure&amp;Incentive Picklist'!E:J,2,FALSE)</f>
        <v>#N/A</v>
      </c>
      <c r="D126" s="69"/>
      <c r="E126" s="70"/>
      <c r="F126" s="70"/>
      <c r="G126" s="70"/>
      <c r="H126" s="71"/>
      <c r="I126" s="71"/>
      <c r="J126" s="72" t="str">
        <f t="shared" si="7"/>
        <v/>
      </c>
      <c r="K126" s="85" t="str">
        <f t="shared" si="6"/>
        <v/>
      </c>
      <c r="M126" s="65">
        <f t="shared" si="8"/>
        <v>0</v>
      </c>
      <c r="N126" s="65">
        <f t="shared" si="9"/>
        <v>0</v>
      </c>
      <c r="O126" s="65">
        <f t="shared" si="10"/>
        <v>0</v>
      </c>
    </row>
    <row r="127" spans="1:15" x14ac:dyDescent="0.25">
      <c r="A127" s="66">
        <f t="shared" si="11"/>
        <v>120</v>
      </c>
      <c r="B127" s="69"/>
      <c r="C127" s="66" t="e">
        <f>VLOOKUP(B127,'Measure&amp;Incentive Picklist'!E:J,2,FALSE)</f>
        <v>#N/A</v>
      </c>
      <c r="D127" s="69"/>
      <c r="E127" s="70"/>
      <c r="F127" s="70"/>
      <c r="G127" s="70"/>
      <c r="H127" s="71"/>
      <c r="I127" s="71"/>
      <c r="J127" s="72" t="str">
        <f t="shared" si="7"/>
        <v/>
      </c>
      <c r="K127" s="85" t="str">
        <f t="shared" si="6"/>
        <v/>
      </c>
      <c r="M127" s="65">
        <f t="shared" si="8"/>
        <v>0</v>
      </c>
      <c r="N127" s="65">
        <f t="shared" si="9"/>
        <v>0</v>
      </c>
      <c r="O127" s="65">
        <f t="shared" si="10"/>
        <v>0</v>
      </c>
    </row>
    <row r="128" spans="1:15" x14ac:dyDescent="0.25">
      <c r="A128" s="66">
        <f t="shared" si="11"/>
        <v>121</v>
      </c>
      <c r="B128" s="69"/>
      <c r="C128" s="66" t="e">
        <f>VLOOKUP(B128,'Measure&amp;Incentive Picklist'!E:J,2,FALSE)</f>
        <v>#N/A</v>
      </c>
      <c r="D128" s="69"/>
      <c r="E128" s="70"/>
      <c r="F128" s="70"/>
      <c r="G128" s="70"/>
      <c r="H128" s="71"/>
      <c r="I128" s="71"/>
      <c r="J128" s="72" t="str">
        <f t="shared" si="7"/>
        <v/>
      </c>
      <c r="K128" s="85" t="str">
        <f t="shared" si="6"/>
        <v/>
      </c>
      <c r="M128" s="65">
        <f t="shared" si="8"/>
        <v>0</v>
      </c>
      <c r="N128" s="65">
        <f t="shared" si="9"/>
        <v>0</v>
      </c>
      <c r="O128" s="65">
        <f t="shared" si="10"/>
        <v>0</v>
      </c>
    </row>
    <row r="129" spans="1:15" x14ac:dyDescent="0.25">
      <c r="A129" s="66">
        <f t="shared" si="11"/>
        <v>122</v>
      </c>
      <c r="B129" s="69"/>
      <c r="C129" s="66" t="e">
        <f>VLOOKUP(B129,'Measure&amp;Incentive Picklist'!E:J,2,FALSE)</f>
        <v>#N/A</v>
      </c>
      <c r="D129" s="69"/>
      <c r="E129" s="70"/>
      <c r="F129" s="70"/>
      <c r="G129" s="70"/>
      <c r="H129" s="71"/>
      <c r="I129" s="71"/>
      <c r="J129" s="72" t="str">
        <f t="shared" si="7"/>
        <v/>
      </c>
      <c r="K129" s="85" t="str">
        <f t="shared" si="6"/>
        <v/>
      </c>
      <c r="M129" s="65">
        <f t="shared" si="8"/>
        <v>0</v>
      </c>
      <c r="N129" s="65">
        <f t="shared" si="9"/>
        <v>0</v>
      </c>
      <c r="O129" s="65">
        <f t="shared" si="10"/>
        <v>0</v>
      </c>
    </row>
    <row r="130" spans="1:15" x14ac:dyDescent="0.25">
      <c r="A130" s="66">
        <f t="shared" si="11"/>
        <v>123</v>
      </c>
      <c r="B130" s="69"/>
      <c r="C130" s="66" t="e">
        <f>VLOOKUP(B130,'Measure&amp;Incentive Picklist'!E:J,2,FALSE)</f>
        <v>#N/A</v>
      </c>
      <c r="D130" s="69"/>
      <c r="E130" s="70"/>
      <c r="F130" s="70"/>
      <c r="G130" s="70"/>
      <c r="H130" s="71"/>
      <c r="I130" s="71"/>
      <c r="J130" s="72" t="str">
        <f t="shared" si="7"/>
        <v/>
      </c>
      <c r="K130" s="85" t="str">
        <f t="shared" si="6"/>
        <v/>
      </c>
      <c r="M130" s="65">
        <f t="shared" si="8"/>
        <v>0</v>
      </c>
      <c r="N130" s="65">
        <f t="shared" si="9"/>
        <v>0</v>
      </c>
      <c r="O130" s="65">
        <f t="shared" si="10"/>
        <v>0</v>
      </c>
    </row>
    <row r="131" spans="1:15" x14ac:dyDescent="0.25">
      <c r="A131" s="66">
        <f t="shared" si="11"/>
        <v>124</v>
      </c>
      <c r="B131" s="69"/>
      <c r="C131" s="66" t="e">
        <f>VLOOKUP(B131,'Measure&amp;Incentive Picklist'!E:J,2,FALSE)</f>
        <v>#N/A</v>
      </c>
      <c r="D131" s="69"/>
      <c r="E131" s="70"/>
      <c r="F131" s="70"/>
      <c r="G131" s="70"/>
      <c r="H131" s="71"/>
      <c r="I131" s="71"/>
      <c r="J131" s="72" t="str">
        <f t="shared" si="7"/>
        <v/>
      </c>
      <c r="K131" s="85" t="str">
        <f t="shared" si="6"/>
        <v/>
      </c>
      <c r="M131" s="65">
        <f t="shared" si="8"/>
        <v>0</v>
      </c>
      <c r="N131" s="65">
        <f t="shared" si="9"/>
        <v>0</v>
      </c>
      <c r="O131" s="65">
        <f t="shared" si="10"/>
        <v>0</v>
      </c>
    </row>
    <row r="132" spans="1:15" x14ac:dyDescent="0.25">
      <c r="A132" s="66">
        <f t="shared" si="11"/>
        <v>125</v>
      </c>
      <c r="B132" s="69"/>
      <c r="C132" s="66" t="e">
        <f>VLOOKUP(B132,'Measure&amp;Incentive Picklist'!E:J,2,FALSE)</f>
        <v>#N/A</v>
      </c>
      <c r="D132" s="69"/>
      <c r="E132" s="70"/>
      <c r="F132" s="70"/>
      <c r="G132" s="70"/>
      <c r="H132" s="71"/>
      <c r="I132" s="71"/>
      <c r="J132" s="72" t="str">
        <f t="shared" si="7"/>
        <v/>
      </c>
      <c r="K132" s="85" t="str">
        <f t="shared" si="6"/>
        <v/>
      </c>
      <c r="M132" s="65">
        <f t="shared" si="8"/>
        <v>0</v>
      </c>
      <c r="N132" s="65">
        <f t="shared" si="9"/>
        <v>0</v>
      </c>
      <c r="O132" s="65">
        <f t="shared" si="10"/>
        <v>0</v>
      </c>
    </row>
    <row r="133" spans="1:15" x14ac:dyDescent="0.25">
      <c r="A133" s="66">
        <f t="shared" si="11"/>
        <v>126</v>
      </c>
      <c r="B133" s="69"/>
      <c r="C133" s="66" t="e">
        <f>VLOOKUP(B133,'Measure&amp;Incentive Picklist'!E:J,2,FALSE)</f>
        <v>#N/A</v>
      </c>
      <c r="D133" s="69"/>
      <c r="E133" s="70"/>
      <c r="F133" s="70"/>
      <c r="G133" s="70"/>
      <c r="H133" s="71"/>
      <c r="I133" s="71"/>
      <c r="J133" s="72" t="str">
        <f t="shared" si="7"/>
        <v/>
      </c>
      <c r="K133" s="85" t="str">
        <f t="shared" si="6"/>
        <v/>
      </c>
      <c r="M133" s="65">
        <f t="shared" si="8"/>
        <v>0</v>
      </c>
      <c r="N133" s="65">
        <f t="shared" si="9"/>
        <v>0</v>
      </c>
      <c r="O133" s="65">
        <f t="shared" si="10"/>
        <v>0</v>
      </c>
    </row>
    <row r="134" spans="1:15" x14ac:dyDescent="0.25">
      <c r="A134" s="66">
        <f t="shared" si="11"/>
        <v>127</v>
      </c>
      <c r="B134" s="69"/>
      <c r="C134" s="66" t="e">
        <f>VLOOKUP(B134,'Measure&amp;Incentive Picklist'!E:J,2,FALSE)</f>
        <v>#N/A</v>
      </c>
      <c r="D134" s="69"/>
      <c r="E134" s="70"/>
      <c r="F134" s="70"/>
      <c r="G134" s="70"/>
      <c r="H134" s="71"/>
      <c r="I134" s="71"/>
      <c r="J134" s="72" t="str">
        <f t="shared" si="7"/>
        <v/>
      </c>
      <c r="K134" s="85" t="str">
        <f t="shared" si="6"/>
        <v/>
      </c>
      <c r="M134" s="65">
        <f t="shared" si="8"/>
        <v>0</v>
      </c>
      <c r="N134" s="65">
        <f t="shared" si="9"/>
        <v>0</v>
      </c>
      <c r="O134" s="65">
        <f t="shared" si="10"/>
        <v>0</v>
      </c>
    </row>
    <row r="135" spans="1:15" x14ac:dyDescent="0.25">
      <c r="A135" s="66">
        <f t="shared" si="11"/>
        <v>128</v>
      </c>
      <c r="B135" s="69"/>
      <c r="C135" s="66" t="e">
        <f>VLOOKUP(B135,'Measure&amp;Incentive Picklist'!E:J,2,FALSE)</f>
        <v>#N/A</v>
      </c>
      <c r="D135" s="69"/>
      <c r="E135" s="70"/>
      <c r="F135" s="70"/>
      <c r="G135" s="70"/>
      <c r="H135" s="71"/>
      <c r="I135" s="71"/>
      <c r="J135" s="72" t="str">
        <f t="shared" si="7"/>
        <v/>
      </c>
      <c r="K135" s="85" t="str">
        <f t="shared" ref="K135:K198" si="12">IF(ISTEXT(B135),"Contact ConEd","")</f>
        <v/>
      </c>
      <c r="M135" s="65">
        <f t="shared" si="8"/>
        <v>0</v>
      </c>
      <c r="N135" s="65">
        <f t="shared" si="9"/>
        <v>0</v>
      </c>
      <c r="O135" s="65">
        <f t="shared" si="10"/>
        <v>0</v>
      </c>
    </row>
    <row r="136" spans="1:15" x14ac:dyDescent="0.25">
      <c r="A136" s="66">
        <f t="shared" si="11"/>
        <v>129</v>
      </c>
      <c r="B136" s="69"/>
      <c r="C136" s="66" t="e">
        <f>VLOOKUP(B136,'Measure&amp;Incentive Picklist'!E:J,2,FALSE)</f>
        <v>#N/A</v>
      </c>
      <c r="D136" s="69"/>
      <c r="E136" s="70"/>
      <c r="F136" s="70"/>
      <c r="G136" s="70"/>
      <c r="H136" s="71"/>
      <c r="I136" s="71"/>
      <c r="J136" s="72" t="str">
        <f t="shared" si="7"/>
        <v/>
      </c>
      <c r="K136" s="85" t="str">
        <f t="shared" si="12"/>
        <v/>
      </c>
      <c r="M136" s="65">
        <f t="shared" si="8"/>
        <v>0</v>
      </c>
      <c r="N136" s="65">
        <f t="shared" si="9"/>
        <v>0</v>
      </c>
      <c r="O136" s="65">
        <f t="shared" si="10"/>
        <v>0</v>
      </c>
    </row>
    <row r="137" spans="1:15" x14ac:dyDescent="0.25">
      <c r="A137" s="66">
        <f t="shared" si="11"/>
        <v>130</v>
      </c>
      <c r="B137" s="69"/>
      <c r="C137" s="66" t="e">
        <f>VLOOKUP(B137,'Measure&amp;Incentive Picklist'!E:J,2,FALSE)</f>
        <v>#N/A</v>
      </c>
      <c r="D137" s="69"/>
      <c r="E137" s="70"/>
      <c r="F137" s="70"/>
      <c r="G137" s="70"/>
      <c r="H137" s="71"/>
      <c r="I137" s="71"/>
      <c r="J137" s="72" t="str">
        <f t="shared" ref="J137:J200" si="13">IF(AND(H137="",I137=""),"",$H137+$I137)</f>
        <v/>
      </c>
      <c r="K137" s="85" t="str">
        <f t="shared" si="12"/>
        <v/>
      </c>
      <c r="M137" s="65">
        <f t="shared" ref="M137:M200" si="14">IF(OR(B137&gt;"",D137&gt;0,E137&gt;0,F137&gt;0,G137&gt;"",H137&gt;0,I137&gt;0,L137&gt;0),1,0)</f>
        <v>0</v>
      </c>
      <c r="N137" s="65">
        <f t="shared" ref="N137:N200" si="15">IF(ISERROR(M137),1,0)</f>
        <v>0</v>
      </c>
      <c r="O137" s="65">
        <f t="shared" ref="O137:O200" si="16">IF(ISERROR(J137),1,0)</f>
        <v>0</v>
      </c>
    </row>
    <row r="138" spans="1:15" x14ac:dyDescent="0.25">
      <c r="A138" s="66">
        <f t="shared" ref="A138:A201" si="17">A137+1</f>
        <v>131</v>
      </c>
      <c r="B138" s="69"/>
      <c r="C138" s="66" t="e">
        <f>VLOOKUP(B138,'Measure&amp;Incentive Picklist'!E:J,2,FALSE)</f>
        <v>#N/A</v>
      </c>
      <c r="D138" s="69"/>
      <c r="E138" s="70"/>
      <c r="F138" s="70"/>
      <c r="G138" s="70"/>
      <c r="H138" s="71"/>
      <c r="I138" s="71"/>
      <c r="J138" s="72" t="str">
        <f t="shared" si="13"/>
        <v/>
      </c>
      <c r="K138" s="85" t="str">
        <f t="shared" si="12"/>
        <v/>
      </c>
      <c r="M138" s="65">
        <f t="shared" si="14"/>
        <v>0</v>
      </c>
      <c r="N138" s="65">
        <f t="shared" si="15"/>
        <v>0</v>
      </c>
      <c r="O138" s="65">
        <f t="shared" si="16"/>
        <v>0</v>
      </c>
    </row>
    <row r="139" spans="1:15" x14ac:dyDescent="0.25">
      <c r="A139" s="66">
        <f t="shared" si="17"/>
        <v>132</v>
      </c>
      <c r="B139" s="69"/>
      <c r="C139" s="66" t="e">
        <f>VLOOKUP(B139,'Measure&amp;Incentive Picklist'!E:J,2,FALSE)</f>
        <v>#N/A</v>
      </c>
      <c r="D139" s="69"/>
      <c r="E139" s="70"/>
      <c r="F139" s="70"/>
      <c r="G139" s="70"/>
      <c r="H139" s="71"/>
      <c r="I139" s="71"/>
      <c r="J139" s="72" t="str">
        <f t="shared" si="13"/>
        <v/>
      </c>
      <c r="K139" s="85" t="str">
        <f t="shared" si="12"/>
        <v/>
      </c>
      <c r="M139" s="65">
        <f t="shared" si="14"/>
        <v>0</v>
      </c>
      <c r="N139" s="65">
        <f t="shared" si="15"/>
        <v>0</v>
      </c>
      <c r="O139" s="65">
        <f t="shared" si="16"/>
        <v>0</v>
      </c>
    </row>
    <row r="140" spans="1:15" x14ac:dyDescent="0.25">
      <c r="A140" s="66">
        <f t="shared" si="17"/>
        <v>133</v>
      </c>
      <c r="B140" s="69"/>
      <c r="C140" s="66" t="e">
        <f>VLOOKUP(B140,'Measure&amp;Incentive Picklist'!E:J,2,FALSE)</f>
        <v>#N/A</v>
      </c>
      <c r="D140" s="69"/>
      <c r="E140" s="70"/>
      <c r="F140" s="70"/>
      <c r="G140" s="70"/>
      <c r="H140" s="71"/>
      <c r="I140" s="71"/>
      <c r="J140" s="72" t="str">
        <f t="shared" si="13"/>
        <v/>
      </c>
      <c r="K140" s="85" t="str">
        <f t="shared" si="12"/>
        <v/>
      </c>
      <c r="M140" s="65">
        <f t="shared" si="14"/>
        <v>0</v>
      </c>
      <c r="N140" s="65">
        <f t="shared" si="15"/>
        <v>0</v>
      </c>
      <c r="O140" s="65">
        <f t="shared" si="16"/>
        <v>0</v>
      </c>
    </row>
    <row r="141" spans="1:15" x14ac:dyDescent="0.25">
      <c r="A141" s="66">
        <f t="shared" si="17"/>
        <v>134</v>
      </c>
      <c r="B141" s="69"/>
      <c r="C141" s="66" t="e">
        <f>VLOOKUP(B141,'Measure&amp;Incentive Picklist'!E:J,2,FALSE)</f>
        <v>#N/A</v>
      </c>
      <c r="D141" s="69"/>
      <c r="E141" s="70"/>
      <c r="F141" s="70"/>
      <c r="G141" s="70"/>
      <c r="H141" s="71"/>
      <c r="I141" s="71"/>
      <c r="J141" s="72" t="str">
        <f t="shared" si="13"/>
        <v/>
      </c>
      <c r="K141" s="85" t="str">
        <f t="shared" si="12"/>
        <v/>
      </c>
      <c r="M141" s="65">
        <f t="shared" si="14"/>
        <v>0</v>
      </c>
      <c r="N141" s="65">
        <f t="shared" si="15"/>
        <v>0</v>
      </c>
      <c r="O141" s="65">
        <f t="shared" si="16"/>
        <v>0</v>
      </c>
    </row>
    <row r="142" spans="1:15" x14ac:dyDescent="0.25">
      <c r="A142" s="66">
        <f t="shared" si="17"/>
        <v>135</v>
      </c>
      <c r="B142" s="69"/>
      <c r="C142" s="66" t="e">
        <f>VLOOKUP(B142,'Measure&amp;Incentive Picklist'!E:J,2,FALSE)</f>
        <v>#N/A</v>
      </c>
      <c r="D142" s="69"/>
      <c r="E142" s="70"/>
      <c r="F142" s="70"/>
      <c r="G142" s="70"/>
      <c r="H142" s="71"/>
      <c r="I142" s="71"/>
      <c r="J142" s="72" t="str">
        <f t="shared" si="13"/>
        <v/>
      </c>
      <c r="K142" s="85" t="str">
        <f t="shared" si="12"/>
        <v/>
      </c>
      <c r="M142" s="65">
        <f t="shared" si="14"/>
        <v>0</v>
      </c>
      <c r="N142" s="65">
        <f t="shared" si="15"/>
        <v>0</v>
      </c>
      <c r="O142" s="65">
        <f t="shared" si="16"/>
        <v>0</v>
      </c>
    </row>
    <row r="143" spans="1:15" x14ac:dyDescent="0.25">
      <c r="A143" s="66">
        <f t="shared" si="17"/>
        <v>136</v>
      </c>
      <c r="B143" s="69"/>
      <c r="C143" s="66" t="e">
        <f>VLOOKUP(B143,'Measure&amp;Incentive Picklist'!E:J,2,FALSE)</f>
        <v>#N/A</v>
      </c>
      <c r="D143" s="69"/>
      <c r="E143" s="70"/>
      <c r="F143" s="70"/>
      <c r="G143" s="70"/>
      <c r="H143" s="71"/>
      <c r="I143" s="71"/>
      <c r="J143" s="72" t="str">
        <f t="shared" si="13"/>
        <v/>
      </c>
      <c r="K143" s="85" t="str">
        <f t="shared" si="12"/>
        <v/>
      </c>
      <c r="M143" s="65">
        <f t="shared" si="14"/>
        <v>0</v>
      </c>
      <c r="N143" s="65">
        <f t="shared" si="15"/>
        <v>0</v>
      </c>
      <c r="O143" s="65">
        <f t="shared" si="16"/>
        <v>0</v>
      </c>
    </row>
    <row r="144" spans="1:15" x14ac:dyDescent="0.25">
      <c r="A144" s="66">
        <f t="shared" si="17"/>
        <v>137</v>
      </c>
      <c r="B144" s="69"/>
      <c r="C144" s="66" t="e">
        <f>VLOOKUP(B144,'Measure&amp;Incentive Picklist'!E:J,2,FALSE)</f>
        <v>#N/A</v>
      </c>
      <c r="D144" s="69"/>
      <c r="E144" s="70"/>
      <c r="F144" s="70"/>
      <c r="G144" s="70"/>
      <c r="H144" s="71"/>
      <c r="I144" s="71"/>
      <c r="J144" s="72" t="str">
        <f t="shared" si="13"/>
        <v/>
      </c>
      <c r="K144" s="85" t="str">
        <f t="shared" si="12"/>
        <v/>
      </c>
      <c r="M144" s="65">
        <f t="shared" si="14"/>
        <v>0</v>
      </c>
      <c r="N144" s="65">
        <f t="shared" si="15"/>
        <v>0</v>
      </c>
      <c r="O144" s="65">
        <f t="shared" si="16"/>
        <v>0</v>
      </c>
    </row>
    <row r="145" spans="1:15" x14ac:dyDescent="0.25">
      <c r="A145" s="66">
        <f t="shared" si="17"/>
        <v>138</v>
      </c>
      <c r="B145" s="69"/>
      <c r="C145" s="66" t="e">
        <f>VLOOKUP(B145,'Measure&amp;Incentive Picklist'!E:J,2,FALSE)</f>
        <v>#N/A</v>
      </c>
      <c r="D145" s="69"/>
      <c r="E145" s="70"/>
      <c r="F145" s="70"/>
      <c r="G145" s="70"/>
      <c r="H145" s="71"/>
      <c r="I145" s="71"/>
      <c r="J145" s="72" t="str">
        <f t="shared" si="13"/>
        <v/>
      </c>
      <c r="K145" s="85" t="str">
        <f t="shared" si="12"/>
        <v/>
      </c>
      <c r="M145" s="65">
        <f t="shared" si="14"/>
        <v>0</v>
      </c>
      <c r="N145" s="65">
        <f t="shared" si="15"/>
        <v>0</v>
      </c>
      <c r="O145" s="65">
        <f t="shared" si="16"/>
        <v>0</v>
      </c>
    </row>
    <row r="146" spans="1:15" x14ac:dyDescent="0.25">
      <c r="A146" s="66">
        <f t="shared" si="17"/>
        <v>139</v>
      </c>
      <c r="B146" s="69"/>
      <c r="C146" s="66" t="e">
        <f>VLOOKUP(B146,'Measure&amp;Incentive Picklist'!E:J,2,FALSE)</f>
        <v>#N/A</v>
      </c>
      <c r="D146" s="69"/>
      <c r="E146" s="70"/>
      <c r="F146" s="70"/>
      <c r="G146" s="70"/>
      <c r="H146" s="71"/>
      <c r="I146" s="71"/>
      <c r="J146" s="72" t="str">
        <f t="shared" si="13"/>
        <v/>
      </c>
      <c r="K146" s="85" t="str">
        <f t="shared" si="12"/>
        <v/>
      </c>
      <c r="M146" s="65">
        <f t="shared" si="14"/>
        <v>0</v>
      </c>
      <c r="N146" s="65">
        <f t="shared" si="15"/>
        <v>0</v>
      </c>
      <c r="O146" s="65">
        <f t="shared" si="16"/>
        <v>0</v>
      </c>
    </row>
    <row r="147" spans="1:15" x14ac:dyDescent="0.25">
      <c r="A147" s="66">
        <f t="shared" si="17"/>
        <v>140</v>
      </c>
      <c r="B147" s="69"/>
      <c r="C147" s="66" t="e">
        <f>VLOOKUP(B147,'Measure&amp;Incentive Picklist'!E:J,2,FALSE)</f>
        <v>#N/A</v>
      </c>
      <c r="D147" s="69"/>
      <c r="E147" s="70"/>
      <c r="F147" s="70"/>
      <c r="G147" s="70"/>
      <c r="H147" s="71"/>
      <c r="I147" s="71"/>
      <c r="J147" s="72" t="str">
        <f t="shared" si="13"/>
        <v/>
      </c>
      <c r="K147" s="85" t="str">
        <f t="shared" si="12"/>
        <v/>
      </c>
      <c r="M147" s="65">
        <f t="shared" si="14"/>
        <v>0</v>
      </c>
      <c r="N147" s="65">
        <f t="shared" si="15"/>
        <v>0</v>
      </c>
      <c r="O147" s="65">
        <f t="shared" si="16"/>
        <v>0</v>
      </c>
    </row>
    <row r="148" spans="1:15" x14ac:dyDescent="0.25">
      <c r="A148" s="66">
        <f t="shared" si="17"/>
        <v>141</v>
      </c>
      <c r="B148" s="69"/>
      <c r="C148" s="66" t="e">
        <f>VLOOKUP(B148,'Measure&amp;Incentive Picklist'!E:J,2,FALSE)</f>
        <v>#N/A</v>
      </c>
      <c r="D148" s="69"/>
      <c r="E148" s="70"/>
      <c r="F148" s="70"/>
      <c r="G148" s="70"/>
      <c r="H148" s="71"/>
      <c r="I148" s="71"/>
      <c r="J148" s="72" t="str">
        <f t="shared" si="13"/>
        <v/>
      </c>
      <c r="K148" s="85" t="str">
        <f t="shared" si="12"/>
        <v/>
      </c>
      <c r="M148" s="65">
        <f t="shared" si="14"/>
        <v>0</v>
      </c>
      <c r="N148" s="65">
        <f t="shared" si="15"/>
        <v>0</v>
      </c>
      <c r="O148" s="65">
        <f t="shared" si="16"/>
        <v>0</v>
      </c>
    </row>
    <row r="149" spans="1:15" x14ac:dyDescent="0.25">
      <c r="A149" s="66">
        <f t="shared" si="17"/>
        <v>142</v>
      </c>
      <c r="B149" s="69"/>
      <c r="C149" s="66" t="e">
        <f>VLOOKUP(B149,'Measure&amp;Incentive Picklist'!E:J,2,FALSE)</f>
        <v>#N/A</v>
      </c>
      <c r="D149" s="69"/>
      <c r="E149" s="70"/>
      <c r="F149" s="70"/>
      <c r="G149" s="70"/>
      <c r="H149" s="71"/>
      <c r="I149" s="71"/>
      <c r="J149" s="72" t="str">
        <f t="shared" si="13"/>
        <v/>
      </c>
      <c r="K149" s="85" t="str">
        <f t="shared" si="12"/>
        <v/>
      </c>
      <c r="M149" s="65">
        <f t="shared" si="14"/>
        <v>0</v>
      </c>
      <c r="N149" s="65">
        <f t="shared" si="15"/>
        <v>0</v>
      </c>
      <c r="O149" s="65">
        <f t="shared" si="16"/>
        <v>0</v>
      </c>
    </row>
    <row r="150" spans="1:15" x14ac:dyDescent="0.25">
      <c r="A150" s="66">
        <f t="shared" si="17"/>
        <v>143</v>
      </c>
      <c r="B150" s="69"/>
      <c r="C150" s="66" t="e">
        <f>VLOOKUP(B150,'Measure&amp;Incentive Picklist'!E:J,2,FALSE)</f>
        <v>#N/A</v>
      </c>
      <c r="D150" s="69"/>
      <c r="E150" s="70"/>
      <c r="F150" s="70"/>
      <c r="G150" s="70"/>
      <c r="H150" s="71"/>
      <c r="I150" s="71"/>
      <c r="J150" s="72" t="str">
        <f t="shared" si="13"/>
        <v/>
      </c>
      <c r="K150" s="85" t="str">
        <f t="shared" si="12"/>
        <v/>
      </c>
      <c r="M150" s="65">
        <f t="shared" si="14"/>
        <v>0</v>
      </c>
      <c r="N150" s="65">
        <f t="shared" si="15"/>
        <v>0</v>
      </c>
      <c r="O150" s="65">
        <f t="shared" si="16"/>
        <v>0</v>
      </c>
    </row>
    <row r="151" spans="1:15" x14ac:dyDescent="0.25">
      <c r="A151" s="66">
        <f t="shared" si="17"/>
        <v>144</v>
      </c>
      <c r="B151" s="69"/>
      <c r="C151" s="66" t="e">
        <f>VLOOKUP(B151,'Measure&amp;Incentive Picklist'!E:J,2,FALSE)</f>
        <v>#N/A</v>
      </c>
      <c r="D151" s="69"/>
      <c r="E151" s="70"/>
      <c r="F151" s="70"/>
      <c r="G151" s="70"/>
      <c r="H151" s="71"/>
      <c r="I151" s="71"/>
      <c r="J151" s="72" t="str">
        <f t="shared" si="13"/>
        <v/>
      </c>
      <c r="K151" s="85" t="str">
        <f t="shared" si="12"/>
        <v/>
      </c>
      <c r="M151" s="65">
        <f t="shared" si="14"/>
        <v>0</v>
      </c>
      <c r="N151" s="65">
        <f t="shared" si="15"/>
        <v>0</v>
      </c>
      <c r="O151" s="65">
        <f t="shared" si="16"/>
        <v>0</v>
      </c>
    </row>
    <row r="152" spans="1:15" x14ac:dyDescent="0.25">
      <c r="A152" s="66">
        <f t="shared" si="17"/>
        <v>145</v>
      </c>
      <c r="B152" s="69"/>
      <c r="C152" s="66" t="e">
        <f>VLOOKUP(B152,'Measure&amp;Incentive Picklist'!E:J,2,FALSE)</f>
        <v>#N/A</v>
      </c>
      <c r="D152" s="69"/>
      <c r="E152" s="70"/>
      <c r="F152" s="70"/>
      <c r="G152" s="70"/>
      <c r="H152" s="71"/>
      <c r="I152" s="71"/>
      <c r="J152" s="72" t="str">
        <f t="shared" si="13"/>
        <v/>
      </c>
      <c r="K152" s="85" t="str">
        <f t="shared" si="12"/>
        <v/>
      </c>
      <c r="M152" s="65">
        <f t="shared" si="14"/>
        <v>0</v>
      </c>
      <c r="N152" s="65">
        <f t="shared" si="15"/>
        <v>0</v>
      </c>
      <c r="O152" s="65">
        <f t="shared" si="16"/>
        <v>0</v>
      </c>
    </row>
    <row r="153" spans="1:15" x14ac:dyDescent="0.25">
      <c r="A153" s="66">
        <f t="shared" si="17"/>
        <v>146</v>
      </c>
      <c r="B153" s="69"/>
      <c r="C153" s="66" t="e">
        <f>VLOOKUP(B153,'Measure&amp;Incentive Picklist'!E:J,2,FALSE)</f>
        <v>#N/A</v>
      </c>
      <c r="D153" s="69"/>
      <c r="E153" s="70"/>
      <c r="F153" s="70"/>
      <c r="G153" s="70"/>
      <c r="H153" s="71"/>
      <c r="I153" s="71"/>
      <c r="J153" s="72" t="str">
        <f t="shared" si="13"/>
        <v/>
      </c>
      <c r="K153" s="85" t="str">
        <f t="shared" si="12"/>
        <v/>
      </c>
      <c r="M153" s="65">
        <f t="shared" si="14"/>
        <v>0</v>
      </c>
      <c r="N153" s="65">
        <f t="shared" si="15"/>
        <v>0</v>
      </c>
      <c r="O153" s="65">
        <f t="shared" si="16"/>
        <v>0</v>
      </c>
    </row>
    <row r="154" spans="1:15" x14ac:dyDescent="0.25">
      <c r="A154" s="66">
        <f t="shared" si="17"/>
        <v>147</v>
      </c>
      <c r="B154" s="69"/>
      <c r="C154" s="66" t="e">
        <f>VLOOKUP(B154,'Measure&amp;Incentive Picklist'!E:J,2,FALSE)</f>
        <v>#N/A</v>
      </c>
      <c r="D154" s="69"/>
      <c r="E154" s="70"/>
      <c r="F154" s="70"/>
      <c r="G154" s="70"/>
      <c r="H154" s="71"/>
      <c r="I154" s="71"/>
      <c r="J154" s="72" t="str">
        <f t="shared" si="13"/>
        <v/>
      </c>
      <c r="K154" s="85" t="str">
        <f t="shared" si="12"/>
        <v/>
      </c>
      <c r="M154" s="65">
        <f t="shared" si="14"/>
        <v>0</v>
      </c>
      <c r="N154" s="65">
        <f t="shared" si="15"/>
        <v>0</v>
      </c>
      <c r="O154" s="65">
        <f t="shared" si="16"/>
        <v>0</v>
      </c>
    </row>
    <row r="155" spans="1:15" x14ac:dyDescent="0.25">
      <c r="A155" s="66">
        <f t="shared" si="17"/>
        <v>148</v>
      </c>
      <c r="B155" s="69"/>
      <c r="C155" s="66" t="e">
        <f>VLOOKUP(B155,'Measure&amp;Incentive Picklist'!E:J,2,FALSE)</f>
        <v>#N/A</v>
      </c>
      <c r="D155" s="69"/>
      <c r="E155" s="70"/>
      <c r="F155" s="70"/>
      <c r="G155" s="70"/>
      <c r="H155" s="71"/>
      <c r="I155" s="71"/>
      <c r="J155" s="72" t="str">
        <f t="shared" si="13"/>
        <v/>
      </c>
      <c r="K155" s="85" t="str">
        <f t="shared" si="12"/>
        <v/>
      </c>
      <c r="M155" s="65">
        <f t="shared" si="14"/>
        <v>0</v>
      </c>
      <c r="N155" s="65">
        <f t="shared" si="15"/>
        <v>0</v>
      </c>
      <c r="O155" s="65">
        <f t="shared" si="16"/>
        <v>0</v>
      </c>
    </row>
    <row r="156" spans="1:15" x14ac:dyDescent="0.25">
      <c r="A156" s="66">
        <f t="shared" si="17"/>
        <v>149</v>
      </c>
      <c r="B156" s="69"/>
      <c r="C156" s="66" t="e">
        <f>VLOOKUP(B156,'Measure&amp;Incentive Picklist'!E:J,2,FALSE)</f>
        <v>#N/A</v>
      </c>
      <c r="D156" s="69"/>
      <c r="E156" s="70"/>
      <c r="F156" s="70"/>
      <c r="G156" s="70"/>
      <c r="H156" s="71"/>
      <c r="I156" s="71"/>
      <c r="J156" s="72" t="str">
        <f t="shared" si="13"/>
        <v/>
      </c>
      <c r="K156" s="85" t="str">
        <f t="shared" si="12"/>
        <v/>
      </c>
      <c r="M156" s="65">
        <f t="shared" si="14"/>
        <v>0</v>
      </c>
      <c r="N156" s="65">
        <f t="shared" si="15"/>
        <v>0</v>
      </c>
      <c r="O156" s="65">
        <f t="shared" si="16"/>
        <v>0</v>
      </c>
    </row>
    <row r="157" spans="1:15" x14ac:dyDescent="0.25">
      <c r="A157" s="66">
        <f t="shared" si="17"/>
        <v>150</v>
      </c>
      <c r="B157" s="69"/>
      <c r="C157" s="66" t="e">
        <f>VLOOKUP(B157,'Measure&amp;Incentive Picklist'!E:J,2,FALSE)</f>
        <v>#N/A</v>
      </c>
      <c r="D157" s="69"/>
      <c r="E157" s="70"/>
      <c r="F157" s="70"/>
      <c r="G157" s="70"/>
      <c r="H157" s="71"/>
      <c r="I157" s="71"/>
      <c r="J157" s="72" t="str">
        <f t="shared" si="13"/>
        <v/>
      </c>
      <c r="K157" s="85" t="str">
        <f t="shared" si="12"/>
        <v/>
      </c>
      <c r="M157" s="65">
        <f t="shared" si="14"/>
        <v>0</v>
      </c>
      <c r="N157" s="65">
        <f t="shared" si="15"/>
        <v>0</v>
      </c>
      <c r="O157" s="65">
        <f t="shared" si="16"/>
        <v>0</v>
      </c>
    </row>
    <row r="158" spans="1:15" x14ac:dyDescent="0.25">
      <c r="A158" s="66">
        <f t="shared" si="17"/>
        <v>151</v>
      </c>
      <c r="B158" s="69"/>
      <c r="C158" s="66" t="e">
        <f>VLOOKUP(B158,'Measure&amp;Incentive Picklist'!E:J,2,FALSE)</f>
        <v>#N/A</v>
      </c>
      <c r="D158" s="69"/>
      <c r="E158" s="70"/>
      <c r="F158" s="70"/>
      <c r="G158" s="70"/>
      <c r="H158" s="71"/>
      <c r="I158" s="71"/>
      <c r="J158" s="72" t="str">
        <f t="shared" si="13"/>
        <v/>
      </c>
      <c r="K158" s="85" t="str">
        <f t="shared" si="12"/>
        <v/>
      </c>
      <c r="M158" s="65">
        <f t="shared" si="14"/>
        <v>0</v>
      </c>
      <c r="N158" s="65">
        <f t="shared" si="15"/>
        <v>0</v>
      </c>
      <c r="O158" s="65">
        <f t="shared" si="16"/>
        <v>0</v>
      </c>
    </row>
    <row r="159" spans="1:15" x14ac:dyDescent="0.25">
      <c r="A159" s="66">
        <f t="shared" si="17"/>
        <v>152</v>
      </c>
      <c r="B159" s="69"/>
      <c r="C159" s="66" t="e">
        <f>VLOOKUP(B159,'Measure&amp;Incentive Picklist'!E:J,2,FALSE)</f>
        <v>#N/A</v>
      </c>
      <c r="D159" s="69"/>
      <c r="E159" s="70"/>
      <c r="F159" s="70"/>
      <c r="G159" s="70"/>
      <c r="H159" s="71"/>
      <c r="I159" s="71"/>
      <c r="J159" s="72" t="str">
        <f t="shared" si="13"/>
        <v/>
      </c>
      <c r="K159" s="85" t="str">
        <f t="shared" si="12"/>
        <v/>
      </c>
      <c r="M159" s="65">
        <f t="shared" si="14"/>
        <v>0</v>
      </c>
      <c r="N159" s="65">
        <f t="shared" si="15"/>
        <v>0</v>
      </c>
      <c r="O159" s="65">
        <f t="shared" si="16"/>
        <v>0</v>
      </c>
    </row>
    <row r="160" spans="1:15" x14ac:dyDescent="0.25">
      <c r="A160" s="66">
        <f t="shared" si="17"/>
        <v>153</v>
      </c>
      <c r="B160" s="69"/>
      <c r="C160" s="66" t="e">
        <f>VLOOKUP(B160,'Measure&amp;Incentive Picklist'!E:J,2,FALSE)</f>
        <v>#N/A</v>
      </c>
      <c r="D160" s="69"/>
      <c r="E160" s="70"/>
      <c r="F160" s="70"/>
      <c r="G160" s="70"/>
      <c r="H160" s="71"/>
      <c r="I160" s="71"/>
      <c r="J160" s="72" t="str">
        <f t="shared" si="13"/>
        <v/>
      </c>
      <c r="K160" s="85" t="str">
        <f t="shared" si="12"/>
        <v/>
      </c>
      <c r="M160" s="65">
        <f t="shared" si="14"/>
        <v>0</v>
      </c>
      <c r="N160" s="65">
        <f t="shared" si="15"/>
        <v>0</v>
      </c>
      <c r="O160" s="65">
        <f t="shared" si="16"/>
        <v>0</v>
      </c>
    </row>
    <row r="161" spans="1:15" x14ac:dyDescent="0.25">
      <c r="A161" s="66">
        <f t="shared" si="17"/>
        <v>154</v>
      </c>
      <c r="B161" s="69"/>
      <c r="C161" s="66" t="e">
        <f>VLOOKUP(B161,'Measure&amp;Incentive Picklist'!E:J,2,FALSE)</f>
        <v>#N/A</v>
      </c>
      <c r="D161" s="69"/>
      <c r="E161" s="70"/>
      <c r="F161" s="70"/>
      <c r="G161" s="70"/>
      <c r="H161" s="71"/>
      <c r="I161" s="71"/>
      <c r="J161" s="72" t="str">
        <f t="shared" si="13"/>
        <v/>
      </c>
      <c r="K161" s="85" t="str">
        <f t="shared" si="12"/>
        <v/>
      </c>
      <c r="M161" s="65">
        <f t="shared" si="14"/>
        <v>0</v>
      </c>
      <c r="N161" s="65">
        <f t="shared" si="15"/>
        <v>0</v>
      </c>
      <c r="O161" s="65">
        <f t="shared" si="16"/>
        <v>0</v>
      </c>
    </row>
    <row r="162" spans="1:15" x14ac:dyDescent="0.25">
      <c r="A162" s="66">
        <f t="shared" si="17"/>
        <v>155</v>
      </c>
      <c r="B162" s="69"/>
      <c r="C162" s="66" t="e">
        <f>VLOOKUP(B162,'Measure&amp;Incentive Picklist'!E:J,2,FALSE)</f>
        <v>#N/A</v>
      </c>
      <c r="D162" s="69"/>
      <c r="E162" s="70"/>
      <c r="F162" s="70"/>
      <c r="G162" s="70"/>
      <c r="H162" s="71"/>
      <c r="I162" s="71"/>
      <c r="J162" s="72" t="str">
        <f t="shared" si="13"/>
        <v/>
      </c>
      <c r="K162" s="85" t="str">
        <f t="shared" si="12"/>
        <v/>
      </c>
      <c r="M162" s="65">
        <f t="shared" si="14"/>
        <v>0</v>
      </c>
      <c r="N162" s="65">
        <f t="shared" si="15"/>
        <v>0</v>
      </c>
      <c r="O162" s="65">
        <f t="shared" si="16"/>
        <v>0</v>
      </c>
    </row>
    <row r="163" spans="1:15" x14ac:dyDescent="0.25">
      <c r="A163" s="66">
        <f t="shared" si="17"/>
        <v>156</v>
      </c>
      <c r="B163" s="69"/>
      <c r="C163" s="66" t="e">
        <f>VLOOKUP(B163,'Measure&amp;Incentive Picklist'!E:J,2,FALSE)</f>
        <v>#N/A</v>
      </c>
      <c r="D163" s="69"/>
      <c r="E163" s="70"/>
      <c r="F163" s="70"/>
      <c r="G163" s="70"/>
      <c r="H163" s="71"/>
      <c r="I163" s="71"/>
      <c r="J163" s="72" t="str">
        <f t="shared" si="13"/>
        <v/>
      </c>
      <c r="K163" s="85" t="str">
        <f t="shared" si="12"/>
        <v/>
      </c>
      <c r="M163" s="65">
        <f t="shared" si="14"/>
        <v>0</v>
      </c>
      <c r="N163" s="65">
        <f t="shared" si="15"/>
        <v>0</v>
      </c>
      <c r="O163" s="65">
        <f t="shared" si="16"/>
        <v>0</v>
      </c>
    </row>
    <row r="164" spans="1:15" x14ac:dyDescent="0.25">
      <c r="A164" s="66">
        <f t="shared" si="17"/>
        <v>157</v>
      </c>
      <c r="B164" s="69"/>
      <c r="C164" s="66" t="e">
        <f>VLOOKUP(B164,'Measure&amp;Incentive Picklist'!E:J,2,FALSE)</f>
        <v>#N/A</v>
      </c>
      <c r="D164" s="69"/>
      <c r="E164" s="70"/>
      <c r="F164" s="70"/>
      <c r="G164" s="70"/>
      <c r="H164" s="71"/>
      <c r="I164" s="71"/>
      <c r="J164" s="72" t="str">
        <f t="shared" si="13"/>
        <v/>
      </c>
      <c r="K164" s="85" t="str">
        <f t="shared" si="12"/>
        <v/>
      </c>
      <c r="M164" s="65">
        <f t="shared" si="14"/>
        <v>0</v>
      </c>
      <c r="N164" s="65">
        <f t="shared" si="15"/>
        <v>0</v>
      </c>
      <c r="O164" s="65">
        <f t="shared" si="16"/>
        <v>0</v>
      </c>
    </row>
    <row r="165" spans="1:15" x14ac:dyDescent="0.25">
      <c r="A165" s="66">
        <f t="shared" si="17"/>
        <v>158</v>
      </c>
      <c r="B165" s="69"/>
      <c r="C165" s="66" t="e">
        <f>VLOOKUP(B165,'Measure&amp;Incentive Picklist'!E:J,2,FALSE)</f>
        <v>#N/A</v>
      </c>
      <c r="D165" s="69"/>
      <c r="E165" s="70"/>
      <c r="F165" s="70"/>
      <c r="G165" s="70"/>
      <c r="H165" s="71"/>
      <c r="I165" s="71"/>
      <c r="J165" s="72" t="str">
        <f t="shared" si="13"/>
        <v/>
      </c>
      <c r="K165" s="85" t="str">
        <f t="shared" si="12"/>
        <v/>
      </c>
      <c r="M165" s="65">
        <f t="shared" si="14"/>
        <v>0</v>
      </c>
      <c r="N165" s="65">
        <f t="shared" si="15"/>
        <v>0</v>
      </c>
      <c r="O165" s="65">
        <f t="shared" si="16"/>
        <v>0</v>
      </c>
    </row>
    <row r="166" spans="1:15" x14ac:dyDescent="0.25">
      <c r="A166" s="66">
        <f t="shared" si="17"/>
        <v>159</v>
      </c>
      <c r="B166" s="69"/>
      <c r="C166" s="66" t="e">
        <f>VLOOKUP(B166,'Measure&amp;Incentive Picklist'!E:J,2,FALSE)</f>
        <v>#N/A</v>
      </c>
      <c r="D166" s="69"/>
      <c r="E166" s="70"/>
      <c r="F166" s="70"/>
      <c r="G166" s="70"/>
      <c r="H166" s="71"/>
      <c r="I166" s="71"/>
      <c r="J166" s="72" t="str">
        <f t="shared" si="13"/>
        <v/>
      </c>
      <c r="K166" s="85" t="str">
        <f t="shared" si="12"/>
        <v/>
      </c>
      <c r="M166" s="65">
        <f t="shared" si="14"/>
        <v>0</v>
      </c>
      <c r="N166" s="65">
        <f t="shared" si="15"/>
        <v>0</v>
      </c>
      <c r="O166" s="65">
        <f t="shared" si="16"/>
        <v>0</v>
      </c>
    </row>
    <row r="167" spans="1:15" x14ac:dyDescent="0.25">
      <c r="A167" s="66">
        <f t="shared" si="17"/>
        <v>160</v>
      </c>
      <c r="B167" s="69"/>
      <c r="C167" s="66" t="e">
        <f>VLOOKUP(B167,'Measure&amp;Incentive Picklist'!E:J,2,FALSE)</f>
        <v>#N/A</v>
      </c>
      <c r="D167" s="69"/>
      <c r="E167" s="70"/>
      <c r="F167" s="70"/>
      <c r="G167" s="70"/>
      <c r="H167" s="71"/>
      <c r="I167" s="71"/>
      <c r="J167" s="72" t="str">
        <f t="shared" si="13"/>
        <v/>
      </c>
      <c r="K167" s="85" t="str">
        <f t="shared" si="12"/>
        <v/>
      </c>
      <c r="M167" s="65">
        <f t="shared" si="14"/>
        <v>0</v>
      </c>
      <c r="N167" s="65">
        <f t="shared" si="15"/>
        <v>0</v>
      </c>
      <c r="O167" s="65">
        <f t="shared" si="16"/>
        <v>0</v>
      </c>
    </row>
    <row r="168" spans="1:15" x14ac:dyDescent="0.25">
      <c r="A168" s="66">
        <f t="shared" si="17"/>
        <v>161</v>
      </c>
      <c r="B168" s="69"/>
      <c r="C168" s="66" t="e">
        <f>VLOOKUP(B168,'Measure&amp;Incentive Picklist'!E:J,2,FALSE)</f>
        <v>#N/A</v>
      </c>
      <c r="D168" s="69"/>
      <c r="E168" s="70"/>
      <c r="F168" s="70"/>
      <c r="G168" s="70"/>
      <c r="H168" s="71"/>
      <c r="I168" s="71"/>
      <c r="J168" s="72" t="str">
        <f t="shared" si="13"/>
        <v/>
      </c>
      <c r="K168" s="85" t="str">
        <f t="shared" si="12"/>
        <v/>
      </c>
      <c r="M168" s="65">
        <f t="shared" si="14"/>
        <v>0</v>
      </c>
      <c r="N168" s="65">
        <f t="shared" si="15"/>
        <v>0</v>
      </c>
      <c r="O168" s="65">
        <f t="shared" si="16"/>
        <v>0</v>
      </c>
    </row>
    <row r="169" spans="1:15" x14ac:dyDescent="0.25">
      <c r="A169" s="66">
        <f t="shared" si="17"/>
        <v>162</v>
      </c>
      <c r="B169" s="69"/>
      <c r="C169" s="66" t="e">
        <f>VLOOKUP(B169,'Measure&amp;Incentive Picklist'!E:J,2,FALSE)</f>
        <v>#N/A</v>
      </c>
      <c r="D169" s="69"/>
      <c r="E169" s="70"/>
      <c r="F169" s="70"/>
      <c r="G169" s="70"/>
      <c r="H169" s="71"/>
      <c r="I169" s="71"/>
      <c r="J169" s="72" t="str">
        <f t="shared" si="13"/>
        <v/>
      </c>
      <c r="K169" s="85" t="str">
        <f t="shared" si="12"/>
        <v/>
      </c>
      <c r="M169" s="65">
        <f t="shared" si="14"/>
        <v>0</v>
      </c>
      <c r="N169" s="65">
        <f t="shared" si="15"/>
        <v>0</v>
      </c>
      <c r="O169" s="65">
        <f t="shared" si="16"/>
        <v>0</v>
      </c>
    </row>
    <row r="170" spans="1:15" x14ac:dyDescent="0.25">
      <c r="A170" s="66">
        <f t="shared" si="17"/>
        <v>163</v>
      </c>
      <c r="B170" s="69"/>
      <c r="C170" s="66" t="e">
        <f>VLOOKUP(B170,'Measure&amp;Incentive Picklist'!E:J,2,FALSE)</f>
        <v>#N/A</v>
      </c>
      <c r="D170" s="69"/>
      <c r="E170" s="70"/>
      <c r="F170" s="70"/>
      <c r="G170" s="70"/>
      <c r="H170" s="71"/>
      <c r="I170" s="71"/>
      <c r="J170" s="72" t="str">
        <f t="shared" si="13"/>
        <v/>
      </c>
      <c r="K170" s="85" t="str">
        <f t="shared" si="12"/>
        <v/>
      </c>
      <c r="M170" s="65">
        <f t="shared" si="14"/>
        <v>0</v>
      </c>
      <c r="N170" s="65">
        <f t="shared" si="15"/>
        <v>0</v>
      </c>
      <c r="O170" s="65">
        <f t="shared" si="16"/>
        <v>0</v>
      </c>
    </row>
    <row r="171" spans="1:15" x14ac:dyDescent="0.25">
      <c r="A171" s="66">
        <f t="shared" si="17"/>
        <v>164</v>
      </c>
      <c r="B171" s="69"/>
      <c r="C171" s="66" t="e">
        <f>VLOOKUP(B171,'Measure&amp;Incentive Picklist'!E:J,2,FALSE)</f>
        <v>#N/A</v>
      </c>
      <c r="D171" s="69"/>
      <c r="E171" s="70"/>
      <c r="F171" s="70"/>
      <c r="G171" s="70"/>
      <c r="H171" s="71"/>
      <c r="I171" s="71"/>
      <c r="J171" s="72" t="str">
        <f t="shared" si="13"/>
        <v/>
      </c>
      <c r="K171" s="85" t="str">
        <f t="shared" si="12"/>
        <v/>
      </c>
      <c r="M171" s="65">
        <f t="shared" si="14"/>
        <v>0</v>
      </c>
      <c r="N171" s="65">
        <f t="shared" si="15"/>
        <v>0</v>
      </c>
      <c r="O171" s="65">
        <f t="shared" si="16"/>
        <v>0</v>
      </c>
    </row>
    <row r="172" spans="1:15" x14ac:dyDescent="0.25">
      <c r="A172" s="66">
        <f t="shared" si="17"/>
        <v>165</v>
      </c>
      <c r="B172" s="69"/>
      <c r="C172" s="66" t="e">
        <f>VLOOKUP(B172,'Measure&amp;Incentive Picklist'!E:J,2,FALSE)</f>
        <v>#N/A</v>
      </c>
      <c r="D172" s="69"/>
      <c r="E172" s="70"/>
      <c r="F172" s="70"/>
      <c r="G172" s="70"/>
      <c r="H172" s="71"/>
      <c r="I172" s="71"/>
      <c r="J172" s="72" t="str">
        <f t="shared" si="13"/>
        <v/>
      </c>
      <c r="K172" s="85" t="str">
        <f t="shared" si="12"/>
        <v/>
      </c>
      <c r="M172" s="65">
        <f t="shared" si="14"/>
        <v>0</v>
      </c>
      <c r="N172" s="65">
        <f t="shared" si="15"/>
        <v>0</v>
      </c>
      <c r="O172" s="65">
        <f t="shared" si="16"/>
        <v>0</v>
      </c>
    </row>
    <row r="173" spans="1:15" x14ac:dyDescent="0.25">
      <c r="A173" s="66">
        <f t="shared" si="17"/>
        <v>166</v>
      </c>
      <c r="B173" s="69"/>
      <c r="C173" s="66" t="e">
        <f>VLOOKUP(B173,'Measure&amp;Incentive Picklist'!E:J,2,FALSE)</f>
        <v>#N/A</v>
      </c>
      <c r="D173" s="69"/>
      <c r="E173" s="70"/>
      <c r="F173" s="70"/>
      <c r="G173" s="70"/>
      <c r="H173" s="71"/>
      <c r="I173" s="71"/>
      <c r="J173" s="72" t="str">
        <f t="shared" si="13"/>
        <v/>
      </c>
      <c r="K173" s="85" t="str">
        <f t="shared" si="12"/>
        <v/>
      </c>
      <c r="M173" s="65">
        <f t="shared" si="14"/>
        <v>0</v>
      </c>
      <c r="N173" s="65">
        <f t="shared" si="15"/>
        <v>0</v>
      </c>
      <c r="O173" s="65">
        <f t="shared" si="16"/>
        <v>0</v>
      </c>
    </row>
    <row r="174" spans="1:15" x14ac:dyDescent="0.25">
      <c r="A174" s="66">
        <f t="shared" si="17"/>
        <v>167</v>
      </c>
      <c r="B174" s="69"/>
      <c r="C174" s="66" t="e">
        <f>VLOOKUP(B174,'Measure&amp;Incentive Picklist'!E:J,2,FALSE)</f>
        <v>#N/A</v>
      </c>
      <c r="D174" s="69"/>
      <c r="E174" s="70"/>
      <c r="F174" s="70"/>
      <c r="G174" s="70"/>
      <c r="H174" s="71"/>
      <c r="I174" s="71"/>
      <c r="J174" s="72" t="str">
        <f t="shared" si="13"/>
        <v/>
      </c>
      <c r="K174" s="85" t="str">
        <f t="shared" si="12"/>
        <v/>
      </c>
      <c r="M174" s="65">
        <f t="shared" si="14"/>
        <v>0</v>
      </c>
      <c r="N174" s="65">
        <f t="shared" si="15"/>
        <v>0</v>
      </c>
      <c r="O174" s="65">
        <f t="shared" si="16"/>
        <v>0</v>
      </c>
    </row>
    <row r="175" spans="1:15" x14ac:dyDescent="0.25">
      <c r="A175" s="66">
        <f t="shared" si="17"/>
        <v>168</v>
      </c>
      <c r="B175" s="69"/>
      <c r="C175" s="66" t="e">
        <f>VLOOKUP(B175,'Measure&amp;Incentive Picklist'!E:J,2,FALSE)</f>
        <v>#N/A</v>
      </c>
      <c r="D175" s="69"/>
      <c r="E175" s="70"/>
      <c r="F175" s="70"/>
      <c r="G175" s="70"/>
      <c r="H175" s="71"/>
      <c r="I175" s="71"/>
      <c r="J175" s="72" t="str">
        <f t="shared" si="13"/>
        <v/>
      </c>
      <c r="K175" s="85" t="str">
        <f t="shared" si="12"/>
        <v/>
      </c>
      <c r="M175" s="65">
        <f t="shared" si="14"/>
        <v>0</v>
      </c>
      <c r="N175" s="65">
        <f t="shared" si="15"/>
        <v>0</v>
      </c>
      <c r="O175" s="65">
        <f t="shared" si="16"/>
        <v>0</v>
      </c>
    </row>
    <row r="176" spans="1:15" x14ac:dyDescent="0.25">
      <c r="A176" s="66">
        <f t="shared" si="17"/>
        <v>169</v>
      </c>
      <c r="B176" s="69"/>
      <c r="C176" s="66" t="e">
        <f>VLOOKUP(B176,'Measure&amp;Incentive Picklist'!E:J,2,FALSE)</f>
        <v>#N/A</v>
      </c>
      <c r="D176" s="69"/>
      <c r="E176" s="70"/>
      <c r="F176" s="70"/>
      <c r="G176" s="70"/>
      <c r="H176" s="71"/>
      <c r="I176" s="71"/>
      <c r="J176" s="72" t="str">
        <f t="shared" si="13"/>
        <v/>
      </c>
      <c r="K176" s="85" t="str">
        <f t="shared" si="12"/>
        <v/>
      </c>
      <c r="M176" s="65">
        <f t="shared" si="14"/>
        <v>0</v>
      </c>
      <c r="N176" s="65">
        <f t="shared" si="15"/>
        <v>0</v>
      </c>
      <c r="O176" s="65">
        <f t="shared" si="16"/>
        <v>0</v>
      </c>
    </row>
    <row r="177" spans="1:15" x14ac:dyDescent="0.25">
      <c r="A177" s="66">
        <f t="shared" si="17"/>
        <v>170</v>
      </c>
      <c r="B177" s="69"/>
      <c r="C177" s="66" t="e">
        <f>VLOOKUP(B177,'Measure&amp;Incentive Picklist'!E:J,2,FALSE)</f>
        <v>#N/A</v>
      </c>
      <c r="D177" s="69"/>
      <c r="E177" s="70"/>
      <c r="F177" s="70"/>
      <c r="G177" s="70"/>
      <c r="H177" s="71"/>
      <c r="I177" s="71"/>
      <c r="J177" s="72" t="str">
        <f t="shared" si="13"/>
        <v/>
      </c>
      <c r="K177" s="85" t="str">
        <f t="shared" si="12"/>
        <v/>
      </c>
      <c r="M177" s="65">
        <f t="shared" si="14"/>
        <v>0</v>
      </c>
      <c r="N177" s="65">
        <f t="shared" si="15"/>
        <v>0</v>
      </c>
      <c r="O177" s="65">
        <f t="shared" si="16"/>
        <v>0</v>
      </c>
    </row>
    <row r="178" spans="1:15" x14ac:dyDescent="0.25">
      <c r="A178" s="66">
        <f t="shared" si="17"/>
        <v>171</v>
      </c>
      <c r="B178" s="69"/>
      <c r="C178" s="66" t="e">
        <f>VLOOKUP(B178,'Measure&amp;Incentive Picklist'!E:J,2,FALSE)</f>
        <v>#N/A</v>
      </c>
      <c r="D178" s="69"/>
      <c r="E178" s="70"/>
      <c r="F178" s="70"/>
      <c r="G178" s="70"/>
      <c r="H178" s="71"/>
      <c r="I178" s="71"/>
      <c r="J178" s="72" t="str">
        <f t="shared" si="13"/>
        <v/>
      </c>
      <c r="K178" s="85" t="str">
        <f t="shared" si="12"/>
        <v/>
      </c>
      <c r="M178" s="65">
        <f t="shared" si="14"/>
        <v>0</v>
      </c>
      <c r="N178" s="65">
        <f t="shared" si="15"/>
        <v>0</v>
      </c>
      <c r="O178" s="65">
        <f t="shared" si="16"/>
        <v>0</v>
      </c>
    </row>
    <row r="179" spans="1:15" x14ac:dyDescent="0.25">
      <c r="A179" s="66">
        <f t="shared" si="17"/>
        <v>172</v>
      </c>
      <c r="B179" s="69"/>
      <c r="C179" s="66" t="e">
        <f>VLOOKUP(B179,'Measure&amp;Incentive Picklist'!E:J,2,FALSE)</f>
        <v>#N/A</v>
      </c>
      <c r="D179" s="69"/>
      <c r="E179" s="70"/>
      <c r="F179" s="70"/>
      <c r="G179" s="70"/>
      <c r="H179" s="71"/>
      <c r="I179" s="71"/>
      <c r="J179" s="72" t="str">
        <f t="shared" si="13"/>
        <v/>
      </c>
      <c r="K179" s="85" t="str">
        <f t="shared" si="12"/>
        <v/>
      </c>
      <c r="M179" s="65">
        <f t="shared" si="14"/>
        <v>0</v>
      </c>
      <c r="N179" s="65">
        <f t="shared" si="15"/>
        <v>0</v>
      </c>
      <c r="O179" s="65">
        <f t="shared" si="16"/>
        <v>0</v>
      </c>
    </row>
    <row r="180" spans="1:15" x14ac:dyDescent="0.25">
      <c r="A180" s="66">
        <f t="shared" si="17"/>
        <v>173</v>
      </c>
      <c r="B180" s="69"/>
      <c r="C180" s="66" t="e">
        <f>VLOOKUP(B180,'Measure&amp;Incentive Picklist'!E:J,2,FALSE)</f>
        <v>#N/A</v>
      </c>
      <c r="D180" s="69"/>
      <c r="E180" s="70"/>
      <c r="F180" s="70"/>
      <c r="G180" s="70"/>
      <c r="H180" s="71"/>
      <c r="I180" s="71"/>
      <c r="J180" s="72" t="str">
        <f t="shared" si="13"/>
        <v/>
      </c>
      <c r="K180" s="85" t="str">
        <f t="shared" si="12"/>
        <v/>
      </c>
      <c r="M180" s="65">
        <f t="shared" si="14"/>
        <v>0</v>
      </c>
      <c r="N180" s="65">
        <f t="shared" si="15"/>
        <v>0</v>
      </c>
      <c r="O180" s="65">
        <f t="shared" si="16"/>
        <v>0</v>
      </c>
    </row>
    <row r="181" spans="1:15" x14ac:dyDescent="0.25">
      <c r="A181" s="66">
        <f t="shared" si="17"/>
        <v>174</v>
      </c>
      <c r="B181" s="69"/>
      <c r="C181" s="66" t="e">
        <f>VLOOKUP(B181,'Measure&amp;Incentive Picklist'!E:J,2,FALSE)</f>
        <v>#N/A</v>
      </c>
      <c r="D181" s="69"/>
      <c r="E181" s="70"/>
      <c r="F181" s="70"/>
      <c r="G181" s="70"/>
      <c r="H181" s="71"/>
      <c r="I181" s="71"/>
      <c r="J181" s="72" t="str">
        <f t="shared" si="13"/>
        <v/>
      </c>
      <c r="K181" s="85" t="str">
        <f t="shared" si="12"/>
        <v/>
      </c>
      <c r="M181" s="65">
        <f t="shared" si="14"/>
        <v>0</v>
      </c>
      <c r="N181" s="65">
        <f t="shared" si="15"/>
        <v>0</v>
      </c>
      <c r="O181" s="65">
        <f t="shared" si="16"/>
        <v>0</v>
      </c>
    </row>
    <row r="182" spans="1:15" x14ac:dyDescent="0.25">
      <c r="A182" s="66">
        <f t="shared" si="17"/>
        <v>175</v>
      </c>
      <c r="B182" s="69"/>
      <c r="C182" s="66" t="e">
        <f>VLOOKUP(B182,'Measure&amp;Incentive Picklist'!E:J,2,FALSE)</f>
        <v>#N/A</v>
      </c>
      <c r="D182" s="69"/>
      <c r="E182" s="70"/>
      <c r="F182" s="70"/>
      <c r="G182" s="70"/>
      <c r="H182" s="71"/>
      <c r="I182" s="71"/>
      <c r="J182" s="72" t="str">
        <f t="shared" si="13"/>
        <v/>
      </c>
      <c r="K182" s="85" t="str">
        <f t="shared" si="12"/>
        <v/>
      </c>
      <c r="M182" s="65">
        <f t="shared" si="14"/>
        <v>0</v>
      </c>
      <c r="N182" s="65">
        <f t="shared" si="15"/>
        <v>0</v>
      </c>
      <c r="O182" s="65">
        <f t="shared" si="16"/>
        <v>0</v>
      </c>
    </row>
    <row r="183" spans="1:15" x14ac:dyDescent="0.25">
      <c r="A183" s="66">
        <f t="shared" si="17"/>
        <v>176</v>
      </c>
      <c r="B183" s="69"/>
      <c r="C183" s="66" t="e">
        <f>VLOOKUP(B183,'Measure&amp;Incentive Picklist'!E:J,2,FALSE)</f>
        <v>#N/A</v>
      </c>
      <c r="D183" s="69"/>
      <c r="E183" s="70"/>
      <c r="F183" s="70"/>
      <c r="G183" s="70"/>
      <c r="H183" s="71"/>
      <c r="I183" s="71"/>
      <c r="J183" s="72" t="str">
        <f t="shared" si="13"/>
        <v/>
      </c>
      <c r="K183" s="85" t="str">
        <f t="shared" si="12"/>
        <v/>
      </c>
      <c r="M183" s="65">
        <f t="shared" si="14"/>
        <v>0</v>
      </c>
      <c r="N183" s="65">
        <f t="shared" si="15"/>
        <v>0</v>
      </c>
      <c r="O183" s="65">
        <f t="shared" si="16"/>
        <v>0</v>
      </c>
    </row>
    <row r="184" spans="1:15" x14ac:dyDescent="0.25">
      <c r="A184" s="66">
        <f t="shared" si="17"/>
        <v>177</v>
      </c>
      <c r="B184" s="69"/>
      <c r="C184" s="66" t="e">
        <f>VLOOKUP(B184,'Measure&amp;Incentive Picklist'!E:J,2,FALSE)</f>
        <v>#N/A</v>
      </c>
      <c r="D184" s="69"/>
      <c r="E184" s="70"/>
      <c r="F184" s="70"/>
      <c r="G184" s="70"/>
      <c r="H184" s="71"/>
      <c r="I184" s="71"/>
      <c r="J184" s="72" t="str">
        <f t="shared" si="13"/>
        <v/>
      </c>
      <c r="K184" s="85" t="str">
        <f t="shared" si="12"/>
        <v/>
      </c>
      <c r="M184" s="65">
        <f t="shared" si="14"/>
        <v>0</v>
      </c>
      <c r="N184" s="65">
        <f t="shared" si="15"/>
        <v>0</v>
      </c>
      <c r="O184" s="65">
        <f t="shared" si="16"/>
        <v>0</v>
      </c>
    </row>
    <row r="185" spans="1:15" x14ac:dyDescent="0.25">
      <c r="A185" s="66">
        <f t="shared" si="17"/>
        <v>178</v>
      </c>
      <c r="B185" s="69"/>
      <c r="C185" s="66" t="e">
        <f>VLOOKUP(B185,'Measure&amp;Incentive Picklist'!E:J,2,FALSE)</f>
        <v>#N/A</v>
      </c>
      <c r="D185" s="69"/>
      <c r="E185" s="70"/>
      <c r="F185" s="70"/>
      <c r="G185" s="70"/>
      <c r="H185" s="71"/>
      <c r="I185" s="71"/>
      <c r="J185" s="72" t="str">
        <f t="shared" si="13"/>
        <v/>
      </c>
      <c r="K185" s="85" t="str">
        <f t="shared" si="12"/>
        <v/>
      </c>
      <c r="M185" s="65">
        <f t="shared" si="14"/>
        <v>0</v>
      </c>
      <c r="N185" s="65">
        <f t="shared" si="15"/>
        <v>0</v>
      </c>
      <c r="O185" s="65">
        <f t="shared" si="16"/>
        <v>0</v>
      </c>
    </row>
    <row r="186" spans="1:15" x14ac:dyDescent="0.25">
      <c r="A186" s="66">
        <f t="shared" si="17"/>
        <v>179</v>
      </c>
      <c r="B186" s="69"/>
      <c r="C186" s="66" t="e">
        <f>VLOOKUP(B186,'Measure&amp;Incentive Picklist'!E:J,2,FALSE)</f>
        <v>#N/A</v>
      </c>
      <c r="D186" s="69"/>
      <c r="E186" s="70"/>
      <c r="F186" s="70"/>
      <c r="G186" s="70"/>
      <c r="H186" s="71"/>
      <c r="I186" s="71"/>
      <c r="J186" s="72" t="str">
        <f t="shared" si="13"/>
        <v/>
      </c>
      <c r="K186" s="85" t="str">
        <f t="shared" si="12"/>
        <v/>
      </c>
      <c r="M186" s="65">
        <f t="shared" si="14"/>
        <v>0</v>
      </c>
      <c r="N186" s="65">
        <f t="shared" si="15"/>
        <v>0</v>
      </c>
      <c r="O186" s="65">
        <f t="shared" si="16"/>
        <v>0</v>
      </c>
    </row>
    <row r="187" spans="1:15" x14ac:dyDescent="0.25">
      <c r="A187" s="66">
        <f t="shared" si="17"/>
        <v>180</v>
      </c>
      <c r="B187" s="69"/>
      <c r="C187" s="66" t="e">
        <f>VLOOKUP(B187,'Measure&amp;Incentive Picklist'!E:J,2,FALSE)</f>
        <v>#N/A</v>
      </c>
      <c r="D187" s="69"/>
      <c r="E187" s="70"/>
      <c r="F187" s="70"/>
      <c r="G187" s="70"/>
      <c r="H187" s="71"/>
      <c r="I187" s="71"/>
      <c r="J187" s="72" t="str">
        <f t="shared" si="13"/>
        <v/>
      </c>
      <c r="K187" s="85" t="str">
        <f t="shared" si="12"/>
        <v/>
      </c>
      <c r="M187" s="65">
        <f t="shared" si="14"/>
        <v>0</v>
      </c>
      <c r="N187" s="65">
        <f t="shared" si="15"/>
        <v>0</v>
      </c>
      <c r="O187" s="65">
        <f t="shared" si="16"/>
        <v>0</v>
      </c>
    </row>
    <row r="188" spans="1:15" x14ac:dyDescent="0.25">
      <c r="A188" s="66">
        <f t="shared" si="17"/>
        <v>181</v>
      </c>
      <c r="B188" s="69"/>
      <c r="C188" s="66" t="e">
        <f>VLOOKUP(B188,'Measure&amp;Incentive Picklist'!E:J,2,FALSE)</f>
        <v>#N/A</v>
      </c>
      <c r="D188" s="69"/>
      <c r="E188" s="70"/>
      <c r="F188" s="70"/>
      <c r="G188" s="70"/>
      <c r="H188" s="71"/>
      <c r="I188" s="71"/>
      <c r="J188" s="72" t="str">
        <f t="shared" si="13"/>
        <v/>
      </c>
      <c r="K188" s="85" t="str">
        <f t="shared" si="12"/>
        <v/>
      </c>
      <c r="M188" s="65">
        <f t="shared" si="14"/>
        <v>0</v>
      </c>
      <c r="N188" s="65">
        <f t="shared" si="15"/>
        <v>0</v>
      </c>
      <c r="O188" s="65">
        <f t="shared" si="16"/>
        <v>0</v>
      </c>
    </row>
    <row r="189" spans="1:15" x14ac:dyDescent="0.25">
      <c r="A189" s="66">
        <f t="shared" si="17"/>
        <v>182</v>
      </c>
      <c r="B189" s="69"/>
      <c r="C189" s="66" t="e">
        <f>VLOOKUP(B189,'Measure&amp;Incentive Picklist'!E:J,2,FALSE)</f>
        <v>#N/A</v>
      </c>
      <c r="D189" s="69"/>
      <c r="E189" s="70"/>
      <c r="F189" s="70"/>
      <c r="G189" s="70"/>
      <c r="H189" s="71"/>
      <c r="I189" s="71"/>
      <c r="J189" s="72" t="str">
        <f t="shared" si="13"/>
        <v/>
      </c>
      <c r="K189" s="85" t="str">
        <f t="shared" si="12"/>
        <v/>
      </c>
      <c r="M189" s="65">
        <f t="shared" si="14"/>
        <v>0</v>
      </c>
      <c r="N189" s="65">
        <f t="shared" si="15"/>
        <v>0</v>
      </c>
      <c r="O189" s="65">
        <f t="shared" si="16"/>
        <v>0</v>
      </c>
    </row>
    <row r="190" spans="1:15" x14ac:dyDescent="0.25">
      <c r="A190" s="66">
        <f t="shared" si="17"/>
        <v>183</v>
      </c>
      <c r="B190" s="69"/>
      <c r="C190" s="66" t="e">
        <f>VLOOKUP(B190,'Measure&amp;Incentive Picklist'!E:J,2,FALSE)</f>
        <v>#N/A</v>
      </c>
      <c r="D190" s="69"/>
      <c r="E190" s="70"/>
      <c r="F190" s="70"/>
      <c r="G190" s="70"/>
      <c r="H190" s="71"/>
      <c r="I190" s="71"/>
      <c r="J190" s="72" t="str">
        <f t="shared" si="13"/>
        <v/>
      </c>
      <c r="K190" s="85" t="str">
        <f t="shared" si="12"/>
        <v/>
      </c>
      <c r="M190" s="65">
        <f t="shared" si="14"/>
        <v>0</v>
      </c>
      <c r="N190" s="65">
        <f t="shared" si="15"/>
        <v>0</v>
      </c>
      <c r="O190" s="65">
        <f t="shared" si="16"/>
        <v>0</v>
      </c>
    </row>
    <row r="191" spans="1:15" x14ac:dyDescent="0.25">
      <c r="A191" s="66">
        <f t="shared" si="17"/>
        <v>184</v>
      </c>
      <c r="B191" s="69"/>
      <c r="C191" s="66" t="e">
        <f>VLOOKUP(B191,'Measure&amp;Incentive Picklist'!E:J,2,FALSE)</f>
        <v>#N/A</v>
      </c>
      <c r="D191" s="69"/>
      <c r="E191" s="70"/>
      <c r="F191" s="70"/>
      <c r="G191" s="70"/>
      <c r="H191" s="71"/>
      <c r="I191" s="71"/>
      <c r="J191" s="72" t="str">
        <f t="shared" si="13"/>
        <v/>
      </c>
      <c r="K191" s="85" t="str">
        <f t="shared" si="12"/>
        <v/>
      </c>
      <c r="M191" s="65">
        <f t="shared" si="14"/>
        <v>0</v>
      </c>
      <c r="N191" s="65">
        <f t="shared" si="15"/>
        <v>0</v>
      </c>
      <c r="O191" s="65">
        <f t="shared" si="16"/>
        <v>0</v>
      </c>
    </row>
    <row r="192" spans="1:15" x14ac:dyDescent="0.25">
      <c r="A192" s="66">
        <f t="shared" si="17"/>
        <v>185</v>
      </c>
      <c r="B192" s="69"/>
      <c r="C192" s="66" t="e">
        <f>VLOOKUP(B192,'Measure&amp;Incentive Picklist'!E:J,2,FALSE)</f>
        <v>#N/A</v>
      </c>
      <c r="D192" s="69"/>
      <c r="E192" s="70"/>
      <c r="F192" s="70"/>
      <c r="G192" s="70"/>
      <c r="H192" s="71"/>
      <c r="I192" s="71"/>
      <c r="J192" s="72" t="str">
        <f t="shared" si="13"/>
        <v/>
      </c>
      <c r="K192" s="85" t="str">
        <f t="shared" si="12"/>
        <v/>
      </c>
      <c r="M192" s="65">
        <f t="shared" si="14"/>
        <v>0</v>
      </c>
      <c r="N192" s="65">
        <f t="shared" si="15"/>
        <v>0</v>
      </c>
      <c r="O192" s="65">
        <f t="shared" si="16"/>
        <v>0</v>
      </c>
    </row>
    <row r="193" spans="1:15" x14ac:dyDescent="0.25">
      <c r="A193" s="66">
        <f t="shared" si="17"/>
        <v>186</v>
      </c>
      <c r="B193" s="69"/>
      <c r="C193" s="66" t="e">
        <f>VLOOKUP(B193,'Measure&amp;Incentive Picklist'!E:J,2,FALSE)</f>
        <v>#N/A</v>
      </c>
      <c r="D193" s="69"/>
      <c r="E193" s="70"/>
      <c r="F193" s="70"/>
      <c r="G193" s="70"/>
      <c r="H193" s="71"/>
      <c r="I193" s="71"/>
      <c r="J193" s="72" t="str">
        <f t="shared" si="13"/>
        <v/>
      </c>
      <c r="K193" s="85" t="str">
        <f t="shared" si="12"/>
        <v/>
      </c>
      <c r="M193" s="65">
        <f t="shared" si="14"/>
        <v>0</v>
      </c>
      <c r="N193" s="65">
        <f t="shared" si="15"/>
        <v>0</v>
      </c>
      <c r="O193" s="65">
        <f t="shared" si="16"/>
        <v>0</v>
      </c>
    </row>
    <row r="194" spans="1:15" x14ac:dyDescent="0.25">
      <c r="A194" s="66">
        <f t="shared" si="17"/>
        <v>187</v>
      </c>
      <c r="B194" s="69"/>
      <c r="C194" s="66" t="e">
        <f>VLOOKUP(B194,'Measure&amp;Incentive Picklist'!E:J,2,FALSE)</f>
        <v>#N/A</v>
      </c>
      <c r="D194" s="69"/>
      <c r="E194" s="70"/>
      <c r="F194" s="70"/>
      <c r="G194" s="70"/>
      <c r="H194" s="71"/>
      <c r="I194" s="71"/>
      <c r="J194" s="72" t="str">
        <f t="shared" si="13"/>
        <v/>
      </c>
      <c r="K194" s="85" t="str">
        <f t="shared" si="12"/>
        <v/>
      </c>
      <c r="M194" s="65">
        <f t="shared" si="14"/>
        <v>0</v>
      </c>
      <c r="N194" s="65">
        <f t="shared" si="15"/>
        <v>0</v>
      </c>
      <c r="O194" s="65">
        <f t="shared" si="16"/>
        <v>0</v>
      </c>
    </row>
    <row r="195" spans="1:15" x14ac:dyDescent="0.25">
      <c r="A195" s="66">
        <f t="shared" si="17"/>
        <v>188</v>
      </c>
      <c r="B195" s="69"/>
      <c r="C195" s="66" t="e">
        <f>VLOOKUP(B195,'Measure&amp;Incentive Picklist'!E:J,2,FALSE)</f>
        <v>#N/A</v>
      </c>
      <c r="D195" s="69"/>
      <c r="E195" s="70"/>
      <c r="F195" s="70"/>
      <c r="G195" s="70"/>
      <c r="H195" s="71"/>
      <c r="I195" s="71"/>
      <c r="J195" s="72" t="str">
        <f t="shared" si="13"/>
        <v/>
      </c>
      <c r="K195" s="85" t="str">
        <f t="shared" si="12"/>
        <v/>
      </c>
      <c r="M195" s="65">
        <f t="shared" si="14"/>
        <v>0</v>
      </c>
      <c r="N195" s="65">
        <f t="shared" si="15"/>
        <v>0</v>
      </c>
      <c r="O195" s="65">
        <f t="shared" si="16"/>
        <v>0</v>
      </c>
    </row>
    <row r="196" spans="1:15" x14ac:dyDescent="0.25">
      <c r="A196" s="66">
        <f t="shared" si="17"/>
        <v>189</v>
      </c>
      <c r="B196" s="69"/>
      <c r="C196" s="66" t="e">
        <f>VLOOKUP(B196,'Measure&amp;Incentive Picklist'!E:J,2,FALSE)</f>
        <v>#N/A</v>
      </c>
      <c r="D196" s="69"/>
      <c r="E196" s="70"/>
      <c r="F196" s="70"/>
      <c r="G196" s="70"/>
      <c r="H196" s="71"/>
      <c r="I196" s="71"/>
      <c r="J196" s="72" t="str">
        <f t="shared" si="13"/>
        <v/>
      </c>
      <c r="K196" s="85" t="str">
        <f t="shared" si="12"/>
        <v/>
      </c>
      <c r="M196" s="65">
        <f t="shared" si="14"/>
        <v>0</v>
      </c>
      <c r="N196" s="65">
        <f t="shared" si="15"/>
        <v>0</v>
      </c>
      <c r="O196" s="65">
        <f t="shared" si="16"/>
        <v>0</v>
      </c>
    </row>
    <row r="197" spans="1:15" x14ac:dyDescent="0.25">
      <c r="A197" s="66">
        <f t="shared" si="17"/>
        <v>190</v>
      </c>
      <c r="B197" s="69"/>
      <c r="C197" s="66" t="e">
        <f>VLOOKUP(B197,'Measure&amp;Incentive Picklist'!E:J,2,FALSE)</f>
        <v>#N/A</v>
      </c>
      <c r="D197" s="69"/>
      <c r="E197" s="70"/>
      <c r="F197" s="70"/>
      <c r="G197" s="70"/>
      <c r="H197" s="71"/>
      <c r="I197" s="71"/>
      <c r="J197" s="72" t="str">
        <f t="shared" si="13"/>
        <v/>
      </c>
      <c r="K197" s="85" t="str">
        <f t="shared" si="12"/>
        <v/>
      </c>
      <c r="M197" s="65">
        <f t="shared" si="14"/>
        <v>0</v>
      </c>
      <c r="N197" s="65">
        <f t="shared" si="15"/>
        <v>0</v>
      </c>
      <c r="O197" s="65">
        <f t="shared" si="16"/>
        <v>0</v>
      </c>
    </row>
    <row r="198" spans="1:15" x14ac:dyDescent="0.25">
      <c r="A198" s="66">
        <f t="shared" si="17"/>
        <v>191</v>
      </c>
      <c r="B198" s="69"/>
      <c r="C198" s="66" t="e">
        <f>VLOOKUP(B198,'Measure&amp;Incentive Picklist'!E:J,2,FALSE)</f>
        <v>#N/A</v>
      </c>
      <c r="D198" s="69"/>
      <c r="E198" s="70"/>
      <c r="F198" s="70"/>
      <c r="G198" s="70"/>
      <c r="H198" s="71"/>
      <c r="I198" s="71"/>
      <c r="J198" s="72" t="str">
        <f t="shared" si="13"/>
        <v/>
      </c>
      <c r="K198" s="85" t="str">
        <f t="shared" si="12"/>
        <v/>
      </c>
      <c r="M198" s="65">
        <f t="shared" si="14"/>
        <v>0</v>
      </c>
      <c r="N198" s="65">
        <f t="shared" si="15"/>
        <v>0</v>
      </c>
      <c r="O198" s="65">
        <f t="shared" si="16"/>
        <v>0</v>
      </c>
    </row>
    <row r="199" spans="1:15" x14ac:dyDescent="0.25">
      <c r="A199" s="66">
        <f t="shared" si="17"/>
        <v>192</v>
      </c>
      <c r="B199" s="69"/>
      <c r="C199" s="66" t="e">
        <f>VLOOKUP(B199,'Measure&amp;Incentive Picklist'!E:J,2,FALSE)</f>
        <v>#N/A</v>
      </c>
      <c r="D199" s="69"/>
      <c r="E199" s="70"/>
      <c r="F199" s="70"/>
      <c r="G199" s="70"/>
      <c r="H199" s="71"/>
      <c r="I199" s="71"/>
      <c r="J199" s="72" t="str">
        <f t="shared" si="13"/>
        <v/>
      </c>
      <c r="K199" s="85" t="str">
        <f t="shared" ref="K199:K207" si="18">IF(ISTEXT(B199),"Contact ConEd","")</f>
        <v/>
      </c>
      <c r="M199" s="65">
        <f t="shared" si="14"/>
        <v>0</v>
      </c>
      <c r="N199" s="65">
        <f t="shared" si="15"/>
        <v>0</v>
      </c>
      <c r="O199" s="65">
        <f t="shared" si="16"/>
        <v>0</v>
      </c>
    </row>
    <row r="200" spans="1:15" x14ac:dyDescent="0.25">
      <c r="A200" s="66">
        <f t="shared" si="17"/>
        <v>193</v>
      </c>
      <c r="B200" s="69"/>
      <c r="C200" s="66" t="e">
        <f>VLOOKUP(B200,'Measure&amp;Incentive Picklist'!E:J,2,FALSE)</f>
        <v>#N/A</v>
      </c>
      <c r="D200" s="69"/>
      <c r="E200" s="70"/>
      <c r="F200" s="70"/>
      <c r="G200" s="70"/>
      <c r="H200" s="71"/>
      <c r="I200" s="71"/>
      <c r="J200" s="72" t="str">
        <f t="shared" si="13"/>
        <v/>
      </c>
      <c r="K200" s="85" t="str">
        <f t="shared" si="18"/>
        <v/>
      </c>
      <c r="M200" s="65">
        <f t="shared" si="14"/>
        <v>0</v>
      </c>
      <c r="N200" s="65">
        <f t="shared" si="15"/>
        <v>0</v>
      </c>
      <c r="O200" s="65">
        <f t="shared" si="16"/>
        <v>0</v>
      </c>
    </row>
    <row r="201" spans="1:15" x14ac:dyDescent="0.25">
      <c r="A201" s="66">
        <f t="shared" si="17"/>
        <v>194</v>
      </c>
      <c r="B201" s="69"/>
      <c r="C201" s="66" t="e">
        <f>VLOOKUP(B201,'Measure&amp;Incentive Picklist'!E:J,2,FALSE)</f>
        <v>#N/A</v>
      </c>
      <c r="D201" s="69"/>
      <c r="E201" s="70"/>
      <c r="F201" s="70"/>
      <c r="G201" s="70"/>
      <c r="H201" s="71"/>
      <c r="I201" s="71"/>
      <c r="J201" s="72" t="str">
        <f t="shared" ref="J201:J207" si="19">IF(AND(H201="",I201=""),"",$H201+$I201)</f>
        <v/>
      </c>
      <c r="K201" s="85" t="str">
        <f t="shared" si="18"/>
        <v/>
      </c>
      <c r="M201" s="65">
        <f t="shared" ref="M201:M207" si="20">IF(OR(B201&gt;"",D201&gt;0,E201&gt;0,F201&gt;0,G201&gt;"",H201&gt;0,I201&gt;0,L201&gt;0),1,0)</f>
        <v>0</v>
      </c>
      <c r="N201" s="65">
        <f t="shared" ref="N201:N207" si="21">IF(ISERROR(M201),1,0)</f>
        <v>0</v>
      </c>
      <c r="O201" s="65">
        <f t="shared" ref="O201:O207" si="22">IF(ISERROR(J201),1,0)</f>
        <v>0</v>
      </c>
    </row>
    <row r="202" spans="1:15" x14ac:dyDescent="0.25">
      <c r="A202" s="66">
        <f t="shared" ref="A202:A207" si="23">A201+1</f>
        <v>195</v>
      </c>
      <c r="B202" s="69"/>
      <c r="C202" s="66" t="e">
        <f>VLOOKUP(B202,'Measure&amp;Incentive Picklist'!E:J,2,FALSE)</f>
        <v>#N/A</v>
      </c>
      <c r="D202" s="69"/>
      <c r="E202" s="70"/>
      <c r="F202" s="70"/>
      <c r="G202" s="70"/>
      <c r="H202" s="71"/>
      <c r="I202" s="71"/>
      <c r="J202" s="72" t="str">
        <f t="shared" si="19"/>
        <v/>
      </c>
      <c r="K202" s="85" t="str">
        <f t="shared" si="18"/>
        <v/>
      </c>
      <c r="M202" s="65">
        <f t="shared" si="20"/>
        <v>0</v>
      </c>
      <c r="N202" s="65">
        <f t="shared" si="21"/>
        <v>0</v>
      </c>
      <c r="O202" s="65">
        <f t="shared" si="22"/>
        <v>0</v>
      </c>
    </row>
    <row r="203" spans="1:15" x14ac:dyDescent="0.25">
      <c r="A203" s="66">
        <f t="shared" si="23"/>
        <v>196</v>
      </c>
      <c r="B203" s="69"/>
      <c r="C203" s="66" t="e">
        <f>VLOOKUP(B203,'Measure&amp;Incentive Picklist'!E:J,2,FALSE)</f>
        <v>#N/A</v>
      </c>
      <c r="D203" s="69"/>
      <c r="E203" s="70"/>
      <c r="F203" s="70"/>
      <c r="G203" s="70"/>
      <c r="H203" s="71"/>
      <c r="I203" s="71"/>
      <c r="J203" s="72" t="str">
        <f t="shared" si="19"/>
        <v/>
      </c>
      <c r="K203" s="85" t="str">
        <f t="shared" si="18"/>
        <v/>
      </c>
      <c r="M203" s="65">
        <f t="shared" si="20"/>
        <v>0</v>
      </c>
      <c r="N203" s="65">
        <f t="shared" si="21"/>
        <v>0</v>
      </c>
      <c r="O203" s="65">
        <f t="shared" si="22"/>
        <v>0</v>
      </c>
    </row>
    <row r="204" spans="1:15" x14ac:dyDescent="0.25">
      <c r="A204" s="66">
        <f t="shared" si="23"/>
        <v>197</v>
      </c>
      <c r="B204" s="69"/>
      <c r="C204" s="66" t="e">
        <f>VLOOKUP(B204,'Measure&amp;Incentive Picklist'!E:J,2,FALSE)</f>
        <v>#N/A</v>
      </c>
      <c r="D204" s="69"/>
      <c r="E204" s="70"/>
      <c r="F204" s="70"/>
      <c r="G204" s="70"/>
      <c r="H204" s="71"/>
      <c r="I204" s="71"/>
      <c r="J204" s="72" t="str">
        <f t="shared" si="19"/>
        <v/>
      </c>
      <c r="K204" s="85" t="str">
        <f t="shared" si="18"/>
        <v/>
      </c>
      <c r="M204" s="65">
        <f t="shared" si="20"/>
        <v>0</v>
      </c>
      <c r="N204" s="65">
        <f t="shared" si="21"/>
        <v>0</v>
      </c>
      <c r="O204" s="65">
        <f t="shared" si="22"/>
        <v>0</v>
      </c>
    </row>
    <row r="205" spans="1:15" x14ac:dyDescent="0.25">
      <c r="A205" s="66">
        <f t="shared" si="23"/>
        <v>198</v>
      </c>
      <c r="B205" s="69"/>
      <c r="C205" s="66" t="e">
        <f>VLOOKUP(B205,'Measure&amp;Incentive Picklist'!E:J,2,FALSE)</f>
        <v>#N/A</v>
      </c>
      <c r="D205" s="69"/>
      <c r="E205" s="70"/>
      <c r="F205" s="70"/>
      <c r="G205" s="70"/>
      <c r="H205" s="71"/>
      <c r="I205" s="71"/>
      <c r="J205" s="72" t="str">
        <f t="shared" si="19"/>
        <v/>
      </c>
      <c r="K205" s="85" t="str">
        <f t="shared" si="18"/>
        <v/>
      </c>
      <c r="M205" s="65">
        <f t="shared" si="20"/>
        <v>0</v>
      </c>
      <c r="N205" s="65">
        <f t="shared" si="21"/>
        <v>0</v>
      </c>
      <c r="O205" s="65">
        <f t="shared" si="22"/>
        <v>0</v>
      </c>
    </row>
    <row r="206" spans="1:15" x14ac:dyDescent="0.25">
      <c r="A206" s="66">
        <f t="shared" si="23"/>
        <v>199</v>
      </c>
      <c r="B206" s="69"/>
      <c r="C206" s="66" t="e">
        <f>VLOOKUP(B206,'Measure&amp;Incentive Picklist'!E:J,2,FALSE)</f>
        <v>#N/A</v>
      </c>
      <c r="D206" s="69"/>
      <c r="E206" s="70"/>
      <c r="F206" s="70"/>
      <c r="G206" s="70"/>
      <c r="H206" s="71"/>
      <c r="I206" s="71"/>
      <c r="J206" s="72" t="str">
        <f t="shared" si="19"/>
        <v/>
      </c>
      <c r="K206" s="85" t="str">
        <f t="shared" si="18"/>
        <v/>
      </c>
      <c r="M206" s="65">
        <f t="shared" si="20"/>
        <v>0</v>
      </c>
      <c r="N206" s="65">
        <f t="shared" si="21"/>
        <v>0</v>
      </c>
      <c r="O206" s="65">
        <f t="shared" si="22"/>
        <v>0</v>
      </c>
    </row>
    <row r="207" spans="1:15" x14ac:dyDescent="0.25">
      <c r="A207" s="66">
        <f t="shared" si="23"/>
        <v>200</v>
      </c>
      <c r="B207" s="69"/>
      <c r="C207" s="66" t="e">
        <f>VLOOKUP(B207,'Measure&amp;Incentive Picklist'!E:J,2,FALSE)</f>
        <v>#N/A</v>
      </c>
      <c r="D207" s="69"/>
      <c r="E207" s="70"/>
      <c r="F207" s="70"/>
      <c r="G207" s="70"/>
      <c r="H207" s="71"/>
      <c r="I207" s="71"/>
      <c r="J207" s="72" t="str">
        <f t="shared" si="19"/>
        <v/>
      </c>
      <c r="K207" s="85" t="str">
        <f t="shared" si="18"/>
        <v/>
      </c>
      <c r="M207" s="65">
        <f t="shared" si="20"/>
        <v>0</v>
      </c>
      <c r="N207" s="65">
        <f t="shared" si="21"/>
        <v>0</v>
      </c>
      <c r="O207" s="65">
        <f t="shared" si="22"/>
        <v>0</v>
      </c>
    </row>
    <row r="208" spans="1:15" x14ac:dyDescent="0.25">
      <c r="M208" s="65">
        <f>SUM(M8:M207)</f>
        <v>0</v>
      </c>
      <c r="N208" s="65">
        <f>SUM(N8:N207)</f>
        <v>0</v>
      </c>
      <c r="O208" s="65">
        <f>SUM(O8:O207)</f>
        <v>0</v>
      </c>
    </row>
  </sheetData>
  <sheetProtection algorithmName="SHA-512" hashValue="3lni7wRRewpnzG4mLv+1JEvtlEy0UM2EdLrzkaPpzvgREJgURwvXZLr1WtQWJprCi4LexvX8HUpMdJj0ljD4DA==" saltValue="s889Md4G+LyxXiUNhcTS9A==" spinCount="100000" sheet="1" selectLockedCells="1" sort="0" autoFilter="0"/>
  <autoFilter ref="A6:L6" xr:uid="{00000000-0009-0000-0000-00000C000000}"/>
  <mergeCells count="4">
    <mergeCell ref="A4:D4"/>
    <mergeCell ref="A5:C5"/>
    <mergeCell ref="M6:N6"/>
    <mergeCell ref="E5:F5"/>
  </mergeCells>
  <conditionalFormatting sqref="L6">
    <cfRule type="containsErrors" dxfId="604" priority="33">
      <formula>ISERROR(L6)</formula>
    </cfRule>
  </conditionalFormatting>
  <conditionalFormatting sqref="C8:C207">
    <cfRule type="containsErrors" dxfId="603" priority="31">
      <formula>ISERROR(C8)</formula>
    </cfRule>
  </conditionalFormatting>
  <conditionalFormatting sqref="D7">
    <cfRule type="containsErrors" dxfId="602" priority="30">
      <formula>ISERROR(D7)</formula>
    </cfRule>
  </conditionalFormatting>
  <conditionalFormatting sqref="C7">
    <cfRule type="containsErrors" dxfId="601" priority="28">
      <formula>ISERROR(C7)</formula>
    </cfRule>
  </conditionalFormatting>
  <conditionalFormatting sqref="K8:K207">
    <cfRule type="containsErrors" dxfId="600" priority="764">
      <formula>ISERROR(K8)</formula>
    </cfRule>
  </conditionalFormatting>
  <conditionalFormatting sqref="D5">
    <cfRule type="containsErrors" dxfId="599" priority="23">
      <formula>ISERROR(D5)</formula>
    </cfRule>
  </conditionalFormatting>
  <conditionalFormatting sqref="D8:D207">
    <cfRule type="expression" dxfId="598" priority="10">
      <formula>AND(B8&gt;"",D8="")</formula>
    </cfRule>
  </conditionalFormatting>
  <conditionalFormatting sqref="F8:F207">
    <cfRule type="expression" dxfId="597" priority="9">
      <formula>AND(B8&gt;"",F8="")</formula>
    </cfRule>
  </conditionalFormatting>
  <conditionalFormatting sqref="G8:G207">
    <cfRule type="expression" dxfId="596" priority="8">
      <formula>AND(B8&gt;"",G8="")</formula>
    </cfRule>
  </conditionalFormatting>
  <conditionalFormatting sqref="H8:H207">
    <cfRule type="expression" dxfId="595" priority="7">
      <formula>AND(B8&gt;"",H8="")</formula>
    </cfRule>
  </conditionalFormatting>
  <conditionalFormatting sqref="E8:E207">
    <cfRule type="expression" dxfId="594" priority="6">
      <formula>AND(B8&gt;"",E8="")</formula>
    </cfRule>
  </conditionalFormatting>
  <conditionalFormatting sqref="I8:I207">
    <cfRule type="expression" dxfId="593" priority="5">
      <formula>AND(B8&gt;"",I8="")</formula>
    </cfRule>
  </conditionalFormatting>
  <conditionalFormatting sqref="J8:J207">
    <cfRule type="containsErrors" dxfId="592" priority="4">
      <formula>ISERROR(J8)</formula>
    </cfRule>
  </conditionalFormatting>
  <conditionalFormatting sqref="E5">
    <cfRule type="expression" dxfId="591" priority="1">
      <formula>E5="Error in Project Costs - please correct"</formula>
    </cfRule>
  </conditionalFormatting>
  <hyperlinks>
    <hyperlink ref="A5:B5" location="'Project Summary'!A1" display="Back to Project Summary" xr:uid="{00000000-0004-0000-0C00-000000000000}"/>
    <hyperlink ref="A5:C5" location="'Project Summary'!B9" tooltip="Back to Project Summary" display="Back to Project Summary" xr:uid="{00000000-0004-0000-0C00-000001000000}"/>
  </hyperlinks>
  <pageMargins left="0.7" right="0.7" top="0.75" bottom="0.75" header="0.3" footer="0.3"/>
  <pageSetup orientation="portrait" r:id="rId1"/>
  <headerFooter>
    <oddFooter>&amp;C_x000D_&amp;1#&amp;"Calibri"&amp;22&amp;K0073CF INTERNAL</oddFooter>
  </headerFooter>
  <ignoredErrors>
    <ignoredError sqref="C8" evalError="1"/>
  </ignoredErrors>
  <extLst>
    <ext xmlns:x14="http://schemas.microsoft.com/office/spreadsheetml/2009/9/main" uri="{78C0D931-6437-407d-A8EE-F0AAD7539E65}">
      <x14:conditionalFormattings>
        <x14:conditionalFormatting xmlns:xm="http://schemas.microsoft.com/office/excel/2006/main">
          <x14:cfRule type="containsErrors" priority="22" id="{2708FE35-E1B3-42EA-AA04-1C148D0614A6}">
            <xm:f>ISERROR('One for One Replacements'!K6)</xm:f>
            <x14:dxf>
              <font>
                <color theme="0"/>
              </font>
            </x14:dxf>
          </x14:cfRule>
          <xm:sqref>H6</xm:sqref>
        </x14:conditionalFormatting>
        <x14:conditionalFormatting xmlns:xm="http://schemas.microsoft.com/office/excel/2006/main">
          <x14:cfRule type="containsErrors" priority="20" id="{B757ABE9-87FF-4554-9824-7BC5D2CFD42A}">
            <xm:f>ISERROR('https://consolidatededison.sharepoint.com/Users/GolinoC/Desktop/coned/corp/Users/smithna/AppData/Local/Temp/[Con Edison CI Gas Tool v1.2.xlsx]Pre Rinse Spray Valve'!#REF!)</xm:f>
            <x14:dxf>
              <font>
                <color theme="0"/>
              </font>
            </x14:dxf>
          </x14:cfRule>
          <xm:sqref>H5</xm:sqref>
        </x14:conditionalFormatting>
        <x14:conditionalFormatting xmlns:xm="http://schemas.microsoft.com/office/excel/2006/main">
          <x14:cfRule type="containsErrors" priority="759" id="{1E2116BA-3D20-4232-AA99-B75918111FBC}">
            <xm:f>ISERROR('Unitary Air Conditioner'!#REF!)</xm:f>
            <x14:dxf>
              <font>
                <color theme="0"/>
              </font>
            </x14:dxf>
          </x14:cfRule>
          <xm:sqref>K3</xm:sqref>
        </x14:conditionalFormatting>
        <x14:conditionalFormatting xmlns:xm="http://schemas.microsoft.com/office/excel/2006/main">
          <x14:cfRule type="containsErrors" priority="763" id="{1E2116BA-3D20-4232-AA99-B75918111FBC}">
            <xm:f>ISERROR('Unitary Air Conditioner'!X1048574)</xm:f>
            <x14:dxf>
              <font>
                <color theme="0"/>
              </font>
            </x14:dxf>
          </x14:cfRule>
          <xm:sqref>K1048575:K1048576</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00000000-0002-0000-0C00-000000000000}">
          <x14:formula1>
            <xm:f>'Measure&amp;Incentive Picklist'!$E$170</xm:f>
          </x14:formula1>
          <xm:sqref>B7:B207</xm:sqref>
        </x14:dataValidation>
        <x14:dataValidation type="list" allowBlank="1" showInputMessage="1" showErrorMessage="1" xr:uid="{00000000-0002-0000-0C00-000001000000}">
          <x14:formula1>
            <xm:f>'HVAC Picklist'!$F$54:$F$55</xm:f>
          </x14:formula1>
          <xm:sqref>G7:G207</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8"/>
  <dimension ref="A1:W208"/>
  <sheetViews>
    <sheetView zoomScale="80" zoomScaleNormal="80" workbookViewId="0">
      <pane xSplit="4" ySplit="7" topLeftCell="E8" activePane="bottomRight" state="frozen"/>
      <selection pane="topRight" activeCell="F38" sqref="F38"/>
      <selection pane="bottomLeft" activeCell="F38" sqref="F38"/>
      <selection pane="bottomRight" activeCell="B8" sqref="B8"/>
    </sheetView>
  </sheetViews>
  <sheetFormatPr defaultColWidth="9.140625" defaultRowHeight="15" x14ac:dyDescent="0.25"/>
  <cols>
    <col min="1" max="1" width="8.85546875" style="65" customWidth="1"/>
    <col min="2" max="2" width="49.140625" style="65" customWidth="1"/>
    <col min="3" max="3" width="30.5703125" style="66" hidden="1" customWidth="1"/>
    <col min="4" max="4" width="35" style="65" customWidth="1"/>
    <col min="5" max="5" width="21.85546875" style="66" bestFit="1" customWidth="1"/>
    <col min="6" max="6" width="39.42578125" style="66" customWidth="1"/>
    <col min="7" max="8" width="24" style="66" customWidth="1"/>
    <col min="9" max="10" width="24.85546875" style="66" customWidth="1"/>
    <col min="11" max="11" width="25.5703125" style="66" customWidth="1"/>
    <col min="12" max="12" width="20.140625" style="65" bestFit="1" customWidth="1"/>
    <col min="13" max="13" width="21.140625" style="65" bestFit="1" customWidth="1"/>
    <col min="14" max="14" width="17.42578125" style="72" customWidth="1"/>
    <col min="15" max="16" width="18.140625" style="72" customWidth="1"/>
    <col min="17" max="17" width="26.42578125" style="72" bestFit="1" customWidth="1"/>
    <col min="18" max="18" width="61.85546875" style="65" customWidth="1"/>
    <col min="19" max="19" width="12.42578125" style="65" hidden="1" customWidth="1"/>
    <col min="20" max="20" width="13.85546875" style="65" hidden="1" customWidth="1"/>
    <col min="21" max="21" width="12.42578125" style="65" hidden="1" customWidth="1"/>
    <col min="22" max="22" width="9.140625" style="65"/>
    <col min="23" max="23" width="0" style="65" hidden="1" customWidth="1"/>
    <col min="24" max="16384" width="9.140625" style="65"/>
  </cols>
  <sheetData>
    <row r="1" spans="1:23" s="96" customFormat="1" x14ac:dyDescent="0.25">
      <c r="A1" s="96" t="s">
        <v>104</v>
      </c>
      <c r="B1" s="86"/>
      <c r="C1" s="97"/>
      <c r="D1" s="86">
        <f>Acct_No</f>
        <v>0</v>
      </c>
      <c r="E1" s="97"/>
      <c r="F1" s="97"/>
      <c r="G1" s="97"/>
      <c r="H1" s="97"/>
      <c r="I1" s="97"/>
      <c r="J1" s="97"/>
      <c r="K1" s="97"/>
      <c r="N1" s="113"/>
      <c r="O1" s="113"/>
      <c r="P1" s="113"/>
      <c r="Q1" s="113"/>
    </row>
    <row r="2" spans="1:23" s="96" customFormat="1" x14ac:dyDescent="0.25">
      <c r="A2" s="96" t="s">
        <v>111</v>
      </c>
      <c r="B2" s="434"/>
      <c r="C2" s="97"/>
      <c r="D2" s="434">
        <f>SiteAddress</f>
        <v>0</v>
      </c>
      <c r="E2" s="97"/>
      <c r="F2" s="97"/>
      <c r="G2" s="97"/>
      <c r="H2" s="97"/>
      <c r="I2" s="97"/>
      <c r="J2" s="97"/>
      <c r="K2" s="97"/>
      <c r="N2" s="113"/>
      <c r="O2" s="113"/>
      <c r="P2" s="113"/>
      <c r="Q2" s="113"/>
    </row>
    <row r="4" spans="1:23" ht="23.25" x14ac:dyDescent="0.25">
      <c r="A4" s="545" t="s">
        <v>16</v>
      </c>
      <c r="B4" s="545"/>
    </row>
    <row r="5" spans="1:23" ht="25.5" customHeight="1" thickBot="1" x14ac:dyDescent="0.3">
      <c r="A5" s="543" t="s">
        <v>121</v>
      </c>
      <c r="B5" s="543"/>
      <c r="C5" s="543"/>
      <c r="D5" s="99" t="s">
        <v>11</v>
      </c>
      <c r="E5" s="550" t="str">
        <f>IF(U208&gt;=1,"Error in Project Costs - please correct","")</f>
        <v/>
      </c>
      <c r="F5" s="550"/>
      <c r="L5" s="66"/>
      <c r="M5" s="66"/>
      <c r="N5" s="66"/>
      <c r="O5" s="80"/>
      <c r="P5" s="80"/>
    </row>
    <row r="6" spans="1:23" ht="34.5" customHeight="1" thickBot="1" x14ac:dyDescent="0.3">
      <c r="A6" s="91" t="s">
        <v>123</v>
      </c>
      <c r="B6" s="92" t="s">
        <v>247</v>
      </c>
      <c r="C6" s="92" t="s">
        <v>129</v>
      </c>
      <c r="D6" s="67" t="s">
        <v>130</v>
      </c>
      <c r="E6" s="67" t="s">
        <v>263</v>
      </c>
      <c r="F6" s="67" t="s">
        <v>356</v>
      </c>
      <c r="G6" s="67" t="s">
        <v>371</v>
      </c>
      <c r="H6" s="67" t="s">
        <v>372</v>
      </c>
      <c r="I6" s="67" t="s">
        <v>373</v>
      </c>
      <c r="J6" s="67" t="s">
        <v>374</v>
      </c>
      <c r="K6" s="67" t="s">
        <v>375</v>
      </c>
      <c r="L6" s="67" t="s">
        <v>144</v>
      </c>
      <c r="M6" s="67" t="s">
        <v>145</v>
      </c>
      <c r="N6" s="81" t="s">
        <v>146</v>
      </c>
      <c r="O6" s="81" t="s">
        <v>147</v>
      </c>
      <c r="P6" s="81" t="s">
        <v>253</v>
      </c>
      <c r="Q6" s="81" t="s">
        <v>149</v>
      </c>
      <c r="R6" s="93" t="s">
        <v>97</v>
      </c>
      <c r="S6" s="538" t="s">
        <v>152</v>
      </c>
      <c r="T6" s="539"/>
      <c r="U6" s="539"/>
      <c r="W6" s="65" t="s">
        <v>376</v>
      </c>
    </row>
    <row r="7" spans="1:23" s="111" customFormat="1" x14ac:dyDescent="0.25">
      <c r="A7" s="75">
        <v>0</v>
      </c>
      <c r="B7" s="68" t="s">
        <v>377</v>
      </c>
      <c r="C7" s="75" t="str">
        <f>VLOOKUP(B7,'Measure&amp;Incentive Picklist'!E:J,2,FALSE)</f>
        <v>REF-ECM-FAN-WALK-001</v>
      </c>
      <c r="D7" s="68" t="s">
        <v>311</v>
      </c>
      <c r="E7" s="75">
        <v>4</v>
      </c>
      <c r="F7" s="75" t="s">
        <v>359</v>
      </c>
      <c r="G7" s="75" t="s">
        <v>378</v>
      </c>
      <c r="H7" s="75">
        <v>3</v>
      </c>
      <c r="I7" s="75">
        <v>1.2</v>
      </c>
      <c r="J7" s="75">
        <v>240</v>
      </c>
      <c r="K7" s="75">
        <v>3</v>
      </c>
      <c r="L7" s="68" t="s">
        <v>163</v>
      </c>
      <c r="M7" s="68" t="s">
        <v>164</v>
      </c>
      <c r="N7" s="82">
        <v>1000</v>
      </c>
      <c r="O7" s="82">
        <v>5000</v>
      </c>
      <c r="P7" s="82">
        <f>$N7+$O7</f>
        <v>6000</v>
      </c>
      <c r="Q7" s="95" t="str">
        <f t="shared" ref="Q7:Q70" si="0">IF(ISTEXT(B7),"Contact ConEd","")</f>
        <v>Contact ConEd</v>
      </c>
      <c r="R7" s="68" t="s">
        <v>165</v>
      </c>
      <c r="S7" s="111" t="s">
        <v>272</v>
      </c>
      <c r="T7" s="111" t="s">
        <v>167</v>
      </c>
      <c r="U7" s="111" t="s">
        <v>273</v>
      </c>
    </row>
    <row r="8" spans="1:23" ht="15" customHeight="1" x14ac:dyDescent="0.25">
      <c r="A8" s="66">
        <v>1</v>
      </c>
      <c r="B8" s="69"/>
      <c r="C8" s="66" t="e">
        <f>VLOOKUP(B8,'Measure&amp;Incentive Picklist'!E:J,2,FALSE)</f>
        <v>#N/A</v>
      </c>
      <c r="D8" s="69"/>
      <c r="E8" s="70"/>
      <c r="F8" s="70"/>
      <c r="G8" s="70"/>
      <c r="H8" s="70"/>
      <c r="I8" s="70"/>
      <c r="J8" s="70"/>
      <c r="K8" s="70"/>
      <c r="L8" s="69"/>
      <c r="M8" s="69"/>
      <c r="N8" s="71"/>
      <c r="O8" s="71"/>
      <c r="P8" s="72" t="str">
        <f>IF(AND(N8="",O8=""),"",$N8+$O8)</f>
        <v/>
      </c>
      <c r="Q8" s="85" t="str">
        <f t="shared" si="0"/>
        <v/>
      </c>
      <c r="R8" s="127"/>
      <c r="S8" s="65">
        <f t="shared" ref="S8:S39" si="1">IF(OR(B8&gt;"",D8&gt;0,E8&gt;0,G8&gt;"",H8&gt;0,I8&gt;0,J8&gt;0,K8&gt;0,L8&gt;0,M8&gt;0,N8&gt;0,O8&gt;0,R8&gt;0),1,0)</f>
        <v>0</v>
      </c>
      <c r="T8" s="65">
        <f t="shared" ref="T8:T39" si="2">IF(AND(B8&gt;0,ISERROR(S8)),1,0)</f>
        <v>0</v>
      </c>
      <c r="U8" s="65">
        <f>IF(ISERROR(P8),1,0)</f>
        <v>0</v>
      </c>
      <c r="W8" s="65" t="s">
        <v>359</v>
      </c>
    </row>
    <row r="9" spans="1:23" x14ac:dyDescent="0.25">
      <c r="A9" s="66">
        <f>A8+1</f>
        <v>2</v>
      </c>
      <c r="B9" s="69"/>
      <c r="C9" s="66" t="e">
        <f>VLOOKUP(B9,'Measure&amp;Incentive Picklist'!E:J,2,FALSE)</f>
        <v>#N/A</v>
      </c>
      <c r="D9" s="69"/>
      <c r="E9" s="70"/>
      <c r="F9" s="70"/>
      <c r="G9" s="70"/>
      <c r="H9" s="70"/>
      <c r="I9" s="70"/>
      <c r="J9" s="70"/>
      <c r="K9" s="70"/>
      <c r="L9" s="69"/>
      <c r="M9" s="69"/>
      <c r="N9" s="71"/>
      <c r="O9" s="71"/>
      <c r="P9" s="72" t="str">
        <f t="shared" ref="P9:P72" si="3">IF(AND(N9="",O9=""),"",$N9+$O9)</f>
        <v/>
      </c>
      <c r="Q9" s="85" t="str">
        <f t="shared" si="0"/>
        <v/>
      </c>
      <c r="R9" s="127"/>
      <c r="S9" s="65">
        <f t="shared" si="1"/>
        <v>0</v>
      </c>
      <c r="T9" s="65">
        <f t="shared" si="2"/>
        <v>0</v>
      </c>
      <c r="U9" s="65">
        <f t="shared" ref="U9:U72" si="4">IF(ISERROR(P9),1,0)</f>
        <v>0</v>
      </c>
      <c r="W9" s="65" t="s">
        <v>379</v>
      </c>
    </row>
    <row r="10" spans="1:23" x14ac:dyDescent="0.25">
      <c r="A10" s="66">
        <f t="shared" ref="A10:A73" si="5">A9+1</f>
        <v>3</v>
      </c>
      <c r="B10" s="69"/>
      <c r="C10" s="66" t="e">
        <f>VLOOKUP(B10,'Measure&amp;Incentive Picklist'!E:J,2,FALSE)</f>
        <v>#N/A</v>
      </c>
      <c r="D10" s="69"/>
      <c r="E10" s="70"/>
      <c r="F10" s="70"/>
      <c r="G10" s="70"/>
      <c r="H10" s="70"/>
      <c r="I10" s="70"/>
      <c r="J10" s="70"/>
      <c r="K10" s="70"/>
      <c r="L10" s="69"/>
      <c r="M10" s="69"/>
      <c r="N10" s="71"/>
      <c r="O10" s="71"/>
      <c r="P10" s="72" t="str">
        <f t="shared" si="3"/>
        <v/>
      </c>
      <c r="Q10" s="85" t="str">
        <f t="shared" si="0"/>
        <v/>
      </c>
      <c r="R10" s="127"/>
      <c r="S10" s="65">
        <f t="shared" si="1"/>
        <v>0</v>
      </c>
      <c r="T10" s="65">
        <f t="shared" si="2"/>
        <v>0</v>
      </c>
      <c r="U10" s="65">
        <f t="shared" si="4"/>
        <v>0</v>
      </c>
    </row>
    <row r="11" spans="1:23" x14ac:dyDescent="0.25">
      <c r="A11" s="66">
        <f t="shared" si="5"/>
        <v>4</v>
      </c>
      <c r="B11" s="69"/>
      <c r="C11" s="66" t="e">
        <f>VLOOKUP(B11,'Measure&amp;Incentive Picklist'!E:J,2,FALSE)</f>
        <v>#N/A</v>
      </c>
      <c r="D11" s="69"/>
      <c r="E11" s="70"/>
      <c r="F11" s="70"/>
      <c r="G11" s="70"/>
      <c r="H11" s="70"/>
      <c r="I11" s="70"/>
      <c r="J11" s="70"/>
      <c r="K11" s="70"/>
      <c r="L11" s="69"/>
      <c r="M11" s="69"/>
      <c r="N11" s="71"/>
      <c r="O11" s="71"/>
      <c r="P11" s="72" t="str">
        <f t="shared" si="3"/>
        <v/>
      </c>
      <c r="Q11" s="85" t="str">
        <f t="shared" si="0"/>
        <v/>
      </c>
      <c r="R11" s="127"/>
      <c r="S11" s="65">
        <f t="shared" si="1"/>
        <v>0</v>
      </c>
      <c r="T11" s="65">
        <f t="shared" si="2"/>
        <v>0</v>
      </c>
      <c r="U11" s="65">
        <f t="shared" si="4"/>
        <v>0</v>
      </c>
    </row>
    <row r="12" spans="1:23" x14ac:dyDescent="0.25">
      <c r="A12" s="66">
        <f t="shared" si="5"/>
        <v>5</v>
      </c>
      <c r="B12" s="69"/>
      <c r="C12" s="66" t="e">
        <f>VLOOKUP(B12,'Measure&amp;Incentive Picklist'!E:J,2,FALSE)</f>
        <v>#N/A</v>
      </c>
      <c r="D12" s="69"/>
      <c r="E12" s="70"/>
      <c r="F12" s="70"/>
      <c r="G12" s="70"/>
      <c r="H12" s="70"/>
      <c r="I12" s="70"/>
      <c r="J12" s="70"/>
      <c r="K12" s="70"/>
      <c r="L12" s="69"/>
      <c r="M12" s="69"/>
      <c r="N12" s="71"/>
      <c r="O12" s="71"/>
      <c r="P12" s="72" t="str">
        <f t="shared" si="3"/>
        <v/>
      </c>
      <c r="Q12" s="85" t="str">
        <f t="shared" si="0"/>
        <v/>
      </c>
      <c r="R12" s="127"/>
      <c r="S12" s="65">
        <f t="shared" si="1"/>
        <v>0</v>
      </c>
      <c r="T12" s="65">
        <f t="shared" si="2"/>
        <v>0</v>
      </c>
      <c r="U12" s="65">
        <f t="shared" si="4"/>
        <v>0</v>
      </c>
    </row>
    <row r="13" spans="1:23" x14ac:dyDescent="0.25">
      <c r="A13" s="66">
        <f t="shared" si="5"/>
        <v>6</v>
      </c>
      <c r="B13" s="69"/>
      <c r="C13" s="66" t="e">
        <f>VLOOKUP(B13,'Measure&amp;Incentive Picklist'!E:J,2,FALSE)</f>
        <v>#N/A</v>
      </c>
      <c r="D13" s="69"/>
      <c r="E13" s="70"/>
      <c r="F13" s="70"/>
      <c r="G13" s="70"/>
      <c r="H13" s="70"/>
      <c r="I13" s="70"/>
      <c r="J13" s="70"/>
      <c r="K13" s="70"/>
      <c r="L13" s="69"/>
      <c r="M13" s="69"/>
      <c r="N13" s="71"/>
      <c r="O13" s="71"/>
      <c r="P13" s="72" t="str">
        <f t="shared" si="3"/>
        <v/>
      </c>
      <c r="Q13" s="85" t="str">
        <f t="shared" si="0"/>
        <v/>
      </c>
      <c r="R13" s="127"/>
      <c r="S13" s="65">
        <f t="shared" si="1"/>
        <v>0</v>
      </c>
      <c r="T13" s="65">
        <f t="shared" si="2"/>
        <v>0</v>
      </c>
      <c r="U13" s="65">
        <f t="shared" si="4"/>
        <v>0</v>
      </c>
    </row>
    <row r="14" spans="1:23" x14ac:dyDescent="0.25">
      <c r="A14" s="66">
        <f t="shared" si="5"/>
        <v>7</v>
      </c>
      <c r="B14" s="69"/>
      <c r="C14" s="66" t="e">
        <f>VLOOKUP(B14,'Measure&amp;Incentive Picklist'!E:J,2,FALSE)</f>
        <v>#N/A</v>
      </c>
      <c r="D14" s="69"/>
      <c r="E14" s="70"/>
      <c r="F14" s="70"/>
      <c r="G14" s="70"/>
      <c r="H14" s="70"/>
      <c r="I14" s="70"/>
      <c r="J14" s="70"/>
      <c r="K14" s="70"/>
      <c r="L14" s="69"/>
      <c r="M14" s="69"/>
      <c r="N14" s="71"/>
      <c r="O14" s="71"/>
      <c r="P14" s="72" t="str">
        <f t="shared" si="3"/>
        <v/>
      </c>
      <c r="Q14" s="85" t="str">
        <f t="shared" si="0"/>
        <v/>
      </c>
      <c r="R14" s="127"/>
      <c r="S14" s="65">
        <f t="shared" si="1"/>
        <v>0</v>
      </c>
      <c r="T14" s="65">
        <f t="shared" si="2"/>
        <v>0</v>
      </c>
      <c r="U14" s="65">
        <f t="shared" si="4"/>
        <v>0</v>
      </c>
    </row>
    <row r="15" spans="1:23" x14ac:dyDescent="0.25">
      <c r="A15" s="66">
        <f t="shared" si="5"/>
        <v>8</v>
      </c>
      <c r="B15" s="69"/>
      <c r="C15" s="66" t="e">
        <f>VLOOKUP(B15,'Measure&amp;Incentive Picklist'!E:J,2,FALSE)</f>
        <v>#N/A</v>
      </c>
      <c r="D15" s="69"/>
      <c r="E15" s="70"/>
      <c r="F15" s="70"/>
      <c r="G15" s="70"/>
      <c r="H15" s="70"/>
      <c r="I15" s="70"/>
      <c r="J15" s="70"/>
      <c r="K15" s="70"/>
      <c r="L15" s="69"/>
      <c r="M15" s="69"/>
      <c r="N15" s="71"/>
      <c r="O15" s="71"/>
      <c r="P15" s="72" t="str">
        <f t="shared" si="3"/>
        <v/>
      </c>
      <c r="Q15" s="85" t="str">
        <f t="shared" si="0"/>
        <v/>
      </c>
      <c r="R15" s="127"/>
      <c r="S15" s="65">
        <f t="shared" si="1"/>
        <v>0</v>
      </c>
      <c r="T15" s="65">
        <f t="shared" si="2"/>
        <v>0</v>
      </c>
      <c r="U15" s="65">
        <f t="shared" si="4"/>
        <v>0</v>
      </c>
    </row>
    <row r="16" spans="1:23" x14ac:dyDescent="0.25">
      <c r="A16" s="66">
        <f t="shared" si="5"/>
        <v>9</v>
      </c>
      <c r="B16" s="69"/>
      <c r="C16" s="66" t="e">
        <f>VLOOKUP(B16,'Measure&amp;Incentive Picklist'!E:J,2,FALSE)</f>
        <v>#N/A</v>
      </c>
      <c r="D16" s="69"/>
      <c r="E16" s="70"/>
      <c r="F16" s="70"/>
      <c r="G16" s="70"/>
      <c r="H16" s="70"/>
      <c r="I16" s="70"/>
      <c r="J16" s="70"/>
      <c r="K16" s="70"/>
      <c r="L16" s="69"/>
      <c r="M16" s="69"/>
      <c r="N16" s="71"/>
      <c r="O16" s="71"/>
      <c r="P16" s="72" t="str">
        <f t="shared" si="3"/>
        <v/>
      </c>
      <c r="Q16" s="85" t="str">
        <f t="shared" si="0"/>
        <v/>
      </c>
      <c r="R16" s="127"/>
      <c r="S16" s="65">
        <f t="shared" si="1"/>
        <v>0</v>
      </c>
      <c r="T16" s="65">
        <f t="shared" si="2"/>
        <v>0</v>
      </c>
      <c r="U16" s="65">
        <f t="shared" si="4"/>
        <v>0</v>
      </c>
    </row>
    <row r="17" spans="1:21" x14ac:dyDescent="0.25">
      <c r="A17" s="66">
        <f t="shared" si="5"/>
        <v>10</v>
      </c>
      <c r="B17" s="69"/>
      <c r="C17" s="66" t="e">
        <f>VLOOKUP(B17,'Measure&amp;Incentive Picklist'!E:J,2,FALSE)</f>
        <v>#N/A</v>
      </c>
      <c r="D17" s="69"/>
      <c r="E17" s="70"/>
      <c r="F17" s="70"/>
      <c r="G17" s="70"/>
      <c r="H17" s="70"/>
      <c r="I17" s="70"/>
      <c r="J17" s="70"/>
      <c r="K17" s="70"/>
      <c r="L17" s="69"/>
      <c r="M17" s="69"/>
      <c r="N17" s="71"/>
      <c r="O17" s="71"/>
      <c r="P17" s="72" t="str">
        <f t="shared" si="3"/>
        <v/>
      </c>
      <c r="Q17" s="85" t="str">
        <f t="shared" si="0"/>
        <v/>
      </c>
      <c r="R17" s="127"/>
      <c r="S17" s="65">
        <f t="shared" si="1"/>
        <v>0</v>
      </c>
      <c r="T17" s="65">
        <f t="shared" si="2"/>
        <v>0</v>
      </c>
      <c r="U17" s="65">
        <f t="shared" si="4"/>
        <v>0</v>
      </c>
    </row>
    <row r="18" spans="1:21" x14ac:dyDescent="0.25">
      <c r="A18" s="66">
        <f t="shared" si="5"/>
        <v>11</v>
      </c>
      <c r="B18" s="69"/>
      <c r="C18" s="66" t="e">
        <f>VLOOKUP(B18,'Measure&amp;Incentive Picklist'!E:J,2,FALSE)</f>
        <v>#N/A</v>
      </c>
      <c r="D18" s="69"/>
      <c r="E18" s="70"/>
      <c r="F18" s="70"/>
      <c r="G18" s="70"/>
      <c r="H18" s="70"/>
      <c r="I18" s="70"/>
      <c r="J18" s="70"/>
      <c r="K18" s="70"/>
      <c r="L18" s="69"/>
      <c r="M18" s="69"/>
      <c r="N18" s="71"/>
      <c r="O18" s="71"/>
      <c r="P18" s="72" t="str">
        <f t="shared" si="3"/>
        <v/>
      </c>
      <c r="Q18" s="85" t="str">
        <f t="shared" si="0"/>
        <v/>
      </c>
      <c r="R18" s="127"/>
      <c r="S18" s="65">
        <f t="shared" si="1"/>
        <v>0</v>
      </c>
      <c r="T18" s="65">
        <f t="shared" si="2"/>
        <v>0</v>
      </c>
      <c r="U18" s="65">
        <f t="shared" si="4"/>
        <v>0</v>
      </c>
    </row>
    <row r="19" spans="1:21" x14ac:dyDescent="0.25">
      <c r="A19" s="66">
        <f t="shared" si="5"/>
        <v>12</v>
      </c>
      <c r="B19" s="69"/>
      <c r="C19" s="66" t="e">
        <f>VLOOKUP(B19,'Measure&amp;Incentive Picklist'!E:J,2,FALSE)</f>
        <v>#N/A</v>
      </c>
      <c r="D19" s="69"/>
      <c r="E19" s="70"/>
      <c r="F19" s="70"/>
      <c r="G19" s="70"/>
      <c r="H19" s="70"/>
      <c r="I19" s="70"/>
      <c r="J19" s="70"/>
      <c r="K19" s="70"/>
      <c r="L19" s="69"/>
      <c r="M19" s="69"/>
      <c r="N19" s="71"/>
      <c r="O19" s="71"/>
      <c r="P19" s="72" t="str">
        <f t="shared" si="3"/>
        <v/>
      </c>
      <c r="Q19" s="85" t="str">
        <f t="shared" si="0"/>
        <v/>
      </c>
      <c r="R19" s="127"/>
      <c r="S19" s="65">
        <f t="shared" si="1"/>
        <v>0</v>
      </c>
      <c r="T19" s="65">
        <f t="shared" si="2"/>
        <v>0</v>
      </c>
      <c r="U19" s="65">
        <f t="shared" si="4"/>
        <v>0</v>
      </c>
    </row>
    <row r="20" spans="1:21" x14ac:dyDescent="0.25">
      <c r="A20" s="66">
        <f t="shared" si="5"/>
        <v>13</v>
      </c>
      <c r="B20" s="69"/>
      <c r="C20" s="66" t="e">
        <f>VLOOKUP(B20,'Measure&amp;Incentive Picklist'!E:J,2,FALSE)</f>
        <v>#N/A</v>
      </c>
      <c r="D20" s="69"/>
      <c r="E20" s="70"/>
      <c r="F20" s="70"/>
      <c r="G20" s="70"/>
      <c r="H20" s="70"/>
      <c r="I20" s="70"/>
      <c r="J20" s="70"/>
      <c r="K20" s="70"/>
      <c r="L20" s="69"/>
      <c r="M20" s="69"/>
      <c r="N20" s="71"/>
      <c r="O20" s="71"/>
      <c r="P20" s="72" t="str">
        <f t="shared" si="3"/>
        <v/>
      </c>
      <c r="Q20" s="85" t="str">
        <f t="shared" si="0"/>
        <v/>
      </c>
      <c r="R20" s="127"/>
      <c r="S20" s="65">
        <f t="shared" si="1"/>
        <v>0</v>
      </c>
      <c r="T20" s="65">
        <f t="shared" si="2"/>
        <v>0</v>
      </c>
      <c r="U20" s="65">
        <f t="shared" si="4"/>
        <v>0</v>
      </c>
    </row>
    <row r="21" spans="1:21" x14ac:dyDescent="0.25">
      <c r="A21" s="66">
        <f t="shared" si="5"/>
        <v>14</v>
      </c>
      <c r="B21" s="69"/>
      <c r="C21" s="66" t="e">
        <f>VLOOKUP(B21,'Measure&amp;Incentive Picklist'!E:J,2,FALSE)</f>
        <v>#N/A</v>
      </c>
      <c r="D21" s="69"/>
      <c r="E21" s="70"/>
      <c r="F21" s="70"/>
      <c r="G21" s="70"/>
      <c r="H21" s="70"/>
      <c r="I21" s="70"/>
      <c r="J21" s="70"/>
      <c r="K21" s="70"/>
      <c r="L21" s="69"/>
      <c r="M21" s="69"/>
      <c r="N21" s="71"/>
      <c r="O21" s="71"/>
      <c r="P21" s="72" t="str">
        <f t="shared" si="3"/>
        <v/>
      </c>
      <c r="Q21" s="85" t="str">
        <f t="shared" si="0"/>
        <v/>
      </c>
      <c r="R21" s="127"/>
      <c r="S21" s="65">
        <f t="shared" si="1"/>
        <v>0</v>
      </c>
      <c r="T21" s="65">
        <f t="shared" si="2"/>
        <v>0</v>
      </c>
      <c r="U21" s="65">
        <f t="shared" si="4"/>
        <v>0</v>
      </c>
    </row>
    <row r="22" spans="1:21" x14ac:dyDescent="0.25">
      <c r="A22" s="66">
        <f t="shared" si="5"/>
        <v>15</v>
      </c>
      <c r="B22" s="69"/>
      <c r="C22" s="66" t="e">
        <f>VLOOKUP(B22,'Measure&amp;Incentive Picklist'!E:J,2,FALSE)</f>
        <v>#N/A</v>
      </c>
      <c r="D22" s="69"/>
      <c r="E22" s="70"/>
      <c r="F22" s="70"/>
      <c r="G22" s="70"/>
      <c r="H22" s="70"/>
      <c r="I22" s="70"/>
      <c r="J22" s="70"/>
      <c r="K22" s="70"/>
      <c r="L22" s="69"/>
      <c r="M22" s="69"/>
      <c r="N22" s="71"/>
      <c r="O22" s="71"/>
      <c r="P22" s="72" t="str">
        <f t="shared" si="3"/>
        <v/>
      </c>
      <c r="Q22" s="85" t="str">
        <f t="shared" si="0"/>
        <v/>
      </c>
      <c r="R22" s="127"/>
      <c r="S22" s="65">
        <f t="shared" si="1"/>
        <v>0</v>
      </c>
      <c r="T22" s="65">
        <f t="shared" si="2"/>
        <v>0</v>
      </c>
      <c r="U22" s="65">
        <f t="shared" si="4"/>
        <v>0</v>
      </c>
    </row>
    <row r="23" spans="1:21" x14ac:dyDescent="0.25">
      <c r="A23" s="66">
        <f t="shared" si="5"/>
        <v>16</v>
      </c>
      <c r="B23" s="69"/>
      <c r="C23" s="66" t="e">
        <f>VLOOKUP(B23,'Measure&amp;Incentive Picklist'!E:J,2,FALSE)</f>
        <v>#N/A</v>
      </c>
      <c r="D23" s="69"/>
      <c r="E23" s="70"/>
      <c r="F23" s="70"/>
      <c r="G23" s="70"/>
      <c r="H23" s="70"/>
      <c r="I23" s="70"/>
      <c r="J23" s="70"/>
      <c r="K23" s="70"/>
      <c r="L23" s="69"/>
      <c r="M23" s="69"/>
      <c r="N23" s="71"/>
      <c r="O23" s="71"/>
      <c r="P23" s="72" t="str">
        <f t="shared" si="3"/>
        <v/>
      </c>
      <c r="Q23" s="85" t="str">
        <f t="shared" si="0"/>
        <v/>
      </c>
      <c r="R23" s="127"/>
      <c r="S23" s="65">
        <f t="shared" si="1"/>
        <v>0</v>
      </c>
      <c r="T23" s="65">
        <f t="shared" si="2"/>
        <v>0</v>
      </c>
      <c r="U23" s="65">
        <f t="shared" si="4"/>
        <v>0</v>
      </c>
    </row>
    <row r="24" spans="1:21" x14ac:dyDescent="0.25">
      <c r="A24" s="66">
        <f t="shared" si="5"/>
        <v>17</v>
      </c>
      <c r="B24" s="69"/>
      <c r="C24" s="66" t="e">
        <f>VLOOKUP(B24,'Measure&amp;Incentive Picklist'!E:J,2,FALSE)</f>
        <v>#N/A</v>
      </c>
      <c r="D24" s="69"/>
      <c r="E24" s="70"/>
      <c r="F24" s="70"/>
      <c r="G24" s="70"/>
      <c r="H24" s="70"/>
      <c r="I24" s="70"/>
      <c r="J24" s="70"/>
      <c r="K24" s="70"/>
      <c r="L24" s="69"/>
      <c r="M24" s="69"/>
      <c r="N24" s="71"/>
      <c r="O24" s="71"/>
      <c r="P24" s="72" t="str">
        <f t="shared" si="3"/>
        <v/>
      </c>
      <c r="Q24" s="85" t="str">
        <f t="shared" si="0"/>
        <v/>
      </c>
      <c r="R24" s="127"/>
      <c r="S24" s="65">
        <f t="shared" si="1"/>
        <v>0</v>
      </c>
      <c r="T24" s="65">
        <f t="shared" si="2"/>
        <v>0</v>
      </c>
      <c r="U24" s="65">
        <f t="shared" si="4"/>
        <v>0</v>
      </c>
    </row>
    <row r="25" spans="1:21" x14ac:dyDescent="0.25">
      <c r="A25" s="66">
        <f t="shared" si="5"/>
        <v>18</v>
      </c>
      <c r="B25" s="69"/>
      <c r="C25" s="66" t="e">
        <f>VLOOKUP(B25,'Measure&amp;Incentive Picklist'!E:J,2,FALSE)</f>
        <v>#N/A</v>
      </c>
      <c r="D25" s="69"/>
      <c r="E25" s="70"/>
      <c r="F25" s="70"/>
      <c r="G25" s="70"/>
      <c r="H25" s="70"/>
      <c r="I25" s="70"/>
      <c r="J25" s="70"/>
      <c r="K25" s="70"/>
      <c r="L25" s="69"/>
      <c r="M25" s="69"/>
      <c r="N25" s="71"/>
      <c r="O25" s="71"/>
      <c r="P25" s="72" t="str">
        <f t="shared" si="3"/>
        <v/>
      </c>
      <c r="Q25" s="85" t="str">
        <f t="shared" si="0"/>
        <v/>
      </c>
      <c r="R25" s="127"/>
      <c r="S25" s="65">
        <f t="shared" si="1"/>
        <v>0</v>
      </c>
      <c r="T25" s="65">
        <f t="shared" si="2"/>
        <v>0</v>
      </c>
      <c r="U25" s="65">
        <f t="shared" si="4"/>
        <v>0</v>
      </c>
    </row>
    <row r="26" spans="1:21" x14ac:dyDescent="0.25">
      <c r="A26" s="66">
        <f t="shared" si="5"/>
        <v>19</v>
      </c>
      <c r="B26" s="69"/>
      <c r="C26" s="66" t="e">
        <f>VLOOKUP(B26,'Measure&amp;Incentive Picklist'!E:J,2,FALSE)</f>
        <v>#N/A</v>
      </c>
      <c r="D26" s="69"/>
      <c r="E26" s="70"/>
      <c r="F26" s="70"/>
      <c r="G26" s="70"/>
      <c r="H26" s="70"/>
      <c r="I26" s="70"/>
      <c r="J26" s="70"/>
      <c r="K26" s="70"/>
      <c r="L26" s="69"/>
      <c r="M26" s="69"/>
      <c r="N26" s="71"/>
      <c r="O26" s="71"/>
      <c r="P26" s="72" t="str">
        <f t="shared" si="3"/>
        <v/>
      </c>
      <c r="Q26" s="85" t="str">
        <f t="shared" si="0"/>
        <v/>
      </c>
      <c r="R26" s="127"/>
      <c r="S26" s="65">
        <f t="shared" si="1"/>
        <v>0</v>
      </c>
      <c r="T26" s="65">
        <f t="shared" si="2"/>
        <v>0</v>
      </c>
      <c r="U26" s="65">
        <f t="shared" si="4"/>
        <v>0</v>
      </c>
    </row>
    <row r="27" spans="1:21" x14ac:dyDescent="0.25">
      <c r="A27" s="66">
        <f t="shared" si="5"/>
        <v>20</v>
      </c>
      <c r="B27" s="69"/>
      <c r="C27" s="66" t="e">
        <f>VLOOKUP(B27,'Measure&amp;Incentive Picklist'!E:J,2,FALSE)</f>
        <v>#N/A</v>
      </c>
      <c r="D27" s="69"/>
      <c r="E27" s="70"/>
      <c r="F27" s="70"/>
      <c r="G27" s="70"/>
      <c r="H27" s="70"/>
      <c r="I27" s="70"/>
      <c r="J27" s="70"/>
      <c r="K27" s="70"/>
      <c r="L27" s="69"/>
      <c r="M27" s="69"/>
      <c r="N27" s="71"/>
      <c r="O27" s="71"/>
      <c r="P27" s="72" t="str">
        <f t="shared" si="3"/>
        <v/>
      </c>
      <c r="Q27" s="85" t="str">
        <f t="shared" si="0"/>
        <v/>
      </c>
      <c r="R27" s="127"/>
      <c r="S27" s="65">
        <f t="shared" si="1"/>
        <v>0</v>
      </c>
      <c r="T27" s="65">
        <f t="shared" si="2"/>
        <v>0</v>
      </c>
      <c r="U27" s="65">
        <f t="shared" si="4"/>
        <v>0</v>
      </c>
    </row>
    <row r="28" spans="1:21" x14ac:dyDescent="0.25">
      <c r="A28" s="66">
        <f t="shared" si="5"/>
        <v>21</v>
      </c>
      <c r="B28" s="69"/>
      <c r="C28" s="66" t="e">
        <f>VLOOKUP(B28,'Measure&amp;Incentive Picklist'!E:J,2,FALSE)</f>
        <v>#N/A</v>
      </c>
      <c r="D28" s="69"/>
      <c r="E28" s="70"/>
      <c r="F28" s="70"/>
      <c r="G28" s="70"/>
      <c r="H28" s="70"/>
      <c r="I28" s="70"/>
      <c r="J28" s="70"/>
      <c r="K28" s="70"/>
      <c r="L28" s="69"/>
      <c r="M28" s="69"/>
      <c r="N28" s="71"/>
      <c r="O28" s="71"/>
      <c r="P28" s="72" t="str">
        <f t="shared" si="3"/>
        <v/>
      </c>
      <c r="Q28" s="85" t="str">
        <f t="shared" si="0"/>
        <v/>
      </c>
      <c r="R28" s="127"/>
      <c r="S28" s="65">
        <f t="shared" si="1"/>
        <v>0</v>
      </c>
      <c r="T28" s="65">
        <f t="shared" si="2"/>
        <v>0</v>
      </c>
      <c r="U28" s="65">
        <f t="shared" si="4"/>
        <v>0</v>
      </c>
    </row>
    <row r="29" spans="1:21" x14ac:dyDescent="0.25">
      <c r="A29" s="66">
        <f t="shared" si="5"/>
        <v>22</v>
      </c>
      <c r="B29" s="69"/>
      <c r="C29" s="66" t="e">
        <f>VLOOKUP(B29,'Measure&amp;Incentive Picklist'!E:J,2,FALSE)</f>
        <v>#N/A</v>
      </c>
      <c r="D29" s="69"/>
      <c r="E29" s="70"/>
      <c r="F29" s="70"/>
      <c r="G29" s="70"/>
      <c r="H29" s="70"/>
      <c r="I29" s="70"/>
      <c r="J29" s="70"/>
      <c r="K29" s="70"/>
      <c r="L29" s="69"/>
      <c r="M29" s="69"/>
      <c r="N29" s="71"/>
      <c r="O29" s="71"/>
      <c r="P29" s="72" t="str">
        <f t="shared" si="3"/>
        <v/>
      </c>
      <c r="Q29" s="85" t="str">
        <f t="shared" si="0"/>
        <v/>
      </c>
      <c r="R29" s="127"/>
      <c r="S29" s="65">
        <f t="shared" si="1"/>
        <v>0</v>
      </c>
      <c r="T29" s="65">
        <f t="shared" si="2"/>
        <v>0</v>
      </c>
      <c r="U29" s="65">
        <f t="shared" si="4"/>
        <v>0</v>
      </c>
    </row>
    <row r="30" spans="1:21" x14ac:dyDescent="0.25">
      <c r="A30" s="66">
        <f t="shared" si="5"/>
        <v>23</v>
      </c>
      <c r="B30" s="69"/>
      <c r="C30" s="66" t="e">
        <f>VLOOKUP(B30,'Measure&amp;Incentive Picklist'!E:J,2,FALSE)</f>
        <v>#N/A</v>
      </c>
      <c r="D30" s="69"/>
      <c r="E30" s="70"/>
      <c r="F30" s="70"/>
      <c r="G30" s="70"/>
      <c r="H30" s="70"/>
      <c r="I30" s="70"/>
      <c r="J30" s="70"/>
      <c r="K30" s="70"/>
      <c r="L30" s="69"/>
      <c r="M30" s="69"/>
      <c r="N30" s="71"/>
      <c r="O30" s="71"/>
      <c r="P30" s="72" t="str">
        <f t="shared" si="3"/>
        <v/>
      </c>
      <c r="Q30" s="85" t="str">
        <f t="shared" si="0"/>
        <v/>
      </c>
      <c r="R30" s="127"/>
      <c r="S30" s="65">
        <f t="shared" si="1"/>
        <v>0</v>
      </c>
      <c r="T30" s="65">
        <f t="shared" si="2"/>
        <v>0</v>
      </c>
      <c r="U30" s="65">
        <f t="shared" si="4"/>
        <v>0</v>
      </c>
    </row>
    <row r="31" spans="1:21" x14ac:dyDescent="0.25">
      <c r="A31" s="66">
        <f t="shared" si="5"/>
        <v>24</v>
      </c>
      <c r="B31" s="69"/>
      <c r="C31" s="66" t="e">
        <f>VLOOKUP(B31,'Measure&amp;Incentive Picklist'!E:J,2,FALSE)</f>
        <v>#N/A</v>
      </c>
      <c r="D31" s="69"/>
      <c r="E31" s="70"/>
      <c r="F31" s="70"/>
      <c r="G31" s="70"/>
      <c r="H31" s="70"/>
      <c r="I31" s="70"/>
      <c r="J31" s="70"/>
      <c r="K31" s="70"/>
      <c r="L31" s="69"/>
      <c r="M31" s="69"/>
      <c r="N31" s="71"/>
      <c r="O31" s="71"/>
      <c r="P31" s="72" t="str">
        <f t="shared" si="3"/>
        <v/>
      </c>
      <c r="Q31" s="85" t="str">
        <f t="shared" si="0"/>
        <v/>
      </c>
      <c r="R31" s="127"/>
      <c r="S31" s="65">
        <f t="shared" si="1"/>
        <v>0</v>
      </c>
      <c r="T31" s="65">
        <f t="shared" si="2"/>
        <v>0</v>
      </c>
      <c r="U31" s="65">
        <f t="shared" si="4"/>
        <v>0</v>
      </c>
    </row>
    <row r="32" spans="1:21" x14ac:dyDescent="0.25">
      <c r="A32" s="66">
        <f t="shared" si="5"/>
        <v>25</v>
      </c>
      <c r="B32" s="69"/>
      <c r="C32" s="66" t="e">
        <f>VLOOKUP(B32,'Measure&amp;Incentive Picklist'!E:J,2,FALSE)</f>
        <v>#N/A</v>
      </c>
      <c r="D32" s="69"/>
      <c r="E32" s="70"/>
      <c r="F32" s="70"/>
      <c r="G32" s="70"/>
      <c r="H32" s="70"/>
      <c r="I32" s="70"/>
      <c r="J32" s="70"/>
      <c r="K32" s="70"/>
      <c r="L32" s="69"/>
      <c r="M32" s="69"/>
      <c r="N32" s="71"/>
      <c r="O32" s="71"/>
      <c r="P32" s="72" t="str">
        <f t="shared" si="3"/>
        <v/>
      </c>
      <c r="Q32" s="85" t="str">
        <f t="shared" si="0"/>
        <v/>
      </c>
      <c r="R32" s="127"/>
      <c r="S32" s="65">
        <f t="shared" si="1"/>
        <v>0</v>
      </c>
      <c r="T32" s="65">
        <f t="shared" si="2"/>
        <v>0</v>
      </c>
      <c r="U32" s="65">
        <f t="shared" si="4"/>
        <v>0</v>
      </c>
    </row>
    <row r="33" spans="1:21" x14ac:dyDescent="0.25">
      <c r="A33" s="66">
        <f t="shared" si="5"/>
        <v>26</v>
      </c>
      <c r="B33" s="69"/>
      <c r="C33" s="66" t="e">
        <f>VLOOKUP(B33,'Measure&amp;Incentive Picklist'!E:J,2,FALSE)</f>
        <v>#N/A</v>
      </c>
      <c r="D33" s="69"/>
      <c r="E33" s="70"/>
      <c r="F33" s="70"/>
      <c r="G33" s="70"/>
      <c r="H33" s="70"/>
      <c r="I33" s="70"/>
      <c r="J33" s="70"/>
      <c r="K33" s="70"/>
      <c r="L33" s="69"/>
      <c r="M33" s="69"/>
      <c r="N33" s="71"/>
      <c r="O33" s="71"/>
      <c r="P33" s="72" t="str">
        <f t="shared" si="3"/>
        <v/>
      </c>
      <c r="Q33" s="85" t="str">
        <f t="shared" si="0"/>
        <v/>
      </c>
      <c r="R33" s="127"/>
      <c r="S33" s="65">
        <f t="shared" si="1"/>
        <v>0</v>
      </c>
      <c r="T33" s="65">
        <f t="shared" si="2"/>
        <v>0</v>
      </c>
      <c r="U33" s="65">
        <f t="shared" si="4"/>
        <v>0</v>
      </c>
    </row>
    <row r="34" spans="1:21" x14ac:dyDescent="0.25">
      <c r="A34" s="66">
        <f t="shared" si="5"/>
        <v>27</v>
      </c>
      <c r="B34" s="69"/>
      <c r="C34" s="66" t="e">
        <f>VLOOKUP(B34,'Measure&amp;Incentive Picklist'!E:J,2,FALSE)</f>
        <v>#N/A</v>
      </c>
      <c r="D34" s="69"/>
      <c r="E34" s="70"/>
      <c r="F34" s="70"/>
      <c r="G34" s="70"/>
      <c r="H34" s="70"/>
      <c r="I34" s="70"/>
      <c r="J34" s="70"/>
      <c r="K34" s="70"/>
      <c r="L34" s="69"/>
      <c r="M34" s="69"/>
      <c r="N34" s="71"/>
      <c r="O34" s="71"/>
      <c r="P34" s="72" t="str">
        <f t="shared" si="3"/>
        <v/>
      </c>
      <c r="Q34" s="85" t="str">
        <f t="shared" si="0"/>
        <v/>
      </c>
      <c r="R34" s="127"/>
      <c r="S34" s="65">
        <f t="shared" si="1"/>
        <v>0</v>
      </c>
      <c r="T34" s="65">
        <f t="shared" si="2"/>
        <v>0</v>
      </c>
      <c r="U34" s="65">
        <f t="shared" si="4"/>
        <v>0</v>
      </c>
    </row>
    <row r="35" spans="1:21" x14ac:dyDescent="0.25">
      <c r="A35" s="66">
        <f t="shared" si="5"/>
        <v>28</v>
      </c>
      <c r="B35" s="69"/>
      <c r="C35" s="66" t="e">
        <f>VLOOKUP(B35,'Measure&amp;Incentive Picklist'!E:J,2,FALSE)</f>
        <v>#N/A</v>
      </c>
      <c r="D35" s="69"/>
      <c r="E35" s="70"/>
      <c r="F35" s="70"/>
      <c r="G35" s="70"/>
      <c r="H35" s="70"/>
      <c r="I35" s="70"/>
      <c r="J35" s="70"/>
      <c r="K35" s="70"/>
      <c r="L35" s="69"/>
      <c r="M35" s="69"/>
      <c r="N35" s="71"/>
      <c r="O35" s="71"/>
      <c r="P35" s="72" t="str">
        <f t="shared" si="3"/>
        <v/>
      </c>
      <c r="Q35" s="85" t="str">
        <f t="shared" si="0"/>
        <v/>
      </c>
      <c r="R35" s="127"/>
      <c r="S35" s="65">
        <f t="shared" si="1"/>
        <v>0</v>
      </c>
      <c r="T35" s="65">
        <f t="shared" si="2"/>
        <v>0</v>
      </c>
      <c r="U35" s="65">
        <f t="shared" si="4"/>
        <v>0</v>
      </c>
    </row>
    <row r="36" spans="1:21" x14ac:dyDescent="0.25">
      <c r="A36" s="66">
        <f t="shared" si="5"/>
        <v>29</v>
      </c>
      <c r="B36" s="69"/>
      <c r="C36" s="66" t="e">
        <f>VLOOKUP(B36,'Measure&amp;Incentive Picklist'!E:J,2,FALSE)</f>
        <v>#N/A</v>
      </c>
      <c r="D36" s="69"/>
      <c r="E36" s="70"/>
      <c r="F36" s="70"/>
      <c r="G36" s="70"/>
      <c r="H36" s="70"/>
      <c r="I36" s="70"/>
      <c r="J36" s="70"/>
      <c r="K36" s="70"/>
      <c r="L36" s="69"/>
      <c r="M36" s="69"/>
      <c r="N36" s="71"/>
      <c r="O36" s="71"/>
      <c r="P36" s="72" t="str">
        <f t="shared" si="3"/>
        <v/>
      </c>
      <c r="Q36" s="85" t="str">
        <f t="shared" si="0"/>
        <v/>
      </c>
      <c r="R36" s="127"/>
      <c r="S36" s="65">
        <f t="shared" si="1"/>
        <v>0</v>
      </c>
      <c r="T36" s="65">
        <f t="shared" si="2"/>
        <v>0</v>
      </c>
      <c r="U36" s="65">
        <f t="shared" si="4"/>
        <v>0</v>
      </c>
    </row>
    <row r="37" spans="1:21" x14ac:dyDescent="0.25">
      <c r="A37" s="66">
        <f t="shared" si="5"/>
        <v>30</v>
      </c>
      <c r="B37" s="69"/>
      <c r="C37" s="66" t="e">
        <f>VLOOKUP(B37,'Measure&amp;Incentive Picklist'!E:J,2,FALSE)</f>
        <v>#N/A</v>
      </c>
      <c r="D37" s="69"/>
      <c r="E37" s="70"/>
      <c r="F37" s="70"/>
      <c r="G37" s="70"/>
      <c r="H37" s="70"/>
      <c r="I37" s="70"/>
      <c r="J37" s="70"/>
      <c r="K37" s="70"/>
      <c r="L37" s="69"/>
      <c r="M37" s="69"/>
      <c r="N37" s="71"/>
      <c r="O37" s="71"/>
      <c r="P37" s="72" t="str">
        <f t="shared" si="3"/>
        <v/>
      </c>
      <c r="Q37" s="85" t="str">
        <f t="shared" si="0"/>
        <v/>
      </c>
      <c r="R37" s="127"/>
      <c r="S37" s="65">
        <f t="shared" si="1"/>
        <v>0</v>
      </c>
      <c r="T37" s="65">
        <f t="shared" si="2"/>
        <v>0</v>
      </c>
      <c r="U37" s="65">
        <f t="shared" si="4"/>
        <v>0</v>
      </c>
    </row>
    <row r="38" spans="1:21" x14ac:dyDescent="0.25">
      <c r="A38" s="66">
        <f t="shared" si="5"/>
        <v>31</v>
      </c>
      <c r="B38" s="69"/>
      <c r="C38" s="66" t="e">
        <f>VLOOKUP(B38,'Measure&amp;Incentive Picklist'!E:J,2,FALSE)</f>
        <v>#N/A</v>
      </c>
      <c r="D38" s="69"/>
      <c r="E38" s="70"/>
      <c r="F38" s="70"/>
      <c r="G38" s="70"/>
      <c r="H38" s="70"/>
      <c r="I38" s="70"/>
      <c r="J38" s="70"/>
      <c r="K38" s="70"/>
      <c r="L38" s="69"/>
      <c r="M38" s="69"/>
      <c r="N38" s="71"/>
      <c r="O38" s="71"/>
      <c r="P38" s="72" t="str">
        <f t="shared" si="3"/>
        <v/>
      </c>
      <c r="Q38" s="85" t="str">
        <f t="shared" si="0"/>
        <v/>
      </c>
      <c r="R38" s="127"/>
      <c r="S38" s="65">
        <f t="shared" si="1"/>
        <v>0</v>
      </c>
      <c r="T38" s="65">
        <f t="shared" si="2"/>
        <v>0</v>
      </c>
      <c r="U38" s="65">
        <f t="shared" si="4"/>
        <v>0</v>
      </c>
    </row>
    <row r="39" spans="1:21" x14ac:dyDescent="0.25">
      <c r="A39" s="66">
        <f t="shared" si="5"/>
        <v>32</v>
      </c>
      <c r="B39" s="69"/>
      <c r="C39" s="66" t="e">
        <f>VLOOKUP(B39,'Measure&amp;Incentive Picklist'!E:J,2,FALSE)</f>
        <v>#N/A</v>
      </c>
      <c r="D39" s="69"/>
      <c r="E39" s="70"/>
      <c r="F39" s="70"/>
      <c r="G39" s="70"/>
      <c r="H39" s="70"/>
      <c r="I39" s="70"/>
      <c r="J39" s="70"/>
      <c r="K39" s="70"/>
      <c r="L39" s="69"/>
      <c r="M39" s="69"/>
      <c r="N39" s="71"/>
      <c r="O39" s="71"/>
      <c r="P39" s="72" t="str">
        <f t="shared" si="3"/>
        <v/>
      </c>
      <c r="Q39" s="85" t="str">
        <f t="shared" si="0"/>
        <v/>
      </c>
      <c r="R39" s="127"/>
      <c r="S39" s="65">
        <f t="shared" si="1"/>
        <v>0</v>
      </c>
      <c r="T39" s="65">
        <f t="shared" si="2"/>
        <v>0</v>
      </c>
      <c r="U39" s="65">
        <f t="shared" si="4"/>
        <v>0</v>
      </c>
    </row>
    <row r="40" spans="1:21" x14ac:dyDescent="0.25">
      <c r="A40" s="66">
        <f t="shared" si="5"/>
        <v>33</v>
      </c>
      <c r="B40" s="69"/>
      <c r="C40" s="66" t="e">
        <f>VLOOKUP(B40,'Measure&amp;Incentive Picklist'!E:J,2,FALSE)</f>
        <v>#N/A</v>
      </c>
      <c r="D40" s="69"/>
      <c r="E40" s="70"/>
      <c r="F40" s="70"/>
      <c r="G40" s="70"/>
      <c r="H40" s="70"/>
      <c r="I40" s="70"/>
      <c r="J40" s="70"/>
      <c r="K40" s="70"/>
      <c r="L40" s="69"/>
      <c r="M40" s="69"/>
      <c r="N40" s="71"/>
      <c r="O40" s="71"/>
      <c r="P40" s="72" t="str">
        <f t="shared" si="3"/>
        <v/>
      </c>
      <c r="Q40" s="85" t="str">
        <f t="shared" si="0"/>
        <v/>
      </c>
      <c r="R40" s="127"/>
      <c r="S40" s="65">
        <f t="shared" ref="S40:S71" si="6">IF(OR(B40&gt;"",D40&gt;0,E40&gt;0,G40&gt;"",H40&gt;0,I40&gt;0,J40&gt;0,K40&gt;0,L40&gt;0,M40&gt;0,N40&gt;0,O40&gt;0,R40&gt;0),1,0)</f>
        <v>0</v>
      </c>
      <c r="T40" s="65">
        <f t="shared" ref="T40:T71" si="7">IF(AND(B40&gt;0,ISERROR(S40)),1,0)</f>
        <v>0</v>
      </c>
      <c r="U40" s="65">
        <f t="shared" si="4"/>
        <v>0</v>
      </c>
    </row>
    <row r="41" spans="1:21" x14ac:dyDescent="0.25">
      <c r="A41" s="66">
        <f t="shared" si="5"/>
        <v>34</v>
      </c>
      <c r="B41" s="69"/>
      <c r="C41" s="66" t="e">
        <f>VLOOKUP(B41,'Measure&amp;Incentive Picklist'!E:J,2,FALSE)</f>
        <v>#N/A</v>
      </c>
      <c r="D41" s="69"/>
      <c r="E41" s="70"/>
      <c r="F41" s="70"/>
      <c r="G41" s="70"/>
      <c r="H41" s="70"/>
      <c r="I41" s="70"/>
      <c r="J41" s="70"/>
      <c r="K41" s="70"/>
      <c r="L41" s="69"/>
      <c r="M41" s="69"/>
      <c r="N41" s="71"/>
      <c r="O41" s="71"/>
      <c r="P41" s="72" t="str">
        <f t="shared" si="3"/>
        <v/>
      </c>
      <c r="Q41" s="85" t="str">
        <f t="shared" si="0"/>
        <v/>
      </c>
      <c r="R41" s="127"/>
      <c r="S41" s="65">
        <f t="shared" si="6"/>
        <v>0</v>
      </c>
      <c r="T41" s="65">
        <f t="shared" si="7"/>
        <v>0</v>
      </c>
      <c r="U41" s="65">
        <f t="shared" si="4"/>
        <v>0</v>
      </c>
    </row>
    <row r="42" spans="1:21" x14ac:dyDescent="0.25">
      <c r="A42" s="66">
        <f t="shared" si="5"/>
        <v>35</v>
      </c>
      <c r="B42" s="69"/>
      <c r="C42" s="66" t="e">
        <f>VLOOKUP(B42,'Measure&amp;Incentive Picklist'!E:J,2,FALSE)</f>
        <v>#N/A</v>
      </c>
      <c r="D42" s="69"/>
      <c r="E42" s="70"/>
      <c r="F42" s="70"/>
      <c r="G42" s="70"/>
      <c r="H42" s="70"/>
      <c r="I42" s="70"/>
      <c r="J42" s="70"/>
      <c r="K42" s="70"/>
      <c r="L42" s="69"/>
      <c r="M42" s="69"/>
      <c r="N42" s="71"/>
      <c r="O42" s="71"/>
      <c r="P42" s="72" t="str">
        <f t="shared" si="3"/>
        <v/>
      </c>
      <c r="Q42" s="85" t="str">
        <f t="shared" si="0"/>
        <v/>
      </c>
      <c r="R42" s="127"/>
      <c r="S42" s="65">
        <f t="shared" si="6"/>
        <v>0</v>
      </c>
      <c r="T42" s="65">
        <f t="shared" si="7"/>
        <v>0</v>
      </c>
      <c r="U42" s="65">
        <f t="shared" si="4"/>
        <v>0</v>
      </c>
    </row>
    <row r="43" spans="1:21" x14ac:dyDescent="0.25">
      <c r="A43" s="66">
        <f t="shared" si="5"/>
        <v>36</v>
      </c>
      <c r="B43" s="69"/>
      <c r="C43" s="66" t="e">
        <f>VLOOKUP(B43,'Measure&amp;Incentive Picklist'!E:J,2,FALSE)</f>
        <v>#N/A</v>
      </c>
      <c r="D43" s="69"/>
      <c r="E43" s="70"/>
      <c r="F43" s="70"/>
      <c r="G43" s="70"/>
      <c r="H43" s="70"/>
      <c r="I43" s="70"/>
      <c r="J43" s="70"/>
      <c r="K43" s="70"/>
      <c r="L43" s="69"/>
      <c r="M43" s="69"/>
      <c r="N43" s="71"/>
      <c r="O43" s="71"/>
      <c r="P43" s="72" t="str">
        <f t="shared" si="3"/>
        <v/>
      </c>
      <c r="Q43" s="85" t="str">
        <f t="shared" si="0"/>
        <v/>
      </c>
      <c r="R43" s="127"/>
      <c r="S43" s="65">
        <f t="shared" si="6"/>
        <v>0</v>
      </c>
      <c r="T43" s="65">
        <f t="shared" si="7"/>
        <v>0</v>
      </c>
      <c r="U43" s="65">
        <f t="shared" si="4"/>
        <v>0</v>
      </c>
    </row>
    <row r="44" spans="1:21" x14ac:dyDescent="0.25">
      <c r="A44" s="66">
        <f t="shared" si="5"/>
        <v>37</v>
      </c>
      <c r="B44" s="69"/>
      <c r="C44" s="66" t="e">
        <f>VLOOKUP(B44,'Measure&amp;Incentive Picklist'!E:J,2,FALSE)</f>
        <v>#N/A</v>
      </c>
      <c r="D44" s="69"/>
      <c r="E44" s="70"/>
      <c r="F44" s="70"/>
      <c r="G44" s="70"/>
      <c r="H44" s="70"/>
      <c r="I44" s="70"/>
      <c r="J44" s="70"/>
      <c r="K44" s="70"/>
      <c r="L44" s="69"/>
      <c r="M44" s="69"/>
      <c r="N44" s="71"/>
      <c r="O44" s="71"/>
      <c r="P44" s="72" t="str">
        <f t="shared" si="3"/>
        <v/>
      </c>
      <c r="Q44" s="85" t="str">
        <f t="shared" si="0"/>
        <v/>
      </c>
      <c r="R44" s="127"/>
      <c r="S44" s="65">
        <f t="shared" si="6"/>
        <v>0</v>
      </c>
      <c r="T44" s="65">
        <f t="shared" si="7"/>
        <v>0</v>
      </c>
      <c r="U44" s="65">
        <f t="shared" si="4"/>
        <v>0</v>
      </c>
    </row>
    <row r="45" spans="1:21" x14ac:dyDescent="0.25">
      <c r="A45" s="66">
        <f t="shared" si="5"/>
        <v>38</v>
      </c>
      <c r="B45" s="69"/>
      <c r="C45" s="66" t="e">
        <f>VLOOKUP(B45,'Measure&amp;Incentive Picklist'!E:J,2,FALSE)</f>
        <v>#N/A</v>
      </c>
      <c r="D45" s="69"/>
      <c r="E45" s="70"/>
      <c r="F45" s="70"/>
      <c r="G45" s="70"/>
      <c r="H45" s="70"/>
      <c r="I45" s="70"/>
      <c r="J45" s="70"/>
      <c r="K45" s="70"/>
      <c r="L45" s="69"/>
      <c r="M45" s="69"/>
      <c r="N45" s="71"/>
      <c r="O45" s="71"/>
      <c r="P45" s="72" t="str">
        <f t="shared" si="3"/>
        <v/>
      </c>
      <c r="Q45" s="85" t="str">
        <f t="shared" si="0"/>
        <v/>
      </c>
      <c r="R45" s="127"/>
      <c r="S45" s="65">
        <f t="shared" si="6"/>
        <v>0</v>
      </c>
      <c r="T45" s="65">
        <f t="shared" si="7"/>
        <v>0</v>
      </c>
      <c r="U45" s="65">
        <f t="shared" si="4"/>
        <v>0</v>
      </c>
    </row>
    <row r="46" spans="1:21" x14ac:dyDescent="0.25">
      <c r="A46" s="66">
        <f t="shared" si="5"/>
        <v>39</v>
      </c>
      <c r="B46" s="69"/>
      <c r="C46" s="66" t="e">
        <f>VLOOKUP(B46,'Measure&amp;Incentive Picklist'!E:J,2,FALSE)</f>
        <v>#N/A</v>
      </c>
      <c r="D46" s="69"/>
      <c r="E46" s="70"/>
      <c r="F46" s="70"/>
      <c r="G46" s="70"/>
      <c r="H46" s="70"/>
      <c r="I46" s="70"/>
      <c r="J46" s="70"/>
      <c r="K46" s="70"/>
      <c r="L46" s="69"/>
      <c r="M46" s="69"/>
      <c r="N46" s="71"/>
      <c r="O46" s="71"/>
      <c r="P46" s="72" t="str">
        <f t="shared" si="3"/>
        <v/>
      </c>
      <c r="Q46" s="85" t="str">
        <f t="shared" si="0"/>
        <v/>
      </c>
      <c r="R46" s="127"/>
      <c r="S46" s="65">
        <f t="shared" si="6"/>
        <v>0</v>
      </c>
      <c r="T46" s="65">
        <f t="shared" si="7"/>
        <v>0</v>
      </c>
      <c r="U46" s="65">
        <f t="shared" si="4"/>
        <v>0</v>
      </c>
    </row>
    <row r="47" spans="1:21" x14ac:dyDescent="0.25">
      <c r="A47" s="66">
        <f t="shared" si="5"/>
        <v>40</v>
      </c>
      <c r="B47" s="69"/>
      <c r="C47" s="66" t="e">
        <f>VLOOKUP(B47,'Measure&amp;Incentive Picklist'!E:J,2,FALSE)</f>
        <v>#N/A</v>
      </c>
      <c r="D47" s="69"/>
      <c r="E47" s="70"/>
      <c r="F47" s="70"/>
      <c r="G47" s="70"/>
      <c r="H47" s="70"/>
      <c r="I47" s="70"/>
      <c r="J47" s="70"/>
      <c r="K47" s="70"/>
      <c r="L47" s="69"/>
      <c r="M47" s="69"/>
      <c r="N47" s="71"/>
      <c r="O47" s="71"/>
      <c r="P47" s="72" t="str">
        <f t="shared" si="3"/>
        <v/>
      </c>
      <c r="Q47" s="85" t="str">
        <f t="shared" si="0"/>
        <v/>
      </c>
      <c r="R47" s="127"/>
      <c r="S47" s="65">
        <f t="shared" si="6"/>
        <v>0</v>
      </c>
      <c r="T47" s="65">
        <f t="shared" si="7"/>
        <v>0</v>
      </c>
      <c r="U47" s="65">
        <f t="shared" si="4"/>
        <v>0</v>
      </c>
    </row>
    <row r="48" spans="1:21" x14ac:dyDescent="0.25">
      <c r="A48" s="66">
        <f t="shared" si="5"/>
        <v>41</v>
      </c>
      <c r="B48" s="69"/>
      <c r="C48" s="66" t="e">
        <f>VLOOKUP(B48,'Measure&amp;Incentive Picklist'!E:J,2,FALSE)</f>
        <v>#N/A</v>
      </c>
      <c r="D48" s="69"/>
      <c r="E48" s="70"/>
      <c r="F48" s="70"/>
      <c r="G48" s="70"/>
      <c r="H48" s="70"/>
      <c r="I48" s="70"/>
      <c r="J48" s="70"/>
      <c r="K48" s="70"/>
      <c r="L48" s="69"/>
      <c r="M48" s="69"/>
      <c r="N48" s="71"/>
      <c r="O48" s="71"/>
      <c r="P48" s="72" t="str">
        <f t="shared" si="3"/>
        <v/>
      </c>
      <c r="Q48" s="85" t="str">
        <f t="shared" si="0"/>
        <v/>
      </c>
      <c r="R48" s="127"/>
      <c r="S48" s="65">
        <f t="shared" si="6"/>
        <v>0</v>
      </c>
      <c r="T48" s="65">
        <f t="shared" si="7"/>
        <v>0</v>
      </c>
      <c r="U48" s="65">
        <f t="shared" si="4"/>
        <v>0</v>
      </c>
    </row>
    <row r="49" spans="1:21" x14ac:dyDescent="0.25">
      <c r="A49" s="66">
        <f t="shared" si="5"/>
        <v>42</v>
      </c>
      <c r="B49" s="69"/>
      <c r="C49" s="66" t="e">
        <f>VLOOKUP(B49,'Measure&amp;Incentive Picklist'!E:J,2,FALSE)</f>
        <v>#N/A</v>
      </c>
      <c r="D49" s="69"/>
      <c r="E49" s="70"/>
      <c r="F49" s="70"/>
      <c r="G49" s="70"/>
      <c r="H49" s="70"/>
      <c r="I49" s="70"/>
      <c r="J49" s="70"/>
      <c r="K49" s="70"/>
      <c r="L49" s="69"/>
      <c r="M49" s="69"/>
      <c r="N49" s="71"/>
      <c r="O49" s="71"/>
      <c r="P49" s="72" t="str">
        <f t="shared" si="3"/>
        <v/>
      </c>
      <c r="Q49" s="85" t="str">
        <f t="shared" si="0"/>
        <v/>
      </c>
      <c r="R49" s="127"/>
      <c r="S49" s="65">
        <f t="shared" si="6"/>
        <v>0</v>
      </c>
      <c r="T49" s="65">
        <f t="shared" si="7"/>
        <v>0</v>
      </c>
      <c r="U49" s="65">
        <f t="shared" si="4"/>
        <v>0</v>
      </c>
    </row>
    <row r="50" spans="1:21" x14ac:dyDescent="0.25">
      <c r="A50" s="66">
        <f t="shared" si="5"/>
        <v>43</v>
      </c>
      <c r="B50" s="69"/>
      <c r="C50" s="66" t="e">
        <f>VLOOKUP(B50,'Measure&amp;Incentive Picklist'!E:J,2,FALSE)</f>
        <v>#N/A</v>
      </c>
      <c r="D50" s="69"/>
      <c r="E50" s="70"/>
      <c r="F50" s="70"/>
      <c r="G50" s="70"/>
      <c r="H50" s="70"/>
      <c r="I50" s="70"/>
      <c r="J50" s="70"/>
      <c r="K50" s="70"/>
      <c r="L50" s="69"/>
      <c r="M50" s="69"/>
      <c r="N50" s="71"/>
      <c r="O50" s="71"/>
      <c r="P50" s="72" t="str">
        <f t="shared" si="3"/>
        <v/>
      </c>
      <c r="Q50" s="85" t="str">
        <f t="shared" si="0"/>
        <v/>
      </c>
      <c r="R50" s="127"/>
      <c r="S50" s="65">
        <f t="shared" si="6"/>
        <v>0</v>
      </c>
      <c r="T50" s="65">
        <f t="shared" si="7"/>
        <v>0</v>
      </c>
      <c r="U50" s="65">
        <f t="shared" si="4"/>
        <v>0</v>
      </c>
    </row>
    <row r="51" spans="1:21" x14ac:dyDescent="0.25">
      <c r="A51" s="66">
        <f t="shared" si="5"/>
        <v>44</v>
      </c>
      <c r="B51" s="69"/>
      <c r="C51" s="66" t="e">
        <f>VLOOKUP(B51,'Measure&amp;Incentive Picklist'!E:J,2,FALSE)</f>
        <v>#N/A</v>
      </c>
      <c r="D51" s="69"/>
      <c r="E51" s="70"/>
      <c r="F51" s="70"/>
      <c r="G51" s="70"/>
      <c r="H51" s="70"/>
      <c r="I51" s="70"/>
      <c r="J51" s="70"/>
      <c r="K51" s="70"/>
      <c r="L51" s="69"/>
      <c r="M51" s="69"/>
      <c r="N51" s="71"/>
      <c r="O51" s="71"/>
      <c r="P51" s="72" t="str">
        <f t="shared" si="3"/>
        <v/>
      </c>
      <c r="Q51" s="85" t="str">
        <f t="shared" si="0"/>
        <v/>
      </c>
      <c r="R51" s="127"/>
      <c r="S51" s="65">
        <f t="shared" si="6"/>
        <v>0</v>
      </c>
      <c r="T51" s="65">
        <f t="shared" si="7"/>
        <v>0</v>
      </c>
      <c r="U51" s="65">
        <f t="shared" si="4"/>
        <v>0</v>
      </c>
    </row>
    <row r="52" spans="1:21" x14ac:dyDescent="0.25">
      <c r="A52" s="66">
        <f t="shared" si="5"/>
        <v>45</v>
      </c>
      <c r="B52" s="69"/>
      <c r="C52" s="66" t="e">
        <f>VLOOKUP(B52,'Measure&amp;Incentive Picklist'!E:J,2,FALSE)</f>
        <v>#N/A</v>
      </c>
      <c r="D52" s="69"/>
      <c r="E52" s="70"/>
      <c r="F52" s="70"/>
      <c r="G52" s="70"/>
      <c r="H52" s="70"/>
      <c r="I52" s="70"/>
      <c r="J52" s="70"/>
      <c r="K52" s="70"/>
      <c r="L52" s="69"/>
      <c r="M52" s="69"/>
      <c r="N52" s="71"/>
      <c r="O52" s="71"/>
      <c r="P52" s="72" t="str">
        <f t="shared" si="3"/>
        <v/>
      </c>
      <c r="Q52" s="85" t="str">
        <f t="shared" si="0"/>
        <v/>
      </c>
      <c r="R52" s="127"/>
      <c r="S52" s="65">
        <f t="shared" si="6"/>
        <v>0</v>
      </c>
      <c r="T52" s="65">
        <f t="shared" si="7"/>
        <v>0</v>
      </c>
      <c r="U52" s="65">
        <f t="shared" si="4"/>
        <v>0</v>
      </c>
    </row>
    <row r="53" spans="1:21" x14ac:dyDescent="0.25">
      <c r="A53" s="66">
        <f t="shared" si="5"/>
        <v>46</v>
      </c>
      <c r="B53" s="69"/>
      <c r="C53" s="66" t="e">
        <f>VLOOKUP(B53,'Measure&amp;Incentive Picklist'!E:J,2,FALSE)</f>
        <v>#N/A</v>
      </c>
      <c r="D53" s="69"/>
      <c r="E53" s="70"/>
      <c r="F53" s="70"/>
      <c r="G53" s="70"/>
      <c r="H53" s="70"/>
      <c r="I53" s="70"/>
      <c r="J53" s="70"/>
      <c r="K53" s="70"/>
      <c r="L53" s="69"/>
      <c r="M53" s="69"/>
      <c r="N53" s="71"/>
      <c r="O53" s="71"/>
      <c r="P53" s="72" t="str">
        <f t="shared" si="3"/>
        <v/>
      </c>
      <c r="Q53" s="85" t="str">
        <f t="shared" si="0"/>
        <v/>
      </c>
      <c r="R53" s="127"/>
      <c r="S53" s="65">
        <f t="shared" si="6"/>
        <v>0</v>
      </c>
      <c r="T53" s="65">
        <f t="shared" si="7"/>
        <v>0</v>
      </c>
      <c r="U53" s="65">
        <f t="shared" si="4"/>
        <v>0</v>
      </c>
    </row>
    <row r="54" spans="1:21" x14ac:dyDescent="0.25">
      <c r="A54" s="66">
        <f t="shared" si="5"/>
        <v>47</v>
      </c>
      <c r="B54" s="69"/>
      <c r="C54" s="66" t="e">
        <f>VLOOKUP(B54,'Measure&amp;Incentive Picklist'!E:J,2,FALSE)</f>
        <v>#N/A</v>
      </c>
      <c r="D54" s="69"/>
      <c r="E54" s="70"/>
      <c r="F54" s="70"/>
      <c r="G54" s="70"/>
      <c r="H54" s="70"/>
      <c r="I54" s="70"/>
      <c r="J54" s="70"/>
      <c r="K54" s="70"/>
      <c r="L54" s="69"/>
      <c r="M54" s="69"/>
      <c r="N54" s="71"/>
      <c r="O54" s="71"/>
      <c r="P54" s="72" t="str">
        <f t="shared" si="3"/>
        <v/>
      </c>
      <c r="Q54" s="85" t="str">
        <f t="shared" si="0"/>
        <v/>
      </c>
      <c r="R54" s="127"/>
      <c r="S54" s="65">
        <f t="shared" si="6"/>
        <v>0</v>
      </c>
      <c r="T54" s="65">
        <f t="shared" si="7"/>
        <v>0</v>
      </c>
      <c r="U54" s="65">
        <f t="shared" si="4"/>
        <v>0</v>
      </c>
    </row>
    <row r="55" spans="1:21" x14ac:dyDescent="0.25">
      <c r="A55" s="66">
        <f t="shared" si="5"/>
        <v>48</v>
      </c>
      <c r="B55" s="69"/>
      <c r="C55" s="66" t="e">
        <f>VLOOKUP(B55,'Measure&amp;Incentive Picklist'!E:J,2,FALSE)</f>
        <v>#N/A</v>
      </c>
      <c r="D55" s="69"/>
      <c r="E55" s="70"/>
      <c r="F55" s="70"/>
      <c r="G55" s="70"/>
      <c r="H55" s="70"/>
      <c r="I55" s="70"/>
      <c r="J55" s="70"/>
      <c r="K55" s="70"/>
      <c r="L55" s="69"/>
      <c r="M55" s="69"/>
      <c r="N55" s="71"/>
      <c r="O55" s="71"/>
      <c r="P55" s="72" t="str">
        <f t="shared" si="3"/>
        <v/>
      </c>
      <c r="Q55" s="85" t="str">
        <f t="shared" si="0"/>
        <v/>
      </c>
      <c r="R55" s="127"/>
      <c r="S55" s="65">
        <f t="shared" si="6"/>
        <v>0</v>
      </c>
      <c r="T55" s="65">
        <f t="shared" si="7"/>
        <v>0</v>
      </c>
      <c r="U55" s="65">
        <f t="shared" si="4"/>
        <v>0</v>
      </c>
    </row>
    <row r="56" spans="1:21" x14ac:dyDescent="0.25">
      <c r="A56" s="66">
        <f t="shared" si="5"/>
        <v>49</v>
      </c>
      <c r="B56" s="69"/>
      <c r="C56" s="66" t="e">
        <f>VLOOKUP(B56,'Measure&amp;Incentive Picklist'!E:J,2,FALSE)</f>
        <v>#N/A</v>
      </c>
      <c r="D56" s="69"/>
      <c r="E56" s="70"/>
      <c r="F56" s="70"/>
      <c r="G56" s="70"/>
      <c r="H56" s="70"/>
      <c r="I56" s="70"/>
      <c r="J56" s="70"/>
      <c r="K56" s="70"/>
      <c r="L56" s="69"/>
      <c r="M56" s="69"/>
      <c r="N56" s="71"/>
      <c r="O56" s="71"/>
      <c r="P56" s="72" t="str">
        <f t="shared" si="3"/>
        <v/>
      </c>
      <c r="Q56" s="85" t="str">
        <f t="shared" si="0"/>
        <v/>
      </c>
      <c r="R56" s="127"/>
      <c r="S56" s="65">
        <f t="shared" si="6"/>
        <v>0</v>
      </c>
      <c r="T56" s="65">
        <f t="shared" si="7"/>
        <v>0</v>
      </c>
      <c r="U56" s="65">
        <f t="shared" si="4"/>
        <v>0</v>
      </c>
    </row>
    <row r="57" spans="1:21" x14ac:dyDescent="0.25">
      <c r="A57" s="66">
        <f t="shared" si="5"/>
        <v>50</v>
      </c>
      <c r="B57" s="69"/>
      <c r="C57" s="66" t="e">
        <f>VLOOKUP(B57,'Measure&amp;Incentive Picklist'!E:J,2,FALSE)</f>
        <v>#N/A</v>
      </c>
      <c r="D57" s="69"/>
      <c r="E57" s="70"/>
      <c r="F57" s="70"/>
      <c r="G57" s="70"/>
      <c r="H57" s="70"/>
      <c r="I57" s="70"/>
      <c r="J57" s="70"/>
      <c r="K57" s="70"/>
      <c r="L57" s="69"/>
      <c r="M57" s="69"/>
      <c r="N57" s="71"/>
      <c r="O57" s="71"/>
      <c r="P57" s="72" t="str">
        <f t="shared" si="3"/>
        <v/>
      </c>
      <c r="Q57" s="85" t="str">
        <f t="shared" si="0"/>
        <v/>
      </c>
      <c r="R57" s="127"/>
      <c r="S57" s="65">
        <f t="shared" si="6"/>
        <v>0</v>
      </c>
      <c r="T57" s="65">
        <f t="shared" si="7"/>
        <v>0</v>
      </c>
      <c r="U57" s="65">
        <f t="shared" si="4"/>
        <v>0</v>
      </c>
    </row>
    <row r="58" spans="1:21" x14ac:dyDescent="0.25">
      <c r="A58" s="66">
        <f t="shared" si="5"/>
        <v>51</v>
      </c>
      <c r="B58" s="69"/>
      <c r="C58" s="66" t="e">
        <f>VLOOKUP(B58,'Measure&amp;Incentive Picklist'!E:J,2,FALSE)</f>
        <v>#N/A</v>
      </c>
      <c r="D58" s="69"/>
      <c r="E58" s="70"/>
      <c r="F58" s="70"/>
      <c r="G58" s="70"/>
      <c r="H58" s="70"/>
      <c r="I58" s="70"/>
      <c r="J58" s="70"/>
      <c r="K58" s="70"/>
      <c r="L58" s="69"/>
      <c r="M58" s="69"/>
      <c r="N58" s="71"/>
      <c r="O58" s="71"/>
      <c r="P58" s="72" t="str">
        <f t="shared" si="3"/>
        <v/>
      </c>
      <c r="Q58" s="85" t="str">
        <f t="shared" si="0"/>
        <v/>
      </c>
      <c r="R58" s="127"/>
      <c r="S58" s="65">
        <f t="shared" si="6"/>
        <v>0</v>
      </c>
      <c r="T58" s="65">
        <f t="shared" si="7"/>
        <v>0</v>
      </c>
      <c r="U58" s="65">
        <f t="shared" si="4"/>
        <v>0</v>
      </c>
    </row>
    <row r="59" spans="1:21" x14ac:dyDescent="0.25">
      <c r="A59" s="66">
        <f t="shared" si="5"/>
        <v>52</v>
      </c>
      <c r="B59" s="69"/>
      <c r="C59" s="66" t="e">
        <f>VLOOKUP(B59,'Measure&amp;Incentive Picklist'!E:J,2,FALSE)</f>
        <v>#N/A</v>
      </c>
      <c r="D59" s="69"/>
      <c r="E59" s="70"/>
      <c r="F59" s="70"/>
      <c r="G59" s="70"/>
      <c r="H59" s="70"/>
      <c r="I59" s="70"/>
      <c r="J59" s="70"/>
      <c r="K59" s="70"/>
      <c r="L59" s="69"/>
      <c r="M59" s="69"/>
      <c r="N59" s="71"/>
      <c r="O59" s="71"/>
      <c r="P59" s="72" t="str">
        <f t="shared" si="3"/>
        <v/>
      </c>
      <c r="Q59" s="85" t="str">
        <f t="shared" si="0"/>
        <v/>
      </c>
      <c r="R59" s="127"/>
      <c r="S59" s="65">
        <f t="shared" si="6"/>
        <v>0</v>
      </c>
      <c r="T59" s="65">
        <f t="shared" si="7"/>
        <v>0</v>
      </c>
      <c r="U59" s="65">
        <f t="shared" si="4"/>
        <v>0</v>
      </c>
    </row>
    <row r="60" spans="1:21" x14ac:dyDescent="0.25">
      <c r="A60" s="66">
        <f t="shared" si="5"/>
        <v>53</v>
      </c>
      <c r="B60" s="69"/>
      <c r="C60" s="66" t="e">
        <f>VLOOKUP(B60,'Measure&amp;Incentive Picklist'!E:J,2,FALSE)</f>
        <v>#N/A</v>
      </c>
      <c r="D60" s="69"/>
      <c r="E60" s="70"/>
      <c r="F60" s="70"/>
      <c r="G60" s="70"/>
      <c r="H60" s="70"/>
      <c r="I60" s="70"/>
      <c r="J60" s="70"/>
      <c r="K60" s="70"/>
      <c r="L60" s="69"/>
      <c r="M60" s="69"/>
      <c r="N60" s="71"/>
      <c r="O60" s="71"/>
      <c r="P60" s="72" t="str">
        <f t="shared" si="3"/>
        <v/>
      </c>
      <c r="Q60" s="85" t="str">
        <f t="shared" si="0"/>
        <v/>
      </c>
      <c r="R60" s="127"/>
      <c r="S60" s="65">
        <f t="shared" si="6"/>
        <v>0</v>
      </c>
      <c r="T60" s="65">
        <f t="shared" si="7"/>
        <v>0</v>
      </c>
      <c r="U60" s="65">
        <f t="shared" si="4"/>
        <v>0</v>
      </c>
    </row>
    <row r="61" spans="1:21" x14ac:dyDescent="0.25">
      <c r="A61" s="66">
        <f t="shared" si="5"/>
        <v>54</v>
      </c>
      <c r="B61" s="69"/>
      <c r="C61" s="66" t="e">
        <f>VLOOKUP(B61,'Measure&amp;Incentive Picklist'!E:J,2,FALSE)</f>
        <v>#N/A</v>
      </c>
      <c r="D61" s="69"/>
      <c r="E61" s="70"/>
      <c r="F61" s="70"/>
      <c r="G61" s="70"/>
      <c r="H61" s="70"/>
      <c r="I61" s="70"/>
      <c r="J61" s="70"/>
      <c r="K61" s="70"/>
      <c r="L61" s="69"/>
      <c r="M61" s="69"/>
      <c r="N61" s="71"/>
      <c r="O61" s="71"/>
      <c r="P61" s="72" t="str">
        <f t="shared" si="3"/>
        <v/>
      </c>
      <c r="Q61" s="85" t="str">
        <f t="shared" si="0"/>
        <v/>
      </c>
      <c r="R61" s="127"/>
      <c r="S61" s="65">
        <f t="shared" si="6"/>
        <v>0</v>
      </c>
      <c r="T61" s="65">
        <f t="shared" si="7"/>
        <v>0</v>
      </c>
      <c r="U61" s="65">
        <f t="shared" si="4"/>
        <v>0</v>
      </c>
    </row>
    <row r="62" spans="1:21" x14ac:dyDescent="0.25">
      <c r="A62" s="66">
        <f t="shared" si="5"/>
        <v>55</v>
      </c>
      <c r="B62" s="69"/>
      <c r="C62" s="66" t="e">
        <f>VLOOKUP(B62,'Measure&amp;Incentive Picklist'!E:J,2,FALSE)</f>
        <v>#N/A</v>
      </c>
      <c r="D62" s="69"/>
      <c r="E62" s="70"/>
      <c r="F62" s="70"/>
      <c r="G62" s="70"/>
      <c r="H62" s="70"/>
      <c r="I62" s="70"/>
      <c r="J62" s="70"/>
      <c r="K62" s="70"/>
      <c r="L62" s="69"/>
      <c r="M62" s="69"/>
      <c r="N62" s="71"/>
      <c r="O62" s="71"/>
      <c r="P62" s="72" t="str">
        <f t="shared" si="3"/>
        <v/>
      </c>
      <c r="Q62" s="85" t="str">
        <f t="shared" si="0"/>
        <v/>
      </c>
      <c r="R62" s="127"/>
      <c r="S62" s="65">
        <f t="shared" si="6"/>
        <v>0</v>
      </c>
      <c r="T62" s="65">
        <f t="shared" si="7"/>
        <v>0</v>
      </c>
      <c r="U62" s="65">
        <f t="shared" si="4"/>
        <v>0</v>
      </c>
    </row>
    <row r="63" spans="1:21" x14ac:dyDescent="0.25">
      <c r="A63" s="66">
        <f t="shared" si="5"/>
        <v>56</v>
      </c>
      <c r="B63" s="69"/>
      <c r="C63" s="66" t="e">
        <f>VLOOKUP(B63,'Measure&amp;Incentive Picklist'!E:J,2,FALSE)</f>
        <v>#N/A</v>
      </c>
      <c r="D63" s="69"/>
      <c r="E63" s="70"/>
      <c r="F63" s="70"/>
      <c r="G63" s="70"/>
      <c r="H63" s="70"/>
      <c r="I63" s="70"/>
      <c r="J63" s="70"/>
      <c r="K63" s="70"/>
      <c r="L63" s="69"/>
      <c r="M63" s="69"/>
      <c r="N63" s="71"/>
      <c r="O63" s="71"/>
      <c r="P63" s="72" t="str">
        <f t="shared" si="3"/>
        <v/>
      </c>
      <c r="Q63" s="85" t="str">
        <f t="shared" si="0"/>
        <v/>
      </c>
      <c r="R63" s="127"/>
      <c r="S63" s="65">
        <f t="shared" si="6"/>
        <v>0</v>
      </c>
      <c r="T63" s="65">
        <f t="shared" si="7"/>
        <v>0</v>
      </c>
      <c r="U63" s="65">
        <f t="shared" si="4"/>
        <v>0</v>
      </c>
    </row>
    <row r="64" spans="1:21" x14ac:dyDescent="0.25">
      <c r="A64" s="66">
        <f t="shared" si="5"/>
        <v>57</v>
      </c>
      <c r="B64" s="69"/>
      <c r="C64" s="66" t="e">
        <f>VLOOKUP(B64,'Measure&amp;Incentive Picklist'!E:J,2,FALSE)</f>
        <v>#N/A</v>
      </c>
      <c r="D64" s="69"/>
      <c r="E64" s="70"/>
      <c r="F64" s="70"/>
      <c r="G64" s="70"/>
      <c r="H64" s="70"/>
      <c r="I64" s="70"/>
      <c r="J64" s="70"/>
      <c r="K64" s="70"/>
      <c r="L64" s="69"/>
      <c r="M64" s="69"/>
      <c r="N64" s="71"/>
      <c r="O64" s="71"/>
      <c r="P64" s="72" t="str">
        <f t="shared" si="3"/>
        <v/>
      </c>
      <c r="Q64" s="85" t="str">
        <f t="shared" si="0"/>
        <v/>
      </c>
      <c r="R64" s="127"/>
      <c r="S64" s="65">
        <f t="shared" si="6"/>
        <v>0</v>
      </c>
      <c r="T64" s="65">
        <f t="shared" si="7"/>
        <v>0</v>
      </c>
      <c r="U64" s="65">
        <f t="shared" si="4"/>
        <v>0</v>
      </c>
    </row>
    <row r="65" spans="1:21" x14ac:dyDescent="0.25">
      <c r="A65" s="66">
        <f t="shared" si="5"/>
        <v>58</v>
      </c>
      <c r="B65" s="69"/>
      <c r="C65" s="66" t="e">
        <f>VLOOKUP(B65,'Measure&amp;Incentive Picklist'!E:J,2,FALSE)</f>
        <v>#N/A</v>
      </c>
      <c r="D65" s="69"/>
      <c r="E65" s="70"/>
      <c r="F65" s="70"/>
      <c r="G65" s="70"/>
      <c r="H65" s="70"/>
      <c r="I65" s="70"/>
      <c r="J65" s="70"/>
      <c r="K65" s="70"/>
      <c r="L65" s="69"/>
      <c r="M65" s="69"/>
      <c r="N65" s="71"/>
      <c r="O65" s="71"/>
      <c r="P65" s="72" t="str">
        <f t="shared" si="3"/>
        <v/>
      </c>
      <c r="Q65" s="85" t="str">
        <f t="shared" si="0"/>
        <v/>
      </c>
      <c r="R65" s="127"/>
      <c r="S65" s="65">
        <f t="shared" si="6"/>
        <v>0</v>
      </c>
      <c r="T65" s="65">
        <f t="shared" si="7"/>
        <v>0</v>
      </c>
      <c r="U65" s="65">
        <f t="shared" si="4"/>
        <v>0</v>
      </c>
    </row>
    <row r="66" spans="1:21" x14ac:dyDescent="0.25">
      <c r="A66" s="66">
        <f t="shared" si="5"/>
        <v>59</v>
      </c>
      <c r="B66" s="69"/>
      <c r="C66" s="66" t="e">
        <f>VLOOKUP(B66,'Measure&amp;Incentive Picklist'!E:J,2,FALSE)</f>
        <v>#N/A</v>
      </c>
      <c r="D66" s="69"/>
      <c r="E66" s="70"/>
      <c r="F66" s="70"/>
      <c r="G66" s="70"/>
      <c r="H66" s="70"/>
      <c r="I66" s="70"/>
      <c r="J66" s="70"/>
      <c r="K66" s="70"/>
      <c r="L66" s="69"/>
      <c r="M66" s="69"/>
      <c r="N66" s="71"/>
      <c r="O66" s="71"/>
      <c r="P66" s="72" t="str">
        <f t="shared" si="3"/>
        <v/>
      </c>
      <c r="Q66" s="85" t="str">
        <f t="shared" si="0"/>
        <v/>
      </c>
      <c r="R66" s="127"/>
      <c r="S66" s="65">
        <f t="shared" si="6"/>
        <v>0</v>
      </c>
      <c r="T66" s="65">
        <f t="shared" si="7"/>
        <v>0</v>
      </c>
      <c r="U66" s="65">
        <f t="shared" si="4"/>
        <v>0</v>
      </c>
    </row>
    <row r="67" spans="1:21" x14ac:dyDescent="0.25">
      <c r="A67" s="66">
        <f t="shared" si="5"/>
        <v>60</v>
      </c>
      <c r="B67" s="69"/>
      <c r="C67" s="66" t="e">
        <f>VLOOKUP(B67,'Measure&amp;Incentive Picklist'!E:J,2,FALSE)</f>
        <v>#N/A</v>
      </c>
      <c r="D67" s="69"/>
      <c r="E67" s="70"/>
      <c r="F67" s="70"/>
      <c r="G67" s="70"/>
      <c r="H67" s="70"/>
      <c r="I67" s="70"/>
      <c r="J67" s="70"/>
      <c r="K67" s="70"/>
      <c r="L67" s="69"/>
      <c r="M67" s="69"/>
      <c r="N67" s="71"/>
      <c r="O67" s="71"/>
      <c r="P67" s="72" t="str">
        <f t="shared" si="3"/>
        <v/>
      </c>
      <c r="Q67" s="85" t="str">
        <f t="shared" si="0"/>
        <v/>
      </c>
      <c r="R67" s="127"/>
      <c r="S67" s="65">
        <f t="shared" si="6"/>
        <v>0</v>
      </c>
      <c r="T67" s="65">
        <f t="shared" si="7"/>
        <v>0</v>
      </c>
      <c r="U67" s="65">
        <f t="shared" si="4"/>
        <v>0</v>
      </c>
    </row>
    <row r="68" spans="1:21" x14ac:dyDescent="0.25">
      <c r="A68" s="66">
        <f t="shared" si="5"/>
        <v>61</v>
      </c>
      <c r="B68" s="69"/>
      <c r="C68" s="66" t="e">
        <f>VLOOKUP(B68,'Measure&amp;Incentive Picklist'!E:J,2,FALSE)</f>
        <v>#N/A</v>
      </c>
      <c r="D68" s="69"/>
      <c r="E68" s="70"/>
      <c r="F68" s="70"/>
      <c r="G68" s="70"/>
      <c r="H68" s="70"/>
      <c r="I68" s="70"/>
      <c r="J68" s="70"/>
      <c r="K68" s="70"/>
      <c r="L68" s="69"/>
      <c r="M68" s="69"/>
      <c r="N68" s="71"/>
      <c r="O68" s="71"/>
      <c r="P68" s="72" t="str">
        <f t="shared" si="3"/>
        <v/>
      </c>
      <c r="Q68" s="85" t="str">
        <f t="shared" si="0"/>
        <v/>
      </c>
      <c r="R68" s="127"/>
      <c r="S68" s="65">
        <f t="shared" si="6"/>
        <v>0</v>
      </c>
      <c r="T68" s="65">
        <f t="shared" si="7"/>
        <v>0</v>
      </c>
      <c r="U68" s="65">
        <f t="shared" si="4"/>
        <v>0</v>
      </c>
    </row>
    <row r="69" spans="1:21" x14ac:dyDescent="0.25">
      <c r="A69" s="66">
        <f t="shared" si="5"/>
        <v>62</v>
      </c>
      <c r="B69" s="69"/>
      <c r="C69" s="66" t="e">
        <f>VLOOKUP(B69,'Measure&amp;Incentive Picklist'!E:J,2,FALSE)</f>
        <v>#N/A</v>
      </c>
      <c r="D69" s="69"/>
      <c r="E69" s="70"/>
      <c r="F69" s="70"/>
      <c r="G69" s="70"/>
      <c r="H69" s="70"/>
      <c r="I69" s="70"/>
      <c r="J69" s="70"/>
      <c r="K69" s="70"/>
      <c r="L69" s="69"/>
      <c r="M69" s="69"/>
      <c r="N69" s="71"/>
      <c r="O69" s="71"/>
      <c r="P69" s="72" t="str">
        <f t="shared" si="3"/>
        <v/>
      </c>
      <c r="Q69" s="85" t="str">
        <f t="shared" si="0"/>
        <v/>
      </c>
      <c r="R69" s="127"/>
      <c r="S69" s="65">
        <f t="shared" si="6"/>
        <v>0</v>
      </c>
      <c r="T69" s="65">
        <f t="shared" si="7"/>
        <v>0</v>
      </c>
      <c r="U69" s="65">
        <f t="shared" si="4"/>
        <v>0</v>
      </c>
    </row>
    <row r="70" spans="1:21" x14ac:dyDescent="0.25">
      <c r="A70" s="66">
        <f t="shared" si="5"/>
        <v>63</v>
      </c>
      <c r="B70" s="69"/>
      <c r="C70" s="66" t="e">
        <f>VLOOKUP(B70,'Measure&amp;Incentive Picklist'!E:J,2,FALSE)</f>
        <v>#N/A</v>
      </c>
      <c r="D70" s="69"/>
      <c r="E70" s="70"/>
      <c r="F70" s="70"/>
      <c r="G70" s="70"/>
      <c r="H70" s="70"/>
      <c r="I70" s="70"/>
      <c r="J70" s="70"/>
      <c r="K70" s="70"/>
      <c r="L70" s="69"/>
      <c r="M70" s="69"/>
      <c r="N70" s="71"/>
      <c r="O70" s="71"/>
      <c r="P70" s="72" t="str">
        <f t="shared" si="3"/>
        <v/>
      </c>
      <c r="Q70" s="85" t="str">
        <f t="shared" si="0"/>
        <v/>
      </c>
      <c r="R70" s="127"/>
      <c r="S70" s="65">
        <f t="shared" si="6"/>
        <v>0</v>
      </c>
      <c r="T70" s="65">
        <f t="shared" si="7"/>
        <v>0</v>
      </c>
      <c r="U70" s="65">
        <f t="shared" si="4"/>
        <v>0</v>
      </c>
    </row>
    <row r="71" spans="1:21" x14ac:dyDescent="0.25">
      <c r="A71" s="66">
        <f t="shared" si="5"/>
        <v>64</v>
      </c>
      <c r="B71" s="69"/>
      <c r="C71" s="66" t="e">
        <f>VLOOKUP(B71,'Measure&amp;Incentive Picklist'!E:J,2,FALSE)</f>
        <v>#N/A</v>
      </c>
      <c r="D71" s="69"/>
      <c r="E71" s="70"/>
      <c r="F71" s="70"/>
      <c r="G71" s="70"/>
      <c r="H71" s="70"/>
      <c r="I71" s="70"/>
      <c r="J71" s="70"/>
      <c r="K71" s="70"/>
      <c r="L71" s="69"/>
      <c r="M71" s="69"/>
      <c r="N71" s="71"/>
      <c r="O71" s="71"/>
      <c r="P71" s="72" t="str">
        <f t="shared" si="3"/>
        <v/>
      </c>
      <c r="Q71" s="85" t="str">
        <f t="shared" ref="Q71:Q134" si="8">IF(ISTEXT(B71),"Contact ConEd","")</f>
        <v/>
      </c>
      <c r="R71" s="127"/>
      <c r="S71" s="65">
        <f t="shared" si="6"/>
        <v>0</v>
      </c>
      <c r="T71" s="65">
        <f t="shared" si="7"/>
        <v>0</v>
      </c>
      <c r="U71" s="65">
        <f t="shared" si="4"/>
        <v>0</v>
      </c>
    </row>
    <row r="72" spans="1:21" x14ac:dyDescent="0.25">
      <c r="A72" s="66">
        <f t="shared" si="5"/>
        <v>65</v>
      </c>
      <c r="B72" s="69"/>
      <c r="C72" s="66" t="e">
        <f>VLOOKUP(B72,'Measure&amp;Incentive Picklist'!E:J,2,FALSE)</f>
        <v>#N/A</v>
      </c>
      <c r="D72" s="69"/>
      <c r="E72" s="70"/>
      <c r="F72" s="70"/>
      <c r="G72" s="70"/>
      <c r="H72" s="70"/>
      <c r="I72" s="70"/>
      <c r="J72" s="70"/>
      <c r="K72" s="70"/>
      <c r="L72" s="69"/>
      <c r="M72" s="69"/>
      <c r="N72" s="71"/>
      <c r="O72" s="71"/>
      <c r="P72" s="72" t="str">
        <f t="shared" si="3"/>
        <v/>
      </c>
      <c r="Q72" s="85" t="str">
        <f t="shared" si="8"/>
        <v/>
      </c>
      <c r="R72" s="127"/>
      <c r="S72" s="65">
        <f t="shared" ref="S72:S103" si="9">IF(OR(B72&gt;"",D72&gt;0,E72&gt;0,G72&gt;"",H72&gt;0,I72&gt;0,J72&gt;0,K72&gt;0,L72&gt;0,M72&gt;0,N72&gt;0,O72&gt;0,R72&gt;0),1,0)</f>
        <v>0</v>
      </c>
      <c r="T72" s="65">
        <f t="shared" ref="T72:T103" si="10">IF(AND(B72&gt;0,ISERROR(S72)),1,0)</f>
        <v>0</v>
      </c>
      <c r="U72" s="65">
        <f t="shared" si="4"/>
        <v>0</v>
      </c>
    </row>
    <row r="73" spans="1:21" x14ac:dyDescent="0.25">
      <c r="A73" s="66">
        <f t="shared" si="5"/>
        <v>66</v>
      </c>
      <c r="B73" s="69"/>
      <c r="C73" s="66" t="e">
        <f>VLOOKUP(B73,'Measure&amp;Incentive Picklist'!E:J,2,FALSE)</f>
        <v>#N/A</v>
      </c>
      <c r="D73" s="69"/>
      <c r="E73" s="70"/>
      <c r="F73" s="70"/>
      <c r="G73" s="70"/>
      <c r="H73" s="70"/>
      <c r="I73" s="70"/>
      <c r="J73" s="70"/>
      <c r="K73" s="70"/>
      <c r="L73" s="69"/>
      <c r="M73" s="69"/>
      <c r="N73" s="71"/>
      <c r="O73" s="71"/>
      <c r="P73" s="72" t="str">
        <f t="shared" ref="P73:P136" si="11">IF(AND(N73="",O73=""),"",$N73+$O73)</f>
        <v/>
      </c>
      <c r="Q73" s="85" t="str">
        <f t="shared" si="8"/>
        <v/>
      </c>
      <c r="R73" s="127"/>
      <c r="S73" s="65">
        <f t="shared" si="9"/>
        <v>0</v>
      </c>
      <c r="T73" s="65">
        <f t="shared" si="10"/>
        <v>0</v>
      </c>
      <c r="U73" s="65">
        <f t="shared" ref="U73:U136" si="12">IF(ISERROR(P73),1,0)</f>
        <v>0</v>
      </c>
    </row>
    <row r="74" spans="1:21" x14ac:dyDescent="0.25">
      <c r="A74" s="66">
        <f t="shared" ref="A74:A137" si="13">A73+1</f>
        <v>67</v>
      </c>
      <c r="B74" s="69"/>
      <c r="C74" s="66" t="e">
        <f>VLOOKUP(B74,'Measure&amp;Incentive Picklist'!E:J,2,FALSE)</f>
        <v>#N/A</v>
      </c>
      <c r="D74" s="69"/>
      <c r="E74" s="70"/>
      <c r="F74" s="70"/>
      <c r="G74" s="70"/>
      <c r="H74" s="70"/>
      <c r="I74" s="70"/>
      <c r="J74" s="70"/>
      <c r="K74" s="70"/>
      <c r="L74" s="69"/>
      <c r="M74" s="69"/>
      <c r="N74" s="71"/>
      <c r="O74" s="71"/>
      <c r="P74" s="72" t="str">
        <f t="shared" si="11"/>
        <v/>
      </c>
      <c r="Q74" s="85" t="str">
        <f t="shared" si="8"/>
        <v/>
      </c>
      <c r="R74" s="127"/>
      <c r="S74" s="65">
        <f t="shared" si="9"/>
        <v>0</v>
      </c>
      <c r="T74" s="65">
        <f t="shared" si="10"/>
        <v>0</v>
      </c>
      <c r="U74" s="65">
        <f t="shared" si="12"/>
        <v>0</v>
      </c>
    </row>
    <row r="75" spans="1:21" x14ac:dyDescent="0.25">
      <c r="A75" s="66">
        <f t="shared" si="13"/>
        <v>68</v>
      </c>
      <c r="B75" s="69"/>
      <c r="C75" s="66" t="e">
        <f>VLOOKUP(B75,'Measure&amp;Incentive Picklist'!E:J,2,FALSE)</f>
        <v>#N/A</v>
      </c>
      <c r="D75" s="69"/>
      <c r="E75" s="70"/>
      <c r="F75" s="70"/>
      <c r="G75" s="70"/>
      <c r="H75" s="70"/>
      <c r="I75" s="70"/>
      <c r="J75" s="70"/>
      <c r="K75" s="70"/>
      <c r="L75" s="69"/>
      <c r="M75" s="69"/>
      <c r="N75" s="71"/>
      <c r="O75" s="71"/>
      <c r="P75" s="72" t="str">
        <f t="shared" si="11"/>
        <v/>
      </c>
      <c r="Q75" s="85" t="str">
        <f t="shared" si="8"/>
        <v/>
      </c>
      <c r="R75" s="127"/>
      <c r="S75" s="65">
        <f t="shared" si="9"/>
        <v>0</v>
      </c>
      <c r="T75" s="65">
        <f t="shared" si="10"/>
        <v>0</v>
      </c>
      <c r="U75" s="65">
        <f t="shared" si="12"/>
        <v>0</v>
      </c>
    </row>
    <row r="76" spans="1:21" x14ac:dyDescent="0.25">
      <c r="A76" s="66">
        <f t="shared" si="13"/>
        <v>69</v>
      </c>
      <c r="B76" s="69"/>
      <c r="C76" s="66" t="e">
        <f>VLOOKUP(B76,'Measure&amp;Incentive Picklist'!E:J,2,FALSE)</f>
        <v>#N/A</v>
      </c>
      <c r="D76" s="69"/>
      <c r="E76" s="70"/>
      <c r="F76" s="70"/>
      <c r="G76" s="70"/>
      <c r="H76" s="70"/>
      <c r="I76" s="70"/>
      <c r="J76" s="70"/>
      <c r="K76" s="70"/>
      <c r="L76" s="69"/>
      <c r="M76" s="69"/>
      <c r="N76" s="71"/>
      <c r="O76" s="71"/>
      <c r="P76" s="72" t="str">
        <f t="shared" si="11"/>
        <v/>
      </c>
      <c r="Q76" s="85" t="str">
        <f t="shared" si="8"/>
        <v/>
      </c>
      <c r="R76" s="127"/>
      <c r="S76" s="65">
        <f t="shared" si="9"/>
        <v>0</v>
      </c>
      <c r="T76" s="65">
        <f t="shared" si="10"/>
        <v>0</v>
      </c>
      <c r="U76" s="65">
        <f t="shared" si="12"/>
        <v>0</v>
      </c>
    </row>
    <row r="77" spans="1:21" x14ac:dyDescent="0.25">
      <c r="A77" s="66">
        <f t="shared" si="13"/>
        <v>70</v>
      </c>
      <c r="B77" s="69"/>
      <c r="C77" s="66" t="e">
        <f>VLOOKUP(B77,'Measure&amp;Incentive Picklist'!E:J,2,FALSE)</f>
        <v>#N/A</v>
      </c>
      <c r="D77" s="69"/>
      <c r="E77" s="70"/>
      <c r="F77" s="70"/>
      <c r="G77" s="70"/>
      <c r="H77" s="70"/>
      <c r="I77" s="70"/>
      <c r="J77" s="70"/>
      <c r="K77" s="70"/>
      <c r="L77" s="69"/>
      <c r="M77" s="69"/>
      <c r="N77" s="71"/>
      <c r="O77" s="71"/>
      <c r="P77" s="72" t="str">
        <f t="shared" si="11"/>
        <v/>
      </c>
      <c r="Q77" s="85" t="str">
        <f t="shared" si="8"/>
        <v/>
      </c>
      <c r="R77" s="127"/>
      <c r="S77" s="65">
        <f t="shared" si="9"/>
        <v>0</v>
      </c>
      <c r="T77" s="65">
        <f t="shared" si="10"/>
        <v>0</v>
      </c>
      <c r="U77" s="65">
        <f t="shared" si="12"/>
        <v>0</v>
      </c>
    </row>
    <row r="78" spans="1:21" x14ac:dyDescent="0.25">
      <c r="A78" s="66">
        <f t="shared" si="13"/>
        <v>71</v>
      </c>
      <c r="B78" s="69"/>
      <c r="C78" s="66" t="e">
        <f>VLOOKUP(B78,'Measure&amp;Incentive Picklist'!E:J,2,FALSE)</f>
        <v>#N/A</v>
      </c>
      <c r="D78" s="69"/>
      <c r="E78" s="70"/>
      <c r="F78" s="70"/>
      <c r="G78" s="70"/>
      <c r="H78" s="70"/>
      <c r="I78" s="70"/>
      <c r="J78" s="70"/>
      <c r="K78" s="70"/>
      <c r="L78" s="69"/>
      <c r="M78" s="69"/>
      <c r="N78" s="71"/>
      <c r="O78" s="71"/>
      <c r="P78" s="72" t="str">
        <f t="shared" si="11"/>
        <v/>
      </c>
      <c r="Q78" s="85" t="str">
        <f t="shared" si="8"/>
        <v/>
      </c>
      <c r="R78" s="127"/>
      <c r="S78" s="65">
        <f t="shared" si="9"/>
        <v>0</v>
      </c>
      <c r="T78" s="65">
        <f t="shared" si="10"/>
        <v>0</v>
      </c>
      <c r="U78" s="65">
        <f t="shared" si="12"/>
        <v>0</v>
      </c>
    </row>
    <row r="79" spans="1:21" x14ac:dyDescent="0.25">
      <c r="A79" s="66">
        <f t="shared" si="13"/>
        <v>72</v>
      </c>
      <c r="B79" s="69"/>
      <c r="C79" s="66" t="e">
        <f>VLOOKUP(B79,'Measure&amp;Incentive Picklist'!E:J,2,FALSE)</f>
        <v>#N/A</v>
      </c>
      <c r="D79" s="69"/>
      <c r="E79" s="70"/>
      <c r="F79" s="70"/>
      <c r="G79" s="70"/>
      <c r="H79" s="70"/>
      <c r="I79" s="70"/>
      <c r="J79" s="70"/>
      <c r="K79" s="70"/>
      <c r="L79" s="69"/>
      <c r="M79" s="69"/>
      <c r="N79" s="71"/>
      <c r="O79" s="71"/>
      <c r="P79" s="72" t="str">
        <f t="shared" si="11"/>
        <v/>
      </c>
      <c r="Q79" s="85" t="str">
        <f t="shared" si="8"/>
        <v/>
      </c>
      <c r="R79" s="127"/>
      <c r="S79" s="65">
        <f t="shared" si="9"/>
        <v>0</v>
      </c>
      <c r="T79" s="65">
        <f t="shared" si="10"/>
        <v>0</v>
      </c>
      <c r="U79" s="65">
        <f t="shared" si="12"/>
        <v>0</v>
      </c>
    </row>
    <row r="80" spans="1:21" x14ac:dyDescent="0.25">
      <c r="A80" s="66">
        <f t="shared" si="13"/>
        <v>73</v>
      </c>
      <c r="B80" s="69"/>
      <c r="C80" s="66" t="e">
        <f>VLOOKUP(B80,'Measure&amp;Incentive Picklist'!E:J,2,FALSE)</f>
        <v>#N/A</v>
      </c>
      <c r="D80" s="69"/>
      <c r="E80" s="70"/>
      <c r="F80" s="70"/>
      <c r="G80" s="70"/>
      <c r="H80" s="70"/>
      <c r="I80" s="70"/>
      <c r="J80" s="70"/>
      <c r="K80" s="70"/>
      <c r="L80" s="69"/>
      <c r="M80" s="69"/>
      <c r="N80" s="71"/>
      <c r="O80" s="71"/>
      <c r="P80" s="72" t="str">
        <f t="shared" si="11"/>
        <v/>
      </c>
      <c r="Q80" s="85" t="str">
        <f t="shared" si="8"/>
        <v/>
      </c>
      <c r="R80" s="127"/>
      <c r="S80" s="65">
        <f t="shared" si="9"/>
        <v>0</v>
      </c>
      <c r="T80" s="65">
        <f t="shared" si="10"/>
        <v>0</v>
      </c>
      <c r="U80" s="65">
        <f t="shared" si="12"/>
        <v>0</v>
      </c>
    </row>
    <row r="81" spans="1:21" x14ac:dyDescent="0.25">
      <c r="A81" s="66">
        <f t="shared" si="13"/>
        <v>74</v>
      </c>
      <c r="B81" s="69"/>
      <c r="C81" s="66" t="e">
        <f>VLOOKUP(B81,'Measure&amp;Incentive Picklist'!E:J,2,FALSE)</f>
        <v>#N/A</v>
      </c>
      <c r="D81" s="69"/>
      <c r="E81" s="70"/>
      <c r="F81" s="70"/>
      <c r="G81" s="70"/>
      <c r="H81" s="70"/>
      <c r="I81" s="70"/>
      <c r="J81" s="70"/>
      <c r="K81" s="70"/>
      <c r="L81" s="69"/>
      <c r="M81" s="69"/>
      <c r="N81" s="71"/>
      <c r="O81" s="71"/>
      <c r="P81" s="72" t="str">
        <f t="shared" si="11"/>
        <v/>
      </c>
      <c r="Q81" s="85" t="str">
        <f t="shared" si="8"/>
        <v/>
      </c>
      <c r="R81" s="127"/>
      <c r="S81" s="65">
        <f t="shared" si="9"/>
        <v>0</v>
      </c>
      <c r="T81" s="65">
        <f t="shared" si="10"/>
        <v>0</v>
      </c>
      <c r="U81" s="65">
        <f t="shared" si="12"/>
        <v>0</v>
      </c>
    </row>
    <row r="82" spans="1:21" x14ac:dyDescent="0.25">
      <c r="A82" s="66">
        <f t="shared" si="13"/>
        <v>75</v>
      </c>
      <c r="B82" s="69"/>
      <c r="C82" s="66" t="e">
        <f>VLOOKUP(B82,'Measure&amp;Incentive Picklist'!E:J,2,FALSE)</f>
        <v>#N/A</v>
      </c>
      <c r="D82" s="69"/>
      <c r="E82" s="70"/>
      <c r="F82" s="70"/>
      <c r="G82" s="70"/>
      <c r="H82" s="70"/>
      <c r="I82" s="70"/>
      <c r="J82" s="70"/>
      <c r="K82" s="70"/>
      <c r="L82" s="69"/>
      <c r="M82" s="69"/>
      <c r="N82" s="71"/>
      <c r="O82" s="71"/>
      <c r="P82" s="72" t="str">
        <f t="shared" si="11"/>
        <v/>
      </c>
      <c r="Q82" s="85" t="str">
        <f t="shared" si="8"/>
        <v/>
      </c>
      <c r="R82" s="127"/>
      <c r="S82" s="65">
        <f t="shared" si="9"/>
        <v>0</v>
      </c>
      <c r="T82" s="65">
        <f t="shared" si="10"/>
        <v>0</v>
      </c>
      <c r="U82" s="65">
        <f t="shared" si="12"/>
        <v>0</v>
      </c>
    </row>
    <row r="83" spans="1:21" x14ac:dyDescent="0.25">
      <c r="A83" s="66">
        <f t="shared" si="13"/>
        <v>76</v>
      </c>
      <c r="B83" s="69"/>
      <c r="C83" s="66" t="e">
        <f>VLOOKUP(B83,'Measure&amp;Incentive Picklist'!E:J,2,FALSE)</f>
        <v>#N/A</v>
      </c>
      <c r="D83" s="69"/>
      <c r="E83" s="70"/>
      <c r="F83" s="70"/>
      <c r="G83" s="70"/>
      <c r="H83" s="70"/>
      <c r="I83" s="70"/>
      <c r="J83" s="70"/>
      <c r="K83" s="70"/>
      <c r="L83" s="69"/>
      <c r="M83" s="69"/>
      <c r="N83" s="71"/>
      <c r="O83" s="71"/>
      <c r="P83" s="72" t="str">
        <f t="shared" si="11"/>
        <v/>
      </c>
      <c r="Q83" s="85" t="str">
        <f t="shared" si="8"/>
        <v/>
      </c>
      <c r="R83" s="127"/>
      <c r="S83" s="65">
        <f t="shared" si="9"/>
        <v>0</v>
      </c>
      <c r="T83" s="65">
        <f t="shared" si="10"/>
        <v>0</v>
      </c>
      <c r="U83" s="65">
        <f t="shared" si="12"/>
        <v>0</v>
      </c>
    </row>
    <row r="84" spans="1:21" x14ac:dyDescent="0.25">
      <c r="A84" s="66">
        <f t="shared" si="13"/>
        <v>77</v>
      </c>
      <c r="B84" s="69"/>
      <c r="C84" s="66" t="e">
        <f>VLOOKUP(B84,'Measure&amp;Incentive Picklist'!E:J,2,FALSE)</f>
        <v>#N/A</v>
      </c>
      <c r="D84" s="69"/>
      <c r="E84" s="70"/>
      <c r="F84" s="70"/>
      <c r="G84" s="70"/>
      <c r="H84" s="70"/>
      <c r="I84" s="70"/>
      <c r="J84" s="70"/>
      <c r="K84" s="70"/>
      <c r="L84" s="69"/>
      <c r="M84" s="69"/>
      <c r="N84" s="71"/>
      <c r="O84" s="71"/>
      <c r="P84" s="72" t="str">
        <f t="shared" si="11"/>
        <v/>
      </c>
      <c r="Q84" s="85" t="str">
        <f t="shared" si="8"/>
        <v/>
      </c>
      <c r="R84" s="127"/>
      <c r="S84" s="65">
        <f t="shared" si="9"/>
        <v>0</v>
      </c>
      <c r="T84" s="65">
        <f t="shared" si="10"/>
        <v>0</v>
      </c>
      <c r="U84" s="65">
        <f t="shared" si="12"/>
        <v>0</v>
      </c>
    </row>
    <row r="85" spans="1:21" x14ac:dyDescent="0.25">
      <c r="A85" s="66">
        <f t="shared" si="13"/>
        <v>78</v>
      </c>
      <c r="B85" s="69"/>
      <c r="C85" s="66" t="e">
        <f>VLOOKUP(B85,'Measure&amp;Incentive Picklist'!E:J,2,FALSE)</f>
        <v>#N/A</v>
      </c>
      <c r="D85" s="69"/>
      <c r="E85" s="70"/>
      <c r="F85" s="70"/>
      <c r="G85" s="70"/>
      <c r="H85" s="70"/>
      <c r="I85" s="70"/>
      <c r="J85" s="70"/>
      <c r="K85" s="70"/>
      <c r="L85" s="69"/>
      <c r="M85" s="69"/>
      <c r="N85" s="71"/>
      <c r="O85" s="71"/>
      <c r="P85" s="72" t="str">
        <f t="shared" si="11"/>
        <v/>
      </c>
      <c r="Q85" s="85" t="str">
        <f t="shared" si="8"/>
        <v/>
      </c>
      <c r="R85" s="127"/>
      <c r="S85" s="65">
        <f t="shared" si="9"/>
        <v>0</v>
      </c>
      <c r="T85" s="65">
        <f t="shared" si="10"/>
        <v>0</v>
      </c>
      <c r="U85" s="65">
        <f t="shared" si="12"/>
        <v>0</v>
      </c>
    </row>
    <row r="86" spans="1:21" x14ac:dyDescent="0.25">
      <c r="A86" s="66">
        <f t="shared" si="13"/>
        <v>79</v>
      </c>
      <c r="B86" s="69"/>
      <c r="C86" s="66" t="e">
        <f>VLOOKUP(B86,'Measure&amp;Incentive Picklist'!E:J,2,FALSE)</f>
        <v>#N/A</v>
      </c>
      <c r="D86" s="69"/>
      <c r="E86" s="70"/>
      <c r="F86" s="70"/>
      <c r="G86" s="70"/>
      <c r="H86" s="70"/>
      <c r="I86" s="70"/>
      <c r="J86" s="70"/>
      <c r="K86" s="70"/>
      <c r="L86" s="69"/>
      <c r="M86" s="69"/>
      <c r="N86" s="71"/>
      <c r="O86" s="71"/>
      <c r="P86" s="72" t="str">
        <f t="shared" si="11"/>
        <v/>
      </c>
      <c r="Q86" s="85" t="str">
        <f t="shared" si="8"/>
        <v/>
      </c>
      <c r="R86" s="127"/>
      <c r="S86" s="65">
        <f t="shared" si="9"/>
        <v>0</v>
      </c>
      <c r="T86" s="65">
        <f t="shared" si="10"/>
        <v>0</v>
      </c>
      <c r="U86" s="65">
        <f t="shared" si="12"/>
        <v>0</v>
      </c>
    </row>
    <row r="87" spans="1:21" x14ac:dyDescent="0.25">
      <c r="A87" s="66">
        <f t="shared" si="13"/>
        <v>80</v>
      </c>
      <c r="B87" s="69"/>
      <c r="C87" s="66" t="e">
        <f>VLOOKUP(B87,'Measure&amp;Incentive Picklist'!E:J,2,FALSE)</f>
        <v>#N/A</v>
      </c>
      <c r="D87" s="69"/>
      <c r="E87" s="70"/>
      <c r="F87" s="70"/>
      <c r="G87" s="70"/>
      <c r="H87" s="70"/>
      <c r="I87" s="70"/>
      <c r="J87" s="70"/>
      <c r="K87" s="70"/>
      <c r="L87" s="69"/>
      <c r="M87" s="69"/>
      <c r="N87" s="71"/>
      <c r="O87" s="71"/>
      <c r="P87" s="72" t="str">
        <f t="shared" si="11"/>
        <v/>
      </c>
      <c r="Q87" s="85" t="str">
        <f t="shared" si="8"/>
        <v/>
      </c>
      <c r="R87" s="127"/>
      <c r="S87" s="65">
        <f t="shared" si="9"/>
        <v>0</v>
      </c>
      <c r="T87" s="65">
        <f t="shared" si="10"/>
        <v>0</v>
      </c>
      <c r="U87" s="65">
        <f t="shared" si="12"/>
        <v>0</v>
      </c>
    </row>
    <row r="88" spans="1:21" x14ac:dyDescent="0.25">
      <c r="A88" s="66">
        <f t="shared" si="13"/>
        <v>81</v>
      </c>
      <c r="B88" s="69"/>
      <c r="C88" s="66" t="e">
        <f>VLOOKUP(B88,'Measure&amp;Incentive Picklist'!E:J,2,FALSE)</f>
        <v>#N/A</v>
      </c>
      <c r="D88" s="69"/>
      <c r="E88" s="70"/>
      <c r="F88" s="70"/>
      <c r="G88" s="70"/>
      <c r="H88" s="70"/>
      <c r="I88" s="70"/>
      <c r="J88" s="70"/>
      <c r="K88" s="70"/>
      <c r="L88" s="69"/>
      <c r="M88" s="69"/>
      <c r="N88" s="71"/>
      <c r="O88" s="71"/>
      <c r="P88" s="72" t="str">
        <f t="shared" si="11"/>
        <v/>
      </c>
      <c r="Q88" s="85" t="str">
        <f t="shared" si="8"/>
        <v/>
      </c>
      <c r="R88" s="127"/>
      <c r="S88" s="65">
        <f t="shared" si="9"/>
        <v>0</v>
      </c>
      <c r="T88" s="65">
        <f t="shared" si="10"/>
        <v>0</v>
      </c>
      <c r="U88" s="65">
        <f t="shared" si="12"/>
        <v>0</v>
      </c>
    </row>
    <row r="89" spans="1:21" x14ac:dyDescent="0.25">
      <c r="A89" s="66">
        <f t="shared" si="13"/>
        <v>82</v>
      </c>
      <c r="B89" s="69"/>
      <c r="C89" s="66" t="e">
        <f>VLOOKUP(B89,'Measure&amp;Incentive Picklist'!E:J,2,FALSE)</f>
        <v>#N/A</v>
      </c>
      <c r="D89" s="69"/>
      <c r="E89" s="70"/>
      <c r="F89" s="70"/>
      <c r="G89" s="70"/>
      <c r="H89" s="70"/>
      <c r="I89" s="70"/>
      <c r="J89" s="70"/>
      <c r="K89" s="70"/>
      <c r="L89" s="69"/>
      <c r="M89" s="69"/>
      <c r="N89" s="71"/>
      <c r="O89" s="71"/>
      <c r="P89" s="72" t="str">
        <f t="shared" si="11"/>
        <v/>
      </c>
      <c r="Q89" s="85" t="str">
        <f t="shared" si="8"/>
        <v/>
      </c>
      <c r="R89" s="127"/>
      <c r="S89" s="65">
        <f t="shared" si="9"/>
        <v>0</v>
      </c>
      <c r="T89" s="65">
        <f t="shared" si="10"/>
        <v>0</v>
      </c>
      <c r="U89" s="65">
        <f t="shared" si="12"/>
        <v>0</v>
      </c>
    </row>
    <row r="90" spans="1:21" x14ac:dyDescent="0.25">
      <c r="A90" s="66">
        <f t="shared" si="13"/>
        <v>83</v>
      </c>
      <c r="B90" s="69"/>
      <c r="C90" s="66" t="e">
        <f>VLOOKUP(B90,'Measure&amp;Incentive Picklist'!E:J,2,FALSE)</f>
        <v>#N/A</v>
      </c>
      <c r="D90" s="69"/>
      <c r="E90" s="70"/>
      <c r="F90" s="70"/>
      <c r="G90" s="70"/>
      <c r="H90" s="70"/>
      <c r="I90" s="70"/>
      <c r="J90" s="70"/>
      <c r="K90" s="70"/>
      <c r="L90" s="69"/>
      <c r="M90" s="69"/>
      <c r="N90" s="71"/>
      <c r="O90" s="71"/>
      <c r="P90" s="72" t="str">
        <f t="shared" si="11"/>
        <v/>
      </c>
      <c r="Q90" s="85" t="str">
        <f t="shared" si="8"/>
        <v/>
      </c>
      <c r="R90" s="127"/>
      <c r="S90" s="65">
        <f t="shared" si="9"/>
        <v>0</v>
      </c>
      <c r="T90" s="65">
        <f t="shared" si="10"/>
        <v>0</v>
      </c>
      <c r="U90" s="65">
        <f t="shared" si="12"/>
        <v>0</v>
      </c>
    </row>
    <row r="91" spans="1:21" x14ac:dyDescent="0.25">
      <c r="A91" s="66">
        <f t="shared" si="13"/>
        <v>84</v>
      </c>
      <c r="B91" s="69"/>
      <c r="C91" s="66" t="e">
        <f>VLOOKUP(B91,'Measure&amp;Incentive Picklist'!E:J,2,FALSE)</f>
        <v>#N/A</v>
      </c>
      <c r="D91" s="69"/>
      <c r="E91" s="70"/>
      <c r="F91" s="70"/>
      <c r="G91" s="70"/>
      <c r="H91" s="70"/>
      <c r="I91" s="70"/>
      <c r="J91" s="70"/>
      <c r="K91" s="70"/>
      <c r="L91" s="69"/>
      <c r="M91" s="69"/>
      <c r="N91" s="71"/>
      <c r="O91" s="71"/>
      <c r="P91" s="72" t="str">
        <f t="shared" si="11"/>
        <v/>
      </c>
      <c r="Q91" s="85" t="str">
        <f t="shared" si="8"/>
        <v/>
      </c>
      <c r="R91" s="127"/>
      <c r="S91" s="65">
        <f t="shared" si="9"/>
        <v>0</v>
      </c>
      <c r="T91" s="65">
        <f t="shared" si="10"/>
        <v>0</v>
      </c>
      <c r="U91" s="65">
        <f t="shared" si="12"/>
        <v>0</v>
      </c>
    </row>
    <row r="92" spans="1:21" x14ac:dyDescent="0.25">
      <c r="A92" s="66">
        <f t="shared" si="13"/>
        <v>85</v>
      </c>
      <c r="B92" s="69"/>
      <c r="C92" s="66" t="e">
        <f>VLOOKUP(B92,'Measure&amp;Incentive Picklist'!E:J,2,FALSE)</f>
        <v>#N/A</v>
      </c>
      <c r="D92" s="69"/>
      <c r="E92" s="70"/>
      <c r="F92" s="70"/>
      <c r="G92" s="70"/>
      <c r="H92" s="70"/>
      <c r="I92" s="70"/>
      <c r="J92" s="70"/>
      <c r="K92" s="70"/>
      <c r="L92" s="69"/>
      <c r="M92" s="69"/>
      <c r="N92" s="71"/>
      <c r="O92" s="71"/>
      <c r="P92" s="72" t="str">
        <f t="shared" si="11"/>
        <v/>
      </c>
      <c r="Q92" s="85" t="str">
        <f t="shared" si="8"/>
        <v/>
      </c>
      <c r="R92" s="127"/>
      <c r="S92" s="65">
        <f t="shared" si="9"/>
        <v>0</v>
      </c>
      <c r="T92" s="65">
        <f t="shared" si="10"/>
        <v>0</v>
      </c>
      <c r="U92" s="65">
        <f t="shared" si="12"/>
        <v>0</v>
      </c>
    </row>
    <row r="93" spans="1:21" x14ac:dyDescent="0.25">
      <c r="A93" s="66">
        <f t="shared" si="13"/>
        <v>86</v>
      </c>
      <c r="B93" s="69"/>
      <c r="C93" s="66" t="e">
        <f>VLOOKUP(B93,'Measure&amp;Incentive Picklist'!E:J,2,FALSE)</f>
        <v>#N/A</v>
      </c>
      <c r="D93" s="69"/>
      <c r="E93" s="70"/>
      <c r="F93" s="70"/>
      <c r="G93" s="70"/>
      <c r="H93" s="70"/>
      <c r="I93" s="70"/>
      <c r="J93" s="70"/>
      <c r="K93" s="70"/>
      <c r="L93" s="69"/>
      <c r="M93" s="69"/>
      <c r="N93" s="71"/>
      <c r="O93" s="71"/>
      <c r="P93" s="72" t="str">
        <f t="shared" si="11"/>
        <v/>
      </c>
      <c r="Q93" s="85" t="str">
        <f t="shared" si="8"/>
        <v/>
      </c>
      <c r="R93" s="127"/>
      <c r="S93" s="65">
        <f t="shared" si="9"/>
        <v>0</v>
      </c>
      <c r="T93" s="65">
        <f t="shared" si="10"/>
        <v>0</v>
      </c>
      <c r="U93" s="65">
        <f t="shared" si="12"/>
        <v>0</v>
      </c>
    </row>
    <row r="94" spans="1:21" x14ac:dyDescent="0.25">
      <c r="A94" s="66">
        <f t="shared" si="13"/>
        <v>87</v>
      </c>
      <c r="B94" s="69"/>
      <c r="C94" s="66" t="e">
        <f>VLOOKUP(B94,'Measure&amp;Incentive Picklist'!E:J,2,FALSE)</f>
        <v>#N/A</v>
      </c>
      <c r="D94" s="69"/>
      <c r="E94" s="70"/>
      <c r="F94" s="70"/>
      <c r="G94" s="70"/>
      <c r="H94" s="70"/>
      <c r="I94" s="70"/>
      <c r="J94" s="70"/>
      <c r="K94" s="70"/>
      <c r="L94" s="69"/>
      <c r="M94" s="69"/>
      <c r="N94" s="71"/>
      <c r="O94" s="71"/>
      <c r="P94" s="72" t="str">
        <f t="shared" si="11"/>
        <v/>
      </c>
      <c r="Q94" s="85" t="str">
        <f t="shared" si="8"/>
        <v/>
      </c>
      <c r="R94" s="127"/>
      <c r="S94" s="65">
        <f t="shared" si="9"/>
        <v>0</v>
      </c>
      <c r="T94" s="65">
        <f t="shared" si="10"/>
        <v>0</v>
      </c>
      <c r="U94" s="65">
        <f t="shared" si="12"/>
        <v>0</v>
      </c>
    </row>
    <row r="95" spans="1:21" x14ac:dyDescent="0.25">
      <c r="A95" s="66">
        <f t="shared" si="13"/>
        <v>88</v>
      </c>
      <c r="B95" s="69"/>
      <c r="C95" s="66" t="e">
        <f>VLOOKUP(B95,'Measure&amp;Incentive Picklist'!E:J,2,FALSE)</f>
        <v>#N/A</v>
      </c>
      <c r="D95" s="69"/>
      <c r="E95" s="70"/>
      <c r="F95" s="70"/>
      <c r="G95" s="70"/>
      <c r="H95" s="70"/>
      <c r="I95" s="70"/>
      <c r="J95" s="70"/>
      <c r="K95" s="70"/>
      <c r="L95" s="69"/>
      <c r="M95" s="69"/>
      <c r="N95" s="71"/>
      <c r="O95" s="71"/>
      <c r="P95" s="72" t="str">
        <f t="shared" si="11"/>
        <v/>
      </c>
      <c r="Q95" s="85" t="str">
        <f t="shared" si="8"/>
        <v/>
      </c>
      <c r="R95" s="127"/>
      <c r="S95" s="65">
        <f t="shared" si="9"/>
        <v>0</v>
      </c>
      <c r="T95" s="65">
        <f t="shared" si="10"/>
        <v>0</v>
      </c>
      <c r="U95" s="65">
        <f t="shared" si="12"/>
        <v>0</v>
      </c>
    </row>
    <row r="96" spans="1:21" x14ac:dyDescent="0.25">
      <c r="A96" s="66">
        <f t="shared" si="13"/>
        <v>89</v>
      </c>
      <c r="B96" s="69"/>
      <c r="C96" s="66" t="e">
        <f>VLOOKUP(B96,'Measure&amp;Incentive Picklist'!E:J,2,FALSE)</f>
        <v>#N/A</v>
      </c>
      <c r="D96" s="69"/>
      <c r="E96" s="70"/>
      <c r="F96" s="70"/>
      <c r="G96" s="70"/>
      <c r="H96" s="70"/>
      <c r="I96" s="70"/>
      <c r="J96" s="70"/>
      <c r="K96" s="70"/>
      <c r="L96" s="69"/>
      <c r="M96" s="69"/>
      <c r="N96" s="71"/>
      <c r="O96" s="71"/>
      <c r="P96" s="72" t="str">
        <f t="shared" si="11"/>
        <v/>
      </c>
      <c r="Q96" s="85" t="str">
        <f t="shared" si="8"/>
        <v/>
      </c>
      <c r="R96" s="127"/>
      <c r="S96" s="65">
        <f t="shared" si="9"/>
        <v>0</v>
      </c>
      <c r="T96" s="65">
        <f t="shared" si="10"/>
        <v>0</v>
      </c>
      <c r="U96" s="65">
        <f t="shared" si="12"/>
        <v>0</v>
      </c>
    </row>
    <row r="97" spans="1:21" x14ac:dyDescent="0.25">
      <c r="A97" s="66">
        <f t="shared" si="13"/>
        <v>90</v>
      </c>
      <c r="B97" s="69"/>
      <c r="C97" s="66" t="e">
        <f>VLOOKUP(B97,'Measure&amp;Incentive Picklist'!E:J,2,FALSE)</f>
        <v>#N/A</v>
      </c>
      <c r="D97" s="69"/>
      <c r="E97" s="70"/>
      <c r="F97" s="70"/>
      <c r="G97" s="70"/>
      <c r="H97" s="70"/>
      <c r="I97" s="70"/>
      <c r="J97" s="70"/>
      <c r="K97" s="70"/>
      <c r="L97" s="69"/>
      <c r="M97" s="69"/>
      <c r="N97" s="71"/>
      <c r="O97" s="71"/>
      <c r="P97" s="72" t="str">
        <f t="shared" si="11"/>
        <v/>
      </c>
      <c r="Q97" s="85" t="str">
        <f t="shared" si="8"/>
        <v/>
      </c>
      <c r="R97" s="127"/>
      <c r="S97" s="65">
        <f t="shared" si="9"/>
        <v>0</v>
      </c>
      <c r="T97" s="65">
        <f t="shared" si="10"/>
        <v>0</v>
      </c>
      <c r="U97" s="65">
        <f t="shared" si="12"/>
        <v>0</v>
      </c>
    </row>
    <row r="98" spans="1:21" x14ac:dyDescent="0.25">
      <c r="A98" s="66">
        <f t="shared" si="13"/>
        <v>91</v>
      </c>
      <c r="B98" s="69"/>
      <c r="C98" s="66" t="e">
        <f>VLOOKUP(B98,'Measure&amp;Incentive Picklist'!E:J,2,FALSE)</f>
        <v>#N/A</v>
      </c>
      <c r="D98" s="69"/>
      <c r="E98" s="70"/>
      <c r="F98" s="70"/>
      <c r="G98" s="70"/>
      <c r="H98" s="70"/>
      <c r="I98" s="70"/>
      <c r="J98" s="70"/>
      <c r="K98" s="70"/>
      <c r="L98" s="69"/>
      <c r="M98" s="69"/>
      <c r="N98" s="71"/>
      <c r="O98" s="71"/>
      <c r="P98" s="72" t="str">
        <f t="shared" si="11"/>
        <v/>
      </c>
      <c r="Q98" s="85" t="str">
        <f t="shared" si="8"/>
        <v/>
      </c>
      <c r="R98" s="127"/>
      <c r="S98" s="65">
        <f t="shared" si="9"/>
        <v>0</v>
      </c>
      <c r="T98" s="65">
        <f t="shared" si="10"/>
        <v>0</v>
      </c>
      <c r="U98" s="65">
        <f t="shared" si="12"/>
        <v>0</v>
      </c>
    </row>
    <row r="99" spans="1:21" x14ac:dyDescent="0.25">
      <c r="A99" s="66">
        <f t="shared" si="13"/>
        <v>92</v>
      </c>
      <c r="B99" s="69"/>
      <c r="C99" s="66" t="e">
        <f>VLOOKUP(B99,'Measure&amp;Incentive Picklist'!E:J,2,FALSE)</f>
        <v>#N/A</v>
      </c>
      <c r="D99" s="69"/>
      <c r="E99" s="70"/>
      <c r="F99" s="70"/>
      <c r="G99" s="70"/>
      <c r="H99" s="70"/>
      <c r="I99" s="70"/>
      <c r="J99" s="70"/>
      <c r="K99" s="70"/>
      <c r="L99" s="69"/>
      <c r="M99" s="69"/>
      <c r="N99" s="71"/>
      <c r="O99" s="71"/>
      <c r="P99" s="72" t="str">
        <f t="shared" si="11"/>
        <v/>
      </c>
      <c r="Q99" s="85" t="str">
        <f t="shared" si="8"/>
        <v/>
      </c>
      <c r="R99" s="127"/>
      <c r="S99" s="65">
        <f t="shared" si="9"/>
        <v>0</v>
      </c>
      <c r="T99" s="65">
        <f t="shared" si="10"/>
        <v>0</v>
      </c>
      <c r="U99" s="65">
        <f t="shared" si="12"/>
        <v>0</v>
      </c>
    </row>
    <row r="100" spans="1:21" x14ac:dyDescent="0.25">
      <c r="A100" s="66">
        <f t="shared" si="13"/>
        <v>93</v>
      </c>
      <c r="B100" s="69"/>
      <c r="C100" s="66" t="e">
        <f>VLOOKUP(B100,'Measure&amp;Incentive Picklist'!E:J,2,FALSE)</f>
        <v>#N/A</v>
      </c>
      <c r="D100" s="69"/>
      <c r="E100" s="70"/>
      <c r="F100" s="70"/>
      <c r="G100" s="70"/>
      <c r="H100" s="70"/>
      <c r="I100" s="70"/>
      <c r="J100" s="70"/>
      <c r="K100" s="70"/>
      <c r="L100" s="69"/>
      <c r="M100" s="69"/>
      <c r="N100" s="71"/>
      <c r="O100" s="71"/>
      <c r="P100" s="72" t="str">
        <f t="shared" si="11"/>
        <v/>
      </c>
      <c r="Q100" s="85" t="str">
        <f t="shared" si="8"/>
        <v/>
      </c>
      <c r="R100" s="127"/>
      <c r="S100" s="65">
        <f t="shared" si="9"/>
        <v>0</v>
      </c>
      <c r="T100" s="65">
        <f t="shared" si="10"/>
        <v>0</v>
      </c>
      <c r="U100" s="65">
        <f t="shared" si="12"/>
        <v>0</v>
      </c>
    </row>
    <row r="101" spans="1:21" x14ac:dyDescent="0.25">
      <c r="A101" s="66">
        <f t="shared" si="13"/>
        <v>94</v>
      </c>
      <c r="B101" s="69"/>
      <c r="C101" s="66" t="e">
        <f>VLOOKUP(B101,'Measure&amp;Incentive Picklist'!E:J,2,FALSE)</f>
        <v>#N/A</v>
      </c>
      <c r="D101" s="69"/>
      <c r="E101" s="70"/>
      <c r="F101" s="70"/>
      <c r="G101" s="70"/>
      <c r="H101" s="70"/>
      <c r="I101" s="70"/>
      <c r="J101" s="70"/>
      <c r="K101" s="70"/>
      <c r="L101" s="69"/>
      <c r="M101" s="69"/>
      <c r="N101" s="71"/>
      <c r="O101" s="71"/>
      <c r="P101" s="72" t="str">
        <f t="shared" si="11"/>
        <v/>
      </c>
      <c r="Q101" s="85" t="str">
        <f t="shared" si="8"/>
        <v/>
      </c>
      <c r="R101" s="127"/>
      <c r="S101" s="65">
        <f t="shared" si="9"/>
        <v>0</v>
      </c>
      <c r="T101" s="65">
        <f t="shared" si="10"/>
        <v>0</v>
      </c>
      <c r="U101" s="65">
        <f t="shared" si="12"/>
        <v>0</v>
      </c>
    </row>
    <row r="102" spans="1:21" x14ac:dyDescent="0.25">
      <c r="A102" s="66">
        <f t="shared" si="13"/>
        <v>95</v>
      </c>
      <c r="B102" s="69"/>
      <c r="C102" s="66" t="e">
        <f>VLOOKUP(B102,'Measure&amp;Incentive Picklist'!E:J,2,FALSE)</f>
        <v>#N/A</v>
      </c>
      <c r="D102" s="69"/>
      <c r="E102" s="70"/>
      <c r="F102" s="70"/>
      <c r="G102" s="70"/>
      <c r="H102" s="70"/>
      <c r="I102" s="70"/>
      <c r="J102" s="70"/>
      <c r="K102" s="70"/>
      <c r="L102" s="69"/>
      <c r="M102" s="69"/>
      <c r="N102" s="71"/>
      <c r="O102" s="71"/>
      <c r="P102" s="72" t="str">
        <f t="shared" si="11"/>
        <v/>
      </c>
      <c r="Q102" s="85" t="str">
        <f t="shared" si="8"/>
        <v/>
      </c>
      <c r="R102" s="127"/>
      <c r="S102" s="65">
        <f t="shared" si="9"/>
        <v>0</v>
      </c>
      <c r="T102" s="65">
        <f t="shared" si="10"/>
        <v>0</v>
      </c>
      <c r="U102" s="65">
        <f t="shared" si="12"/>
        <v>0</v>
      </c>
    </row>
    <row r="103" spans="1:21" x14ac:dyDescent="0.25">
      <c r="A103" s="66">
        <f t="shared" si="13"/>
        <v>96</v>
      </c>
      <c r="B103" s="69"/>
      <c r="C103" s="66" t="e">
        <f>VLOOKUP(B103,'Measure&amp;Incentive Picklist'!E:J,2,FALSE)</f>
        <v>#N/A</v>
      </c>
      <c r="D103" s="69"/>
      <c r="E103" s="70"/>
      <c r="F103" s="70"/>
      <c r="G103" s="70"/>
      <c r="H103" s="70"/>
      <c r="I103" s="70"/>
      <c r="J103" s="70"/>
      <c r="K103" s="70"/>
      <c r="L103" s="69"/>
      <c r="M103" s="69"/>
      <c r="N103" s="71"/>
      <c r="O103" s="71"/>
      <c r="P103" s="72" t="str">
        <f t="shared" si="11"/>
        <v/>
      </c>
      <c r="Q103" s="85" t="str">
        <f t="shared" si="8"/>
        <v/>
      </c>
      <c r="R103" s="127"/>
      <c r="S103" s="65">
        <f t="shared" si="9"/>
        <v>0</v>
      </c>
      <c r="T103" s="65">
        <f t="shared" si="10"/>
        <v>0</v>
      </c>
      <c r="U103" s="65">
        <f t="shared" si="12"/>
        <v>0</v>
      </c>
    </row>
    <row r="104" spans="1:21" x14ac:dyDescent="0.25">
      <c r="A104" s="66">
        <f t="shared" si="13"/>
        <v>97</v>
      </c>
      <c r="B104" s="69"/>
      <c r="C104" s="66" t="e">
        <f>VLOOKUP(B104,'Measure&amp;Incentive Picklist'!E:J,2,FALSE)</f>
        <v>#N/A</v>
      </c>
      <c r="D104" s="69"/>
      <c r="E104" s="70"/>
      <c r="F104" s="70"/>
      <c r="G104" s="70"/>
      <c r="H104" s="70"/>
      <c r="I104" s="70"/>
      <c r="J104" s="70"/>
      <c r="K104" s="70"/>
      <c r="L104" s="69"/>
      <c r="M104" s="69"/>
      <c r="N104" s="71"/>
      <c r="O104" s="71"/>
      <c r="P104" s="72" t="str">
        <f t="shared" si="11"/>
        <v/>
      </c>
      <c r="Q104" s="85" t="str">
        <f t="shared" si="8"/>
        <v/>
      </c>
      <c r="R104" s="127"/>
      <c r="S104" s="65">
        <f t="shared" ref="S104:S135" si="14">IF(OR(B104&gt;"",D104&gt;0,E104&gt;0,G104&gt;"",H104&gt;0,I104&gt;0,J104&gt;0,K104&gt;0,L104&gt;0,M104&gt;0,N104&gt;0,O104&gt;0,R104&gt;0),1,0)</f>
        <v>0</v>
      </c>
      <c r="T104" s="65">
        <f t="shared" ref="T104:T135" si="15">IF(AND(B104&gt;0,ISERROR(S104)),1,0)</f>
        <v>0</v>
      </c>
      <c r="U104" s="65">
        <f t="shared" si="12"/>
        <v>0</v>
      </c>
    </row>
    <row r="105" spans="1:21" x14ac:dyDescent="0.25">
      <c r="A105" s="66">
        <f t="shared" si="13"/>
        <v>98</v>
      </c>
      <c r="B105" s="69"/>
      <c r="C105" s="66" t="e">
        <f>VLOOKUP(B105,'Measure&amp;Incentive Picklist'!E:J,2,FALSE)</f>
        <v>#N/A</v>
      </c>
      <c r="D105" s="69"/>
      <c r="E105" s="70"/>
      <c r="F105" s="70"/>
      <c r="G105" s="70"/>
      <c r="H105" s="70"/>
      <c r="I105" s="70"/>
      <c r="J105" s="70"/>
      <c r="K105" s="70"/>
      <c r="L105" s="69"/>
      <c r="M105" s="69"/>
      <c r="N105" s="71"/>
      <c r="O105" s="71"/>
      <c r="P105" s="72" t="str">
        <f t="shared" si="11"/>
        <v/>
      </c>
      <c r="Q105" s="85" t="str">
        <f t="shared" si="8"/>
        <v/>
      </c>
      <c r="R105" s="127"/>
      <c r="S105" s="65">
        <f t="shared" si="14"/>
        <v>0</v>
      </c>
      <c r="T105" s="65">
        <f t="shared" si="15"/>
        <v>0</v>
      </c>
      <c r="U105" s="65">
        <f t="shared" si="12"/>
        <v>0</v>
      </c>
    </row>
    <row r="106" spans="1:21" x14ac:dyDescent="0.25">
      <c r="A106" s="66">
        <f t="shared" si="13"/>
        <v>99</v>
      </c>
      <c r="B106" s="69"/>
      <c r="C106" s="66" t="e">
        <f>VLOOKUP(B106,'Measure&amp;Incentive Picklist'!E:J,2,FALSE)</f>
        <v>#N/A</v>
      </c>
      <c r="D106" s="69"/>
      <c r="E106" s="70"/>
      <c r="F106" s="70"/>
      <c r="G106" s="70"/>
      <c r="H106" s="70"/>
      <c r="I106" s="70"/>
      <c r="J106" s="70"/>
      <c r="K106" s="70"/>
      <c r="L106" s="69"/>
      <c r="M106" s="69"/>
      <c r="N106" s="71"/>
      <c r="O106" s="71"/>
      <c r="P106" s="72" t="str">
        <f t="shared" si="11"/>
        <v/>
      </c>
      <c r="Q106" s="85" t="str">
        <f t="shared" si="8"/>
        <v/>
      </c>
      <c r="R106" s="127"/>
      <c r="S106" s="65">
        <f t="shared" si="14"/>
        <v>0</v>
      </c>
      <c r="T106" s="65">
        <f t="shared" si="15"/>
        <v>0</v>
      </c>
      <c r="U106" s="65">
        <f t="shared" si="12"/>
        <v>0</v>
      </c>
    </row>
    <row r="107" spans="1:21" x14ac:dyDescent="0.25">
      <c r="A107" s="66">
        <f t="shared" si="13"/>
        <v>100</v>
      </c>
      <c r="B107" s="69"/>
      <c r="C107" s="66" t="e">
        <f>VLOOKUP(B107,'Measure&amp;Incentive Picklist'!E:J,2,FALSE)</f>
        <v>#N/A</v>
      </c>
      <c r="D107" s="69"/>
      <c r="E107" s="70"/>
      <c r="F107" s="70"/>
      <c r="G107" s="70"/>
      <c r="H107" s="70"/>
      <c r="I107" s="70"/>
      <c r="J107" s="70"/>
      <c r="K107" s="70"/>
      <c r="L107" s="69"/>
      <c r="M107" s="69"/>
      <c r="N107" s="71"/>
      <c r="O107" s="71"/>
      <c r="P107" s="72" t="str">
        <f t="shared" si="11"/>
        <v/>
      </c>
      <c r="Q107" s="85" t="str">
        <f t="shared" si="8"/>
        <v/>
      </c>
      <c r="R107" s="127"/>
      <c r="S107" s="65">
        <f t="shared" si="14"/>
        <v>0</v>
      </c>
      <c r="T107" s="65">
        <f t="shared" si="15"/>
        <v>0</v>
      </c>
      <c r="U107" s="65">
        <f t="shared" si="12"/>
        <v>0</v>
      </c>
    </row>
    <row r="108" spans="1:21" x14ac:dyDescent="0.25">
      <c r="A108" s="66">
        <f t="shared" si="13"/>
        <v>101</v>
      </c>
      <c r="B108" s="69"/>
      <c r="C108" s="66" t="e">
        <f>VLOOKUP(B108,'Measure&amp;Incentive Picklist'!E:J,2,FALSE)</f>
        <v>#N/A</v>
      </c>
      <c r="D108" s="69"/>
      <c r="E108" s="70"/>
      <c r="F108" s="70"/>
      <c r="G108" s="70"/>
      <c r="H108" s="70"/>
      <c r="I108" s="70"/>
      <c r="J108" s="70"/>
      <c r="K108" s="70"/>
      <c r="L108" s="69"/>
      <c r="M108" s="69"/>
      <c r="N108" s="71"/>
      <c r="O108" s="71"/>
      <c r="P108" s="72" t="str">
        <f t="shared" si="11"/>
        <v/>
      </c>
      <c r="Q108" s="85" t="str">
        <f t="shared" si="8"/>
        <v/>
      </c>
      <c r="R108" s="127"/>
      <c r="S108" s="65">
        <f t="shared" si="14"/>
        <v>0</v>
      </c>
      <c r="T108" s="65">
        <f t="shared" si="15"/>
        <v>0</v>
      </c>
      <c r="U108" s="65">
        <f t="shared" si="12"/>
        <v>0</v>
      </c>
    </row>
    <row r="109" spans="1:21" x14ac:dyDescent="0.25">
      <c r="A109" s="66">
        <f t="shared" si="13"/>
        <v>102</v>
      </c>
      <c r="B109" s="69"/>
      <c r="C109" s="66" t="e">
        <f>VLOOKUP(B109,'Measure&amp;Incentive Picklist'!E:J,2,FALSE)</f>
        <v>#N/A</v>
      </c>
      <c r="D109" s="69"/>
      <c r="E109" s="70"/>
      <c r="F109" s="70"/>
      <c r="G109" s="70"/>
      <c r="H109" s="70"/>
      <c r="I109" s="70"/>
      <c r="J109" s="70"/>
      <c r="K109" s="70"/>
      <c r="L109" s="69"/>
      <c r="M109" s="69"/>
      <c r="N109" s="71"/>
      <c r="O109" s="71"/>
      <c r="P109" s="72" t="str">
        <f t="shared" si="11"/>
        <v/>
      </c>
      <c r="Q109" s="85" t="str">
        <f t="shared" si="8"/>
        <v/>
      </c>
      <c r="R109" s="127"/>
      <c r="S109" s="65">
        <f t="shared" si="14"/>
        <v>0</v>
      </c>
      <c r="T109" s="65">
        <f t="shared" si="15"/>
        <v>0</v>
      </c>
      <c r="U109" s="65">
        <f t="shared" si="12"/>
        <v>0</v>
      </c>
    </row>
    <row r="110" spans="1:21" x14ac:dyDescent="0.25">
      <c r="A110" s="66">
        <f t="shared" si="13"/>
        <v>103</v>
      </c>
      <c r="B110" s="69"/>
      <c r="C110" s="66" t="e">
        <f>VLOOKUP(B110,'Measure&amp;Incentive Picklist'!E:J,2,FALSE)</f>
        <v>#N/A</v>
      </c>
      <c r="D110" s="69"/>
      <c r="E110" s="70"/>
      <c r="F110" s="70"/>
      <c r="G110" s="70"/>
      <c r="H110" s="70"/>
      <c r="I110" s="70"/>
      <c r="J110" s="70"/>
      <c r="K110" s="70"/>
      <c r="L110" s="69"/>
      <c r="M110" s="69"/>
      <c r="N110" s="71"/>
      <c r="O110" s="71"/>
      <c r="P110" s="72" t="str">
        <f t="shared" si="11"/>
        <v/>
      </c>
      <c r="Q110" s="85" t="str">
        <f t="shared" si="8"/>
        <v/>
      </c>
      <c r="R110" s="127"/>
      <c r="S110" s="65">
        <f t="shared" si="14"/>
        <v>0</v>
      </c>
      <c r="T110" s="65">
        <f t="shared" si="15"/>
        <v>0</v>
      </c>
      <c r="U110" s="65">
        <f t="shared" si="12"/>
        <v>0</v>
      </c>
    </row>
    <row r="111" spans="1:21" x14ac:dyDescent="0.25">
      <c r="A111" s="66">
        <f t="shared" si="13"/>
        <v>104</v>
      </c>
      <c r="B111" s="69"/>
      <c r="C111" s="66" t="e">
        <f>VLOOKUP(B111,'Measure&amp;Incentive Picklist'!E:J,2,FALSE)</f>
        <v>#N/A</v>
      </c>
      <c r="D111" s="69"/>
      <c r="E111" s="70"/>
      <c r="F111" s="70"/>
      <c r="G111" s="70"/>
      <c r="H111" s="70"/>
      <c r="I111" s="70"/>
      <c r="J111" s="70"/>
      <c r="K111" s="70"/>
      <c r="L111" s="69"/>
      <c r="M111" s="69"/>
      <c r="N111" s="71"/>
      <c r="O111" s="71"/>
      <c r="P111" s="72" t="str">
        <f t="shared" si="11"/>
        <v/>
      </c>
      <c r="Q111" s="85" t="str">
        <f t="shared" si="8"/>
        <v/>
      </c>
      <c r="R111" s="127"/>
      <c r="S111" s="65">
        <f t="shared" si="14"/>
        <v>0</v>
      </c>
      <c r="T111" s="65">
        <f t="shared" si="15"/>
        <v>0</v>
      </c>
      <c r="U111" s="65">
        <f t="shared" si="12"/>
        <v>0</v>
      </c>
    </row>
    <row r="112" spans="1:21" x14ac:dyDescent="0.25">
      <c r="A112" s="66">
        <f t="shared" si="13"/>
        <v>105</v>
      </c>
      <c r="B112" s="69"/>
      <c r="C112" s="66" t="e">
        <f>VLOOKUP(B112,'Measure&amp;Incentive Picklist'!E:J,2,FALSE)</f>
        <v>#N/A</v>
      </c>
      <c r="D112" s="69"/>
      <c r="E112" s="70"/>
      <c r="F112" s="70"/>
      <c r="G112" s="70"/>
      <c r="H112" s="70"/>
      <c r="I112" s="70"/>
      <c r="J112" s="70"/>
      <c r="K112" s="70"/>
      <c r="L112" s="69"/>
      <c r="M112" s="69"/>
      <c r="N112" s="71"/>
      <c r="O112" s="71"/>
      <c r="P112" s="72" t="str">
        <f t="shared" si="11"/>
        <v/>
      </c>
      <c r="Q112" s="85" t="str">
        <f t="shared" si="8"/>
        <v/>
      </c>
      <c r="R112" s="127"/>
      <c r="S112" s="65">
        <f t="shared" si="14"/>
        <v>0</v>
      </c>
      <c r="T112" s="65">
        <f t="shared" si="15"/>
        <v>0</v>
      </c>
      <c r="U112" s="65">
        <f t="shared" si="12"/>
        <v>0</v>
      </c>
    </row>
    <row r="113" spans="1:21" x14ac:dyDescent="0.25">
      <c r="A113" s="66">
        <f t="shared" si="13"/>
        <v>106</v>
      </c>
      <c r="B113" s="69"/>
      <c r="C113" s="66" t="e">
        <f>VLOOKUP(B113,'Measure&amp;Incentive Picklist'!E:J,2,FALSE)</f>
        <v>#N/A</v>
      </c>
      <c r="D113" s="69"/>
      <c r="E113" s="70"/>
      <c r="F113" s="70"/>
      <c r="G113" s="70"/>
      <c r="H113" s="70"/>
      <c r="I113" s="70"/>
      <c r="J113" s="70"/>
      <c r="K113" s="70"/>
      <c r="L113" s="69"/>
      <c r="M113" s="69"/>
      <c r="N113" s="71"/>
      <c r="O113" s="71"/>
      <c r="P113" s="72" t="str">
        <f t="shared" si="11"/>
        <v/>
      </c>
      <c r="Q113" s="85" t="str">
        <f t="shared" si="8"/>
        <v/>
      </c>
      <c r="R113" s="127"/>
      <c r="S113" s="65">
        <f t="shared" si="14"/>
        <v>0</v>
      </c>
      <c r="T113" s="65">
        <f t="shared" si="15"/>
        <v>0</v>
      </c>
      <c r="U113" s="65">
        <f t="shared" si="12"/>
        <v>0</v>
      </c>
    </row>
    <row r="114" spans="1:21" x14ac:dyDescent="0.25">
      <c r="A114" s="66">
        <f t="shared" si="13"/>
        <v>107</v>
      </c>
      <c r="B114" s="69"/>
      <c r="C114" s="66" t="e">
        <f>VLOOKUP(B114,'Measure&amp;Incentive Picklist'!E:J,2,FALSE)</f>
        <v>#N/A</v>
      </c>
      <c r="D114" s="69"/>
      <c r="E114" s="70"/>
      <c r="F114" s="70"/>
      <c r="G114" s="70"/>
      <c r="H114" s="70"/>
      <c r="I114" s="70"/>
      <c r="J114" s="70"/>
      <c r="K114" s="70"/>
      <c r="L114" s="69"/>
      <c r="M114" s="69"/>
      <c r="N114" s="71"/>
      <c r="O114" s="71"/>
      <c r="P114" s="72" t="str">
        <f t="shared" si="11"/>
        <v/>
      </c>
      <c r="Q114" s="85" t="str">
        <f t="shared" si="8"/>
        <v/>
      </c>
      <c r="R114" s="127"/>
      <c r="S114" s="65">
        <f t="shared" si="14"/>
        <v>0</v>
      </c>
      <c r="T114" s="65">
        <f t="shared" si="15"/>
        <v>0</v>
      </c>
      <c r="U114" s="65">
        <f t="shared" si="12"/>
        <v>0</v>
      </c>
    </row>
    <row r="115" spans="1:21" x14ac:dyDescent="0.25">
      <c r="A115" s="66">
        <f t="shared" si="13"/>
        <v>108</v>
      </c>
      <c r="B115" s="69"/>
      <c r="C115" s="66" t="e">
        <f>VLOOKUP(B115,'Measure&amp;Incentive Picklist'!E:J,2,FALSE)</f>
        <v>#N/A</v>
      </c>
      <c r="D115" s="69"/>
      <c r="E115" s="70"/>
      <c r="F115" s="70"/>
      <c r="G115" s="70"/>
      <c r="H115" s="70"/>
      <c r="I115" s="70"/>
      <c r="J115" s="70"/>
      <c r="K115" s="70"/>
      <c r="L115" s="69"/>
      <c r="M115" s="69"/>
      <c r="N115" s="71"/>
      <c r="O115" s="71"/>
      <c r="P115" s="72" t="str">
        <f t="shared" si="11"/>
        <v/>
      </c>
      <c r="Q115" s="85" t="str">
        <f t="shared" si="8"/>
        <v/>
      </c>
      <c r="R115" s="127"/>
      <c r="S115" s="65">
        <f t="shared" si="14"/>
        <v>0</v>
      </c>
      <c r="T115" s="65">
        <f t="shared" si="15"/>
        <v>0</v>
      </c>
      <c r="U115" s="65">
        <f t="shared" si="12"/>
        <v>0</v>
      </c>
    </row>
    <row r="116" spans="1:21" x14ac:dyDescent="0.25">
      <c r="A116" s="66">
        <f t="shared" si="13"/>
        <v>109</v>
      </c>
      <c r="B116" s="69"/>
      <c r="C116" s="66" t="e">
        <f>VLOOKUP(B116,'Measure&amp;Incentive Picklist'!E:J,2,FALSE)</f>
        <v>#N/A</v>
      </c>
      <c r="D116" s="69"/>
      <c r="E116" s="70"/>
      <c r="F116" s="70"/>
      <c r="G116" s="70"/>
      <c r="H116" s="70"/>
      <c r="I116" s="70"/>
      <c r="J116" s="70"/>
      <c r="K116" s="70"/>
      <c r="L116" s="69"/>
      <c r="M116" s="69"/>
      <c r="N116" s="71"/>
      <c r="O116" s="71"/>
      <c r="P116" s="72" t="str">
        <f t="shared" si="11"/>
        <v/>
      </c>
      <c r="Q116" s="85" t="str">
        <f t="shared" si="8"/>
        <v/>
      </c>
      <c r="R116" s="127"/>
      <c r="S116" s="65">
        <f t="shared" si="14"/>
        <v>0</v>
      </c>
      <c r="T116" s="65">
        <f t="shared" si="15"/>
        <v>0</v>
      </c>
      <c r="U116" s="65">
        <f t="shared" si="12"/>
        <v>0</v>
      </c>
    </row>
    <row r="117" spans="1:21" x14ac:dyDescent="0.25">
      <c r="A117" s="66">
        <f t="shared" si="13"/>
        <v>110</v>
      </c>
      <c r="B117" s="69"/>
      <c r="C117" s="66" t="e">
        <f>VLOOKUP(B117,'Measure&amp;Incentive Picklist'!E:J,2,FALSE)</f>
        <v>#N/A</v>
      </c>
      <c r="D117" s="69"/>
      <c r="E117" s="70"/>
      <c r="F117" s="70"/>
      <c r="G117" s="70"/>
      <c r="H117" s="70"/>
      <c r="I117" s="70"/>
      <c r="J117" s="70"/>
      <c r="K117" s="70"/>
      <c r="L117" s="69"/>
      <c r="M117" s="69"/>
      <c r="N117" s="71"/>
      <c r="O117" s="71"/>
      <c r="P117" s="72" t="str">
        <f t="shared" si="11"/>
        <v/>
      </c>
      <c r="Q117" s="85" t="str">
        <f t="shared" si="8"/>
        <v/>
      </c>
      <c r="R117" s="127"/>
      <c r="S117" s="65">
        <f t="shared" si="14"/>
        <v>0</v>
      </c>
      <c r="T117" s="65">
        <f t="shared" si="15"/>
        <v>0</v>
      </c>
      <c r="U117" s="65">
        <f t="shared" si="12"/>
        <v>0</v>
      </c>
    </row>
    <row r="118" spans="1:21" x14ac:dyDescent="0.25">
      <c r="A118" s="66">
        <f t="shared" si="13"/>
        <v>111</v>
      </c>
      <c r="B118" s="69"/>
      <c r="C118" s="66" t="e">
        <f>VLOOKUP(B118,'Measure&amp;Incentive Picklist'!E:J,2,FALSE)</f>
        <v>#N/A</v>
      </c>
      <c r="D118" s="69"/>
      <c r="E118" s="70"/>
      <c r="F118" s="70"/>
      <c r="G118" s="70"/>
      <c r="H118" s="70"/>
      <c r="I118" s="70"/>
      <c r="J118" s="70"/>
      <c r="K118" s="70"/>
      <c r="L118" s="69"/>
      <c r="M118" s="69"/>
      <c r="N118" s="71"/>
      <c r="O118" s="71"/>
      <c r="P118" s="72" t="str">
        <f t="shared" si="11"/>
        <v/>
      </c>
      <c r="Q118" s="85" t="str">
        <f t="shared" si="8"/>
        <v/>
      </c>
      <c r="R118" s="127"/>
      <c r="S118" s="65">
        <f t="shared" si="14"/>
        <v>0</v>
      </c>
      <c r="T118" s="65">
        <f t="shared" si="15"/>
        <v>0</v>
      </c>
      <c r="U118" s="65">
        <f t="shared" si="12"/>
        <v>0</v>
      </c>
    </row>
    <row r="119" spans="1:21" x14ac:dyDescent="0.25">
      <c r="A119" s="66">
        <f t="shared" si="13"/>
        <v>112</v>
      </c>
      <c r="B119" s="69"/>
      <c r="C119" s="66" t="e">
        <f>VLOOKUP(B119,'Measure&amp;Incentive Picklist'!E:J,2,FALSE)</f>
        <v>#N/A</v>
      </c>
      <c r="D119" s="69"/>
      <c r="E119" s="70"/>
      <c r="F119" s="70"/>
      <c r="G119" s="70"/>
      <c r="H119" s="70"/>
      <c r="I119" s="70"/>
      <c r="J119" s="70"/>
      <c r="K119" s="70"/>
      <c r="L119" s="69"/>
      <c r="M119" s="69"/>
      <c r="N119" s="71"/>
      <c r="O119" s="71"/>
      <c r="P119" s="72" t="str">
        <f t="shared" si="11"/>
        <v/>
      </c>
      <c r="Q119" s="85" t="str">
        <f t="shared" si="8"/>
        <v/>
      </c>
      <c r="R119" s="127"/>
      <c r="S119" s="65">
        <f t="shared" si="14"/>
        <v>0</v>
      </c>
      <c r="T119" s="65">
        <f t="shared" si="15"/>
        <v>0</v>
      </c>
      <c r="U119" s="65">
        <f t="shared" si="12"/>
        <v>0</v>
      </c>
    </row>
    <row r="120" spans="1:21" x14ac:dyDescent="0.25">
      <c r="A120" s="66">
        <f t="shared" si="13"/>
        <v>113</v>
      </c>
      <c r="B120" s="69"/>
      <c r="C120" s="66" t="e">
        <f>VLOOKUP(B120,'Measure&amp;Incentive Picklist'!E:J,2,FALSE)</f>
        <v>#N/A</v>
      </c>
      <c r="D120" s="69"/>
      <c r="E120" s="70"/>
      <c r="F120" s="70"/>
      <c r="G120" s="70"/>
      <c r="H120" s="70"/>
      <c r="I120" s="70"/>
      <c r="J120" s="70"/>
      <c r="K120" s="70"/>
      <c r="L120" s="69"/>
      <c r="M120" s="69"/>
      <c r="N120" s="71"/>
      <c r="O120" s="71"/>
      <c r="P120" s="72" t="str">
        <f t="shared" si="11"/>
        <v/>
      </c>
      <c r="Q120" s="85" t="str">
        <f t="shared" si="8"/>
        <v/>
      </c>
      <c r="R120" s="127"/>
      <c r="S120" s="65">
        <f t="shared" si="14"/>
        <v>0</v>
      </c>
      <c r="T120" s="65">
        <f t="shared" si="15"/>
        <v>0</v>
      </c>
      <c r="U120" s="65">
        <f t="shared" si="12"/>
        <v>0</v>
      </c>
    </row>
    <row r="121" spans="1:21" x14ac:dyDescent="0.25">
      <c r="A121" s="66">
        <f t="shared" si="13"/>
        <v>114</v>
      </c>
      <c r="B121" s="69"/>
      <c r="C121" s="66" t="e">
        <f>VLOOKUP(B121,'Measure&amp;Incentive Picklist'!E:J,2,FALSE)</f>
        <v>#N/A</v>
      </c>
      <c r="D121" s="69"/>
      <c r="E121" s="70"/>
      <c r="F121" s="70"/>
      <c r="G121" s="70"/>
      <c r="H121" s="70"/>
      <c r="I121" s="70"/>
      <c r="J121" s="70"/>
      <c r="K121" s="70"/>
      <c r="L121" s="69"/>
      <c r="M121" s="69"/>
      <c r="N121" s="71"/>
      <c r="O121" s="71"/>
      <c r="P121" s="72" t="str">
        <f t="shared" si="11"/>
        <v/>
      </c>
      <c r="Q121" s="85" t="str">
        <f t="shared" si="8"/>
        <v/>
      </c>
      <c r="R121" s="127"/>
      <c r="S121" s="65">
        <f t="shared" si="14"/>
        <v>0</v>
      </c>
      <c r="T121" s="65">
        <f t="shared" si="15"/>
        <v>0</v>
      </c>
      <c r="U121" s="65">
        <f t="shared" si="12"/>
        <v>0</v>
      </c>
    </row>
    <row r="122" spans="1:21" x14ac:dyDescent="0.25">
      <c r="A122" s="66">
        <f t="shared" si="13"/>
        <v>115</v>
      </c>
      <c r="B122" s="69"/>
      <c r="C122" s="66" t="e">
        <f>VLOOKUP(B122,'Measure&amp;Incentive Picklist'!E:J,2,FALSE)</f>
        <v>#N/A</v>
      </c>
      <c r="D122" s="69"/>
      <c r="E122" s="70"/>
      <c r="F122" s="70"/>
      <c r="G122" s="70"/>
      <c r="H122" s="70"/>
      <c r="I122" s="70"/>
      <c r="J122" s="70"/>
      <c r="K122" s="70"/>
      <c r="L122" s="69"/>
      <c r="M122" s="69"/>
      <c r="N122" s="71"/>
      <c r="O122" s="71"/>
      <c r="P122" s="72" t="str">
        <f t="shared" si="11"/>
        <v/>
      </c>
      <c r="Q122" s="85" t="str">
        <f t="shared" si="8"/>
        <v/>
      </c>
      <c r="R122" s="127"/>
      <c r="S122" s="65">
        <f t="shared" si="14"/>
        <v>0</v>
      </c>
      <c r="T122" s="65">
        <f t="shared" si="15"/>
        <v>0</v>
      </c>
      <c r="U122" s="65">
        <f t="shared" si="12"/>
        <v>0</v>
      </c>
    </row>
    <row r="123" spans="1:21" x14ac:dyDescent="0.25">
      <c r="A123" s="66">
        <f t="shared" si="13"/>
        <v>116</v>
      </c>
      <c r="B123" s="69"/>
      <c r="C123" s="66" t="e">
        <f>VLOOKUP(B123,'Measure&amp;Incentive Picklist'!E:J,2,FALSE)</f>
        <v>#N/A</v>
      </c>
      <c r="D123" s="69"/>
      <c r="E123" s="70"/>
      <c r="F123" s="70"/>
      <c r="G123" s="70"/>
      <c r="H123" s="70"/>
      <c r="I123" s="70"/>
      <c r="J123" s="70"/>
      <c r="K123" s="70"/>
      <c r="L123" s="69"/>
      <c r="M123" s="69"/>
      <c r="N123" s="71"/>
      <c r="O123" s="71"/>
      <c r="P123" s="72" t="str">
        <f t="shared" si="11"/>
        <v/>
      </c>
      <c r="Q123" s="85" t="str">
        <f t="shared" si="8"/>
        <v/>
      </c>
      <c r="R123" s="127"/>
      <c r="S123" s="65">
        <f t="shared" si="14"/>
        <v>0</v>
      </c>
      <c r="T123" s="65">
        <f t="shared" si="15"/>
        <v>0</v>
      </c>
      <c r="U123" s="65">
        <f t="shared" si="12"/>
        <v>0</v>
      </c>
    </row>
    <row r="124" spans="1:21" x14ac:dyDescent="0.25">
      <c r="A124" s="66">
        <f t="shared" si="13"/>
        <v>117</v>
      </c>
      <c r="B124" s="69"/>
      <c r="C124" s="66" t="e">
        <f>VLOOKUP(B124,'Measure&amp;Incentive Picklist'!E:J,2,FALSE)</f>
        <v>#N/A</v>
      </c>
      <c r="D124" s="69"/>
      <c r="E124" s="70"/>
      <c r="F124" s="70"/>
      <c r="G124" s="70"/>
      <c r="H124" s="70"/>
      <c r="I124" s="70"/>
      <c r="J124" s="70"/>
      <c r="K124" s="70"/>
      <c r="L124" s="69"/>
      <c r="M124" s="69"/>
      <c r="N124" s="71"/>
      <c r="O124" s="71"/>
      <c r="P124" s="72" t="str">
        <f t="shared" si="11"/>
        <v/>
      </c>
      <c r="Q124" s="85" t="str">
        <f t="shared" si="8"/>
        <v/>
      </c>
      <c r="R124" s="127"/>
      <c r="S124" s="65">
        <f t="shared" si="14"/>
        <v>0</v>
      </c>
      <c r="T124" s="65">
        <f t="shared" si="15"/>
        <v>0</v>
      </c>
      <c r="U124" s="65">
        <f t="shared" si="12"/>
        <v>0</v>
      </c>
    </row>
    <row r="125" spans="1:21" x14ac:dyDescent="0.25">
      <c r="A125" s="66">
        <f t="shared" si="13"/>
        <v>118</v>
      </c>
      <c r="B125" s="69"/>
      <c r="C125" s="66" t="e">
        <f>VLOOKUP(B125,'Measure&amp;Incentive Picklist'!E:J,2,FALSE)</f>
        <v>#N/A</v>
      </c>
      <c r="D125" s="69"/>
      <c r="E125" s="70"/>
      <c r="F125" s="70"/>
      <c r="G125" s="70"/>
      <c r="H125" s="70"/>
      <c r="I125" s="70"/>
      <c r="J125" s="70"/>
      <c r="K125" s="70"/>
      <c r="L125" s="69"/>
      <c r="M125" s="69"/>
      <c r="N125" s="71"/>
      <c r="O125" s="71"/>
      <c r="P125" s="72" t="str">
        <f t="shared" si="11"/>
        <v/>
      </c>
      <c r="Q125" s="85" t="str">
        <f t="shared" si="8"/>
        <v/>
      </c>
      <c r="R125" s="127"/>
      <c r="S125" s="65">
        <f t="shared" si="14"/>
        <v>0</v>
      </c>
      <c r="T125" s="65">
        <f t="shared" si="15"/>
        <v>0</v>
      </c>
      <c r="U125" s="65">
        <f t="shared" si="12"/>
        <v>0</v>
      </c>
    </row>
    <row r="126" spans="1:21" x14ac:dyDescent="0.25">
      <c r="A126" s="66">
        <f t="shared" si="13"/>
        <v>119</v>
      </c>
      <c r="B126" s="69"/>
      <c r="C126" s="66" t="e">
        <f>VLOOKUP(B126,'Measure&amp;Incentive Picklist'!E:J,2,FALSE)</f>
        <v>#N/A</v>
      </c>
      <c r="D126" s="69"/>
      <c r="E126" s="70"/>
      <c r="F126" s="70"/>
      <c r="G126" s="70"/>
      <c r="H126" s="70"/>
      <c r="I126" s="70"/>
      <c r="J126" s="70"/>
      <c r="K126" s="70"/>
      <c r="L126" s="69"/>
      <c r="M126" s="69"/>
      <c r="N126" s="71"/>
      <c r="O126" s="71"/>
      <c r="P126" s="72" t="str">
        <f t="shared" si="11"/>
        <v/>
      </c>
      <c r="Q126" s="85" t="str">
        <f t="shared" si="8"/>
        <v/>
      </c>
      <c r="R126" s="127"/>
      <c r="S126" s="65">
        <f t="shared" si="14"/>
        <v>0</v>
      </c>
      <c r="T126" s="65">
        <f t="shared" si="15"/>
        <v>0</v>
      </c>
      <c r="U126" s="65">
        <f t="shared" si="12"/>
        <v>0</v>
      </c>
    </row>
    <row r="127" spans="1:21" x14ac:dyDescent="0.25">
      <c r="A127" s="66">
        <f t="shared" si="13"/>
        <v>120</v>
      </c>
      <c r="B127" s="69"/>
      <c r="C127" s="66" t="e">
        <f>VLOOKUP(B127,'Measure&amp;Incentive Picklist'!E:J,2,FALSE)</f>
        <v>#N/A</v>
      </c>
      <c r="D127" s="69"/>
      <c r="E127" s="70"/>
      <c r="F127" s="70"/>
      <c r="G127" s="70"/>
      <c r="H127" s="70"/>
      <c r="I127" s="70"/>
      <c r="J127" s="70"/>
      <c r="K127" s="70"/>
      <c r="L127" s="69"/>
      <c r="M127" s="69"/>
      <c r="N127" s="71"/>
      <c r="O127" s="71"/>
      <c r="P127" s="72" t="str">
        <f t="shared" si="11"/>
        <v/>
      </c>
      <c r="Q127" s="85" t="str">
        <f t="shared" si="8"/>
        <v/>
      </c>
      <c r="R127" s="127"/>
      <c r="S127" s="65">
        <f t="shared" si="14"/>
        <v>0</v>
      </c>
      <c r="T127" s="65">
        <f t="shared" si="15"/>
        <v>0</v>
      </c>
      <c r="U127" s="65">
        <f t="shared" si="12"/>
        <v>0</v>
      </c>
    </row>
    <row r="128" spans="1:21" x14ac:dyDescent="0.25">
      <c r="A128" s="66">
        <f t="shared" si="13"/>
        <v>121</v>
      </c>
      <c r="B128" s="69"/>
      <c r="C128" s="66" t="e">
        <f>VLOOKUP(B128,'Measure&amp;Incentive Picklist'!E:J,2,FALSE)</f>
        <v>#N/A</v>
      </c>
      <c r="D128" s="69"/>
      <c r="E128" s="70"/>
      <c r="F128" s="70"/>
      <c r="G128" s="70"/>
      <c r="H128" s="70"/>
      <c r="I128" s="70"/>
      <c r="J128" s="70"/>
      <c r="K128" s="70"/>
      <c r="L128" s="69"/>
      <c r="M128" s="69"/>
      <c r="N128" s="71"/>
      <c r="O128" s="71"/>
      <c r="P128" s="72" t="str">
        <f t="shared" si="11"/>
        <v/>
      </c>
      <c r="Q128" s="85" t="str">
        <f t="shared" si="8"/>
        <v/>
      </c>
      <c r="R128" s="127"/>
      <c r="S128" s="65">
        <f t="shared" si="14"/>
        <v>0</v>
      </c>
      <c r="T128" s="65">
        <f t="shared" si="15"/>
        <v>0</v>
      </c>
      <c r="U128" s="65">
        <f t="shared" si="12"/>
        <v>0</v>
      </c>
    </row>
    <row r="129" spans="1:21" x14ac:dyDescent="0.25">
      <c r="A129" s="66">
        <f t="shared" si="13"/>
        <v>122</v>
      </c>
      <c r="B129" s="69"/>
      <c r="C129" s="66" t="e">
        <f>VLOOKUP(B129,'Measure&amp;Incentive Picklist'!E:J,2,FALSE)</f>
        <v>#N/A</v>
      </c>
      <c r="D129" s="69"/>
      <c r="E129" s="70"/>
      <c r="F129" s="70"/>
      <c r="G129" s="70"/>
      <c r="H129" s="70"/>
      <c r="I129" s="70"/>
      <c r="J129" s="70"/>
      <c r="K129" s="70"/>
      <c r="L129" s="69"/>
      <c r="M129" s="69"/>
      <c r="N129" s="71"/>
      <c r="O129" s="71"/>
      <c r="P129" s="72" t="str">
        <f t="shared" si="11"/>
        <v/>
      </c>
      <c r="Q129" s="85" t="str">
        <f t="shared" si="8"/>
        <v/>
      </c>
      <c r="R129" s="127"/>
      <c r="S129" s="65">
        <f t="shared" si="14"/>
        <v>0</v>
      </c>
      <c r="T129" s="65">
        <f t="shared" si="15"/>
        <v>0</v>
      </c>
      <c r="U129" s="65">
        <f t="shared" si="12"/>
        <v>0</v>
      </c>
    </row>
    <row r="130" spans="1:21" x14ac:dyDescent="0.25">
      <c r="A130" s="66">
        <f t="shared" si="13"/>
        <v>123</v>
      </c>
      <c r="B130" s="69"/>
      <c r="C130" s="66" t="e">
        <f>VLOOKUP(B130,'Measure&amp;Incentive Picklist'!E:J,2,FALSE)</f>
        <v>#N/A</v>
      </c>
      <c r="D130" s="69"/>
      <c r="E130" s="70"/>
      <c r="F130" s="70"/>
      <c r="G130" s="70"/>
      <c r="H130" s="70"/>
      <c r="I130" s="70"/>
      <c r="J130" s="70"/>
      <c r="K130" s="70"/>
      <c r="L130" s="69"/>
      <c r="M130" s="69"/>
      <c r="N130" s="71"/>
      <c r="O130" s="71"/>
      <c r="P130" s="72" t="str">
        <f t="shared" si="11"/>
        <v/>
      </c>
      <c r="Q130" s="85" t="str">
        <f t="shared" si="8"/>
        <v/>
      </c>
      <c r="R130" s="127"/>
      <c r="S130" s="65">
        <f t="shared" si="14"/>
        <v>0</v>
      </c>
      <c r="T130" s="65">
        <f t="shared" si="15"/>
        <v>0</v>
      </c>
      <c r="U130" s="65">
        <f t="shared" si="12"/>
        <v>0</v>
      </c>
    </row>
    <row r="131" spans="1:21" x14ac:dyDescent="0.25">
      <c r="A131" s="66">
        <f t="shared" si="13"/>
        <v>124</v>
      </c>
      <c r="B131" s="69"/>
      <c r="C131" s="66" t="e">
        <f>VLOOKUP(B131,'Measure&amp;Incentive Picklist'!E:J,2,FALSE)</f>
        <v>#N/A</v>
      </c>
      <c r="D131" s="69"/>
      <c r="E131" s="70"/>
      <c r="F131" s="70"/>
      <c r="G131" s="70"/>
      <c r="H131" s="70"/>
      <c r="I131" s="70"/>
      <c r="J131" s="70"/>
      <c r="K131" s="70"/>
      <c r="L131" s="69"/>
      <c r="M131" s="69"/>
      <c r="N131" s="71"/>
      <c r="O131" s="71"/>
      <c r="P131" s="72" t="str">
        <f t="shared" si="11"/>
        <v/>
      </c>
      <c r="Q131" s="85" t="str">
        <f t="shared" si="8"/>
        <v/>
      </c>
      <c r="R131" s="127"/>
      <c r="S131" s="65">
        <f t="shared" si="14"/>
        <v>0</v>
      </c>
      <c r="T131" s="65">
        <f t="shared" si="15"/>
        <v>0</v>
      </c>
      <c r="U131" s="65">
        <f t="shared" si="12"/>
        <v>0</v>
      </c>
    </row>
    <row r="132" spans="1:21" x14ac:dyDescent="0.25">
      <c r="A132" s="66">
        <f t="shared" si="13"/>
        <v>125</v>
      </c>
      <c r="B132" s="69"/>
      <c r="C132" s="66" t="e">
        <f>VLOOKUP(B132,'Measure&amp;Incentive Picklist'!E:J,2,FALSE)</f>
        <v>#N/A</v>
      </c>
      <c r="D132" s="69"/>
      <c r="E132" s="70"/>
      <c r="F132" s="70"/>
      <c r="G132" s="70"/>
      <c r="H132" s="70"/>
      <c r="I132" s="70"/>
      <c r="J132" s="70"/>
      <c r="K132" s="70"/>
      <c r="L132" s="69"/>
      <c r="M132" s="69"/>
      <c r="N132" s="71"/>
      <c r="O132" s="71"/>
      <c r="P132" s="72" t="str">
        <f t="shared" si="11"/>
        <v/>
      </c>
      <c r="Q132" s="85" t="str">
        <f t="shared" si="8"/>
        <v/>
      </c>
      <c r="R132" s="127"/>
      <c r="S132" s="65">
        <f t="shared" si="14"/>
        <v>0</v>
      </c>
      <c r="T132" s="65">
        <f t="shared" si="15"/>
        <v>0</v>
      </c>
      <c r="U132" s="65">
        <f t="shared" si="12"/>
        <v>0</v>
      </c>
    </row>
    <row r="133" spans="1:21" x14ac:dyDescent="0.25">
      <c r="A133" s="66">
        <f t="shared" si="13"/>
        <v>126</v>
      </c>
      <c r="B133" s="69"/>
      <c r="C133" s="66" t="e">
        <f>VLOOKUP(B133,'Measure&amp;Incentive Picklist'!E:J,2,FALSE)</f>
        <v>#N/A</v>
      </c>
      <c r="D133" s="69"/>
      <c r="E133" s="70"/>
      <c r="F133" s="70"/>
      <c r="G133" s="70"/>
      <c r="H133" s="70"/>
      <c r="I133" s="70"/>
      <c r="J133" s="70"/>
      <c r="K133" s="70"/>
      <c r="L133" s="69"/>
      <c r="M133" s="69"/>
      <c r="N133" s="71"/>
      <c r="O133" s="71"/>
      <c r="P133" s="72" t="str">
        <f t="shared" si="11"/>
        <v/>
      </c>
      <c r="Q133" s="85" t="str">
        <f t="shared" si="8"/>
        <v/>
      </c>
      <c r="R133" s="127"/>
      <c r="S133" s="65">
        <f t="shared" si="14"/>
        <v>0</v>
      </c>
      <c r="T133" s="65">
        <f t="shared" si="15"/>
        <v>0</v>
      </c>
      <c r="U133" s="65">
        <f t="shared" si="12"/>
        <v>0</v>
      </c>
    </row>
    <row r="134" spans="1:21" x14ac:dyDescent="0.25">
      <c r="A134" s="66">
        <f t="shared" si="13"/>
        <v>127</v>
      </c>
      <c r="B134" s="69"/>
      <c r="C134" s="66" t="e">
        <f>VLOOKUP(B134,'Measure&amp;Incentive Picklist'!E:J,2,FALSE)</f>
        <v>#N/A</v>
      </c>
      <c r="D134" s="69"/>
      <c r="E134" s="70"/>
      <c r="F134" s="70"/>
      <c r="G134" s="70"/>
      <c r="H134" s="70"/>
      <c r="I134" s="70"/>
      <c r="J134" s="70"/>
      <c r="K134" s="70"/>
      <c r="L134" s="69"/>
      <c r="M134" s="69"/>
      <c r="N134" s="71"/>
      <c r="O134" s="71"/>
      <c r="P134" s="72" t="str">
        <f t="shared" si="11"/>
        <v/>
      </c>
      <c r="Q134" s="85" t="str">
        <f t="shared" si="8"/>
        <v/>
      </c>
      <c r="R134" s="127"/>
      <c r="S134" s="65">
        <f t="shared" si="14"/>
        <v>0</v>
      </c>
      <c r="T134" s="65">
        <f t="shared" si="15"/>
        <v>0</v>
      </c>
      <c r="U134" s="65">
        <f t="shared" si="12"/>
        <v>0</v>
      </c>
    </row>
    <row r="135" spans="1:21" x14ac:dyDescent="0.25">
      <c r="A135" s="66">
        <f t="shared" si="13"/>
        <v>128</v>
      </c>
      <c r="B135" s="69"/>
      <c r="C135" s="66" t="e">
        <f>VLOOKUP(B135,'Measure&amp;Incentive Picklist'!E:J,2,FALSE)</f>
        <v>#N/A</v>
      </c>
      <c r="D135" s="69"/>
      <c r="E135" s="70"/>
      <c r="F135" s="70"/>
      <c r="G135" s="70"/>
      <c r="H135" s="70"/>
      <c r="I135" s="70"/>
      <c r="J135" s="70"/>
      <c r="K135" s="70"/>
      <c r="L135" s="69"/>
      <c r="M135" s="69"/>
      <c r="N135" s="71"/>
      <c r="O135" s="71"/>
      <c r="P135" s="72" t="str">
        <f t="shared" si="11"/>
        <v/>
      </c>
      <c r="Q135" s="85" t="str">
        <f t="shared" ref="Q135:Q198" si="16">IF(ISTEXT(B135),"Contact ConEd","")</f>
        <v/>
      </c>
      <c r="R135" s="127"/>
      <c r="S135" s="65">
        <f t="shared" si="14"/>
        <v>0</v>
      </c>
      <c r="T135" s="65">
        <f t="shared" si="15"/>
        <v>0</v>
      </c>
      <c r="U135" s="65">
        <f t="shared" si="12"/>
        <v>0</v>
      </c>
    </row>
    <row r="136" spans="1:21" x14ac:dyDescent="0.25">
      <c r="A136" s="66">
        <f t="shared" si="13"/>
        <v>129</v>
      </c>
      <c r="B136" s="69"/>
      <c r="C136" s="66" t="e">
        <f>VLOOKUP(B136,'Measure&amp;Incentive Picklist'!E:J,2,FALSE)</f>
        <v>#N/A</v>
      </c>
      <c r="D136" s="69"/>
      <c r="E136" s="70"/>
      <c r="F136" s="70"/>
      <c r="G136" s="70"/>
      <c r="H136" s="70"/>
      <c r="I136" s="70"/>
      <c r="J136" s="70"/>
      <c r="K136" s="70"/>
      <c r="L136" s="69"/>
      <c r="M136" s="69"/>
      <c r="N136" s="71"/>
      <c r="O136" s="71"/>
      <c r="P136" s="72" t="str">
        <f t="shared" si="11"/>
        <v/>
      </c>
      <c r="Q136" s="85" t="str">
        <f t="shared" si="16"/>
        <v/>
      </c>
      <c r="R136" s="127"/>
      <c r="S136" s="65">
        <f t="shared" ref="S136:S167" si="17">IF(OR(B136&gt;"",D136&gt;0,E136&gt;0,G136&gt;"",H136&gt;0,I136&gt;0,J136&gt;0,K136&gt;0,L136&gt;0,M136&gt;0,N136&gt;0,O136&gt;0,R136&gt;0),1,0)</f>
        <v>0</v>
      </c>
      <c r="T136" s="65">
        <f t="shared" ref="T136:T167" si="18">IF(AND(B136&gt;0,ISERROR(S136)),1,0)</f>
        <v>0</v>
      </c>
      <c r="U136" s="65">
        <f t="shared" si="12"/>
        <v>0</v>
      </c>
    </row>
    <row r="137" spans="1:21" x14ac:dyDescent="0.25">
      <c r="A137" s="66">
        <f t="shared" si="13"/>
        <v>130</v>
      </c>
      <c r="B137" s="69"/>
      <c r="C137" s="66" t="e">
        <f>VLOOKUP(B137,'Measure&amp;Incentive Picklist'!E:J,2,FALSE)</f>
        <v>#N/A</v>
      </c>
      <c r="D137" s="69"/>
      <c r="E137" s="70"/>
      <c r="F137" s="70"/>
      <c r="G137" s="70"/>
      <c r="H137" s="70"/>
      <c r="I137" s="70"/>
      <c r="J137" s="70"/>
      <c r="K137" s="70"/>
      <c r="L137" s="69"/>
      <c r="M137" s="69"/>
      <c r="N137" s="71"/>
      <c r="O137" s="71"/>
      <c r="P137" s="72" t="str">
        <f t="shared" ref="P137:P200" si="19">IF(AND(N137="",O137=""),"",$N137+$O137)</f>
        <v/>
      </c>
      <c r="Q137" s="85" t="str">
        <f t="shared" si="16"/>
        <v/>
      </c>
      <c r="R137" s="127"/>
      <c r="S137" s="65">
        <f t="shared" si="17"/>
        <v>0</v>
      </c>
      <c r="T137" s="65">
        <f t="shared" si="18"/>
        <v>0</v>
      </c>
      <c r="U137" s="65">
        <f t="shared" ref="U137:U200" si="20">IF(ISERROR(P137),1,0)</f>
        <v>0</v>
      </c>
    </row>
    <row r="138" spans="1:21" x14ac:dyDescent="0.25">
      <c r="A138" s="66">
        <f t="shared" ref="A138:A201" si="21">A137+1</f>
        <v>131</v>
      </c>
      <c r="B138" s="69"/>
      <c r="C138" s="66" t="e">
        <f>VLOOKUP(B138,'Measure&amp;Incentive Picklist'!E:J,2,FALSE)</f>
        <v>#N/A</v>
      </c>
      <c r="D138" s="69"/>
      <c r="E138" s="70"/>
      <c r="F138" s="70"/>
      <c r="G138" s="70"/>
      <c r="H138" s="70"/>
      <c r="I138" s="70"/>
      <c r="J138" s="70"/>
      <c r="K138" s="70"/>
      <c r="L138" s="69"/>
      <c r="M138" s="69"/>
      <c r="N138" s="71"/>
      <c r="O138" s="71"/>
      <c r="P138" s="72" t="str">
        <f t="shared" si="19"/>
        <v/>
      </c>
      <c r="Q138" s="85" t="str">
        <f t="shared" si="16"/>
        <v/>
      </c>
      <c r="R138" s="127"/>
      <c r="S138" s="65">
        <f t="shared" si="17"/>
        <v>0</v>
      </c>
      <c r="T138" s="65">
        <f t="shared" si="18"/>
        <v>0</v>
      </c>
      <c r="U138" s="65">
        <f t="shared" si="20"/>
        <v>0</v>
      </c>
    </row>
    <row r="139" spans="1:21" x14ac:dyDescent="0.25">
      <c r="A139" s="66">
        <f t="shared" si="21"/>
        <v>132</v>
      </c>
      <c r="B139" s="69"/>
      <c r="C139" s="66" t="e">
        <f>VLOOKUP(B139,'Measure&amp;Incentive Picklist'!E:J,2,FALSE)</f>
        <v>#N/A</v>
      </c>
      <c r="D139" s="69"/>
      <c r="E139" s="70"/>
      <c r="F139" s="70"/>
      <c r="G139" s="70"/>
      <c r="H139" s="70"/>
      <c r="I139" s="70"/>
      <c r="J139" s="70"/>
      <c r="K139" s="70"/>
      <c r="L139" s="69"/>
      <c r="M139" s="69"/>
      <c r="N139" s="71"/>
      <c r="O139" s="71"/>
      <c r="P139" s="72" t="str">
        <f t="shared" si="19"/>
        <v/>
      </c>
      <c r="Q139" s="85" t="str">
        <f t="shared" si="16"/>
        <v/>
      </c>
      <c r="R139" s="127"/>
      <c r="S139" s="65">
        <f t="shared" si="17"/>
        <v>0</v>
      </c>
      <c r="T139" s="65">
        <f t="shared" si="18"/>
        <v>0</v>
      </c>
      <c r="U139" s="65">
        <f t="shared" si="20"/>
        <v>0</v>
      </c>
    </row>
    <row r="140" spans="1:21" x14ac:dyDescent="0.25">
      <c r="A140" s="66">
        <f t="shared" si="21"/>
        <v>133</v>
      </c>
      <c r="B140" s="69"/>
      <c r="C140" s="66" t="e">
        <f>VLOOKUP(B140,'Measure&amp;Incentive Picklist'!E:J,2,FALSE)</f>
        <v>#N/A</v>
      </c>
      <c r="D140" s="69"/>
      <c r="E140" s="70"/>
      <c r="F140" s="70"/>
      <c r="G140" s="70"/>
      <c r="H140" s="70"/>
      <c r="I140" s="70"/>
      <c r="J140" s="70"/>
      <c r="K140" s="70"/>
      <c r="L140" s="69"/>
      <c r="M140" s="69"/>
      <c r="N140" s="71"/>
      <c r="O140" s="71"/>
      <c r="P140" s="72" t="str">
        <f t="shared" si="19"/>
        <v/>
      </c>
      <c r="Q140" s="85" t="str">
        <f t="shared" si="16"/>
        <v/>
      </c>
      <c r="R140" s="127"/>
      <c r="S140" s="65">
        <f t="shared" si="17"/>
        <v>0</v>
      </c>
      <c r="T140" s="65">
        <f t="shared" si="18"/>
        <v>0</v>
      </c>
      <c r="U140" s="65">
        <f t="shared" si="20"/>
        <v>0</v>
      </c>
    </row>
    <row r="141" spans="1:21" x14ac:dyDescent="0.25">
      <c r="A141" s="66">
        <f t="shared" si="21"/>
        <v>134</v>
      </c>
      <c r="B141" s="69"/>
      <c r="C141" s="66" t="e">
        <f>VLOOKUP(B141,'Measure&amp;Incentive Picklist'!E:J,2,FALSE)</f>
        <v>#N/A</v>
      </c>
      <c r="D141" s="69"/>
      <c r="E141" s="70"/>
      <c r="F141" s="70"/>
      <c r="G141" s="70"/>
      <c r="H141" s="70"/>
      <c r="I141" s="70"/>
      <c r="J141" s="70"/>
      <c r="K141" s="70"/>
      <c r="L141" s="69"/>
      <c r="M141" s="69"/>
      <c r="N141" s="71"/>
      <c r="O141" s="71"/>
      <c r="P141" s="72" t="str">
        <f t="shared" si="19"/>
        <v/>
      </c>
      <c r="Q141" s="85" t="str">
        <f t="shared" si="16"/>
        <v/>
      </c>
      <c r="R141" s="127"/>
      <c r="S141" s="65">
        <f t="shared" si="17"/>
        <v>0</v>
      </c>
      <c r="T141" s="65">
        <f t="shared" si="18"/>
        <v>0</v>
      </c>
      <c r="U141" s="65">
        <f t="shared" si="20"/>
        <v>0</v>
      </c>
    </row>
    <row r="142" spans="1:21" x14ac:dyDescent="0.25">
      <c r="A142" s="66">
        <f t="shared" si="21"/>
        <v>135</v>
      </c>
      <c r="B142" s="69"/>
      <c r="C142" s="66" t="e">
        <f>VLOOKUP(B142,'Measure&amp;Incentive Picklist'!E:J,2,FALSE)</f>
        <v>#N/A</v>
      </c>
      <c r="D142" s="69"/>
      <c r="E142" s="70"/>
      <c r="F142" s="70"/>
      <c r="G142" s="70"/>
      <c r="H142" s="70"/>
      <c r="I142" s="70"/>
      <c r="J142" s="70"/>
      <c r="K142" s="70"/>
      <c r="L142" s="69"/>
      <c r="M142" s="69"/>
      <c r="N142" s="71"/>
      <c r="O142" s="71"/>
      <c r="P142" s="72" t="str">
        <f t="shared" si="19"/>
        <v/>
      </c>
      <c r="Q142" s="85" t="str">
        <f t="shared" si="16"/>
        <v/>
      </c>
      <c r="R142" s="127"/>
      <c r="S142" s="65">
        <f t="shared" si="17"/>
        <v>0</v>
      </c>
      <c r="T142" s="65">
        <f t="shared" si="18"/>
        <v>0</v>
      </c>
      <c r="U142" s="65">
        <f t="shared" si="20"/>
        <v>0</v>
      </c>
    </row>
    <row r="143" spans="1:21" x14ac:dyDescent="0.25">
      <c r="A143" s="66">
        <f t="shared" si="21"/>
        <v>136</v>
      </c>
      <c r="B143" s="69"/>
      <c r="C143" s="66" t="e">
        <f>VLOOKUP(B143,'Measure&amp;Incentive Picklist'!E:J,2,FALSE)</f>
        <v>#N/A</v>
      </c>
      <c r="D143" s="69"/>
      <c r="E143" s="70"/>
      <c r="F143" s="70"/>
      <c r="G143" s="70"/>
      <c r="H143" s="70"/>
      <c r="I143" s="70"/>
      <c r="J143" s="70"/>
      <c r="K143" s="70"/>
      <c r="L143" s="69"/>
      <c r="M143" s="69"/>
      <c r="N143" s="71"/>
      <c r="O143" s="71"/>
      <c r="P143" s="72" t="str">
        <f t="shared" si="19"/>
        <v/>
      </c>
      <c r="Q143" s="85" t="str">
        <f t="shared" si="16"/>
        <v/>
      </c>
      <c r="R143" s="127"/>
      <c r="S143" s="65">
        <f t="shared" si="17"/>
        <v>0</v>
      </c>
      <c r="T143" s="65">
        <f t="shared" si="18"/>
        <v>0</v>
      </c>
      <c r="U143" s="65">
        <f t="shared" si="20"/>
        <v>0</v>
      </c>
    </row>
    <row r="144" spans="1:21" x14ac:dyDescent="0.25">
      <c r="A144" s="66">
        <f t="shared" si="21"/>
        <v>137</v>
      </c>
      <c r="B144" s="69"/>
      <c r="C144" s="66" t="e">
        <f>VLOOKUP(B144,'Measure&amp;Incentive Picklist'!E:J,2,FALSE)</f>
        <v>#N/A</v>
      </c>
      <c r="D144" s="69"/>
      <c r="E144" s="70"/>
      <c r="F144" s="70"/>
      <c r="G144" s="70"/>
      <c r="H144" s="70"/>
      <c r="I144" s="70"/>
      <c r="J144" s="70"/>
      <c r="K144" s="70"/>
      <c r="L144" s="69"/>
      <c r="M144" s="69"/>
      <c r="N144" s="71"/>
      <c r="O144" s="71"/>
      <c r="P144" s="72" t="str">
        <f t="shared" si="19"/>
        <v/>
      </c>
      <c r="Q144" s="85" t="str">
        <f t="shared" si="16"/>
        <v/>
      </c>
      <c r="R144" s="127"/>
      <c r="S144" s="65">
        <f t="shared" si="17"/>
        <v>0</v>
      </c>
      <c r="T144" s="65">
        <f t="shared" si="18"/>
        <v>0</v>
      </c>
      <c r="U144" s="65">
        <f t="shared" si="20"/>
        <v>0</v>
      </c>
    </row>
    <row r="145" spans="1:21" x14ac:dyDescent="0.25">
      <c r="A145" s="66">
        <f t="shared" si="21"/>
        <v>138</v>
      </c>
      <c r="B145" s="69"/>
      <c r="C145" s="66" t="e">
        <f>VLOOKUP(B145,'Measure&amp;Incentive Picklist'!E:J,2,FALSE)</f>
        <v>#N/A</v>
      </c>
      <c r="D145" s="69"/>
      <c r="E145" s="70"/>
      <c r="F145" s="70"/>
      <c r="G145" s="70"/>
      <c r="H145" s="70"/>
      <c r="I145" s="70"/>
      <c r="J145" s="70"/>
      <c r="K145" s="70"/>
      <c r="L145" s="69"/>
      <c r="M145" s="69"/>
      <c r="N145" s="71"/>
      <c r="O145" s="71"/>
      <c r="P145" s="72" t="str">
        <f t="shared" si="19"/>
        <v/>
      </c>
      <c r="Q145" s="85" t="str">
        <f t="shared" si="16"/>
        <v/>
      </c>
      <c r="R145" s="127"/>
      <c r="S145" s="65">
        <f t="shared" si="17"/>
        <v>0</v>
      </c>
      <c r="T145" s="65">
        <f t="shared" si="18"/>
        <v>0</v>
      </c>
      <c r="U145" s="65">
        <f t="shared" si="20"/>
        <v>0</v>
      </c>
    </row>
    <row r="146" spans="1:21" x14ac:dyDescent="0.25">
      <c r="A146" s="66">
        <f t="shared" si="21"/>
        <v>139</v>
      </c>
      <c r="B146" s="69"/>
      <c r="C146" s="66" t="e">
        <f>VLOOKUP(B146,'Measure&amp;Incentive Picklist'!E:J,2,FALSE)</f>
        <v>#N/A</v>
      </c>
      <c r="D146" s="69"/>
      <c r="E146" s="70"/>
      <c r="F146" s="70"/>
      <c r="G146" s="70"/>
      <c r="H146" s="70"/>
      <c r="I146" s="70"/>
      <c r="J146" s="70"/>
      <c r="K146" s="70"/>
      <c r="L146" s="69"/>
      <c r="M146" s="69"/>
      <c r="N146" s="71"/>
      <c r="O146" s="71"/>
      <c r="P146" s="72" t="str">
        <f t="shared" si="19"/>
        <v/>
      </c>
      <c r="Q146" s="85" t="str">
        <f t="shared" si="16"/>
        <v/>
      </c>
      <c r="R146" s="127"/>
      <c r="S146" s="65">
        <f t="shared" si="17"/>
        <v>0</v>
      </c>
      <c r="T146" s="65">
        <f t="shared" si="18"/>
        <v>0</v>
      </c>
      <c r="U146" s="65">
        <f t="shared" si="20"/>
        <v>0</v>
      </c>
    </row>
    <row r="147" spans="1:21" x14ac:dyDescent="0.25">
      <c r="A147" s="66">
        <f t="shared" si="21"/>
        <v>140</v>
      </c>
      <c r="B147" s="69"/>
      <c r="C147" s="66" t="e">
        <f>VLOOKUP(B147,'Measure&amp;Incentive Picklist'!E:J,2,FALSE)</f>
        <v>#N/A</v>
      </c>
      <c r="D147" s="69"/>
      <c r="E147" s="70"/>
      <c r="F147" s="70"/>
      <c r="G147" s="70"/>
      <c r="H147" s="70"/>
      <c r="I147" s="70"/>
      <c r="J147" s="70"/>
      <c r="K147" s="70"/>
      <c r="L147" s="69"/>
      <c r="M147" s="69"/>
      <c r="N147" s="71"/>
      <c r="O147" s="71"/>
      <c r="P147" s="72" t="str">
        <f t="shared" si="19"/>
        <v/>
      </c>
      <c r="Q147" s="85" t="str">
        <f t="shared" si="16"/>
        <v/>
      </c>
      <c r="R147" s="127"/>
      <c r="S147" s="65">
        <f t="shared" si="17"/>
        <v>0</v>
      </c>
      <c r="T147" s="65">
        <f t="shared" si="18"/>
        <v>0</v>
      </c>
      <c r="U147" s="65">
        <f t="shared" si="20"/>
        <v>0</v>
      </c>
    </row>
    <row r="148" spans="1:21" x14ac:dyDescent="0.25">
      <c r="A148" s="66">
        <f t="shared" si="21"/>
        <v>141</v>
      </c>
      <c r="B148" s="69"/>
      <c r="C148" s="66" t="e">
        <f>VLOOKUP(B148,'Measure&amp;Incentive Picklist'!E:J,2,FALSE)</f>
        <v>#N/A</v>
      </c>
      <c r="D148" s="69"/>
      <c r="E148" s="70"/>
      <c r="F148" s="70"/>
      <c r="G148" s="70"/>
      <c r="H148" s="70"/>
      <c r="I148" s="70"/>
      <c r="J148" s="70"/>
      <c r="K148" s="70"/>
      <c r="L148" s="69"/>
      <c r="M148" s="69"/>
      <c r="N148" s="71"/>
      <c r="O148" s="71"/>
      <c r="P148" s="72" t="str">
        <f t="shared" si="19"/>
        <v/>
      </c>
      <c r="Q148" s="85" t="str">
        <f t="shared" si="16"/>
        <v/>
      </c>
      <c r="R148" s="127"/>
      <c r="S148" s="65">
        <f t="shared" si="17"/>
        <v>0</v>
      </c>
      <c r="T148" s="65">
        <f t="shared" si="18"/>
        <v>0</v>
      </c>
      <c r="U148" s="65">
        <f t="shared" si="20"/>
        <v>0</v>
      </c>
    </row>
    <row r="149" spans="1:21" x14ac:dyDescent="0.25">
      <c r="A149" s="66">
        <f t="shared" si="21"/>
        <v>142</v>
      </c>
      <c r="B149" s="69"/>
      <c r="C149" s="66" t="e">
        <f>VLOOKUP(B149,'Measure&amp;Incentive Picklist'!E:J,2,FALSE)</f>
        <v>#N/A</v>
      </c>
      <c r="D149" s="69"/>
      <c r="E149" s="70"/>
      <c r="F149" s="70"/>
      <c r="G149" s="70"/>
      <c r="H149" s="70"/>
      <c r="I149" s="70"/>
      <c r="J149" s="70"/>
      <c r="K149" s="70"/>
      <c r="L149" s="69"/>
      <c r="M149" s="69"/>
      <c r="N149" s="71"/>
      <c r="O149" s="71"/>
      <c r="P149" s="72" t="str">
        <f t="shared" si="19"/>
        <v/>
      </c>
      <c r="Q149" s="85" t="str">
        <f t="shared" si="16"/>
        <v/>
      </c>
      <c r="R149" s="127"/>
      <c r="S149" s="65">
        <f t="shared" si="17"/>
        <v>0</v>
      </c>
      <c r="T149" s="65">
        <f t="shared" si="18"/>
        <v>0</v>
      </c>
      <c r="U149" s="65">
        <f t="shared" si="20"/>
        <v>0</v>
      </c>
    </row>
    <row r="150" spans="1:21" x14ac:dyDescent="0.25">
      <c r="A150" s="66">
        <f t="shared" si="21"/>
        <v>143</v>
      </c>
      <c r="B150" s="69"/>
      <c r="C150" s="66" t="e">
        <f>VLOOKUP(B150,'Measure&amp;Incentive Picklist'!E:J,2,FALSE)</f>
        <v>#N/A</v>
      </c>
      <c r="D150" s="69"/>
      <c r="E150" s="70"/>
      <c r="F150" s="70"/>
      <c r="G150" s="70"/>
      <c r="H150" s="70"/>
      <c r="I150" s="70"/>
      <c r="J150" s="70"/>
      <c r="K150" s="70"/>
      <c r="L150" s="69"/>
      <c r="M150" s="69"/>
      <c r="N150" s="71"/>
      <c r="O150" s="71"/>
      <c r="P150" s="72" t="str">
        <f t="shared" si="19"/>
        <v/>
      </c>
      <c r="Q150" s="85" t="str">
        <f t="shared" si="16"/>
        <v/>
      </c>
      <c r="R150" s="127"/>
      <c r="S150" s="65">
        <f t="shared" si="17"/>
        <v>0</v>
      </c>
      <c r="T150" s="65">
        <f t="shared" si="18"/>
        <v>0</v>
      </c>
      <c r="U150" s="65">
        <f t="shared" si="20"/>
        <v>0</v>
      </c>
    </row>
    <row r="151" spans="1:21" x14ac:dyDescent="0.25">
      <c r="A151" s="66">
        <f t="shared" si="21"/>
        <v>144</v>
      </c>
      <c r="B151" s="69"/>
      <c r="C151" s="66" t="e">
        <f>VLOOKUP(B151,'Measure&amp;Incentive Picklist'!E:J,2,FALSE)</f>
        <v>#N/A</v>
      </c>
      <c r="D151" s="69"/>
      <c r="E151" s="70"/>
      <c r="F151" s="70"/>
      <c r="G151" s="70"/>
      <c r="H151" s="70"/>
      <c r="I151" s="70"/>
      <c r="J151" s="70"/>
      <c r="K151" s="70"/>
      <c r="L151" s="69"/>
      <c r="M151" s="69"/>
      <c r="N151" s="71"/>
      <c r="O151" s="71"/>
      <c r="P151" s="72" t="str">
        <f t="shared" si="19"/>
        <v/>
      </c>
      <c r="Q151" s="85" t="str">
        <f t="shared" si="16"/>
        <v/>
      </c>
      <c r="R151" s="127"/>
      <c r="S151" s="65">
        <f t="shared" si="17"/>
        <v>0</v>
      </c>
      <c r="T151" s="65">
        <f t="shared" si="18"/>
        <v>0</v>
      </c>
      <c r="U151" s="65">
        <f t="shared" si="20"/>
        <v>0</v>
      </c>
    </row>
    <row r="152" spans="1:21" x14ac:dyDescent="0.25">
      <c r="A152" s="66">
        <f t="shared" si="21"/>
        <v>145</v>
      </c>
      <c r="B152" s="69"/>
      <c r="C152" s="66" t="e">
        <f>VLOOKUP(B152,'Measure&amp;Incentive Picklist'!E:J,2,FALSE)</f>
        <v>#N/A</v>
      </c>
      <c r="D152" s="69"/>
      <c r="E152" s="70"/>
      <c r="F152" s="70"/>
      <c r="G152" s="70"/>
      <c r="H152" s="70"/>
      <c r="I152" s="70"/>
      <c r="J152" s="70"/>
      <c r="K152" s="70"/>
      <c r="L152" s="69"/>
      <c r="M152" s="69"/>
      <c r="N152" s="71"/>
      <c r="O152" s="71"/>
      <c r="P152" s="72" t="str">
        <f t="shared" si="19"/>
        <v/>
      </c>
      <c r="Q152" s="85" t="str">
        <f t="shared" si="16"/>
        <v/>
      </c>
      <c r="R152" s="127"/>
      <c r="S152" s="65">
        <f t="shared" si="17"/>
        <v>0</v>
      </c>
      <c r="T152" s="65">
        <f t="shared" si="18"/>
        <v>0</v>
      </c>
      <c r="U152" s="65">
        <f t="shared" si="20"/>
        <v>0</v>
      </c>
    </row>
    <row r="153" spans="1:21" x14ac:dyDescent="0.25">
      <c r="A153" s="66">
        <f t="shared" si="21"/>
        <v>146</v>
      </c>
      <c r="B153" s="69"/>
      <c r="C153" s="66" t="e">
        <f>VLOOKUP(B153,'Measure&amp;Incentive Picklist'!E:J,2,FALSE)</f>
        <v>#N/A</v>
      </c>
      <c r="D153" s="69"/>
      <c r="E153" s="70"/>
      <c r="F153" s="70"/>
      <c r="G153" s="70"/>
      <c r="H153" s="70"/>
      <c r="I153" s="70"/>
      <c r="J153" s="70"/>
      <c r="K153" s="70"/>
      <c r="L153" s="69"/>
      <c r="M153" s="69"/>
      <c r="N153" s="71"/>
      <c r="O153" s="71"/>
      <c r="P153" s="72" t="str">
        <f t="shared" si="19"/>
        <v/>
      </c>
      <c r="Q153" s="85" t="str">
        <f t="shared" si="16"/>
        <v/>
      </c>
      <c r="R153" s="127"/>
      <c r="S153" s="65">
        <f t="shared" si="17"/>
        <v>0</v>
      </c>
      <c r="T153" s="65">
        <f t="shared" si="18"/>
        <v>0</v>
      </c>
      <c r="U153" s="65">
        <f t="shared" si="20"/>
        <v>0</v>
      </c>
    </row>
    <row r="154" spans="1:21" x14ac:dyDescent="0.25">
      <c r="A154" s="66">
        <f t="shared" si="21"/>
        <v>147</v>
      </c>
      <c r="B154" s="69"/>
      <c r="C154" s="66" t="e">
        <f>VLOOKUP(B154,'Measure&amp;Incentive Picklist'!E:J,2,FALSE)</f>
        <v>#N/A</v>
      </c>
      <c r="D154" s="69"/>
      <c r="E154" s="70"/>
      <c r="F154" s="70"/>
      <c r="G154" s="70"/>
      <c r="H154" s="70"/>
      <c r="I154" s="70"/>
      <c r="J154" s="70"/>
      <c r="K154" s="70"/>
      <c r="L154" s="69"/>
      <c r="M154" s="69"/>
      <c r="N154" s="71"/>
      <c r="O154" s="71"/>
      <c r="P154" s="72" t="str">
        <f t="shared" si="19"/>
        <v/>
      </c>
      <c r="Q154" s="85" t="str">
        <f t="shared" si="16"/>
        <v/>
      </c>
      <c r="R154" s="127"/>
      <c r="S154" s="65">
        <f t="shared" si="17"/>
        <v>0</v>
      </c>
      <c r="T154" s="65">
        <f t="shared" si="18"/>
        <v>0</v>
      </c>
      <c r="U154" s="65">
        <f t="shared" si="20"/>
        <v>0</v>
      </c>
    </row>
    <row r="155" spans="1:21" x14ac:dyDescent="0.25">
      <c r="A155" s="66">
        <f t="shared" si="21"/>
        <v>148</v>
      </c>
      <c r="B155" s="69"/>
      <c r="C155" s="66" t="e">
        <f>VLOOKUP(B155,'Measure&amp;Incentive Picklist'!E:J,2,FALSE)</f>
        <v>#N/A</v>
      </c>
      <c r="D155" s="69"/>
      <c r="E155" s="70"/>
      <c r="F155" s="70"/>
      <c r="G155" s="70"/>
      <c r="H155" s="70"/>
      <c r="I155" s="70"/>
      <c r="J155" s="70"/>
      <c r="K155" s="70"/>
      <c r="L155" s="69"/>
      <c r="M155" s="69"/>
      <c r="N155" s="71"/>
      <c r="O155" s="71"/>
      <c r="P155" s="72" t="str">
        <f t="shared" si="19"/>
        <v/>
      </c>
      <c r="Q155" s="85" t="str">
        <f t="shared" si="16"/>
        <v/>
      </c>
      <c r="R155" s="127"/>
      <c r="S155" s="65">
        <f t="shared" si="17"/>
        <v>0</v>
      </c>
      <c r="T155" s="65">
        <f t="shared" si="18"/>
        <v>0</v>
      </c>
      <c r="U155" s="65">
        <f t="shared" si="20"/>
        <v>0</v>
      </c>
    </row>
    <row r="156" spans="1:21" x14ac:dyDescent="0.25">
      <c r="A156" s="66">
        <f t="shared" si="21"/>
        <v>149</v>
      </c>
      <c r="B156" s="69"/>
      <c r="C156" s="66" t="e">
        <f>VLOOKUP(B156,'Measure&amp;Incentive Picklist'!E:J,2,FALSE)</f>
        <v>#N/A</v>
      </c>
      <c r="D156" s="69"/>
      <c r="E156" s="70"/>
      <c r="F156" s="70"/>
      <c r="G156" s="70"/>
      <c r="H156" s="70"/>
      <c r="I156" s="70"/>
      <c r="J156" s="70"/>
      <c r="K156" s="70"/>
      <c r="L156" s="69"/>
      <c r="M156" s="69"/>
      <c r="N156" s="71"/>
      <c r="O156" s="71"/>
      <c r="P156" s="72" t="str">
        <f t="shared" si="19"/>
        <v/>
      </c>
      <c r="Q156" s="85" t="str">
        <f t="shared" si="16"/>
        <v/>
      </c>
      <c r="R156" s="127"/>
      <c r="S156" s="65">
        <f t="shared" si="17"/>
        <v>0</v>
      </c>
      <c r="T156" s="65">
        <f t="shared" si="18"/>
        <v>0</v>
      </c>
      <c r="U156" s="65">
        <f t="shared" si="20"/>
        <v>0</v>
      </c>
    </row>
    <row r="157" spans="1:21" x14ac:dyDescent="0.25">
      <c r="A157" s="66">
        <f t="shared" si="21"/>
        <v>150</v>
      </c>
      <c r="B157" s="69"/>
      <c r="C157" s="66" t="e">
        <f>VLOOKUP(B157,'Measure&amp;Incentive Picklist'!E:J,2,FALSE)</f>
        <v>#N/A</v>
      </c>
      <c r="D157" s="69"/>
      <c r="E157" s="70"/>
      <c r="F157" s="70"/>
      <c r="G157" s="70"/>
      <c r="H157" s="70"/>
      <c r="I157" s="70"/>
      <c r="J157" s="70"/>
      <c r="K157" s="70"/>
      <c r="L157" s="69"/>
      <c r="M157" s="69"/>
      <c r="N157" s="71"/>
      <c r="O157" s="71"/>
      <c r="P157" s="72" t="str">
        <f t="shared" si="19"/>
        <v/>
      </c>
      <c r="Q157" s="85" t="str">
        <f t="shared" si="16"/>
        <v/>
      </c>
      <c r="R157" s="127"/>
      <c r="S157" s="65">
        <f t="shared" si="17"/>
        <v>0</v>
      </c>
      <c r="T157" s="65">
        <f t="shared" si="18"/>
        <v>0</v>
      </c>
      <c r="U157" s="65">
        <f t="shared" si="20"/>
        <v>0</v>
      </c>
    </row>
    <row r="158" spans="1:21" x14ac:dyDescent="0.25">
      <c r="A158" s="66">
        <f t="shared" si="21"/>
        <v>151</v>
      </c>
      <c r="B158" s="69"/>
      <c r="C158" s="66" t="e">
        <f>VLOOKUP(B158,'Measure&amp;Incentive Picklist'!E:J,2,FALSE)</f>
        <v>#N/A</v>
      </c>
      <c r="D158" s="69"/>
      <c r="E158" s="70"/>
      <c r="F158" s="70"/>
      <c r="G158" s="70"/>
      <c r="H158" s="70"/>
      <c r="I158" s="70"/>
      <c r="J158" s="70"/>
      <c r="K158" s="70"/>
      <c r="L158" s="69"/>
      <c r="M158" s="69"/>
      <c r="N158" s="71"/>
      <c r="O158" s="71"/>
      <c r="P158" s="72" t="str">
        <f t="shared" si="19"/>
        <v/>
      </c>
      <c r="Q158" s="85" t="str">
        <f t="shared" si="16"/>
        <v/>
      </c>
      <c r="R158" s="127"/>
      <c r="S158" s="65">
        <f t="shared" si="17"/>
        <v>0</v>
      </c>
      <c r="T158" s="65">
        <f t="shared" si="18"/>
        <v>0</v>
      </c>
      <c r="U158" s="65">
        <f t="shared" si="20"/>
        <v>0</v>
      </c>
    </row>
    <row r="159" spans="1:21" x14ac:dyDescent="0.25">
      <c r="A159" s="66">
        <f t="shared" si="21"/>
        <v>152</v>
      </c>
      <c r="B159" s="69"/>
      <c r="C159" s="66" t="e">
        <f>VLOOKUP(B159,'Measure&amp;Incentive Picklist'!E:J,2,FALSE)</f>
        <v>#N/A</v>
      </c>
      <c r="D159" s="69"/>
      <c r="E159" s="70"/>
      <c r="F159" s="70"/>
      <c r="G159" s="70"/>
      <c r="H159" s="70"/>
      <c r="I159" s="70"/>
      <c r="J159" s="70"/>
      <c r="K159" s="70"/>
      <c r="L159" s="69"/>
      <c r="M159" s="69"/>
      <c r="N159" s="71"/>
      <c r="O159" s="71"/>
      <c r="P159" s="72" t="str">
        <f t="shared" si="19"/>
        <v/>
      </c>
      <c r="Q159" s="85" t="str">
        <f t="shared" si="16"/>
        <v/>
      </c>
      <c r="R159" s="127"/>
      <c r="S159" s="65">
        <f t="shared" si="17"/>
        <v>0</v>
      </c>
      <c r="T159" s="65">
        <f t="shared" si="18"/>
        <v>0</v>
      </c>
      <c r="U159" s="65">
        <f t="shared" si="20"/>
        <v>0</v>
      </c>
    </row>
    <row r="160" spans="1:21" x14ac:dyDescent="0.25">
      <c r="A160" s="66">
        <f t="shared" si="21"/>
        <v>153</v>
      </c>
      <c r="B160" s="69"/>
      <c r="C160" s="66" t="e">
        <f>VLOOKUP(B160,'Measure&amp;Incentive Picklist'!E:J,2,FALSE)</f>
        <v>#N/A</v>
      </c>
      <c r="D160" s="69"/>
      <c r="E160" s="70"/>
      <c r="F160" s="70"/>
      <c r="G160" s="70"/>
      <c r="H160" s="70"/>
      <c r="I160" s="70"/>
      <c r="J160" s="70"/>
      <c r="K160" s="70"/>
      <c r="L160" s="69"/>
      <c r="M160" s="69"/>
      <c r="N160" s="71"/>
      <c r="O160" s="71"/>
      <c r="P160" s="72" t="str">
        <f t="shared" si="19"/>
        <v/>
      </c>
      <c r="Q160" s="85" t="str">
        <f t="shared" si="16"/>
        <v/>
      </c>
      <c r="R160" s="127"/>
      <c r="S160" s="65">
        <f t="shared" si="17"/>
        <v>0</v>
      </c>
      <c r="T160" s="65">
        <f t="shared" si="18"/>
        <v>0</v>
      </c>
      <c r="U160" s="65">
        <f t="shared" si="20"/>
        <v>0</v>
      </c>
    </row>
    <row r="161" spans="1:21" x14ac:dyDescent="0.25">
      <c r="A161" s="66">
        <f t="shared" si="21"/>
        <v>154</v>
      </c>
      <c r="B161" s="69"/>
      <c r="C161" s="66" t="e">
        <f>VLOOKUP(B161,'Measure&amp;Incentive Picklist'!E:J,2,FALSE)</f>
        <v>#N/A</v>
      </c>
      <c r="D161" s="69"/>
      <c r="E161" s="70"/>
      <c r="F161" s="70"/>
      <c r="G161" s="70"/>
      <c r="H161" s="70"/>
      <c r="I161" s="70"/>
      <c r="J161" s="70"/>
      <c r="K161" s="70"/>
      <c r="L161" s="69"/>
      <c r="M161" s="69"/>
      <c r="N161" s="71"/>
      <c r="O161" s="71"/>
      <c r="P161" s="72" t="str">
        <f t="shared" si="19"/>
        <v/>
      </c>
      <c r="Q161" s="85" t="str">
        <f t="shared" si="16"/>
        <v/>
      </c>
      <c r="R161" s="127"/>
      <c r="S161" s="65">
        <f t="shared" si="17"/>
        <v>0</v>
      </c>
      <c r="T161" s="65">
        <f t="shared" si="18"/>
        <v>0</v>
      </c>
      <c r="U161" s="65">
        <f t="shared" si="20"/>
        <v>0</v>
      </c>
    </row>
    <row r="162" spans="1:21" x14ac:dyDescent="0.25">
      <c r="A162" s="66">
        <f t="shared" si="21"/>
        <v>155</v>
      </c>
      <c r="B162" s="69"/>
      <c r="C162" s="66" t="e">
        <f>VLOOKUP(B162,'Measure&amp;Incentive Picklist'!E:J,2,FALSE)</f>
        <v>#N/A</v>
      </c>
      <c r="D162" s="69"/>
      <c r="E162" s="70"/>
      <c r="F162" s="70"/>
      <c r="G162" s="70"/>
      <c r="H162" s="70"/>
      <c r="I162" s="70"/>
      <c r="J162" s="70"/>
      <c r="K162" s="70"/>
      <c r="L162" s="69"/>
      <c r="M162" s="69"/>
      <c r="N162" s="71"/>
      <c r="O162" s="71"/>
      <c r="P162" s="72" t="str">
        <f t="shared" si="19"/>
        <v/>
      </c>
      <c r="Q162" s="85" t="str">
        <f t="shared" si="16"/>
        <v/>
      </c>
      <c r="R162" s="127"/>
      <c r="S162" s="65">
        <f t="shared" si="17"/>
        <v>0</v>
      </c>
      <c r="T162" s="65">
        <f t="shared" si="18"/>
        <v>0</v>
      </c>
      <c r="U162" s="65">
        <f t="shared" si="20"/>
        <v>0</v>
      </c>
    </row>
    <row r="163" spans="1:21" x14ac:dyDescent="0.25">
      <c r="A163" s="66">
        <f t="shared" si="21"/>
        <v>156</v>
      </c>
      <c r="B163" s="69"/>
      <c r="C163" s="66" t="e">
        <f>VLOOKUP(B163,'Measure&amp;Incentive Picklist'!E:J,2,FALSE)</f>
        <v>#N/A</v>
      </c>
      <c r="D163" s="69"/>
      <c r="E163" s="70"/>
      <c r="F163" s="70"/>
      <c r="G163" s="70"/>
      <c r="H163" s="70"/>
      <c r="I163" s="70"/>
      <c r="J163" s="70"/>
      <c r="K163" s="70"/>
      <c r="L163" s="69"/>
      <c r="M163" s="69"/>
      <c r="N163" s="71"/>
      <c r="O163" s="71"/>
      <c r="P163" s="72" t="str">
        <f t="shared" si="19"/>
        <v/>
      </c>
      <c r="Q163" s="85" t="str">
        <f t="shared" si="16"/>
        <v/>
      </c>
      <c r="R163" s="127"/>
      <c r="S163" s="65">
        <f t="shared" si="17"/>
        <v>0</v>
      </c>
      <c r="T163" s="65">
        <f t="shared" si="18"/>
        <v>0</v>
      </c>
      <c r="U163" s="65">
        <f t="shared" si="20"/>
        <v>0</v>
      </c>
    </row>
    <row r="164" spans="1:21" x14ac:dyDescent="0.25">
      <c r="A164" s="66">
        <f t="shared" si="21"/>
        <v>157</v>
      </c>
      <c r="B164" s="69"/>
      <c r="C164" s="66" t="e">
        <f>VLOOKUP(B164,'Measure&amp;Incentive Picklist'!E:J,2,FALSE)</f>
        <v>#N/A</v>
      </c>
      <c r="D164" s="69"/>
      <c r="E164" s="70"/>
      <c r="F164" s="70"/>
      <c r="G164" s="70"/>
      <c r="H164" s="70"/>
      <c r="I164" s="70"/>
      <c r="J164" s="70"/>
      <c r="K164" s="70"/>
      <c r="L164" s="69"/>
      <c r="M164" s="69"/>
      <c r="N164" s="71"/>
      <c r="O164" s="71"/>
      <c r="P164" s="72" t="str">
        <f t="shared" si="19"/>
        <v/>
      </c>
      <c r="Q164" s="85" t="str">
        <f t="shared" si="16"/>
        <v/>
      </c>
      <c r="R164" s="127"/>
      <c r="S164" s="65">
        <f t="shared" si="17"/>
        <v>0</v>
      </c>
      <c r="T164" s="65">
        <f t="shared" si="18"/>
        <v>0</v>
      </c>
      <c r="U164" s="65">
        <f t="shared" si="20"/>
        <v>0</v>
      </c>
    </row>
    <row r="165" spans="1:21" x14ac:dyDescent="0.25">
      <c r="A165" s="66">
        <f t="shared" si="21"/>
        <v>158</v>
      </c>
      <c r="B165" s="69"/>
      <c r="C165" s="66" t="e">
        <f>VLOOKUP(B165,'Measure&amp;Incentive Picklist'!E:J,2,FALSE)</f>
        <v>#N/A</v>
      </c>
      <c r="D165" s="69"/>
      <c r="E165" s="70"/>
      <c r="F165" s="70"/>
      <c r="G165" s="70"/>
      <c r="H165" s="70"/>
      <c r="I165" s="70"/>
      <c r="J165" s="70"/>
      <c r="K165" s="70"/>
      <c r="L165" s="69"/>
      <c r="M165" s="69"/>
      <c r="N165" s="71"/>
      <c r="O165" s="71"/>
      <c r="P165" s="72" t="str">
        <f t="shared" si="19"/>
        <v/>
      </c>
      <c r="Q165" s="85" t="str">
        <f t="shared" si="16"/>
        <v/>
      </c>
      <c r="R165" s="127"/>
      <c r="S165" s="65">
        <f t="shared" si="17"/>
        <v>0</v>
      </c>
      <c r="T165" s="65">
        <f t="shared" si="18"/>
        <v>0</v>
      </c>
      <c r="U165" s="65">
        <f t="shared" si="20"/>
        <v>0</v>
      </c>
    </row>
    <row r="166" spans="1:21" x14ac:dyDescent="0.25">
      <c r="A166" s="66">
        <f t="shared" si="21"/>
        <v>159</v>
      </c>
      <c r="B166" s="69"/>
      <c r="C166" s="66" t="e">
        <f>VLOOKUP(B166,'Measure&amp;Incentive Picklist'!E:J,2,FALSE)</f>
        <v>#N/A</v>
      </c>
      <c r="D166" s="69"/>
      <c r="E166" s="70"/>
      <c r="F166" s="70"/>
      <c r="G166" s="70"/>
      <c r="H166" s="70"/>
      <c r="I166" s="70"/>
      <c r="J166" s="70"/>
      <c r="K166" s="70"/>
      <c r="L166" s="69"/>
      <c r="M166" s="69"/>
      <c r="N166" s="71"/>
      <c r="O166" s="71"/>
      <c r="P166" s="72" t="str">
        <f t="shared" si="19"/>
        <v/>
      </c>
      <c r="Q166" s="85" t="str">
        <f t="shared" si="16"/>
        <v/>
      </c>
      <c r="R166" s="127"/>
      <c r="S166" s="65">
        <f t="shared" si="17"/>
        <v>0</v>
      </c>
      <c r="T166" s="65">
        <f t="shared" si="18"/>
        <v>0</v>
      </c>
      <c r="U166" s="65">
        <f t="shared" si="20"/>
        <v>0</v>
      </c>
    </row>
    <row r="167" spans="1:21" x14ac:dyDescent="0.25">
      <c r="A167" s="66">
        <f t="shared" si="21"/>
        <v>160</v>
      </c>
      <c r="B167" s="69"/>
      <c r="C167" s="66" t="e">
        <f>VLOOKUP(B167,'Measure&amp;Incentive Picklist'!E:J,2,FALSE)</f>
        <v>#N/A</v>
      </c>
      <c r="D167" s="69"/>
      <c r="E167" s="70"/>
      <c r="F167" s="70"/>
      <c r="G167" s="70"/>
      <c r="H167" s="70"/>
      <c r="I167" s="70"/>
      <c r="J167" s="70"/>
      <c r="K167" s="70"/>
      <c r="L167" s="69"/>
      <c r="M167" s="69"/>
      <c r="N167" s="71"/>
      <c r="O167" s="71"/>
      <c r="P167" s="72" t="str">
        <f t="shared" si="19"/>
        <v/>
      </c>
      <c r="Q167" s="85" t="str">
        <f t="shared" si="16"/>
        <v/>
      </c>
      <c r="R167" s="127"/>
      <c r="S167" s="65">
        <f t="shared" si="17"/>
        <v>0</v>
      </c>
      <c r="T167" s="65">
        <f t="shared" si="18"/>
        <v>0</v>
      </c>
      <c r="U167" s="65">
        <f t="shared" si="20"/>
        <v>0</v>
      </c>
    </row>
    <row r="168" spans="1:21" x14ac:dyDescent="0.25">
      <c r="A168" s="66">
        <f t="shared" si="21"/>
        <v>161</v>
      </c>
      <c r="B168" s="69"/>
      <c r="C168" s="66" t="e">
        <f>VLOOKUP(B168,'Measure&amp;Incentive Picklist'!E:J,2,FALSE)</f>
        <v>#N/A</v>
      </c>
      <c r="D168" s="69"/>
      <c r="E168" s="70"/>
      <c r="F168" s="70"/>
      <c r="G168" s="70"/>
      <c r="H168" s="70"/>
      <c r="I168" s="70"/>
      <c r="J168" s="70"/>
      <c r="K168" s="70"/>
      <c r="L168" s="69"/>
      <c r="M168" s="69"/>
      <c r="N168" s="71"/>
      <c r="O168" s="71"/>
      <c r="P168" s="72" t="str">
        <f t="shared" si="19"/>
        <v/>
      </c>
      <c r="Q168" s="85" t="str">
        <f t="shared" si="16"/>
        <v/>
      </c>
      <c r="R168" s="127"/>
      <c r="S168" s="65">
        <f t="shared" ref="S168:S199" si="22">IF(OR(B168&gt;"",D168&gt;0,E168&gt;0,G168&gt;"",H168&gt;0,I168&gt;0,J168&gt;0,K168&gt;0,L168&gt;0,M168&gt;0,N168&gt;0,O168&gt;0,R168&gt;0),1,0)</f>
        <v>0</v>
      </c>
      <c r="T168" s="65">
        <f t="shared" ref="T168:T199" si="23">IF(AND(B168&gt;0,ISERROR(S168)),1,0)</f>
        <v>0</v>
      </c>
      <c r="U168" s="65">
        <f t="shared" si="20"/>
        <v>0</v>
      </c>
    </row>
    <row r="169" spans="1:21" x14ac:dyDescent="0.25">
      <c r="A169" s="66">
        <f t="shared" si="21"/>
        <v>162</v>
      </c>
      <c r="B169" s="69"/>
      <c r="C169" s="66" t="e">
        <f>VLOOKUP(B169,'Measure&amp;Incentive Picklist'!E:J,2,FALSE)</f>
        <v>#N/A</v>
      </c>
      <c r="D169" s="69"/>
      <c r="E169" s="70"/>
      <c r="F169" s="70"/>
      <c r="G169" s="70"/>
      <c r="H169" s="70"/>
      <c r="I169" s="70"/>
      <c r="J169" s="70"/>
      <c r="K169" s="70"/>
      <c r="L169" s="69"/>
      <c r="M169" s="69"/>
      <c r="N169" s="71"/>
      <c r="O169" s="71"/>
      <c r="P169" s="72" t="str">
        <f t="shared" si="19"/>
        <v/>
      </c>
      <c r="Q169" s="85" t="str">
        <f t="shared" si="16"/>
        <v/>
      </c>
      <c r="R169" s="127"/>
      <c r="S169" s="65">
        <f t="shared" si="22"/>
        <v>0</v>
      </c>
      <c r="T169" s="65">
        <f t="shared" si="23"/>
        <v>0</v>
      </c>
      <c r="U169" s="65">
        <f t="shared" si="20"/>
        <v>0</v>
      </c>
    </row>
    <row r="170" spans="1:21" x14ac:dyDescent="0.25">
      <c r="A170" s="66">
        <f t="shared" si="21"/>
        <v>163</v>
      </c>
      <c r="B170" s="69"/>
      <c r="C170" s="66" t="e">
        <f>VLOOKUP(B170,'Measure&amp;Incentive Picklist'!E:J,2,FALSE)</f>
        <v>#N/A</v>
      </c>
      <c r="D170" s="69"/>
      <c r="E170" s="70"/>
      <c r="F170" s="70"/>
      <c r="G170" s="70"/>
      <c r="H170" s="70"/>
      <c r="I170" s="70"/>
      <c r="J170" s="70"/>
      <c r="K170" s="70"/>
      <c r="L170" s="69"/>
      <c r="M170" s="69"/>
      <c r="N170" s="71"/>
      <c r="O170" s="71"/>
      <c r="P170" s="72" t="str">
        <f t="shared" si="19"/>
        <v/>
      </c>
      <c r="Q170" s="85" t="str">
        <f t="shared" si="16"/>
        <v/>
      </c>
      <c r="R170" s="127"/>
      <c r="S170" s="65">
        <f t="shared" si="22"/>
        <v>0</v>
      </c>
      <c r="T170" s="65">
        <f t="shared" si="23"/>
        <v>0</v>
      </c>
      <c r="U170" s="65">
        <f t="shared" si="20"/>
        <v>0</v>
      </c>
    </row>
    <row r="171" spans="1:21" x14ac:dyDescent="0.25">
      <c r="A171" s="66">
        <f t="shared" si="21"/>
        <v>164</v>
      </c>
      <c r="B171" s="69"/>
      <c r="C171" s="66" t="e">
        <f>VLOOKUP(B171,'Measure&amp;Incentive Picklist'!E:J,2,FALSE)</f>
        <v>#N/A</v>
      </c>
      <c r="D171" s="69"/>
      <c r="E171" s="70"/>
      <c r="F171" s="70"/>
      <c r="G171" s="70"/>
      <c r="H171" s="70"/>
      <c r="I171" s="70"/>
      <c r="J171" s="70"/>
      <c r="K171" s="70"/>
      <c r="L171" s="69"/>
      <c r="M171" s="69"/>
      <c r="N171" s="71"/>
      <c r="O171" s="71"/>
      <c r="P171" s="72" t="str">
        <f t="shared" si="19"/>
        <v/>
      </c>
      <c r="Q171" s="85" t="str">
        <f t="shared" si="16"/>
        <v/>
      </c>
      <c r="R171" s="127"/>
      <c r="S171" s="65">
        <f t="shared" si="22"/>
        <v>0</v>
      </c>
      <c r="T171" s="65">
        <f t="shared" si="23"/>
        <v>0</v>
      </c>
      <c r="U171" s="65">
        <f t="shared" si="20"/>
        <v>0</v>
      </c>
    </row>
    <row r="172" spans="1:21" x14ac:dyDescent="0.25">
      <c r="A172" s="66">
        <f t="shared" si="21"/>
        <v>165</v>
      </c>
      <c r="B172" s="69"/>
      <c r="C172" s="66" t="e">
        <f>VLOOKUP(B172,'Measure&amp;Incentive Picklist'!E:J,2,FALSE)</f>
        <v>#N/A</v>
      </c>
      <c r="D172" s="69"/>
      <c r="E172" s="70"/>
      <c r="F172" s="70"/>
      <c r="G172" s="70"/>
      <c r="H172" s="70"/>
      <c r="I172" s="70"/>
      <c r="J172" s="70"/>
      <c r="K172" s="70"/>
      <c r="L172" s="69"/>
      <c r="M172" s="69"/>
      <c r="N172" s="71"/>
      <c r="O172" s="71"/>
      <c r="P172" s="72" t="str">
        <f t="shared" si="19"/>
        <v/>
      </c>
      <c r="Q172" s="85" t="str">
        <f t="shared" si="16"/>
        <v/>
      </c>
      <c r="R172" s="127"/>
      <c r="S172" s="65">
        <f t="shared" si="22"/>
        <v>0</v>
      </c>
      <c r="T172" s="65">
        <f t="shared" si="23"/>
        <v>0</v>
      </c>
      <c r="U172" s="65">
        <f t="shared" si="20"/>
        <v>0</v>
      </c>
    </row>
    <row r="173" spans="1:21" x14ac:dyDescent="0.25">
      <c r="A173" s="66">
        <f t="shared" si="21"/>
        <v>166</v>
      </c>
      <c r="B173" s="69"/>
      <c r="C173" s="66" t="e">
        <f>VLOOKUP(B173,'Measure&amp;Incentive Picklist'!E:J,2,FALSE)</f>
        <v>#N/A</v>
      </c>
      <c r="D173" s="69"/>
      <c r="E173" s="70"/>
      <c r="F173" s="70"/>
      <c r="G173" s="70"/>
      <c r="H173" s="70"/>
      <c r="I173" s="70"/>
      <c r="J173" s="70"/>
      <c r="K173" s="70"/>
      <c r="L173" s="69"/>
      <c r="M173" s="69"/>
      <c r="N173" s="71"/>
      <c r="O173" s="71"/>
      <c r="P173" s="72" t="str">
        <f t="shared" si="19"/>
        <v/>
      </c>
      <c r="Q173" s="85" t="str">
        <f t="shared" si="16"/>
        <v/>
      </c>
      <c r="R173" s="127"/>
      <c r="S173" s="65">
        <f t="shared" si="22"/>
        <v>0</v>
      </c>
      <c r="T173" s="65">
        <f t="shared" si="23"/>
        <v>0</v>
      </c>
      <c r="U173" s="65">
        <f t="shared" si="20"/>
        <v>0</v>
      </c>
    </row>
    <row r="174" spans="1:21" x14ac:dyDescent="0.25">
      <c r="A174" s="66">
        <f t="shared" si="21"/>
        <v>167</v>
      </c>
      <c r="B174" s="69"/>
      <c r="C174" s="66" t="e">
        <f>VLOOKUP(B174,'Measure&amp;Incentive Picklist'!E:J,2,FALSE)</f>
        <v>#N/A</v>
      </c>
      <c r="D174" s="69"/>
      <c r="E174" s="70"/>
      <c r="F174" s="70"/>
      <c r="G174" s="70"/>
      <c r="H174" s="70"/>
      <c r="I174" s="70"/>
      <c r="J174" s="70"/>
      <c r="K174" s="70"/>
      <c r="L174" s="69"/>
      <c r="M174" s="69"/>
      <c r="N174" s="71"/>
      <c r="O174" s="71"/>
      <c r="P174" s="72" t="str">
        <f t="shared" si="19"/>
        <v/>
      </c>
      <c r="Q174" s="85" t="str">
        <f t="shared" si="16"/>
        <v/>
      </c>
      <c r="R174" s="127"/>
      <c r="S174" s="65">
        <f t="shared" si="22"/>
        <v>0</v>
      </c>
      <c r="T174" s="65">
        <f t="shared" si="23"/>
        <v>0</v>
      </c>
      <c r="U174" s="65">
        <f t="shared" si="20"/>
        <v>0</v>
      </c>
    </row>
    <row r="175" spans="1:21" x14ac:dyDescent="0.25">
      <c r="A175" s="66">
        <f t="shared" si="21"/>
        <v>168</v>
      </c>
      <c r="B175" s="69"/>
      <c r="C175" s="66" t="e">
        <f>VLOOKUP(B175,'Measure&amp;Incentive Picklist'!E:J,2,FALSE)</f>
        <v>#N/A</v>
      </c>
      <c r="D175" s="69"/>
      <c r="E175" s="70"/>
      <c r="F175" s="70"/>
      <c r="G175" s="70"/>
      <c r="H175" s="70"/>
      <c r="I175" s="70"/>
      <c r="J175" s="70"/>
      <c r="K175" s="70"/>
      <c r="L175" s="69"/>
      <c r="M175" s="69"/>
      <c r="N175" s="71"/>
      <c r="O175" s="71"/>
      <c r="P175" s="72" t="str">
        <f t="shared" si="19"/>
        <v/>
      </c>
      <c r="Q175" s="85" t="str">
        <f t="shared" si="16"/>
        <v/>
      </c>
      <c r="R175" s="127"/>
      <c r="S175" s="65">
        <f t="shared" si="22"/>
        <v>0</v>
      </c>
      <c r="T175" s="65">
        <f t="shared" si="23"/>
        <v>0</v>
      </c>
      <c r="U175" s="65">
        <f t="shared" si="20"/>
        <v>0</v>
      </c>
    </row>
    <row r="176" spans="1:21" x14ac:dyDescent="0.25">
      <c r="A176" s="66">
        <f t="shared" si="21"/>
        <v>169</v>
      </c>
      <c r="B176" s="69"/>
      <c r="C176" s="66" t="e">
        <f>VLOOKUP(B176,'Measure&amp;Incentive Picklist'!E:J,2,FALSE)</f>
        <v>#N/A</v>
      </c>
      <c r="D176" s="69"/>
      <c r="E176" s="70"/>
      <c r="F176" s="70"/>
      <c r="G176" s="70"/>
      <c r="H176" s="70"/>
      <c r="I176" s="70"/>
      <c r="J176" s="70"/>
      <c r="K176" s="70"/>
      <c r="L176" s="69"/>
      <c r="M176" s="69"/>
      <c r="N176" s="71"/>
      <c r="O176" s="71"/>
      <c r="P176" s="72" t="str">
        <f t="shared" si="19"/>
        <v/>
      </c>
      <c r="Q176" s="85" t="str">
        <f t="shared" si="16"/>
        <v/>
      </c>
      <c r="R176" s="127"/>
      <c r="S176" s="65">
        <f t="shared" si="22"/>
        <v>0</v>
      </c>
      <c r="T176" s="65">
        <f t="shared" si="23"/>
        <v>0</v>
      </c>
      <c r="U176" s="65">
        <f t="shared" si="20"/>
        <v>0</v>
      </c>
    </row>
    <row r="177" spans="1:21" x14ac:dyDescent="0.25">
      <c r="A177" s="66">
        <f t="shared" si="21"/>
        <v>170</v>
      </c>
      <c r="B177" s="69"/>
      <c r="C177" s="66" t="e">
        <f>VLOOKUP(B177,'Measure&amp;Incentive Picklist'!E:J,2,FALSE)</f>
        <v>#N/A</v>
      </c>
      <c r="D177" s="69"/>
      <c r="E177" s="70"/>
      <c r="F177" s="70"/>
      <c r="G177" s="70"/>
      <c r="H177" s="70"/>
      <c r="I177" s="70"/>
      <c r="J177" s="70"/>
      <c r="K177" s="70"/>
      <c r="L177" s="69"/>
      <c r="M177" s="69"/>
      <c r="N177" s="71"/>
      <c r="O177" s="71"/>
      <c r="P177" s="72" t="str">
        <f t="shared" si="19"/>
        <v/>
      </c>
      <c r="Q177" s="85" t="str">
        <f t="shared" si="16"/>
        <v/>
      </c>
      <c r="R177" s="127"/>
      <c r="S177" s="65">
        <f t="shared" si="22"/>
        <v>0</v>
      </c>
      <c r="T177" s="65">
        <f t="shared" si="23"/>
        <v>0</v>
      </c>
      <c r="U177" s="65">
        <f t="shared" si="20"/>
        <v>0</v>
      </c>
    </row>
    <row r="178" spans="1:21" x14ac:dyDescent="0.25">
      <c r="A178" s="66">
        <f t="shared" si="21"/>
        <v>171</v>
      </c>
      <c r="B178" s="69"/>
      <c r="C178" s="66" t="e">
        <f>VLOOKUP(B178,'Measure&amp;Incentive Picklist'!E:J,2,FALSE)</f>
        <v>#N/A</v>
      </c>
      <c r="D178" s="69"/>
      <c r="E178" s="70"/>
      <c r="F178" s="70"/>
      <c r="G178" s="70"/>
      <c r="H178" s="70"/>
      <c r="I178" s="70"/>
      <c r="J178" s="70"/>
      <c r="K178" s="70"/>
      <c r="L178" s="69"/>
      <c r="M178" s="69"/>
      <c r="N178" s="71"/>
      <c r="O178" s="71"/>
      <c r="P178" s="72" t="str">
        <f t="shared" si="19"/>
        <v/>
      </c>
      <c r="Q178" s="85" t="str">
        <f t="shared" si="16"/>
        <v/>
      </c>
      <c r="R178" s="127"/>
      <c r="S178" s="65">
        <f t="shared" si="22"/>
        <v>0</v>
      </c>
      <c r="T178" s="65">
        <f t="shared" si="23"/>
        <v>0</v>
      </c>
      <c r="U178" s="65">
        <f t="shared" si="20"/>
        <v>0</v>
      </c>
    </row>
    <row r="179" spans="1:21" x14ac:dyDescent="0.25">
      <c r="A179" s="66">
        <f t="shared" si="21"/>
        <v>172</v>
      </c>
      <c r="B179" s="69"/>
      <c r="C179" s="66" t="e">
        <f>VLOOKUP(B179,'Measure&amp;Incentive Picklist'!E:J,2,FALSE)</f>
        <v>#N/A</v>
      </c>
      <c r="D179" s="69"/>
      <c r="E179" s="70"/>
      <c r="F179" s="70"/>
      <c r="G179" s="70"/>
      <c r="H179" s="70"/>
      <c r="I179" s="70"/>
      <c r="J179" s="70"/>
      <c r="K179" s="70"/>
      <c r="L179" s="69"/>
      <c r="M179" s="69"/>
      <c r="N179" s="71"/>
      <c r="O179" s="71"/>
      <c r="P179" s="72" t="str">
        <f t="shared" si="19"/>
        <v/>
      </c>
      <c r="Q179" s="85" t="str">
        <f t="shared" si="16"/>
        <v/>
      </c>
      <c r="R179" s="127"/>
      <c r="S179" s="65">
        <f t="shared" si="22"/>
        <v>0</v>
      </c>
      <c r="T179" s="65">
        <f t="shared" si="23"/>
        <v>0</v>
      </c>
      <c r="U179" s="65">
        <f t="shared" si="20"/>
        <v>0</v>
      </c>
    </row>
    <row r="180" spans="1:21" x14ac:dyDescent="0.25">
      <c r="A180" s="66">
        <f t="shared" si="21"/>
        <v>173</v>
      </c>
      <c r="B180" s="69"/>
      <c r="C180" s="66" t="e">
        <f>VLOOKUP(B180,'Measure&amp;Incentive Picklist'!E:J,2,FALSE)</f>
        <v>#N/A</v>
      </c>
      <c r="D180" s="69"/>
      <c r="E180" s="70"/>
      <c r="F180" s="70"/>
      <c r="G180" s="70"/>
      <c r="H180" s="70"/>
      <c r="I180" s="70"/>
      <c r="J180" s="70"/>
      <c r="K180" s="70"/>
      <c r="L180" s="69"/>
      <c r="M180" s="69"/>
      <c r="N180" s="71"/>
      <c r="O180" s="71"/>
      <c r="P180" s="72" t="str">
        <f t="shared" si="19"/>
        <v/>
      </c>
      <c r="Q180" s="85" t="str">
        <f t="shared" si="16"/>
        <v/>
      </c>
      <c r="R180" s="127"/>
      <c r="S180" s="65">
        <f t="shared" si="22"/>
        <v>0</v>
      </c>
      <c r="T180" s="65">
        <f t="shared" si="23"/>
        <v>0</v>
      </c>
      <c r="U180" s="65">
        <f t="shared" si="20"/>
        <v>0</v>
      </c>
    </row>
    <row r="181" spans="1:21" x14ac:dyDescent="0.25">
      <c r="A181" s="66">
        <f t="shared" si="21"/>
        <v>174</v>
      </c>
      <c r="B181" s="69"/>
      <c r="C181" s="66" t="e">
        <f>VLOOKUP(B181,'Measure&amp;Incentive Picklist'!E:J,2,FALSE)</f>
        <v>#N/A</v>
      </c>
      <c r="D181" s="69"/>
      <c r="E181" s="70"/>
      <c r="F181" s="70"/>
      <c r="G181" s="70"/>
      <c r="H181" s="70"/>
      <c r="I181" s="70"/>
      <c r="J181" s="70"/>
      <c r="K181" s="70"/>
      <c r="L181" s="69"/>
      <c r="M181" s="69"/>
      <c r="N181" s="71"/>
      <c r="O181" s="71"/>
      <c r="P181" s="72" t="str">
        <f t="shared" si="19"/>
        <v/>
      </c>
      <c r="Q181" s="85" t="str">
        <f t="shared" si="16"/>
        <v/>
      </c>
      <c r="R181" s="127"/>
      <c r="S181" s="65">
        <f t="shared" si="22"/>
        <v>0</v>
      </c>
      <c r="T181" s="65">
        <f t="shared" si="23"/>
        <v>0</v>
      </c>
      <c r="U181" s="65">
        <f t="shared" si="20"/>
        <v>0</v>
      </c>
    </row>
    <row r="182" spans="1:21" x14ac:dyDescent="0.25">
      <c r="A182" s="66">
        <f t="shared" si="21"/>
        <v>175</v>
      </c>
      <c r="B182" s="69"/>
      <c r="C182" s="66" t="e">
        <f>VLOOKUP(B182,'Measure&amp;Incentive Picklist'!E:J,2,FALSE)</f>
        <v>#N/A</v>
      </c>
      <c r="D182" s="69"/>
      <c r="E182" s="70"/>
      <c r="F182" s="70"/>
      <c r="G182" s="70"/>
      <c r="H182" s="70"/>
      <c r="I182" s="70"/>
      <c r="J182" s="70"/>
      <c r="K182" s="70"/>
      <c r="L182" s="69"/>
      <c r="M182" s="69"/>
      <c r="N182" s="71"/>
      <c r="O182" s="71"/>
      <c r="P182" s="72" t="str">
        <f t="shared" si="19"/>
        <v/>
      </c>
      <c r="Q182" s="85" t="str">
        <f t="shared" si="16"/>
        <v/>
      </c>
      <c r="R182" s="127"/>
      <c r="S182" s="65">
        <f t="shared" si="22"/>
        <v>0</v>
      </c>
      <c r="T182" s="65">
        <f t="shared" si="23"/>
        <v>0</v>
      </c>
      <c r="U182" s="65">
        <f t="shared" si="20"/>
        <v>0</v>
      </c>
    </row>
    <row r="183" spans="1:21" x14ac:dyDescent="0.25">
      <c r="A183" s="66">
        <f t="shared" si="21"/>
        <v>176</v>
      </c>
      <c r="B183" s="69"/>
      <c r="C183" s="66" t="e">
        <f>VLOOKUP(B183,'Measure&amp;Incentive Picklist'!E:J,2,FALSE)</f>
        <v>#N/A</v>
      </c>
      <c r="D183" s="69"/>
      <c r="E183" s="70"/>
      <c r="F183" s="70"/>
      <c r="G183" s="70"/>
      <c r="H183" s="70"/>
      <c r="I183" s="70"/>
      <c r="J183" s="70"/>
      <c r="K183" s="70"/>
      <c r="L183" s="69"/>
      <c r="M183" s="69"/>
      <c r="N183" s="71"/>
      <c r="O183" s="71"/>
      <c r="P183" s="72" t="str">
        <f t="shared" si="19"/>
        <v/>
      </c>
      <c r="Q183" s="85" t="str">
        <f t="shared" si="16"/>
        <v/>
      </c>
      <c r="R183" s="127"/>
      <c r="S183" s="65">
        <f t="shared" si="22"/>
        <v>0</v>
      </c>
      <c r="T183" s="65">
        <f t="shared" si="23"/>
        <v>0</v>
      </c>
      <c r="U183" s="65">
        <f t="shared" si="20"/>
        <v>0</v>
      </c>
    </row>
    <row r="184" spans="1:21" x14ac:dyDescent="0.25">
      <c r="A184" s="66">
        <f t="shared" si="21"/>
        <v>177</v>
      </c>
      <c r="B184" s="69"/>
      <c r="C184" s="66" t="e">
        <f>VLOOKUP(B184,'Measure&amp;Incentive Picklist'!E:J,2,FALSE)</f>
        <v>#N/A</v>
      </c>
      <c r="D184" s="69"/>
      <c r="E184" s="70"/>
      <c r="F184" s="70"/>
      <c r="G184" s="70"/>
      <c r="H184" s="70"/>
      <c r="I184" s="70"/>
      <c r="J184" s="70"/>
      <c r="K184" s="70"/>
      <c r="L184" s="69"/>
      <c r="M184" s="69"/>
      <c r="N184" s="71"/>
      <c r="O184" s="71"/>
      <c r="P184" s="72" t="str">
        <f t="shared" si="19"/>
        <v/>
      </c>
      <c r="Q184" s="85" t="str">
        <f t="shared" si="16"/>
        <v/>
      </c>
      <c r="R184" s="127"/>
      <c r="S184" s="65">
        <f t="shared" si="22"/>
        <v>0</v>
      </c>
      <c r="T184" s="65">
        <f t="shared" si="23"/>
        <v>0</v>
      </c>
      <c r="U184" s="65">
        <f t="shared" si="20"/>
        <v>0</v>
      </c>
    </row>
    <row r="185" spans="1:21" x14ac:dyDescent="0.25">
      <c r="A185" s="66">
        <f t="shared" si="21"/>
        <v>178</v>
      </c>
      <c r="B185" s="69"/>
      <c r="C185" s="66" t="e">
        <f>VLOOKUP(B185,'Measure&amp;Incentive Picklist'!E:J,2,FALSE)</f>
        <v>#N/A</v>
      </c>
      <c r="D185" s="69"/>
      <c r="E185" s="70"/>
      <c r="F185" s="70"/>
      <c r="G185" s="70"/>
      <c r="H185" s="70"/>
      <c r="I185" s="70"/>
      <c r="J185" s="70"/>
      <c r="K185" s="70"/>
      <c r="L185" s="69"/>
      <c r="M185" s="69"/>
      <c r="N185" s="71"/>
      <c r="O185" s="71"/>
      <c r="P185" s="72" t="str">
        <f t="shared" si="19"/>
        <v/>
      </c>
      <c r="Q185" s="85" t="str">
        <f t="shared" si="16"/>
        <v/>
      </c>
      <c r="R185" s="127"/>
      <c r="S185" s="65">
        <f t="shared" si="22"/>
        <v>0</v>
      </c>
      <c r="T185" s="65">
        <f t="shared" si="23"/>
        <v>0</v>
      </c>
      <c r="U185" s="65">
        <f t="shared" si="20"/>
        <v>0</v>
      </c>
    </row>
    <row r="186" spans="1:21" x14ac:dyDescent="0.25">
      <c r="A186" s="66">
        <f t="shared" si="21"/>
        <v>179</v>
      </c>
      <c r="B186" s="69"/>
      <c r="C186" s="66" t="e">
        <f>VLOOKUP(B186,'Measure&amp;Incentive Picklist'!E:J,2,FALSE)</f>
        <v>#N/A</v>
      </c>
      <c r="D186" s="69"/>
      <c r="E186" s="70"/>
      <c r="F186" s="70"/>
      <c r="G186" s="70"/>
      <c r="H186" s="70"/>
      <c r="I186" s="70"/>
      <c r="J186" s="70"/>
      <c r="K186" s="70"/>
      <c r="L186" s="69"/>
      <c r="M186" s="69"/>
      <c r="N186" s="71"/>
      <c r="O186" s="71"/>
      <c r="P186" s="72" t="str">
        <f t="shared" si="19"/>
        <v/>
      </c>
      <c r="Q186" s="85" t="str">
        <f t="shared" si="16"/>
        <v/>
      </c>
      <c r="R186" s="127"/>
      <c r="S186" s="65">
        <f t="shared" si="22"/>
        <v>0</v>
      </c>
      <c r="T186" s="65">
        <f t="shared" si="23"/>
        <v>0</v>
      </c>
      <c r="U186" s="65">
        <f t="shared" si="20"/>
        <v>0</v>
      </c>
    </row>
    <row r="187" spans="1:21" x14ac:dyDescent="0.25">
      <c r="A187" s="66">
        <f t="shared" si="21"/>
        <v>180</v>
      </c>
      <c r="B187" s="69"/>
      <c r="C187" s="66" t="e">
        <f>VLOOKUP(B187,'Measure&amp;Incentive Picklist'!E:J,2,FALSE)</f>
        <v>#N/A</v>
      </c>
      <c r="D187" s="69"/>
      <c r="E187" s="70"/>
      <c r="F187" s="70"/>
      <c r="G187" s="70"/>
      <c r="H187" s="70"/>
      <c r="I187" s="70"/>
      <c r="J187" s="70"/>
      <c r="K187" s="70"/>
      <c r="L187" s="69"/>
      <c r="M187" s="69"/>
      <c r="N187" s="71"/>
      <c r="O187" s="71"/>
      <c r="P187" s="72" t="str">
        <f t="shared" si="19"/>
        <v/>
      </c>
      <c r="Q187" s="85" t="str">
        <f t="shared" si="16"/>
        <v/>
      </c>
      <c r="R187" s="127"/>
      <c r="S187" s="65">
        <f t="shared" si="22"/>
        <v>0</v>
      </c>
      <c r="T187" s="65">
        <f t="shared" si="23"/>
        <v>0</v>
      </c>
      <c r="U187" s="65">
        <f t="shared" si="20"/>
        <v>0</v>
      </c>
    </row>
    <row r="188" spans="1:21" x14ac:dyDescent="0.25">
      <c r="A188" s="66">
        <f t="shared" si="21"/>
        <v>181</v>
      </c>
      <c r="B188" s="69"/>
      <c r="C188" s="66" t="e">
        <f>VLOOKUP(B188,'Measure&amp;Incentive Picklist'!E:J,2,FALSE)</f>
        <v>#N/A</v>
      </c>
      <c r="D188" s="69"/>
      <c r="E188" s="70"/>
      <c r="F188" s="70"/>
      <c r="G188" s="70"/>
      <c r="H188" s="70"/>
      <c r="I188" s="70"/>
      <c r="J188" s="70"/>
      <c r="K188" s="70"/>
      <c r="L188" s="69"/>
      <c r="M188" s="69"/>
      <c r="N188" s="71"/>
      <c r="O188" s="71"/>
      <c r="P188" s="72" t="str">
        <f t="shared" si="19"/>
        <v/>
      </c>
      <c r="Q188" s="85" t="str">
        <f t="shared" si="16"/>
        <v/>
      </c>
      <c r="R188" s="127"/>
      <c r="S188" s="65">
        <f t="shared" si="22"/>
        <v>0</v>
      </c>
      <c r="T188" s="65">
        <f t="shared" si="23"/>
        <v>0</v>
      </c>
      <c r="U188" s="65">
        <f t="shared" si="20"/>
        <v>0</v>
      </c>
    </row>
    <row r="189" spans="1:21" x14ac:dyDescent="0.25">
      <c r="A189" s="66">
        <f t="shared" si="21"/>
        <v>182</v>
      </c>
      <c r="B189" s="69"/>
      <c r="C189" s="66" t="e">
        <f>VLOOKUP(B189,'Measure&amp;Incentive Picklist'!E:J,2,FALSE)</f>
        <v>#N/A</v>
      </c>
      <c r="D189" s="69"/>
      <c r="E189" s="70"/>
      <c r="F189" s="70"/>
      <c r="G189" s="70"/>
      <c r="H189" s="70"/>
      <c r="I189" s="70"/>
      <c r="J189" s="70"/>
      <c r="K189" s="70"/>
      <c r="L189" s="69"/>
      <c r="M189" s="69"/>
      <c r="N189" s="71"/>
      <c r="O189" s="71"/>
      <c r="P189" s="72" t="str">
        <f t="shared" si="19"/>
        <v/>
      </c>
      <c r="Q189" s="85" t="str">
        <f t="shared" si="16"/>
        <v/>
      </c>
      <c r="R189" s="127"/>
      <c r="S189" s="65">
        <f t="shared" si="22"/>
        <v>0</v>
      </c>
      <c r="T189" s="65">
        <f t="shared" si="23"/>
        <v>0</v>
      </c>
      <c r="U189" s="65">
        <f t="shared" si="20"/>
        <v>0</v>
      </c>
    </row>
    <row r="190" spans="1:21" x14ac:dyDescent="0.25">
      <c r="A190" s="66">
        <f t="shared" si="21"/>
        <v>183</v>
      </c>
      <c r="B190" s="69"/>
      <c r="C190" s="66" t="e">
        <f>VLOOKUP(B190,'Measure&amp;Incentive Picklist'!E:J,2,FALSE)</f>
        <v>#N/A</v>
      </c>
      <c r="D190" s="69"/>
      <c r="E190" s="70"/>
      <c r="F190" s="70"/>
      <c r="G190" s="70"/>
      <c r="H190" s="70"/>
      <c r="I190" s="70"/>
      <c r="J190" s="70"/>
      <c r="K190" s="70"/>
      <c r="L190" s="69"/>
      <c r="M190" s="69"/>
      <c r="N190" s="71"/>
      <c r="O190" s="71"/>
      <c r="P190" s="72" t="str">
        <f t="shared" si="19"/>
        <v/>
      </c>
      <c r="Q190" s="85" t="str">
        <f t="shared" si="16"/>
        <v/>
      </c>
      <c r="R190" s="127"/>
      <c r="S190" s="65">
        <f t="shared" si="22"/>
        <v>0</v>
      </c>
      <c r="T190" s="65">
        <f t="shared" si="23"/>
        <v>0</v>
      </c>
      <c r="U190" s="65">
        <f t="shared" si="20"/>
        <v>0</v>
      </c>
    </row>
    <row r="191" spans="1:21" x14ac:dyDescent="0.25">
      <c r="A191" s="66">
        <f t="shared" si="21"/>
        <v>184</v>
      </c>
      <c r="B191" s="69"/>
      <c r="C191" s="66" t="e">
        <f>VLOOKUP(B191,'Measure&amp;Incentive Picklist'!E:J,2,FALSE)</f>
        <v>#N/A</v>
      </c>
      <c r="D191" s="69"/>
      <c r="E191" s="70"/>
      <c r="F191" s="70"/>
      <c r="G191" s="70"/>
      <c r="H191" s="70"/>
      <c r="I191" s="70"/>
      <c r="J191" s="70"/>
      <c r="K191" s="70"/>
      <c r="L191" s="69"/>
      <c r="M191" s="69"/>
      <c r="N191" s="71"/>
      <c r="O191" s="71"/>
      <c r="P191" s="72" t="str">
        <f t="shared" si="19"/>
        <v/>
      </c>
      <c r="Q191" s="85" t="str">
        <f t="shared" si="16"/>
        <v/>
      </c>
      <c r="R191" s="127"/>
      <c r="S191" s="65">
        <f t="shared" si="22"/>
        <v>0</v>
      </c>
      <c r="T191" s="65">
        <f t="shared" si="23"/>
        <v>0</v>
      </c>
      <c r="U191" s="65">
        <f t="shared" si="20"/>
        <v>0</v>
      </c>
    </row>
    <row r="192" spans="1:21" x14ac:dyDescent="0.25">
      <c r="A192" s="66">
        <f t="shared" si="21"/>
        <v>185</v>
      </c>
      <c r="B192" s="69"/>
      <c r="C192" s="66" t="e">
        <f>VLOOKUP(B192,'Measure&amp;Incentive Picklist'!E:J,2,FALSE)</f>
        <v>#N/A</v>
      </c>
      <c r="D192" s="69"/>
      <c r="E192" s="70"/>
      <c r="F192" s="70"/>
      <c r="G192" s="70"/>
      <c r="H192" s="70"/>
      <c r="I192" s="70"/>
      <c r="J192" s="70"/>
      <c r="K192" s="70"/>
      <c r="L192" s="69"/>
      <c r="M192" s="69"/>
      <c r="N192" s="71"/>
      <c r="O192" s="71"/>
      <c r="P192" s="72" t="str">
        <f t="shared" si="19"/>
        <v/>
      </c>
      <c r="Q192" s="85" t="str">
        <f t="shared" si="16"/>
        <v/>
      </c>
      <c r="R192" s="127"/>
      <c r="S192" s="65">
        <f t="shared" si="22"/>
        <v>0</v>
      </c>
      <c r="T192" s="65">
        <f t="shared" si="23"/>
        <v>0</v>
      </c>
      <c r="U192" s="65">
        <f t="shared" si="20"/>
        <v>0</v>
      </c>
    </row>
    <row r="193" spans="1:21" x14ac:dyDescent="0.25">
      <c r="A193" s="66">
        <f t="shared" si="21"/>
        <v>186</v>
      </c>
      <c r="B193" s="69"/>
      <c r="C193" s="66" t="e">
        <f>VLOOKUP(B193,'Measure&amp;Incentive Picklist'!E:J,2,FALSE)</f>
        <v>#N/A</v>
      </c>
      <c r="D193" s="69"/>
      <c r="E193" s="70"/>
      <c r="F193" s="70"/>
      <c r="G193" s="70"/>
      <c r="H193" s="70"/>
      <c r="I193" s="70"/>
      <c r="J193" s="70"/>
      <c r="K193" s="70"/>
      <c r="L193" s="69"/>
      <c r="M193" s="69"/>
      <c r="N193" s="71"/>
      <c r="O193" s="71"/>
      <c r="P193" s="72" t="str">
        <f t="shared" si="19"/>
        <v/>
      </c>
      <c r="Q193" s="85" t="str">
        <f t="shared" si="16"/>
        <v/>
      </c>
      <c r="R193" s="127"/>
      <c r="S193" s="65">
        <f t="shared" si="22"/>
        <v>0</v>
      </c>
      <c r="T193" s="65">
        <f t="shared" si="23"/>
        <v>0</v>
      </c>
      <c r="U193" s="65">
        <f t="shared" si="20"/>
        <v>0</v>
      </c>
    </row>
    <row r="194" spans="1:21" x14ac:dyDescent="0.25">
      <c r="A194" s="66">
        <f t="shared" si="21"/>
        <v>187</v>
      </c>
      <c r="B194" s="69"/>
      <c r="C194" s="66" t="e">
        <f>VLOOKUP(B194,'Measure&amp;Incentive Picklist'!E:J,2,FALSE)</f>
        <v>#N/A</v>
      </c>
      <c r="D194" s="69"/>
      <c r="E194" s="70"/>
      <c r="F194" s="70"/>
      <c r="G194" s="70"/>
      <c r="H194" s="70"/>
      <c r="I194" s="70"/>
      <c r="J194" s="70"/>
      <c r="K194" s="70"/>
      <c r="L194" s="69"/>
      <c r="M194" s="69"/>
      <c r="N194" s="71"/>
      <c r="O194" s="71"/>
      <c r="P194" s="72" t="str">
        <f t="shared" si="19"/>
        <v/>
      </c>
      <c r="Q194" s="85" t="str">
        <f t="shared" si="16"/>
        <v/>
      </c>
      <c r="R194" s="127"/>
      <c r="S194" s="65">
        <f t="shared" si="22"/>
        <v>0</v>
      </c>
      <c r="T194" s="65">
        <f t="shared" si="23"/>
        <v>0</v>
      </c>
      <c r="U194" s="65">
        <f t="shared" si="20"/>
        <v>0</v>
      </c>
    </row>
    <row r="195" spans="1:21" x14ac:dyDescent="0.25">
      <c r="A195" s="66">
        <f t="shared" si="21"/>
        <v>188</v>
      </c>
      <c r="B195" s="69"/>
      <c r="C195" s="66" t="e">
        <f>VLOOKUP(B195,'Measure&amp;Incentive Picklist'!E:J,2,FALSE)</f>
        <v>#N/A</v>
      </c>
      <c r="D195" s="69"/>
      <c r="E195" s="70"/>
      <c r="F195" s="70"/>
      <c r="G195" s="70"/>
      <c r="H195" s="70"/>
      <c r="I195" s="70"/>
      <c r="J195" s="70"/>
      <c r="K195" s="70"/>
      <c r="L195" s="69"/>
      <c r="M195" s="69"/>
      <c r="N195" s="71"/>
      <c r="O195" s="71"/>
      <c r="P195" s="72" t="str">
        <f t="shared" si="19"/>
        <v/>
      </c>
      <c r="Q195" s="85" t="str">
        <f t="shared" si="16"/>
        <v/>
      </c>
      <c r="R195" s="127"/>
      <c r="S195" s="65">
        <f t="shared" si="22"/>
        <v>0</v>
      </c>
      <c r="T195" s="65">
        <f t="shared" si="23"/>
        <v>0</v>
      </c>
      <c r="U195" s="65">
        <f t="shared" si="20"/>
        <v>0</v>
      </c>
    </row>
    <row r="196" spans="1:21" x14ac:dyDescent="0.25">
      <c r="A196" s="66">
        <f t="shared" si="21"/>
        <v>189</v>
      </c>
      <c r="B196" s="69"/>
      <c r="C196" s="66" t="e">
        <f>VLOOKUP(B196,'Measure&amp;Incentive Picklist'!E:J,2,FALSE)</f>
        <v>#N/A</v>
      </c>
      <c r="D196" s="69"/>
      <c r="E196" s="70"/>
      <c r="F196" s="70"/>
      <c r="G196" s="70"/>
      <c r="H196" s="70"/>
      <c r="I196" s="70"/>
      <c r="J196" s="70"/>
      <c r="K196" s="70"/>
      <c r="L196" s="69"/>
      <c r="M196" s="69"/>
      <c r="N196" s="71"/>
      <c r="O196" s="71"/>
      <c r="P196" s="72" t="str">
        <f t="shared" si="19"/>
        <v/>
      </c>
      <c r="Q196" s="85" t="str">
        <f t="shared" si="16"/>
        <v/>
      </c>
      <c r="R196" s="127"/>
      <c r="S196" s="65">
        <f t="shared" si="22"/>
        <v>0</v>
      </c>
      <c r="T196" s="65">
        <f t="shared" si="23"/>
        <v>0</v>
      </c>
      <c r="U196" s="65">
        <f t="shared" si="20"/>
        <v>0</v>
      </c>
    </row>
    <row r="197" spans="1:21" x14ac:dyDescent="0.25">
      <c r="A197" s="66">
        <f t="shared" si="21"/>
        <v>190</v>
      </c>
      <c r="B197" s="69"/>
      <c r="C197" s="66" t="e">
        <f>VLOOKUP(B197,'Measure&amp;Incentive Picklist'!E:J,2,FALSE)</f>
        <v>#N/A</v>
      </c>
      <c r="D197" s="69"/>
      <c r="E197" s="70"/>
      <c r="F197" s="70"/>
      <c r="G197" s="70"/>
      <c r="H197" s="70"/>
      <c r="I197" s="70"/>
      <c r="J197" s="70"/>
      <c r="K197" s="70"/>
      <c r="L197" s="69"/>
      <c r="M197" s="69"/>
      <c r="N197" s="71"/>
      <c r="O197" s="71"/>
      <c r="P197" s="72" t="str">
        <f t="shared" si="19"/>
        <v/>
      </c>
      <c r="Q197" s="85" t="str">
        <f t="shared" si="16"/>
        <v/>
      </c>
      <c r="R197" s="127"/>
      <c r="S197" s="65">
        <f t="shared" si="22"/>
        <v>0</v>
      </c>
      <c r="T197" s="65">
        <f t="shared" si="23"/>
        <v>0</v>
      </c>
      <c r="U197" s="65">
        <f t="shared" si="20"/>
        <v>0</v>
      </c>
    </row>
    <row r="198" spans="1:21" x14ac:dyDescent="0.25">
      <c r="A198" s="66">
        <f t="shared" si="21"/>
        <v>191</v>
      </c>
      <c r="B198" s="69"/>
      <c r="C198" s="66" t="e">
        <f>VLOOKUP(B198,'Measure&amp;Incentive Picklist'!E:J,2,FALSE)</f>
        <v>#N/A</v>
      </c>
      <c r="D198" s="69"/>
      <c r="E198" s="70"/>
      <c r="F198" s="70"/>
      <c r="G198" s="70"/>
      <c r="H198" s="70"/>
      <c r="I198" s="70"/>
      <c r="J198" s="70"/>
      <c r="K198" s="70"/>
      <c r="L198" s="69"/>
      <c r="M198" s="69"/>
      <c r="N198" s="71"/>
      <c r="O198" s="71"/>
      <c r="P198" s="72" t="str">
        <f t="shared" si="19"/>
        <v/>
      </c>
      <c r="Q198" s="85" t="str">
        <f t="shared" si="16"/>
        <v/>
      </c>
      <c r="R198" s="127"/>
      <c r="S198" s="65">
        <f t="shared" si="22"/>
        <v>0</v>
      </c>
      <c r="T198" s="65">
        <f t="shared" si="23"/>
        <v>0</v>
      </c>
      <c r="U198" s="65">
        <f t="shared" si="20"/>
        <v>0</v>
      </c>
    </row>
    <row r="199" spans="1:21" x14ac:dyDescent="0.25">
      <c r="A199" s="66">
        <f t="shared" si="21"/>
        <v>192</v>
      </c>
      <c r="B199" s="69"/>
      <c r="C199" s="66" t="e">
        <f>VLOOKUP(B199,'Measure&amp;Incentive Picklist'!E:J,2,FALSE)</f>
        <v>#N/A</v>
      </c>
      <c r="D199" s="69"/>
      <c r="E199" s="70"/>
      <c r="F199" s="70"/>
      <c r="G199" s="70"/>
      <c r="H199" s="70"/>
      <c r="I199" s="70"/>
      <c r="J199" s="70"/>
      <c r="K199" s="70"/>
      <c r="L199" s="69"/>
      <c r="M199" s="69"/>
      <c r="N199" s="71"/>
      <c r="O199" s="71"/>
      <c r="P199" s="72" t="str">
        <f t="shared" si="19"/>
        <v/>
      </c>
      <c r="Q199" s="85" t="str">
        <f t="shared" ref="Q199:Q207" si="24">IF(ISTEXT(B199),"Contact ConEd","")</f>
        <v/>
      </c>
      <c r="R199" s="127"/>
      <c r="S199" s="65">
        <f t="shared" si="22"/>
        <v>0</v>
      </c>
      <c r="T199" s="65">
        <f t="shared" si="23"/>
        <v>0</v>
      </c>
      <c r="U199" s="65">
        <f t="shared" si="20"/>
        <v>0</v>
      </c>
    </row>
    <row r="200" spans="1:21" x14ac:dyDescent="0.25">
      <c r="A200" s="66">
        <f t="shared" si="21"/>
        <v>193</v>
      </c>
      <c r="B200" s="69"/>
      <c r="C200" s="66" t="e">
        <f>VLOOKUP(B200,'Measure&amp;Incentive Picklist'!E:J,2,FALSE)</f>
        <v>#N/A</v>
      </c>
      <c r="D200" s="69"/>
      <c r="E200" s="70"/>
      <c r="F200" s="70"/>
      <c r="G200" s="70"/>
      <c r="H200" s="70"/>
      <c r="I200" s="70"/>
      <c r="J200" s="70"/>
      <c r="K200" s="70"/>
      <c r="L200" s="69"/>
      <c r="M200" s="69"/>
      <c r="N200" s="71"/>
      <c r="O200" s="71"/>
      <c r="P200" s="72" t="str">
        <f t="shared" si="19"/>
        <v/>
      </c>
      <c r="Q200" s="85" t="str">
        <f t="shared" si="24"/>
        <v/>
      </c>
      <c r="R200" s="127"/>
      <c r="S200" s="65">
        <f t="shared" ref="S200:S207" si="25">IF(OR(B200&gt;"",D200&gt;0,E200&gt;0,G200&gt;"",H200&gt;0,I200&gt;0,J200&gt;0,K200&gt;0,L200&gt;0,M200&gt;0,N200&gt;0,O200&gt;0,R200&gt;0),1,0)</f>
        <v>0</v>
      </c>
      <c r="T200" s="65">
        <f t="shared" ref="T200:T207" si="26">IF(AND(B200&gt;0,ISERROR(S200)),1,0)</f>
        <v>0</v>
      </c>
      <c r="U200" s="65">
        <f t="shared" si="20"/>
        <v>0</v>
      </c>
    </row>
    <row r="201" spans="1:21" x14ac:dyDescent="0.25">
      <c r="A201" s="66">
        <f t="shared" si="21"/>
        <v>194</v>
      </c>
      <c r="B201" s="69"/>
      <c r="C201" s="66" t="e">
        <f>VLOOKUP(B201,'Measure&amp;Incentive Picklist'!E:J,2,FALSE)</f>
        <v>#N/A</v>
      </c>
      <c r="D201" s="69"/>
      <c r="E201" s="70"/>
      <c r="F201" s="70"/>
      <c r="G201" s="70"/>
      <c r="H201" s="70"/>
      <c r="I201" s="70"/>
      <c r="J201" s="70"/>
      <c r="K201" s="70"/>
      <c r="L201" s="69"/>
      <c r="M201" s="69"/>
      <c r="N201" s="71"/>
      <c r="O201" s="71"/>
      <c r="P201" s="72" t="str">
        <f t="shared" ref="P201:P207" si="27">IF(AND(N201="",O201=""),"",$N201+$O201)</f>
        <v/>
      </c>
      <c r="Q201" s="85" t="str">
        <f t="shared" si="24"/>
        <v/>
      </c>
      <c r="R201" s="127"/>
      <c r="S201" s="65">
        <f t="shared" si="25"/>
        <v>0</v>
      </c>
      <c r="T201" s="65">
        <f t="shared" si="26"/>
        <v>0</v>
      </c>
      <c r="U201" s="65">
        <f t="shared" ref="U201:U207" si="28">IF(ISERROR(P201),1,0)</f>
        <v>0</v>
      </c>
    </row>
    <row r="202" spans="1:21" x14ac:dyDescent="0.25">
      <c r="A202" s="66">
        <f t="shared" ref="A202:A207" si="29">A201+1</f>
        <v>195</v>
      </c>
      <c r="B202" s="69"/>
      <c r="C202" s="66" t="e">
        <f>VLOOKUP(B202,'Measure&amp;Incentive Picklist'!E:J,2,FALSE)</f>
        <v>#N/A</v>
      </c>
      <c r="D202" s="69"/>
      <c r="E202" s="70"/>
      <c r="F202" s="70"/>
      <c r="G202" s="70"/>
      <c r="H202" s="70"/>
      <c r="I202" s="70"/>
      <c r="J202" s="70"/>
      <c r="K202" s="70"/>
      <c r="L202" s="69"/>
      <c r="M202" s="69"/>
      <c r="N202" s="71"/>
      <c r="O202" s="71"/>
      <c r="P202" s="72" t="str">
        <f t="shared" si="27"/>
        <v/>
      </c>
      <c r="Q202" s="85" t="str">
        <f t="shared" si="24"/>
        <v/>
      </c>
      <c r="R202" s="127"/>
      <c r="S202" s="65">
        <f t="shared" si="25"/>
        <v>0</v>
      </c>
      <c r="T202" s="65">
        <f t="shared" si="26"/>
        <v>0</v>
      </c>
      <c r="U202" s="65">
        <f t="shared" si="28"/>
        <v>0</v>
      </c>
    </row>
    <row r="203" spans="1:21" x14ac:dyDescent="0.25">
      <c r="A203" s="66">
        <f t="shared" si="29"/>
        <v>196</v>
      </c>
      <c r="B203" s="69"/>
      <c r="C203" s="66" t="e">
        <f>VLOOKUP(B203,'Measure&amp;Incentive Picklist'!E:J,2,FALSE)</f>
        <v>#N/A</v>
      </c>
      <c r="D203" s="69"/>
      <c r="E203" s="70"/>
      <c r="F203" s="70"/>
      <c r="G203" s="70"/>
      <c r="H203" s="70"/>
      <c r="I203" s="70"/>
      <c r="J203" s="70"/>
      <c r="K203" s="70"/>
      <c r="L203" s="69"/>
      <c r="M203" s="69"/>
      <c r="N203" s="71"/>
      <c r="O203" s="71"/>
      <c r="P203" s="72" t="str">
        <f t="shared" si="27"/>
        <v/>
      </c>
      <c r="Q203" s="85" t="str">
        <f t="shared" si="24"/>
        <v/>
      </c>
      <c r="R203" s="127"/>
      <c r="S203" s="65">
        <f t="shared" si="25"/>
        <v>0</v>
      </c>
      <c r="T203" s="65">
        <f t="shared" si="26"/>
        <v>0</v>
      </c>
      <c r="U203" s="65">
        <f t="shared" si="28"/>
        <v>0</v>
      </c>
    </row>
    <row r="204" spans="1:21" x14ac:dyDescent="0.25">
      <c r="A204" s="66">
        <f t="shared" si="29"/>
        <v>197</v>
      </c>
      <c r="B204" s="69"/>
      <c r="C204" s="66" t="e">
        <f>VLOOKUP(B204,'Measure&amp;Incentive Picklist'!E:J,2,FALSE)</f>
        <v>#N/A</v>
      </c>
      <c r="D204" s="69"/>
      <c r="E204" s="70"/>
      <c r="F204" s="70"/>
      <c r="G204" s="70"/>
      <c r="H204" s="70"/>
      <c r="I204" s="70"/>
      <c r="J204" s="70"/>
      <c r="K204" s="70"/>
      <c r="L204" s="69"/>
      <c r="M204" s="69"/>
      <c r="N204" s="71"/>
      <c r="O204" s="71"/>
      <c r="P204" s="72" t="str">
        <f t="shared" si="27"/>
        <v/>
      </c>
      <c r="Q204" s="85" t="str">
        <f t="shared" si="24"/>
        <v/>
      </c>
      <c r="R204" s="127"/>
      <c r="S204" s="65">
        <f t="shared" si="25"/>
        <v>0</v>
      </c>
      <c r="T204" s="65">
        <f t="shared" si="26"/>
        <v>0</v>
      </c>
      <c r="U204" s="65">
        <f t="shared" si="28"/>
        <v>0</v>
      </c>
    </row>
    <row r="205" spans="1:21" x14ac:dyDescent="0.25">
      <c r="A205" s="66">
        <f t="shared" si="29"/>
        <v>198</v>
      </c>
      <c r="B205" s="69"/>
      <c r="C205" s="66" t="e">
        <f>VLOOKUP(B205,'Measure&amp;Incentive Picklist'!E:J,2,FALSE)</f>
        <v>#N/A</v>
      </c>
      <c r="D205" s="69"/>
      <c r="E205" s="70"/>
      <c r="F205" s="70"/>
      <c r="G205" s="70"/>
      <c r="H205" s="70"/>
      <c r="I205" s="70"/>
      <c r="J205" s="70"/>
      <c r="K205" s="70"/>
      <c r="L205" s="69"/>
      <c r="M205" s="69"/>
      <c r="N205" s="71"/>
      <c r="O205" s="71"/>
      <c r="P205" s="72" t="str">
        <f t="shared" si="27"/>
        <v/>
      </c>
      <c r="Q205" s="85" t="str">
        <f t="shared" si="24"/>
        <v/>
      </c>
      <c r="R205" s="127"/>
      <c r="S205" s="65">
        <f t="shared" si="25"/>
        <v>0</v>
      </c>
      <c r="T205" s="65">
        <f t="shared" si="26"/>
        <v>0</v>
      </c>
      <c r="U205" s="65">
        <f t="shared" si="28"/>
        <v>0</v>
      </c>
    </row>
    <row r="206" spans="1:21" x14ac:dyDescent="0.25">
      <c r="A206" s="66">
        <f t="shared" si="29"/>
        <v>199</v>
      </c>
      <c r="B206" s="69"/>
      <c r="C206" s="66" t="e">
        <f>VLOOKUP(B206,'Measure&amp;Incentive Picklist'!E:J,2,FALSE)</f>
        <v>#N/A</v>
      </c>
      <c r="D206" s="69"/>
      <c r="E206" s="70"/>
      <c r="F206" s="70"/>
      <c r="G206" s="70"/>
      <c r="H206" s="70"/>
      <c r="I206" s="70"/>
      <c r="J206" s="70"/>
      <c r="K206" s="70"/>
      <c r="L206" s="69"/>
      <c r="M206" s="69"/>
      <c r="N206" s="71"/>
      <c r="O206" s="71"/>
      <c r="P206" s="72" t="str">
        <f t="shared" si="27"/>
        <v/>
      </c>
      <c r="Q206" s="85" t="str">
        <f t="shared" si="24"/>
        <v/>
      </c>
      <c r="R206" s="127"/>
      <c r="S206" s="65">
        <f t="shared" si="25"/>
        <v>0</v>
      </c>
      <c r="T206" s="65">
        <f t="shared" si="26"/>
        <v>0</v>
      </c>
      <c r="U206" s="65">
        <f t="shared" si="28"/>
        <v>0</v>
      </c>
    </row>
    <row r="207" spans="1:21" x14ac:dyDescent="0.25">
      <c r="A207" s="66">
        <f t="shared" si="29"/>
        <v>200</v>
      </c>
      <c r="B207" s="69"/>
      <c r="C207" s="66" t="e">
        <f>VLOOKUP(B207,'Measure&amp;Incentive Picklist'!E:J,2,FALSE)</f>
        <v>#N/A</v>
      </c>
      <c r="D207" s="69"/>
      <c r="E207" s="70"/>
      <c r="F207" s="70"/>
      <c r="G207" s="70"/>
      <c r="H207" s="70"/>
      <c r="I207" s="70"/>
      <c r="J207" s="70"/>
      <c r="K207" s="70"/>
      <c r="L207" s="69"/>
      <c r="M207" s="69"/>
      <c r="N207" s="71"/>
      <c r="O207" s="71"/>
      <c r="P207" s="72" t="str">
        <f t="shared" si="27"/>
        <v/>
      </c>
      <c r="Q207" s="85" t="str">
        <f t="shared" si="24"/>
        <v/>
      </c>
      <c r="R207" s="127"/>
      <c r="S207" s="65">
        <f t="shared" si="25"/>
        <v>0</v>
      </c>
      <c r="T207" s="65">
        <f t="shared" si="26"/>
        <v>0</v>
      </c>
      <c r="U207" s="65">
        <f t="shared" si="28"/>
        <v>0</v>
      </c>
    </row>
    <row r="208" spans="1:21" x14ac:dyDescent="0.25">
      <c r="S208" s="65">
        <f>SUM(S8:S207)</f>
        <v>0</v>
      </c>
      <c r="T208" s="65">
        <f>SUM(T8:T207)</f>
        <v>0</v>
      </c>
      <c r="U208" s="65">
        <f>SUM(U8:U207)</f>
        <v>0</v>
      </c>
    </row>
  </sheetData>
  <sheetProtection algorithmName="SHA-512" hashValue="W8ok5XyCJm2lRNMCrPpMQeRkyDSxM3sR1TIKYZp+yB1TopqrabyntdRbEezo3lV0hlbOE37499djhJV26vk9pg==" saltValue="Sg45arxRfpyLslapffOdag==" spinCount="100000" sheet="1" selectLockedCells="1" sort="0" autoFilter="0"/>
  <autoFilter ref="A6:R6" xr:uid="{00000000-0009-0000-0000-00000D000000}"/>
  <mergeCells count="4">
    <mergeCell ref="A4:B4"/>
    <mergeCell ref="A5:C5"/>
    <mergeCell ref="E5:F5"/>
    <mergeCell ref="S6:U6"/>
  </mergeCells>
  <conditionalFormatting sqref="R6">
    <cfRule type="containsErrors" dxfId="586" priority="38">
      <formula>ISERROR(R6)</formula>
    </cfRule>
  </conditionalFormatting>
  <conditionalFormatting sqref="C8:C207">
    <cfRule type="containsErrors" dxfId="585" priority="36">
      <formula>ISERROR(C8)</formula>
    </cfRule>
  </conditionalFormatting>
  <conditionalFormatting sqref="D7">
    <cfRule type="containsErrors" dxfId="584" priority="35">
      <formula>ISERROR(D7)</formula>
    </cfRule>
  </conditionalFormatting>
  <conditionalFormatting sqref="C7">
    <cfRule type="containsErrors" dxfId="583" priority="33">
      <formula>ISERROR(C7)</formula>
    </cfRule>
  </conditionalFormatting>
  <conditionalFormatting sqref="Q8:Q207">
    <cfRule type="containsErrors" dxfId="582" priority="1081">
      <formula>ISERROR(Q8)</formula>
    </cfRule>
  </conditionalFormatting>
  <conditionalFormatting sqref="D5">
    <cfRule type="containsErrors" dxfId="581" priority="29">
      <formula>ISERROR(D5)</formula>
    </cfRule>
  </conditionalFormatting>
  <conditionalFormatting sqref="D8:D207">
    <cfRule type="expression" dxfId="580" priority="24">
      <formula>AND(B8&gt;"",D8="")</formula>
    </cfRule>
  </conditionalFormatting>
  <conditionalFormatting sqref="E8:E207">
    <cfRule type="expression" dxfId="579" priority="23">
      <formula>AND(B8&gt;"",E8="")</formula>
    </cfRule>
  </conditionalFormatting>
  <conditionalFormatting sqref="H8:H207">
    <cfRule type="expression" dxfId="578" priority="14">
      <formula>AND(B8&gt;"",H8="")</formula>
    </cfRule>
  </conditionalFormatting>
  <conditionalFormatting sqref="J8:J207">
    <cfRule type="expression" dxfId="577" priority="13">
      <formula>AND(B8&gt;"",J8="")</formula>
    </cfRule>
  </conditionalFormatting>
  <conditionalFormatting sqref="K8:K207">
    <cfRule type="expression" dxfId="576" priority="12">
      <formula>AND(B8&gt;"",K8="")</formula>
    </cfRule>
  </conditionalFormatting>
  <conditionalFormatting sqref="L8:L207">
    <cfRule type="expression" dxfId="575" priority="11">
      <formula>AND(B8&gt;"",L8="")</formula>
    </cfRule>
  </conditionalFormatting>
  <conditionalFormatting sqref="N8:N207">
    <cfRule type="expression" dxfId="574" priority="10">
      <formula>AND(B8&gt;"",N8="")</formula>
    </cfRule>
  </conditionalFormatting>
  <conditionalFormatting sqref="I8:I207">
    <cfRule type="expression" dxfId="573" priority="9">
      <formula>AND(B8&gt;"",I8="")</formula>
    </cfRule>
  </conditionalFormatting>
  <conditionalFormatting sqref="M8:M207">
    <cfRule type="expression" dxfId="572" priority="8">
      <formula>AND(B8&gt;"",M8="")</formula>
    </cfRule>
  </conditionalFormatting>
  <conditionalFormatting sqref="O8:O207">
    <cfRule type="expression" dxfId="571" priority="7">
      <formula>AND(B8&gt;"",O8="")</formula>
    </cfRule>
  </conditionalFormatting>
  <conditionalFormatting sqref="P8:P207">
    <cfRule type="containsErrors" dxfId="570" priority="5">
      <formula>ISERROR(P8)</formula>
    </cfRule>
  </conditionalFormatting>
  <conditionalFormatting sqref="G8:G207">
    <cfRule type="expression" dxfId="569" priority="4">
      <formula>AND(B8&gt;0,G8="")</formula>
    </cfRule>
  </conditionalFormatting>
  <conditionalFormatting sqref="E5">
    <cfRule type="expression" dxfId="568" priority="3">
      <formula>E5="Error in Project Costs - please correct"</formula>
    </cfRule>
  </conditionalFormatting>
  <conditionalFormatting sqref="F8">
    <cfRule type="expression" dxfId="567" priority="2">
      <formula>AND(B8&gt;"",E8="")</formula>
    </cfRule>
  </conditionalFormatting>
  <conditionalFormatting sqref="F9:F207">
    <cfRule type="expression" dxfId="566" priority="1">
      <formula>AND(B9&gt;"",E9="")</formula>
    </cfRule>
  </conditionalFormatting>
  <dataValidations count="2">
    <dataValidation type="textLength" operator="lessThanOrEqual" allowBlank="1" showInputMessage="1" showErrorMessage="1" errorTitle="Maximum Character Limit" error="Please enter less than 50 characters. " sqref="M8:M207" xr:uid="{00000000-0002-0000-0D00-000000000000}">
      <formula1>50</formula1>
    </dataValidation>
    <dataValidation type="list" allowBlank="1" showInputMessage="1" showErrorMessage="1" sqref="F8:F207" xr:uid="{00000000-0002-0000-0D00-000001000000}">
      <formula1>$W$8:$W$9</formula1>
    </dataValidation>
  </dataValidations>
  <hyperlinks>
    <hyperlink ref="A5:B5" location="'Project Summary'!A1" display="Back to Project Summary" xr:uid="{00000000-0004-0000-0D00-000000000000}"/>
    <hyperlink ref="A5:C5" location="'Project Summary'!B9" tooltip="Back to Project Summary" display="Back to Project Summary" xr:uid="{00000000-0004-0000-0D00-000001000000}"/>
  </hyperlinks>
  <pageMargins left="0.7" right="0.7" top="0.75" bottom="0.75" header="0.3" footer="0.3"/>
  <pageSetup orientation="portrait" r:id="rId1"/>
  <headerFooter>
    <oddFooter>&amp;C_x000D_&amp;1#&amp;"Calibri"&amp;22&amp;K0073CF INTERNAL</oddFooter>
  </headerFooter>
  <ignoredErrors>
    <ignoredError sqref="C8" evalError="1"/>
  </ignoredErrors>
  <extLst>
    <ext xmlns:x14="http://schemas.microsoft.com/office/spreadsheetml/2009/9/main" uri="{78C0D931-6437-407d-A8EE-F0AAD7539E65}">
      <x14:conditionalFormattings>
        <x14:conditionalFormatting xmlns:xm="http://schemas.microsoft.com/office/excel/2006/main">
          <x14:cfRule type="containsErrors" priority="28" id="{D121DA2B-15D5-4886-ADF2-E639A69B934C}">
            <xm:f>ISERROR('One for One Replacements'!N6)</xm:f>
            <x14:dxf>
              <font>
                <color theme="0"/>
              </font>
            </x14:dxf>
          </x14:cfRule>
          <xm:sqref>P6 N6</xm:sqref>
        </x14:conditionalFormatting>
        <x14:conditionalFormatting xmlns:xm="http://schemas.microsoft.com/office/excel/2006/main">
          <x14:cfRule type="containsErrors" priority="26" id="{34A05F09-4684-488D-BA01-FA5633A1E82E}">
            <xm:f>ISERROR('https://consolidatededison.sharepoint.com/Users/GolinoC/Desktop/coned/corp/Users/smithna/AppData/Local/Temp/[Con Edison CI Gas Tool v1.2.xlsx]Pre Rinse Spray Valve'!#REF!)</xm:f>
            <x14:dxf>
              <font>
                <color theme="0"/>
              </font>
            </x14:dxf>
          </x14:cfRule>
          <xm:sqref>L5:N5</xm:sqref>
        </x14:conditionalFormatting>
        <x14:conditionalFormatting xmlns:xm="http://schemas.microsoft.com/office/excel/2006/main">
          <x14:cfRule type="containsErrors" priority="766" id="{281CBDB6-5E7E-45AD-9168-C5D68FFEBA9B}">
            <xm:f>ISERROR('Unitary Air Conditioner'!X1048574)</xm:f>
            <x14:dxf>
              <font>
                <color theme="0"/>
              </font>
            </x14:dxf>
          </x14:cfRule>
          <xm:sqref>Q1048575:Q1048576</xm:sqref>
        </x14:conditionalFormatting>
        <x14:conditionalFormatting xmlns:xm="http://schemas.microsoft.com/office/excel/2006/main">
          <x14:cfRule type="containsErrors" priority="768" id="{281CBDB6-5E7E-45AD-9168-C5D68FFEBA9B}">
            <xm:f>ISERROR('Unitary Air Conditioner'!#REF!)</xm:f>
            <x14:dxf>
              <font>
                <color theme="0"/>
              </font>
            </x14:dxf>
          </x14:cfRule>
          <xm:sqref>Q3</xm:sqref>
        </x14:conditionalFormatting>
        <x14:conditionalFormatting xmlns:xm="http://schemas.microsoft.com/office/excel/2006/main">
          <x14:cfRule type="containsErrors" priority="1058" id="{D121DA2B-15D5-4886-ADF2-E639A69B934C}">
            <xm:f>ISERROR('One for One Replacements'!#REF!)</xm:f>
            <x14:dxf>
              <font>
                <color theme="0"/>
              </font>
            </x14:dxf>
          </x14:cfRule>
          <xm:sqref>O6</xm:sqref>
        </x14:conditionalFormatting>
        <x14:conditionalFormatting xmlns:xm="http://schemas.microsoft.com/office/excel/2006/main">
          <x14:cfRule type="containsErrors" priority="1080" id="{D121DA2B-15D5-4886-ADF2-E639A69B934C}">
            <xm:f>ISERROR('One for One Replacements'!L6)</xm:f>
            <x14:dxf>
              <font>
                <color theme="0"/>
              </font>
            </x14:dxf>
          </x14:cfRule>
          <xm:sqref>M6</xm:sqref>
        </x14:conditionalFormatting>
        <x14:conditionalFormatting xmlns:xm="http://schemas.microsoft.com/office/excel/2006/main">
          <x14:cfRule type="containsErrors" priority="1154" id="{D121DA2B-15D5-4886-ADF2-E639A69B934C}">
            <xm:f>ISERROR('One for One Replacements'!M6)</xm:f>
            <x14:dxf>
              <font>
                <color theme="0"/>
              </font>
            </x14:dxf>
          </x14:cfRule>
          <xm:sqref>L6</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0D00-000002000000}">
          <x14:formula1>
            <xm:f>'Measure&amp;Incentive Picklist'!$E$172</xm:f>
          </x14:formula1>
          <xm:sqref>B7:B207</xm:sqref>
        </x14:dataValidation>
        <x14:dataValidation type="list" allowBlank="1" showInputMessage="1" showErrorMessage="1" xr:uid="{00000000-0002-0000-0D00-000003000000}">
          <x14:formula1>
            <xm:f>'HVAC Picklist'!$F$76:$F$78</xm:f>
          </x14:formula1>
          <xm:sqref>G7:G207</xm:sqref>
        </x14:dataValidation>
        <x14:dataValidation type="list" allowBlank="1" showInputMessage="1" showErrorMessage="1" xr:uid="{00000000-0002-0000-0D00-000004000000}">
          <x14:formula1>
            <xm:f>'HVAC Picklist'!$F$81:$F$82</xm:f>
          </x14:formula1>
          <xm:sqref>K7:K207</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9"/>
  <dimension ref="A1:T208"/>
  <sheetViews>
    <sheetView zoomScale="115" zoomScaleNormal="115" workbookViewId="0">
      <pane xSplit="4" ySplit="7" topLeftCell="E8" activePane="bottomRight" state="frozen"/>
      <selection pane="topRight" activeCell="F38" sqref="F38"/>
      <selection pane="bottomLeft" activeCell="F38" sqref="F38"/>
      <selection pane="bottomRight" activeCell="E18" sqref="E18"/>
    </sheetView>
  </sheetViews>
  <sheetFormatPr defaultColWidth="9.140625" defaultRowHeight="15" x14ac:dyDescent="0.25"/>
  <cols>
    <col min="1" max="1" width="8.85546875" style="65" customWidth="1"/>
    <col min="2" max="2" width="40.140625" style="65" bestFit="1" customWidth="1"/>
    <col min="3" max="3" width="30.140625" style="66" hidden="1" customWidth="1"/>
    <col min="4" max="4" width="35" style="65" customWidth="1"/>
    <col min="5" max="5" width="21.85546875" style="66" bestFit="1" customWidth="1"/>
    <col min="6" max="6" width="22" style="66" customWidth="1"/>
    <col min="7" max="8" width="24.85546875" style="66" customWidth="1"/>
    <col min="9" max="9" width="25.5703125" style="66" customWidth="1"/>
    <col min="10" max="10" width="23.140625" style="66" bestFit="1" customWidth="1"/>
    <col min="11" max="12" width="15.140625" style="65" customWidth="1"/>
    <col min="13" max="13" width="17.42578125" style="72" customWidth="1"/>
    <col min="14" max="15" width="18.140625" style="72" customWidth="1"/>
    <col min="16" max="16" width="20.5703125" style="72" customWidth="1"/>
    <col min="17" max="17" width="58" style="112" customWidth="1"/>
    <col min="18" max="18" width="12.42578125" style="65" hidden="1" customWidth="1"/>
    <col min="19" max="19" width="15.85546875" style="65" hidden="1" customWidth="1"/>
    <col min="20" max="20" width="13.140625" style="65" hidden="1" customWidth="1"/>
    <col min="21" max="27" width="0" style="65" hidden="1" customWidth="1"/>
    <col min="28" max="16384" width="9.140625" style="65"/>
  </cols>
  <sheetData>
    <row r="1" spans="1:20" x14ac:dyDescent="0.25">
      <c r="A1" s="96" t="s">
        <v>104</v>
      </c>
      <c r="B1" s="86"/>
      <c r="C1" s="97"/>
      <c r="D1" s="86">
        <f>Acct_No</f>
        <v>0</v>
      </c>
      <c r="G1" s="97"/>
      <c r="H1" s="97"/>
      <c r="I1" s="97"/>
    </row>
    <row r="2" spans="1:20" x14ac:dyDescent="0.25">
      <c r="A2" s="96" t="s">
        <v>111</v>
      </c>
      <c r="B2" s="434"/>
      <c r="C2" s="97"/>
      <c r="D2" s="434">
        <f>SiteAddress</f>
        <v>0</v>
      </c>
      <c r="G2" s="97"/>
      <c r="H2" s="97"/>
      <c r="I2" s="97"/>
    </row>
    <row r="4" spans="1:20" ht="23.25" x14ac:dyDescent="0.25">
      <c r="A4" s="103" t="s">
        <v>13</v>
      </c>
    </row>
    <row r="5" spans="1:20" ht="31.5" customHeight="1" thickBot="1" x14ac:dyDescent="0.3">
      <c r="A5" s="543" t="s">
        <v>121</v>
      </c>
      <c r="B5" s="543"/>
      <c r="D5" s="99" t="s">
        <v>11</v>
      </c>
      <c r="E5" s="438" t="str">
        <f>IF(T208&gt;=1,"Error in Project Costs - please correct","")</f>
        <v/>
      </c>
      <c r="K5" s="66"/>
      <c r="L5" s="66"/>
      <c r="M5" s="66"/>
      <c r="N5" s="80"/>
      <c r="O5" s="80"/>
    </row>
    <row r="6" spans="1:20" ht="40.5" customHeight="1" thickBot="1" x14ac:dyDescent="0.3">
      <c r="A6" s="91" t="s">
        <v>123</v>
      </c>
      <c r="B6" s="92" t="s">
        <v>247</v>
      </c>
      <c r="C6" s="92" t="s">
        <v>129</v>
      </c>
      <c r="D6" s="67" t="s">
        <v>130</v>
      </c>
      <c r="E6" s="67" t="s">
        <v>263</v>
      </c>
      <c r="F6" s="67" t="s">
        <v>372</v>
      </c>
      <c r="G6" s="67" t="s">
        <v>373</v>
      </c>
      <c r="H6" s="67" t="s">
        <v>374</v>
      </c>
      <c r="I6" s="67" t="s">
        <v>375</v>
      </c>
      <c r="J6" s="67" t="s">
        <v>380</v>
      </c>
      <c r="K6" s="67" t="s">
        <v>144</v>
      </c>
      <c r="L6" s="67" t="s">
        <v>145</v>
      </c>
      <c r="M6" s="81" t="s">
        <v>146</v>
      </c>
      <c r="N6" s="81" t="s">
        <v>147</v>
      </c>
      <c r="O6" s="81" t="s">
        <v>253</v>
      </c>
      <c r="P6" s="81" t="s">
        <v>149</v>
      </c>
      <c r="Q6" s="93" t="s">
        <v>97</v>
      </c>
      <c r="R6" s="538" t="s">
        <v>152</v>
      </c>
      <c r="S6" s="539"/>
    </row>
    <row r="7" spans="1:20" s="111" customFormat="1" x14ac:dyDescent="0.25">
      <c r="A7" s="75">
        <v>0</v>
      </c>
      <c r="B7" s="68" t="s">
        <v>381</v>
      </c>
      <c r="C7" s="75" t="str">
        <f>VLOOKUP(B7,'Measure&amp;Incentive Picklist'!E:J,2,FALSE)</f>
        <v>REF-ECM-FAN-CASE-001</v>
      </c>
      <c r="D7" s="68" t="s">
        <v>311</v>
      </c>
      <c r="E7" s="75">
        <v>4</v>
      </c>
      <c r="F7" s="121">
        <v>3</v>
      </c>
      <c r="G7" s="75">
        <v>1.2</v>
      </c>
      <c r="H7" s="75">
        <v>240</v>
      </c>
      <c r="I7" s="75">
        <v>3</v>
      </c>
      <c r="J7" s="94" t="s">
        <v>359</v>
      </c>
      <c r="K7" s="68" t="s">
        <v>163</v>
      </c>
      <c r="L7" s="68" t="s">
        <v>164</v>
      </c>
      <c r="M7" s="82">
        <v>1000</v>
      </c>
      <c r="N7" s="82">
        <v>5000</v>
      </c>
      <c r="O7" s="82">
        <f>$M7+$N7</f>
        <v>6000</v>
      </c>
      <c r="P7" s="114" t="str">
        <f t="shared" ref="P7:P70" si="0">IF(ISTEXT(B7),"Contact ConEd","")</f>
        <v>Contact ConEd</v>
      </c>
      <c r="Q7" s="115" t="s">
        <v>165</v>
      </c>
      <c r="R7" s="111" t="s">
        <v>272</v>
      </c>
      <c r="S7" s="111" t="s">
        <v>167</v>
      </c>
      <c r="T7" s="111" t="s">
        <v>273</v>
      </c>
    </row>
    <row r="8" spans="1:20" ht="16.5" customHeight="1" x14ac:dyDescent="0.25">
      <c r="A8" s="66">
        <v>1</v>
      </c>
      <c r="B8" s="69"/>
      <c r="C8" s="66" t="e">
        <f>VLOOKUP(B8,'Measure&amp;Incentive Picklist'!E:J,2,FALSE)</f>
        <v>#N/A</v>
      </c>
      <c r="D8" s="69"/>
      <c r="E8" s="70"/>
      <c r="F8" s="70"/>
      <c r="G8" s="70"/>
      <c r="H8" s="70"/>
      <c r="I8" s="70"/>
      <c r="J8" s="73"/>
      <c r="K8" s="69"/>
      <c r="L8" s="69"/>
      <c r="M8" s="71"/>
      <c r="N8" s="71"/>
      <c r="O8" s="72" t="str">
        <f>IF(AND(M8="",N8=""),"",$M8+$N8)</f>
        <v/>
      </c>
      <c r="P8" s="85" t="str">
        <f t="shared" si="0"/>
        <v/>
      </c>
      <c r="Q8" s="127"/>
      <c r="R8" s="65">
        <f>IF(OR(B8&gt;"",D8&gt;0,E8&gt;0,G8&gt;0,F8&gt;0,H8&gt;0,I8&gt;0,J8&gt;0,K8&gt;0,L8&gt;0,M8&gt;0,N8&gt;0,Q8&gt;0),1,0)</f>
        <v>0</v>
      </c>
      <c r="S8" s="65">
        <f t="shared" ref="S8:S39" si="1">IF(AND(B8&gt;0,ISERROR(R8)),1,0)</f>
        <v>0</v>
      </c>
      <c r="T8" s="65">
        <f>IF(ISERROR(O8),1,0)</f>
        <v>0</v>
      </c>
    </row>
    <row r="9" spans="1:20" x14ac:dyDescent="0.25">
      <c r="A9" s="66">
        <f>A8+1</f>
        <v>2</v>
      </c>
      <c r="B9" s="69"/>
      <c r="C9" s="66" t="e">
        <f>VLOOKUP(B9,'Measure&amp;Incentive Picklist'!E:J,2,FALSE)</f>
        <v>#N/A</v>
      </c>
      <c r="D9" s="69"/>
      <c r="E9" s="70"/>
      <c r="F9" s="70"/>
      <c r="G9" s="70"/>
      <c r="H9" s="70"/>
      <c r="I9" s="70"/>
      <c r="J9" s="73"/>
      <c r="K9" s="69"/>
      <c r="L9" s="69"/>
      <c r="M9" s="71"/>
      <c r="N9" s="71"/>
      <c r="O9" s="72" t="str">
        <f t="shared" ref="O9:O72" si="2">IF(AND(M9="",N9=""),"",$M9+$N9)</f>
        <v/>
      </c>
      <c r="P9" s="85" t="str">
        <f t="shared" si="0"/>
        <v/>
      </c>
      <c r="Q9" s="127"/>
      <c r="R9" s="65">
        <f t="shared" ref="R9:R72" si="3">IF(OR(B9&gt;"",D9&gt;0,E9&gt;0,G9&gt;0,F9&gt;0,H9&gt;0,I9&gt;0,J9&gt;0,K9&gt;0,L9&gt;0,M9&gt;0,N9&gt;0,Q9&gt;0),1,0)</f>
        <v>0</v>
      </c>
      <c r="S9" s="65">
        <f>IF(AND(B9&gt;0,ISERROR(R9)),1,0)</f>
        <v>0</v>
      </c>
      <c r="T9" s="65">
        <f t="shared" ref="T9:T72" si="4">IF(ISERROR(O9),1,0)</f>
        <v>0</v>
      </c>
    </row>
    <row r="10" spans="1:20" x14ac:dyDescent="0.25">
      <c r="A10" s="66">
        <f t="shared" ref="A10:A73" si="5">A9+1</f>
        <v>3</v>
      </c>
      <c r="B10" s="69"/>
      <c r="C10" s="66" t="e">
        <f>VLOOKUP(B10,'Measure&amp;Incentive Picklist'!E:J,2,FALSE)</f>
        <v>#N/A</v>
      </c>
      <c r="D10" s="69"/>
      <c r="E10" s="70"/>
      <c r="F10" s="70"/>
      <c r="G10" s="70"/>
      <c r="H10" s="70"/>
      <c r="I10" s="70"/>
      <c r="J10" s="73"/>
      <c r="K10" s="69"/>
      <c r="L10" s="69"/>
      <c r="M10" s="71"/>
      <c r="N10" s="71"/>
      <c r="O10" s="72" t="str">
        <f t="shared" si="2"/>
        <v/>
      </c>
      <c r="P10" s="85" t="str">
        <f t="shared" si="0"/>
        <v/>
      </c>
      <c r="Q10" s="127"/>
      <c r="R10" s="65">
        <f t="shared" si="3"/>
        <v>0</v>
      </c>
      <c r="S10" s="65">
        <f t="shared" si="1"/>
        <v>0</v>
      </c>
      <c r="T10" s="65">
        <f t="shared" si="4"/>
        <v>0</v>
      </c>
    </row>
    <row r="11" spans="1:20" x14ac:dyDescent="0.25">
      <c r="A11" s="66">
        <f t="shared" si="5"/>
        <v>4</v>
      </c>
      <c r="B11" s="69"/>
      <c r="C11" s="66" t="e">
        <f>VLOOKUP(B11,'Measure&amp;Incentive Picklist'!E:J,2,FALSE)</f>
        <v>#N/A</v>
      </c>
      <c r="D11" s="69"/>
      <c r="E11" s="70"/>
      <c r="F11" s="70"/>
      <c r="G11" s="70"/>
      <c r="H11" s="70"/>
      <c r="I11" s="70"/>
      <c r="J11" s="73"/>
      <c r="K11" s="69"/>
      <c r="L11" s="69"/>
      <c r="M11" s="71"/>
      <c r="N11" s="71"/>
      <c r="O11" s="72" t="str">
        <f t="shared" si="2"/>
        <v/>
      </c>
      <c r="P11" s="85" t="str">
        <f t="shared" si="0"/>
        <v/>
      </c>
      <c r="Q11" s="127"/>
      <c r="R11" s="65">
        <f t="shared" si="3"/>
        <v>0</v>
      </c>
      <c r="S11" s="65">
        <f t="shared" si="1"/>
        <v>0</v>
      </c>
      <c r="T11" s="65">
        <f t="shared" si="4"/>
        <v>0</v>
      </c>
    </row>
    <row r="12" spans="1:20" x14ac:dyDescent="0.25">
      <c r="A12" s="66">
        <f t="shared" si="5"/>
        <v>5</v>
      </c>
      <c r="B12" s="69"/>
      <c r="C12" s="66" t="e">
        <f>VLOOKUP(B12,'Measure&amp;Incentive Picklist'!E:J,2,FALSE)</f>
        <v>#N/A</v>
      </c>
      <c r="D12" s="69"/>
      <c r="E12" s="70"/>
      <c r="F12" s="70"/>
      <c r="G12" s="70"/>
      <c r="H12" s="70"/>
      <c r="I12" s="70"/>
      <c r="J12" s="73"/>
      <c r="K12" s="69"/>
      <c r="L12" s="69"/>
      <c r="M12" s="71"/>
      <c r="N12" s="71"/>
      <c r="O12" s="72" t="str">
        <f t="shared" si="2"/>
        <v/>
      </c>
      <c r="P12" s="85" t="str">
        <f t="shared" si="0"/>
        <v/>
      </c>
      <c r="Q12" s="127"/>
      <c r="R12" s="65">
        <f t="shared" si="3"/>
        <v>0</v>
      </c>
      <c r="S12" s="65">
        <f t="shared" si="1"/>
        <v>0</v>
      </c>
      <c r="T12" s="65">
        <f t="shared" si="4"/>
        <v>0</v>
      </c>
    </row>
    <row r="13" spans="1:20" x14ac:dyDescent="0.25">
      <c r="A13" s="66">
        <f t="shared" si="5"/>
        <v>6</v>
      </c>
      <c r="B13" s="69"/>
      <c r="C13" s="66" t="e">
        <f>VLOOKUP(B13,'Measure&amp;Incentive Picklist'!E:J,2,FALSE)</f>
        <v>#N/A</v>
      </c>
      <c r="D13" s="69"/>
      <c r="E13" s="70"/>
      <c r="F13" s="70"/>
      <c r="G13" s="70"/>
      <c r="H13" s="70"/>
      <c r="I13" s="70"/>
      <c r="J13" s="73"/>
      <c r="K13" s="69"/>
      <c r="L13" s="69"/>
      <c r="M13" s="71"/>
      <c r="N13" s="71"/>
      <c r="O13" s="72" t="str">
        <f t="shared" si="2"/>
        <v/>
      </c>
      <c r="P13" s="85" t="str">
        <f t="shared" si="0"/>
        <v/>
      </c>
      <c r="Q13" s="127"/>
      <c r="R13" s="65">
        <f t="shared" si="3"/>
        <v>0</v>
      </c>
      <c r="S13" s="65">
        <f t="shared" si="1"/>
        <v>0</v>
      </c>
      <c r="T13" s="65">
        <f t="shared" si="4"/>
        <v>0</v>
      </c>
    </row>
    <row r="14" spans="1:20" x14ac:dyDescent="0.25">
      <c r="A14" s="66">
        <f t="shared" si="5"/>
        <v>7</v>
      </c>
      <c r="B14" s="69"/>
      <c r="C14" s="66" t="e">
        <f>VLOOKUP(B14,'Measure&amp;Incentive Picklist'!E:J,2,FALSE)</f>
        <v>#N/A</v>
      </c>
      <c r="D14" s="69"/>
      <c r="E14" s="70"/>
      <c r="F14" s="70"/>
      <c r="G14" s="70"/>
      <c r="H14" s="70"/>
      <c r="I14" s="70"/>
      <c r="J14" s="73"/>
      <c r="K14" s="69"/>
      <c r="L14" s="69"/>
      <c r="M14" s="71"/>
      <c r="N14" s="71"/>
      <c r="O14" s="72" t="str">
        <f t="shared" si="2"/>
        <v/>
      </c>
      <c r="P14" s="85" t="str">
        <f t="shared" si="0"/>
        <v/>
      </c>
      <c r="Q14" s="127"/>
      <c r="R14" s="65">
        <f t="shared" si="3"/>
        <v>0</v>
      </c>
      <c r="S14" s="65">
        <f t="shared" si="1"/>
        <v>0</v>
      </c>
      <c r="T14" s="65">
        <f t="shared" si="4"/>
        <v>0</v>
      </c>
    </row>
    <row r="15" spans="1:20" x14ac:dyDescent="0.25">
      <c r="A15" s="66">
        <f t="shared" si="5"/>
        <v>8</v>
      </c>
      <c r="B15" s="69"/>
      <c r="C15" s="66" t="e">
        <f>VLOOKUP(B15,'Measure&amp;Incentive Picklist'!E:J,2,FALSE)</f>
        <v>#N/A</v>
      </c>
      <c r="D15" s="69"/>
      <c r="E15" s="70"/>
      <c r="F15" s="70"/>
      <c r="G15" s="70"/>
      <c r="H15" s="70"/>
      <c r="I15" s="70"/>
      <c r="J15" s="73"/>
      <c r="K15" s="69"/>
      <c r="L15" s="69"/>
      <c r="M15" s="71"/>
      <c r="N15" s="71"/>
      <c r="O15" s="72" t="str">
        <f t="shared" si="2"/>
        <v/>
      </c>
      <c r="P15" s="85" t="str">
        <f t="shared" si="0"/>
        <v/>
      </c>
      <c r="Q15" s="127"/>
      <c r="R15" s="65">
        <f t="shared" si="3"/>
        <v>0</v>
      </c>
      <c r="S15" s="65">
        <f t="shared" si="1"/>
        <v>0</v>
      </c>
      <c r="T15" s="65">
        <f t="shared" si="4"/>
        <v>0</v>
      </c>
    </row>
    <row r="16" spans="1:20" x14ac:dyDescent="0.25">
      <c r="A16" s="66">
        <f t="shared" si="5"/>
        <v>9</v>
      </c>
      <c r="B16" s="69"/>
      <c r="C16" s="66" t="e">
        <f>VLOOKUP(B16,'Measure&amp;Incentive Picklist'!E:J,2,FALSE)</f>
        <v>#N/A</v>
      </c>
      <c r="D16" s="69"/>
      <c r="E16" s="70"/>
      <c r="F16" s="70"/>
      <c r="G16" s="70"/>
      <c r="H16" s="70"/>
      <c r="I16" s="70"/>
      <c r="J16" s="73"/>
      <c r="K16" s="69"/>
      <c r="L16" s="69"/>
      <c r="M16" s="71"/>
      <c r="N16" s="71"/>
      <c r="O16" s="72" t="str">
        <f t="shared" si="2"/>
        <v/>
      </c>
      <c r="P16" s="85" t="str">
        <f t="shared" si="0"/>
        <v/>
      </c>
      <c r="Q16" s="127"/>
      <c r="R16" s="65">
        <f t="shared" si="3"/>
        <v>0</v>
      </c>
      <c r="S16" s="65">
        <f t="shared" si="1"/>
        <v>0</v>
      </c>
      <c r="T16" s="65">
        <f t="shared" si="4"/>
        <v>0</v>
      </c>
    </row>
    <row r="17" spans="1:20" x14ac:dyDescent="0.25">
      <c r="A17" s="66">
        <f t="shared" si="5"/>
        <v>10</v>
      </c>
      <c r="B17" s="69"/>
      <c r="C17" s="66" t="e">
        <f>VLOOKUP(B17,'Measure&amp;Incentive Picklist'!E:J,2,FALSE)</f>
        <v>#N/A</v>
      </c>
      <c r="D17" s="69"/>
      <c r="E17" s="70"/>
      <c r="F17" s="70"/>
      <c r="G17" s="70"/>
      <c r="H17" s="70"/>
      <c r="I17" s="70"/>
      <c r="J17" s="73"/>
      <c r="K17" s="69"/>
      <c r="L17" s="69"/>
      <c r="M17" s="71"/>
      <c r="N17" s="71"/>
      <c r="O17" s="72" t="str">
        <f t="shared" si="2"/>
        <v/>
      </c>
      <c r="P17" s="85" t="str">
        <f t="shared" si="0"/>
        <v/>
      </c>
      <c r="Q17" s="127"/>
      <c r="R17" s="65">
        <f t="shared" si="3"/>
        <v>0</v>
      </c>
      <c r="S17" s="65">
        <f t="shared" si="1"/>
        <v>0</v>
      </c>
      <c r="T17" s="65">
        <f t="shared" si="4"/>
        <v>0</v>
      </c>
    </row>
    <row r="18" spans="1:20" x14ac:dyDescent="0.25">
      <c r="A18" s="66">
        <f t="shared" si="5"/>
        <v>11</v>
      </c>
      <c r="B18" s="69"/>
      <c r="C18" s="66" t="e">
        <f>VLOOKUP(B18,'Measure&amp;Incentive Picklist'!E:J,2,FALSE)</f>
        <v>#N/A</v>
      </c>
      <c r="D18" s="69"/>
      <c r="E18" s="70"/>
      <c r="F18" s="70"/>
      <c r="G18" s="70"/>
      <c r="H18" s="70"/>
      <c r="I18" s="70"/>
      <c r="J18" s="73"/>
      <c r="K18" s="69"/>
      <c r="L18" s="69"/>
      <c r="M18" s="71"/>
      <c r="N18" s="71"/>
      <c r="O18" s="72" t="str">
        <f t="shared" si="2"/>
        <v/>
      </c>
      <c r="P18" s="85" t="str">
        <f t="shared" si="0"/>
        <v/>
      </c>
      <c r="Q18" s="127"/>
      <c r="R18" s="65">
        <f t="shared" si="3"/>
        <v>0</v>
      </c>
      <c r="S18" s="65">
        <f t="shared" si="1"/>
        <v>0</v>
      </c>
      <c r="T18" s="65">
        <f t="shared" si="4"/>
        <v>0</v>
      </c>
    </row>
    <row r="19" spans="1:20" x14ac:dyDescent="0.25">
      <c r="A19" s="66">
        <f t="shared" si="5"/>
        <v>12</v>
      </c>
      <c r="B19" s="69"/>
      <c r="C19" s="66" t="e">
        <f>VLOOKUP(B19,'Measure&amp;Incentive Picklist'!E:J,2,FALSE)</f>
        <v>#N/A</v>
      </c>
      <c r="D19" s="69"/>
      <c r="E19" s="70"/>
      <c r="F19" s="70"/>
      <c r="G19" s="70"/>
      <c r="H19" s="70"/>
      <c r="I19" s="70"/>
      <c r="J19" s="73"/>
      <c r="K19" s="69"/>
      <c r="L19" s="69"/>
      <c r="M19" s="71"/>
      <c r="N19" s="71"/>
      <c r="O19" s="72" t="str">
        <f t="shared" si="2"/>
        <v/>
      </c>
      <c r="P19" s="85" t="str">
        <f t="shared" si="0"/>
        <v/>
      </c>
      <c r="Q19" s="127"/>
      <c r="R19" s="65">
        <f t="shared" si="3"/>
        <v>0</v>
      </c>
      <c r="S19" s="65">
        <f t="shared" si="1"/>
        <v>0</v>
      </c>
      <c r="T19" s="65">
        <f t="shared" si="4"/>
        <v>0</v>
      </c>
    </row>
    <row r="20" spans="1:20" x14ac:dyDescent="0.25">
      <c r="A20" s="66">
        <f t="shared" si="5"/>
        <v>13</v>
      </c>
      <c r="B20" s="69"/>
      <c r="C20" s="66" t="e">
        <f>VLOOKUP(B20,'Measure&amp;Incentive Picklist'!E:J,2,FALSE)</f>
        <v>#N/A</v>
      </c>
      <c r="D20" s="69"/>
      <c r="E20" s="70"/>
      <c r="F20" s="70"/>
      <c r="G20" s="70"/>
      <c r="H20" s="70"/>
      <c r="I20" s="70"/>
      <c r="J20" s="73"/>
      <c r="K20" s="69"/>
      <c r="L20" s="69"/>
      <c r="M20" s="71"/>
      <c r="N20" s="71"/>
      <c r="O20" s="72" t="str">
        <f t="shared" si="2"/>
        <v/>
      </c>
      <c r="P20" s="85" t="str">
        <f t="shared" si="0"/>
        <v/>
      </c>
      <c r="Q20" s="127"/>
      <c r="R20" s="65">
        <f t="shared" si="3"/>
        <v>0</v>
      </c>
      <c r="S20" s="65">
        <f t="shared" si="1"/>
        <v>0</v>
      </c>
      <c r="T20" s="65">
        <f t="shared" si="4"/>
        <v>0</v>
      </c>
    </row>
    <row r="21" spans="1:20" x14ac:dyDescent="0.25">
      <c r="A21" s="66">
        <f t="shared" si="5"/>
        <v>14</v>
      </c>
      <c r="B21" s="69"/>
      <c r="C21" s="66" t="e">
        <f>VLOOKUP(B21,'Measure&amp;Incentive Picklist'!E:J,2,FALSE)</f>
        <v>#N/A</v>
      </c>
      <c r="D21" s="69"/>
      <c r="E21" s="70"/>
      <c r="F21" s="70"/>
      <c r="G21" s="70"/>
      <c r="H21" s="70"/>
      <c r="I21" s="70"/>
      <c r="J21" s="73"/>
      <c r="K21" s="69"/>
      <c r="L21" s="69"/>
      <c r="M21" s="71"/>
      <c r="N21" s="71"/>
      <c r="O21" s="72" t="str">
        <f t="shared" si="2"/>
        <v/>
      </c>
      <c r="P21" s="85" t="str">
        <f t="shared" si="0"/>
        <v/>
      </c>
      <c r="Q21" s="127"/>
      <c r="R21" s="65">
        <f t="shared" si="3"/>
        <v>0</v>
      </c>
      <c r="S21" s="65">
        <f t="shared" si="1"/>
        <v>0</v>
      </c>
      <c r="T21" s="65">
        <f t="shared" si="4"/>
        <v>0</v>
      </c>
    </row>
    <row r="22" spans="1:20" x14ac:dyDescent="0.25">
      <c r="A22" s="66">
        <f t="shared" si="5"/>
        <v>15</v>
      </c>
      <c r="B22" s="69"/>
      <c r="C22" s="66" t="e">
        <f>VLOOKUP(B22,'Measure&amp;Incentive Picklist'!E:J,2,FALSE)</f>
        <v>#N/A</v>
      </c>
      <c r="D22" s="69"/>
      <c r="E22" s="70"/>
      <c r="F22" s="70"/>
      <c r="G22" s="70"/>
      <c r="H22" s="70"/>
      <c r="I22" s="70"/>
      <c r="J22" s="73"/>
      <c r="K22" s="69"/>
      <c r="L22" s="69"/>
      <c r="M22" s="71"/>
      <c r="N22" s="71"/>
      <c r="O22" s="72" t="str">
        <f t="shared" si="2"/>
        <v/>
      </c>
      <c r="P22" s="85" t="str">
        <f t="shared" si="0"/>
        <v/>
      </c>
      <c r="Q22" s="127"/>
      <c r="R22" s="65">
        <f t="shared" si="3"/>
        <v>0</v>
      </c>
      <c r="S22" s="65">
        <f t="shared" si="1"/>
        <v>0</v>
      </c>
      <c r="T22" s="65">
        <f t="shared" si="4"/>
        <v>0</v>
      </c>
    </row>
    <row r="23" spans="1:20" x14ac:dyDescent="0.25">
      <c r="A23" s="66">
        <f t="shared" si="5"/>
        <v>16</v>
      </c>
      <c r="B23" s="69"/>
      <c r="C23" s="66" t="e">
        <f>VLOOKUP(B23,'Measure&amp;Incentive Picklist'!E:J,2,FALSE)</f>
        <v>#N/A</v>
      </c>
      <c r="D23" s="69"/>
      <c r="E23" s="70"/>
      <c r="F23" s="70"/>
      <c r="G23" s="70"/>
      <c r="H23" s="70"/>
      <c r="I23" s="70"/>
      <c r="J23" s="73"/>
      <c r="K23" s="69"/>
      <c r="L23" s="69"/>
      <c r="M23" s="71"/>
      <c r="N23" s="71"/>
      <c r="O23" s="72" t="str">
        <f t="shared" si="2"/>
        <v/>
      </c>
      <c r="P23" s="85" t="str">
        <f t="shared" si="0"/>
        <v/>
      </c>
      <c r="Q23" s="127"/>
      <c r="R23" s="65">
        <f t="shared" si="3"/>
        <v>0</v>
      </c>
      <c r="S23" s="65">
        <f t="shared" si="1"/>
        <v>0</v>
      </c>
      <c r="T23" s="65">
        <f t="shared" si="4"/>
        <v>0</v>
      </c>
    </row>
    <row r="24" spans="1:20" x14ac:dyDescent="0.25">
      <c r="A24" s="66">
        <f t="shared" si="5"/>
        <v>17</v>
      </c>
      <c r="B24" s="69"/>
      <c r="C24" s="66" t="e">
        <f>VLOOKUP(B24,'Measure&amp;Incentive Picklist'!E:J,2,FALSE)</f>
        <v>#N/A</v>
      </c>
      <c r="D24" s="69"/>
      <c r="E24" s="70"/>
      <c r="F24" s="70"/>
      <c r="G24" s="70"/>
      <c r="H24" s="70"/>
      <c r="I24" s="70"/>
      <c r="J24" s="73"/>
      <c r="K24" s="69"/>
      <c r="L24" s="69"/>
      <c r="M24" s="71"/>
      <c r="N24" s="71"/>
      <c r="O24" s="72" t="str">
        <f t="shared" si="2"/>
        <v/>
      </c>
      <c r="P24" s="85" t="str">
        <f t="shared" si="0"/>
        <v/>
      </c>
      <c r="Q24" s="127"/>
      <c r="R24" s="65">
        <f t="shared" si="3"/>
        <v>0</v>
      </c>
      <c r="S24" s="65">
        <f t="shared" si="1"/>
        <v>0</v>
      </c>
      <c r="T24" s="65">
        <f t="shared" si="4"/>
        <v>0</v>
      </c>
    </row>
    <row r="25" spans="1:20" x14ac:dyDescent="0.25">
      <c r="A25" s="66">
        <f t="shared" si="5"/>
        <v>18</v>
      </c>
      <c r="B25" s="69"/>
      <c r="C25" s="66" t="e">
        <f>VLOOKUP(B25,'Measure&amp;Incentive Picklist'!E:J,2,FALSE)</f>
        <v>#N/A</v>
      </c>
      <c r="D25" s="69"/>
      <c r="E25" s="70"/>
      <c r="F25" s="70"/>
      <c r="G25" s="70"/>
      <c r="H25" s="70"/>
      <c r="I25" s="70"/>
      <c r="J25" s="73"/>
      <c r="K25" s="69"/>
      <c r="L25" s="69"/>
      <c r="M25" s="71"/>
      <c r="N25" s="71"/>
      <c r="O25" s="72" t="str">
        <f t="shared" si="2"/>
        <v/>
      </c>
      <c r="P25" s="85" t="str">
        <f t="shared" si="0"/>
        <v/>
      </c>
      <c r="Q25" s="127"/>
      <c r="R25" s="65">
        <f t="shared" si="3"/>
        <v>0</v>
      </c>
      <c r="S25" s="65">
        <f t="shared" si="1"/>
        <v>0</v>
      </c>
      <c r="T25" s="65">
        <f t="shared" si="4"/>
        <v>0</v>
      </c>
    </row>
    <row r="26" spans="1:20" x14ac:dyDescent="0.25">
      <c r="A26" s="66">
        <f t="shared" si="5"/>
        <v>19</v>
      </c>
      <c r="B26" s="69"/>
      <c r="C26" s="66" t="e">
        <f>VLOOKUP(B26,'Measure&amp;Incentive Picklist'!E:J,2,FALSE)</f>
        <v>#N/A</v>
      </c>
      <c r="D26" s="69"/>
      <c r="E26" s="70"/>
      <c r="F26" s="70"/>
      <c r="G26" s="70"/>
      <c r="H26" s="70"/>
      <c r="I26" s="70"/>
      <c r="J26" s="73"/>
      <c r="K26" s="69"/>
      <c r="L26" s="69"/>
      <c r="M26" s="71"/>
      <c r="N26" s="71"/>
      <c r="O26" s="72" t="str">
        <f t="shared" si="2"/>
        <v/>
      </c>
      <c r="P26" s="85" t="str">
        <f t="shared" si="0"/>
        <v/>
      </c>
      <c r="Q26" s="127"/>
      <c r="R26" s="65">
        <f t="shared" si="3"/>
        <v>0</v>
      </c>
      <c r="S26" s="65">
        <f t="shared" si="1"/>
        <v>0</v>
      </c>
      <c r="T26" s="65">
        <f t="shared" si="4"/>
        <v>0</v>
      </c>
    </row>
    <row r="27" spans="1:20" x14ac:dyDescent="0.25">
      <c r="A27" s="66">
        <f t="shared" si="5"/>
        <v>20</v>
      </c>
      <c r="B27" s="69"/>
      <c r="C27" s="66" t="e">
        <f>VLOOKUP(B27,'Measure&amp;Incentive Picklist'!E:J,2,FALSE)</f>
        <v>#N/A</v>
      </c>
      <c r="D27" s="69"/>
      <c r="E27" s="70"/>
      <c r="F27" s="70"/>
      <c r="G27" s="70"/>
      <c r="H27" s="70"/>
      <c r="I27" s="70"/>
      <c r="J27" s="73"/>
      <c r="K27" s="69"/>
      <c r="L27" s="69"/>
      <c r="M27" s="71"/>
      <c r="N27" s="71"/>
      <c r="O27" s="72" t="str">
        <f t="shared" si="2"/>
        <v/>
      </c>
      <c r="P27" s="85" t="str">
        <f t="shared" si="0"/>
        <v/>
      </c>
      <c r="Q27" s="127"/>
      <c r="R27" s="65">
        <f t="shared" si="3"/>
        <v>0</v>
      </c>
      <c r="S27" s="65">
        <f t="shared" si="1"/>
        <v>0</v>
      </c>
      <c r="T27" s="65">
        <f t="shared" si="4"/>
        <v>0</v>
      </c>
    </row>
    <row r="28" spans="1:20" x14ac:dyDescent="0.25">
      <c r="A28" s="66">
        <f t="shared" si="5"/>
        <v>21</v>
      </c>
      <c r="B28" s="69"/>
      <c r="C28" s="66" t="e">
        <f>VLOOKUP(B28,'Measure&amp;Incentive Picklist'!E:J,2,FALSE)</f>
        <v>#N/A</v>
      </c>
      <c r="D28" s="69"/>
      <c r="E28" s="70"/>
      <c r="F28" s="70"/>
      <c r="G28" s="70"/>
      <c r="H28" s="70"/>
      <c r="I28" s="70"/>
      <c r="J28" s="73"/>
      <c r="K28" s="69"/>
      <c r="L28" s="69"/>
      <c r="M28" s="71"/>
      <c r="N28" s="71"/>
      <c r="O28" s="72" t="str">
        <f t="shared" si="2"/>
        <v/>
      </c>
      <c r="P28" s="85" t="str">
        <f t="shared" si="0"/>
        <v/>
      </c>
      <c r="Q28" s="127"/>
      <c r="R28" s="65">
        <f t="shared" si="3"/>
        <v>0</v>
      </c>
      <c r="S28" s="65">
        <f t="shared" si="1"/>
        <v>0</v>
      </c>
      <c r="T28" s="65">
        <f t="shared" si="4"/>
        <v>0</v>
      </c>
    </row>
    <row r="29" spans="1:20" x14ac:dyDescent="0.25">
      <c r="A29" s="66">
        <f t="shared" si="5"/>
        <v>22</v>
      </c>
      <c r="B29" s="69"/>
      <c r="C29" s="66" t="e">
        <f>VLOOKUP(B29,'Measure&amp;Incentive Picklist'!E:J,2,FALSE)</f>
        <v>#N/A</v>
      </c>
      <c r="D29" s="69"/>
      <c r="E29" s="70"/>
      <c r="F29" s="70"/>
      <c r="G29" s="70"/>
      <c r="H29" s="70"/>
      <c r="I29" s="70"/>
      <c r="J29" s="73"/>
      <c r="K29" s="69"/>
      <c r="L29" s="69"/>
      <c r="M29" s="71"/>
      <c r="N29" s="71"/>
      <c r="O29" s="72" t="str">
        <f t="shared" si="2"/>
        <v/>
      </c>
      <c r="P29" s="85" t="str">
        <f t="shared" si="0"/>
        <v/>
      </c>
      <c r="Q29" s="127"/>
      <c r="R29" s="65">
        <f t="shared" si="3"/>
        <v>0</v>
      </c>
      <c r="S29" s="65">
        <f t="shared" si="1"/>
        <v>0</v>
      </c>
      <c r="T29" s="65">
        <f t="shared" si="4"/>
        <v>0</v>
      </c>
    </row>
    <row r="30" spans="1:20" x14ac:dyDescent="0.25">
      <c r="A30" s="66">
        <f t="shared" si="5"/>
        <v>23</v>
      </c>
      <c r="B30" s="69"/>
      <c r="C30" s="66" t="e">
        <f>VLOOKUP(B30,'Measure&amp;Incentive Picklist'!E:J,2,FALSE)</f>
        <v>#N/A</v>
      </c>
      <c r="D30" s="69"/>
      <c r="E30" s="70"/>
      <c r="F30" s="70"/>
      <c r="G30" s="70"/>
      <c r="H30" s="70"/>
      <c r="I30" s="70"/>
      <c r="J30" s="73"/>
      <c r="K30" s="69"/>
      <c r="L30" s="69"/>
      <c r="M30" s="71"/>
      <c r="N30" s="71"/>
      <c r="O30" s="72" t="str">
        <f t="shared" si="2"/>
        <v/>
      </c>
      <c r="P30" s="85" t="str">
        <f t="shared" si="0"/>
        <v/>
      </c>
      <c r="Q30" s="127"/>
      <c r="R30" s="65">
        <f t="shared" si="3"/>
        <v>0</v>
      </c>
      <c r="S30" s="65">
        <f t="shared" si="1"/>
        <v>0</v>
      </c>
      <c r="T30" s="65">
        <f t="shared" si="4"/>
        <v>0</v>
      </c>
    </row>
    <row r="31" spans="1:20" x14ac:dyDescent="0.25">
      <c r="A31" s="66">
        <f t="shared" si="5"/>
        <v>24</v>
      </c>
      <c r="B31" s="69"/>
      <c r="C31" s="66" t="e">
        <f>VLOOKUP(B31,'Measure&amp;Incentive Picklist'!E:J,2,FALSE)</f>
        <v>#N/A</v>
      </c>
      <c r="D31" s="69"/>
      <c r="E31" s="70"/>
      <c r="F31" s="70"/>
      <c r="G31" s="70"/>
      <c r="H31" s="70"/>
      <c r="I31" s="70"/>
      <c r="J31" s="73"/>
      <c r="K31" s="69"/>
      <c r="L31" s="69"/>
      <c r="M31" s="71"/>
      <c r="N31" s="71"/>
      <c r="O31" s="72" t="str">
        <f t="shared" si="2"/>
        <v/>
      </c>
      <c r="P31" s="85" t="str">
        <f t="shared" si="0"/>
        <v/>
      </c>
      <c r="Q31" s="127"/>
      <c r="R31" s="65">
        <f t="shared" si="3"/>
        <v>0</v>
      </c>
      <c r="S31" s="65">
        <f t="shared" si="1"/>
        <v>0</v>
      </c>
      <c r="T31" s="65">
        <f t="shared" si="4"/>
        <v>0</v>
      </c>
    </row>
    <row r="32" spans="1:20" x14ac:dyDescent="0.25">
      <c r="A32" s="66">
        <f t="shared" si="5"/>
        <v>25</v>
      </c>
      <c r="B32" s="69"/>
      <c r="C32" s="66" t="e">
        <f>VLOOKUP(B32,'Measure&amp;Incentive Picklist'!E:J,2,FALSE)</f>
        <v>#N/A</v>
      </c>
      <c r="D32" s="69"/>
      <c r="E32" s="70"/>
      <c r="F32" s="70"/>
      <c r="G32" s="70"/>
      <c r="H32" s="70"/>
      <c r="I32" s="70"/>
      <c r="J32" s="73"/>
      <c r="K32" s="69"/>
      <c r="L32" s="69"/>
      <c r="M32" s="71"/>
      <c r="N32" s="71"/>
      <c r="O32" s="72" t="str">
        <f t="shared" si="2"/>
        <v/>
      </c>
      <c r="P32" s="85" t="str">
        <f t="shared" si="0"/>
        <v/>
      </c>
      <c r="Q32" s="127"/>
      <c r="R32" s="65">
        <f t="shared" si="3"/>
        <v>0</v>
      </c>
      <c r="S32" s="65">
        <f t="shared" si="1"/>
        <v>0</v>
      </c>
      <c r="T32" s="65">
        <f t="shared" si="4"/>
        <v>0</v>
      </c>
    </row>
    <row r="33" spans="1:20" x14ac:dyDescent="0.25">
      <c r="A33" s="66">
        <f t="shared" si="5"/>
        <v>26</v>
      </c>
      <c r="B33" s="69"/>
      <c r="C33" s="66" t="e">
        <f>VLOOKUP(B33,'Measure&amp;Incentive Picklist'!E:J,2,FALSE)</f>
        <v>#N/A</v>
      </c>
      <c r="D33" s="69"/>
      <c r="E33" s="70"/>
      <c r="F33" s="70"/>
      <c r="G33" s="70"/>
      <c r="H33" s="70"/>
      <c r="I33" s="70"/>
      <c r="J33" s="73"/>
      <c r="K33" s="69"/>
      <c r="L33" s="69"/>
      <c r="M33" s="71"/>
      <c r="N33" s="71"/>
      <c r="O33" s="72" t="str">
        <f t="shared" si="2"/>
        <v/>
      </c>
      <c r="P33" s="85" t="str">
        <f t="shared" si="0"/>
        <v/>
      </c>
      <c r="Q33" s="127"/>
      <c r="R33" s="65">
        <f t="shared" si="3"/>
        <v>0</v>
      </c>
      <c r="S33" s="65">
        <f t="shared" si="1"/>
        <v>0</v>
      </c>
      <c r="T33" s="65">
        <f t="shared" si="4"/>
        <v>0</v>
      </c>
    </row>
    <row r="34" spans="1:20" x14ac:dyDescent="0.25">
      <c r="A34" s="66">
        <f t="shared" si="5"/>
        <v>27</v>
      </c>
      <c r="B34" s="69"/>
      <c r="C34" s="66" t="e">
        <f>VLOOKUP(B34,'Measure&amp;Incentive Picklist'!E:J,2,FALSE)</f>
        <v>#N/A</v>
      </c>
      <c r="D34" s="69"/>
      <c r="E34" s="70"/>
      <c r="F34" s="70"/>
      <c r="G34" s="70"/>
      <c r="H34" s="70"/>
      <c r="I34" s="70"/>
      <c r="J34" s="73"/>
      <c r="K34" s="69"/>
      <c r="L34" s="69"/>
      <c r="M34" s="71"/>
      <c r="N34" s="71"/>
      <c r="O34" s="72" t="str">
        <f t="shared" si="2"/>
        <v/>
      </c>
      <c r="P34" s="85" t="str">
        <f t="shared" si="0"/>
        <v/>
      </c>
      <c r="Q34" s="127"/>
      <c r="R34" s="65">
        <f t="shared" si="3"/>
        <v>0</v>
      </c>
      <c r="S34" s="65">
        <f t="shared" si="1"/>
        <v>0</v>
      </c>
      <c r="T34" s="65">
        <f t="shared" si="4"/>
        <v>0</v>
      </c>
    </row>
    <row r="35" spans="1:20" x14ac:dyDescent="0.25">
      <c r="A35" s="66">
        <f t="shared" si="5"/>
        <v>28</v>
      </c>
      <c r="B35" s="69"/>
      <c r="C35" s="66" t="e">
        <f>VLOOKUP(B35,'Measure&amp;Incentive Picklist'!E:J,2,FALSE)</f>
        <v>#N/A</v>
      </c>
      <c r="D35" s="69"/>
      <c r="E35" s="70"/>
      <c r="F35" s="70"/>
      <c r="G35" s="70"/>
      <c r="H35" s="70"/>
      <c r="I35" s="70"/>
      <c r="J35" s="73"/>
      <c r="K35" s="69"/>
      <c r="L35" s="69"/>
      <c r="M35" s="71"/>
      <c r="N35" s="71"/>
      <c r="O35" s="72" t="str">
        <f t="shared" si="2"/>
        <v/>
      </c>
      <c r="P35" s="85" t="str">
        <f t="shared" si="0"/>
        <v/>
      </c>
      <c r="Q35" s="127"/>
      <c r="R35" s="65">
        <f t="shared" si="3"/>
        <v>0</v>
      </c>
      <c r="S35" s="65">
        <f t="shared" si="1"/>
        <v>0</v>
      </c>
      <c r="T35" s="65">
        <f t="shared" si="4"/>
        <v>0</v>
      </c>
    </row>
    <row r="36" spans="1:20" x14ac:dyDescent="0.25">
      <c r="A36" s="66">
        <f t="shared" si="5"/>
        <v>29</v>
      </c>
      <c r="B36" s="69"/>
      <c r="C36" s="66" t="e">
        <f>VLOOKUP(B36,'Measure&amp;Incentive Picklist'!E:J,2,FALSE)</f>
        <v>#N/A</v>
      </c>
      <c r="D36" s="69"/>
      <c r="E36" s="70"/>
      <c r="F36" s="70"/>
      <c r="G36" s="70"/>
      <c r="H36" s="70"/>
      <c r="I36" s="70"/>
      <c r="J36" s="73"/>
      <c r="K36" s="69"/>
      <c r="L36" s="69"/>
      <c r="M36" s="71"/>
      <c r="N36" s="71"/>
      <c r="O36" s="72" t="str">
        <f t="shared" si="2"/>
        <v/>
      </c>
      <c r="P36" s="85" t="str">
        <f t="shared" si="0"/>
        <v/>
      </c>
      <c r="Q36" s="127"/>
      <c r="R36" s="65">
        <f t="shared" si="3"/>
        <v>0</v>
      </c>
      <c r="S36" s="65">
        <f t="shared" si="1"/>
        <v>0</v>
      </c>
      <c r="T36" s="65">
        <f t="shared" si="4"/>
        <v>0</v>
      </c>
    </row>
    <row r="37" spans="1:20" x14ac:dyDescent="0.25">
      <c r="A37" s="66">
        <f t="shared" si="5"/>
        <v>30</v>
      </c>
      <c r="B37" s="69"/>
      <c r="C37" s="66" t="e">
        <f>VLOOKUP(B37,'Measure&amp;Incentive Picklist'!E:J,2,FALSE)</f>
        <v>#N/A</v>
      </c>
      <c r="D37" s="69"/>
      <c r="E37" s="70"/>
      <c r="F37" s="70"/>
      <c r="G37" s="70"/>
      <c r="H37" s="70"/>
      <c r="I37" s="70"/>
      <c r="J37" s="73"/>
      <c r="K37" s="69"/>
      <c r="L37" s="69"/>
      <c r="M37" s="71"/>
      <c r="N37" s="71"/>
      <c r="O37" s="72" t="str">
        <f t="shared" si="2"/>
        <v/>
      </c>
      <c r="P37" s="85" t="str">
        <f t="shared" si="0"/>
        <v/>
      </c>
      <c r="Q37" s="127"/>
      <c r="R37" s="65">
        <f t="shared" si="3"/>
        <v>0</v>
      </c>
      <c r="S37" s="65">
        <f t="shared" si="1"/>
        <v>0</v>
      </c>
      <c r="T37" s="65">
        <f t="shared" si="4"/>
        <v>0</v>
      </c>
    </row>
    <row r="38" spans="1:20" x14ac:dyDescent="0.25">
      <c r="A38" s="66">
        <f t="shared" si="5"/>
        <v>31</v>
      </c>
      <c r="B38" s="69"/>
      <c r="C38" s="66" t="e">
        <f>VLOOKUP(B38,'Measure&amp;Incentive Picklist'!E:J,2,FALSE)</f>
        <v>#N/A</v>
      </c>
      <c r="D38" s="69"/>
      <c r="E38" s="70"/>
      <c r="F38" s="70"/>
      <c r="G38" s="70"/>
      <c r="H38" s="70"/>
      <c r="I38" s="70"/>
      <c r="J38" s="73"/>
      <c r="K38" s="69"/>
      <c r="L38" s="69"/>
      <c r="M38" s="71"/>
      <c r="N38" s="71"/>
      <c r="O38" s="72" t="str">
        <f t="shared" si="2"/>
        <v/>
      </c>
      <c r="P38" s="85" t="str">
        <f t="shared" si="0"/>
        <v/>
      </c>
      <c r="Q38" s="127"/>
      <c r="R38" s="65">
        <f t="shared" si="3"/>
        <v>0</v>
      </c>
      <c r="S38" s="65">
        <f t="shared" si="1"/>
        <v>0</v>
      </c>
      <c r="T38" s="65">
        <f t="shared" si="4"/>
        <v>0</v>
      </c>
    </row>
    <row r="39" spans="1:20" x14ac:dyDescent="0.25">
      <c r="A39" s="66">
        <f t="shared" si="5"/>
        <v>32</v>
      </c>
      <c r="B39" s="69"/>
      <c r="C39" s="66" t="e">
        <f>VLOOKUP(B39,'Measure&amp;Incentive Picklist'!E:J,2,FALSE)</f>
        <v>#N/A</v>
      </c>
      <c r="D39" s="69"/>
      <c r="E39" s="70"/>
      <c r="F39" s="70"/>
      <c r="G39" s="70"/>
      <c r="H39" s="70"/>
      <c r="I39" s="70"/>
      <c r="J39" s="73"/>
      <c r="K39" s="69"/>
      <c r="L39" s="69"/>
      <c r="M39" s="71"/>
      <c r="N39" s="71"/>
      <c r="O39" s="72" t="str">
        <f t="shared" si="2"/>
        <v/>
      </c>
      <c r="P39" s="85" t="str">
        <f t="shared" si="0"/>
        <v/>
      </c>
      <c r="Q39" s="127"/>
      <c r="R39" s="65">
        <f t="shared" si="3"/>
        <v>0</v>
      </c>
      <c r="S39" s="65">
        <f t="shared" si="1"/>
        <v>0</v>
      </c>
      <c r="T39" s="65">
        <f t="shared" si="4"/>
        <v>0</v>
      </c>
    </row>
    <row r="40" spans="1:20" x14ac:dyDescent="0.25">
      <c r="A40" s="66">
        <f t="shared" si="5"/>
        <v>33</v>
      </c>
      <c r="B40" s="69"/>
      <c r="C40" s="66" t="e">
        <f>VLOOKUP(B40,'Measure&amp;Incentive Picklist'!E:J,2,FALSE)</f>
        <v>#N/A</v>
      </c>
      <c r="D40" s="69"/>
      <c r="E40" s="70"/>
      <c r="F40" s="70"/>
      <c r="G40" s="70"/>
      <c r="H40" s="70"/>
      <c r="I40" s="70"/>
      <c r="J40" s="73"/>
      <c r="K40" s="69"/>
      <c r="L40" s="69"/>
      <c r="M40" s="71"/>
      <c r="N40" s="71"/>
      <c r="O40" s="72" t="str">
        <f t="shared" si="2"/>
        <v/>
      </c>
      <c r="P40" s="85" t="str">
        <f t="shared" si="0"/>
        <v/>
      </c>
      <c r="Q40" s="127"/>
      <c r="R40" s="65">
        <f t="shared" si="3"/>
        <v>0</v>
      </c>
      <c r="S40" s="65">
        <f t="shared" ref="S40:S71" si="6">IF(AND(B40&gt;0,ISERROR(R40)),1,0)</f>
        <v>0</v>
      </c>
      <c r="T40" s="65">
        <f t="shared" si="4"/>
        <v>0</v>
      </c>
    </row>
    <row r="41" spans="1:20" x14ac:dyDescent="0.25">
      <c r="A41" s="66">
        <f t="shared" si="5"/>
        <v>34</v>
      </c>
      <c r="B41" s="69"/>
      <c r="C41" s="66" t="e">
        <f>VLOOKUP(B41,'Measure&amp;Incentive Picklist'!E:J,2,FALSE)</f>
        <v>#N/A</v>
      </c>
      <c r="D41" s="69"/>
      <c r="E41" s="70"/>
      <c r="F41" s="70"/>
      <c r="G41" s="70"/>
      <c r="H41" s="70"/>
      <c r="I41" s="70"/>
      <c r="J41" s="73"/>
      <c r="K41" s="69"/>
      <c r="L41" s="69"/>
      <c r="M41" s="71"/>
      <c r="N41" s="71"/>
      <c r="O41" s="72" t="str">
        <f t="shared" si="2"/>
        <v/>
      </c>
      <c r="P41" s="85" t="str">
        <f t="shared" si="0"/>
        <v/>
      </c>
      <c r="Q41" s="127"/>
      <c r="R41" s="65">
        <f t="shared" si="3"/>
        <v>0</v>
      </c>
      <c r="S41" s="65">
        <f t="shared" si="6"/>
        <v>0</v>
      </c>
      <c r="T41" s="65">
        <f t="shared" si="4"/>
        <v>0</v>
      </c>
    </row>
    <row r="42" spans="1:20" x14ac:dyDescent="0.25">
      <c r="A42" s="66">
        <f t="shared" si="5"/>
        <v>35</v>
      </c>
      <c r="B42" s="69"/>
      <c r="C42" s="66" t="e">
        <f>VLOOKUP(B42,'Measure&amp;Incentive Picklist'!E:J,2,FALSE)</f>
        <v>#N/A</v>
      </c>
      <c r="D42" s="69"/>
      <c r="E42" s="70"/>
      <c r="F42" s="70"/>
      <c r="G42" s="70"/>
      <c r="H42" s="70"/>
      <c r="I42" s="70"/>
      <c r="J42" s="73"/>
      <c r="K42" s="69"/>
      <c r="L42" s="69"/>
      <c r="M42" s="71"/>
      <c r="N42" s="71"/>
      <c r="O42" s="72" t="str">
        <f t="shared" si="2"/>
        <v/>
      </c>
      <c r="P42" s="85" t="str">
        <f t="shared" si="0"/>
        <v/>
      </c>
      <c r="Q42" s="127"/>
      <c r="R42" s="65">
        <f t="shared" si="3"/>
        <v>0</v>
      </c>
      <c r="S42" s="65">
        <f t="shared" si="6"/>
        <v>0</v>
      </c>
      <c r="T42" s="65">
        <f t="shared" si="4"/>
        <v>0</v>
      </c>
    </row>
    <row r="43" spans="1:20" x14ac:dyDescent="0.25">
      <c r="A43" s="66">
        <f t="shared" si="5"/>
        <v>36</v>
      </c>
      <c r="B43" s="69"/>
      <c r="C43" s="66" t="e">
        <f>VLOOKUP(B43,'Measure&amp;Incentive Picklist'!E:J,2,FALSE)</f>
        <v>#N/A</v>
      </c>
      <c r="D43" s="69"/>
      <c r="E43" s="70"/>
      <c r="F43" s="70"/>
      <c r="G43" s="70"/>
      <c r="H43" s="70"/>
      <c r="I43" s="70"/>
      <c r="J43" s="73"/>
      <c r="K43" s="69"/>
      <c r="L43" s="69"/>
      <c r="M43" s="71"/>
      <c r="N43" s="71"/>
      <c r="O43" s="72" t="str">
        <f t="shared" si="2"/>
        <v/>
      </c>
      <c r="P43" s="85" t="str">
        <f t="shared" si="0"/>
        <v/>
      </c>
      <c r="Q43" s="127"/>
      <c r="R43" s="65">
        <f t="shared" si="3"/>
        <v>0</v>
      </c>
      <c r="S43" s="65">
        <f t="shared" si="6"/>
        <v>0</v>
      </c>
      <c r="T43" s="65">
        <f t="shared" si="4"/>
        <v>0</v>
      </c>
    </row>
    <row r="44" spans="1:20" x14ac:dyDescent="0.25">
      <c r="A44" s="66">
        <f t="shared" si="5"/>
        <v>37</v>
      </c>
      <c r="B44" s="69"/>
      <c r="C44" s="66" t="e">
        <f>VLOOKUP(B44,'Measure&amp;Incentive Picklist'!E:J,2,FALSE)</f>
        <v>#N/A</v>
      </c>
      <c r="D44" s="69"/>
      <c r="E44" s="70"/>
      <c r="F44" s="70"/>
      <c r="G44" s="70"/>
      <c r="H44" s="70"/>
      <c r="I44" s="70"/>
      <c r="J44" s="73"/>
      <c r="K44" s="69"/>
      <c r="L44" s="69"/>
      <c r="M44" s="71"/>
      <c r="N44" s="71"/>
      <c r="O44" s="72" t="str">
        <f t="shared" si="2"/>
        <v/>
      </c>
      <c r="P44" s="85" t="str">
        <f t="shared" si="0"/>
        <v/>
      </c>
      <c r="Q44" s="127"/>
      <c r="R44" s="65">
        <f t="shared" si="3"/>
        <v>0</v>
      </c>
      <c r="S44" s="65">
        <f t="shared" si="6"/>
        <v>0</v>
      </c>
      <c r="T44" s="65">
        <f t="shared" si="4"/>
        <v>0</v>
      </c>
    </row>
    <row r="45" spans="1:20" x14ac:dyDescent="0.25">
      <c r="A45" s="66">
        <f t="shared" si="5"/>
        <v>38</v>
      </c>
      <c r="B45" s="69"/>
      <c r="C45" s="66" t="e">
        <f>VLOOKUP(B45,'Measure&amp;Incentive Picklist'!E:J,2,FALSE)</f>
        <v>#N/A</v>
      </c>
      <c r="D45" s="69"/>
      <c r="E45" s="70"/>
      <c r="F45" s="70"/>
      <c r="G45" s="70"/>
      <c r="H45" s="70"/>
      <c r="I45" s="70"/>
      <c r="J45" s="73"/>
      <c r="K45" s="69"/>
      <c r="L45" s="69"/>
      <c r="M45" s="71"/>
      <c r="N45" s="71"/>
      <c r="O45" s="72" t="str">
        <f t="shared" si="2"/>
        <v/>
      </c>
      <c r="P45" s="85" t="str">
        <f t="shared" si="0"/>
        <v/>
      </c>
      <c r="Q45" s="127"/>
      <c r="R45" s="65">
        <f t="shared" si="3"/>
        <v>0</v>
      </c>
      <c r="S45" s="65">
        <f t="shared" si="6"/>
        <v>0</v>
      </c>
      <c r="T45" s="65">
        <f t="shared" si="4"/>
        <v>0</v>
      </c>
    </row>
    <row r="46" spans="1:20" x14ac:dyDescent="0.25">
      <c r="A46" s="66">
        <f t="shared" si="5"/>
        <v>39</v>
      </c>
      <c r="B46" s="69"/>
      <c r="C46" s="66" t="e">
        <f>VLOOKUP(B46,'Measure&amp;Incentive Picklist'!E:J,2,FALSE)</f>
        <v>#N/A</v>
      </c>
      <c r="D46" s="69"/>
      <c r="E46" s="70"/>
      <c r="F46" s="70"/>
      <c r="G46" s="70"/>
      <c r="H46" s="70"/>
      <c r="I46" s="70"/>
      <c r="J46" s="73"/>
      <c r="K46" s="69"/>
      <c r="L46" s="69"/>
      <c r="M46" s="71"/>
      <c r="N46" s="71"/>
      <c r="O46" s="72" t="str">
        <f t="shared" si="2"/>
        <v/>
      </c>
      <c r="P46" s="85" t="str">
        <f t="shared" si="0"/>
        <v/>
      </c>
      <c r="Q46" s="127"/>
      <c r="R46" s="65">
        <f t="shared" si="3"/>
        <v>0</v>
      </c>
      <c r="S46" s="65">
        <f t="shared" si="6"/>
        <v>0</v>
      </c>
      <c r="T46" s="65">
        <f t="shared" si="4"/>
        <v>0</v>
      </c>
    </row>
    <row r="47" spans="1:20" x14ac:dyDescent="0.25">
      <c r="A47" s="66">
        <f t="shared" si="5"/>
        <v>40</v>
      </c>
      <c r="B47" s="69"/>
      <c r="C47" s="66" t="e">
        <f>VLOOKUP(B47,'Measure&amp;Incentive Picklist'!E:J,2,FALSE)</f>
        <v>#N/A</v>
      </c>
      <c r="D47" s="69"/>
      <c r="E47" s="70"/>
      <c r="F47" s="70"/>
      <c r="G47" s="70"/>
      <c r="H47" s="70"/>
      <c r="I47" s="70"/>
      <c r="J47" s="73"/>
      <c r="K47" s="69"/>
      <c r="L47" s="69"/>
      <c r="M47" s="71"/>
      <c r="N47" s="71"/>
      <c r="O47" s="72" t="str">
        <f t="shared" si="2"/>
        <v/>
      </c>
      <c r="P47" s="85" t="str">
        <f t="shared" si="0"/>
        <v/>
      </c>
      <c r="Q47" s="127"/>
      <c r="R47" s="65">
        <f t="shared" si="3"/>
        <v>0</v>
      </c>
      <c r="S47" s="65">
        <f t="shared" si="6"/>
        <v>0</v>
      </c>
      <c r="T47" s="65">
        <f t="shared" si="4"/>
        <v>0</v>
      </c>
    </row>
    <row r="48" spans="1:20" x14ac:dyDescent="0.25">
      <c r="A48" s="66">
        <f t="shared" si="5"/>
        <v>41</v>
      </c>
      <c r="B48" s="69"/>
      <c r="C48" s="66" t="e">
        <f>VLOOKUP(B48,'Measure&amp;Incentive Picklist'!E:J,2,FALSE)</f>
        <v>#N/A</v>
      </c>
      <c r="D48" s="69"/>
      <c r="E48" s="70"/>
      <c r="F48" s="70"/>
      <c r="G48" s="70"/>
      <c r="H48" s="70"/>
      <c r="I48" s="70"/>
      <c r="J48" s="73"/>
      <c r="K48" s="69"/>
      <c r="L48" s="69"/>
      <c r="M48" s="71"/>
      <c r="N48" s="71"/>
      <c r="O48" s="72" t="str">
        <f t="shared" si="2"/>
        <v/>
      </c>
      <c r="P48" s="85" t="str">
        <f t="shared" si="0"/>
        <v/>
      </c>
      <c r="Q48" s="127"/>
      <c r="R48" s="65">
        <f t="shared" si="3"/>
        <v>0</v>
      </c>
      <c r="S48" s="65">
        <f t="shared" si="6"/>
        <v>0</v>
      </c>
      <c r="T48" s="65">
        <f t="shared" si="4"/>
        <v>0</v>
      </c>
    </row>
    <row r="49" spans="1:20" x14ac:dyDescent="0.25">
      <c r="A49" s="66">
        <f t="shared" si="5"/>
        <v>42</v>
      </c>
      <c r="B49" s="69"/>
      <c r="C49" s="66" t="e">
        <f>VLOOKUP(B49,'Measure&amp;Incentive Picklist'!E:J,2,FALSE)</f>
        <v>#N/A</v>
      </c>
      <c r="D49" s="69"/>
      <c r="E49" s="70"/>
      <c r="F49" s="70"/>
      <c r="G49" s="70"/>
      <c r="H49" s="70"/>
      <c r="I49" s="70"/>
      <c r="J49" s="73"/>
      <c r="K49" s="69"/>
      <c r="L49" s="69"/>
      <c r="M49" s="71"/>
      <c r="N49" s="71"/>
      <c r="O49" s="72" t="str">
        <f t="shared" si="2"/>
        <v/>
      </c>
      <c r="P49" s="85" t="str">
        <f t="shared" si="0"/>
        <v/>
      </c>
      <c r="Q49" s="127"/>
      <c r="R49" s="65">
        <f t="shared" si="3"/>
        <v>0</v>
      </c>
      <c r="S49" s="65">
        <f t="shared" si="6"/>
        <v>0</v>
      </c>
      <c r="T49" s="65">
        <f t="shared" si="4"/>
        <v>0</v>
      </c>
    </row>
    <row r="50" spans="1:20" x14ac:dyDescent="0.25">
      <c r="A50" s="66">
        <f t="shared" si="5"/>
        <v>43</v>
      </c>
      <c r="B50" s="69"/>
      <c r="C50" s="66" t="e">
        <f>VLOOKUP(B50,'Measure&amp;Incentive Picklist'!E:J,2,FALSE)</f>
        <v>#N/A</v>
      </c>
      <c r="D50" s="69"/>
      <c r="E50" s="70"/>
      <c r="F50" s="70"/>
      <c r="G50" s="70"/>
      <c r="H50" s="70"/>
      <c r="I50" s="70"/>
      <c r="J50" s="73"/>
      <c r="K50" s="69"/>
      <c r="L50" s="69"/>
      <c r="M50" s="71"/>
      <c r="N50" s="71"/>
      <c r="O50" s="72" t="str">
        <f t="shared" si="2"/>
        <v/>
      </c>
      <c r="P50" s="85" t="str">
        <f t="shared" si="0"/>
        <v/>
      </c>
      <c r="Q50" s="127"/>
      <c r="R50" s="65">
        <f t="shared" si="3"/>
        <v>0</v>
      </c>
      <c r="S50" s="65">
        <f t="shared" si="6"/>
        <v>0</v>
      </c>
      <c r="T50" s="65">
        <f t="shared" si="4"/>
        <v>0</v>
      </c>
    </row>
    <row r="51" spans="1:20" x14ac:dyDescent="0.25">
      <c r="A51" s="66">
        <f t="shared" si="5"/>
        <v>44</v>
      </c>
      <c r="B51" s="69"/>
      <c r="C51" s="66" t="e">
        <f>VLOOKUP(B51,'Measure&amp;Incentive Picklist'!E:J,2,FALSE)</f>
        <v>#N/A</v>
      </c>
      <c r="D51" s="69"/>
      <c r="E51" s="70"/>
      <c r="F51" s="70"/>
      <c r="G51" s="70"/>
      <c r="H51" s="70"/>
      <c r="I51" s="70"/>
      <c r="J51" s="73"/>
      <c r="K51" s="69"/>
      <c r="L51" s="69"/>
      <c r="M51" s="71"/>
      <c r="N51" s="71"/>
      <c r="O51" s="72" t="str">
        <f t="shared" si="2"/>
        <v/>
      </c>
      <c r="P51" s="85" t="str">
        <f t="shared" si="0"/>
        <v/>
      </c>
      <c r="Q51" s="127"/>
      <c r="R51" s="65">
        <f t="shared" si="3"/>
        <v>0</v>
      </c>
      <c r="S51" s="65">
        <f t="shared" si="6"/>
        <v>0</v>
      </c>
      <c r="T51" s="65">
        <f t="shared" si="4"/>
        <v>0</v>
      </c>
    </row>
    <row r="52" spans="1:20" x14ac:dyDescent="0.25">
      <c r="A52" s="66">
        <f t="shared" si="5"/>
        <v>45</v>
      </c>
      <c r="B52" s="69"/>
      <c r="C52" s="66" t="e">
        <f>VLOOKUP(B52,'Measure&amp;Incentive Picklist'!E:J,2,FALSE)</f>
        <v>#N/A</v>
      </c>
      <c r="D52" s="69"/>
      <c r="E52" s="70"/>
      <c r="F52" s="70"/>
      <c r="G52" s="70"/>
      <c r="H52" s="70"/>
      <c r="I52" s="70"/>
      <c r="J52" s="73"/>
      <c r="K52" s="69"/>
      <c r="L52" s="69"/>
      <c r="M52" s="71"/>
      <c r="N52" s="71"/>
      <c r="O52" s="72" t="str">
        <f t="shared" si="2"/>
        <v/>
      </c>
      <c r="P52" s="85" t="str">
        <f t="shared" si="0"/>
        <v/>
      </c>
      <c r="Q52" s="127"/>
      <c r="R52" s="65">
        <f t="shared" si="3"/>
        <v>0</v>
      </c>
      <c r="S52" s="65">
        <f t="shared" si="6"/>
        <v>0</v>
      </c>
      <c r="T52" s="65">
        <f t="shared" si="4"/>
        <v>0</v>
      </c>
    </row>
    <row r="53" spans="1:20" x14ac:dyDescent="0.25">
      <c r="A53" s="66">
        <f t="shared" si="5"/>
        <v>46</v>
      </c>
      <c r="B53" s="69"/>
      <c r="C53" s="66" t="e">
        <f>VLOOKUP(B53,'Measure&amp;Incentive Picklist'!E:J,2,FALSE)</f>
        <v>#N/A</v>
      </c>
      <c r="D53" s="69"/>
      <c r="E53" s="70"/>
      <c r="F53" s="70"/>
      <c r="G53" s="70"/>
      <c r="H53" s="70"/>
      <c r="I53" s="70"/>
      <c r="J53" s="73"/>
      <c r="K53" s="69"/>
      <c r="L53" s="69"/>
      <c r="M53" s="71"/>
      <c r="N53" s="71"/>
      <c r="O53" s="72" t="str">
        <f t="shared" si="2"/>
        <v/>
      </c>
      <c r="P53" s="85" t="str">
        <f t="shared" si="0"/>
        <v/>
      </c>
      <c r="Q53" s="127"/>
      <c r="R53" s="65">
        <f t="shared" si="3"/>
        <v>0</v>
      </c>
      <c r="S53" s="65">
        <f t="shared" si="6"/>
        <v>0</v>
      </c>
      <c r="T53" s="65">
        <f t="shared" si="4"/>
        <v>0</v>
      </c>
    </row>
    <row r="54" spans="1:20" x14ac:dyDescent="0.25">
      <c r="A54" s="66">
        <f t="shared" si="5"/>
        <v>47</v>
      </c>
      <c r="B54" s="69"/>
      <c r="C54" s="66" t="e">
        <f>VLOOKUP(B54,'Measure&amp;Incentive Picklist'!E:J,2,FALSE)</f>
        <v>#N/A</v>
      </c>
      <c r="D54" s="69"/>
      <c r="E54" s="70"/>
      <c r="F54" s="70"/>
      <c r="G54" s="70"/>
      <c r="H54" s="70"/>
      <c r="I54" s="70"/>
      <c r="J54" s="73"/>
      <c r="K54" s="69"/>
      <c r="L54" s="69"/>
      <c r="M54" s="71"/>
      <c r="N54" s="71"/>
      <c r="O54" s="72" t="str">
        <f t="shared" si="2"/>
        <v/>
      </c>
      <c r="P54" s="85" t="str">
        <f t="shared" si="0"/>
        <v/>
      </c>
      <c r="Q54" s="127"/>
      <c r="R54" s="65">
        <f t="shared" si="3"/>
        <v>0</v>
      </c>
      <c r="S54" s="65">
        <f t="shared" si="6"/>
        <v>0</v>
      </c>
      <c r="T54" s="65">
        <f t="shared" si="4"/>
        <v>0</v>
      </c>
    </row>
    <row r="55" spans="1:20" x14ac:dyDescent="0.25">
      <c r="A55" s="66">
        <f t="shared" si="5"/>
        <v>48</v>
      </c>
      <c r="B55" s="69"/>
      <c r="C55" s="66" t="e">
        <f>VLOOKUP(B55,'Measure&amp;Incentive Picklist'!E:J,2,FALSE)</f>
        <v>#N/A</v>
      </c>
      <c r="D55" s="69"/>
      <c r="E55" s="70"/>
      <c r="F55" s="70"/>
      <c r="G55" s="70"/>
      <c r="H55" s="70"/>
      <c r="I55" s="70"/>
      <c r="J55" s="73"/>
      <c r="K55" s="69"/>
      <c r="L55" s="69"/>
      <c r="M55" s="71"/>
      <c r="N55" s="71"/>
      <c r="O55" s="72" t="str">
        <f t="shared" si="2"/>
        <v/>
      </c>
      <c r="P55" s="85" t="str">
        <f t="shared" si="0"/>
        <v/>
      </c>
      <c r="Q55" s="127"/>
      <c r="R55" s="65">
        <f t="shared" si="3"/>
        <v>0</v>
      </c>
      <c r="S55" s="65">
        <f t="shared" si="6"/>
        <v>0</v>
      </c>
      <c r="T55" s="65">
        <f t="shared" si="4"/>
        <v>0</v>
      </c>
    </row>
    <row r="56" spans="1:20" x14ac:dyDescent="0.25">
      <c r="A56" s="66">
        <f t="shared" si="5"/>
        <v>49</v>
      </c>
      <c r="B56" s="69"/>
      <c r="C56" s="66" t="e">
        <f>VLOOKUP(B56,'Measure&amp;Incentive Picklist'!E:J,2,FALSE)</f>
        <v>#N/A</v>
      </c>
      <c r="D56" s="69"/>
      <c r="E56" s="70"/>
      <c r="F56" s="70"/>
      <c r="G56" s="70"/>
      <c r="H56" s="70"/>
      <c r="I56" s="70"/>
      <c r="J56" s="73"/>
      <c r="K56" s="69"/>
      <c r="L56" s="69"/>
      <c r="M56" s="71"/>
      <c r="N56" s="71"/>
      <c r="O56" s="72" t="str">
        <f t="shared" si="2"/>
        <v/>
      </c>
      <c r="P56" s="85" t="str">
        <f t="shared" si="0"/>
        <v/>
      </c>
      <c r="Q56" s="127"/>
      <c r="R56" s="65">
        <f t="shared" si="3"/>
        <v>0</v>
      </c>
      <c r="S56" s="65">
        <f t="shared" si="6"/>
        <v>0</v>
      </c>
      <c r="T56" s="65">
        <f t="shared" si="4"/>
        <v>0</v>
      </c>
    </row>
    <row r="57" spans="1:20" x14ac:dyDescent="0.25">
      <c r="A57" s="66">
        <f t="shared" si="5"/>
        <v>50</v>
      </c>
      <c r="B57" s="69"/>
      <c r="C57" s="66" t="e">
        <f>VLOOKUP(B57,'Measure&amp;Incentive Picklist'!E:J,2,FALSE)</f>
        <v>#N/A</v>
      </c>
      <c r="D57" s="69"/>
      <c r="E57" s="70"/>
      <c r="F57" s="70"/>
      <c r="G57" s="70"/>
      <c r="H57" s="70"/>
      <c r="I57" s="70"/>
      <c r="J57" s="73"/>
      <c r="K57" s="69"/>
      <c r="L57" s="69"/>
      <c r="M57" s="71"/>
      <c r="N57" s="71"/>
      <c r="O57" s="72" t="str">
        <f t="shared" si="2"/>
        <v/>
      </c>
      <c r="P57" s="85" t="str">
        <f t="shared" si="0"/>
        <v/>
      </c>
      <c r="Q57" s="127"/>
      <c r="R57" s="65">
        <f t="shared" si="3"/>
        <v>0</v>
      </c>
      <c r="S57" s="65">
        <f t="shared" si="6"/>
        <v>0</v>
      </c>
      <c r="T57" s="65">
        <f t="shared" si="4"/>
        <v>0</v>
      </c>
    </row>
    <row r="58" spans="1:20" x14ac:dyDescent="0.25">
      <c r="A58" s="66">
        <f t="shared" si="5"/>
        <v>51</v>
      </c>
      <c r="B58" s="69"/>
      <c r="C58" s="66" t="e">
        <f>VLOOKUP(B58,'Measure&amp;Incentive Picklist'!E:J,2,FALSE)</f>
        <v>#N/A</v>
      </c>
      <c r="D58" s="69"/>
      <c r="E58" s="70"/>
      <c r="F58" s="70"/>
      <c r="G58" s="70"/>
      <c r="H58" s="70"/>
      <c r="I58" s="70"/>
      <c r="J58" s="73"/>
      <c r="K58" s="69"/>
      <c r="L58" s="69"/>
      <c r="M58" s="71"/>
      <c r="N58" s="71"/>
      <c r="O58" s="72" t="str">
        <f t="shared" si="2"/>
        <v/>
      </c>
      <c r="P58" s="85" t="str">
        <f t="shared" si="0"/>
        <v/>
      </c>
      <c r="Q58" s="127"/>
      <c r="R58" s="65">
        <f t="shared" si="3"/>
        <v>0</v>
      </c>
      <c r="S58" s="65">
        <f t="shared" si="6"/>
        <v>0</v>
      </c>
      <c r="T58" s="65">
        <f t="shared" si="4"/>
        <v>0</v>
      </c>
    </row>
    <row r="59" spans="1:20" x14ac:dyDescent="0.25">
      <c r="A59" s="66">
        <f t="shared" si="5"/>
        <v>52</v>
      </c>
      <c r="B59" s="69"/>
      <c r="C59" s="66" t="e">
        <f>VLOOKUP(B59,'Measure&amp;Incentive Picklist'!E:J,2,FALSE)</f>
        <v>#N/A</v>
      </c>
      <c r="D59" s="69"/>
      <c r="E59" s="70"/>
      <c r="F59" s="70"/>
      <c r="G59" s="70"/>
      <c r="H59" s="70"/>
      <c r="I59" s="70"/>
      <c r="J59" s="73"/>
      <c r="K59" s="69"/>
      <c r="L59" s="69"/>
      <c r="M59" s="71"/>
      <c r="N59" s="71"/>
      <c r="O59" s="72" t="str">
        <f t="shared" si="2"/>
        <v/>
      </c>
      <c r="P59" s="85" t="str">
        <f t="shared" si="0"/>
        <v/>
      </c>
      <c r="Q59" s="127"/>
      <c r="R59" s="65">
        <f t="shared" si="3"/>
        <v>0</v>
      </c>
      <c r="S59" s="65">
        <f t="shared" si="6"/>
        <v>0</v>
      </c>
      <c r="T59" s="65">
        <f t="shared" si="4"/>
        <v>0</v>
      </c>
    </row>
    <row r="60" spans="1:20" x14ac:dyDescent="0.25">
      <c r="A60" s="66">
        <f t="shared" si="5"/>
        <v>53</v>
      </c>
      <c r="B60" s="69"/>
      <c r="C60" s="66" t="e">
        <f>VLOOKUP(B60,'Measure&amp;Incentive Picklist'!E:J,2,FALSE)</f>
        <v>#N/A</v>
      </c>
      <c r="D60" s="69"/>
      <c r="E60" s="70"/>
      <c r="F60" s="70"/>
      <c r="G60" s="70"/>
      <c r="H60" s="70"/>
      <c r="I60" s="70"/>
      <c r="J60" s="73"/>
      <c r="K60" s="69"/>
      <c r="L60" s="69"/>
      <c r="M60" s="71"/>
      <c r="N60" s="71"/>
      <c r="O60" s="72" t="str">
        <f t="shared" si="2"/>
        <v/>
      </c>
      <c r="P60" s="85" t="str">
        <f t="shared" si="0"/>
        <v/>
      </c>
      <c r="Q60" s="127"/>
      <c r="R60" s="65">
        <f t="shared" si="3"/>
        <v>0</v>
      </c>
      <c r="S60" s="65">
        <f t="shared" si="6"/>
        <v>0</v>
      </c>
      <c r="T60" s="65">
        <f t="shared" si="4"/>
        <v>0</v>
      </c>
    </row>
    <row r="61" spans="1:20" x14ac:dyDescent="0.25">
      <c r="A61" s="66">
        <f t="shared" si="5"/>
        <v>54</v>
      </c>
      <c r="B61" s="69"/>
      <c r="C61" s="66" t="e">
        <f>VLOOKUP(B61,'Measure&amp;Incentive Picklist'!E:J,2,FALSE)</f>
        <v>#N/A</v>
      </c>
      <c r="D61" s="69"/>
      <c r="E61" s="70"/>
      <c r="F61" s="70"/>
      <c r="G61" s="70"/>
      <c r="H61" s="70"/>
      <c r="I61" s="70"/>
      <c r="J61" s="73"/>
      <c r="K61" s="69"/>
      <c r="L61" s="69"/>
      <c r="M61" s="71"/>
      <c r="N61" s="71"/>
      <c r="O61" s="72" t="str">
        <f t="shared" si="2"/>
        <v/>
      </c>
      <c r="P61" s="85" t="str">
        <f t="shared" si="0"/>
        <v/>
      </c>
      <c r="Q61" s="127"/>
      <c r="R61" s="65">
        <f t="shared" si="3"/>
        <v>0</v>
      </c>
      <c r="S61" s="65">
        <f t="shared" si="6"/>
        <v>0</v>
      </c>
      <c r="T61" s="65">
        <f t="shared" si="4"/>
        <v>0</v>
      </c>
    </row>
    <row r="62" spans="1:20" x14ac:dyDescent="0.25">
      <c r="A62" s="66">
        <f t="shared" si="5"/>
        <v>55</v>
      </c>
      <c r="B62" s="69"/>
      <c r="C62" s="66" t="e">
        <f>VLOOKUP(B62,'Measure&amp;Incentive Picklist'!E:J,2,FALSE)</f>
        <v>#N/A</v>
      </c>
      <c r="D62" s="69"/>
      <c r="E62" s="70"/>
      <c r="F62" s="70"/>
      <c r="G62" s="70"/>
      <c r="H62" s="70"/>
      <c r="I62" s="70"/>
      <c r="J62" s="73"/>
      <c r="K62" s="69"/>
      <c r="L62" s="69"/>
      <c r="M62" s="71"/>
      <c r="N62" s="71"/>
      <c r="O62" s="72" t="str">
        <f t="shared" si="2"/>
        <v/>
      </c>
      <c r="P62" s="85" t="str">
        <f t="shared" si="0"/>
        <v/>
      </c>
      <c r="Q62" s="127"/>
      <c r="R62" s="65">
        <f t="shared" si="3"/>
        <v>0</v>
      </c>
      <c r="S62" s="65">
        <f t="shared" si="6"/>
        <v>0</v>
      </c>
      <c r="T62" s="65">
        <f t="shared" si="4"/>
        <v>0</v>
      </c>
    </row>
    <row r="63" spans="1:20" x14ac:dyDescent="0.25">
      <c r="A63" s="66">
        <f t="shared" si="5"/>
        <v>56</v>
      </c>
      <c r="B63" s="69"/>
      <c r="C63" s="66" t="e">
        <f>VLOOKUP(B63,'Measure&amp;Incentive Picklist'!E:J,2,FALSE)</f>
        <v>#N/A</v>
      </c>
      <c r="D63" s="69"/>
      <c r="E63" s="70"/>
      <c r="F63" s="70"/>
      <c r="G63" s="70"/>
      <c r="H63" s="70"/>
      <c r="I63" s="70"/>
      <c r="J63" s="73"/>
      <c r="K63" s="69"/>
      <c r="L63" s="69"/>
      <c r="M63" s="71"/>
      <c r="N63" s="71"/>
      <c r="O63" s="72" t="str">
        <f t="shared" si="2"/>
        <v/>
      </c>
      <c r="P63" s="85" t="str">
        <f t="shared" si="0"/>
        <v/>
      </c>
      <c r="Q63" s="127"/>
      <c r="R63" s="65">
        <f t="shared" si="3"/>
        <v>0</v>
      </c>
      <c r="S63" s="65">
        <f t="shared" si="6"/>
        <v>0</v>
      </c>
      <c r="T63" s="65">
        <f t="shared" si="4"/>
        <v>0</v>
      </c>
    </row>
    <row r="64" spans="1:20" x14ac:dyDescent="0.25">
      <c r="A64" s="66">
        <f t="shared" si="5"/>
        <v>57</v>
      </c>
      <c r="B64" s="69"/>
      <c r="C64" s="66" t="e">
        <f>VLOOKUP(B64,'Measure&amp;Incentive Picklist'!E:J,2,FALSE)</f>
        <v>#N/A</v>
      </c>
      <c r="D64" s="69"/>
      <c r="E64" s="70"/>
      <c r="F64" s="70"/>
      <c r="G64" s="70"/>
      <c r="H64" s="70"/>
      <c r="I64" s="70"/>
      <c r="J64" s="73"/>
      <c r="K64" s="69"/>
      <c r="L64" s="69"/>
      <c r="M64" s="71"/>
      <c r="N64" s="71"/>
      <c r="O64" s="72" t="str">
        <f t="shared" si="2"/>
        <v/>
      </c>
      <c r="P64" s="85" t="str">
        <f t="shared" si="0"/>
        <v/>
      </c>
      <c r="Q64" s="127"/>
      <c r="R64" s="65">
        <f t="shared" si="3"/>
        <v>0</v>
      </c>
      <c r="S64" s="65">
        <f t="shared" si="6"/>
        <v>0</v>
      </c>
      <c r="T64" s="65">
        <f t="shared" si="4"/>
        <v>0</v>
      </c>
    </row>
    <row r="65" spans="1:20" x14ac:dyDescent="0.25">
      <c r="A65" s="66">
        <f t="shared" si="5"/>
        <v>58</v>
      </c>
      <c r="B65" s="69"/>
      <c r="C65" s="66" t="e">
        <f>VLOOKUP(B65,'Measure&amp;Incentive Picklist'!E:J,2,FALSE)</f>
        <v>#N/A</v>
      </c>
      <c r="D65" s="69"/>
      <c r="E65" s="70"/>
      <c r="F65" s="70"/>
      <c r="G65" s="70"/>
      <c r="H65" s="70"/>
      <c r="I65" s="70"/>
      <c r="J65" s="73"/>
      <c r="K65" s="69"/>
      <c r="L65" s="69"/>
      <c r="M65" s="71"/>
      <c r="N65" s="71"/>
      <c r="O65" s="72" t="str">
        <f t="shared" si="2"/>
        <v/>
      </c>
      <c r="P65" s="85" t="str">
        <f t="shared" si="0"/>
        <v/>
      </c>
      <c r="Q65" s="127"/>
      <c r="R65" s="65">
        <f t="shared" si="3"/>
        <v>0</v>
      </c>
      <c r="S65" s="65">
        <f t="shared" si="6"/>
        <v>0</v>
      </c>
      <c r="T65" s="65">
        <f t="shared" si="4"/>
        <v>0</v>
      </c>
    </row>
    <row r="66" spans="1:20" x14ac:dyDescent="0.25">
      <c r="A66" s="66">
        <f t="shared" si="5"/>
        <v>59</v>
      </c>
      <c r="B66" s="69"/>
      <c r="C66" s="66" t="e">
        <f>VLOOKUP(B66,'Measure&amp;Incentive Picklist'!E:J,2,FALSE)</f>
        <v>#N/A</v>
      </c>
      <c r="D66" s="69"/>
      <c r="E66" s="70"/>
      <c r="F66" s="70"/>
      <c r="G66" s="70"/>
      <c r="H66" s="70"/>
      <c r="I66" s="70"/>
      <c r="J66" s="73"/>
      <c r="K66" s="69"/>
      <c r="L66" s="69"/>
      <c r="M66" s="71"/>
      <c r="N66" s="71"/>
      <c r="O66" s="72" t="str">
        <f t="shared" si="2"/>
        <v/>
      </c>
      <c r="P66" s="85" t="str">
        <f t="shared" si="0"/>
        <v/>
      </c>
      <c r="Q66" s="127"/>
      <c r="R66" s="65">
        <f t="shared" si="3"/>
        <v>0</v>
      </c>
      <c r="S66" s="65">
        <f t="shared" si="6"/>
        <v>0</v>
      </c>
      <c r="T66" s="65">
        <f t="shared" si="4"/>
        <v>0</v>
      </c>
    </row>
    <row r="67" spans="1:20" x14ac:dyDescent="0.25">
      <c r="A67" s="66">
        <f t="shared" si="5"/>
        <v>60</v>
      </c>
      <c r="B67" s="69"/>
      <c r="C67" s="66" t="e">
        <f>VLOOKUP(B67,'Measure&amp;Incentive Picklist'!E:J,2,FALSE)</f>
        <v>#N/A</v>
      </c>
      <c r="D67" s="69"/>
      <c r="E67" s="70"/>
      <c r="F67" s="70"/>
      <c r="G67" s="70"/>
      <c r="H67" s="70"/>
      <c r="I67" s="70"/>
      <c r="J67" s="73"/>
      <c r="K67" s="69"/>
      <c r="L67" s="69"/>
      <c r="M67" s="71"/>
      <c r="N67" s="71"/>
      <c r="O67" s="72" t="str">
        <f t="shared" si="2"/>
        <v/>
      </c>
      <c r="P67" s="85" t="str">
        <f t="shared" si="0"/>
        <v/>
      </c>
      <c r="Q67" s="127"/>
      <c r="R67" s="65">
        <f t="shared" si="3"/>
        <v>0</v>
      </c>
      <c r="S67" s="65">
        <f t="shared" si="6"/>
        <v>0</v>
      </c>
      <c r="T67" s="65">
        <f t="shared" si="4"/>
        <v>0</v>
      </c>
    </row>
    <row r="68" spans="1:20" x14ac:dyDescent="0.25">
      <c r="A68" s="66">
        <f t="shared" si="5"/>
        <v>61</v>
      </c>
      <c r="B68" s="69"/>
      <c r="C68" s="66" t="e">
        <f>VLOOKUP(B68,'Measure&amp;Incentive Picklist'!E:J,2,FALSE)</f>
        <v>#N/A</v>
      </c>
      <c r="D68" s="69"/>
      <c r="E68" s="70"/>
      <c r="F68" s="70"/>
      <c r="G68" s="70"/>
      <c r="H68" s="70"/>
      <c r="I68" s="70"/>
      <c r="J68" s="73"/>
      <c r="K68" s="69"/>
      <c r="L68" s="69"/>
      <c r="M68" s="71"/>
      <c r="N68" s="71"/>
      <c r="O68" s="72" t="str">
        <f t="shared" si="2"/>
        <v/>
      </c>
      <c r="P68" s="85" t="str">
        <f t="shared" si="0"/>
        <v/>
      </c>
      <c r="Q68" s="127"/>
      <c r="R68" s="65">
        <f t="shared" si="3"/>
        <v>0</v>
      </c>
      <c r="S68" s="65">
        <f t="shared" si="6"/>
        <v>0</v>
      </c>
      <c r="T68" s="65">
        <f t="shared" si="4"/>
        <v>0</v>
      </c>
    </row>
    <row r="69" spans="1:20" x14ac:dyDescent="0.25">
      <c r="A69" s="66">
        <f t="shared" si="5"/>
        <v>62</v>
      </c>
      <c r="B69" s="69"/>
      <c r="C69" s="66" t="e">
        <f>VLOOKUP(B69,'Measure&amp;Incentive Picklist'!E:J,2,FALSE)</f>
        <v>#N/A</v>
      </c>
      <c r="D69" s="69"/>
      <c r="E69" s="70"/>
      <c r="F69" s="70"/>
      <c r="G69" s="70"/>
      <c r="H69" s="70"/>
      <c r="I69" s="70"/>
      <c r="J69" s="73"/>
      <c r="K69" s="69"/>
      <c r="L69" s="69"/>
      <c r="M69" s="71"/>
      <c r="N69" s="71"/>
      <c r="O69" s="72" t="str">
        <f t="shared" si="2"/>
        <v/>
      </c>
      <c r="P69" s="85" t="str">
        <f t="shared" si="0"/>
        <v/>
      </c>
      <c r="Q69" s="127"/>
      <c r="R69" s="65">
        <f t="shared" si="3"/>
        <v>0</v>
      </c>
      <c r="S69" s="65">
        <f t="shared" si="6"/>
        <v>0</v>
      </c>
      <c r="T69" s="65">
        <f t="shared" si="4"/>
        <v>0</v>
      </c>
    </row>
    <row r="70" spans="1:20" x14ac:dyDescent="0.25">
      <c r="A70" s="66">
        <f t="shared" si="5"/>
        <v>63</v>
      </c>
      <c r="B70" s="69"/>
      <c r="C70" s="66" t="e">
        <f>VLOOKUP(B70,'Measure&amp;Incentive Picklist'!E:J,2,FALSE)</f>
        <v>#N/A</v>
      </c>
      <c r="D70" s="69"/>
      <c r="E70" s="70"/>
      <c r="F70" s="70"/>
      <c r="G70" s="70"/>
      <c r="H70" s="70"/>
      <c r="I70" s="70"/>
      <c r="J70" s="73"/>
      <c r="K70" s="69"/>
      <c r="L70" s="69"/>
      <c r="M70" s="71"/>
      <c r="N70" s="71"/>
      <c r="O70" s="72" t="str">
        <f t="shared" si="2"/>
        <v/>
      </c>
      <c r="P70" s="85" t="str">
        <f t="shared" si="0"/>
        <v/>
      </c>
      <c r="Q70" s="127"/>
      <c r="R70" s="65">
        <f t="shared" si="3"/>
        <v>0</v>
      </c>
      <c r="S70" s="65">
        <f t="shared" si="6"/>
        <v>0</v>
      </c>
      <c r="T70" s="65">
        <f t="shared" si="4"/>
        <v>0</v>
      </c>
    </row>
    <row r="71" spans="1:20" x14ac:dyDescent="0.25">
      <c r="A71" s="66">
        <f t="shared" si="5"/>
        <v>64</v>
      </c>
      <c r="B71" s="69"/>
      <c r="C71" s="66" t="e">
        <f>VLOOKUP(B71,'Measure&amp;Incentive Picklist'!E:J,2,FALSE)</f>
        <v>#N/A</v>
      </c>
      <c r="D71" s="69"/>
      <c r="E71" s="70"/>
      <c r="F71" s="70"/>
      <c r="G71" s="70"/>
      <c r="H71" s="70"/>
      <c r="I71" s="70"/>
      <c r="J71" s="73"/>
      <c r="K71" s="69"/>
      <c r="L71" s="69"/>
      <c r="M71" s="71"/>
      <c r="N71" s="71"/>
      <c r="O71" s="72" t="str">
        <f t="shared" si="2"/>
        <v/>
      </c>
      <c r="P71" s="85" t="str">
        <f t="shared" ref="P71:P134" si="7">IF(ISTEXT(B71),"Contact ConEd","")</f>
        <v/>
      </c>
      <c r="Q71" s="127"/>
      <c r="R71" s="65">
        <f t="shared" si="3"/>
        <v>0</v>
      </c>
      <c r="S71" s="65">
        <f t="shared" si="6"/>
        <v>0</v>
      </c>
      <c r="T71" s="65">
        <f t="shared" si="4"/>
        <v>0</v>
      </c>
    </row>
    <row r="72" spans="1:20" x14ac:dyDescent="0.25">
      <c r="A72" s="66">
        <f t="shared" si="5"/>
        <v>65</v>
      </c>
      <c r="B72" s="69"/>
      <c r="C72" s="66" t="e">
        <f>VLOOKUP(B72,'Measure&amp;Incentive Picklist'!E:J,2,FALSE)</f>
        <v>#N/A</v>
      </c>
      <c r="D72" s="69"/>
      <c r="E72" s="70"/>
      <c r="F72" s="70"/>
      <c r="G72" s="70"/>
      <c r="H72" s="70"/>
      <c r="I72" s="70"/>
      <c r="J72" s="73"/>
      <c r="K72" s="69"/>
      <c r="L72" s="69"/>
      <c r="M72" s="71"/>
      <c r="N72" s="71"/>
      <c r="O72" s="72" t="str">
        <f t="shared" si="2"/>
        <v/>
      </c>
      <c r="P72" s="85" t="str">
        <f t="shared" si="7"/>
        <v/>
      </c>
      <c r="Q72" s="127"/>
      <c r="R72" s="65">
        <f t="shared" si="3"/>
        <v>0</v>
      </c>
      <c r="S72" s="65">
        <f t="shared" ref="S72:S103" si="8">IF(AND(B72&gt;0,ISERROR(R72)),1,0)</f>
        <v>0</v>
      </c>
      <c r="T72" s="65">
        <f t="shared" si="4"/>
        <v>0</v>
      </c>
    </row>
    <row r="73" spans="1:20" x14ac:dyDescent="0.25">
      <c r="A73" s="66">
        <f t="shared" si="5"/>
        <v>66</v>
      </c>
      <c r="B73" s="69"/>
      <c r="C73" s="66" t="e">
        <f>VLOOKUP(B73,'Measure&amp;Incentive Picklist'!E:J,2,FALSE)</f>
        <v>#N/A</v>
      </c>
      <c r="D73" s="69"/>
      <c r="E73" s="70"/>
      <c r="F73" s="70"/>
      <c r="G73" s="70"/>
      <c r="H73" s="70"/>
      <c r="I73" s="70"/>
      <c r="J73" s="73"/>
      <c r="K73" s="69"/>
      <c r="L73" s="69"/>
      <c r="M73" s="71"/>
      <c r="N73" s="71"/>
      <c r="O73" s="72" t="str">
        <f t="shared" ref="O73:O136" si="9">IF(AND(M73="",N73=""),"",$M73+$N73)</f>
        <v/>
      </c>
      <c r="P73" s="85" t="str">
        <f t="shared" si="7"/>
        <v/>
      </c>
      <c r="Q73" s="127"/>
      <c r="R73" s="65">
        <f t="shared" ref="R73:R136" si="10">IF(OR(B73&gt;"",D73&gt;0,E73&gt;0,G73&gt;0,F73&gt;0,H73&gt;0,I73&gt;0,J73&gt;0,K73&gt;0,L73&gt;0,M73&gt;0,N73&gt;0,Q73&gt;0),1,0)</f>
        <v>0</v>
      </c>
      <c r="S73" s="65">
        <f t="shared" si="8"/>
        <v>0</v>
      </c>
      <c r="T73" s="65">
        <f t="shared" ref="T73:T136" si="11">IF(ISERROR(O73),1,0)</f>
        <v>0</v>
      </c>
    </row>
    <row r="74" spans="1:20" x14ac:dyDescent="0.25">
      <c r="A74" s="66">
        <f t="shared" ref="A74:A137" si="12">A73+1</f>
        <v>67</v>
      </c>
      <c r="B74" s="69"/>
      <c r="C74" s="66" t="e">
        <f>VLOOKUP(B74,'Measure&amp;Incentive Picklist'!E:J,2,FALSE)</f>
        <v>#N/A</v>
      </c>
      <c r="D74" s="69"/>
      <c r="E74" s="70"/>
      <c r="F74" s="70"/>
      <c r="G74" s="70"/>
      <c r="H74" s="70"/>
      <c r="I74" s="70"/>
      <c r="J74" s="73"/>
      <c r="K74" s="69"/>
      <c r="L74" s="69"/>
      <c r="M74" s="71"/>
      <c r="N74" s="71"/>
      <c r="O74" s="72" t="str">
        <f t="shared" si="9"/>
        <v/>
      </c>
      <c r="P74" s="85" t="str">
        <f t="shared" si="7"/>
        <v/>
      </c>
      <c r="Q74" s="127"/>
      <c r="R74" s="65">
        <f t="shared" si="10"/>
        <v>0</v>
      </c>
      <c r="S74" s="65">
        <f t="shared" si="8"/>
        <v>0</v>
      </c>
      <c r="T74" s="65">
        <f t="shared" si="11"/>
        <v>0</v>
      </c>
    </row>
    <row r="75" spans="1:20" x14ac:dyDescent="0.25">
      <c r="A75" s="66">
        <f t="shared" si="12"/>
        <v>68</v>
      </c>
      <c r="B75" s="69"/>
      <c r="C75" s="66" t="e">
        <f>VLOOKUP(B75,'Measure&amp;Incentive Picklist'!E:J,2,FALSE)</f>
        <v>#N/A</v>
      </c>
      <c r="D75" s="69"/>
      <c r="E75" s="70"/>
      <c r="F75" s="70"/>
      <c r="G75" s="70"/>
      <c r="H75" s="70"/>
      <c r="I75" s="70"/>
      <c r="J75" s="73"/>
      <c r="K75" s="69"/>
      <c r="L75" s="69"/>
      <c r="M75" s="71"/>
      <c r="N75" s="71"/>
      <c r="O75" s="72" t="str">
        <f t="shared" si="9"/>
        <v/>
      </c>
      <c r="P75" s="85" t="str">
        <f t="shared" si="7"/>
        <v/>
      </c>
      <c r="Q75" s="127"/>
      <c r="R75" s="65">
        <f t="shared" si="10"/>
        <v>0</v>
      </c>
      <c r="S75" s="65">
        <f t="shared" si="8"/>
        <v>0</v>
      </c>
      <c r="T75" s="65">
        <f t="shared" si="11"/>
        <v>0</v>
      </c>
    </row>
    <row r="76" spans="1:20" x14ac:dyDescent="0.25">
      <c r="A76" s="66">
        <f t="shared" si="12"/>
        <v>69</v>
      </c>
      <c r="B76" s="69"/>
      <c r="C76" s="66" t="e">
        <f>VLOOKUP(B76,'Measure&amp;Incentive Picklist'!E:J,2,FALSE)</f>
        <v>#N/A</v>
      </c>
      <c r="D76" s="69"/>
      <c r="E76" s="70"/>
      <c r="F76" s="70"/>
      <c r="G76" s="70"/>
      <c r="H76" s="70"/>
      <c r="I76" s="70"/>
      <c r="J76" s="73"/>
      <c r="K76" s="69"/>
      <c r="L76" s="69"/>
      <c r="M76" s="71"/>
      <c r="N76" s="71"/>
      <c r="O76" s="72" t="str">
        <f t="shared" si="9"/>
        <v/>
      </c>
      <c r="P76" s="85" t="str">
        <f t="shared" si="7"/>
        <v/>
      </c>
      <c r="Q76" s="127"/>
      <c r="R76" s="65">
        <f t="shared" si="10"/>
        <v>0</v>
      </c>
      <c r="S76" s="65">
        <f t="shared" si="8"/>
        <v>0</v>
      </c>
      <c r="T76" s="65">
        <f t="shared" si="11"/>
        <v>0</v>
      </c>
    </row>
    <row r="77" spans="1:20" x14ac:dyDescent="0.25">
      <c r="A77" s="66">
        <f t="shared" si="12"/>
        <v>70</v>
      </c>
      <c r="B77" s="69"/>
      <c r="C77" s="66" t="e">
        <f>VLOOKUP(B77,'Measure&amp;Incentive Picklist'!E:J,2,FALSE)</f>
        <v>#N/A</v>
      </c>
      <c r="D77" s="69"/>
      <c r="E77" s="70"/>
      <c r="F77" s="70"/>
      <c r="G77" s="70"/>
      <c r="H77" s="70"/>
      <c r="I77" s="70"/>
      <c r="J77" s="73"/>
      <c r="K77" s="69"/>
      <c r="L77" s="69"/>
      <c r="M77" s="71"/>
      <c r="N77" s="71"/>
      <c r="O77" s="72" t="str">
        <f t="shared" si="9"/>
        <v/>
      </c>
      <c r="P77" s="85" t="str">
        <f t="shared" si="7"/>
        <v/>
      </c>
      <c r="Q77" s="127"/>
      <c r="R77" s="65">
        <f t="shared" si="10"/>
        <v>0</v>
      </c>
      <c r="S77" s="65">
        <f t="shared" si="8"/>
        <v>0</v>
      </c>
      <c r="T77" s="65">
        <f t="shared" si="11"/>
        <v>0</v>
      </c>
    </row>
    <row r="78" spans="1:20" x14ac:dyDescent="0.25">
      <c r="A78" s="66">
        <f t="shared" si="12"/>
        <v>71</v>
      </c>
      <c r="B78" s="69"/>
      <c r="C78" s="66" t="e">
        <f>VLOOKUP(B78,'Measure&amp;Incentive Picklist'!E:J,2,FALSE)</f>
        <v>#N/A</v>
      </c>
      <c r="D78" s="69"/>
      <c r="E78" s="70"/>
      <c r="F78" s="70"/>
      <c r="G78" s="70"/>
      <c r="H78" s="70"/>
      <c r="I78" s="70"/>
      <c r="J78" s="73"/>
      <c r="K78" s="69"/>
      <c r="L78" s="69"/>
      <c r="M78" s="71"/>
      <c r="N78" s="71"/>
      <c r="O78" s="72" t="str">
        <f t="shared" si="9"/>
        <v/>
      </c>
      <c r="P78" s="85" t="str">
        <f t="shared" si="7"/>
        <v/>
      </c>
      <c r="Q78" s="127"/>
      <c r="R78" s="65">
        <f t="shared" si="10"/>
        <v>0</v>
      </c>
      <c r="S78" s="65">
        <f t="shared" si="8"/>
        <v>0</v>
      </c>
      <c r="T78" s="65">
        <f t="shared" si="11"/>
        <v>0</v>
      </c>
    </row>
    <row r="79" spans="1:20" x14ac:dyDescent="0.25">
      <c r="A79" s="66">
        <f t="shared" si="12"/>
        <v>72</v>
      </c>
      <c r="B79" s="69"/>
      <c r="C79" s="66" t="e">
        <f>VLOOKUP(B79,'Measure&amp;Incentive Picklist'!E:J,2,FALSE)</f>
        <v>#N/A</v>
      </c>
      <c r="D79" s="69"/>
      <c r="E79" s="70"/>
      <c r="F79" s="70"/>
      <c r="G79" s="70"/>
      <c r="H79" s="70"/>
      <c r="I79" s="70"/>
      <c r="J79" s="73"/>
      <c r="K79" s="69"/>
      <c r="L79" s="69"/>
      <c r="M79" s="71"/>
      <c r="N79" s="71"/>
      <c r="O79" s="72" t="str">
        <f t="shared" si="9"/>
        <v/>
      </c>
      <c r="P79" s="85" t="str">
        <f t="shared" si="7"/>
        <v/>
      </c>
      <c r="Q79" s="127"/>
      <c r="R79" s="65">
        <f t="shared" si="10"/>
        <v>0</v>
      </c>
      <c r="S79" s="65">
        <f t="shared" si="8"/>
        <v>0</v>
      </c>
      <c r="T79" s="65">
        <f t="shared" si="11"/>
        <v>0</v>
      </c>
    </row>
    <row r="80" spans="1:20" x14ac:dyDescent="0.25">
      <c r="A80" s="66">
        <f t="shared" si="12"/>
        <v>73</v>
      </c>
      <c r="B80" s="69"/>
      <c r="C80" s="66" t="e">
        <f>VLOOKUP(B80,'Measure&amp;Incentive Picklist'!E:J,2,FALSE)</f>
        <v>#N/A</v>
      </c>
      <c r="D80" s="69"/>
      <c r="E80" s="70"/>
      <c r="F80" s="70"/>
      <c r="G80" s="70"/>
      <c r="H80" s="70"/>
      <c r="I80" s="70"/>
      <c r="J80" s="73"/>
      <c r="K80" s="69"/>
      <c r="L80" s="69"/>
      <c r="M80" s="71"/>
      <c r="N80" s="71"/>
      <c r="O80" s="72" t="str">
        <f t="shared" si="9"/>
        <v/>
      </c>
      <c r="P80" s="85" t="str">
        <f t="shared" si="7"/>
        <v/>
      </c>
      <c r="Q80" s="127"/>
      <c r="R80" s="65">
        <f t="shared" si="10"/>
        <v>0</v>
      </c>
      <c r="S80" s="65">
        <f t="shared" si="8"/>
        <v>0</v>
      </c>
      <c r="T80" s="65">
        <f t="shared" si="11"/>
        <v>0</v>
      </c>
    </row>
    <row r="81" spans="1:20" x14ac:dyDescent="0.25">
      <c r="A81" s="66">
        <f t="shared" si="12"/>
        <v>74</v>
      </c>
      <c r="B81" s="69"/>
      <c r="C81" s="66" t="e">
        <f>VLOOKUP(B81,'Measure&amp;Incentive Picklist'!E:J,2,FALSE)</f>
        <v>#N/A</v>
      </c>
      <c r="D81" s="69"/>
      <c r="E81" s="70"/>
      <c r="F81" s="70"/>
      <c r="G81" s="70"/>
      <c r="H81" s="70"/>
      <c r="I81" s="70"/>
      <c r="J81" s="73"/>
      <c r="K81" s="69"/>
      <c r="L81" s="69"/>
      <c r="M81" s="71"/>
      <c r="N81" s="71"/>
      <c r="O81" s="72" t="str">
        <f t="shared" si="9"/>
        <v/>
      </c>
      <c r="P81" s="85" t="str">
        <f t="shared" si="7"/>
        <v/>
      </c>
      <c r="Q81" s="127"/>
      <c r="R81" s="65">
        <f t="shared" si="10"/>
        <v>0</v>
      </c>
      <c r="S81" s="65">
        <f t="shared" si="8"/>
        <v>0</v>
      </c>
      <c r="T81" s="65">
        <f t="shared" si="11"/>
        <v>0</v>
      </c>
    </row>
    <row r="82" spans="1:20" x14ac:dyDescent="0.25">
      <c r="A82" s="66">
        <f t="shared" si="12"/>
        <v>75</v>
      </c>
      <c r="B82" s="69"/>
      <c r="C82" s="66" t="e">
        <f>VLOOKUP(B82,'Measure&amp;Incentive Picklist'!E:J,2,FALSE)</f>
        <v>#N/A</v>
      </c>
      <c r="D82" s="69"/>
      <c r="E82" s="70"/>
      <c r="F82" s="70"/>
      <c r="G82" s="70"/>
      <c r="H82" s="70"/>
      <c r="I82" s="70"/>
      <c r="J82" s="73"/>
      <c r="K82" s="69"/>
      <c r="L82" s="69"/>
      <c r="M82" s="71"/>
      <c r="N82" s="71"/>
      <c r="O82" s="72" t="str">
        <f t="shared" si="9"/>
        <v/>
      </c>
      <c r="P82" s="85" t="str">
        <f t="shared" si="7"/>
        <v/>
      </c>
      <c r="Q82" s="127"/>
      <c r="R82" s="65">
        <f t="shared" si="10"/>
        <v>0</v>
      </c>
      <c r="S82" s="65">
        <f t="shared" si="8"/>
        <v>0</v>
      </c>
      <c r="T82" s="65">
        <f t="shared" si="11"/>
        <v>0</v>
      </c>
    </row>
    <row r="83" spans="1:20" x14ac:dyDescent="0.25">
      <c r="A83" s="66">
        <f t="shared" si="12"/>
        <v>76</v>
      </c>
      <c r="B83" s="69"/>
      <c r="C83" s="66" t="e">
        <f>VLOOKUP(B83,'Measure&amp;Incentive Picklist'!E:J,2,FALSE)</f>
        <v>#N/A</v>
      </c>
      <c r="D83" s="69"/>
      <c r="E83" s="70"/>
      <c r="F83" s="70"/>
      <c r="G83" s="70"/>
      <c r="H83" s="70"/>
      <c r="I83" s="70"/>
      <c r="J83" s="73"/>
      <c r="K83" s="69"/>
      <c r="L83" s="69"/>
      <c r="M83" s="71"/>
      <c r="N83" s="71"/>
      <c r="O83" s="72" t="str">
        <f t="shared" si="9"/>
        <v/>
      </c>
      <c r="P83" s="85" t="str">
        <f t="shared" si="7"/>
        <v/>
      </c>
      <c r="Q83" s="127"/>
      <c r="R83" s="65">
        <f t="shared" si="10"/>
        <v>0</v>
      </c>
      <c r="S83" s="65">
        <f t="shared" si="8"/>
        <v>0</v>
      </c>
      <c r="T83" s="65">
        <f t="shared" si="11"/>
        <v>0</v>
      </c>
    </row>
    <row r="84" spans="1:20" x14ac:dyDescent="0.25">
      <c r="A84" s="66">
        <f t="shared" si="12"/>
        <v>77</v>
      </c>
      <c r="B84" s="69"/>
      <c r="C84" s="66" t="e">
        <f>VLOOKUP(B84,'Measure&amp;Incentive Picklist'!E:J,2,FALSE)</f>
        <v>#N/A</v>
      </c>
      <c r="D84" s="69"/>
      <c r="E84" s="70"/>
      <c r="F84" s="70"/>
      <c r="G84" s="70"/>
      <c r="H84" s="70"/>
      <c r="I84" s="70"/>
      <c r="J84" s="73"/>
      <c r="K84" s="69"/>
      <c r="L84" s="69"/>
      <c r="M84" s="71"/>
      <c r="N84" s="71"/>
      <c r="O84" s="72" t="str">
        <f t="shared" si="9"/>
        <v/>
      </c>
      <c r="P84" s="85" t="str">
        <f t="shared" si="7"/>
        <v/>
      </c>
      <c r="Q84" s="127"/>
      <c r="R84" s="65">
        <f t="shared" si="10"/>
        <v>0</v>
      </c>
      <c r="S84" s="65">
        <f t="shared" si="8"/>
        <v>0</v>
      </c>
      <c r="T84" s="65">
        <f t="shared" si="11"/>
        <v>0</v>
      </c>
    </row>
    <row r="85" spans="1:20" x14ac:dyDescent="0.25">
      <c r="A85" s="66">
        <f t="shared" si="12"/>
        <v>78</v>
      </c>
      <c r="B85" s="69"/>
      <c r="C85" s="66" t="e">
        <f>VLOOKUP(B85,'Measure&amp;Incentive Picklist'!E:J,2,FALSE)</f>
        <v>#N/A</v>
      </c>
      <c r="D85" s="69"/>
      <c r="E85" s="70"/>
      <c r="F85" s="70"/>
      <c r="G85" s="70"/>
      <c r="H85" s="70"/>
      <c r="I85" s="70"/>
      <c r="J85" s="73"/>
      <c r="K85" s="69"/>
      <c r="L85" s="69"/>
      <c r="M85" s="71"/>
      <c r="N85" s="71"/>
      <c r="O85" s="72" t="str">
        <f t="shared" si="9"/>
        <v/>
      </c>
      <c r="P85" s="85" t="str">
        <f t="shared" si="7"/>
        <v/>
      </c>
      <c r="Q85" s="127"/>
      <c r="R85" s="65">
        <f t="shared" si="10"/>
        <v>0</v>
      </c>
      <c r="S85" s="65">
        <f t="shared" si="8"/>
        <v>0</v>
      </c>
      <c r="T85" s="65">
        <f t="shared" si="11"/>
        <v>0</v>
      </c>
    </row>
    <row r="86" spans="1:20" x14ac:dyDescent="0.25">
      <c r="A86" s="66">
        <f t="shared" si="12"/>
        <v>79</v>
      </c>
      <c r="B86" s="69"/>
      <c r="C86" s="66" t="e">
        <f>VLOOKUP(B86,'Measure&amp;Incentive Picklist'!E:J,2,FALSE)</f>
        <v>#N/A</v>
      </c>
      <c r="D86" s="69"/>
      <c r="E86" s="70"/>
      <c r="F86" s="70"/>
      <c r="G86" s="70"/>
      <c r="H86" s="70"/>
      <c r="I86" s="70"/>
      <c r="J86" s="73"/>
      <c r="K86" s="69"/>
      <c r="L86" s="69"/>
      <c r="M86" s="71"/>
      <c r="N86" s="71"/>
      <c r="O86" s="72" t="str">
        <f t="shared" si="9"/>
        <v/>
      </c>
      <c r="P86" s="85" t="str">
        <f t="shared" si="7"/>
        <v/>
      </c>
      <c r="Q86" s="127"/>
      <c r="R86" s="65">
        <f t="shared" si="10"/>
        <v>0</v>
      </c>
      <c r="S86" s="65">
        <f t="shared" si="8"/>
        <v>0</v>
      </c>
      <c r="T86" s="65">
        <f t="shared" si="11"/>
        <v>0</v>
      </c>
    </row>
    <row r="87" spans="1:20" x14ac:dyDescent="0.25">
      <c r="A87" s="66">
        <f t="shared" si="12"/>
        <v>80</v>
      </c>
      <c r="B87" s="69"/>
      <c r="C87" s="66" t="e">
        <f>VLOOKUP(B87,'Measure&amp;Incentive Picklist'!E:J,2,FALSE)</f>
        <v>#N/A</v>
      </c>
      <c r="D87" s="69"/>
      <c r="E87" s="70"/>
      <c r="F87" s="70"/>
      <c r="G87" s="70"/>
      <c r="H87" s="70"/>
      <c r="I87" s="70"/>
      <c r="J87" s="73"/>
      <c r="K87" s="69"/>
      <c r="L87" s="69"/>
      <c r="M87" s="71"/>
      <c r="N87" s="71"/>
      <c r="O87" s="72" t="str">
        <f t="shared" si="9"/>
        <v/>
      </c>
      <c r="P87" s="85" t="str">
        <f t="shared" si="7"/>
        <v/>
      </c>
      <c r="Q87" s="127"/>
      <c r="R87" s="65">
        <f t="shared" si="10"/>
        <v>0</v>
      </c>
      <c r="S87" s="65">
        <f t="shared" si="8"/>
        <v>0</v>
      </c>
      <c r="T87" s="65">
        <f t="shared" si="11"/>
        <v>0</v>
      </c>
    </row>
    <row r="88" spans="1:20" x14ac:dyDescent="0.25">
      <c r="A88" s="66">
        <f t="shared" si="12"/>
        <v>81</v>
      </c>
      <c r="B88" s="69"/>
      <c r="C88" s="66" t="e">
        <f>VLOOKUP(B88,'Measure&amp;Incentive Picklist'!E:J,2,FALSE)</f>
        <v>#N/A</v>
      </c>
      <c r="D88" s="69"/>
      <c r="E88" s="70"/>
      <c r="F88" s="70"/>
      <c r="G88" s="70"/>
      <c r="H88" s="70"/>
      <c r="I88" s="70"/>
      <c r="J88" s="73"/>
      <c r="K88" s="69"/>
      <c r="L88" s="69"/>
      <c r="M88" s="71"/>
      <c r="N88" s="71"/>
      <c r="O88" s="72" t="str">
        <f t="shared" si="9"/>
        <v/>
      </c>
      <c r="P88" s="85" t="str">
        <f t="shared" si="7"/>
        <v/>
      </c>
      <c r="Q88" s="127"/>
      <c r="R88" s="65">
        <f t="shared" si="10"/>
        <v>0</v>
      </c>
      <c r="S88" s="65">
        <f t="shared" si="8"/>
        <v>0</v>
      </c>
      <c r="T88" s="65">
        <f t="shared" si="11"/>
        <v>0</v>
      </c>
    </row>
    <row r="89" spans="1:20" x14ac:dyDescent="0.25">
      <c r="A89" s="66">
        <f t="shared" si="12"/>
        <v>82</v>
      </c>
      <c r="B89" s="69"/>
      <c r="C89" s="66" t="e">
        <f>VLOOKUP(B89,'Measure&amp;Incentive Picklist'!E:J,2,FALSE)</f>
        <v>#N/A</v>
      </c>
      <c r="D89" s="69"/>
      <c r="E89" s="70"/>
      <c r="F89" s="70"/>
      <c r="G89" s="70"/>
      <c r="H89" s="70"/>
      <c r="I89" s="70"/>
      <c r="J89" s="73"/>
      <c r="K89" s="69"/>
      <c r="L89" s="69"/>
      <c r="M89" s="71"/>
      <c r="N89" s="71"/>
      <c r="O89" s="72" t="str">
        <f t="shared" si="9"/>
        <v/>
      </c>
      <c r="P89" s="85" t="str">
        <f t="shared" si="7"/>
        <v/>
      </c>
      <c r="Q89" s="127"/>
      <c r="R89" s="65">
        <f t="shared" si="10"/>
        <v>0</v>
      </c>
      <c r="S89" s="65">
        <f t="shared" si="8"/>
        <v>0</v>
      </c>
      <c r="T89" s="65">
        <f t="shared" si="11"/>
        <v>0</v>
      </c>
    </row>
    <row r="90" spans="1:20" x14ac:dyDescent="0.25">
      <c r="A90" s="66">
        <f t="shared" si="12"/>
        <v>83</v>
      </c>
      <c r="B90" s="69"/>
      <c r="C90" s="66" t="e">
        <f>VLOOKUP(B90,'Measure&amp;Incentive Picklist'!E:J,2,FALSE)</f>
        <v>#N/A</v>
      </c>
      <c r="D90" s="69"/>
      <c r="E90" s="70"/>
      <c r="F90" s="70"/>
      <c r="G90" s="70"/>
      <c r="H90" s="70"/>
      <c r="I90" s="70"/>
      <c r="J90" s="73"/>
      <c r="K90" s="69"/>
      <c r="L90" s="69"/>
      <c r="M90" s="71"/>
      <c r="N90" s="71"/>
      <c r="O90" s="72" t="str">
        <f t="shared" si="9"/>
        <v/>
      </c>
      <c r="P90" s="85" t="str">
        <f t="shared" si="7"/>
        <v/>
      </c>
      <c r="Q90" s="127"/>
      <c r="R90" s="65">
        <f t="shared" si="10"/>
        <v>0</v>
      </c>
      <c r="S90" s="65">
        <f t="shared" si="8"/>
        <v>0</v>
      </c>
      <c r="T90" s="65">
        <f t="shared" si="11"/>
        <v>0</v>
      </c>
    </row>
    <row r="91" spans="1:20" x14ac:dyDescent="0.25">
      <c r="A91" s="66">
        <f t="shared" si="12"/>
        <v>84</v>
      </c>
      <c r="B91" s="69"/>
      <c r="C91" s="66" t="e">
        <f>VLOOKUP(B91,'Measure&amp;Incentive Picklist'!E:J,2,FALSE)</f>
        <v>#N/A</v>
      </c>
      <c r="D91" s="69"/>
      <c r="E91" s="70"/>
      <c r="F91" s="70"/>
      <c r="G91" s="70"/>
      <c r="H91" s="70"/>
      <c r="I91" s="70"/>
      <c r="J91" s="73"/>
      <c r="K91" s="69"/>
      <c r="L91" s="69"/>
      <c r="M91" s="71"/>
      <c r="N91" s="71"/>
      <c r="O91" s="72" t="str">
        <f t="shared" si="9"/>
        <v/>
      </c>
      <c r="P91" s="85" t="str">
        <f t="shared" si="7"/>
        <v/>
      </c>
      <c r="Q91" s="127"/>
      <c r="R91" s="65">
        <f t="shared" si="10"/>
        <v>0</v>
      </c>
      <c r="S91" s="65">
        <f t="shared" si="8"/>
        <v>0</v>
      </c>
      <c r="T91" s="65">
        <f t="shared" si="11"/>
        <v>0</v>
      </c>
    </row>
    <row r="92" spans="1:20" x14ac:dyDescent="0.25">
      <c r="A92" s="66">
        <f t="shared" si="12"/>
        <v>85</v>
      </c>
      <c r="B92" s="69"/>
      <c r="C92" s="66" t="e">
        <f>VLOOKUP(B92,'Measure&amp;Incentive Picklist'!E:J,2,FALSE)</f>
        <v>#N/A</v>
      </c>
      <c r="D92" s="69"/>
      <c r="E92" s="70"/>
      <c r="F92" s="70"/>
      <c r="G92" s="70"/>
      <c r="H92" s="70"/>
      <c r="I92" s="70"/>
      <c r="J92" s="73"/>
      <c r="K92" s="69"/>
      <c r="L92" s="69"/>
      <c r="M92" s="71"/>
      <c r="N92" s="71"/>
      <c r="O92" s="72" t="str">
        <f t="shared" si="9"/>
        <v/>
      </c>
      <c r="P92" s="85" t="str">
        <f t="shared" si="7"/>
        <v/>
      </c>
      <c r="Q92" s="127"/>
      <c r="R92" s="65">
        <f t="shared" si="10"/>
        <v>0</v>
      </c>
      <c r="S92" s="65">
        <f t="shared" si="8"/>
        <v>0</v>
      </c>
      <c r="T92" s="65">
        <f t="shared" si="11"/>
        <v>0</v>
      </c>
    </row>
    <row r="93" spans="1:20" x14ac:dyDescent="0.25">
      <c r="A93" s="66">
        <f t="shared" si="12"/>
        <v>86</v>
      </c>
      <c r="B93" s="69"/>
      <c r="C93" s="66" t="e">
        <f>VLOOKUP(B93,'Measure&amp;Incentive Picklist'!E:J,2,FALSE)</f>
        <v>#N/A</v>
      </c>
      <c r="D93" s="69"/>
      <c r="E93" s="70"/>
      <c r="F93" s="70"/>
      <c r="G93" s="70"/>
      <c r="H93" s="70"/>
      <c r="I93" s="70"/>
      <c r="J93" s="73"/>
      <c r="K93" s="69"/>
      <c r="L93" s="69"/>
      <c r="M93" s="71"/>
      <c r="N93" s="71"/>
      <c r="O93" s="72" t="str">
        <f t="shared" si="9"/>
        <v/>
      </c>
      <c r="P93" s="85" t="str">
        <f t="shared" si="7"/>
        <v/>
      </c>
      <c r="Q93" s="127"/>
      <c r="R93" s="65">
        <f t="shared" si="10"/>
        <v>0</v>
      </c>
      <c r="S93" s="65">
        <f t="shared" si="8"/>
        <v>0</v>
      </c>
      <c r="T93" s="65">
        <f t="shared" si="11"/>
        <v>0</v>
      </c>
    </row>
    <row r="94" spans="1:20" x14ac:dyDescent="0.25">
      <c r="A94" s="66">
        <f t="shared" si="12"/>
        <v>87</v>
      </c>
      <c r="B94" s="69"/>
      <c r="C94" s="66" t="e">
        <f>VLOOKUP(B94,'Measure&amp;Incentive Picklist'!E:J,2,FALSE)</f>
        <v>#N/A</v>
      </c>
      <c r="D94" s="69"/>
      <c r="E94" s="70"/>
      <c r="F94" s="70"/>
      <c r="G94" s="70"/>
      <c r="H94" s="70"/>
      <c r="I94" s="70"/>
      <c r="J94" s="73"/>
      <c r="K94" s="69"/>
      <c r="L94" s="69"/>
      <c r="M94" s="71"/>
      <c r="N94" s="71"/>
      <c r="O94" s="72" t="str">
        <f t="shared" si="9"/>
        <v/>
      </c>
      <c r="P94" s="85" t="str">
        <f t="shared" si="7"/>
        <v/>
      </c>
      <c r="Q94" s="127"/>
      <c r="R94" s="65">
        <f t="shared" si="10"/>
        <v>0</v>
      </c>
      <c r="S94" s="65">
        <f t="shared" si="8"/>
        <v>0</v>
      </c>
      <c r="T94" s="65">
        <f t="shared" si="11"/>
        <v>0</v>
      </c>
    </row>
    <row r="95" spans="1:20" x14ac:dyDescent="0.25">
      <c r="A95" s="66">
        <f t="shared" si="12"/>
        <v>88</v>
      </c>
      <c r="B95" s="69"/>
      <c r="C95" s="66" t="e">
        <f>VLOOKUP(B95,'Measure&amp;Incentive Picklist'!E:J,2,FALSE)</f>
        <v>#N/A</v>
      </c>
      <c r="D95" s="69"/>
      <c r="E95" s="70"/>
      <c r="F95" s="70"/>
      <c r="G95" s="70"/>
      <c r="H95" s="70"/>
      <c r="I95" s="70"/>
      <c r="J95" s="73"/>
      <c r="K95" s="69"/>
      <c r="L95" s="69"/>
      <c r="M95" s="71"/>
      <c r="N95" s="71"/>
      <c r="O95" s="72" t="str">
        <f t="shared" si="9"/>
        <v/>
      </c>
      <c r="P95" s="85" t="str">
        <f t="shared" si="7"/>
        <v/>
      </c>
      <c r="Q95" s="127"/>
      <c r="R95" s="65">
        <f t="shared" si="10"/>
        <v>0</v>
      </c>
      <c r="S95" s="65">
        <f t="shared" si="8"/>
        <v>0</v>
      </c>
      <c r="T95" s="65">
        <f t="shared" si="11"/>
        <v>0</v>
      </c>
    </row>
    <row r="96" spans="1:20" x14ac:dyDescent="0.25">
      <c r="A96" s="66">
        <f t="shared" si="12"/>
        <v>89</v>
      </c>
      <c r="B96" s="69"/>
      <c r="C96" s="66" t="e">
        <f>VLOOKUP(B96,'Measure&amp;Incentive Picklist'!E:J,2,FALSE)</f>
        <v>#N/A</v>
      </c>
      <c r="D96" s="69"/>
      <c r="E96" s="70"/>
      <c r="F96" s="70"/>
      <c r="G96" s="70"/>
      <c r="H96" s="70"/>
      <c r="I96" s="70"/>
      <c r="J96" s="73"/>
      <c r="K96" s="69"/>
      <c r="L96" s="69"/>
      <c r="M96" s="71"/>
      <c r="N96" s="71"/>
      <c r="O96" s="72" t="str">
        <f t="shared" si="9"/>
        <v/>
      </c>
      <c r="P96" s="85" t="str">
        <f t="shared" si="7"/>
        <v/>
      </c>
      <c r="Q96" s="127"/>
      <c r="R96" s="65">
        <f t="shared" si="10"/>
        <v>0</v>
      </c>
      <c r="S96" s="65">
        <f t="shared" si="8"/>
        <v>0</v>
      </c>
      <c r="T96" s="65">
        <f t="shared" si="11"/>
        <v>0</v>
      </c>
    </row>
    <row r="97" spans="1:20" x14ac:dyDescent="0.25">
      <c r="A97" s="66">
        <f t="shared" si="12"/>
        <v>90</v>
      </c>
      <c r="B97" s="69"/>
      <c r="C97" s="66" t="e">
        <f>VLOOKUP(B97,'Measure&amp;Incentive Picklist'!E:J,2,FALSE)</f>
        <v>#N/A</v>
      </c>
      <c r="D97" s="69"/>
      <c r="E97" s="70"/>
      <c r="F97" s="70"/>
      <c r="G97" s="70"/>
      <c r="H97" s="70"/>
      <c r="I97" s="70"/>
      <c r="J97" s="73"/>
      <c r="K97" s="69"/>
      <c r="L97" s="69"/>
      <c r="M97" s="71"/>
      <c r="N97" s="71"/>
      <c r="O97" s="72" t="str">
        <f t="shared" si="9"/>
        <v/>
      </c>
      <c r="P97" s="85" t="str">
        <f t="shared" si="7"/>
        <v/>
      </c>
      <c r="Q97" s="127"/>
      <c r="R97" s="65">
        <f t="shared" si="10"/>
        <v>0</v>
      </c>
      <c r="S97" s="65">
        <f t="shared" si="8"/>
        <v>0</v>
      </c>
      <c r="T97" s="65">
        <f t="shared" si="11"/>
        <v>0</v>
      </c>
    </row>
    <row r="98" spans="1:20" x14ac:dyDescent="0.25">
      <c r="A98" s="66">
        <f t="shared" si="12"/>
        <v>91</v>
      </c>
      <c r="B98" s="69"/>
      <c r="C98" s="66" t="e">
        <f>VLOOKUP(B98,'Measure&amp;Incentive Picklist'!E:J,2,FALSE)</f>
        <v>#N/A</v>
      </c>
      <c r="D98" s="69"/>
      <c r="E98" s="70"/>
      <c r="F98" s="70"/>
      <c r="G98" s="70"/>
      <c r="H98" s="70"/>
      <c r="I98" s="70"/>
      <c r="J98" s="73"/>
      <c r="K98" s="69"/>
      <c r="L98" s="69"/>
      <c r="M98" s="71"/>
      <c r="N98" s="71"/>
      <c r="O98" s="72" t="str">
        <f t="shared" si="9"/>
        <v/>
      </c>
      <c r="P98" s="85" t="str">
        <f t="shared" si="7"/>
        <v/>
      </c>
      <c r="Q98" s="127"/>
      <c r="R98" s="65">
        <f t="shared" si="10"/>
        <v>0</v>
      </c>
      <c r="S98" s="65">
        <f t="shared" si="8"/>
        <v>0</v>
      </c>
      <c r="T98" s="65">
        <f t="shared" si="11"/>
        <v>0</v>
      </c>
    </row>
    <row r="99" spans="1:20" x14ac:dyDescent="0.25">
      <c r="A99" s="66">
        <f t="shared" si="12"/>
        <v>92</v>
      </c>
      <c r="B99" s="69"/>
      <c r="C99" s="66" t="e">
        <f>VLOOKUP(B99,'Measure&amp;Incentive Picklist'!E:J,2,FALSE)</f>
        <v>#N/A</v>
      </c>
      <c r="D99" s="69"/>
      <c r="E99" s="70"/>
      <c r="F99" s="70"/>
      <c r="G99" s="70"/>
      <c r="H99" s="70"/>
      <c r="I99" s="70"/>
      <c r="J99" s="73"/>
      <c r="K99" s="69"/>
      <c r="L99" s="69"/>
      <c r="M99" s="71"/>
      <c r="N99" s="71"/>
      <c r="O99" s="72" t="str">
        <f t="shared" si="9"/>
        <v/>
      </c>
      <c r="P99" s="85" t="str">
        <f t="shared" si="7"/>
        <v/>
      </c>
      <c r="Q99" s="127"/>
      <c r="R99" s="65">
        <f t="shared" si="10"/>
        <v>0</v>
      </c>
      <c r="S99" s="65">
        <f t="shared" si="8"/>
        <v>0</v>
      </c>
      <c r="T99" s="65">
        <f t="shared" si="11"/>
        <v>0</v>
      </c>
    </row>
    <row r="100" spans="1:20" x14ac:dyDescent="0.25">
      <c r="A100" s="66">
        <f t="shared" si="12"/>
        <v>93</v>
      </c>
      <c r="B100" s="69"/>
      <c r="C100" s="66" t="e">
        <f>VLOOKUP(B100,'Measure&amp;Incentive Picklist'!E:J,2,FALSE)</f>
        <v>#N/A</v>
      </c>
      <c r="D100" s="69"/>
      <c r="E100" s="70"/>
      <c r="F100" s="70"/>
      <c r="G100" s="70"/>
      <c r="H100" s="70"/>
      <c r="I100" s="70"/>
      <c r="J100" s="73"/>
      <c r="K100" s="69"/>
      <c r="L100" s="69"/>
      <c r="M100" s="71"/>
      <c r="N100" s="71"/>
      <c r="O100" s="72" t="str">
        <f t="shared" si="9"/>
        <v/>
      </c>
      <c r="P100" s="85" t="str">
        <f t="shared" si="7"/>
        <v/>
      </c>
      <c r="Q100" s="127"/>
      <c r="R100" s="65">
        <f t="shared" si="10"/>
        <v>0</v>
      </c>
      <c r="S100" s="65">
        <f t="shared" si="8"/>
        <v>0</v>
      </c>
      <c r="T100" s="65">
        <f t="shared" si="11"/>
        <v>0</v>
      </c>
    </row>
    <row r="101" spans="1:20" x14ac:dyDescent="0.25">
      <c r="A101" s="66">
        <f t="shared" si="12"/>
        <v>94</v>
      </c>
      <c r="B101" s="69"/>
      <c r="C101" s="66" t="e">
        <f>VLOOKUP(B101,'Measure&amp;Incentive Picklist'!E:J,2,FALSE)</f>
        <v>#N/A</v>
      </c>
      <c r="D101" s="69"/>
      <c r="E101" s="70"/>
      <c r="F101" s="70"/>
      <c r="G101" s="70"/>
      <c r="H101" s="70"/>
      <c r="I101" s="70"/>
      <c r="J101" s="73"/>
      <c r="K101" s="69"/>
      <c r="L101" s="69"/>
      <c r="M101" s="71"/>
      <c r="N101" s="71"/>
      <c r="O101" s="72" t="str">
        <f t="shared" si="9"/>
        <v/>
      </c>
      <c r="P101" s="85" t="str">
        <f t="shared" si="7"/>
        <v/>
      </c>
      <c r="Q101" s="127"/>
      <c r="R101" s="65">
        <f t="shared" si="10"/>
        <v>0</v>
      </c>
      <c r="S101" s="65">
        <f t="shared" si="8"/>
        <v>0</v>
      </c>
      <c r="T101" s="65">
        <f t="shared" si="11"/>
        <v>0</v>
      </c>
    </row>
    <row r="102" spans="1:20" x14ac:dyDescent="0.25">
      <c r="A102" s="66">
        <f t="shared" si="12"/>
        <v>95</v>
      </c>
      <c r="B102" s="69"/>
      <c r="C102" s="66" t="e">
        <f>VLOOKUP(B102,'Measure&amp;Incentive Picklist'!E:J,2,FALSE)</f>
        <v>#N/A</v>
      </c>
      <c r="D102" s="69"/>
      <c r="E102" s="70"/>
      <c r="F102" s="70"/>
      <c r="G102" s="70"/>
      <c r="H102" s="70"/>
      <c r="I102" s="70"/>
      <c r="J102" s="73"/>
      <c r="K102" s="69"/>
      <c r="L102" s="69"/>
      <c r="M102" s="71"/>
      <c r="N102" s="71"/>
      <c r="O102" s="72" t="str">
        <f t="shared" si="9"/>
        <v/>
      </c>
      <c r="P102" s="85" t="str">
        <f t="shared" si="7"/>
        <v/>
      </c>
      <c r="Q102" s="127"/>
      <c r="R102" s="65">
        <f t="shared" si="10"/>
        <v>0</v>
      </c>
      <c r="S102" s="65">
        <f t="shared" si="8"/>
        <v>0</v>
      </c>
      <c r="T102" s="65">
        <f t="shared" si="11"/>
        <v>0</v>
      </c>
    </row>
    <row r="103" spans="1:20" x14ac:dyDescent="0.25">
      <c r="A103" s="66">
        <f t="shared" si="12"/>
        <v>96</v>
      </c>
      <c r="B103" s="69"/>
      <c r="C103" s="66" t="e">
        <f>VLOOKUP(B103,'Measure&amp;Incentive Picklist'!E:J,2,FALSE)</f>
        <v>#N/A</v>
      </c>
      <c r="D103" s="69"/>
      <c r="E103" s="70"/>
      <c r="F103" s="70"/>
      <c r="G103" s="70"/>
      <c r="H103" s="70"/>
      <c r="I103" s="70"/>
      <c r="J103" s="73"/>
      <c r="K103" s="69"/>
      <c r="L103" s="69"/>
      <c r="M103" s="71"/>
      <c r="N103" s="71"/>
      <c r="O103" s="72" t="str">
        <f t="shared" si="9"/>
        <v/>
      </c>
      <c r="P103" s="85" t="str">
        <f t="shared" si="7"/>
        <v/>
      </c>
      <c r="Q103" s="127"/>
      <c r="R103" s="65">
        <f t="shared" si="10"/>
        <v>0</v>
      </c>
      <c r="S103" s="65">
        <f t="shared" si="8"/>
        <v>0</v>
      </c>
      <c r="T103" s="65">
        <f t="shared" si="11"/>
        <v>0</v>
      </c>
    </row>
    <row r="104" spans="1:20" x14ac:dyDescent="0.25">
      <c r="A104" s="66">
        <f t="shared" si="12"/>
        <v>97</v>
      </c>
      <c r="B104" s="69"/>
      <c r="C104" s="66" t="e">
        <f>VLOOKUP(B104,'Measure&amp;Incentive Picklist'!E:J,2,FALSE)</f>
        <v>#N/A</v>
      </c>
      <c r="D104" s="69"/>
      <c r="E104" s="70"/>
      <c r="F104" s="70"/>
      <c r="G104" s="70"/>
      <c r="H104" s="70"/>
      <c r="I104" s="70"/>
      <c r="J104" s="73"/>
      <c r="K104" s="69"/>
      <c r="L104" s="69"/>
      <c r="M104" s="71"/>
      <c r="N104" s="71"/>
      <c r="O104" s="72" t="str">
        <f t="shared" si="9"/>
        <v/>
      </c>
      <c r="P104" s="85" t="str">
        <f t="shared" si="7"/>
        <v/>
      </c>
      <c r="Q104" s="127"/>
      <c r="R104" s="65">
        <f t="shared" si="10"/>
        <v>0</v>
      </c>
      <c r="S104" s="65">
        <f t="shared" ref="S104:S135" si="13">IF(AND(B104&gt;0,ISERROR(R104)),1,0)</f>
        <v>0</v>
      </c>
      <c r="T104" s="65">
        <f t="shared" si="11"/>
        <v>0</v>
      </c>
    </row>
    <row r="105" spans="1:20" x14ac:dyDescent="0.25">
      <c r="A105" s="66">
        <f t="shared" si="12"/>
        <v>98</v>
      </c>
      <c r="B105" s="69"/>
      <c r="C105" s="66" t="e">
        <f>VLOOKUP(B105,'Measure&amp;Incentive Picklist'!E:J,2,FALSE)</f>
        <v>#N/A</v>
      </c>
      <c r="D105" s="69"/>
      <c r="E105" s="70"/>
      <c r="F105" s="70"/>
      <c r="G105" s="70"/>
      <c r="H105" s="70"/>
      <c r="I105" s="70"/>
      <c r="J105" s="73"/>
      <c r="K105" s="69"/>
      <c r="L105" s="69"/>
      <c r="M105" s="71"/>
      <c r="N105" s="71"/>
      <c r="O105" s="72" t="str">
        <f t="shared" si="9"/>
        <v/>
      </c>
      <c r="P105" s="85" t="str">
        <f t="shared" si="7"/>
        <v/>
      </c>
      <c r="Q105" s="127"/>
      <c r="R105" s="65">
        <f t="shared" si="10"/>
        <v>0</v>
      </c>
      <c r="S105" s="65">
        <f t="shared" si="13"/>
        <v>0</v>
      </c>
      <c r="T105" s="65">
        <f t="shared" si="11"/>
        <v>0</v>
      </c>
    </row>
    <row r="106" spans="1:20" x14ac:dyDescent="0.25">
      <c r="A106" s="66">
        <f t="shared" si="12"/>
        <v>99</v>
      </c>
      <c r="B106" s="69"/>
      <c r="C106" s="66" t="e">
        <f>VLOOKUP(B106,'Measure&amp;Incentive Picklist'!E:J,2,FALSE)</f>
        <v>#N/A</v>
      </c>
      <c r="D106" s="69"/>
      <c r="E106" s="70"/>
      <c r="F106" s="70"/>
      <c r="G106" s="70"/>
      <c r="H106" s="70"/>
      <c r="I106" s="70"/>
      <c r="J106" s="73"/>
      <c r="K106" s="69"/>
      <c r="L106" s="69"/>
      <c r="M106" s="71"/>
      <c r="N106" s="71"/>
      <c r="O106" s="72" t="str">
        <f t="shared" si="9"/>
        <v/>
      </c>
      <c r="P106" s="85" t="str">
        <f t="shared" si="7"/>
        <v/>
      </c>
      <c r="Q106" s="127"/>
      <c r="R106" s="65">
        <f t="shared" si="10"/>
        <v>0</v>
      </c>
      <c r="S106" s="65">
        <f t="shared" si="13"/>
        <v>0</v>
      </c>
      <c r="T106" s="65">
        <f t="shared" si="11"/>
        <v>0</v>
      </c>
    </row>
    <row r="107" spans="1:20" x14ac:dyDescent="0.25">
      <c r="A107" s="66">
        <f t="shared" si="12"/>
        <v>100</v>
      </c>
      <c r="B107" s="69"/>
      <c r="C107" s="66" t="e">
        <f>VLOOKUP(B107,'Measure&amp;Incentive Picklist'!E:J,2,FALSE)</f>
        <v>#N/A</v>
      </c>
      <c r="D107" s="69"/>
      <c r="E107" s="70"/>
      <c r="F107" s="70"/>
      <c r="G107" s="70"/>
      <c r="H107" s="70"/>
      <c r="I107" s="70"/>
      <c r="J107" s="73"/>
      <c r="K107" s="69"/>
      <c r="L107" s="69"/>
      <c r="M107" s="71"/>
      <c r="N107" s="71"/>
      <c r="O107" s="72" t="str">
        <f t="shared" si="9"/>
        <v/>
      </c>
      <c r="P107" s="85" t="str">
        <f t="shared" si="7"/>
        <v/>
      </c>
      <c r="Q107" s="127"/>
      <c r="R107" s="65">
        <f t="shared" si="10"/>
        <v>0</v>
      </c>
      <c r="S107" s="65">
        <f t="shared" si="13"/>
        <v>0</v>
      </c>
      <c r="T107" s="65">
        <f t="shared" si="11"/>
        <v>0</v>
      </c>
    </row>
    <row r="108" spans="1:20" x14ac:dyDescent="0.25">
      <c r="A108" s="66">
        <f t="shared" si="12"/>
        <v>101</v>
      </c>
      <c r="B108" s="69"/>
      <c r="C108" s="66" t="e">
        <f>VLOOKUP(B108,'Measure&amp;Incentive Picklist'!E:J,2,FALSE)</f>
        <v>#N/A</v>
      </c>
      <c r="D108" s="69"/>
      <c r="E108" s="70"/>
      <c r="F108" s="70"/>
      <c r="G108" s="70"/>
      <c r="H108" s="70"/>
      <c r="I108" s="70"/>
      <c r="J108" s="73"/>
      <c r="K108" s="69"/>
      <c r="L108" s="69"/>
      <c r="M108" s="71"/>
      <c r="N108" s="71"/>
      <c r="O108" s="72" t="str">
        <f t="shared" si="9"/>
        <v/>
      </c>
      <c r="P108" s="85" t="str">
        <f t="shared" si="7"/>
        <v/>
      </c>
      <c r="Q108" s="127"/>
      <c r="R108" s="65">
        <f t="shared" si="10"/>
        <v>0</v>
      </c>
      <c r="S108" s="65">
        <f t="shared" si="13"/>
        <v>0</v>
      </c>
      <c r="T108" s="65">
        <f t="shared" si="11"/>
        <v>0</v>
      </c>
    </row>
    <row r="109" spans="1:20" x14ac:dyDescent="0.25">
      <c r="A109" s="66">
        <f t="shared" si="12"/>
        <v>102</v>
      </c>
      <c r="B109" s="69"/>
      <c r="C109" s="66" t="e">
        <f>VLOOKUP(B109,'Measure&amp;Incentive Picklist'!E:J,2,FALSE)</f>
        <v>#N/A</v>
      </c>
      <c r="D109" s="69"/>
      <c r="E109" s="70"/>
      <c r="F109" s="70"/>
      <c r="G109" s="70"/>
      <c r="H109" s="70"/>
      <c r="I109" s="70"/>
      <c r="J109" s="73"/>
      <c r="K109" s="69"/>
      <c r="L109" s="69"/>
      <c r="M109" s="71"/>
      <c r="N109" s="71"/>
      <c r="O109" s="72" t="str">
        <f t="shared" si="9"/>
        <v/>
      </c>
      <c r="P109" s="85" t="str">
        <f t="shared" si="7"/>
        <v/>
      </c>
      <c r="Q109" s="127"/>
      <c r="R109" s="65">
        <f t="shared" si="10"/>
        <v>0</v>
      </c>
      <c r="S109" s="65">
        <f t="shared" si="13"/>
        <v>0</v>
      </c>
      <c r="T109" s="65">
        <f t="shared" si="11"/>
        <v>0</v>
      </c>
    </row>
    <row r="110" spans="1:20" x14ac:dyDescent="0.25">
      <c r="A110" s="66">
        <f t="shared" si="12"/>
        <v>103</v>
      </c>
      <c r="B110" s="69"/>
      <c r="C110" s="66" t="e">
        <f>VLOOKUP(B110,'Measure&amp;Incentive Picklist'!E:J,2,FALSE)</f>
        <v>#N/A</v>
      </c>
      <c r="D110" s="69"/>
      <c r="E110" s="70"/>
      <c r="F110" s="70"/>
      <c r="G110" s="70"/>
      <c r="H110" s="70"/>
      <c r="I110" s="70"/>
      <c r="J110" s="73"/>
      <c r="K110" s="69"/>
      <c r="L110" s="69"/>
      <c r="M110" s="71"/>
      <c r="N110" s="71"/>
      <c r="O110" s="72" t="str">
        <f t="shared" si="9"/>
        <v/>
      </c>
      <c r="P110" s="85" t="str">
        <f t="shared" si="7"/>
        <v/>
      </c>
      <c r="Q110" s="127"/>
      <c r="R110" s="65">
        <f t="shared" si="10"/>
        <v>0</v>
      </c>
      <c r="S110" s="65">
        <f t="shared" si="13"/>
        <v>0</v>
      </c>
      <c r="T110" s="65">
        <f t="shared" si="11"/>
        <v>0</v>
      </c>
    </row>
    <row r="111" spans="1:20" x14ac:dyDescent="0.25">
      <c r="A111" s="66">
        <f t="shared" si="12"/>
        <v>104</v>
      </c>
      <c r="B111" s="69"/>
      <c r="C111" s="66" t="e">
        <f>VLOOKUP(B111,'Measure&amp;Incentive Picklist'!E:J,2,FALSE)</f>
        <v>#N/A</v>
      </c>
      <c r="D111" s="69"/>
      <c r="E111" s="70"/>
      <c r="F111" s="70"/>
      <c r="G111" s="70"/>
      <c r="H111" s="70"/>
      <c r="I111" s="70"/>
      <c r="J111" s="73"/>
      <c r="K111" s="69"/>
      <c r="L111" s="69"/>
      <c r="M111" s="71"/>
      <c r="N111" s="71"/>
      <c r="O111" s="72" t="str">
        <f t="shared" si="9"/>
        <v/>
      </c>
      <c r="P111" s="85" t="str">
        <f t="shared" si="7"/>
        <v/>
      </c>
      <c r="Q111" s="127"/>
      <c r="R111" s="65">
        <f t="shared" si="10"/>
        <v>0</v>
      </c>
      <c r="S111" s="65">
        <f t="shared" si="13"/>
        <v>0</v>
      </c>
      <c r="T111" s="65">
        <f t="shared" si="11"/>
        <v>0</v>
      </c>
    </row>
    <row r="112" spans="1:20" x14ac:dyDescent="0.25">
      <c r="A112" s="66">
        <f t="shared" si="12"/>
        <v>105</v>
      </c>
      <c r="B112" s="69"/>
      <c r="C112" s="66" t="e">
        <f>VLOOKUP(B112,'Measure&amp;Incentive Picklist'!E:J,2,FALSE)</f>
        <v>#N/A</v>
      </c>
      <c r="D112" s="69"/>
      <c r="E112" s="70"/>
      <c r="F112" s="70"/>
      <c r="G112" s="70"/>
      <c r="H112" s="70"/>
      <c r="I112" s="70"/>
      <c r="J112" s="73"/>
      <c r="K112" s="69"/>
      <c r="L112" s="69"/>
      <c r="M112" s="71"/>
      <c r="N112" s="71"/>
      <c r="O112" s="72" t="str">
        <f t="shared" si="9"/>
        <v/>
      </c>
      <c r="P112" s="85" t="str">
        <f t="shared" si="7"/>
        <v/>
      </c>
      <c r="Q112" s="127"/>
      <c r="R112" s="65">
        <f t="shared" si="10"/>
        <v>0</v>
      </c>
      <c r="S112" s="65">
        <f t="shared" si="13"/>
        <v>0</v>
      </c>
      <c r="T112" s="65">
        <f t="shared" si="11"/>
        <v>0</v>
      </c>
    </row>
    <row r="113" spans="1:20" x14ac:dyDescent="0.25">
      <c r="A113" s="66">
        <f t="shared" si="12"/>
        <v>106</v>
      </c>
      <c r="B113" s="69"/>
      <c r="C113" s="66" t="e">
        <f>VLOOKUP(B113,'Measure&amp;Incentive Picklist'!E:J,2,FALSE)</f>
        <v>#N/A</v>
      </c>
      <c r="D113" s="69"/>
      <c r="E113" s="70"/>
      <c r="F113" s="70"/>
      <c r="G113" s="70"/>
      <c r="H113" s="70"/>
      <c r="I113" s="70"/>
      <c r="J113" s="73"/>
      <c r="K113" s="69"/>
      <c r="L113" s="69"/>
      <c r="M113" s="71"/>
      <c r="N113" s="71"/>
      <c r="O113" s="72" t="str">
        <f t="shared" si="9"/>
        <v/>
      </c>
      <c r="P113" s="85" t="str">
        <f t="shared" si="7"/>
        <v/>
      </c>
      <c r="Q113" s="127"/>
      <c r="R113" s="65">
        <f t="shared" si="10"/>
        <v>0</v>
      </c>
      <c r="S113" s="65">
        <f t="shared" si="13"/>
        <v>0</v>
      </c>
      <c r="T113" s="65">
        <f t="shared" si="11"/>
        <v>0</v>
      </c>
    </row>
    <row r="114" spans="1:20" x14ac:dyDescent="0.25">
      <c r="A114" s="66">
        <f t="shared" si="12"/>
        <v>107</v>
      </c>
      <c r="B114" s="69"/>
      <c r="C114" s="66" t="e">
        <f>VLOOKUP(B114,'Measure&amp;Incentive Picklist'!E:J,2,FALSE)</f>
        <v>#N/A</v>
      </c>
      <c r="D114" s="69"/>
      <c r="E114" s="70"/>
      <c r="F114" s="70"/>
      <c r="G114" s="70"/>
      <c r="H114" s="70"/>
      <c r="I114" s="70"/>
      <c r="J114" s="73"/>
      <c r="K114" s="69"/>
      <c r="L114" s="69"/>
      <c r="M114" s="71"/>
      <c r="N114" s="71"/>
      <c r="O114" s="72" t="str">
        <f t="shared" si="9"/>
        <v/>
      </c>
      <c r="P114" s="85" t="str">
        <f t="shared" si="7"/>
        <v/>
      </c>
      <c r="Q114" s="127"/>
      <c r="R114" s="65">
        <f t="shared" si="10"/>
        <v>0</v>
      </c>
      <c r="S114" s="65">
        <f t="shared" si="13"/>
        <v>0</v>
      </c>
      <c r="T114" s="65">
        <f t="shared" si="11"/>
        <v>0</v>
      </c>
    </row>
    <row r="115" spans="1:20" x14ac:dyDescent="0.25">
      <c r="A115" s="66">
        <f t="shared" si="12"/>
        <v>108</v>
      </c>
      <c r="B115" s="69"/>
      <c r="C115" s="66" t="e">
        <f>VLOOKUP(B115,'Measure&amp;Incentive Picklist'!E:J,2,FALSE)</f>
        <v>#N/A</v>
      </c>
      <c r="D115" s="69"/>
      <c r="E115" s="70"/>
      <c r="F115" s="70"/>
      <c r="G115" s="70"/>
      <c r="H115" s="70"/>
      <c r="I115" s="70"/>
      <c r="J115" s="73"/>
      <c r="K115" s="69"/>
      <c r="L115" s="69"/>
      <c r="M115" s="71"/>
      <c r="N115" s="71"/>
      <c r="O115" s="72" t="str">
        <f t="shared" si="9"/>
        <v/>
      </c>
      <c r="P115" s="85" t="str">
        <f t="shared" si="7"/>
        <v/>
      </c>
      <c r="Q115" s="127"/>
      <c r="R115" s="65">
        <f t="shared" si="10"/>
        <v>0</v>
      </c>
      <c r="S115" s="65">
        <f t="shared" si="13"/>
        <v>0</v>
      </c>
      <c r="T115" s="65">
        <f t="shared" si="11"/>
        <v>0</v>
      </c>
    </row>
    <row r="116" spans="1:20" x14ac:dyDescent="0.25">
      <c r="A116" s="66">
        <f t="shared" si="12"/>
        <v>109</v>
      </c>
      <c r="B116" s="69"/>
      <c r="C116" s="66" t="e">
        <f>VLOOKUP(B116,'Measure&amp;Incentive Picklist'!E:J,2,FALSE)</f>
        <v>#N/A</v>
      </c>
      <c r="D116" s="69"/>
      <c r="E116" s="70"/>
      <c r="F116" s="70"/>
      <c r="G116" s="70"/>
      <c r="H116" s="70"/>
      <c r="I116" s="70"/>
      <c r="J116" s="73"/>
      <c r="K116" s="69"/>
      <c r="L116" s="69"/>
      <c r="M116" s="71"/>
      <c r="N116" s="71"/>
      <c r="O116" s="72" t="str">
        <f t="shared" si="9"/>
        <v/>
      </c>
      <c r="P116" s="85" t="str">
        <f t="shared" si="7"/>
        <v/>
      </c>
      <c r="Q116" s="127"/>
      <c r="R116" s="65">
        <f t="shared" si="10"/>
        <v>0</v>
      </c>
      <c r="S116" s="65">
        <f t="shared" si="13"/>
        <v>0</v>
      </c>
      <c r="T116" s="65">
        <f t="shared" si="11"/>
        <v>0</v>
      </c>
    </row>
    <row r="117" spans="1:20" x14ac:dyDescent="0.25">
      <c r="A117" s="66">
        <f t="shared" si="12"/>
        <v>110</v>
      </c>
      <c r="B117" s="69"/>
      <c r="C117" s="66" t="e">
        <f>VLOOKUP(B117,'Measure&amp;Incentive Picklist'!E:J,2,FALSE)</f>
        <v>#N/A</v>
      </c>
      <c r="D117" s="69"/>
      <c r="E117" s="70"/>
      <c r="F117" s="70"/>
      <c r="G117" s="70"/>
      <c r="H117" s="70"/>
      <c r="I117" s="70"/>
      <c r="J117" s="73"/>
      <c r="K117" s="69"/>
      <c r="L117" s="69"/>
      <c r="M117" s="71"/>
      <c r="N117" s="71"/>
      <c r="O117" s="72" t="str">
        <f t="shared" si="9"/>
        <v/>
      </c>
      <c r="P117" s="85" t="str">
        <f t="shared" si="7"/>
        <v/>
      </c>
      <c r="Q117" s="127"/>
      <c r="R117" s="65">
        <f t="shared" si="10"/>
        <v>0</v>
      </c>
      <c r="S117" s="65">
        <f t="shared" si="13"/>
        <v>0</v>
      </c>
      <c r="T117" s="65">
        <f t="shared" si="11"/>
        <v>0</v>
      </c>
    </row>
    <row r="118" spans="1:20" x14ac:dyDescent="0.25">
      <c r="A118" s="66">
        <f t="shared" si="12"/>
        <v>111</v>
      </c>
      <c r="B118" s="69"/>
      <c r="C118" s="66" t="e">
        <f>VLOOKUP(B118,'Measure&amp;Incentive Picklist'!E:J,2,FALSE)</f>
        <v>#N/A</v>
      </c>
      <c r="D118" s="69"/>
      <c r="E118" s="70"/>
      <c r="F118" s="70"/>
      <c r="G118" s="70"/>
      <c r="H118" s="70"/>
      <c r="I118" s="70"/>
      <c r="J118" s="73"/>
      <c r="K118" s="69"/>
      <c r="L118" s="69"/>
      <c r="M118" s="71"/>
      <c r="N118" s="71"/>
      <c r="O118" s="72" t="str">
        <f t="shared" si="9"/>
        <v/>
      </c>
      <c r="P118" s="85" t="str">
        <f t="shared" si="7"/>
        <v/>
      </c>
      <c r="Q118" s="127"/>
      <c r="R118" s="65">
        <f t="shared" si="10"/>
        <v>0</v>
      </c>
      <c r="S118" s="65">
        <f t="shared" si="13"/>
        <v>0</v>
      </c>
      <c r="T118" s="65">
        <f t="shared" si="11"/>
        <v>0</v>
      </c>
    </row>
    <row r="119" spans="1:20" x14ac:dyDescent="0.25">
      <c r="A119" s="66">
        <f t="shared" si="12"/>
        <v>112</v>
      </c>
      <c r="B119" s="69"/>
      <c r="C119" s="66" t="e">
        <f>VLOOKUP(B119,'Measure&amp;Incentive Picklist'!E:J,2,FALSE)</f>
        <v>#N/A</v>
      </c>
      <c r="D119" s="69"/>
      <c r="E119" s="70"/>
      <c r="F119" s="70"/>
      <c r="G119" s="70"/>
      <c r="H119" s="70"/>
      <c r="I119" s="70"/>
      <c r="J119" s="73"/>
      <c r="K119" s="69"/>
      <c r="L119" s="69"/>
      <c r="M119" s="71"/>
      <c r="N119" s="71"/>
      <c r="O119" s="72" t="str">
        <f t="shared" si="9"/>
        <v/>
      </c>
      <c r="P119" s="85" t="str">
        <f t="shared" si="7"/>
        <v/>
      </c>
      <c r="Q119" s="127"/>
      <c r="R119" s="65">
        <f t="shared" si="10"/>
        <v>0</v>
      </c>
      <c r="S119" s="65">
        <f t="shared" si="13"/>
        <v>0</v>
      </c>
      <c r="T119" s="65">
        <f t="shared" si="11"/>
        <v>0</v>
      </c>
    </row>
    <row r="120" spans="1:20" x14ac:dyDescent="0.25">
      <c r="A120" s="66">
        <f t="shared" si="12"/>
        <v>113</v>
      </c>
      <c r="B120" s="69"/>
      <c r="C120" s="66" t="e">
        <f>VLOOKUP(B120,'Measure&amp;Incentive Picklist'!E:J,2,FALSE)</f>
        <v>#N/A</v>
      </c>
      <c r="D120" s="69"/>
      <c r="E120" s="70"/>
      <c r="F120" s="70"/>
      <c r="G120" s="70"/>
      <c r="H120" s="70"/>
      <c r="I120" s="70"/>
      <c r="J120" s="73"/>
      <c r="K120" s="69"/>
      <c r="L120" s="69"/>
      <c r="M120" s="71"/>
      <c r="N120" s="71"/>
      <c r="O120" s="72" t="str">
        <f t="shared" si="9"/>
        <v/>
      </c>
      <c r="P120" s="85" t="str">
        <f t="shared" si="7"/>
        <v/>
      </c>
      <c r="Q120" s="127"/>
      <c r="R120" s="65">
        <f t="shared" si="10"/>
        <v>0</v>
      </c>
      <c r="S120" s="65">
        <f t="shared" si="13"/>
        <v>0</v>
      </c>
      <c r="T120" s="65">
        <f t="shared" si="11"/>
        <v>0</v>
      </c>
    </row>
    <row r="121" spans="1:20" x14ac:dyDescent="0.25">
      <c r="A121" s="66">
        <f t="shared" si="12"/>
        <v>114</v>
      </c>
      <c r="B121" s="69"/>
      <c r="C121" s="66" t="e">
        <f>VLOOKUP(B121,'Measure&amp;Incentive Picklist'!E:J,2,FALSE)</f>
        <v>#N/A</v>
      </c>
      <c r="D121" s="69"/>
      <c r="E121" s="70"/>
      <c r="F121" s="70"/>
      <c r="G121" s="70"/>
      <c r="H121" s="70"/>
      <c r="I121" s="70"/>
      <c r="J121" s="73"/>
      <c r="K121" s="69"/>
      <c r="L121" s="69"/>
      <c r="M121" s="71"/>
      <c r="N121" s="71"/>
      <c r="O121" s="72" t="str">
        <f t="shared" si="9"/>
        <v/>
      </c>
      <c r="P121" s="85" t="str">
        <f t="shared" si="7"/>
        <v/>
      </c>
      <c r="Q121" s="127"/>
      <c r="R121" s="65">
        <f t="shared" si="10"/>
        <v>0</v>
      </c>
      <c r="S121" s="65">
        <f t="shared" si="13"/>
        <v>0</v>
      </c>
      <c r="T121" s="65">
        <f t="shared" si="11"/>
        <v>0</v>
      </c>
    </row>
    <row r="122" spans="1:20" x14ac:dyDescent="0.25">
      <c r="A122" s="66">
        <f t="shared" si="12"/>
        <v>115</v>
      </c>
      <c r="B122" s="69"/>
      <c r="C122" s="66" t="e">
        <f>VLOOKUP(B122,'Measure&amp;Incentive Picklist'!E:J,2,FALSE)</f>
        <v>#N/A</v>
      </c>
      <c r="D122" s="69"/>
      <c r="E122" s="70"/>
      <c r="F122" s="70"/>
      <c r="G122" s="70"/>
      <c r="H122" s="70"/>
      <c r="I122" s="70"/>
      <c r="J122" s="73"/>
      <c r="K122" s="69"/>
      <c r="L122" s="69"/>
      <c r="M122" s="71"/>
      <c r="N122" s="71"/>
      <c r="O122" s="72" t="str">
        <f t="shared" si="9"/>
        <v/>
      </c>
      <c r="P122" s="85" t="str">
        <f t="shared" si="7"/>
        <v/>
      </c>
      <c r="Q122" s="127"/>
      <c r="R122" s="65">
        <f t="shared" si="10"/>
        <v>0</v>
      </c>
      <c r="S122" s="65">
        <f t="shared" si="13"/>
        <v>0</v>
      </c>
      <c r="T122" s="65">
        <f t="shared" si="11"/>
        <v>0</v>
      </c>
    </row>
    <row r="123" spans="1:20" x14ac:dyDescent="0.25">
      <c r="A123" s="66">
        <f t="shared" si="12"/>
        <v>116</v>
      </c>
      <c r="B123" s="69"/>
      <c r="C123" s="66" t="e">
        <f>VLOOKUP(B123,'Measure&amp;Incentive Picklist'!E:J,2,FALSE)</f>
        <v>#N/A</v>
      </c>
      <c r="D123" s="69"/>
      <c r="E123" s="70"/>
      <c r="F123" s="70"/>
      <c r="G123" s="70"/>
      <c r="H123" s="70"/>
      <c r="I123" s="70"/>
      <c r="J123" s="73"/>
      <c r="K123" s="69"/>
      <c r="L123" s="69"/>
      <c r="M123" s="71"/>
      <c r="N123" s="71"/>
      <c r="O123" s="72" t="str">
        <f t="shared" si="9"/>
        <v/>
      </c>
      <c r="P123" s="85" t="str">
        <f t="shared" si="7"/>
        <v/>
      </c>
      <c r="Q123" s="127"/>
      <c r="R123" s="65">
        <f t="shared" si="10"/>
        <v>0</v>
      </c>
      <c r="S123" s="65">
        <f t="shared" si="13"/>
        <v>0</v>
      </c>
      <c r="T123" s="65">
        <f t="shared" si="11"/>
        <v>0</v>
      </c>
    </row>
    <row r="124" spans="1:20" x14ac:dyDescent="0.25">
      <c r="A124" s="66">
        <f t="shared" si="12"/>
        <v>117</v>
      </c>
      <c r="B124" s="69"/>
      <c r="C124" s="66" t="e">
        <f>VLOOKUP(B124,'Measure&amp;Incentive Picklist'!E:J,2,FALSE)</f>
        <v>#N/A</v>
      </c>
      <c r="D124" s="69"/>
      <c r="E124" s="70"/>
      <c r="F124" s="70"/>
      <c r="G124" s="70"/>
      <c r="H124" s="70"/>
      <c r="I124" s="70"/>
      <c r="J124" s="73"/>
      <c r="K124" s="69"/>
      <c r="L124" s="69"/>
      <c r="M124" s="71"/>
      <c r="N124" s="71"/>
      <c r="O124" s="72" t="str">
        <f t="shared" si="9"/>
        <v/>
      </c>
      <c r="P124" s="85" t="str">
        <f t="shared" si="7"/>
        <v/>
      </c>
      <c r="Q124" s="127"/>
      <c r="R124" s="65">
        <f t="shared" si="10"/>
        <v>0</v>
      </c>
      <c r="S124" s="65">
        <f t="shared" si="13"/>
        <v>0</v>
      </c>
      <c r="T124" s="65">
        <f t="shared" si="11"/>
        <v>0</v>
      </c>
    </row>
    <row r="125" spans="1:20" x14ac:dyDescent="0.25">
      <c r="A125" s="66">
        <f t="shared" si="12"/>
        <v>118</v>
      </c>
      <c r="B125" s="69"/>
      <c r="C125" s="66" t="e">
        <f>VLOOKUP(B125,'Measure&amp;Incentive Picklist'!E:J,2,FALSE)</f>
        <v>#N/A</v>
      </c>
      <c r="D125" s="69"/>
      <c r="E125" s="70"/>
      <c r="F125" s="70"/>
      <c r="G125" s="70"/>
      <c r="H125" s="70"/>
      <c r="I125" s="70"/>
      <c r="J125" s="73"/>
      <c r="K125" s="69"/>
      <c r="L125" s="69"/>
      <c r="M125" s="71"/>
      <c r="N125" s="71"/>
      <c r="O125" s="72" t="str">
        <f t="shared" si="9"/>
        <v/>
      </c>
      <c r="P125" s="85" t="str">
        <f t="shared" si="7"/>
        <v/>
      </c>
      <c r="Q125" s="127"/>
      <c r="R125" s="65">
        <f t="shared" si="10"/>
        <v>0</v>
      </c>
      <c r="S125" s="65">
        <f t="shared" si="13"/>
        <v>0</v>
      </c>
      <c r="T125" s="65">
        <f t="shared" si="11"/>
        <v>0</v>
      </c>
    </row>
    <row r="126" spans="1:20" x14ac:dyDescent="0.25">
      <c r="A126" s="66">
        <f t="shared" si="12"/>
        <v>119</v>
      </c>
      <c r="B126" s="69"/>
      <c r="C126" s="66" t="e">
        <f>VLOOKUP(B126,'Measure&amp;Incentive Picklist'!E:J,2,FALSE)</f>
        <v>#N/A</v>
      </c>
      <c r="D126" s="69"/>
      <c r="E126" s="70"/>
      <c r="F126" s="70"/>
      <c r="G126" s="70"/>
      <c r="H126" s="70"/>
      <c r="I126" s="70"/>
      <c r="J126" s="73"/>
      <c r="K126" s="69"/>
      <c r="L126" s="69"/>
      <c r="M126" s="71"/>
      <c r="N126" s="71"/>
      <c r="O126" s="72" t="str">
        <f t="shared" si="9"/>
        <v/>
      </c>
      <c r="P126" s="85" t="str">
        <f t="shared" si="7"/>
        <v/>
      </c>
      <c r="Q126" s="127"/>
      <c r="R126" s="65">
        <f t="shared" si="10"/>
        <v>0</v>
      </c>
      <c r="S126" s="65">
        <f t="shared" si="13"/>
        <v>0</v>
      </c>
      <c r="T126" s="65">
        <f t="shared" si="11"/>
        <v>0</v>
      </c>
    </row>
    <row r="127" spans="1:20" x14ac:dyDescent="0.25">
      <c r="A127" s="66">
        <f t="shared" si="12"/>
        <v>120</v>
      </c>
      <c r="B127" s="69"/>
      <c r="C127" s="66" t="e">
        <f>VLOOKUP(B127,'Measure&amp;Incentive Picklist'!E:J,2,FALSE)</f>
        <v>#N/A</v>
      </c>
      <c r="D127" s="69"/>
      <c r="E127" s="70"/>
      <c r="F127" s="70"/>
      <c r="G127" s="70"/>
      <c r="H127" s="70"/>
      <c r="I127" s="70"/>
      <c r="J127" s="73"/>
      <c r="K127" s="69"/>
      <c r="L127" s="69"/>
      <c r="M127" s="71"/>
      <c r="N127" s="71"/>
      <c r="O127" s="72" t="str">
        <f t="shared" si="9"/>
        <v/>
      </c>
      <c r="P127" s="85" t="str">
        <f t="shared" si="7"/>
        <v/>
      </c>
      <c r="Q127" s="127"/>
      <c r="R127" s="65">
        <f t="shared" si="10"/>
        <v>0</v>
      </c>
      <c r="S127" s="65">
        <f t="shared" si="13"/>
        <v>0</v>
      </c>
      <c r="T127" s="65">
        <f t="shared" si="11"/>
        <v>0</v>
      </c>
    </row>
    <row r="128" spans="1:20" x14ac:dyDescent="0.25">
      <c r="A128" s="66">
        <f t="shared" si="12"/>
        <v>121</v>
      </c>
      <c r="B128" s="69"/>
      <c r="C128" s="66" t="e">
        <f>VLOOKUP(B128,'Measure&amp;Incentive Picklist'!E:J,2,FALSE)</f>
        <v>#N/A</v>
      </c>
      <c r="D128" s="69"/>
      <c r="E128" s="70"/>
      <c r="F128" s="70"/>
      <c r="G128" s="70"/>
      <c r="H128" s="70"/>
      <c r="I128" s="70"/>
      <c r="J128" s="73"/>
      <c r="K128" s="69"/>
      <c r="L128" s="69"/>
      <c r="M128" s="71"/>
      <c r="N128" s="71"/>
      <c r="O128" s="72" t="str">
        <f t="shared" si="9"/>
        <v/>
      </c>
      <c r="P128" s="85" t="str">
        <f t="shared" si="7"/>
        <v/>
      </c>
      <c r="Q128" s="127"/>
      <c r="R128" s="65">
        <f t="shared" si="10"/>
        <v>0</v>
      </c>
      <c r="S128" s="65">
        <f t="shared" si="13"/>
        <v>0</v>
      </c>
      <c r="T128" s="65">
        <f t="shared" si="11"/>
        <v>0</v>
      </c>
    </row>
    <row r="129" spans="1:20" x14ac:dyDescent="0.25">
      <c r="A129" s="66">
        <f t="shared" si="12"/>
        <v>122</v>
      </c>
      <c r="B129" s="69"/>
      <c r="C129" s="66" t="e">
        <f>VLOOKUP(B129,'Measure&amp;Incentive Picklist'!E:J,2,FALSE)</f>
        <v>#N/A</v>
      </c>
      <c r="D129" s="69"/>
      <c r="E129" s="70"/>
      <c r="F129" s="70"/>
      <c r="G129" s="70"/>
      <c r="H129" s="70"/>
      <c r="I129" s="70"/>
      <c r="J129" s="73"/>
      <c r="K129" s="69"/>
      <c r="L129" s="69"/>
      <c r="M129" s="71"/>
      <c r="N129" s="71"/>
      <c r="O129" s="72" t="str">
        <f t="shared" si="9"/>
        <v/>
      </c>
      <c r="P129" s="85" t="str">
        <f t="shared" si="7"/>
        <v/>
      </c>
      <c r="Q129" s="127"/>
      <c r="R129" s="65">
        <f t="shared" si="10"/>
        <v>0</v>
      </c>
      <c r="S129" s="65">
        <f t="shared" si="13"/>
        <v>0</v>
      </c>
      <c r="T129" s="65">
        <f t="shared" si="11"/>
        <v>0</v>
      </c>
    </row>
    <row r="130" spans="1:20" x14ac:dyDescent="0.25">
      <c r="A130" s="66">
        <f t="shared" si="12"/>
        <v>123</v>
      </c>
      <c r="B130" s="69"/>
      <c r="C130" s="66" t="e">
        <f>VLOOKUP(B130,'Measure&amp;Incentive Picklist'!E:J,2,FALSE)</f>
        <v>#N/A</v>
      </c>
      <c r="D130" s="69"/>
      <c r="E130" s="70"/>
      <c r="F130" s="70"/>
      <c r="G130" s="70"/>
      <c r="H130" s="70"/>
      <c r="I130" s="70"/>
      <c r="J130" s="73"/>
      <c r="K130" s="69"/>
      <c r="L130" s="69"/>
      <c r="M130" s="71"/>
      <c r="N130" s="71"/>
      <c r="O130" s="72" t="str">
        <f t="shared" si="9"/>
        <v/>
      </c>
      <c r="P130" s="85" t="str">
        <f t="shared" si="7"/>
        <v/>
      </c>
      <c r="Q130" s="127"/>
      <c r="R130" s="65">
        <f t="shared" si="10"/>
        <v>0</v>
      </c>
      <c r="S130" s="65">
        <f t="shared" si="13"/>
        <v>0</v>
      </c>
      <c r="T130" s="65">
        <f t="shared" si="11"/>
        <v>0</v>
      </c>
    </row>
    <row r="131" spans="1:20" x14ac:dyDescent="0.25">
      <c r="A131" s="66">
        <f t="shared" si="12"/>
        <v>124</v>
      </c>
      <c r="B131" s="69"/>
      <c r="C131" s="66" t="e">
        <f>VLOOKUP(B131,'Measure&amp;Incentive Picklist'!E:J,2,FALSE)</f>
        <v>#N/A</v>
      </c>
      <c r="D131" s="69"/>
      <c r="E131" s="70"/>
      <c r="F131" s="70"/>
      <c r="G131" s="70"/>
      <c r="H131" s="70"/>
      <c r="I131" s="70"/>
      <c r="J131" s="73"/>
      <c r="K131" s="69"/>
      <c r="L131" s="69"/>
      <c r="M131" s="71"/>
      <c r="N131" s="71"/>
      <c r="O131" s="72" t="str">
        <f t="shared" si="9"/>
        <v/>
      </c>
      <c r="P131" s="85" t="str">
        <f t="shared" si="7"/>
        <v/>
      </c>
      <c r="Q131" s="127"/>
      <c r="R131" s="65">
        <f t="shared" si="10"/>
        <v>0</v>
      </c>
      <c r="S131" s="65">
        <f t="shared" si="13"/>
        <v>0</v>
      </c>
      <c r="T131" s="65">
        <f t="shared" si="11"/>
        <v>0</v>
      </c>
    </row>
    <row r="132" spans="1:20" x14ac:dyDescent="0.25">
      <c r="A132" s="66">
        <f t="shared" si="12"/>
        <v>125</v>
      </c>
      <c r="B132" s="69"/>
      <c r="C132" s="66" t="e">
        <f>VLOOKUP(B132,'Measure&amp;Incentive Picklist'!E:J,2,FALSE)</f>
        <v>#N/A</v>
      </c>
      <c r="D132" s="69"/>
      <c r="E132" s="70"/>
      <c r="F132" s="70"/>
      <c r="G132" s="70"/>
      <c r="H132" s="70"/>
      <c r="I132" s="70"/>
      <c r="J132" s="73"/>
      <c r="K132" s="69"/>
      <c r="L132" s="69"/>
      <c r="M132" s="71"/>
      <c r="N132" s="71"/>
      <c r="O132" s="72" t="str">
        <f t="shared" si="9"/>
        <v/>
      </c>
      <c r="P132" s="85" t="str">
        <f t="shared" si="7"/>
        <v/>
      </c>
      <c r="Q132" s="127"/>
      <c r="R132" s="65">
        <f t="shared" si="10"/>
        <v>0</v>
      </c>
      <c r="S132" s="65">
        <f t="shared" si="13"/>
        <v>0</v>
      </c>
      <c r="T132" s="65">
        <f t="shared" si="11"/>
        <v>0</v>
      </c>
    </row>
    <row r="133" spans="1:20" x14ac:dyDescent="0.25">
      <c r="A133" s="66">
        <f t="shared" si="12"/>
        <v>126</v>
      </c>
      <c r="B133" s="69"/>
      <c r="C133" s="66" t="e">
        <f>VLOOKUP(B133,'Measure&amp;Incentive Picklist'!E:J,2,FALSE)</f>
        <v>#N/A</v>
      </c>
      <c r="D133" s="69"/>
      <c r="E133" s="70"/>
      <c r="F133" s="70"/>
      <c r="G133" s="70"/>
      <c r="H133" s="70"/>
      <c r="I133" s="70"/>
      <c r="J133" s="73"/>
      <c r="K133" s="69"/>
      <c r="L133" s="69"/>
      <c r="M133" s="71"/>
      <c r="N133" s="71"/>
      <c r="O133" s="72" t="str">
        <f t="shared" si="9"/>
        <v/>
      </c>
      <c r="P133" s="85" t="str">
        <f t="shared" si="7"/>
        <v/>
      </c>
      <c r="Q133" s="127"/>
      <c r="R133" s="65">
        <f t="shared" si="10"/>
        <v>0</v>
      </c>
      <c r="S133" s="65">
        <f t="shared" si="13"/>
        <v>0</v>
      </c>
      <c r="T133" s="65">
        <f t="shared" si="11"/>
        <v>0</v>
      </c>
    </row>
    <row r="134" spans="1:20" x14ac:dyDescent="0.25">
      <c r="A134" s="66">
        <f t="shared" si="12"/>
        <v>127</v>
      </c>
      <c r="B134" s="69"/>
      <c r="C134" s="66" t="e">
        <f>VLOOKUP(B134,'Measure&amp;Incentive Picklist'!E:J,2,FALSE)</f>
        <v>#N/A</v>
      </c>
      <c r="D134" s="69"/>
      <c r="E134" s="70"/>
      <c r="F134" s="70"/>
      <c r="G134" s="70"/>
      <c r="H134" s="70"/>
      <c r="I134" s="70"/>
      <c r="J134" s="73"/>
      <c r="K134" s="69"/>
      <c r="L134" s="69"/>
      <c r="M134" s="71"/>
      <c r="N134" s="71"/>
      <c r="O134" s="72" t="str">
        <f t="shared" si="9"/>
        <v/>
      </c>
      <c r="P134" s="85" t="str">
        <f t="shared" si="7"/>
        <v/>
      </c>
      <c r="Q134" s="127"/>
      <c r="R134" s="65">
        <f t="shared" si="10"/>
        <v>0</v>
      </c>
      <c r="S134" s="65">
        <f t="shared" si="13"/>
        <v>0</v>
      </c>
      <c r="T134" s="65">
        <f t="shared" si="11"/>
        <v>0</v>
      </c>
    </row>
    <row r="135" spans="1:20" x14ac:dyDescent="0.25">
      <c r="A135" s="66">
        <f t="shared" si="12"/>
        <v>128</v>
      </c>
      <c r="B135" s="69"/>
      <c r="C135" s="66" t="e">
        <f>VLOOKUP(B135,'Measure&amp;Incentive Picklist'!E:J,2,FALSE)</f>
        <v>#N/A</v>
      </c>
      <c r="D135" s="69"/>
      <c r="E135" s="70"/>
      <c r="F135" s="70"/>
      <c r="G135" s="70"/>
      <c r="H135" s="70"/>
      <c r="I135" s="70"/>
      <c r="J135" s="73"/>
      <c r="K135" s="69"/>
      <c r="L135" s="69"/>
      <c r="M135" s="71"/>
      <c r="N135" s="71"/>
      <c r="O135" s="72" t="str">
        <f t="shared" si="9"/>
        <v/>
      </c>
      <c r="P135" s="85" t="str">
        <f t="shared" ref="P135:P198" si="14">IF(ISTEXT(B135),"Contact ConEd","")</f>
        <v/>
      </c>
      <c r="Q135" s="127"/>
      <c r="R135" s="65">
        <f t="shared" si="10"/>
        <v>0</v>
      </c>
      <c r="S135" s="65">
        <f t="shared" si="13"/>
        <v>0</v>
      </c>
      <c r="T135" s="65">
        <f t="shared" si="11"/>
        <v>0</v>
      </c>
    </row>
    <row r="136" spans="1:20" x14ac:dyDescent="0.25">
      <c r="A136" s="66">
        <f t="shared" si="12"/>
        <v>129</v>
      </c>
      <c r="B136" s="69"/>
      <c r="C136" s="66" t="e">
        <f>VLOOKUP(B136,'Measure&amp;Incentive Picklist'!E:J,2,FALSE)</f>
        <v>#N/A</v>
      </c>
      <c r="D136" s="69"/>
      <c r="E136" s="70"/>
      <c r="F136" s="70"/>
      <c r="G136" s="70"/>
      <c r="H136" s="70"/>
      <c r="I136" s="70"/>
      <c r="J136" s="73"/>
      <c r="K136" s="69"/>
      <c r="L136" s="69"/>
      <c r="M136" s="71"/>
      <c r="N136" s="71"/>
      <c r="O136" s="72" t="str">
        <f t="shared" si="9"/>
        <v/>
      </c>
      <c r="P136" s="85" t="str">
        <f t="shared" si="14"/>
        <v/>
      </c>
      <c r="Q136" s="127"/>
      <c r="R136" s="65">
        <f t="shared" si="10"/>
        <v>0</v>
      </c>
      <c r="S136" s="65">
        <f t="shared" ref="S136:S167" si="15">IF(AND(B136&gt;0,ISERROR(R136)),1,0)</f>
        <v>0</v>
      </c>
      <c r="T136" s="65">
        <f t="shared" si="11"/>
        <v>0</v>
      </c>
    </row>
    <row r="137" spans="1:20" x14ac:dyDescent="0.25">
      <c r="A137" s="66">
        <f t="shared" si="12"/>
        <v>130</v>
      </c>
      <c r="B137" s="69"/>
      <c r="C137" s="66" t="e">
        <f>VLOOKUP(B137,'Measure&amp;Incentive Picklist'!E:J,2,FALSE)</f>
        <v>#N/A</v>
      </c>
      <c r="D137" s="69"/>
      <c r="E137" s="70"/>
      <c r="F137" s="70"/>
      <c r="G137" s="70"/>
      <c r="H137" s="70"/>
      <c r="I137" s="70"/>
      <c r="J137" s="73"/>
      <c r="K137" s="69"/>
      <c r="L137" s="69"/>
      <c r="M137" s="71"/>
      <c r="N137" s="71"/>
      <c r="O137" s="72" t="str">
        <f t="shared" ref="O137:O200" si="16">IF(AND(M137="",N137=""),"",$M137+$N137)</f>
        <v/>
      </c>
      <c r="P137" s="85" t="str">
        <f t="shared" si="14"/>
        <v/>
      </c>
      <c r="Q137" s="127"/>
      <c r="R137" s="65">
        <f t="shared" ref="R137:R200" si="17">IF(OR(B137&gt;"",D137&gt;0,E137&gt;0,G137&gt;0,F137&gt;0,H137&gt;0,I137&gt;0,J137&gt;0,K137&gt;0,L137&gt;0,M137&gt;0,N137&gt;0,Q137&gt;0),1,0)</f>
        <v>0</v>
      </c>
      <c r="S137" s="65">
        <f t="shared" si="15"/>
        <v>0</v>
      </c>
      <c r="T137" s="65">
        <f t="shared" ref="T137:T200" si="18">IF(ISERROR(O137),1,0)</f>
        <v>0</v>
      </c>
    </row>
    <row r="138" spans="1:20" x14ac:dyDescent="0.25">
      <c r="A138" s="66">
        <f t="shared" ref="A138:A201" si="19">A137+1</f>
        <v>131</v>
      </c>
      <c r="B138" s="69"/>
      <c r="C138" s="66" t="e">
        <f>VLOOKUP(B138,'Measure&amp;Incentive Picklist'!E:J,2,FALSE)</f>
        <v>#N/A</v>
      </c>
      <c r="D138" s="69"/>
      <c r="E138" s="70"/>
      <c r="F138" s="70"/>
      <c r="G138" s="70"/>
      <c r="H138" s="70"/>
      <c r="I138" s="70"/>
      <c r="J138" s="73"/>
      <c r="K138" s="69"/>
      <c r="L138" s="69"/>
      <c r="M138" s="71"/>
      <c r="N138" s="71"/>
      <c r="O138" s="72" t="str">
        <f t="shared" si="16"/>
        <v/>
      </c>
      <c r="P138" s="85" t="str">
        <f t="shared" si="14"/>
        <v/>
      </c>
      <c r="Q138" s="127"/>
      <c r="R138" s="65">
        <f t="shared" si="17"/>
        <v>0</v>
      </c>
      <c r="S138" s="65">
        <f t="shared" si="15"/>
        <v>0</v>
      </c>
      <c r="T138" s="65">
        <f t="shared" si="18"/>
        <v>0</v>
      </c>
    </row>
    <row r="139" spans="1:20" x14ac:dyDescent="0.25">
      <c r="A139" s="66">
        <f t="shared" si="19"/>
        <v>132</v>
      </c>
      <c r="B139" s="69"/>
      <c r="C139" s="66" t="e">
        <f>VLOOKUP(B139,'Measure&amp;Incentive Picklist'!E:J,2,FALSE)</f>
        <v>#N/A</v>
      </c>
      <c r="D139" s="69"/>
      <c r="E139" s="70"/>
      <c r="F139" s="70"/>
      <c r="G139" s="70"/>
      <c r="H139" s="70"/>
      <c r="I139" s="70"/>
      <c r="J139" s="73"/>
      <c r="K139" s="69"/>
      <c r="L139" s="69"/>
      <c r="M139" s="71"/>
      <c r="N139" s="71"/>
      <c r="O139" s="72" t="str">
        <f t="shared" si="16"/>
        <v/>
      </c>
      <c r="P139" s="85" t="str">
        <f t="shared" si="14"/>
        <v/>
      </c>
      <c r="Q139" s="127"/>
      <c r="R139" s="65">
        <f t="shared" si="17"/>
        <v>0</v>
      </c>
      <c r="S139" s="65">
        <f t="shared" si="15"/>
        <v>0</v>
      </c>
      <c r="T139" s="65">
        <f t="shared" si="18"/>
        <v>0</v>
      </c>
    </row>
    <row r="140" spans="1:20" x14ac:dyDescent="0.25">
      <c r="A140" s="66">
        <f t="shared" si="19"/>
        <v>133</v>
      </c>
      <c r="B140" s="69"/>
      <c r="C140" s="66" t="e">
        <f>VLOOKUP(B140,'Measure&amp;Incentive Picklist'!E:J,2,FALSE)</f>
        <v>#N/A</v>
      </c>
      <c r="D140" s="69"/>
      <c r="E140" s="70"/>
      <c r="F140" s="70"/>
      <c r="G140" s="70"/>
      <c r="H140" s="70"/>
      <c r="I140" s="70"/>
      <c r="J140" s="73"/>
      <c r="K140" s="69"/>
      <c r="L140" s="69"/>
      <c r="M140" s="71"/>
      <c r="N140" s="71"/>
      <c r="O140" s="72" t="str">
        <f t="shared" si="16"/>
        <v/>
      </c>
      <c r="P140" s="85" t="str">
        <f t="shared" si="14"/>
        <v/>
      </c>
      <c r="Q140" s="127"/>
      <c r="R140" s="65">
        <f t="shared" si="17"/>
        <v>0</v>
      </c>
      <c r="S140" s="65">
        <f t="shared" si="15"/>
        <v>0</v>
      </c>
      <c r="T140" s="65">
        <f t="shared" si="18"/>
        <v>0</v>
      </c>
    </row>
    <row r="141" spans="1:20" x14ac:dyDescent="0.25">
      <c r="A141" s="66">
        <f t="shared" si="19"/>
        <v>134</v>
      </c>
      <c r="B141" s="69"/>
      <c r="C141" s="66" t="e">
        <f>VLOOKUP(B141,'Measure&amp;Incentive Picklist'!E:J,2,FALSE)</f>
        <v>#N/A</v>
      </c>
      <c r="D141" s="69"/>
      <c r="E141" s="70"/>
      <c r="F141" s="70"/>
      <c r="G141" s="70"/>
      <c r="H141" s="70"/>
      <c r="I141" s="70"/>
      <c r="J141" s="73"/>
      <c r="K141" s="69"/>
      <c r="L141" s="69"/>
      <c r="M141" s="71"/>
      <c r="N141" s="71"/>
      <c r="O141" s="72" t="str">
        <f t="shared" si="16"/>
        <v/>
      </c>
      <c r="P141" s="85" t="str">
        <f t="shared" si="14"/>
        <v/>
      </c>
      <c r="Q141" s="127"/>
      <c r="R141" s="65">
        <f t="shared" si="17"/>
        <v>0</v>
      </c>
      <c r="S141" s="65">
        <f t="shared" si="15"/>
        <v>0</v>
      </c>
      <c r="T141" s="65">
        <f t="shared" si="18"/>
        <v>0</v>
      </c>
    </row>
    <row r="142" spans="1:20" x14ac:dyDescent="0.25">
      <c r="A142" s="66">
        <f t="shared" si="19"/>
        <v>135</v>
      </c>
      <c r="B142" s="69"/>
      <c r="C142" s="66" t="e">
        <f>VLOOKUP(B142,'Measure&amp;Incentive Picklist'!E:J,2,FALSE)</f>
        <v>#N/A</v>
      </c>
      <c r="D142" s="69"/>
      <c r="E142" s="70"/>
      <c r="F142" s="70"/>
      <c r="G142" s="70"/>
      <c r="H142" s="70"/>
      <c r="I142" s="70"/>
      <c r="J142" s="73"/>
      <c r="K142" s="69"/>
      <c r="L142" s="69"/>
      <c r="M142" s="71"/>
      <c r="N142" s="71"/>
      <c r="O142" s="72" t="str">
        <f t="shared" si="16"/>
        <v/>
      </c>
      <c r="P142" s="85" t="str">
        <f t="shared" si="14"/>
        <v/>
      </c>
      <c r="Q142" s="127"/>
      <c r="R142" s="65">
        <f t="shared" si="17"/>
        <v>0</v>
      </c>
      <c r="S142" s="65">
        <f t="shared" si="15"/>
        <v>0</v>
      </c>
      <c r="T142" s="65">
        <f t="shared" si="18"/>
        <v>0</v>
      </c>
    </row>
    <row r="143" spans="1:20" x14ac:dyDescent="0.25">
      <c r="A143" s="66">
        <f t="shared" si="19"/>
        <v>136</v>
      </c>
      <c r="B143" s="69"/>
      <c r="C143" s="66" t="e">
        <f>VLOOKUP(B143,'Measure&amp;Incentive Picklist'!E:J,2,FALSE)</f>
        <v>#N/A</v>
      </c>
      <c r="D143" s="69"/>
      <c r="E143" s="70"/>
      <c r="F143" s="70"/>
      <c r="G143" s="70"/>
      <c r="H143" s="70"/>
      <c r="I143" s="70"/>
      <c r="J143" s="73"/>
      <c r="K143" s="69"/>
      <c r="L143" s="69"/>
      <c r="M143" s="71"/>
      <c r="N143" s="71"/>
      <c r="O143" s="72" t="str">
        <f t="shared" si="16"/>
        <v/>
      </c>
      <c r="P143" s="85" t="str">
        <f t="shared" si="14"/>
        <v/>
      </c>
      <c r="Q143" s="127"/>
      <c r="R143" s="65">
        <f t="shared" si="17"/>
        <v>0</v>
      </c>
      <c r="S143" s="65">
        <f t="shared" si="15"/>
        <v>0</v>
      </c>
      <c r="T143" s="65">
        <f t="shared" si="18"/>
        <v>0</v>
      </c>
    </row>
    <row r="144" spans="1:20" x14ac:dyDescent="0.25">
      <c r="A144" s="66">
        <f t="shared" si="19"/>
        <v>137</v>
      </c>
      <c r="B144" s="69"/>
      <c r="C144" s="66" t="e">
        <f>VLOOKUP(B144,'Measure&amp;Incentive Picklist'!E:J,2,FALSE)</f>
        <v>#N/A</v>
      </c>
      <c r="D144" s="69"/>
      <c r="E144" s="70"/>
      <c r="F144" s="70"/>
      <c r="G144" s="70"/>
      <c r="H144" s="70"/>
      <c r="I144" s="70"/>
      <c r="J144" s="73"/>
      <c r="K144" s="69"/>
      <c r="L144" s="69"/>
      <c r="M144" s="71"/>
      <c r="N144" s="71"/>
      <c r="O144" s="72" t="str">
        <f t="shared" si="16"/>
        <v/>
      </c>
      <c r="P144" s="85" t="str">
        <f t="shared" si="14"/>
        <v/>
      </c>
      <c r="Q144" s="127"/>
      <c r="R144" s="65">
        <f t="shared" si="17"/>
        <v>0</v>
      </c>
      <c r="S144" s="65">
        <f t="shared" si="15"/>
        <v>0</v>
      </c>
      <c r="T144" s="65">
        <f t="shared" si="18"/>
        <v>0</v>
      </c>
    </row>
    <row r="145" spans="1:20" x14ac:dyDescent="0.25">
      <c r="A145" s="66">
        <f t="shared" si="19"/>
        <v>138</v>
      </c>
      <c r="B145" s="69"/>
      <c r="C145" s="66" t="e">
        <f>VLOOKUP(B145,'Measure&amp;Incentive Picklist'!E:J,2,FALSE)</f>
        <v>#N/A</v>
      </c>
      <c r="D145" s="69"/>
      <c r="E145" s="70"/>
      <c r="F145" s="70"/>
      <c r="G145" s="70"/>
      <c r="H145" s="70"/>
      <c r="I145" s="70"/>
      <c r="J145" s="73"/>
      <c r="K145" s="69"/>
      <c r="L145" s="69"/>
      <c r="M145" s="71"/>
      <c r="N145" s="71"/>
      <c r="O145" s="72" t="str">
        <f t="shared" si="16"/>
        <v/>
      </c>
      <c r="P145" s="85" t="str">
        <f t="shared" si="14"/>
        <v/>
      </c>
      <c r="Q145" s="127"/>
      <c r="R145" s="65">
        <f t="shared" si="17"/>
        <v>0</v>
      </c>
      <c r="S145" s="65">
        <f t="shared" si="15"/>
        <v>0</v>
      </c>
      <c r="T145" s="65">
        <f t="shared" si="18"/>
        <v>0</v>
      </c>
    </row>
    <row r="146" spans="1:20" x14ac:dyDescent="0.25">
      <c r="A146" s="66">
        <f t="shared" si="19"/>
        <v>139</v>
      </c>
      <c r="B146" s="69"/>
      <c r="C146" s="66" t="e">
        <f>VLOOKUP(B146,'Measure&amp;Incentive Picklist'!E:J,2,FALSE)</f>
        <v>#N/A</v>
      </c>
      <c r="D146" s="69"/>
      <c r="E146" s="70"/>
      <c r="F146" s="70"/>
      <c r="G146" s="70"/>
      <c r="H146" s="70"/>
      <c r="I146" s="70"/>
      <c r="J146" s="73"/>
      <c r="K146" s="69"/>
      <c r="L146" s="69"/>
      <c r="M146" s="71"/>
      <c r="N146" s="71"/>
      <c r="O146" s="72" t="str">
        <f t="shared" si="16"/>
        <v/>
      </c>
      <c r="P146" s="85" t="str">
        <f t="shared" si="14"/>
        <v/>
      </c>
      <c r="Q146" s="127"/>
      <c r="R146" s="65">
        <f t="shared" si="17"/>
        <v>0</v>
      </c>
      <c r="S146" s="65">
        <f t="shared" si="15"/>
        <v>0</v>
      </c>
      <c r="T146" s="65">
        <f t="shared" si="18"/>
        <v>0</v>
      </c>
    </row>
    <row r="147" spans="1:20" x14ac:dyDescent="0.25">
      <c r="A147" s="66">
        <f t="shared" si="19"/>
        <v>140</v>
      </c>
      <c r="B147" s="69"/>
      <c r="C147" s="66" t="e">
        <f>VLOOKUP(B147,'Measure&amp;Incentive Picklist'!E:J,2,FALSE)</f>
        <v>#N/A</v>
      </c>
      <c r="D147" s="69"/>
      <c r="E147" s="70"/>
      <c r="F147" s="70"/>
      <c r="G147" s="70"/>
      <c r="H147" s="70"/>
      <c r="I147" s="70"/>
      <c r="J147" s="73"/>
      <c r="K147" s="69"/>
      <c r="L147" s="69"/>
      <c r="M147" s="71"/>
      <c r="N147" s="71"/>
      <c r="O147" s="72" t="str">
        <f t="shared" si="16"/>
        <v/>
      </c>
      <c r="P147" s="85" t="str">
        <f t="shared" si="14"/>
        <v/>
      </c>
      <c r="Q147" s="127"/>
      <c r="R147" s="65">
        <f t="shared" si="17"/>
        <v>0</v>
      </c>
      <c r="S147" s="65">
        <f t="shared" si="15"/>
        <v>0</v>
      </c>
      <c r="T147" s="65">
        <f t="shared" si="18"/>
        <v>0</v>
      </c>
    </row>
    <row r="148" spans="1:20" x14ac:dyDescent="0.25">
      <c r="A148" s="66">
        <f t="shared" si="19"/>
        <v>141</v>
      </c>
      <c r="B148" s="69"/>
      <c r="C148" s="66" t="e">
        <f>VLOOKUP(B148,'Measure&amp;Incentive Picklist'!E:J,2,FALSE)</f>
        <v>#N/A</v>
      </c>
      <c r="D148" s="69"/>
      <c r="E148" s="70"/>
      <c r="F148" s="70"/>
      <c r="G148" s="70"/>
      <c r="H148" s="70"/>
      <c r="I148" s="70"/>
      <c r="J148" s="73"/>
      <c r="K148" s="69"/>
      <c r="L148" s="69"/>
      <c r="M148" s="71"/>
      <c r="N148" s="71"/>
      <c r="O148" s="72" t="str">
        <f t="shared" si="16"/>
        <v/>
      </c>
      <c r="P148" s="85" t="str">
        <f t="shared" si="14"/>
        <v/>
      </c>
      <c r="Q148" s="127"/>
      <c r="R148" s="65">
        <f t="shared" si="17"/>
        <v>0</v>
      </c>
      <c r="S148" s="65">
        <f t="shared" si="15"/>
        <v>0</v>
      </c>
      <c r="T148" s="65">
        <f t="shared" si="18"/>
        <v>0</v>
      </c>
    </row>
    <row r="149" spans="1:20" x14ac:dyDescent="0.25">
      <c r="A149" s="66">
        <f t="shared" si="19"/>
        <v>142</v>
      </c>
      <c r="B149" s="69"/>
      <c r="C149" s="66" t="e">
        <f>VLOOKUP(B149,'Measure&amp;Incentive Picklist'!E:J,2,FALSE)</f>
        <v>#N/A</v>
      </c>
      <c r="D149" s="69"/>
      <c r="E149" s="70"/>
      <c r="F149" s="70"/>
      <c r="G149" s="70"/>
      <c r="H149" s="70"/>
      <c r="I149" s="70"/>
      <c r="J149" s="73"/>
      <c r="K149" s="69"/>
      <c r="L149" s="69"/>
      <c r="M149" s="71"/>
      <c r="N149" s="71"/>
      <c r="O149" s="72" t="str">
        <f t="shared" si="16"/>
        <v/>
      </c>
      <c r="P149" s="85" t="str">
        <f t="shared" si="14"/>
        <v/>
      </c>
      <c r="Q149" s="127"/>
      <c r="R149" s="65">
        <f t="shared" si="17"/>
        <v>0</v>
      </c>
      <c r="S149" s="65">
        <f t="shared" si="15"/>
        <v>0</v>
      </c>
      <c r="T149" s="65">
        <f t="shared" si="18"/>
        <v>0</v>
      </c>
    </row>
    <row r="150" spans="1:20" x14ac:dyDescent="0.25">
      <c r="A150" s="66">
        <f t="shared" si="19"/>
        <v>143</v>
      </c>
      <c r="B150" s="69"/>
      <c r="C150" s="66" t="e">
        <f>VLOOKUP(B150,'Measure&amp;Incentive Picklist'!E:J,2,FALSE)</f>
        <v>#N/A</v>
      </c>
      <c r="D150" s="69"/>
      <c r="E150" s="70"/>
      <c r="F150" s="70"/>
      <c r="G150" s="70"/>
      <c r="H150" s="70"/>
      <c r="I150" s="70"/>
      <c r="J150" s="73"/>
      <c r="K150" s="69"/>
      <c r="L150" s="69"/>
      <c r="M150" s="71"/>
      <c r="N150" s="71"/>
      <c r="O150" s="72" t="str">
        <f t="shared" si="16"/>
        <v/>
      </c>
      <c r="P150" s="85" t="str">
        <f t="shared" si="14"/>
        <v/>
      </c>
      <c r="Q150" s="127"/>
      <c r="R150" s="65">
        <f t="shared" si="17"/>
        <v>0</v>
      </c>
      <c r="S150" s="65">
        <f t="shared" si="15"/>
        <v>0</v>
      </c>
      <c r="T150" s="65">
        <f t="shared" si="18"/>
        <v>0</v>
      </c>
    </row>
    <row r="151" spans="1:20" x14ac:dyDescent="0.25">
      <c r="A151" s="66">
        <f t="shared" si="19"/>
        <v>144</v>
      </c>
      <c r="B151" s="69"/>
      <c r="C151" s="66" t="e">
        <f>VLOOKUP(B151,'Measure&amp;Incentive Picklist'!E:J,2,FALSE)</f>
        <v>#N/A</v>
      </c>
      <c r="D151" s="69"/>
      <c r="E151" s="70"/>
      <c r="F151" s="70"/>
      <c r="G151" s="70"/>
      <c r="H151" s="70"/>
      <c r="I151" s="70"/>
      <c r="J151" s="73"/>
      <c r="K151" s="69"/>
      <c r="L151" s="69"/>
      <c r="M151" s="71"/>
      <c r="N151" s="71"/>
      <c r="O151" s="72" t="str">
        <f t="shared" si="16"/>
        <v/>
      </c>
      <c r="P151" s="85" t="str">
        <f t="shared" si="14"/>
        <v/>
      </c>
      <c r="Q151" s="127"/>
      <c r="R151" s="65">
        <f t="shared" si="17"/>
        <v>0</v>
      </c>
      <c r="S151" s="65">
        <f t="shared" si="15"/>
        <v>0</v>
      </c>
      <c r="T151" s="65">
        <f t="shared" si="18"/>
        <v>0</v>
      </c>
    </row>
    <row r="152" spans="1:20" x14ac:dyDescent="0.25">
      <c r="A152" s="66">
        <f t="shared" si="19"/>
        <v>145</v>
      </c>
      <c r="B152" s="69"/>
      <c r="C152" s="66" t="e">
        <f>VLOOKUP(B152,'Measure&amp;Incentive Picklist'!E:J,2,FALSE)</f>
        <v>#N/A</v>
      </c>
      <c r="D152" s="69"/>
      <c r="E152" s="70"/>
      <c r="F152" s="70"/>
      <c r="G152" s="70"/>
      <c r="H152" s="70"/>
      <c r="I152" s="70"/>
      <c r="J152" s="73"/>
      <c r="K152" s="69"/>
      <c r="L152" s="69"/>
      <c r="M152" s="71"/>
      <c r="N152" s="71"/>
      <c r="O152" s="72" t="str">
        <f t="shared" si="16"/>
        <v/>
      </c>
      <c r="P152" s="85" t="str">
        <f t="shared" si="14"/>
        <v/>
      </c>
      <c r="Q152" s="127"/>
      <c r="R152" s="65">
        <f t="shared" si="17"/>
        <v>0</v>
      </c>
      <c r="S152" s="65">
        <f t="shared" si="15"/>
        <v>0</v>
      </c>
      <c r="T152" s="65">
        <f t="shared" si="18"/>
        <v>0</v>
      </c>
    </row>
    <row r="153" spans="1:20" x14ac:dyDescent="0.25">
      <c r="A153" s="66">
        <f t="shared" si="19"/>
        <v>146</v>
      </c>
      <c r="B153" s="69"/>
      <c r="C153" s="66" t="e">
        <f>VLOOKUP(B153,'Measure&amp;Incentive Picklist'!E:J,2,FALSE)</f>
        <v>#N/A</v>
      </c>
      <c r="D153" s="69"/>
      <c r="E153" s="70"/>
      <c r="F153" s="70"/>
      <c r="G153" s="70"/>
      <c r="H153" s="70"/>
      <c r="I153" s="70"/>
      <c r="J153" s="73"/>
      <c r="K153" s="69"/>
      <c r="L153" s="69"/>
      <c r="M153" s="71"/>
      <c r="N153" s="71"/>
      <c r="O153" s="72" t="str">
        <f t="shared" si="16"/>
        <v/>
      </c>
      <c r="P153" s="85" t="str">
        <f t="shared" si="14"/>
        <v/>
      </c>
      <c r="Q153" s="127"/>
      <c r="R153" s="65">
        <f t="shared" si="17"/>
        <v>0</v>
      </c>
      <c r="S153" s="65">
        <f t="shared" si="15"/>
        <v>0</v>
      </c>
      <c r="T153" s="65">
        <f t="shared" si="18"/>
        <v>0</v>
      </c>
    </row>
    <row r="154" spans="1:20" x14ac:dyDescent="0.25">
      <c r="A154" s="66">
        <f t="shared" si="19"/>
        <v>147</v>
      </c>
      <c r="B154" s="69"/>
      <c r="C154" s="66" t="e">
        <f>VLOOKUP(B154,'Measure&amp;Incentive Picklist'!E:J,2,FALSE)</f>
        <v>#N/A</v>
      </c>
      <c r="D154" s="69"/>
      <c r="E154" s="70"/>
      <c r="F154" s="70"/>
      <c r="G154" s="70"/>
      <c r="H154" s="70"/>
      <c r="I154" s="70"/>
      <c r="J154" s="73"/>
      <c r="K154" s="69"/>
      <c r="L154" s="69"/>
      <c r="M154" s="71"/>
      <c r="N154" s="71"/>
      <c r="O154" s="72" t="str">
        <f t="shared" si="16"/>
        <v/>
      </c>
      <c r="P154" s="85" t="str">
        <f t="shared" si="14"/>
        <v/>
      </c>
      <c r="Q154" s="127"/>
      <c r="R154" s="65">
        <f t="shared" si="17"/>
        <v>0</v>
      </c>
      <c r="S154" s="65">
        <f t="shared" si="15"/>
        <v>0</v>
      </c>
      <c r="T154" s="65">
        <f t="shared" si="18"/>
        <v>0</v>
      </c>
    </row>
    <row r="155" spans="1:20" x14ac:dyDescent="0.25">
      <c r="A155" s="66">
        <f t="shared" si="19"/>
        <v>148</v>
      </c>
      <c r="B155" s="69"/>
      <c r="C155" s="66" t="e">
        <f>VLOOKUP(B155,'Measure&amp;Incentive Picklist'!E:J,2,FALSE)</f>
        <v>#N/A</v>
      </c>
      <c r="D155" s="69"/>
      <c r="E155" s="70"/>
      <c r="F155" s="70"/>
      <c r="G155" s="70"/>
      <c r="H155" s="70"/>
      <c r="I155" s="70"/>
      <c r="J155" s="73"/>
      <c r="K155" s="69"/>
      <c r="L155" s="69"/>
      <c r="M155" s="71"/>
      <c r="N155" s="71"/>
      <c r="O155" s="72" t="str">
        <f t="shared" si="16"/>
        <v/>
      </c>
      <c r="P155" s="85" t="str">
        <f t="shared" si="14"/>
        <v/>
      </c>
      <c r="Q155" s="127"/>
      <c r="R155" s="65">
        <f t="shared" si="17"/>
        <v>0</v>
      </c>
      <c r="S155" s="65">
        <f t="shared" si="15"/>
        <v>0</v>
      </c>
      <c r="T155" s="65">
        <f t="shared" si="18"/>
        <v>0</v>
      </c>
    </row>
    <row r="156" spans="1:20" x14ac:dyDescent="0.25">
      <c r="A156" s="66">
        <f t="shared" si="19"/>
        <v>149</v>
      </c>
      <c r="B156" s="69"/>
      <c r="C156" s="66" t="e">
        <f>VLOOKUP(B156,'Measure&amp;Incentive Picklist'!E:J,2,FALSE)</f>
        <v>#N/A</v>
      </c>
      <c r="D156" s="69"/>
      <c r="E156" s="70"/>
      <c r="F156" s="70"/>
      <c r="G156" s="70"/>
      <c r="H156" s="70"/>
      <c r="I156" s="70"/>
      <c r="J156" s="73"/>
      <c r="K156" s="69"/>
      <c r="L156" s="69"/>
      <c r="M156" s="71"/>
      <c r="N156" s="71"/>
      <c r="O156" s="72" t="str">
        <f t="shared" si="16"/>
        <v/>
      </c>
      <c r="P156" s="85" t="str">
        <f t="shared" si="14"/>
        <v/>
      </c>
      <c r="Q156" s="127"/>
      <c r="R156" s="65">
        <f t="shared" si="17"/>
        <v>0</v>
      </c>
      <c r="S156" s="65">
        <f t="shared" si="15"/>
        <v>0</v>
      </c>
      <c r="T156" s="65">
        <f t="shared" si="18"/>
        <v>0</v>
      </c>
    </row>
    <row r="157" spans="1:20" x14ac:dyDescent="0.25">
      <c r="A157" s="66">
        <f t="shared" si="19"/>
        <v>150</v>
      </c>
      <c r="B157" s="69"/>
      <c r="C157" s="66" t="e">
        <f>VLOOKUP(B157,'Measure&amp;Incentive Picklist'!E:J,2,FALSE)</f>
        <v>#N/A</v>
      </c>
      <c r="D157" s="69"/>
      <c r="E157" s="70"/>
      <c r="F157" s="70"/>
      <c r="G157" s="70"/>
      <c r="H157" s="70"/>
      <c r="I157" s="70"/>
      <c r="J157" s="73"/>
      <c r="K157" s="69"/>
      <c r="L157" s="69"/>
      <c r="M157" s="71"/>
      <c r="N157" s="71"/>
      <c r="O157" s="72" t="str">
        <f t="shared" si="16"/>
        <v/>
      </c>
      <c r="P157" s="85" t="str">
        <f t="shared" si="14"/>
        <v/>
      </c>
      <c r="Q157" s="127"/>
      <c r="R157" s="65">
        <f t="shared" si="17"/>
        <v>0</v>
      </c>
      <c r="S157" s="65">
        <f t="shared" si="15"/>
        <v>0</v>
      </c>
      <c r="T157" s="65">
        <f t="shared" si="18"/>
        <v>0</v>
      </c>
    </row>
    <row r="158" spans="1:20" x14ac:dyDescent="0.25">
      <c r="A158" s="66">
        <f t="shared" si="19"/>
        <v>151</v>
      </c>
      <c r="B158" s="69"/>
      <c r="C158" s="66" t="e">
        <f>VLOOKUP(B158,'Measure&amp;Incentive Picklist'!E:J,2,FALSE)</f>
        <v>#N/A</v>
      </c>
      <c r="D158" s="69"/>
      <c r="E158" s="70"/>
      <c r="F158" s="70"/>
      <c r="G158" s="70"/>
      <c r="H158" s="70"/>
      <c r="I158" s="70"/>
      <c r="J158" s="73"/>
      <c r="K158" s="69"/>
      <c r="L158" s="69"/>
      <c r="M158" s="71"/>
      <c r="N158" s="71"/>
      <c r="O158" s="72" t="str">
        <f t="shared" si="16"/>
        <v/>
      </c>
      <c r="P158" s="85" t="str">
        <f t="shared" si="14"/>
        <v/>
      </c>
      <c r="Q158" s="127"/>
      <c r="R158" s="65">
        <f t="shared" si="17"/>
        <v>0</v>
      </c>
      <c r="S158" s="65">
        <f t="shared" si="15"/>
        <v>0</v>
      </c>
      <c r="T158" s="65">
        <f t="shared" si="18"/>
        <v>0</v>
      </c>
    </row>
    <row r="159" spans="1:20" x14ac:dyDescent="0.25">
      <c r="A159" s="66">
        <f t="shared" si="19"/>
        <v>152</v>
      </c>
      <c r="B159" s="69"/>
      <c r="C159" s="66" t="e">
        <f>VLOOKUP(B159,'Measure&amp;Incentive Picklist'!E:J,2,FALSE)</f>
        <v>#N/A</v>
      </c>
      <c r="D159" s="69"/>
      <c r="E159" s="70"/>
      <c r="F159" s="70"/>
      <c r="G159" s="70"/>
      <c r="H159" s="70"/>
      <c r="I159" s="70"/>
      <c r="J159" s="73"/>
      <c r="K159" s="69"/>
      <c r="L159" s="69"/>
      <c r="M159" s="71"/>
      <c r="N159" s="71"/>
      <c r="O159" s="72" t="str">
        <f t="shared" si="16"/>
        <v/>
      </c>
      <c r="P159" s="85" t="str">
        <f t="shared" si="14"/>
        <v/>
      </c>
      <c r="Q159" s="127"/>
      <c r="R159" s="65">
        <f t="shared" si="17"/>
        <v>0</v>
      </c>
      <c r="S159" s="65">
        <f t="shared" si="15"/>
        <v>0</v>
      </c>
      <c r="T159" s="65">
        <f t="shared" si="18"/>
        <v>0</v>
      </c>
    </row>
    <row r="160" spans="1:20" x14ac:dyDescent="0.25">
      <c r="A160" s="66">
        <f t="shared" si="19"/>
        <v>153</v>
      </c>
      <c r="B160" s="69"/>
      <c r="C160" s="66" t="e">
        <f>VLOOKUP(B160,'Measure&amp;Incentive Picklist'!E:J,2,FALSE)</f>
        <v>#N/A</v>
      </c>
      <c r="D160" s="69"/>
      <c r="E160" s="70"/>
      <c r="F160" s="70"/>
      <c r="G160" s="70"/>
      <c r="H160" s="70"/>
      <c r="I160" s="70"/>
      <c r="J160" s="73"/>
      <c r="K160" s="69"/>
      <c r="L160" s="69"/>
      <c r="M160" s="71"/>
      <c r="N160" s="71"/>
      <c r="O160" s="72" t="str">
        <f t="shared" si="16"/>
        <v/>
      </c>
      <c r="P160" s="85" t="str">
        <f t="shared" si="14"/>
        <v/>
      </c>
      <c r="Q160" s="127"/>
      <c r="R160" s="65">
        <f t="shared" si="17"/>
        <v>0</v>
      </c>
      <c r="S160" s="65">
        <f t="shared" si="15"/>
        <v>0</v>
      </c>
      <c r="T160" s="65">
        <f t="shared" si="18"/>
        <v>0</v>
      </c>
    </row>
    <row r="161" spans="1:20" x14ac:dyDescent="0.25">
      <c r="A161" s="66">
        <f t="shared" si="19"/>
        <v>154</v>
      </c>
      <c r="B161" s="69"/>
      <c r="C161" s="66" t="e">
        <f>VLOOKUP(B161,'Measure&amp;Incentive Picklist'!E:J,2,FALSE)</f>
        <v>#N/A</v>
      </c>
      <c r="D161" s="69"/>
      <c r="E161" s="70"/>
      <c r="F161" s="70"/>
      <c r="G161" s="70"/>
      <c r="H161" s="70"/>
      <c r="I161" s="70"/>
      <c r="J161" s="73"/>
      <c r="K161" s="69"/>
      <c r="L161" s="69"/>
      <c r="M161" s="71"/>
      <c r="N161" s="71"/>
      <c r="O161" s="72" t="str">
        <f t="shared" si="16"/>
        <v/>
      </c>
      <c r="P161" s="85" t="str">
        <f t="shared" si="14"/>
        <v/>
      </c>
      <c r="Q161" s="127"/>
      <c r="R161" s="65">
        <f t="shared" si="17"/>
        <v>0</v>
      </c>
      <c r="S161" s="65">
        <f t="shared" si="15"/>
        <v>0</v>
      </c>
      <c r="T161" s="65">
        <f t="shared" si="18"/>
        <v>0</v>
      </c>
    </row>
    <row r="162" spans="1:20" x14ac:dyDescent="0.25">
      <c r="A162" s="66">
        <f t="shared" si="19"/>
        <v>155</v>
      </c>
      <c r="B162" s="69"/>
      <c r="C162" s="66" t="e">
        <f>VLOOKUP(B162,'Measure&amp;Incentive Picklist'!E:J,2,FALSE)</f>
        <v>#N/A</v>
      </c>
      <c r="D162" s="69"/>
      <c r="E162" s="70"/>
      <c r="F162" s="70"/>
      <c r="G162" s="70"/>
      <c r="H162" s="70"/>
      <c r="I162" s="70"/>
      <c r="J162" s="73"/>
      <c r="K162" s="69"/>
      <c r="L162" s="69"/>
      <c r="M162" s="71"/>
      <c r="N162" s="71"/>
      <c r="O162" s="72" t="str">
        <f t="shared" si="16"/>
        <v/>
      </c>
      <c r="P162" s="85" t="str">
        <f t="shared" si="14"/>
        <v/>
      </c>
      <c r="Q162" s="127"/>
      <c r="R162" s="65">
        <f t="shared" si="17"/>
        <v>0</v>
      </c>
      <c r="S162" s="65">
        <f t="shared" si="15"/>
        <v>0</v>
      </c>
      <c r="T162" s="65">
        <f t="shared" si="18"/>
        <v>0</v>
      </c>
    </row>
    <row r="163" spans="1:20" x14ac:dyDescent="0.25">
      <c r="A163" s="66">
        <f t="shared" si="19"/>
        <v>156</v>
      </c>
      <c r="B163" s="69"/>
      <c r="C163" s="66" t="e">
        <f>VLOOKUP(B163,'Measure&amp;Incentive Picklist'!E:J,2,FALSE)</f>
        <v>#N/A</v>
      </c>
      <c r="D163" s="69"/>
      <c r="E163" s="70"/>
      <c r="F163" s="70"/>
      <c r="G163" s="70"/>
      <c r="H163" s="70"/>
      <c r="I163" s="70"/>
      <c r="J163" s="73"/>
      <c r="K163" s="69"/>
      <c r="L163" s="69"/>
      <c r="M163" s="71"/>
      <c r="N163" s="71"/>
      <c r="O163" s="72" t="str">
        <f t="shared" si="16"/>
        <v/>
      </c>
      <c r="P163" s="85" t="str">
        <f t="shared" si="14"/>
        <v/>
      </c>
      <c r="Q163" s="127"/>
      <c r="R163" s="65">
        <f t="shared" si="17"/>
        <v>0</v>
      </c>
      <c r="S163" s="65">
        <f t="shared" si="15"/>
        <v>0</v>
      </c>
      <c r="T163" s="65">
        <f t="shared" si="18"/>
        <v>0</v>
      </c>
    </row>
    <row r="164" spans="1:20" x14ac:dyDescent="0.25">
      <c r="A164" s="66">
        <f t="shared" si="19"/>
        <v>157</v>
      </c>
      <c r="B164" s="69"/>
      <c r="C164" s="66" t="e">
        <f>VLOOKUP(B164,'Measure&amp;Incentive Picklist'!E:J,2,FALSE)</f>
        <v>#N/A</v>
      </c>
      <c r="D164" s="69"/>
      <c r="E164" s="70"/>
      <c r="F164" s="70"/>
      <c r="G164" s="70"/>
      <c r="H164" s="70"/>
      <c r="I164" s="70"/>
      <c r="J164" s="73"/>
      <c r="K164" s="69"/>
      <c r="L164" s="69"/>
      <c r="M164" s="71"/>
      <c r="N164" s="71"/>
      <c r="O164" s="72" t="str">
        <f t="shared" si="16"/>
        <v/>
      </c>
      <c r="P164" s="85" t="str">
        <f t="shared" si="14"/>
        <v/>
      </c>
      <c r="Q164" s="127"/>
      <c r="R164" s="65">
        <f t="shared" si="17"/>
        <v>0</v>
      </c>
      <c r="S164" s="65">
        <f t="shared" si="15"/>
        <v>0</v>
      </c>
      <c r="T164" s="65">
        <f t="shared" si="18"/>
        <v>0</v>
      </c>
    </row>
    <row r="165" spans="1:20" x14ac:dyDescent="0.25">
      <c r="A165" s="66">
        <f t="shared" si="19"/>
        <v>158</v>
      </c>
      <c r="B165" s="69"/>
      <c r="C165" s="66" t="e">
        <f>VLOOKUP(B165,'Measure&amp;Incentive Picklist'!E:J,2,FALSE)</f>
        <v>#N/A</v>
      </c>
      <c r="D165" s="69"/>
      <c r="E165" s="70"/>
      <c r="F165" s="70"/>
      <c r="G165" s="70"/>
      <c r="H165" s="70"/>
      <c r="I165" s="70"/>
      <c r="J165" s="73"/>
      <c r="K165" s="69"/>
      <c r="L165" s="69"/>
      <c r="M165" s="71"/>
      <c r="N165" s="71"/>
      <c r="O165" s="72" t="str">
        <f t="shared" si="16"/>
        <v/>
      </c>
      <c r="P165" s="85" t="str">
        <f t="shared" si="14"/>
        <v/>
      </c>
      <c r="Q165" s="127"/>
      <c r="R165" s="65">
        <f t="shared" si="17"/>
        <v>0</v>
      </c>
      <c r="S165" s="65">
        <f t="shared" si="15"/>
        <v>0</v>
      </c>
      <c r="T165" s="65">
        <f t="shared" si="18"/>
        <v>0</v>
      </c>
    </row>
    <row r="166" spans="1:20" x14ac:dyDescent="0.25">
      <c r="A166" s="66">
        <f t="shared" si="19"/>
        <v>159</v>
      </c>
      <c r="B166" s="69"/>
      <c r="C166" s="66" t="e">
        <f>VLOOKUP(B166,'Measure&amp;Incentive Picklist'!E:J,2,FALSE)</f>
        <v>#N/A</v>
      </c>
      <c r="D166" s="69"/>
      <c r="E166" s="70"/>
      <c r="F166" s="70"/>
      <c r="G166" s="70"/>
      <c r="H166" s="70"/>
      <c r="I166" s="70"/>
      <c r="J166" s="73"/>
      <c r="K166" s="69"/>
      <c r="L166" s="69"/>
      <c r="M166" s="71"/>
      <c r="N166" s="71"/>
      <c r="O166" s="72" t="str">
        <f t="shared" si="16"/>
        <v/>
      </c>
      <c r="P166" s="85" t="str">
        <f t="shared" si="14"/>
        <v/>
      </c>
      <c r="Q166" s="127"/>
      <c r="R166" s="65">
        <f t="shared" si="17"/>
        <v>0</v>
      </c>
      <c r="S166" s="65">
        <f t="shared" si="15"/>
        <v>0</v>
      </c>
      <c r="T166" s="65">
        <f t="shared" si="18"/>
        <v>0</v>
      </c>
    </row>
    <row r="167" spans="1:20" x14ac:dyDescent="0.25">
      <c r="A167" s="66">
        <f t="shared" si="19"/>
        <v>160</v>
      </c>
      <c r="B167" s="69"/>
      <c r="C167" s="66" t="e">
        <f>VLOOKUP(B167,'Measure&amp;Incentive Picklist'!E:J,2,FALSE)</f>
        <v>#N/A</v>
      </c>
      <c r="D167" s="69"/>
      <c r="E167" s="70"/>
      <c r="F167" s="70"/>
      <c r="G167" s="70"/>
      <c r="H167" s="70"/>
      <c r="I167" s="70"/>
      <c r="J167" s="73"/>
      <c r="K167" s="69"/>
      <c r="L167" s="69"/>
      <c r="M167" s="71"/>
      <c r="N167" s="71"/>
      <c r="O167" s="72" t="str">
        <f t="shared" si="16"/>
        <v/>
      </c>
      <c r="P167" s="85" t="str">
        <f t="shared" si="14"/>
        <v/>
      </c>
      <c r="Q167" s="127"/>
      <c r="R167" s="65">
        <f t="shared" si="17"/>
        <v>0</v>
      </c>
      <c r="S167" s="65">
        <f t="shared" si="15"/>
        <v>0</v>
      </c>
      <c r="T167" s="65">
        <f t="shared" si="18"/>
        <v>0</v>
      </c>
    </row>
    <row r="168" spans="1:20" x14ac:dyDescent="0.25">
      <c r="A168" s="66">
        <f t="shared" si="19"/>
        <v>161</v>
      </c>
      <c r="B168" s="69"/>
      <c r="C168" s="66" t="e">
        <f>VLOOKUP(B168,'Measure&amp;Incentive Picklist'!E:J,2,FALSE)</f>
        <v>#N/A</v>
      </c>
      <c r="D168" s="69"/>
      <c r="E168" s="70"/>
      <c r="F168" s="70"/>
      <c r="G168" s="70"/>
      <c r="H168" s="70"/>
      <c r="I168" s="70"/>
      <c r="J168" s="73"/>
      <c r="K168" s="69"/>
      <c r="L168" s="69"/>
      <c r="M168" s="71"/>
      <c r="N168" s="71"/>
      <c r="O168" s="72" t="str">
        <f t="shared" si="16"/>
        <v/>
      </c>
      <c r="P168" s="85" t="str">
        <f t="shared" si="14"/>
        <v/>
      </c>
      <c r="Q168" s="127"/>
      <c r="R168" s="65">
        <f t="shared" si="17"/>
        <v>0</v>
      </c>
      <c r="S168" s="65">
        <f t="shared" ref="S168:S199" si="20">IF(AND(B168&gt;0,ISERROR(R168)),1,0)</f>
        <v>0</v>
      </c>
      <c r="T168" s="65">
        <f t="shared" si="18"/>
        <v>0</v>
      </c>
    </row>
    <row r="169" spans="1:20" x14ac:dyDescent="0.25">
      <c r="A169" s="66">
        <f t="shared" si="19"/>
        <v>162</v>
      </c>
      <c r="B169" s="69"/>
      <c r="C169" s="66" t="e">
        <f>VLOOKUP(B169,'Measure&amp;Incentive Picklist'!E:J,2,FALSE)</f>
        <v>#N/A</v>
      </c>
      <c r="D169" s="69"/>
      <c r="E169" s="70"/>
      <c r="F169" s="70"/>
      <c r="G169" s="70"/>
      <c r="H169" s="70"/>
      <c r="I169" s="70"/>
      <c r="J169" s="73"/>
      <c r="K169" s="69"/>
      <c r="L169" s="69"/>
      <c r="M169" s="71"/>
      <c r="N169" s="71"/>
      <c r="O169" s="72" t="str">
        <f t="shared" si="16"/>
        <v/>
      </c>
      <c r="P169" s="85" t="str">
        <f t="shared" si="14"/>
        <v/>
      </c>
      <c r="Q169" s="127"/>
      <c r="R169" s="65">
        <f t="shared" si="17"/>
        <v>0</v>
      </c>
      <c r="S169" s="65">
        <f t="shared" si="20"/>
        <v>0</v>
      </c>
      <c r="T169" s="65">
        <f t="shared" si="18"/>
        <v>0</v>
      </c>
    </row>
    <row r="170" spans="1:20" x14ac:dyDescent="0.25">
      <c r="A170" s="66">
        <f t="shared" si="19"/>
        <v>163</v>
      </c>
      <c r="B170" s="69"/>
      <c r="C170" s="66" t="e">
        <f>VLOOKUP(B170,'Measure&amp;Incentive Picklist'!E:J,2,FALSE)</f>
        <v>#N/A</v>
      </c>
      <c r="D170" s="69"/>
      <c r="E170" s="70"/>
      <c r="F170" s="70"/>
      <c r="G170" s="70"/>
      <c r="H170" s="70"/>
      <c r="I170" s="70"/>
      <c r="J170" s="73"/>
      <c r="K170" s="69"/>
      <c r="L170" s="69"/>
      <c r="M170" s="71"/>
      <c r="N170" s="71"/>
      <c r="O170" s="72" t="str">
        <f t="shared" si="16"/>
        <v/>
      </c>
      <c r="P170" s="85" t="str">
        <f t="shared" si="14"/>
        <v/>
      </c>
      <c r="Q170" s="127"/>
      <c r="R170" s="65">
        <f t="shared" si="17"/>
        <v>0</v>
      </c>
      <c r="S170" s="65">
        <f t="shared" si="20"/>
        <v>0</v>
      </c>
      <c r="T170" s="65">
        <f t="shared" si="18"/>
        <v>0</v>
      </c>
    </row>
    <row r="171" spans="1:20" x14ac:dyDescent="0.25">
      <c r="A171" s="66">
        <f t="shared" si="19"/>
        <v>164</v>
      </c>
      <c r="B171" s="69"/>
      <c r="C171" s="66" t="e">
        <f>VLOOKUP(B171,'Measure&amp;Incentive Picklist'!E:J,2,FALSE)</f>
        <v>#N/A</v>
      </c>
      <c r="D171" s="69"/>
      <c r="E171" s="70"/>
      <c r="F171" s="70"/>
      <c r="G171" s="70"/>
      <c r="H171" s="70"/>
      <c r="I171" s="70"/>
      <c r="J171" s="73"/>
      <c r="K171" s="69"/>
      <c r="L171" s="69"/>
      <c r="M171" s="71"/>
      <c r="N171" s="71"/>
      <c r="O171" s="72" t="str">
        <f t="shared" si="16"/>
        <v/>
      </c>
      <c r="P171" s="85" t="str">
        <f t="shared" si="14"/>
        <v/>
      </c>
      <c r="Q171" s="127"/>
      <c r="R171" s="65">
        <f t="shared" si="17"/>
        <v>0</v>
      </c>
      <c r="S171" s="65">
        <f t="shared" si="20"/>
        <v>0</v>
      </c>
      <c r="T171" s="65">
        <f t="shared" si="18"/>
        <v>0</v>
      </c>
    </row>
    <row r="172" spans="1:20" x14ac:dyDescent="0.25">
      <c r="A172" s="66">
        <f t="shared" si="19"/>
        <v>165</v>
      </c>
      <c r="B172" s="69"/>
      <c r="C172" s="66" t="e">
        <f>VLOOKUP(B172,'Measure&amp;Incentive Picklist'!E:J,2,FALSE)</f>
        <v>#N/A</v>
      </c>
      <c r="D172" s="69"/>
      <c r="E172" s="70"/>
      <c r="F172" s="70"/>
      <c r="G172" s="70"/>
      <c r="H172" s="70"/>
      <c r="I172" s="70"/>
      <c r="J172" s="73"/>
      <c r="K172" s="69"/>
      <c r="L172" s="69"/>
      <c r="M172" s="71"/>
      <c r="N172" s="71"/>
      <c r="O172" s="72" t="str">
        <f t="shared" si="16"/>
        <v/>
      </c>
      <c r="P172" s="85" t="str">
        <f t="shared" si="14"/>
        <v/>
      </c>
      <c r="Q172" s="127"/>
      <c r="R172" s="65">
        <f t="shared" si="17"/>
        <v>0</v>
      </c>
      <c r="S172" s="65">
        <f t="shared" si="20"/>
        <v>0</v>
      </c>
      <c r="T172" s="65">
        <f t="shared" si="18"/>
        <v>0</v>
      </c>
    </row>
    <row r="173" spans="1:20" x14ac:dyDescent="0.25">
      <c r="A173" s="66">
        <f t="shared" si="19"/>
        <v>166</v>
      </c>
      <c r="B173" s="69"/>
      <c r="C173" s="66" t="e">
        <f>VLOOKUP(B173,'Measure&amp;Incentive Picklist'!E:J,2,FALSE)</f>
        <v>#N/A</v>
      </c>
      <c r="D173" s="69"/>
      <c r="E173" s="70"/>
      <c r="F173" s="70"/>
      <c r="G173" s="70"/>
      <c r="H173" s="70"/>
      <c r="I173" s="70"/>
      <c r="J173" s="73"/>
      <c r="K173" s="69"/>
      <c r="L173" s="69"/>
      <c r="M173" s="71"/>
      <c r="N173" s="71"/>
      <c r="O173" s="72" t="str">
        <f t="shared" si="16"/>
        <v/>
      </c>
      <c r="P173" s="85" t="str">
        <f t="shared" si="14"/>
        <v/>
      </c>
      <c r="Q173" s="127"/>
      <c r="R173" s="65">
        <f t="shared" si="17"/>
        <v>0</v>
      </c>
      <c r="S173" s="65">
        <f t="shared" si="20"/>
        <v>0</v>
      </c>
      <c r="T173" s="65">
        <f t="shared" si="18"/>
        <v>0</v>
      </c>
    </row>
    <row r="174" spans="1:20" x14ac:dyDescent="0.25">
      <c r="A174" s="66">
        <f t="shared" si="19"/>
        <v>167</v>
      </c>
      <c r="B174" s="69"/>
      <c r="C174" s="66" t="e">
        <f>VLOOKUP(B174,'Measure&amp;Incentive Picklist'!E:J,2,FALSE)</f>
        <v>#N/A</v>
      </c>
      <c r="D174" s="69"/>
      <c r="E174" s="70"/>
      <c r="F174" s="70"/>
      <c r="G174" s="70"/>
      <c r="H174" s="70"/>
      <c r="I174" s="70"/>
      <c r="J174" s="73"/>
      <c r="K174" s="69"/>
      <c r="L174" s="69"/>
      <c r="M174" s="71"/>
      <c r="N174" s="71"/>
      <c r="O174" s="72" t="str">
        <f t="shared" si="16"/>
        <v/>
      </c>
      <c r="P174" s="85" t="str">
        <f t="shared" si="14"/>
        <v/>
      </c>
      <c r="Q174" s="127"/>
      <c r="R174" s="65">
        <f t="shared" si="17"/>
        <v>0</v>
      </c>
      <c r="S174" s="65">
        <f t="shared" si="20"/>
        <v>0</v>
      </c>
      <c r="T174" s="65">
        <f t="shared" si="18"/>
        <v>0</v>
      </c>
    </row>
    <row r="175" spans="1:20" x14ac:dyDescent="0.25">
      <c r="A175" s="66">
        <f t="shared" si="19"/>
        <v>168</v>
      </c>
      <c r="B175" s="69"/>
      <c r="C175" s="66" t="e">
        <f>VLOOKUP(B175,'Measure&amp;Incentive Picklist'!E:J,2,FALSE)</f>
        <v>#N/A</v>
      </c>
      <c r="D175" s="69"/>
      <c r="E175" s="70"/>
      <c r="F175" s="70"/>
      <c r="G175" s="70"/>
      <c r="H175" s="70"/>
      <c r="I175" s="70"/>
      <c r="J175" s="73"/>
      <c r="K175" s="69"/>
      <c r="L175" s="69"/>
      <c r="M175" s="71"/>
      <c r="N175" s="71"/>
      <c r="O175" s="72" t="str">
        <f t="shared" si="16"/>
        <v/>
      </c>
      <c r="P175" s="85" t="str">
        <f t="shared" si="14"/>
        <v/>
      </c>
      <c r="Q175" s="127"/>
      <c r="R175" s="65">
        <f t="shared" si="17"/>
        <v>0</v>
      </c>
      <c r="S175" s="65">
        <f t="shared" si="20"/>
        <v>0</v>
      </c>
      <c r="T175" s="65">
        <f t="shared" si="18"/>
        <v>0</v>
      </c>
    </row>
    <row r="176" spans="1:20" x14ac:dyDescent="0.25">
      <c r="A176" s="66">
        <f t="shared" si="19"/>
        <v>169</v>
      </c>
      <c r="B176" s="69"/>
      <c r="C176" s="66" t="e">
        <f>VLOOKUP(B176,'Measure&amp;Incentive Picklist'!E:J,2,FALSE)</f>
        <v>#N/A</v>
      </c>
      <c r="D176" s="69"/>
      <c r="E176" s="70"/>
      <c r="F176" s="70"/>
      <c r="G176" s="70"/>
      <c r="H176" s="70"/>
      <c r="I176" s="70"/>
      <c r="J176" s="73"/>
      <c r="K176" s="69"/>
      <c r="L176" s="69"/>
      <c r="M176" s="71"/>
      <c r="N176" s="71"/>
      <c r="O176" s="72" t="str">
        <f t="shared" si="16"/>
        <v/>
      </c>
      <c r="P176" s="85" t="str">
        <f t="shared" si="14"/>
        <v/>
      </c>
      <c r="Q176" s="127"/>
      <c r="R176" s="65">
        <f t="shared" si="17"/>
        <v>0</v>
      </c>
      <c r="S176" s="65">
        <f t="shared" si="20"/>
        <v>0</v>
      </c>
      <c r="T176" s="65">
        <f t="shared" si="18"/>
        <v>0</v>
      </c>
    </row>
    <row r="177" spans="1:20" x14ac:dyDescent="0.25">
      <c r="A177" s="66">
        <f t="shared" si="19"/>
        <v>170</v>
      </c>
      <c r="B177" s="69"/>
      <c r="C177" s="66" t="e">
        <f>VLOOKUP(B177,'Measure&amp;Incentive Picklist'!E:J,2,FALSE)</f>
        <v>#N/A</v>
      </c>
      <c r="D177" s="69"/>
      <c r="E177" s="70"/>
      <c r="F177" s="70"/>
      <c r="G177" s="70"/>
      <c r="H177" s="70"/>
      <c r="I177" s="70"/>
      <c r="J177" s="73"/>
      <c r="K177" s="69"/>
      <c r="L177" s="69"/>
      <c r="M177" s="71"/>
      <c r="N177" s="71"/>
      <c r="O177" s="72" t="str">
        <f t="shared" si="16"/>
        <v/>
      </c>
      <c r="P177" s="85" t="str">
        <f t="shared" si="14"/>
        <v/>
      </c>
      <c r="Q177" s="127"/>
      <c r="R177" s="65">
        <f t="shared" si="17"/>
        <v>0</v>
      </c>
      <c r="S177" s="65">
        <f t="shared" si="20"/>
        <v>0</v>
      </c>
      <c r="T177" s="65">
        <f t="shared" si="18"/>
        <v>0</v>
      </c>
    </row>
    <row r="178" spans="1:20" x14ac:dyDescent="0.25">
      <c r="A178" s="66">
        <f t="shared" si="19"/>
        <v>171</v>
      </c>
      <c r="B178" s="69"/>
      <c r="C178" s="66" t="e">
        <f>VLOOKUP(B178,'Measure&amp;Incentive Picklist'!E:J,2,FALSE)</f>
        <v>#N/A</v>
      </c>
      <c r="D178" s="69"/>
      <c r="E178" s="70"/>
      <c r="F178" s="70"/>
      <c r="G178" s="70"/>
      <c r="H178" s="70"/>
      <c r="I178" s="70"/>
      <c r="J178" s="73"/>
      <c r="K178" s="69"/>
      <c r="L178" s="69"/>
      <c r="M178" s="71"/>
      <c r="N178" s="71"/>
      <c r="O178" s="72" t="str">
        <f t="shared" si="16"/>
        <v/>
      </c>
      <c r="P178" s="85" t="str">
        <f t="shared" si="14"/>
        <v/>
      </c>
      <c r="Q178" s="127"/>
      <c r="R178" s="65">
        <f t="shared" si="17"/>
        <v>0</v>
      </c>
      <c r="S178" s="65">
        <f t="shared" si="20"/>
        <v>0</v>
      </c>
      <c r="T178" s="65">
        <f t="shared" si="18"/>
        <v>0</v>
      </c>
    </row>
    <row r="179" spans="1:20" x14ac:dyDescent="0.25">
      <c r="A179" s="66">
        <f t="shared" si="19"/>
        <v>172</v>
      </c>
      <c r="B179" s="69"/>
      <c r="C179" s="66" t="e">
        <f>VLOOKUP(B179,'Measure&amp;Incentive Picklist'!E:J,2,FALSE)</f>
        <v>#N/A</v>
      </c>
      <c r="D179" s="69"/>
      <c r="E179" s="70"/>
      <c r="F179" s="70"/>
      <c r="G179" s="70"/>
      <c r="H179" s="70"/>
      <c r="I179" s="70"/>
      <c r="J179" s="73"/>
      <c r="K179" s="69"/>
      <c r="L179" s="69"/>
      <c r="M179" s="71"/>
      <c r="N179" s="71"/>
      <c r="O179" s="72" t="str">
        <f t="shared" si="16"/>
        <v/>
      </c>
      <c r="P179" s="85" t="str">
        <f t="shared" si="14"/>
        <v/>
      </c>
      <c r="Q179" s="127"/>
      <c r="R179" s="65">
        <f t="shared" si="17"/>
        <v>0</v>
      </c>
      <c r="S179" s="65">
        <f t="shared" si="20"/>
        <v>0</v>
      </c>
      <c r="T179" s="65">
        <f t="shared" si="18"/>
        <v>0</v>
      </c>
    </row>
    <row r="180" spans="1:20" x14ac:dyDescent="0.25">
      <c r="A180" s="66">
        <f t="shared" si="19"/>
        <v>173</v>
      </c>
      <c r="B180" s="69"/>
      <c r="C180" s="66" t="e">
        <f>VLOOKUP(B180,'Measure&amp;Incentive Picklist'!E:J,2,FALSE)</f>
        <v>#N/A</v>
      </c>
      <c r="D180" s="69"/>
      <c r="E180" s="70"/>
      <c r="F180" s="70"/>
      <c r="G180" s="70"/>
      <c r="H180" s="70"/>
      <c r="I180" s="70"/>
      <c r="J180" s="73"/>
      <c r="K180" s="69"/>
      <c r="L180" s="69"/>
      <c r="M180" s="71"/>
      <c r="N180" s="71"/>
      <c r="O180" s="72" t="str">
        <f t="shared" si="16"/>
        <v/>
      </c>
      <c r="P180" s="85" t="str">
        <f t="shared" si="14"/>
        <v/>
      </c>
      <c r="Q180" s="127"/>
      <c r="R180" s="65">
        <f t="shared" si="17"/>
        <v>0</v>
      </c>
      <c r="S180" s="65">
        <f t="shared" si="20"/>
        <v>0</v>
      </c>
      <c r="T180" s="65">
        <f t="shared" si="18"/>
        <v>0</v>
      </c>
    </row>
    <row r="181" spans="1:20" x14ac:dyDescent="0.25">
      <c r="A181" s="66">
        <f t="shared" si="19"/>
        <v>174</v>
      </c>
      <c r="B181" s="69"/>
      <c r="C181" s="66" t="e">
        <f>VLOOKUP(B181,'Measure&amp;Incentive Picklist'!E:J,2,FALSE)</f>
        <v>#N/A</v>
      </c>
      <c r="D181" s="69"/>
      <c r="E181" s="70"/>
      <c r="F181" s="70"/>
      <c r="G181" s="70"/>
      <c r="H181" s="70"/>
      <c r="I181" s="70"/>
      <c r="J181" s="73"/>
      <c r="K181" s="69"/>
      <c r="L181" s="69"/>
      <c r="M181" s="71"/>
      <c r="N181" s="71"/>
      <c r="O181" s="72" t="str">
        <f t="shared" si="16"/>
        <v/>
      </c>
      <c r="P181" s="85" t="str">
        <f t="shared" si="14"/>
        <v/>
      </c>
      <c r="Q181" s="127"/>
      <c r="R181" s="65">
        <f t="shared" si="17"/>
        <v>0</v>
      </c>
      <c r="S181" s="65">
        <f t="shared" si="20"/>
        <v>0</v>
      </c>
      <c r="T181" s="65">
        <f t="shared" si="18"/>
        <v>0</v>
      </c>
    </row>
    <row r="182" spans="1:20" x14ac:dyDescent="0.25">
      <c r="A182" s="66">
        <f t="shared" si="19"/>
        <v>175</v>
      </c>
      <c r="B182" s="69"/>
      <c r="C182" s="66" t="e">
        <f>VLOOKUP(B182,'Measure&amp;Incentive Picklist'!E:J,2,FALSE)</f>
        <v>#N/A</v>
      </c>
      <c r="D182" s="69"/>
      <c r="E182" s="70"/>
      <c r="F182" s="70"/>
      <c r="G182" s="70"/>
      <c r="H182" s="70"/>
      <c r="I182" s="70"/>
      <c r="J182" s="73"/>
      <c r="K182" s="69"/>
      <c r="L182" s="69"/>
      <c r="M182" s="71"/>
      <c r="N182" s="71"/>
      <c r="O182" s="72" t="str">
        <f t="shared" si="16"/>
        <v/>
      </c>
      <c r="P182" s="85" t="str">
        <f t="shared" si="14"/>
        <v/>
      </c>
      <c r="Q182" s="127"/>
      <c r="R182" s="65">
        <f t="shared" si="17"/>
        <v>0</v>
      </c>
      <c r="S182" s="65">
        <f t="shared" si="20"/>
        <v>0</v>
      </c>
      <c r="T182" s="65">
        <f t="shared" si="18"/>
        <v>0</v>
      </c>
    </row>
    <row r="183" spans="1:20" x14ac:dyDescent="0.25">
      <c r="A183" s="66">
        <f t="shared" si="19"/>
        <v>176</v>
      </c>
      <c r="B183" s="69"/>
      <c r="C183" s="66" t="e">
        <f>VLOOKUP(B183,'Measure&amp;Incentive Picklist'!E:J,2,FALSE)</f>
        <v>#N/A</v>
      </c>
      <c r="D183" s="69"/>
      <c r="E183" s="70"/>
      <c r="F183" s="70"/>
      <c r="G183" s="70"/>
      <c r="H183" s="70"/>
      <c r="I183" s="70"/>
      <c r="J183" s="73"/>
      <c r="K183" s="69"/>
      <c r="L183" s="69"/>
      <c r="M183" s="71"/>
      <c r="N183" s="71"/>
      <c r="O183" s="72" t="str">
        <f t="shared" si="16"/>
        <v/>
      </c>
      <c r="P183" s="85" t="str">
        <f t="shared" si="14"/>
        <v/>
      </c>
      <c r="Q183" s="127"/>
      <c r="R183" s="65">
        <f t="shared" si="17"/>
        <v>0</v>
      </c>
      <c r="S183" s="65">
        <f t="shared" si="20"/>
        <v>0</v>
      </c>
      <c r="T183" s="65">
        <f t="shared" si="18"/>
        <v>0</v>
      </c>
    </row>
    <row r="184" spans="1:20" x14ac:dyDescent="0.25">
      <c r="A184" s="66">
        <f t="shared" si="19"/>
        <v>177</v>
      </c>
      <c r="B184" s="69"/>
      <c r="C184" s="66" t="e">
        <f>VLOOKUP(B184,'Measure&amp;Incentive Picklist'!E:J,2,FALSE)</f>
        <v>#N/A</v>
      </c>
      <c r="D184" s="69"/>
      <c r="E184" s="70"/>
      <c r="F184" s="70"/>
      <c r="G184" s="70"/>
      <c r="H184" s="70"/>
      <c r="I184" s="70"/>
      <c r="J184" s="73"/>
      <c r="K184" s="69"/>
      <c r="L184" s="69"/>
      <c r="M184" s="71"/>
      <c r="N184" s="71"/>
      <c r="O184" s="72" t="str">
        <f t="shared" si="16"/>
        <v/>
      </c>
      <c r="P184" s="85" t="str">
        <f t="shared" si="14"/>
        <v/>
      </c>
      <c r="Q184" s="127"/>
      <c r="R184" s="65">
        <f t="shared" si="17"/>
        <v>0</v>
      </c>
      <c r="S184" s="65">
        <f t="shared" si="20"/>
        <v>0</v>
      </c>
      <c r="T184" s="65">
        <f t="shared" si="18"/>
        <v>0</v>
      </c>
    </row>
    <row r="185" spans="1:20" x14ac:dyDescent="0.25">
      <c r="A185" s="66">
        <f t="shared" si="19"/>
        <v>178</v>
      </c>
      <c r="B185" s="69"/>
      <c r="C185" s="66" t="e">
        <f>VLOOKUP(B185,'Measure&amp;Incentive Picklist'!E:J,2,FALSE)</f>
        <v>#N/A</v>
      </c>
      <c r="D185" s="69"/>
      <c r="E185" s="70"/>
      <c r="F185" s="70"/>
      <c r="G185" s="70"/>
      <c r="H185" s="70"/>
      <c r="I185" s="70"/>
      <c r="J185" s="73"/>
      <c r="K185" s="69"/>
      <c r="L185" s="69"/>
      <c r="M185" s="71"/>
      <c r="N185" s="71"/>
      <c r="O185" s="72" t="str">
        <f t="shared" si="16"/>
        <v/>
      </c>
      <c r="P185" s="85" t="str">
        <f t="shared" si="14"/>
        <v/>
      </c>
      <c r="Q185" s="127"/>
      <c r="R185" s="65">
        <f t="shared" si="17"/>
        <v>0</v>
      </c>
      <c r="S185" s="65">
        <f t="shared" si="20"/>
        <v>0</v>
      </c>
      <c r="T185" s="65">
        <f t="shared" si="18"/>
        <v>0</v>
      </c>
    </row>
    <row r="186" spans="1:20" x14ac:dyDescent="0.25">
      <c r="A186" s="66">
        <f t="shared" si="19"/>
        <v>179</v>
      </c>
      <c r="B186" s="69"/>
      <c r="C186" s="66" t="e">
        <f>VLOOKUP(B186,'Measure&amp;Incentive Picklist'!E:J,2,FALSE)</f>
        <v>#N/A</v>
      </c>
      <c r="D186" s="69"/>
      <c r="E186" s="70"/>
      <c r="F186" s="70"/>
      <c r="G186" s="70"/>
      <c r="H186" s="70"/>
      <c r="I186" s="70"/>
      <c r="J186" s="73"/>
      <c r="K186" s="69"/>
      <c r="L186" s="69"/>
      <c r="M186" s="71"/>
      <c r="N186" s="71"/>
      <c r="O186" s="72" t="str">
        <f t="shared" si="16"/>
        <v/>
      </c>
      <c r="P186" s="85" t="str">
        <f t="shared" si="14"/>
        <v/>
      </c>
      <c r="Q186" s="127"/>
      <c r="R186" s="65">
        <f t="shared" si="17"/>
        <v>0</v>
      </c>
      <c r="S186" s="65">
        <f t="shared" si="20"/>
        <v>0</v>
      </c>
      <c r="T186" s="65">
        <f t="shared" si="18"/>
        <v>0</v>
      </c>
    </row>
    <row r="187" spans="1:20" x14ac:dyDescent="0.25">
      <c r="A187" s="66">
        <f t="shared" si="19"/>
        <v>180</v>
      </c>
      <c r="B187" s="69"/>
      <c r="C187" s="66" t="e">
        <f>VLOOKUP(B187,'Measure&amp;Incentive Picklist'!E:J,2,FALSE)</f>
        <v>#N/A</v>
      </c>
      <c r="D187" s="69"/>
      <c r="E187" s="70"/>
      <c r="F187" s="70"/>
      <c r="G187" s="70"/>
      <c r="H187" s="70"/>
      <c r="I187" s="70"/>
      <c r="J187" s="73"/>
      <c r="K187" s="69"/>
      <c r="L187" s="69"/>
      <c r="M187" s="71"/>
      <c r="N187" s="71"/>
      <c r="O187" s="72" t="str">
        <f t="shared" si="16"/>
        <v/>
      </c>
      <c r="P187" s="85" t="str">
        <f t="shared" si="14"/>
        <v/>
      </c>
      <c r="Q187" s="127"/>
      <c r="R187" s="65">
        <f t="shared" si="17"/>
        <v>0</v>
      </c>
      <c r="S187" s="65">
        <f t="shared" si="20"/>
        <v>0</v>
      </c>
      <c r="T187" s="65">
        <f t="shared" si="18"/>
        <v>0</v>
      </c>
    </row>
    <row r="188" spans="1:20" x14ac:dyDescent="0.25">
      <c r="A188" s="66">
        <f t="shared" si="19"/>
        <v>181</v>
      </c>
      <c r="B188" s="69"/>
      <c r="C188" s="66" t="e">
        <f>VLOOKUP(B188,'Measure&amp;Incentive Picklist'!E:J,2,FALSE)</f>
        <v>#N/A</v>
      </c>
      <c r="D188" s="69"/>
      <c r="E188" s="70"/>
      <c r="F188" s="70"/>
      <c r="G188" s="70"/>
      <c r="H188" s="70"/>
      <c r="I188" s="70"/>
      <c r="J188" s="73"/>
      <c r="K188" s="69"/>
      <c r="L188" s="69"/>
      <c r="M188" s="71"/>
      <c r="N188" s="71"/>
      <c r="O188" s="72" t="str">
        <f t="shared" si="16"/>
        <v/>
      </c>
      <c r="P188" s="85" t="str">
        <f t="shared" si="14"/>
        <v/>
      </c>
      <c r="Q188" s="127"/>
      <c r="R188" s="65">
        <f t="shared" si="17"/>
        <v>0</v>
      </c>
      <c r="S188" s="65">
        <f t="shared" si="20"/>
        <v>0</v>
      </c>
      <c r="T188" s="65">
        <f t="shared" si="18"/>
        <v>0</v>
      </c>
    </row>
    <row r="189" spans="1:20" x14ac:dyDescent="0.25">
      <c r="A189" s="66">
        <f t="shared" si="19"/>
        <v>182</v>
      </c>
      <c r="B189" s="69"/>
      <c r="C189" s="66" t="e">
        <f>VLOOKUP(B189,'Measure&amp;Incentive Picklist'!E:J,2,FALSE)</f>
        <v>#N/A</v>
      </c>
      <c r="D189" s="69"/>
      <c r="E189" s="70"/>
      <c r="F189" s="70"/>
      <c r="G189" s="70"/>
      <c r="H189" s="70"/>
      <c r="I189" s="70"/>
      <c r="J189" s="73"/>
      <c r="K189" s="69"/>
      <c r="L189" s="69"/>
      <c r="M189" s="71"/>
      <c r="N189" s="71"/>
      <c r="O189" s="72" t="str">
        <f t="shared" si="16"/>
        <v/>
      </c>
      <c r="P189" s="85" t="str">
        <f t="shared" si="14"/>
        <v/>
      </c>
      <c r="Q189" s="127"/>
      <c r="R189" s="65">
        <f t="shared" si="17"/>
        <v>0</v>
      </c>
      <c r="S189" s="65">
        <f t="shared" si="20"/>
        <v>0</v>
      </c>
      <c r="T189" s="65">
        <f t="shared" si="18"/>
        <v>0</v>
      </c>
    </row>
    <row r="190" spans="1:20" x14ac:dyDescent="0.25">
      <c r="A190" s="66">
        <f t="shared" si="19"/>
        <v>183</v>
      </c>
      <c r="B190" s="69"/>
      <c r="C190" s="66" t="e">
        <f>VLOOKUP(B190,'Measure&amp;Incentive Picklist'!E:J,2,FALSE)</f>
        <v>#N/A</v>
      </c>
      <c r="D190" s="69"/>
      <c r="E190" s="70"/>
      <c r="F190" s="70"/>
      <c r="G190" s="70"/>
      <c r="H190" s="70"/>
      <c r="I190" s="70"/>
      <c r="J190" s="73"/>
      <c r="K190" s="69"/>
      <c r="L190" s="69"/>
      <c r="M190" s="71"/>
      <c r="N190" s="71"/>
      <c r="O190" s="72" t="str">
        <f t="shared" si="16"/>
        <v/>
      </c>
      <c r="P190" s="85" t="str">
        <f t="shared" si="14"/>
        <v/>
      </c>
      <c r="Q190" s="127"/>
      <c r="R190" s="65">
        <f t="shared" si="17"/>
        <v>0</v>
      </c>
      <c r="S190" s="65">
        <f t="shared" si="20"/>
        <v>0</v>
      </c>
      <c r="T190" s="65">
        <f t="shared" si="18"/>
        <v>0</v>
      </c>
    </row>
    <row r="191" spans="1:20" x14ac:dyDescent="0.25">
      <c r="A191" s="66">
        <f t="shared" si="19"/>
        <v>184</v>
      </c>
      <c r="B191" s="69"/>
      <c r="C191" s="66" t="e">
        <f>VLOOKUP(B191,'Measure&amp;Incentive Picklist'!E:J,2,FALSE)</f>
        <v>#N/A</v>
      </c>
      <c r="D191" s="69"/>
      <c r="E191" s="70"/>
      <c r="F191" s="70"/>
      <c r="G191" s="70"/>
      <c r="H191" s="70"/>
      <c r="I191" s="70"/>
      <c r="J191" s="73"/>
      <c r="K191" s="69"/>
      <c r="L191" s="69"/>
      <c r="M191" s="71"/>
      <c r="N191" s="71"/>
      <c r="O191" s="72" t="str">
        <f t="shared" si="16"/>
        <v/>
      </c>
      <c r="P191" s="85" t="str">
        <f t="shared" si="14"/>
        <v/>
      </c>
      <c r="Q191" s="127"/>
      <c r="R191" s="65">
        <f t="shared" si="17"/>
        <v>0</v>
      </c>
      <c r="S191" s="65">
        <f t="shared" si="20"/>
        <v>0</v>
      </c>
      <c r="T191" s="65">
        <f t="shared" si="18"/>
        <v>0</v>
      </c>
    </row>
    <row r="192" spans="1:20" x14ac:dyDescent="0.25">
      <c r="A192" s="66">
        <f t="shared" si="19"/>
        <v>185</v>
      </c>
      <c r="B192" s="69"/>
      <c r="C192" s="66" t="e">
        <f>VLOOKUP(B192,'Measure&amp;Incentive Picklist'!E:J,2,FALSE)</f>
        <v>#N/A</v>
      </c>
      <c r="D192" s="69"/>
      <c r="E192" s="70"/>
      <c r="F192" s="70"/>
      <c r="G192" s="70"/>
      <c r="H192" s="70"/>
      <c r="I192" s="70"/>
      <c r="J192" s="73"/>
      <c r="K192" s="69"/>
      <c r="L192" s="69"/>
      <c r="M192" s="71"/>
      <c r="N192" s="71"/>
      <c r="O192" s="72" t="str">
        <f t="shared" si="16"/>
        <v/>
      </c>
      <c r="P192" s="85" t="str">
        <f t="shared" si="14"/>
        <v/>
      </c>
      <c r="Q192" s="127"/>
      <c r="R192" s="65">
        <f t="shared" si="17"/>
        <v>0</v>
      </c>
      <c r="S192" s="65">
        <f t="shared" si="20"/>
        <v>0</v>
      </c>
      <c r="T192" s="65">
        <f t="shared" si="18"/>
        <v>0</v>
      </c>
    </row>
    <row r="193" spans="1:20" x14ac:dyDescent="0.25">
      <c r="A193" s="66">
        <f t="shared" si="19"/>
        <v>186</v>
      </c>
      <c r="B193" s="69"/>
      <c r="C193" s="66" t="e">
        <f>VLOOKUP(B193,'Measure&amp;Incentive Picklist'!E:J,2,FALSE)</f>
        <v>#N/A</v>
      </c>
      <c r="D193" s="69"/>
      <c r="E193" s="70"/>
      <c r="F193" s="70"/>
      <c r="G193" s="70"/>
      <c r="H193" s="70"/>
      <c r="I193" s="70"/>
      <c r="J193" s="73"/>
      <c r="K193" s="69"/>
      <c r="L193" s="69"/>
      <c r="M193" s="71"/>
      <c r="N193" s="71"/>
      <c r="O193" s="72" t="str">
        <f t="shared" si="16"/>
        <v/>
      </c>
      <c r="P193" s="85" t="str">
        <f t="shared" si="14"/>
        <v/>
      </c>
      <c r="Q193" s="127"/>
      <c r="R193" s="65">
        <f t="shared" si="17"/>
        <v>0</v>
      </c>
      <c r="S193" s="65">
        <f t="shared" si="20"/>
        <v>0</v>
      </c>
      <c r="T193" s="65">
        <f t="shared" si="18"/>
        <v>0</v>
      </c>
    </row>
    <row r="194" spans="1:20" x14ac:dyDescent="0.25">
      <c r="A194" s="66">
        <f t="shared" si="19"/>
        <v>187</v>
      </c>
      <c r="B194" s="69"/>
      <c r="C194" s="66" t="e">
        <f>VLOOKUP(B194,'Measure&amp;Incentive Picklist'!E:J,2,FALSE)</f>
        <v>#N/A</v>
      </c>
      <c r="D194" s="69"/>
      <c r="E194" s="70"/>
      <c r="F194" s="70"/>
      <c r="G194" s="70"/>
      <c r="H194" s="70"/>
      <c r="I194" s="70"/>
      <c r="J194" s="73"/>
      <c r="K194" s="69"/>
      <c r="L194" s="69"/>
      <c r="M194" s="71"/>
      <c r="N194" s="71"/>
      <c r="O194" s="72" t="str">
        <f t="shared" si="16"/>
        <v/>
      </c>
      <c r="P194" s="85" t="str">
        <f t="shared" si="14"/>
        <v/>
      </c>
      <c r="Q194" s="127"/>
      <c r="R194" s="65">
        <f t="shared" si="17"/>
        <v>0</v>
      </c>
      <c r="S194" s="65">
        <f t="shared" si="20"/>
        <v>0</v>
      </c>
      <c r="T194" s="65">
        <f t="shared" si="18"/>
        <v>0</v>
      </c>
    </row>
    <row r="195" spans="1:20" x14ac:dyDescent="0.25">
      <c r="A195" s="66">
        <f t="shared" si="19"/>
        <v>188</v>
      </c>
      <c r="B195" s="69"/>
      <c r="C195" s="66" t="e">
        <f>VLOOKUP(B195,'Measure&amp;Incentive Picklist'!E:J,2,FALSE)</f>
        <v>#N/A</v>
      </c>
      <c r="D195" s="69"/>
      <c r="E195" s="70"/>
      <c r="F195" s="70"/>
      <c r="G195" s="70"/>
      <c r="H195" s="70"/>
      <c r="I195" s="70"/>
      <c r="J195" s="73"/>
      <c r="K195" s="69"/>
      <c r="L195" s="69"/>
      <c r="M195" s="71"/>
      <c r="N195" s="71"/>
      <c r="O195" s="72" t="str">
        <f t="shared" si="16"/>
        <v/>
      </c>
      <c r="P195" s="85" t="str">
        <f t="shared" si="14"/>
        <v/>
      </c>
      <c r="Q195" s="127"/>
      <c r="R195" s="65">
        <f t="shared" si="17"/>
        <v>0</v>
      </c>
      <c r="S195" s="65">
        <f t="shared" si="20"/>
        <v>0</v>
      </c>
      <c r="T195" s="65">
        <f t="shared" si="18"/>
        <v>0</v>
      </c>
    </row>
    <row r="196" spans="1:20" x14ac:dyDescent="0.25">
      <c r="A196" s="66">
        <f t="shared" si="19"/>
        <v>189</v>
      </c>
      <c r="B196" s="69"/>
      <c r="C196" s="66" t="e">
        <f>VLOOKUP(B196,'Measure&amp;Incentive Picklist'!E:J,2,FALSE)</f>
        <v>#N/A</v>
      </c>
      <c r="D196" s="69"/>
      <c r="E196" s="70"/>
      <c r="F196" s="70"/>
      <c r="G196" s="70"/>
      <c r="H196" s="70"/>
      <c r="I196" s="70"/>
      <c r="J196" s="73"/>
      <c r="K196" s="69"/>
      <c r="L196" s="69"/>
      <c r="M196" s="71"/>
      <c r="N196" s="71"/>
      <c r="O196" s="72" t="str">
        <f t="shared" si="16"/>
        <v/>
      </c>
      <c r="P196" s="85" t="str">
        <f t="shared" si="14"/>
        <v/>
      </c>
      <c r="Q196" s="127"/>
      <c r="R196" s="65">
        <f t="shared" si="17"/>
        <v>0</v>
      </c>
      <c r="S196" s="65">
        <f t="shared" si="20"/>
        <v>0</v>
      </c>
      <c r="T196" s="65">
        <f t="shared" si="18"/>
        <v>0</v>
      </c>
    </row>
    <row r="197" spans="1:20" x14ac:dyDescent="0.25">
      <c r="A197" s="66">
        <f t="shared" si="19"/>
        <v>190</v>
      </c>
      <c r="B197" s="69"/>
      <c r="C197" s="66" t="e">
        <f>VLOOKUP(B197,'Measure&amp;Incentive Picklist'!E:J,2,FALSE)</f>
        <v>#N/A</v>
      </c>
      <c r="D197" s="69"/>
      <c r="E197" s="70"/>
      <c r="F197" s="70"/>
      <c r="G197" s="70"/>
      <c r="H197" s="70"/>
      <c r="I197" s="70"/>
      <c r="J197" s="73"/>
      <c r="K197" s="69"/>
      <c r="L197" s="69"/>
      <c r="M197" s="71"/>
      <c r="N197" s="71"/>
      <c r="O197" s="72" t="str">
        <f t="shared" si="16"/>
        <v/>
      </c>
      <c r="P197" s="85" t="str">
        <f t="shared" si="14"/>
        <v/>
      </c>
      <c r="Q197" s="127"/>
      <c r="R197" s="65">
        <f t="shared" si="17"/>
        <v>0</v>
      </c>
      <c r="S197" s="65">
        <f t="shared" si="20"/>
        <v>0</v>
      </c>
      <c r="T197" s="65">
        <f t="shared" si="18"/>
        <v>0</v>
      </c>
    </row>
    <row r="198" spans="1:20" x14ac:dyDescent="0.25">
      <c r="A198" s="66">
        <f t="shared" si="19"/>
        <v>191</v>
      </c>
      <c r="B198" s="69"/>
      <c r="C198" s="66" t="e">
        <f>VLOOKUP(B198,'Measure&amp;Incentive Picklist'!E:J,2,FALSE)</f>
        <v>#N/A</v>
      </c>
      <c r="D198" s="69"/>
      <c r="E198" s="70"/>
      <c r="F198" s="70"/>
      <c r="G198" s="70"/>
      <c r="H198" s="70"/>
      <c r="I198" s="70"/>
      <c r="J198" s="73"/>
      <c r="K198" s="69"/>
      <c r="L198" s="69"/>
      <c r="M198" s="71"/>
      <c r="N198" s="71"/>
      <c r="O198" s="72" t="str">
        <f t="shared" si="16"/>
        <v/>
      </c>
      <c r="P198" s="85" t="str">
        <f t="shared" si="14"/>
        <v/>
      </c>
      <c r="Q198" s="127"/>
      <c r="R198" s="65">
        <f t="shared" si="17"/>
        <v>0</v>
      </c>
      <c r="S198" s="65">
        <f t="shared" si="20"/>
        <v>0</v>
      </c>
      <c r="T198" s="65">
        <f t="shared" si="18"/>
        <v>0</v>
      </c>
    </row>
    <row r="199" spans="1:20" x14ac:dyDescent="0.25">
      <c r="A199" s="66">
        <f t="shared" si="19"/>
        <v>192</v>
      </c>
      <c r="B199" s="69"/>
      <c r="C199" s="66" t="e">
        <f>VLOOKUP(B199,'Measure&amp;Incentive Picklist'!E:J,2,FALSE)</f>
        <v>#N/A</v>
      </c>
      <c r="D199" s="69"/>
      <c r="E199" s="70"/>
      <c r="F199" s="70"/>
      <c r="G199" s="70"/>
      <c r="H199" s="70"/>
      <c r="I199" s="70"/>
      <c r="J199" s="73"/>
      <c r="K199" s="69"/>
      <c r="L199" s="69"/>
      <c r="M199" s="71"/>
      <c r="N199" s="71"/>
      <c r="O199" s="72" t="str">
        <f t="shared" si="16"/>
        <v/>
      </c>
      <c r="P199" s="85" t="str">
        <f t="shared" ref="P199:P207" si="21">IF(ISTEXT(B199),"Contact ConEd","")</f>
        <v/>
      </c>
      <c r="Q199" s="127"/>
      <c r="R199" s="65">
        <f t="shared" si="17"/>
        <v>0</v>
      </c>
      <c r="S199" s="65">
        <f t="shared" si="20"/>
        <v>0</v>
      </c>
      <c r="T199" s="65">
        <f t="shared" si="18"/>
        <v>0</v>
      </c>
    </row>
    <row r="200" spans="1:20" x14ac:dyDescent="0.25">
      <c r="A200" s="66">
        <f t="shared" si="19"/>
        <v>193</v>
      </c>
      <c r="B200" s="69"/>
      <c r="C200" s="66" t="e">
        <f>VLOOKUP(B200,'Measure&amp;Incentive Picklist'!E:J,2,FALSE)</f>
        <v>#N/A</v>
      </c>
      <c r="D200" s="69"/>
      <c r="E200" s="70"/>
      <c r="F200" s="70"/>
      <c r="G200" s="70"/>
      <c r="H200" s="70"/>
      <c r="I200" s="70"/>
      <c r="J200" s="73"/>
      <c r="K200" s="69"/>
      <c r="L200" s="69"/>
      <c r="M200" s="71"/>
      <c r="N200" s="71"/>
      <c r="O200" s="72" t="str">
        <f t="shared" si="16"/>
        <v/>
      </c>
      <c r="P200" s="85" t="str">
        <f t="shared" si="21"/>
        <v/>
      </c>
      <c r="Q200" s="127"/>
      <c r="R200" s="65">
        <f t="shared" si="17"/>
        <v>0</v>
      </c>
      <c r="S200" s="65">
        <f t="shared" ref="S200:S207" si="22">IF(AND(B200&gt;0,ISERROR(R200)),1,0)</f>
        <v>0</v>
      </c>
      <c r="T200" s="65">
        <f t="shared" si="18"/>
        <v>0</v>
      </c>
    </row>
    <row r="201" spans="1:20" x14ac:dyDescent="0.25">
      <c r="A201" s="66">
        <f t="shared" si="19"/>
        <v>194</v>
      </c>
      <c r="B201" s="69"/>
      <c r="C201" s="66" t="e">
        <f>VLOOKUP(B201,'Measure&amp;Incentive Picklist'!E:J,2,FALSE)</f>
        <v>#N/A</v>
      </c>
      <c r="D201" s="69"/>
      <c r="E201" s="70"/>
      <c r="F201" s="70"/>
      <c r="G201" s="70"/>
      <c r="H201" s="70"/>
      <c r="I201" s="70"/>
      <c r="J201" s="73"/>
      <c r="K201" s="69"/>
      <c r="L201" s="69"/>
      <c r="M201" s="71"/>
      <c r="N201" s="71"/>
      <c r="O201" s="72" t="str">
        <f t="shared" ref="O201:O207" si="23">IF(AND(M201="",N201=""),"",$M201+$N201)</f>
        <v/>
      </c>
      <c r="P201" s="85" t="str">
        <f t="shared" si="21"/>
        <v/>
      </c>
      <c r="Q201" s="127"/>
      <c r="R201" s="65">
        <f t="shared" ref="R201:R207" si="24">IF(OR(B201&gt;"",D201&gt;0,E201&gt;0,G201&gt;0,F201&gt;0,H201&gt;0,I201&gt;0,J201&gt;0,K201&gt;0,L201&gt;0,M201&gt;0,N201&gt;0,Q201&gt;0),1,0)</f>
        <v>0</v>
      </c>
      <c r="S201" s="65">
        <f t="shared" si="22"/>
        <v>0</v>
      </c>
      <c r="T201" s="65">
        <f t="shared" ref="T201:T207" si="25">IF(ISERROR(O201),1,0)</f>
        <v>0</v>
      </c>
    </row>
    <row r="202" spans="1:20" x14ac:dyDescent="0.25">
      <c r="A202" s="66">
        <f t="shared" ref="A202:A207" si="26">A201+1</f>
        <v>195</v>
      </c>
      <c r="B202" s="69"/>
      <c r="C202" s="66" t="e">
        <f>VLOOKUP(B202,'Measure&amp;Incentive Picklist'!E:J,2,FALSE)</f>
        <v>#N/A</v>
      </c>
      <c r="D202" s="69"/>
      <c r="E202" s="70"/>
      <c r="F202" s="70"/>
      <c r="G202" s="70"/>
      <c r="H202" s="70"/>
      <c r="I202" s="70"/>
      <c r="J202" s="73"/>
      <c r="K202" s="69"/>
      <c r="L202" s="69"/>
      <c r="M202" s="71"/>
      <c r="N202" s="71"/>
      <c r="O202" s="72" t="str">
        <f t="shared" si="23"/>
        <v/>
      </c>
      <c r="P202" s="85" t="str">
        <f t="shared" si="21"/>
        <v/>
      </c>
      <c r="Q202" s="127"/>
      <c r="R202" s="65">
        <f t="shared" si="24"/>
        <v>0</v>
      </c>
      <c r="S202" s="65">
        <f t="shared" si="22"/>
        <v>0</v>
      </c>
      <c r="T202" s="65">
        <f t="shared" si="25"/>
        <v>0</v>
      </c>
    </row>
    <row r="203" spans="1:20" x14ac:dyDescent="0.25">
      <c r="A203" s="66">
        <f t="shared" si="26"/>
        <v>196</v>
      </c>
      <c r="B203" s="69"/>
      <c r="C203" s="66" t="e">
        <f>VLOOKUP(B203,'Measure&amp;Incentive Picklist'!E:J,2,FALSE)</f>
        <v>#N/A</v>
      </c>
      <c r="D203" s="69"/>
      <c r="E203" s="70"/>
      <c r="F203" s="70"/>
      <c r="G203" s="70"/>
      <c r="H203" s="70"/>
      <c r="I203" s="70"/>
      <c r="J203" s="73"/>
      <c r="K203" s="69"/>
      <c r="L203" s="69"/>
      <c r="M203" s="71"/>
      <c r="N203" s="71"/>
      <c r="O203" s="72" t="str">
        <f t="shared" si="23"/>
        <v/>
      </c>
      <c r="P203" s="85" t="str">
        <f t="shared" si="21"/>
        <v/>
      </c>
      <c r="Q203" s="127"/>
      <c r="R203" s="65">
        <f t="shared" si="24"/>
        <v>0</v>
      </c>
      <c r="S203" s="65">
        <f t="shared" si="22"/>
        <v>0</v>
      </c>
      <c r="T203" s="65">
        <f t="shared" si="25"/>
        <v>0</v>
      </c>
    </row>
    <row r="204" spans="1:20" x14ac:dyDescent="0.25">
      <c r="A204" s="66">
        <f t="shared" si="26"/>
        <v>197</v>
      </c>
      <c r="B204" s="69"/>
      <c r="C204" s="66" t="e">
        <f>VLOOKUP(B204,'Measure&amp;Incentive Picklist'!E:J,2,FALSE)</f>
        <v>#N/A</v>
      </c>
      <c r="D204" s="69"/>
      <c r="E204" s="70"/>
      <c r="F204" s="70"/>
      <c r="G204" s="70"/>
      <c r="H204" s="70"/>
      <c r="I204" s="70"/>
      <c r="J204" s="73"/>
      <c r="K204" s="69"/>
      <c r="L204" s="69"/>
      <c r="M204" s="71"/>
      <c r="N204" s="71"/>
      <c r="O204" s="72" t="str">
        <f t="shared" si="23"/>
        <v/>
      </c>
      <c r="P204" s="85" t="str">
        <f t="shared" si="21"/>
        <v/>
      </c>
      <c r="Q204" s="127"/>
      <c r="R204" s="65">
        <f t="shared" si="24"/>
        <v>0</v>
      </c>
      <c r="S204" s="65">
        <f t="shared" si="22"/>
        <v>0</v>
      </c>
      <c r="T204" s="65">
        <f t="shared" si="25"/>
        <v>0</v>
      </c>
    </row>
    <row r="205" spans="1:20" x14ac:dyDescent="0.25">
      <c r="A205" s="66">
        <f t="shared" si="26"/>
        <v>198</v>
      </c>
      <c r="B205" s="69"/>
      <c r="C205" s="66" t="e">
        <f>VLOOKUP(B205,'Measure&amp;Incentive Picklist'!E:J,2,FALSE)</f>
        <v>#N/A</v>
      </c>
      <c r="D205" s="69"/>
      <c r="E205" s="70"/>
      <c r="F205" s="70"/>
      <c r="G205" s="70"/>
      <c r="H205" s="70"/>
      <c r="I205" s="70"/>
      <c r="J205" s="73"/>
      <c r="K205" s="69"/>
      <c r="L205" s="69"/>
      <c r="M205" s="71"/>
      <c r="N205" s="71"/>
      <c r="O205" s="72" t="str">
        <f t="shared" si="23"/>
        <v/>
      </c>
      <c r="P205" s="85" t="str">
        <f t="shared" si="21"/>
        <v/>
      </c>
      <c r="Q205" s="127"/>
      <c r="R205" s="65">
        <f t="shared" si="24"/>
        <v>0</v>
      </c>
      <c r="S205" s="65">
        <f t="shared" si="22"/>
        <v>0</v>
      </c>
      <c r="T205" s="65">
        <f t="shared" si="25"/>
        <v>0</v>
      </c>
    </row>
    <row r="206" spans="1:20" x14ac:dyDescent="0.25">
      <c r="A206" s="66">
        <f t="shared" si="26"/>
        <v>199</v>
      </c>
      <c r="B206" s="69"/>
      <c r="C206" s="66" t="e">
        <f>VLOOKUP(B206,'Measure&amp;Incentive Picklist'!E:J,2,FALSE)</f>
        <v>#N/A</v>
      </c>
      <c r="D206" s="69"/>
      <c r="E206" s="70"/>
      <c r="F206" s="70"/>
      <c r="G206" s="70"/>
      <c r="H206" s="70"/>
      <c r="I206" s="70"/>
      <c r="J206" s="73"/>
      <c r="K206" s="69"/>
      <c r="L206" s="69"/>
      <c r="M206" s="71"/>
      <c r="N206" s="71"/>
      <c r="O206" s="72" t="str">
        <f t="shared" si="23"/>
        <v/>
      </c>
      <c r="P206" s="85" t="str">
        <f t="shared" si="21"/>
        <v/>
      </c>
      <c r="Q206" s="127"/>
      <c r="R206" s="65">
        <f t="shared" si="24"/>
        <v>0</v>
      </c>
      <c r="S206" s="65">
        <f t="shared" si="22"/>
        <v>0</v>
      </c>
      <c r="T206" s="65">
        <f t="shared" si="25"/>
        <v>0</v>
      </c>
    </row>
    <row r="207" spans="1:20" x14ac:dyDescent="0.25">
      <c r="A207" s="66">
        <f t="shared" si="26"/>
        <v>200</v>
      </c>
      <c r="B207" s="69"/>
      <c r="C207" s="66" t="e">
        <f>VLOOKUP(B207,'Measure&amp;Incentive Picklist'!E:J,2,FALSE)</f>
        <v>#N/A</v>
      </c>
      <c r="D207" s="69"/>
      <c r="E207" s="70"/>
      <c r="F207" s="70"/>
      <c r="G207" s="70"/>
      <c r="H207" s="70"/>
      <c r="I207" s="70"/>
      <c r="J207" s="73"/>
      <c r="K207" s="69"/>
      <c r="L207" s="69"/>
      <c r="M207" s="71"/>
      <c r="N207" s="71"/>
      <c r="O207" s="72" t="str">
        <f t="shared" si="23"/>
        <v/>
      </c>
      <c r="P207" s="85" t="str">
        <f t="shared" si="21"/>
        <v/>
      </c>
      <c r="Q207" s="127"/>
      <c r="R207" s="65">
        <f t="shared" si="24"/>
        <v>0</v>
      </c>
      <c r="S207" s="65">
        <f t="shared" si="22"/>
        <v>0</v>
      </c>
      <c r="T207" s="65">
        <f t="shared" si="25"/>
        <v>0</v>
      </c>
    </row>
    <row r="208" spans="1:20" x14ac:dyDescent="0.25">
      <c r="R208" s="65">
        <f>IF(ISERROR(SUM(R8:R207)),1,SUM(R8:R207))</f>
        <v>0</v>
      </c>
      <c r="S208" s="65">
        <f>SUM(S8:S207)</f>
        <v>0</v>
      </c>
      <c r="T208" s="65">
        <f>SUM(T8:T207)</f>
        <v>0</v>
      </c>
    </row>
  </sheetData>
  <sheetProtection algorithmName="SHA-512" hashValue="vVmgBkD20EEsnuuZ8nSamtPDN+HvUq65Bc5cF+ZqVEn51C+txshGDooQEvB4NVxc/3b+wb/QXFEo6vzfRifdzg==" saltValue="uguw9/m4gvvGkaSyBQ3+6g==" spinCount="100000" sheet="1" selectLockedCells="1" sort="0" autoFilter="0"/>
  <autoFilter ref="A6:Q6" xr:uid="{00000000-0009-0000-0000-00000E000000}"/>
  <mergeCells count="2">
    <mergeCell ref="A5:B5"/>
    <mergeCell ref="R6:S6"/>
  </mergeCells>
  <conditionalFormatting sqref="Q6">
    <cfRule type="containsErrors" dxfId="558" priority="36">
      <formula>ISERROR(Q6)</formula>
    </cfRule>
  </conditionalFormatting>
  <conditionalFormatting sqref="C8:C207">
    <cfRule type="containsErrors" dxfId="557" priority="35">
      <formula>ISERROR(C8)</formula>
    </cfRule>
  </conditionalFormatting>
  <conditionalFormatting sqref="D7">
    <cfRule type="containsErrors" dxfId="556" priority="34">
      <formula>ISERROR(D7)</formula>
    </cfRule>
  </conditionalFormatting>
  <conditionalFormatting sqref="C7">
    <cfRule type="containsErrors" dxfId="555" priority="33">
      <formula>ISERROR(C7)</formula>
    </cfRule>
  </conditionalFormatting>
  <conditionalFormatting sqref="P8:P207">
    <cfRule type="containsErrors" dxfId="554" priority="973">
      <formula>ISERROR(P8)</formula>
    </cfRule>
  </conditionalFormatting>
  <conditionalFormatting sqref="C5">
    <cfRule type="containsErrors" dxfId="553" priority="30">
      <formula>ISERROR(C5)</formula>
    </cfRule>
  </conditionalFormatting>
  <conditionalFormatting sqref="D5">
    <cfRule type="containsErrors" dxfId="552" priority="29">
      <formula>ISERROR(D5)</formula>
    </cfRule>
  </conditionalFormatting>
  <conditionalFormatting sqref="D8:D207">
    <cfRule type="expression" dxfId="551" priority="15">
      <formula>AND(B8&gt;"",D8="")</formula>
    </cfRule>
  </conditionalFormatting>
  <conditionalFormatting sqref="K8:K207">
    <cfRule type="expression" dxfId="550" priority="13">
      <formula>AND(B8&gt;"",K8="")</formula>
    </cfRule>
  </conditionalFormatting>
  <conditionalFormatting sqref="M8:M207">
    <cfRule type="expression" dxfId="549" priority="12">
      <formula>AND(B8&gt;"",M8="")</formula>
    </cfRule>
  </conditionalFormatting>
  <conditionalFormatting sqref="J8:J207">
    <cfRule type="expression" dxfId="548" priority="11">
      <formula>AND(B8&gt;"",J8="")</formula>
    </cfRule>
  </conditionalFormatting>
  <conditionalFormatting sqref="E8:E207">
    <cfRule type="expression" dxfId="547" priority="10">
      <formula>AND(B8&gt;"",E8="")</formula>
    </cfRule>
  </conditionalFormatting>
  <conditionalFormatting sqref="L8:L207">
    <cfRule type="expression" dxfId="546" priority="9">
      <formula>AND(B8&gt;"",L8="")</formula>
    </cfRule>
  </conditionalFormatting>
  <conditionalFormatting sqref="N8:N207">
    <cfRule type="expression" dxfId="545" priority="8">
      <formula>AND(B8&gt;"",N8="")</formula>
    </cfRule>
  </conditionalFormatting>
  <conditionalFormatting sqref="O8:O207">
    <cfRule type="containsErrors" dxfId="544" priority="6">
      <formula>ISERROR(O8)</formula>
    </cfRule>
  </conditionalFormatting>
  <conditionalFormatting sqref="E5">
    <cfRule type="expression" dxfId="543" priority="4">
      <formula>E5="Error in Project Costs - please correct"</formula>
    </cfRule>
  </conditionalFormatting>
  <conditionalFormatting sqref="H8:H207">
    <cfRule type="expression" dxfId="542" priority="3">
      <formula>AND(B8&gt;"",H8="")</formula>
    </cfRule>
  </conditionalFormatting>
  <conditionalFormatting sqref="I8:I207">
    <cfRule type="expression" dxfId="541" priority="2">
      <formula>AND(B8&gt;"",I8="")</formula>
    </cfRule>
  </conditionalFormatting>
  <conditionalFormatting sqref="G8:G207">
    <cfRule type="expression" dxfId="540" priority="1">
      <formula>AND(B8&gt;"",G8="")</formula>
    </cfRule>
  </conditionalFormatting>
  <conditionalFormatting sqref="F8:F207">
    <cfRule type="expression" dxfId="539" priority="1669">
      <formula>AND(C8&gt;"",J8="")</formula>
    </cfRule>
  </conditionalFormatting>
  <dataValidations count="1">
    <dataValidation type="textLength" operator="lessThanOrEqual" allowBlank="1" showInputMessage="1" showErrorMessage="1" errorTitle="Maximum Character Limit" error="Please enter less than 50 characters. " sqref="L8:L207" xr:uid="{00000000-0002-0000-0E00-000000000000}">
      <formula1>50</formula1>
    </dataValidation>
  </dataValidations>
  <hyperlinks>
    <hyperlink ref="A5" location="'Project Summary'!A1" display="Back to Project Summary" xr:uid="{00000000-0004-0000-0E00-000000000000}"/>
    <hyperlink ref="A5:B5" location="'Project Summary'!B9" tooltip="Back to Project Summary" display="Back to Project Summary" xr:uid="{00000000-0004-0000-0E00-000001000000}"/>
  </hyperlinks>
  <pageMargins left="0.7" right="0.7" top="0.75" bottom="0.75" header="0.3" footer="0.3"/>
  <pageSetup orientation="portrait" r:id="rId1"/>
  <headerFooter>
    <oddFooter>&amp;C_x000D_&amp;1#&amp;"Calibri"&amp;22&amp;K0073CF INTERNAL</oddFooter>
  </headerFooter>
  <ignoredErrors>
    <ignoredError sqref="C8" evalError="1"/>
  </ignoredErrors>
  <extLst>
    <ext xmlns:x14="http://schemas.microsoft.com/office/spreadsheetml/2009/9/main" uri="{78C0D931-6437-407d-A8EE-F0AAD7539E65}">
      <x14:conditionalFormattings>
        <x14:conditionalFormatting xmlns:xm="http://schemas.microsoft.com/office/excel/2006/main">
          <x14:cfRule type="containsErrors" priority="28" id="{34EB48BC-D038-48F8-B8FC-0C7A3D79D82F}">
            <xm:f>ISERROR('One for One Replacements'!J6)</xm:f>
            <x14:dxf>
              <font>
                <color theme="0"/>
              </font>
            </x14:dxf>
          </x14:cfRule>
          <xm:sqref>K6:L6</xm:sqref>
        </x14:conditionalFormatting>
        <x14:conditionalFormatting xmlns:xm="http://schemas.microsoft.com/office/excel/2006/main">
          <x14:cfRule type="containsErrors" priority="26" id="{D93E6F21-35B0-4D36-8A7E-5B0DF3721197}">
            <xm:f>ISERROR('https://consolidatededison.sharepoint.com/Users/GolinoC/Desktop/coned/corp/Users/smithna/AppData/Local/Temp/[Con Edison CI Gas Tool v1.2.xlsx]Pre Rinse Spray Valve'!#REF!)</xm:f>
            <x14:dxf>
              <font>
                <color theme="0"/>
              </font>
            </x14:dxf>
          </x14:cfRule>
          <xm:sqref>K5:M5</xm:sqref>
        </x14:conditionalFormatting>
        <x14:conditionalFormatting xmlns:xm="http://schemas.microsoft.com/office/excel/2006/main">
          <x14:cfRule type="containsErrors" priority="771" id="{69AE33EB-1733-4612-A929-611D38D74DC5}">
            <xm:f>ISERROR('Unitary Air Conditioner'!#REF!)</xm:f>
            <x14:dxf>
              <font>
                <color theme="0"/>
              </font>
            </x14:dxf>
          </x14:cfRule>
          <xm:sqref>P3</xm:sqref>
        </x14:conditionalFormatting>
        <x14:conditionalFormatting xmlns:xm="http://schemas.microsoft.com/office/excel/2006/main">
          <x14:cfRule type="containsErrors" priority="775" id="{69AE33EB-1733-4612-A929-611D38D74DC5}">
            <xm:f>ISERROR('Unitary Air Conditioner'!X1048574)</xm:f>
            <x14:dxf>
              <font>
                <color theme="0"/>
              </font>
            </x14:dxf>
          </x14:cfRule>
          <xm:sqref>P1048575:P1048576</xm:sqref>
        </x14:conditionalFormatting>
        <x14:conditionalFormatting xmlns:xm="http://schemas.microsoft.com/office/excel/2006/main">
          <x14:cfRule type="containsErrors" priority="1159" id="{34EB48BC-D038-48F8-B8FC-0C7A3D79D82F}">
            <xm:f>ISERROR('One for One Replacements'!M6)</xm:f>
            <x14:dxf>
              <font>
                <color theme="0"/>
              </font>
            </x14:dxf>
          </x14:cfRule>
          <xm:sqref>M6</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0E00-000001000000}">
          <x14:formula1>
            <xm:f>'Measure&amp;Incentive Picklist'!$E$171</xm:f>
          </x14:formula1>
          <xm:sqref>B7:B207</xm:sqref>
        </x14:dataValidation>
        <x14:dataValidation type="list" allowBlank="1" showInputMessage="1" showErrorMessage="1" xr:uid="{00000000-0002-0000-0E00-000002000000}">
          <x14:formula1>
            <xm:f>'HVAC Picklist'!$F$58:$F$59</xm:f>
          </x14:formula1>
          <xm:sqref>J7:J207</xm:sqref>
        </x14:dataValidation>
        <x14:dataValidation type="list" allowBlank="1" showInputMessage="1" showErrorMessage="1" xr:uid="{00000000-0002-0000-0E00-000004000000}">
          <x14:formula1>
            <xm:f>'HVAC Picklist'!$F$81:$F$82</xm:f>
          </x14:formula1>
          <xm:sqref>I7:I207</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7"/>
  <dimension ref="A1:AA207"/>
  <sheetViews>
    <sheetView zoomScale="90" zoomScaleNormal="90" workbookViewId="0">
      <pane xSplit="5" ySplit="7" topLeftCell="F8" activePane="bottomRight" state="frozen"/>
      <selection pane="topRight" activeCell="F1" sqref="F1"/>
      <selection pane="bottomLeft" activeCell="A9" sqref="A9"/>
      <selection pane="bottomRight" activeCell="B8" sqref="B8"/>
    </sheetView>
  </sheetViews>
  <sheetFormatPr defaultColWidth="9.140625" defaultRowHeight="15" x14ac:dyDescent="0.25"/>
  <cols>
    <col min="1" max="1" width="8.85546875" style="65" customWidth="1"/>
    <col min="2" max="2" width="26.85546875" style="65" customWidth="1"/>
    <col min="3" max="3" width="49.5703125" style="65" customWidth="1"/>
    <col min="4" max="4" width="16.42578125" style="66" hidden="1" customWidth="1"/>
    <col min="5" max="5" width="24.42578125" style="88" customWidth="1"/>
    <col min="6" max="6" width="16.42578125" style="66" customWidth="1"/>
    <col min="7" max="7" width="15.85546875" style="66" customWidth="1"/>
    <col min="8" max="8" width="18.5703125" style="66" customWidth="1"/>
    <col min="9" max="9" width="20.85546875" style="109" hidden="1" customWidth="1"/>
    <col min="10" max="10" width="26.140625" style="66" customWidth="1"/>
    <col min="11" max="11" width="26.42578125" style="66" customWidth="1"/>
    <col min="12" max="12" width="31.85546875" style="65" hidden="1" customWidth="1"/>
    <col min="13" max="13" width="15.140625" style="65" hidden="1" customWidth="1"/>
    <col min="14" max="14" width="41.85546875" style="65" hidden="1" customWidth="1"/>
    <col min="15" max="16" width="17" style="65" hidden="1" customWidth="1"/>
    <col min="17" max="17" width="11.42578125" style="65" hidden="1" customWidth="1"/>
    <col min="18" max="18" width="14.140625" style="65" hidden="1" customWidth="1"/>
    <col min="19" max="19" width="18" style="65" customWidth="1"/>
    <col min="20" max="20" width="17.140625" style="65" customWidth="1"/>
    <col min="21" max="21" width="17.42578125" style="72" customWidth="1"/>
    <col min="22" max="23" width="18.140625" style="72" customWidth="1"/>
    <col min="24" max="24" width="19.140625" style="72" bestFit="1" customWidth="1"/>
    <col min="25" max="25" width="61.85546875" style="65" customWidth="1"/>
    <col min="26" max="26" width="11.85546875" style="65" hidden="1" customWidth="1"/>
    <col min="27" max="27" width="13.42578125" style="65" hidden="1" customWidth="1"/>
    <col min="28" max="16384" width="9.140625" style="65"/>
  </cols>
  <sheetData>
    <row r="1" spans="1:27" x14ac:dyDescent="0.25">
      <c r="A1" s="96" t="s">
        <v>104</v>
      </c>
      <c r="B1" s="96"/>
      <c r="C1" s="86">
        <f>Acct_No</f>
        <v>0</v>
      </c>
    </row>
    <row r="2" spans="1:27" x14ac:dyDescent="0.25">
      <c r="A2" s="96" t="s">
        <v>111</v>
      </c>
      <c r="B2" s="96"/>
      <c r="C2" s="434">
        <f>SiteAddress</f>
        <v>0</v>
      </c>
    </row>
    <row r="4" spans="1:27" ht="23.25" x14ac:dyDescent="0.25">
      <c r="A4" s="103" t="s">
        <v>382</v>
      </c>
    </row>
    <row r="5" spans="1:27" ht="24" customHeight="1" thickBot="1" x14ac:dyDescent="0.3">
      <c r="A5" s="546" t="s">
        <v>121</v>
      </c>
      <c r="B5" s="546"/>
      <c r="C5" s="99" t="s">
        <v>11</v>
      </c>
      <c r="E5" s="66"/>
      <c r="S5" s="66"/>
      <c r="T5" s="66"/>
      <c r="U5" s="66"/>
      <c r="V5" s="80"/>
      <c r="W5" s="80"/>
    </row>
    <row r="6" spans="1:27" ht="36.75" customHeight="1" thickBot="1" x14ac:dyDescent="0.3">
      <c r="A6" s="91" t="s">
        <v>123</v>
      </c>
      <c r="B6" s="92" t="s">
        <v>362</v>
      </c>
      <c r="C6" s="92" t="s">
        <v>247</v>
      </c>
      <c r="D6" s="92" t="s">
        <v>129</v>
      </c>
      <c r="E6" s="101" t="s">
        <v>130</v>
      </c>
      <c r="F6" s="67" t="s">
        <v>263</v>
      </c>
      <c r="G6" s="67" t="s">
        <v>383</v>
      </c>
      <c r="H6" s="67" t="s">
        <v>384</v>
      </c>
      <c r="I6" s="110" t="s">
        <v>385</v>
      </c>
      <c r="J6" s="67" t="s">
        <v>386</v>
      </c>
      <c r="K6" s="67" t="s">
        <v>387</v>
      </c>
      <c r="L6" s="67"/>
      <c r="M6" s="67"/>
      <c r="N6" s="67"/>
      <c r="O6" s="67"/>
      <c r="P6" s="67"/>
      <c r="Q6" s="67"/>
      <c r="R6" s="67"/>
      <c r="S6" s="67" t="s">
        <v>144</v>
      </c>
      <c r="T6" s="67" t="s">
        <v>145</v>
      </c>
      <c r="U6" s="81" t="s">
        <v>146</v>
      </c>
      <c r="V6" s="81" t="s">
        <v>147</v>
      </c>
      <c r="W6" s="81" t="s">
        <v>253</v>
      </c>
      <c r="X6" s="81" t="s">
        <v>149</v>
      </c>
      <c r="Y6" s="93" t="s">
        <v>97</v>
      </c>
      <c r="Z6" s="538" t="s">
        <v>152</v>
      </c>
      <c r="AA6" s="539"/>
    </row>
    <row r="7" spans="1:27" x14ac:dyDescent="0.25">
      <c r="A7" s="75">
        <v>0</v>
      </c>
      <c r="B7" s="68" t="s">
        <v>388</v>
      </c>
      <c r="C7" s="68" t="s">
        <v>389</v>
      </c>
      <c r="D7" s="75" t="e">
        <f>VLOOKUP($C7,'Measure&amp;Incentive Picklist'!$E:$J,2,FALSE)</f>
        <v>#N/A</v>
      </c>
      <c r="E7" s="94" t="s">
        <v>390</v>
      </c>
      <c r="F7" s="75">
        <v>3</v>
      </c>
      <c r="G7" s="75">
        <v>4056</v>
      </c>
      <c r="H7" s="75">
        <v>30</v>
      </c>
      <c r="I7" s="116">
        <v>1</v>
      </c>
      <c r="J7" s="75">
        <v>0.85</v>
      </c>
      <c r="K7" s="75">
        <v>96.2</v>
      </c>
      <c r="L7" s="68"/>
      <c r="M7" s="68"/>
      <c r="N7" s="68"/>
      <c r="O7" s="68"/>
      <c r="P7" s="68"/>
      <c r="Q7" s="68"/>
      <c r="R7" s="68"/>
      <c r="S7" s="68" t="s">
        <v>163</v>
      </c>
      <c r="T7" s="68" t="s">
        <v>164</v>
      </c>
      <c r="U7" s="82">
        <v>1000</v>
      </c>
      <c r="V7" s="82">
        <v>5000</v>
      </c>
      <c r="W7" s="82">
        <f>$U7+$V7</f>
        <v>6000</v>
      </c>
      <c r="X7" s="95" t="str">
        <f>IF(ISTEXT(C7),"Contact ConEd","")</f>
        <v>Contact ConEd</v>
      </c>
      <c r="Y7" s="68" t="s">
        <v>165</v>
      </c>
      <c r="Z7" s="65" t="s">
        <v>272</v>
      </c>
      <c r="AA7" s="65" t="s">
        <v>167</v>
      </c>
    </row>
    <row r="8" spans="1:27" x14ac:dyDescent="0.25">
      <c r="A8" s="66">
        <f>A7+1</f>
        <v>1</v>
      </c>
      <c r="B8" s="69"/>
      <c r="C8" s="69"/>
      <c r="D8" s="66" t="str">
        <f>IF(C8="", "",VLOOKUP($C8,'Measure&amp;Incentive Picklist'!$E:$J,2,FALSE))</f>
        <v/>
      </c>
      <c r="E8" s="73"/>
      <c r="F8" s="70"/>
      <c r="G8" s="70"/>
      <c r="H8" s="70"/>
      <c r="J8" s="70"/>
      <c r="K8" s="70"/>
      <c r="S8" s="69"/>
      <c r="T8" s="69"/>
      <c r="U8" s="71"/>
      <c r="V8" s="71"/>
      <c r="W8" s="72" t="str">
        <f>IF(AND(U8="",V8=""),"",$U8+$V8)</f>
        <v/>
      </c>
      <c r="X8" s="126" t="str">
        <f>IF(ISTEXT(C8),"Contact ConEd","")</f>
        <v/>
      </c>
      <c r="Y8" s="127"/>
      <c r="Z8" s="65">
        <f>IF(OR(B8&gt;"",C8&gt;"",E8&gt;0,F8&gt;0,G8&gt;0,H8&gt;0,J8&gt;0,K8&gt;0,S8&gt;0,T8&gt;0,U8&gt;0,V8&gt;0,Y8&gt;0),1,0)</f>
        <v>0</v>
      </c>
      <c r="AA8" s="65">
        <f>IF(ISERROR(Z8),1,0)</f>
        <v>0</v>
      </c>
    </row>
    <row r="9" spans="1:27" x14ac:dyDescent="0.25">
      <c r="A9" s="66">
        <f>A8+1</f>
        <v>2</v>
      </c>
      <c r="B9" s="69"/>
      <c r="C9" s="69"/>
      <c r="D9" s="66" t="str">
        <f>IF(C9="", "",VLOOKUP($C9,'Measure&amp;Incentive Picklist'!$E:$J,2,FALSE))</f>
        <v/>
      </c>
      <c r="E9" s="73"/>
      <c r="F9" s="70"/>
      <c r="G9" s="70"/>
      <c r="H9" s="70"/>
      <c r="J9" s="70"/>
      <c r="K9" s="70"/>
      <c r="S9" s="69"/>
      <c r="T9" s="69"/>
      <c r="U9" s="71"/>
      <c r="V9" s="71"/>
      <c r="W9" s="72" t="str">
        <f t="shared" ref="W9:W72" si="0">IF(AND(U9="",V9=""),"",$U9+$V9)</f>
        <v/>
      </c>
      <c r="X9" s="126" t="str">
        <f t="shared" ref="X9:X72" si="1">IF(ISTEXT(C9),"Contact ConEd","")</f>
        <v/>
      </c>
      <c r="Y9" s="127"/>
      <c r="Z9" s="65">
        <f>IF(OR(B9&gt;"",C9&gt;"",E9&gt;0,F9&gt;0,G9&gt;0,H9&gt;0,J9&gt;0,K9&gt;0,S9&gt;0,T9&gt;0,U9&gt;0,V9&gt;0,Y9&gt;0),1,0)</f>
        <v>0</v>
      </c>
      <c r="AA9" s="65">
        <f t="shared" ref="AA9:AA32" si="2">IF(ISERROR(Z9),1,0)</f>
        <v>0</v>
      </c>
    </row>
    <row r="10" spans="1:27" x14ac:dyDescent="0.25">
      <c r="A10" s="66">
        <f t="shared" ref="A10:A73" si="3">A9+1</f>
        <v>3</v>
      </c>
      <c r="B10" s="69"/>
      <c r="C10" s="69"/>
      <c r="D10" s="66" t="str">
        <f>IF(C10="", "",VLOOKUP($C10,'Measure&amp;Incentive Picklist'!$E:$J,2,FALSE))</f>
        <v/>
      </c>
      <c r="E10" s="73"/>
      <c r="F10" s="70"/>
      <c r="G10" s="70"/>
      <c r="H10" s="70"/>
      <c r="J10" s="70"/>
      <c r="K10" s="70"/>
      <c r="S10" s="69"/>
      <c r="T10" s="69"/>
      <c r="U10" s="71"/>
      <c r="V10" s="71"/>
      <c r="W10" s="72" t="str">
        <f t="shared" si="0"/>
        <v/>
      </c>
      <c r="X10" s="126" t="str">
        <f t="shared" si="1"/>
        <v/>
      </c>
      <c r="Y10" s="127"/>
      <c r="Z10" s="65">
        <f t="shared" ref="Z10:Z32" si="4">IF(OR(B10&gt;"",C10&gt;"",E10&gt;0,F10&gt;0,G10&gt;0,H10&gt;0,J10&gt;0,K10&gt;0,S10&gt;0,T10&gt;0,U10&gt;0,V10&gt;0,Y10&gt;0),1,0)</f>
        <v>0</v>
      </c>
      <c r="AA10" s="65">
        <f t="shared" si="2"/>
        <v>0</v>
      </c>
    </row>
    <row r="11" spans="1:27" x14ac:dyDescent="0.25">
      <c r="A11" s="66">
        <f t="shared" si="3"/>
        <v>4</v>
      </c>
      <c r="B11" s="69"/>
      <c r="C11" s="69"/>
      <c r="D11" s="66" t="str">
        <f>IF(C11="", "",VLOOKUP($C11,'Measure&amp;Incentive Picklist'!$E:$J,2,FALSE))</f>
        <v/>
      </c>
      <c r="E11" s="73"/>
      <c r="F11" s="70"/>
      <c r="G11" s="70"/>
      <c r="H11" s="70"/>
      <c r="J11" s="70"/>
      <c r="K11" s="70"/>
      <c r="S11" s="69"/>
      <c r="T11" s="69"/>
      <c r="U11" s="71"/>
      <c r="V11" s="71"/>
      <c r="W11" s="72" t="str">
        <f t="shared" si="0"/>
        <v/>
      </c>
      <c r="X11" s="126" t="str">
        <f t="shared" si="1"/>
        <v/>
      </c>
      <c r="Y11" s="127"/>
      <c r="Z11" s="65">
        <f t="shared" si="4"/>
        <v>0</v>
      </c>
      <c r="AA11" s="65">
        <f t="shared" si="2"/>
        <v>0</v>
      </c>
    </row>
    <row r="12" spans="1:27" x14ac:dyDescent="0.25">
      <c r="A12" s="66">
        <f t="shared" si="3"/>
        <v>5</v>
      </c>
      <c r="B12" s="69"/>
      <c r="C12" s="69"/>
      <c r="D12" s="66" t="str">
        <f>IF(C12="", "",VLOOKUP($C12,'Measure&amp;Incentive Picklist'!$E:$J,2,FALSE))</f>
        <v/>
      </c>
      <c r="E12" s="73"/>
      <c r="F12" s="70"/>
      <c r="G12" s="70"/>
      <c r="H12" s="70"/>
      <c r="J12" s="70"/>
      <c r="K12" s="70"/>
      <c r="S12" s="69"/>
      <c r="T12" s="69"/>
      <c r="U12" s="71"/>
      <c r="V12" s="71"/>
      <c r="W12" s="72" t="str">
        <f t="shared" si="0"/>
        <v/>
      </c>
      <c r="X12" s="126" t="str">
        <f t="shared" si="1"/>
        <v/>
      </c>
      <c r="Y12" s="127"/>
      <c r="Z12" s="65">
        <f t="shared" si="4"/>
        <v>0</v>
      </c>
      <c r="AA12" s="65">
        <f t="shared" si="2"/>
        <v>0</v>
      </c>
    </row>
    <row r="13" spans="1:27" x14ac:dyDescent="0.25">
      <c r="A13" s="66">
        <f t="shared" si="3"/>
        <v>6</v>
      </c>
      <c r="B13" s="69"/>
      <c r="C13" s="69"/>
      <c r="D13" s="66" t="str">
        <f>IF(C13="", "",VLOOKUP($C13,'Measure&amp;Incentive Picklist'!$E:$J,2,FALSE))</f>
        <v/>
      </c>
      <c r="E13" s="73"/>
      <c r="F13" s="70"/>
      <c r="G13" s="70"/>
      <c r="H13" s="70"/>
      <c r="J13" s="70"/>
      <c r="K13" s="70"/>
      <c r="S13" s="69"/>
      <c r="T13" s="69"/>
      <c r="U13" s="71"/>
      <c r="V13" s="71"/>
      <c r="W13" s="72" t="str">
        <f t="shared" si="0"/>
        <v/>
      </c>
      <c r="X13" s="126" t="str">
        <f t="shared" si="1"/>
        <v/>
      </c>
      <c r="Y13" s="127"/>
      <c r="Z13" s="65">
        <f t="shared" si="4"/>
        <v>0</v>
      </c>
      <c r="AA13" s="65">
        <f t="shared" si="2"/>
        <v>0</v>
      </c>
    </row>
    <row r="14" spans="1:27" x14ac:dyDescent="0.25">
      <c r="A14" s="66">
        <f t="shared" si="3"/>
        <v>7</v>
      </c>
      <c r="B14" s="69"/>
      <c r="C14" s="69"/>
      <c r="D14" s="66" t="str">
        <f>IF(C14="", "",VLOOKUP($C14,'Measure&amp;Incentive Picklist'!$E:$J,2,FALSE))</f>
        <v/>
      </c>
      <c r="E14" s="73"/>
      <c r="F14" s="70"/>
      <c r="G14" s="70"/>
      <c r="H14" s="70"/>
      <c r="J14" s="70"/>
      <c r="K14" s="70"/>
      <c r="S14" s="69"/>
      <c r="T14" s="69"/>
      <c r="U14" s="71"/>
      <c r="V14" s="71"/>
      <c r="W14" s="72" t="str">
        <f t="shared" si="0"/>
        <v/>
      </c>
      <c r="X14" s="126" t="str">
        <f t="shared" si="1"/>
        <v/>
      </c>
      <c r="Y14" s="127"/>
      <c r="Z14" s="65">
        <f t="shared" si="4"/>
        <v>0</v>
      </c>
      <c r="AA14" s="65">
        <f t="shared" si="2"/>
        <v>0</v>
      </c>
    </row>
    <row r="15" spans="1:27" x14ac:dyDescent="0.25">
      <c r="A15" s="66">
        <f t="shared" si="3"/>
        <v>8</v>
      </c>
      <c r="B15" s="69"/>
      <c r="C15" s="69"/>
      <c r="D15" s="66" t="str">
        <f>IF(C15="", "",VLOOKUP($C15,'Measure&amp;Incentive Picklist'!$E:$J,2,FALSE))</f>
        <v/>
      </c>
      <c r="E15" s="73"/>
      <c r="F15" s="70"/>
      <c r="G15" s="70"/>
      <c r="H15" s="70"/>
      <c r="J15" s="70"/>
      <c r="K15" s="70"/>
      <c r="S15" s="69"/>
      <c r="T15" s="69"/>
      <c r="U15" s="71"/>
      <c r="V15" s="71"/>
      <c r="W15" s="72" t="str">
        <f t="shared" si="0"/>
        <v/>
      </c>
      <c r="X15" s="126" t="str">
        <f t="shared" si="1"/>
        <v/>
      </c>
      <c r="Y15" s="127"/>
      <c r="Z15" s="65">
        <f t="shared" si="4"/>
        <v>0</v>
      </c>
      <c r="AA15" s="65">
        <f t="shared" si="2"/>
        <v>0</v>
      </c>
    </row>
    <row r="16" spans="1:27" x14ac:dyDescent="0.25">
      <c r="A16" s="66">
        <f t="shared" si="3"/>
        <v>9</v>
      </c>
      <c r="B16" s="69"/>
      <c r="C16" s="69"/>
      <c r="D16" s="66" t="str">
        <f>IF(C16="", "",VLOOKUP($C16,'Measure&amp;Incentive Picklist'!$E:$J,2,FALSE))</f>
        <v/>
      </c>
      <c r="E16" s="73"/>
      <c r="F16" s="70"/>
      <c r="G16" s="70"/>
      <c r="H16" s="70"/>
      <c r="J16" s="70"/>
      <c r="K16" s="70"/>
      <c r="S16" s="69"/>
      <c r="T16" s="69"/>
      <c r="U16" s="71"/>
      <c r="V16" s="71"/>
      <c r="W16" s="72" t="str">
        <f t="shared" si="0"/>
        <v/>
      </c>
      <c r="X16" s="126" t="str">
        <f t="shared" si="1"/>
        <v/>
      </c>
      <c r="Y16" s="127"/>
      <c r="Z16" s="65">
        <f t="shared" si="4"/>
        <v>0</v>
      </c>
      <c r="AA16" s="65">
        <f t="shared" si="2"/>
        <v>0</v>
      </c>
    </row>
    <row r="17" spans="1:27" x14ac:dyDescent="0.25">
      <c r="A17" s="66">
        <f t="shared" si="3"/>
        <v>10</v>
      </c>
      <c r="B17" s="69"/>
      <c r="C17" s="69"/>
      <c r="D17" s="66" t="str">
        <f>IF(C17="", "",VLOOKUP($C17,'Measure&amp;Incentive Picklist'!$E:$J,2,FALSE))</f>
        <v/>
      </c>
      <c r="E17" s="73"/>
      <c r="F17" s="70"/>
      <c r="G17" s="70"/>
      <c r="H17" s="70"/>
      <c r="J17" s="70"/>
      <c r="K17" s="70"/>
      <c r="S17" s="69"/>
      <c r="T17" s="69"/>
      <c r="U17" s="71"/>
      <c r="V17" s="71"/>
      <c r="W17" s="72" t="str">
        <f t="shared" si="0"/>
        <v/>
      </c>
      <c r="X17" s="126" t="str">
        <f t="shared" si="1"/>
        <v/>
      </c>
      <c r="Y17" s="127"/>
      <c r="Z17" s="65">
        <f t="shared" si="4"/>
        <v>0</v>
      </c>
      <c r="AA17" s="65">
        <f t="shared" si="2"/>
        <v>0</v>
      </c>
    </row>
    <row r="18" spans="1:27" x14ac:dyDescent="0.25">
      <c r="A18" s="66">
        <f t="shared" si="3"/>
        <v>11</v>
      </c>
      <c r="B18" s="69"/>
      <c r="C18" s="69"/>
      <c r="D18" s="66" t="str">
        <f>IF(C18="", "",VLOOKUP($C18,'Measure&amp;Incentive Picklist'!$E:$J,2,FALSE))</f>
        <v/>
      </c>
      <c r="E18" s="73"/>
      <c r="F18" s="70"/>
      <c r="G18" s="70"/>
      <c r="H18" s="70"/>
      <c r="J18" s="70"/>
      <c r="K18" s="70"/>
      <c r="S18" s="69"/>
      <c r="T18" s="69"/>
      <c r="U18" s="71"/>
      <c r="V18" s="71"/>
      <c r="W18" s="72" t="str">
        <f t="shared" si="0"/>
        <v/>
      </c>
      <c r="X18" s="126" t="str">
        <f t="shared" si="1"/>
        <v/>
      </c>
      <c r="Y18" s="127"/>
      <c r="Z18" s="65">
        <f t="shared" si="4"/>
        <v>0</v>
      </c>
      <c r="AA18" s="65">
        <f t="shared" si="2"/>
        <v>0</v>
      </c>
    </row>
    <row r="19" spans="1:27" x14ac:dyDescent="0.25">
      <c r="A19" s="66">
        <f t="shared" si="3"/>
        <v>12</v>
      </c>
      <c r="B19" s="69"/>
      <c r="C19" s="69"/>
      <c r="D19" s="66" t="str">
        <f>IF(C19="", "",VLOOKUP($C19,'Measure&amp;Incentive Picklist'!$E:$J,2,FALSE))</f>
        <v/>
      </c>
      <c r="E19" s="73"/>
      <c r="F19" s="70"/>
      <c r="G19" s="70"/>
      <c r="H19" s="70"/>
      <c r="J19" s="70"/>
      <c r="K19" s="70"/>
      <c r="S19" s="69"/>
      <c r="T19" s="69"/>
      <c r="U19" s="71"/>
      <c r="V19" s="71"/>
      <c r="W19" s="72" t="str">
        <f t="shared" si="0"/>
        <v/>
      </c>
      <c r="X19" s="126" t="str">
        <f t="shared" si="1"/>
        <v/>
      </c>
      <c r="Y19" s="127"/>
      <c r="Z19" s="65">
        <f t="shared" si="4"/>
        <v>0</v>
      </c>
      <c r="AA19" s="65">
        <f t="shared" si="2"/>
        <v>0</v>
      </c>
    </row>
    <row r="20" spans="1:27" x14ac:dyDescent="0.25">
      <c r="A20" s="66">
        <f t="shared" si="3"/>
        <v>13</v>
      </c>
      <c r="B20" s="69"/>
      <c r="C20" s="69"/>
      <c r="D20" s="66" t="str">
        <f>IF(C20="", "",VLOOKUP($C20,'Measure&amp;Incentive Picklist'!$E:$J,2,FALSE))</f>
        <v/>
      </c>
      <c r="E20" s="73"/>
      <c r="F20" s="70"/>
      <c r="G20" s="70"/>
      <c r="H20" s="70"/>
      <c r="J20" s="70"/>
      <c r="K20" s="70"/>
      <c r="S20" s="69"/>
      <c r="T20" s="69"/>
      <c r="U20" s="71"/>
      <c r="V20" s="71"/>
      <c r="W20" s="72" t="str">
        <f t="shared" si="0"/>
        <v/>
      </c>
      <c r="X20" s="126" t="str">
        <f t="shared" si="1"/>
        <v/>
      </c>
      <c r="Y20" s="127"/>
      <c r="Z20" s="65">
        <f t="shared" si="4"/>
        <v>0</v>
      </c>
      <c r="AA20" s="65">
        <f t="shared" si="2"/>
        <v>0</v>
      </c>
    </row>
    <row r="21" spans="1:27" x14ac:dyDescent="0.25">
      <c r="A21" s="66">
        <f t="shared" si="3"/>
        <v>14</v>
      </c>
      <c r="B21" s="69"/>
      <c r="C21" s="69"/>
      <c r="D21" s="66" t="str">
        <f>IF(C21="", "",VLOOKUP($C21,'Measure&amp;Incentive Picklist'!$E:$J,2,FALSE))</f>
        <v/>
      </c>
      <c r="E21" s="73"/>
      <c r="F21" s="70"/>
      <c r="G21" s="70"/>
      <c r="H21" s="70"/>
      <c r="J21" s="70"/>
      <c r="K21" s="70"/>
      <c r="S21" s="69"/>
      <c r="T21" s="69"/>
      <c r="U21" s="71"/>
      <c r="V21" s="71"/>
      <c r="W21" s="72" t="str">
        <f t="shared" si="0"/>
        <v/>
      </c>
      <c r="X21" s="126" t="str">
        <f t="shared" si="1"/>
        <v/>
      </c>
      <c r="Y21" s="127"/>
      <c r="Z21" s="65">
        <f t="shared" si="4"/>
        <v>0</v>
      </c>
      <c r="AA21" s="65">
        <f t="shared" si="2"/>
        <v>0</v>
      </c>
    </row>
    <row r="22" spans="1:27" x14ac:dyDescent="0.25">
      <c r="A22" s="66">
        <f t="shared" si="3"/>
        <v>15</v>
      </c>
      <c r="B22" s="69"/>
      <c r="C22" s="69"/>
      <c r="D22" s="66" t="str">
        <f>IF(C22="", "",VLOOKUP($C22,'Measure&amp;Incentive Picklist'!$E:$J,2,FALSE))</f>
        <v/>
      </c>
      <c r="E22" s="73"/>
      <c r="F22" s="70"/>
      <c r="G22" s="70"/>
      <c r="H22" s="70"/>
      <c r="J22" s="70"/>
      <c r="K22" s="70"/>
      <c r="S22" s="69"/>
      <c r="T22" s="69"/>
      <c r="U22" s="71"/>
      <c r="V22" s="71"/>
      <c r="W22" s="72" t="str">
        <f t="shared" si="0"/>
        <v/>
      </c>
      <c r="X22" s="126" t="str">
        <f t="shared" si="1"/>
        <v/>
      </c>
      <c r="Y22" s="127"/>
      <c r="Z22" s="65">
        <f t="shared" si="4"/>
        <v>0</v>
      </c>
      <c r="AA22" s="65">
        <f t="shared" si="2"/>
        <v>0</v>
      </c>
    </row>
    <row r="23" spans="1:27" x14ac:dyDescent="0.25">
      <c r="A23" s="66">
        <f t="shared" si="3"/>
        <v>16</v>
      </c>
      <c r="B23" s="69"/>
      <c r="C23" s="69"/>
      <c r="D23" s="66" t="str">
        <f>IF(C23="", "",VLOOKUP($C23,'Measure&amp;Incentive Picklist'!$E:$J,2,FALSE))</f>
        <v/>
      </c>
      <c r="E23" s="73"/>
      <c r="F23" s="70"/>
      <c r="G23" s="70"/>
      <c r="H23" s="70"/>
      <c r="J23" s="70"/>
      <c r="K23" s="70"/>
      <c r="S23" s="69"/>
      <c r="T23" s="69"/>
      <c r="U23" s="71"/>
      <c r="V23" s="71"/>
      <c r="W23" s="72" t="str">
        <f t="shared" si="0"/>
        <v/>
      </c>
      <c r="X23" s="126" t="str">
        <f t="shared" si="1"/>
        <v/>
      </c>
      <c r="Y23" s="127"/>
      <c r="Z23" s="65">
        <f t="shared" si="4"/>
        <v>0</v>
      </c>
      <c r="AA23" s="65">
        <f t="shared" si="2"/>
        <v>0</v>
      </c>
    </row>
    <row r="24" spans="1:27" x14ac:dyDescent="0.25">
      <c r="A24" s="66">
        <f t="shared" si="3"/>
        <v>17</v>
      </c>
      <c r="B24" s="69"/>
      <c r="C24" s="69"/>
      <c r="D24" s="66" t="str">
        <f>IF(C24="", "",VLOOKUP($C24,'Measure&amp;Incentive Picklist'!$E:$J,2,FALSE))</f>
        <v/>
      </c>
      <c r="E24" s="73"/>
      <c r="F24" s="70"/>
      <c r="G24" s="70"/>
      <c r="H24" s="70"/>
      <c r="J24" s="70"/>
      <c r="K24" s="70"/>
      <c r="S24" s="69"/>
      <c r="T24" s="69"/>
      <c r="U24" s="71"/>
      <c r="V24" s="71"/>
      <c r="W24" s="72" t="str">
        <f t="shared" si="0"/>
        <v/>
      </c>
      <c r="X24" s="126" t="str">
        <f t="shared" si="1"/>
        <v/>
      </c>
      <c r="Y24" s="127"/>
      <c r="Z24" s="65">
        <f t="shared" si="4"/>
        <v>0</v>
      </c>
      <c r="AA24" s="65">
        <f t="shared" si="2"/>
        <v>0</v>
      </c>
    </row>
    <row r="25" spans="1:27" x14ac:dyDescent="0.25">
      <c r="A25" s="66">
        <f t="shared" si="3"/>
        <v>18</v>
      </c>
      <c r="B25" s="69"/>
      <c r="C25" s="69"/>
      <c r="D25" s="66" t="str">
        <f>IF(C25="", "",VLOOKUP($C25,'Measure&amp;Incentive Picklist'!$E:$J,2,FALSE))</f>
        <v/>
      </c>
      <c r="E25" s="73"/>
      <c r="F25" s="70"/>
      <c r="G25" s="70"/>
      <c r="H25" s="70"/>
      <c r="J25" s="70"/>
      <c r="K25" s="70"/>
      <c r="S25" s="69"/>
      <c r="T25" s="69"/>
      <c r="U25" s="71"/>
      <c r="V25" s="71"/>
      <c r="W25" s="72" t="str">
        <f t="shared" si="0"/>
        <v/>
      </c>
      <c r="X25" s="126" t="str">
        <f t="shared" si="1"/>
        <v/>
      </c>
      <c r="Y25" s="127"/>
      <c r="Z25" s="65">
        <f t="shared" si="4"/>
        <v>0</v>
      </c>
      <c r="AA25" s="65">
        <f t="shared" si="2"/>
        <v>0</v>
      </c>
    </row>
    <row r="26" spans="1:27" x14ac:dyDescent="0.25">
      <c r="A26" s="66">
        <f t="shared" si="3"/>
        <v>19</v>
      </c>
      <c r="B26" s="69"/>
      <c r="C26" s="69"/>
      <c r="D26" s="66" t="str">
        <f>IF(C26="", "",VLOOKUP($C26,'Measure&amp;Incentive Picklist'!$E:$J,2,FALSE))</f>
        <v/>
      </c>
      <c r="E26" s="73"/>
      <c r="F26" s="70"/>
      <c r="G26" s="70"/>
      <c r="H26" s="70"/>
      <c r="J26" s="70"/>
      <c r="K26" s="70"/>
      <c r="S26" s="69"/>
      <c r="T26" s="69"/>
      <c r="U26" s="71"/>
      <c r="V26" s="71"/>
      <c r="W26" s="72" t="str">
        <f t="shared" si="0"/>
        <v/>
      </c>
      <c r="X26" s="126" t="str">
        <f t="shared" si="1"/>
        <v/>
      </c>
      <c r="Y26" s="127"/>
      <c r="Z26" s="65">
        <f t="shared" si="4"/>
        <v>0</v>
      </c>
      <c r="AA26" s="65">
        <f t="shared" si="2"/>
        <v>0</v>
      </c>
    </row>
    <row r="27" spans="1:27" x14ac:dyDescent="0.25">
      <c r="A27" s="66">
        <f t="shared" si="3"/>
        <v>20</v>
      </c>
      <c r="B27" s="69"/>
      <c r="C27" s="69"/>
      <c r="D27" s="66" t="str">
        <f>IF(C27="", "",VLOOKUP($C27,'Measure&amp;Incentive Picklist'!$E:$J,2,FALSE))</f>
        <v/>
      </c>
      <c r="E27" s="73"/>
      <c r="F27" s="70"/>
      <c r="G27" s="70"/>
      <c r="H27" s="70"/>
      <c r="J27" s="70"/>
      <c r="K27" s="70"/>
      <c r="S27" s="69"/>
      <c r="T27" s="69"/>
      <c r="U27" s="71"/>
      <c r="V27" s="71"/>
      <c r="W27" s="72" t="str">
        <f t="shared" si="0"/>
        <v/>
      </c>
      <c r="X27" s="126" t="str">
        <f t="shared" si="1"/>
        <v/>
      </c>
      <c r="Y27" s="127"/>
      <c r="Z27" s="65">
        <f t="shared" si="4"/>
        <v>0</v>
      </c>
      <c r="AA27" s="65">
        <f t="shared" si="2"/>
        <v>0</v>
      </c>
    </row>
    <row r="28" spans="1:27" x14ac:dyDescent="0.25">
      <c r="A28" s="66">
        <f t="shared" si="3"/>
        <v>21</v>
      </c>
      <c r="B28" s="69"/>
      <c r="C28" s="69"/>
      <c r="D28" s="66" t="str">
        <f>IF(C28="", "",VLOOKUP($C28,'Measure&amp;Incentive Picklist'!$E:$J,2,FALSE))</f>
        <v/>
      </c>
      <c r="E28" s="73"/>
      <c r="F28" s="70"/>
      <c r="G28" s="70"/>
      <c r="H28" s="70"/>
      <c r="J28" s="70"/>
      <c r="K28" s="70"/>
      <c r="S28" s="69"/>
      <c r="T28" s="69"/>
      <c r="U28" s="71"/>
      <c r="V28" s="71"/>
      <c r="W28" s="72" t="str">
        <f t="shared" si="0"/>
        <v/>
      </c>
      <c r="X28" s="126" t="str">
        <f t="shared" si="1"/>
        <v/>
      </c>
      <c r="Y28" s="127"/>
      <c r="Z28" s="65">
        <f t="shared" si="4"/>
        <v>0</v>
      </c>
      <c r="AA28" s="65">
        <f t="shared" si="2"/>
        <v>0</v>
      </c>
    </row>
    <row r="29" spans="1:27" x14ac:dyDescent="0.25">
      <c r="A29" s="66">
        <f t="shared" si="3"/>
        <v>22</v>
      </c>
      <c r="B29" s="69"/>
      <c r="C29" s="69"/>
      <c r="D29" s="66" t="str">
        <f>IF(C29="", "",VLOOKUP($C29,'Measure&amp;Incentive Picklist'!$E:$J,2,FALSE))</f>
        <v/>
      </c>
      <c r="E29" s="73"/>
      <c r="F29" s="70"/>
      <c r="G29" s="70"/>
      <c r="H29" s="70"/>
      <c r="J29" s="70"/>
      <c r="K29" s="70"/>
      <c r="S29" s="69"/>
      <c r="T29" s="69"/>
      <c r="U29" s="71"/>
      <c r="V29" s="71"/>
      <c r="W29" s="72" t="str">
        <f t="shared" si="0"/>
        <v/>
      </c>
      <c r="X29" s="126" t="str">
        <f t="shared" si="1"/>
        <v/>
      </c>
      <c r="Y29" s="127"/>
      <c r="Z29" s="65">
        <f t="shared" si="4"/>
        <v>0</v>
      </c>
      <c r="AA29" s="65">
        <f t="shared" si="2"/>
        <v>0</v>
      </c>
    </row>
    <row r="30" spans="1:27" x14ac:dyDescent="0.25">
      <c r="A30" s="66">
        <f t="shared" si="3"/>
        <v>23</v>
      </c>
      <c r="B30" s="69"/>
      <c r="C30" s="69"/>
      <c r="D30" s="66" t="str">
        <f>IF(C30="", "",VLOOKUP($C30,'Measure&amp;Incentive Picklist'!$E:$J,2,FALSE))</f>
        <v/>
      </c>
      <c r="E30" s="73"/>
      <c r="F30" s="70"/>
      <c r="G30" s="70"/>
      <c r="H30" s="70"/>
      <c r="J30" s="70"/>
      <c r="K30" s="70"/>
      <c r="S30" s="69"/>
      <c r="T30" s="69"/>
      <c r="U30" s="71"/>
      <c r="V30" s="71"/>
      <c r="W30" s="72" t="str">
        <f t="shared" si="0"/>
        <v/>
      </c>
      <c r="X30" s="126" t="str">
        <f t="shared" si="1"/>
        <v/>
      </c>
      <c r="Y30" s="127"/>
      <c r="Z30" s="65">
        <f t="shared" si="4"/>
        <v>0</v>
      </c>
      <c r="AA30" s="65">
        <f t="shared" si="2"/>
        <v>0</v>
      </c>
    </row>
    <row r="31" spans="1:27" x14ac:dyDescent="0.25">
      <c r="A31" s="66">
        <f t="shared" si="3"/>
        <v>24</v>
      </c>
      <c r="B31" s="69"/>
      <c r="C31" s="69"/>
      <c r="D31" s="66" t="str">
        <f>IF(C31="", "",VLOOKUP($C31,'Measure&amp;Incentive Picklist'!$E:$J,2,FALSE))</f>
        <v/>
      </c>
      <c r="E31" s="73"/>
      <c r="F31" s="70"/>
      <c r="G31" s="70"/>
      <c r="H31" s="70"/>
      <c r="J31" s="70"/>
      <c r="K31" s="70"/>
      <c r="S31" s="69"/>
      <c r="T31" s="69"/>
      <c r="U31" s="71"/>
      <c r="V31" s="71"/>
      <c r="W31" s="72" t="str">
        <f t="shared" si="0"/>
        <v/>
      </c>
      <c r="X31" s="126" t="str">
        <f t="shared" si="1"/>
        <v/>
      </c>
      <c r="Y31" s="127"/>
      <c r="Z31" s="65">
        <f t="shared" si="4"/>
        <v>0</v>
      </c>
      <c r="AA31" s="65">
        <f t="shared" si="2"/>
        <v>0</v>
      </c>
    </row>
    <row r="32" spans="1:27" x14ac:dyDescent="0.25">
      <c r="A32" s="66">
        <f t="shared" si="3"/>
        <v>25</v>
      </c>
      <c r="B32" s="69"/>
      <c r="C32" s="69"/>
      <c r="D32" s="66" t="str">
        <f>IF(C32="", "",VLOOKUP($C32,'Measure&amp;Incentive Picklist'!$E:$J,2,FALSE))</f>
        <v/>
      </c>
      <c r="E32" s="73"/>
      <c r="F32" s="70"/>
      <c r="G32" s="70"/>
      <c r="H32" s="70"/>
      <c r="J32" s="70"/>
      <c r="K32" s="70"/>
      <c r="S32" s="69"/>
      <c r="T32" s="69"/>
      <c r="U32" s="71"/>
      <c r="V32" s="71"/>
      <c r="W32" s="72" t="str">
        <f t="shared" si="0"/>
        <v/>
      </c>
      <c r="X32" s="126" t="str">
        <f t="shared" si="1"/>
        <v/>
      </c>
      <c r="Y32" s="127"/>
      <c r="Z32" s="65">
        <f t="shared" si="4"/>
        <v>0</v>
      </c>
      <c r="AA32" s="65">
        <f t="shared" si="2"/>
        <v>0</v>
      </c>
    </row>
    <row r="33" spans="1:27" x14ac:dyDescent="0.25">
      <c r="A33" s="66">
        <f t="shared" si="3"/>
        <v>26</v>
      </c>
      <c r="B33" s="69"/>
      <c r="C33" s="69"/>
      <c r="D33" s="66" t="str">
        <f>IF(C33="", "",VLOOKUP($C33,'Measure&amp;Incentive Picklist'!$E:$J,2,FALSE))</f>
        <v/>
      </c>
      <c r="E33" s="73"/>
      <c r="F33" s="70"/>
      <c r="G33" s="70"/>
      <c r="H33" s="70"/>
      <c r="J33" s="70"/>
      <c r="K33" s="70"/>
      <c r="S33" s="69"/>
      <c r="T33" s="69"/>
      <c r="U33" s="71"/>
      <c r="V33" s="71"/>
      <c r="W33" s="72" t="str">
        <f t="shared" si="0"/>
        <v/>
      </c>
      <c r="X33" s="126" t="str">
        <f t="shared" si="1"/>
        <v/>
      </c>
      <c r="Z33" s="65">
        <f>SUM(Z8:Z32)</f>
        <v>0</v>
      </c>
      <c r="AA33" s="65">
        <f>SUM(AA8:AA32)</f>
        <v>0</v>
      </c>
    </row>
    <row r="34" spans="1:27" x14ac:dyDescent="0.25">
      <c r="A34" s="66">
        <f t="shared" si="3"/>
        <v>27</v>
      </c>
      <c r="B34" s="69"/>
      <c r="C34" s="69"/>
      <c r="D34" s="66" t="str">
        <f>IF(C34="", "",VLOOKUP($C34,'Measure&amp;Incentive Picklist'!$E:$J,2,FALSE))</f>
        <v/>
      </c>
      <c r="E34" s="73"/>
      <c r="F34" s="70"/>
      <c r="G34" s="70"/>
      <c r="H34" s="70"/>
      <c r="J34" s="70"/>
      <c r="K34" s="70"/>
      <c r="S34" s="69"/>
      <c r="T34" s="69"/>
      <c r="U34" s="71"/>
      <c r="V34" s="71"/>
      <c r="W34" s="72" t="str">
        <f t="shared" si="0"/>
        <v/>
      </c>
      <c r="X34" s="126" t="str">
        <f t="shared" si="1"/>
        <v/>
      </c>
    </row>
    <row r="35" spans="1:27" x14ac:dyDescent="0.25">
      <c r="A35" s="66">
        <f t="shared" si="3"/>
        <v>28</v>
      </c>
      <c r="B35" s="69"/>
      <c r="C35" s="69"/>
      <c r="D35" s="66" t="str">
        <f>IF(C35="", "",VLOOKUP($C35,'Measure&amp;Incentive Picklist'!$E:$J,2,FALSE))</f>
        <v/>
      </c>
      <c r="E35" s="73"/>
      <c r="F35" s="70"/>
      <c r="G35" s="70"/>
      <c r="H35" s="70"/>
      <c r="J35" s="70"/>
      <c r="K35" s="70"/>
      <c r="S35" s="69"/>
      <c r="T35" s="69"/>
      <c r="U35" s="71"/>
      <c r="V35" s="71"/>
      <c r="W35" s="72" t="str">
        <f t="shared" si="0"/>
        <v/>
      </c>
      <c r="X35" s="126" t="str">
        <f t="shared" si="1"/>
        <v/>
      </c>
    </row>
    <row r="36" spans="1:27" x14ac:dyDescent="0.25">
      <c r="A36" s="66">
        <f t="shared" si="3"/>
        <v>29</v>
      </c>
      <c r="B36" s="69"/>
      <c r="C36" s="69"/>
      <c r="D36" s="66" t="str">
        <f>IF(C36="", "",VLOOKUP($C36,'Measure&amp;Incentive Picklist'!$E:$J,2,FALSE))</f>
        <v/>
      </c>
      <c r="E36" s="73"/>
      <c r="F36" s="70"/>
      <c r="G36" s="70"/>
      <c r="H36" s="70"/>
      <c r="J36" s="70"/>
      <c r="K36" s="70"/>
      <c r="S36" s="69"/>
      <c r="T36" s="69"/>
      <c r="U36" s="71"/>
      <c r="V36" s="71"/>
      <c r="W36" s="72" t="str">
        <f t="shared" si="0"/>
        <v/>
      </c>
      <c r="X36" s="126" t="str">
        <f t="shared" si="1"/>
        <v/>
      </c>
    </row>
    <row r="37" spans="1:27" x14ac:dyDescent="0.25">
      <c r="A37" s="66">
        <f t="shared" si="3"/>
        <v>30</v>
      </c>
      <c r="B37" s="69"/>
      <c r="C37" s="69"/>
      <c r="D37" s="66" t="str">
        <f>IF(C37="", "",VLOOKUP($C37,'Measure&amp;Incentive Picklist'!$E:$J,2,FALSE))</f>
        <v/>
      </c>
      <c r="E37" s="73"/>
      <c r="F37" s="70"/>
      <c r="G37" s="70"/>
      <c r="H37" s="70"/>
      <c r="J37" s="70"/>
      <c r="K37" s="70"/>
      <c r="S37" s="69"/>
      <c r="T37" s="69"/>
      <c r="U37" s="71"/>
      <c r="V37" s="71"/>
      <c r="W37" s="72" t="str">
        <f t="shared" si="0"/>
        <v/>
      </c>
      <c r="X37" s="126" t="str">
        <f t="shared" si="1"/>
        <v/>
      </c>
    </row>
    <row r="38" spans="1:27" x14ac:dyDescent="0.25">
      <c r="A38" s="66">
        <f t="shared" si="3"/>
        <v>31</v>
      </c>
      <c r="B38" s="69"/>
      <c r="C38" s="69"/>
      <c r="D38" s="66" t="str">
        <f>IF(C38="", "",VLOOKUP($C38,'Measure&amp;Incentive Picklist'!$E:$J,2,FALSE))</f>
        <v/>
      </c>
      <c r="E38" s="73"/>
      <c r="F38" s="70"/>
      <c r="G38" s="70"/>
      <c r="H38" s="70"/>
      <c r="J38" s="70"/>
      <c r="K38" s="70"/>
      <c r="S38" s="69"/>
      <c r="T38" s="69"/>
      <c r="U38" s="71"/>
      <c r="V38" s="71"/>
      <c r="W38" s="72" t="str">
        <f t="shared" si="0"/>
        <v/>
      </c>
      <c r="X38" s="126" t="str">
        <f t="shared" si="1"/>
        <v/>
      </c>
    </row>
    <row r="39" spans="1:27" x14ac:dyDescent="0.25">
      <c r="A39" s="66">
        <f t="shared" si="3"/>
        <v>32</v>
      </c>
      <c r="B39" s="69"/>
      <c r="C39" s="69"/>
      <c r="D39" s="66" t="str">
        <f>IF(C39="", "",VLOOKUP($C39,'Measure&amp;Incentive Picklist'!$E:$J,2,FALSE))</f>
        <v/>
      </c>
      <c r="E39" s="73"/>
      <c r="F39" s="70"/>
      <c r="G39" s="70"/>
      <c r="H39" s="70"/>
      <c r="J39" s="70"/>
      <c r="K39" s="70"/>
      <c r="S39" s="69"/>
      <c r="T39" s="69"/>
      <c r="U39" s="71"/>
      <c r="V39" s="71"/>
      <c r="W39" s="72" t="str">
        <f t="shared" si="0"/>
        <v/>
      </c>
      <c r="X39" s="126" t="str">
        <f t="shared" si="1"/>
        <v/>
      </c>
    </row>
    <row r="40" spans="1:27" x14ac:dyDescent="0.25">
      <c r="A40" s="66">
        <f t="shared" si="3"/>
        <v>33</v>
      </c>
      <c r="B40" s="69"/>
      <c r="C40" s="69"/>
      <c r="D40" s="66" t="str">
        <f>IF(C40="", "",VLOOKUP($C40,'Measure&amp;Incentive Picklist'!$E:$J,2,FALSE))</f>
        <v/>
      </c>
      <c r="E40" s="73"/>
      <c r="F40" s="70"/>
      <c r="G40" s="70"/>
      <c r="H40" s="70"/>
      <c r="J40" s="70"/>
      <c r="K40" s="70"/>
      <c r="S40" s="69"/>
      <c r="T40" s="69"/>
      <c r="U40" s="71"/>
      <c r="V40" s="71"/>
      <c r="W40" s="72" t="str">
        <f t="shared" si="0"/>
        <v/>
      </c>
      <c r="X40" s="126" t="str">
        <f t="shared" si="1"/>
        <v/>
      </c>
    </row>
    <row r="41" spans="1:27" x14ac:dyDescent="0.25">
      <c r="A41" s="66">
        <f t="shared" si="3"/>
        <v>34</v>
      </c>
      <c r="B41" s="69"/>
      <c r="C41" s="69"/>
      <c r="D41" s="66" t="str">
        <f>IF(C41="", "",VLOOKUP($C41,'Measure&amp;Incentive Picklist'!$E:$J,2,FALSE))</f>
        <v/>
      </c>
      <c r="E41" s="73"/>
      <c r="F41" s="70"/>
      <c r="G41" s="70"/>
      <c r="H41" s="70"/>
      <c r="J41" s="70"/>
      <c r="K41" s="70"/>
      <c r="S41" s="69"/>
      <c r="T41" s="69"/>
      <c r="U41" s="71"/>
      <c r="V41" s="71"/>
      <c r="W41" s="72" t="str">
        <f t="shared" si="0"/>
        <v/>
      </c>
      <c r="X41" s="126" t="str">
        <f t="shared" si="1"/>
        <v/>
      </c>
    </row>
    <row r="42" spans="1:27" x14ac:dyDescent="0.25">
      <c r="A42" s="66">
        <f t="shared" si="3"/>
        <v>35</v>
      </c>
      <c r="B42" s="69"/>
      <c r="C42" s="69"/>
      <c r="D42" s="66" t="str">
        <f>IF(C42="", "",VLOOKUP($C42,'Measure&amp;Incentive Picklist'!$E:$J,2,FALSE))</f>
        <v/>
      </c>
      <c r="E42" s="73"/>
      <c r="F42" s="70"/>
      <c r="G42" s="70"/>
      <c r="H42" s="70"/>
      <c r="J42" s="70"/>
      <c r="K42" s="70"/>
      <c r="S42" s="69"/>
      <c r="T42" s="69"/>
      <c r="U42" s="71"/>
      <c r="V42" s="71"/>
      <c r="W42" s="72" t="str">
        <f t="shared" si="0"/>
        <v/>
      </c>
      <c r="X42" s="126" t="str">
        <f t="shared" si="1"/>
        <v/>
      </c>
    </row>
    <row r="43" spans="1:27" x14ac:dyDescent="0.25">
      <c r="A43" s="66">
        <f t="shared" si="3"/>
        <v>36</v>
      </c>
      <c r="B43" s="69"/>
      <c r="C43" s="69"/>
      <c r="D43" s="66" t="str">
        <f>IF(C43="", "",VLOOKUP($C43,'Measure&amp;Incentive Picklist'!$E:$J,2,FALSE))</f>
        <v/>
      </c>
      <c r="E43" s="73"/>
      <c r="F43" s="70"/>
      <c r="G43" s="70"/>
      <c r="H43" s="70"/>
      <c r="J43" s="70"/>
      <c r="K43" s="70"/>
      <c r="S43" s="69"/>
      <c r="T43" s="69"/>
      <c r="U43" s="71"/>
      <c r="V43" s="71"/>
      <c r="W43" s="72" t="str">
        <f t="shared" si="0"/>
        <v/>
      </c>
      <c r="X43" s="126" t="str">
        <f t="shared" si="1"/>
        <v/>
      </c>
    </row>
    <row r="44" spans="1:27" x14ac:dyDescent="0.25">
      <c r="A44" s="66">
        <f t="shared" si="3"/>
        <v>37</v>
      </c>
      <c r="B44" s="69"/>
      <c r="C44" s="69"/>
      <c r="D44" s="66" t="str">
        <f>IF(C44="", "",VLOOKUP($C44,'Measure&amp;Incentive Picklist'!$E:$J,2,FALSE))</f>
        <v/>
      </c>
      <c r="E44" s="73"/>
      <c r="F44" s="70"/>
      <c r="G44" s="70"/>
      <c r="H44" s="70"/>
      <c r="J44" s="70"/>
      <c r="K44" s="70"/>
      <c r="S44" s="69"/>
      <c r="T44" s="69"/>
      <c r="U44" s="71"/>
      <c r="V44" s="71"/>
      <c r="W44" s="72" t="str">
        <f t="shared" si="0"/>
        <v/>
      </c>
      <c r="X44" s="126" t="str">
        <f t="shared" si="1"/>
        <v/>
      </c>
    </row>
    <row r="45" spans="1:27" x14ac:dyDescent="0.25">
      <c r="A45" s="66">
        <f t="shared" si="3"/>
        <v>38</v>
      </c>
      <c r="B45" s="69"/>
      <c r="C45" s="69"/>
      <c r="D45" s="66" t="str">
        <f>IF(C45="", "",VLOOKUP($C45,'Measure&amp;Incentive Picklist'!$E:$J,2,FALSE))</f>
        <v/>
      </c>
      <c r="E45" s="73"/>
      <c r="F45" s="70"/>
      <c r="G45" s="70"/>
      <c r="H45" s="70"/>
      <c r="J45" s="70"/>
      <c r="K45" s="70"/>
      <c r="S45" s="69"/>
      <c r="T45" s="69"/>
      <c r="U45" s="71"/>
      <c r="V45" s="71"/>
      <c r="W45" s="72" t="str">
        <f t="shared" si="0"/>
        <v/>
      </c>
      <c r="X45" s="126" t="str">
        <f t="shared" si="1"/>
        <v/>
      </c>
    </row>
    <row r="46" spans="1:27" x14ac:dyDescent="0.25">
      <c r="A46" s="66">
        <f t="shared" si="3"/>
        <v>39</v>
      </c>
      <c r="B46" s="69"/>
      <c r="C46" s="69"/>
      <c r="D46" s="66" t="str">
        <f>IF(C46="", "",VLOOKUP($C46,'Measure&amp;Incentive Picklist'!$E:$J,2,FALSE))</f>
        <v/>
      </c>
      <c r="E46" s="73"/>
      <c r="F46" s="70"/>
      <c r="G46" s="70"/>
      <c r="H46" s="70"/>
      <c r="J46" s="70"/>
      <c r="K46" s="70"/>
      <c r="S46" s="69"/>
      <c r="T46" s="69"/>
      <c r="U46" s="71"/>
      <c r="V46" s="71"/>
      <c r="W46" s="72" t="str">
        <f t="shared" si="0"/>
        <v/>
      </c>
      <c r="X46" s="126" t="str">
        <f t="shared" si="1"/>
        <v/>
      </c>
    </row>
    <row r="47" spans="1:27" x14ac:dyDescent="0.25">
      <c r="A47" s="66">
        <f t="shared" si="3"/>
        <v>40</v>
      </c>
      <c r="B47" s="69"/>
      <c r="C47" s="69"/>
      <c r="D47" s="66" t="str">
        <f>IF(C47="", "",VLOOKUP($C47,'Measure&amp;Incentive Picklist'!$E:$J,2,FALSE))</f>
        <v/>
      </c>
      <c r="E47" s="73"/>
      <c r="F47" s="70"/>
      <c r="G47" s="70"/>
      <c r="H47" s="70"/>
      <c r="J47" s="70"/>
      <c r="K47" s="70"/>
      <c r="S47" s="69"/>
      <c r="T47" s="69"/>
      <c r="U47" s="71"/>
      <c r="V47" s="71"/>
      <c r="W47" s="72" t="str">
        <f t="shared" si="0"/>
        <v/>
      </c>
      <c r="X47" s="126" t="str">
        <f t="shared" si="1"/>
        <v/>
      </c>
    </row>
    <row r="48" spans="1:27" x14ac:dyDescent="0.25">
      <c r="A48" s="66">
        <f t="shared" si="3"/>
        <v>41</v>
      </c>
      <c r="B48" s="69"/>
      <c r="C48" s="69"/>
      <c r="D48" s="66" t="str">
        <f>IF(C48="", "",VLOOKUP($C48,'Measure&amp;Incentive Picklist'!$E:$J,2,FALSE))</f>
        <v/>
      </c>
      <c r="E48" s="73"/>
      <c r="F48" s="70"/>
      <c r="G48" s="70"/>
      <c r="H48" s="70"/>
      <c r="J48" s="70"/>
      <c r="K48" s="70"/>
      <c r="S48" s="69"/>
      <c r="T48" s="69"/>
      <c r="U48" s="71"/>
      <c r="V48" s="71"/>
      <c r="W48" s="72" t="str">
        <f t="shared" si="0"/>
        <v/>
      </c>
      <c r="X48" s="126" t="str">
        <f t="shared" si="1"/>
        <v/>
      </c>
    </row>
    <row r="49" spans="1:24" x14ac:dyDescent="0.25">
      <c r="A49" s="66">
        <f t="shared" si="3"/>
        <v>42</v>
      </c>
      <c r="B49" s="69"/>
      <c r="C49" s="69"/>
      <c r="D49" s="66" t="str">
        <f>IF(C49="", "",VLOOKUP($C49,'Measure&amp;Incentive Picklist'!$E:$J,2,FALSE))</f>
        <v/>
      </c>
      <c r="E49" s="73"/>
      <c r="F49" s="70"/>
      <c r="G49" s="70"/>
      <c r="H49" s="70"/>
      <c r="J49" s="70"/>
      <c r="K49" s="70"/>
      <c r="S49" s="69"/>
      <c r="T49" s="69"/>
      <c r="U49" s="71"/>
      <c r="V49" s="71"/>
      <c r="W49" s="72" t="str">
        <f t="shared" si="0"/>
        <v/>
      </c>
      <c r="X49" s="126" t="str">
        <f t="shared" si="1"/>
        <v/>
      </c>
    </row>
    <row r="50" spans="1:24" x14ac:dyDescent="0.25">
      <c r="A50" s="66">
        <f t="shared" si="3"/>
        <v>43</v>
      </c>
      <c r="B50" s="69"/>
      <c r="C50" s="69"/>
      <c r="D50" s="66" t="str">
        <f>IF(C50="", "",VLOOKUP($C50,'Measure&amp;Incentive Picklist'!$E:$J,2,FALSE))</f>
        <v/>
      </c>
      <c r="E50" s="73"/>
      <c r="F50" s="70"/>
      <c r="G50" s="70"/>
      <c r="H50" s="70"/>
      <c r="J50" s="70"/>
      <c r="K50" s="70"/>
      <c r="S50" s="69"/>
      <c r="T50" s="69"/>
      <c r="U50" s="71"/>
      <c r="V50" s="71"/>
      <c r="W50" s="72" t="str">
        <f t="shared" si="0"/>
        <v/>
      </c>
      <c r="X50" s="126" t="str">
        <f t="shared" si="1"/>
        <v/>
      </c>
    </row>
    <row r="51" spans="1:24" x14ac:dyDescent="0.25">
      <c r="A51" s="66">
        <f t="shared" si="3"/>
        <v>44</v>
      </c>
      <c r="B51" s="69"/>
      <c r="C51" s="69"/>
      <c r="D51" s="66" t="str">
        <f>IF(C51="", "",VLOOKUP($C51,'Measure&amp;Incentive Picklist'!$E:$J,2,FALSE))</f>
        <v/>
      </c>
      <c r="E51" s="73"/>
      <c r="F51" s="70"/>
      <c r="G51" s="70"/>
      <c r="H51" s="70"/>
      <c r="J51" s="70"/>
      <c r="K51" s="70"/>
      <c r="S51" s="69"/>
      <c r="T51" s="69"/>
      <c r="U51" s="71"/>
      <c r="V51" s="71"/>
      <c r="W51" s="72" t="str">
        <f t="shared" si="0"/>
        <v/>
      </c>
      <c r="X51" s="126" t="str">
        <f t="shared" si="1"/>
        <v/>
      </c>
    </row>
    <row r="52" spans="1:24" x14ac:dyDescent="0.25">
      <c r="A52" s="66">
        <f t="shared" si="3"/>
        <v>45</v>
      </c>
      <c r="B52" s="69"/>
      <c r="C52" s="69"/>
      <c r="D52" s="66" t="str">
        <f>IF(C52="", "",VLOOKUP($C52,'Measure&amp;Incentive Picklist'!$E:$J,2,FALSE))</f>
        <v/>
      </c>
      <c r="E52" s="73"/>
      <c r="F52" s="70"/>
      <c r="G52" s="70"/>
      <c r="H52" s="70"/>
      <c r="J52" s="70"/>
      <c r="K52" s="70"/>
      <c r="S52" s="69"/>
      <c r="T52" s="69"/>
      <c r="U52" s="71"/>
      <c r="V52" s="71"/>
      <c r="W52" s="72" t="str">
        <f t="shared" si="0"/>
        <v/>
      </c>
      <c r="X52" s="126" t="str">
        <f t="shared" si="1"/>
        <v/>
      </c>
    </row>
    <row r="53" spans="1:24" x14ac:dyDescent="0.25">
      <c r="A53" s="66">
        <f t="shared" si="3"/>
        <v>46</v>
      </c>
      <c r="B53" s="69"/>
      <c r="C53" s="69"/>
      <c r="D53" s="66" t="str">
        <f>IF(C53="", "",VLOOKUP($C53,'Measure&amp;Incentive Picklist'!$E:$J,2,FALSE))</f>
        <v/>
      </c>
      <c r="E53" s="73"/>
      <c r="F53" s="70"/>
      <c r="G53" s="70"/>
      <c r="H53" s="70"/>
      <c r="J53" s="70"/>
      <c r="K53" s="70"/>
      <c r="S53" s="69"/>
      <c r="T53" s="69"/>
      <c r="U53" s="71"/>
      <c r="V53" s="71"/>
      <c r="W53" s="72" t="str">
        <f t="shared" si="0"/>
        <v/>
      </c>
      <c r="X53" s="126" t="str">
        <f t="shared" si="1"/>
        <v/>
      </c>
    </row>
    <row r="54" spans="1:24" x14ac:dyDescent="0.25">
      <c r="A54" s="66">
        <f t="shared" si="3"/>
        <v>47</v>
      </c>
      <c r="B54" s="69"/>
      <c r="C54" s="69"/>
      <c r="D54" s="66" t="str">
        <f>IF(C54="", "",VLOOKUP($C54,'Measure&amp;Incentive Picklist'!$E:$J,2,FALSE))</f>
        <v/>
      </c>
      <c r="E54" s="73"/>
      <c r="F54" s="70"/>
      <c r="G54" s="70"/>
      <c r="H54" s="70"/>
      <c r="J54" s="70"/>
      <c r="K54" s="70"/>
      <c r="S54" s="69"/>
      <c r="T54" s="69"/>
      <c r="U54" s="71"/>
      <c r="V54" s="71"/>
      <c r="W54" s="72" t="str">
        <f t="shared" si="0"/>
        <v/>
      </c>
      <c r="X54" s="126" t="str">
        <f t="shared" si="1"/>
        <v/>
      </c>
    </row>
    <row r="55" spans="1:24" x14ac:dyDescent="0.25">
      <c r="A55" s="66">
        <f t="shared" si="3"/>
        <v>48</v>
      </c>
      <c r="B55" s="69"/>
      <c r="C55" s="69"/>
      <c r="D55" s="66" t="str">
        <f>IF(C55="", "",VLOOKUP($C55,'Measure&amp;Incentive Picklist'!$E:$J,2,FALSE))</f>
        <v/>
      </c>
      <c r="E55" s="73"/>
      <c r="F55" s="70"/>
      <c r="G55" s="70"/>
      <c r="H55" s="70"/>
      <c r="J55" s="70"/>
      <c r="K55" s="70"/>
      <c r="S55" s="69"/>
      <c r="T55" s="69"/>
      <c r="U55" s="71"/>
      <c r="V55" s="71"/>
      <c r="W55" s="72" t="str">
        <f t="shared" si="0"/>
        <v/>
      </c>
      <c r="X55" s="126" t="str">
        <f t="shared" si="1"/>
        <v/>
      </c>
    </row>
    <row r="56" spans="1:24" x14ac:dyDescent="0.25">
      <c r="A56" s="66">
        <f t="shared" si="3"/>
        <v>49</v>
      </c>
      <c r="B56" s="69"/>
      <c r="C56" s="69"/>
      <c r="D56" s="66" t="str">
        <f>IF(C56="", "",VLOOKUP($C56,'Measure&amp;Incentive Picklist'!$E:$J,2,FALSE))</f>
        <v/>
      </c>
      <c r="E56" s="73"/>
      <c r="F56" s="70"/>
      <c r="G56" s="70"/>
      <c r="H56" s="70"/>
      <c r="J56" s="70"/>
      <c r="K56" s="70"/>
      <c r="S56" s="69"/>
      <c r="T56" s="69"/>
      <c r="U56" s="71"/>
      <c r="V56" s="71"/>
      <c r="W56" s="72" t="str">
        <f t="shared" si="0"/>
        <v/>
      </c>
      <c r="X56" s="126" t="str">
        <f t="shared" si="1"/>
        <v/>
      </c>
    </row>
    <row r="57" spans="1:24" x14ac:dyDescent="0.25">
      <c r="A57" s="66">
        <f t="shared" si="3"/>
        <v>50</v>
      </c>
      <c r="B57" s="69"/>
      <c r="C57" s="69"/>
      <c r="D57" s="66" t="str">
        <f>IF(C57="", "",VLOOKUP($C57,'Measure&amp;Incentive Picklist'!$E:$J,2,FALSE))</f>
        <v/>
      </c>
      <c r="E57" s="73"/>
      <c r="F57" s="70"/>
      <c r="G57" s="70"/>
      <c r="H57" s="70"/>
      <c r="J57" s="70"/>
      <c r="K57" s="70"/>
      <c r="S57" s="69"/>
      <c r="T57" s="69"/>
      <c r="U57" s="71"/>
      <c r="V57" s="71"/>
      <c r="W57" s="72" t="str">
        <f t="shared" si="0"/>
        <v/>
      </c>
      <c r="X57" s="126" t="str">
        <f t="shared" si="1"/>
        <v/>
      </c>
    </row>
    <row r="58" spans="1:24" x14ac:dyDescent="0.25">
      <c r="A58" s="66">
        <f t="shared" si="3"/>
        <v>51</v>
      </c>
      <c r="B58" s="69"/>
      <c r="C58" s="69"/>
      <c r="D58" s="66" t="str">
        <f>IF(C58="", "",VLOOKUP($C58,'Measure&amp;Incentive Picklist'!$E:$J,2,FALSE))</f>
        <v/>
      </c>
      <c r="E58" s="73"/>
      <c r="F58" s="70"/>
      <c r="G58" s="70"/>
      <c r="H58" s="70"/>
      <c r="J58" s="70"/>
      <c r="K58" s="70"/>
      <c r="S58" s="69"/>
      <c r="T58" s="69"/>
      <c r="U58" s="71"/>
      <c r="V58" s="71"/>
      <c r="W58" s="72" t="str">
        <f t="shared" si="0"/>
        <v/>
      </c>
      <c r="X58" s="126" t="str">
        <f t="shared" si="1"/>
        <v/>
      </c>
    </row>
    <row r="59" spans="1:24" x14ac:dyDescent="0.25">
      <c r="A59" s="66">
        <f t="shared" si="3"/>
        <v>52</v>
      </c>
      <c r="B59" s="69"/>
      <c r="C59" s="69"/>
      <c r="D59" s="66" t="str">
        <f>IF(C59="", "",VLOOKUP($C59,'Measure&amp;Incentive Picklist'!$E:$J,2,FALSE))</f>
        <v/>
      </c>
      <c r="E59" s="73"/>
      <c r="F59" s="70"/>
      <c r="G59" s="70"/>
      <c r="H59" s="70"/>
      <c r="J59" s="70"/>
      <c r="K59" s="70"/>
      <c r="S59" s="69"/>
      <c r="T59" s="69"/>
      <c r="U59" s="71"/>
      <c r="V59" s="71"/>
      <c r="W59" s="72" t="str">
        <f t="shared" si="0"/>
        <v/>
      </c>
      <c r="X59" s="126" t="str">
        <f t="shared" si="1"/>
        <v/>
      </c>
    </row>
    <row r="60" spans="1:24" x14ac:dyDescent="0.25">
      <c r="A60" s="66">
        <f t="shared" si="3"/>
        <v>53</v>
      </c>
      <c r="B60" s="69"/>
      <c r="C60" s="69"/>
      <c r="D60" s="66" t="str">
        <f>IF(C60="", "",VLOOKUP($C60,'Measure&amp;Incentive Picklist'!$E:$J,2,FALSE))</f>
        <v/>
      </c>
      <c r="E60" s="73"/>
      <c r="F60" s="70"/>
      <c r="G60" s="70"/>
      <c r="H60" s="70"/>
      <c r="J60" s="70"/>
      <c r="K60" s="70"/>
      <c r="S60" s="69"/>
      <c r="T60" s="69"/>
      <c r="U60" s="71"/>
      <c r="V60" s="71"/>
      <c r="W60" s="72" t="str">
        <f t="shared" si="0"/>
        <v/>
      </c>
      <c r="X60" s="126" t="str">
        <f t="shared" si="1"/>
        <v/>
      </c>
    </row>
    <row r="61" spans="1:24" x14ac:dyDescent="0.25">
      <c r="A61" s="66">
        <f t="shared" si="3"/>
        <v>54</v>
      </c>
      <c r="B61" s="69"/>
      <c r="C61" s="69"/>
      <c r="D61" s="66" t="str">
        <f>IF(C61="", "",VLOOKUP($C61,'Measure&amp;Incentive Picklist'!$E:$J,2,FALSE))</f>
        <v/>
      </c>
      <c r="E61" s="73"/>
      <c r="F61" s="70"/>
      <c r="G61" s="70"/>
      <c r="H61" s="70"/>
      <c r="J61" s="70"/>
      <c r="K61" s="70"/>
      <c r="S61" s="69"/>
      <c r="T61" s="69"/>
      <c r="U61" s="71"/>
      <c r="V61" s="71"/>
      <c r="W61" s="72" t="str">
        <f t="shared" si="0"/>
        <v/>
      </c>
      <c r="X61" s="126" t="str">
        <f t="shared" si="1"/>
        <v/>
      </c>
    </row>
    <row r="62" spans="1:24" x14ac:dyDescent="0.25">
      <c r="A62" s="66">
        <f t="shared" si="3"/>
        <v>55</v>
      </c>
      <c r="B62" s="69"/>
      <c r="C62" s="69"/>
      <c r="D62" s="66" t="str">
        <f>IF(C62="", "",VLOOKUP($C62,'Measure&amp;Incentive Picklist'!$E:$J,2,FALSE))</f>
        <v/>
      </c>
      <c r="E62" s="73"/>
      <c r="F62" s="70"/>
      <c r="G62" s="70"/>
      <c r="H62" s="70"/>
      <c r="J62" s="70"/>
      <c r="K62" s="70"/>
      <c r="S62" s="69"/>
      <c r="T62" s="69"/>
      <c r="U62" s="71"/>
      <c r="V62" s="71"/>
      <c r="W62" s="72" t="str">
        <f t="shared" si="0"/>
        <v/>
      </c>
      <c r="X62" s="126" t="str">
        <f t="shared" si="1"/>
        <v/>
      </c>
    </row>
    <row r="63" spans="1:24" x14ac:dyDescent="0.25">
      <c r="A63" s="66">
        <f t="shared" si="3"/>
        <v>56</v>
      </c>
      <c r="B63" s="69"/>
      <c r="C63" s="69"/>
      <c r="D63" s="66" t="str">
        <f>IF(C63="", "",VLOOKUP($C63,'Measure&amp;Incentive Picklist'!$E:$J,2,FALSE))</f>
        <v/>
      </c>
      <c r="E63" s="73"/>
      <c r="F63" s="70"/>
      <c r="G63" s="70"/>
      <c r="H63" s="70"/>
      <c r="J63" s="70"/>
      <c r="K63" s="70"/>
      <c r="S63" s="69"/>
      <c r="T63" s="69"/>
      <c r="U63" s="71"/>
      <c r="V63" s="71"/>
      <c r="W63" s="72" t="str">
        <f t="shared" si="0"/>
        <v/>
      </c>
      <c r="X63" s="126" t="str">
        <f t="shared" si="1"/>
        <v/>
      </c>
    </row>
    <row r="64" spans="1:24" x14ac:dyDescent="0.25">
      <c r="A64" s="66">
        <f t="shared" si="3"/>
        <v>57</v>
      </c>
      <c r="B64" s="69"/>
      <c r="C64" s="69"/>
      <c r="D64" s="66" t="str">
        <f>IF(C64="", "",VLOOKUP($C64,'Measure&amp;Incentive Picklist'!$E:$J,2,FALSE))</f>
        <v/>
      </c>
      <c r="E64" s="73"/>
      <c r="F64" s="70"/>
      <c r="G64" s="70"/>
      <c r="H64" s="70"/>
      <c r="J64" s="70"/>
      <c r="K64" s="70"/>
      <c r="S64" s="69"/>
      <c r="T64" s="69"/>
      <c r="U64" s="71"/>
      <c r="V64" s="71"/>
      <c r="W64" s="72" t="str">
        <f t="shared" si="0"/>
        <v/>
      </c>
      <c r="X64" s="126" t="str">
        <f t="shared" si="1"/>
        <v/>
      </c>
    </row>
    <row r="65" spans="1:24" x14ac:dyDescent="0.25">
      <c r="A65" s="66">
        <f t="shared" si="3"/>
        <v>58</v>
      </c>
      <c r="B65" s="69"/>
      <c r="C65" s="69"/>
      <c r="D65" s="66" t="str">
        <f>IF(C65="", "",VLOOKUP($C65,'Measure&amp;Incentive Picklist'!$E:$J,2,FALSE))</f>
        <v/>
      </c>
      <c r="E65" s="73"/>
      <c r="F65" s="70"/>
      <c r="G65" s="70"/>
      <c r="H65" s="70"/>
      <c r="J65" s="70"/>
      <c r="K65" s="70"/>
      <c r="S65" s="69"/>
      <c r="T65" s="69"/>
      <c r="U65" s="71"/>
      <c r="V65" s="71"/>
      <c r="W65" s="72" t="str">
        <f t="shared" si="0"/>
        <v/>
      </c>
      <c r="X65" s="126" t="str">
        <f t="shared" si="1"/>
        <v/>
      </c>
    </row>
    <row r="66" spans="1:24" x14ac:dyDescent="0.25">
      <c r="A66" s="66">
        <f t="shared" si="3"/>
        <v>59</v>
      </c>
      <c r="B66" s="69"/>
      <c r="C66" s="69"/>
      <c r="D66" s="66" t="str">
        <f>IF(C66="", "",VLOOKUP($C66,'Measure&amp;Incentive Picklist'!$E:$J,2,FALSE))</f>
        <v/>
      </c>
      <c r="E66" s="73"/>
      <c r="F66" s="70"/>
      <c r="G66" s="70"/>
      <c r="H66" s="70"/>
      <c r="J66" s="70"/>
      <c r="K66" s="70"/>
      <c r="S66" s="69"/>
      <c r="T66" s="69"/>
      <c r="U66" s="71"/>
      <c r="V66" s="71"/>
      <c r="W66" s="72" t="str">
        <f t="shared" si="0"/>
        <v/>
      </c>
      <c r="X66" s="126" t="str">
        <f t="shared" si="1"/>
        <v/>
      </c>
    </row>
    <row r="67" spans="1:24" x14ac:dyDescent="0.25">
      <c r="A67" s="66">
        <f t="shared" si="3"/>
        <v>60</v>
      </c>
      <c r="B67" s="69"/>
      <c r="C67" s="69"/>
      <c r="D67" s="66" t="str">
        <f>IF(C67="", "",VLOOKUP($C67,'Measure&amp;Incentive Picklist'!$E:$J,2,FALSE))</f>
        <v/>
      </c>
      <c r="E67" s="73"/>
      <c r="F67" s="70"/>
      <c r="G67" s="70"/>
      <c r="H67" s="70"/>
      <c r="J67" s="70"/>
      <c r="K67" s="70"/>
      <c r="S67" s="69"/>
      <c r="T67" s="69"/>
      <c r="U67" s="71"/>
      <c r="V67" s="71"/>
      <c r="W67" s="72" t="str">
        <f t="shared" si="0"/>
        <v/>
      </c>
      <c r="X67" s="126" t="str">
        <f t="shared" si="1"/>
        <v/>
      </c>
    </row>
    <row r="68" spans="1:24" x14ac:dyDescent="0.25">
      <c r="A68" s="66">
        <f t="shared" si="3"/>
        <v>61</v>
      </c>
      <c r="B68" s="69"/>
      <c r="C68" s="69"/>
      <c r="D68" s="66" t="str">
        <f>IF(C68="", "",VLOOKUP($C68,'Measure&amp;Incentive Picklist'!$E:$J,2,FALSE))</f>
        <v/>
      </c>
      <c r="E68" s="73"/>
      <c r="F68" s="70"/>
      <c r="G68" s="70"/>
      <c r="H68" s="70"/>
      <c r="J68" s="70"/>
      <c r="K68" s="70"/>
      <c r="S68" s="69"/>
      <c r="T68" s="69"/>
      <c r="U68" s="71"/>
      <c r="V68" s="71"/>
      <c r="W68" s="72" t="str">
        <f t="shared" si="0"/>
        <v/>
      </c>
      <c r="X68" s="126" t="str">
        <f t="shared" si="1"/>
        <v/>
      </c>
    </row>
    <row r="69" spans="1:24" x14ac:dyDescent="0.25">
      <c r="A69" s="66">
        <f t="shared" si="3"/>
        <v>62</v>
      </c>
      <c r="B69" s="69"/>
      <c r="C69" s="69"/>
      <c r="D69" s="66" t="str">
        <f>IF(C69="", "",VLOOKUP($C69,'Measure&amp;Incentive Picklist'!$E:$J,2,FALSE))</f>
        <v/>
      </c>
      <c r="E69" s="73"/>
      <c r="F69" s="70"/>
      <c r="G69" s="70"/>
      <c r="H69" s="70"/>
      <c r="J69" s="70"/>
      <c r="K69" s="70"/>
      <c r="S69" s="69"/>
      <c r="T69" s="69"/>
      <c r="U69" s="71"/>
      <c r="V69" s="71"/>
      <c r="W69" s="72" t="str">
        <f t="shared" si="0"/>
        <v/>
      </c>
      <c r="X69" s="126" t="str">
        <f t="shared" si="1"/>
        <v/>
      </c>
    </row>
    <row r="70" spans="1:24" x14ac:dyDescent="0.25">
      <c r="A70" s="66">
        <f t="shared" si="3"/>
        <v>63</v>
      </c>
      <c r="B70" s="69"/>
      <c r="C70" s="69"/>
      <c r="D70" s="66" t="str">
        <f>IF(C70="", "",VLOOKUP($C70,'Measure&amp;Incentive Picklist'!$E:$J,2,FALSE))</f>
        <v/>
      </c>
      <c r="E70" s="73"/>
      <c r="F70" s="70"/>
      <c r="G70" s="70"/>
      <c r="H70" s="70"/>
      <c r="J70" s="70"/>
      <c r="K70" s="70"/>
      <c r="S70" s="69"/>
      <c r="T70" s="69"/>
      <c r="U70" s="71"/>
      <c r="V70" s="71"/>
      <c r="W70" s="72" t="str">
        <f t="shared" si="0"/>
        <v/>
      </c>
      <c r="X70" s="126" t="str">
        <f t="shared" si="1"/>
        <v/>
      </c>
    </row>
    <row r="71" spans="1:24" x14ac:dyDescent="0.25">
      <c r="A71" s="66">
        <f t="shared" si="3"/>
        <v>64</v>
      </c>
      <c r="B71" s="69"/>
      <c r="C71" s="69"/>
      <c r="D71" s="66" t="str">
        <f>IF(C71="", "",VLOOKUP($C71,'Measure&amp;Incentive Picklist'!$E:$J,2,FALSE))</f>
        <v/>
      </c>
      <c r="E71" s="73"/>
      <c r="F71" s="70"/>
      <c r="G71" s="70"/>
      <c r="H71" s="70"/>
      <c r="J71" s="70"/>
      <c r="K71" s="70"/>
      <c r="S71" s="69"/>
      <c r="T71" s="69"/>
      <c r="U71" s="71"/>
      <c r="V71" s="71"/>
      <c r="W71" s="72" t="str">
        <f t="shared" si="0"/>
        <v/>
      </c>
      <c r="X71" s="126" t="str">
        <f t="shared" si="1"/>
        <v/>
      </c>
    </row>
    <row r="72" spans="1:24" x14ac:dyDescent="0.25">
      <c r="A72" s="66">
        <f t="shared" si="3"/>
        <v>65</v>
      </c>
      <c r="B72" s="69"/>
      <c r="C72" s="69"/>
      <c r="D72" s="66" t="str">
        <f>IF(C72="", "",VLOOKUP($C72,'Measure&amp;Incentive Picklist'!$E:$J,2,FALSE))</f>
        <v/>
      </c>
      <c r="E72" s="73"/>
      <c r="F72" s="70"/>
      <c r="G72" s="70"/>
      <c r="H72" s="70"/>
      <c r="J72" s="70"/>
      <c r="K72" s="70"/>
      <c r="S72" s="69"/>
      <c r="T72" s="69"/>
      <c r="U72" s="71"/>
      <c r="V72" s="71"/>
      <c r="W72" s="72" t="str">
        <f t="shared" si="0"/>
        <v/>
      </c>
      <c r="X72" s="126" t="str">
        <f t="shared" si="1"/>
        <v/>
      </c>
    </row>
    <row r="73" spans="1:24" x14ac:dyDescent="0.25">
      <c r="A73" s="66">
        <f t="shared" si="3"/>
        <v>66</v>
      </c>
      <c r="B73" s="69"/>
      <c r="C73" s="69"/>
      <c r="D73" s="66" t="str">
        <f>IF(C73="", "",VLOOKUP($C73,'Measure&amp;Incentive Picklist'!$E:$J,2,FALSE))</f>
        <v/>
      </c>
      <c r="E73" s="73"/>
      <c r="F73" s="70"/>
      <c r="G73" s="70"/>
      <c r="H73" s="70"/>
      <c r="J73" s="70"/>
      <c r="K73" s="70"/>
      <c r="S73" s="69"/>
      <c r="T73" s="69"/>
      <c r="U73" s="71"/>
      <c r="V73" s="71"/>
      <c r="W73" s="72" t="str">
        <f t="shared" ref="W73:W136" si="5">IF(AND(U73="",V73=""),"",$U73+$V73)</f>
        <v/>
      </c>
      <c r="X73" s="126" t="str">
        <f t="shared" ref="X73:X136" si="6">IF(ISTEXT(C73),"Contact ConEd","")</f>
        <v/>
      </c>
    </row>
    <row r="74" spans="1:24" x14ac:dyDescent="0.25">
      <c r="A74" s="66">
        <f t="shared" ref="A74:A137" si="7">A73+1</f>
        <v>67</v>
      </c>
      <c r="B74" s="69"/>
      <c r="C74" s="69"/>
      <c r="D74" s="66" t="str">
        <f>IF(C74="", "",VLOOKUP($C74,'Measure&amp;Incentive Picklist'!$E:$J,2,FALSE))</f>
        <v/>
      </c>
      <c r="E74" s="73"/>
      <c r="F74" s="70"/>
      <c r="G74" s="70"/>
      <c r="H74" s="70"/>
      <c r="J74" s="70"/>
      <c r="K74" s="70"/>
      <c r="S74" s="69"/>
      <c r="T74" s="69"/>
      <c r="U74" s="71"/>
      <c r="V74" s="71"/>
      <c r="W74" s="72" t="str">
        <f t="shared" si="5"/>
        <v/>
      </c>
      <c r="X74" s="126" t="str">
        <f t="shared" si="6"/>
        <v/>
      </c>
    </row>
    <row r="75" spans="1:24" x14ac:dyDescent="0.25">
      <c r="A75" s="66">
        <f t="shared" si="7"/>
        <v>68</v>
      </c>
      <c r="B75" s="69"/>
      <c r="C75" s="69"/>
      <c r="D75" s="66" t="str">
        <f>IF(C75="", "",VLOOKUP($C75,'Measure&amp;Incentive Picklist'!$E:$J,2,FALSE))</f>
        <v/>
      </c>
      <c r="E75" s="73"/>
      <c r="F75" s="70"/>
      <c r="G75" s="70"/>
      <c r="H75" s="70"/>
      <c r="J75" s="70"/>
      <c r="K75" s="70"/>
      <c r="S75" s="69"/>
      <c r="T75" s="69"/>
      <c r="U75" s="71"/>
      <c r="V75" s="71"/>
      <c r="W75" s="72" t="str">
        <f t="shared" si="5"/>
        <v/>
      </c>
      <c r="X75" s="126" t="str">
        <f t="shared" si="6"/>
        <v/>
      </c>
    </row>
    <row r="76" spans="1:24" x14ac:dyDescent="0.25">
      <c r="A76" s="66">
        <f t="shared" si="7"/>
        <v>69</v>
      </c>
      <c r="B76" s="69"/>
      <c r="C76" s="69"/>
      <c r="D76" s="66" t="str">
        <f>IF(C76="", "",VLOOKUP($C76,'Measure&amp;Incentive Picklist'!$E:$J,2,FALSE))</f>
        <v/>
      </c>
      <c r="E76" s="73"/>
      <c r="F76" s="70"/>
      <c r="G76" s="70"/>
      <c r="H76" s="70"/>
      <c r="J76" s="70"/>
      <c r="K76" s="70"/>
      <c r="S76" s="69"/>
      <c r="T76" s="69"/>
      <c r="U76" s="71"/>
      <c r="V76" s="71"/>
      <c r="W76" s="72" t="str">
        <f t="shared" si="5"/>
        <v/>
      </c>
      <c r="X76" s="126" t="str">
        <f t="shared" si="6"/>
        <v/>
      </c>
    </row>
    <row r="77" spans="1:24" x14ac:dyDescent="0.25">
      <c r="A77" s="66">
        <f t="shared" si="7"/>
        <v>70</v>
      </c>
      <c r="B77" s="69"/>
      <c r="C77" s="69"/>
      <c r="D77" s="66" t="str">
        <f>IF(C77="", "",VLOOKUP($C77,'Measure&amp;Incentive Picklist'!$E:$J,2,FALSE))</f>
        <v/>
      </c>
      <c r="E77" s="73"/>
      <c r="F77" s="70"/>
      <c r="G77" s="70"/>
      <c r="H77" s="70"/>
      <c r="J77" s="70"/>
      <c r="K77" s="70"/>
      <c r="S77" s="69"/>
      <c r="T77" s="69"/>
      <c r="U77" s="71"/>
      <c r="V77" s="71"/>
      <c r="W77" s="72" t="str">
        <f t="shared" si="5"/>
        <v/>
      </c>
      <c r="X77" s="126" t="str">
        <f t="shared" si="6"/>
        <v/>
      </c>
    </row>
    <row r="78" spans="1:24" x14ac:dyDescent="0.25">
      <c r="A78" s="66">
        <f t="shared" si="7"/>
        <v>71</v>
      </c>
      <c r="B78" s="69"/>
      <c r="C78" s="69"/>
      <c r="D78" s="66" t="str">
        <f>IF(C78="", "",VLOOKUP($C78,'Measure&amp;Incentive Picklist'!$E:$J,2,FALSE))</f>
        <v/>
      </c>
      <c r="E78" s="73"/>
      <c r="F78" s="70"/>
      <c r="G78" s="70"/>
      <c r="H78" s="70"/>
      <c r="J78" s="70"/>
      <c r="K78" s="70"/>
      <c r="S78" s="69"/>
      <c r="T78" s="69"/>
      <c r="U78" s="71"/>
      <c r="V78" s="71"/>
      <c r="W78" s="72" t="str">
        <f t="shared" si="5"/>
        <v/>
      </c>
      <c r="X78" s="126" t="str">
        <f t="shared" si="6"/>
        <v/>
      </c>
    </row>
    <row r="79" spans="1:24" x14ac:dyDescent="0.25">
      <c r="A79" s="66">
        <f t="shared" si="7"/>
        <v>72</v>
      </c>
      <c r="B79" s="69"/>
      <c r="C79" s="69"/>
      <c r="D79" s="66" t="str">
        <f>IF(C79="", "",VLOOKUP($C79,'Measure&amp;Incentive Picklist'!$E:$J,2,FALSE))</f>
        <v/>
      </c>
      <c r="E79" s="73"/>
      <c r="F79" s="70"/>
      <c r="G79" s="70"/>
      <c r="H79" s="70"/>
      <c r="J79" s="70"/>
      <c r="K79" s="70"/>
      <c r="S79" s="69"/>
      <c r="T79" s="69"/>
      <c r="U79" s="71"/>
      <c r="V79" s="71"/>
      <c r="W79" s="72" t="str">
        <f t="shared" si="5"/>
        <v/>
      </c>
      <c r="X79" s="126" t="str">
        <f t="shared" si="6"/>
        <v/>
      </c>
    </row>
    <row r="80" spans="1:24" x14ac:dyDescent="0.25">
      <c r="A80" s="66">
        <f t="shared" si="7"/>
        <v>73</v>
      </c>
      <c r="B80" s="69"/>
      <c r="C80" s="69"/>
      <c r="D80" s="66" t="str">
        <f>IF(C80="", "",VLOOKUP($C80,'Measure&amp;Incentive Picklist'!$E:$J,2,FALSE))</f>
        <v/>
      </c>
      <c r="E80" s="73"/>
      <c r="F80" s="70"/>
      <c r="G80" s="70"/>
      <c r="H80" s="70"/>
      <c r="J80" s="70"/>
      <c r="K80" s="70"/>
      <c r="S80" s="69"/>
      <c r="T80" s="69"/>
      <c r="U80" s="71"/>
      <c r="V80" s="71"/>
      <c r="W80" s="72" t="str">
        <f t="shared" si="5"/>
        <v/>
      </c>
      <c r="X80" s="126" t="str">
        <f t="shared" si="6"/>
        <v/>
      </c>
    </row>
    <row r="81" spans="1:24" x14ac:dyDescent="0.25">
      <c r="A81" s="66">
        <f t="shared" si="7"/>
        <v>74</v>
      </c>
      <c r="B81" s="69"/>
      <c r="C81" s="69"/>
      <c r="D81" s="66" t="str">
        <f>IF(C81="", "",VLOOKUP($C81,'Measure&amp;Incentive Picklist'!$E:$J,2,FALSE))</f>
        <v/>
      </c>
      <c r="E81" s="73"/>
      <c r="F81" s="70"/>
      <c r="G81" s="70"/>
      <c r="H81" s="70"/>
      <c r="J81" s="70"/>
      <c r="K81" s="70"/>
      <c r="S81" s="69"/>
      <c r="T81" s="69"/>
      <c r="U81" s="71"/>
      <c r="V81" s="71"/>
      <c r="W81" s="72" t="str">
        <f t="shared" si="5"/>
        <v/>
      </c>
      <c r="X81" s="126" t="str">
        <f t="shared" si="6"/>
        <v/>
      </c>
    </row>
    <row r="82" spans="1:24" x14ac:dyDescent="0.25">
      <c r="A82" s="66">
        <f t="shared" si="7"/>
        <v>75</v>
      </c>
      <c r="B82" s="69"/>
      <c r="C82" s="69"/>
      <c r="D82" s="66" t="str">
        <f>IF(C82="", "",VLOOKUP($C82,'Measure&amp;Incentive Picklist'!$E:$J,2,FALSE))</f>
        <v/>
      </c>
      <c r="E82" s="73"/>
      <c r="F82" s="70"/>
      <c r="G82" s="70"/>
      <c r="H82" s="70"/>
      <c r="J82" s="70"/>
      <c r="K82" s="70"/>
      <c r="S82" s="69"/>
      <c r="T82" s="69"/>
      <c r="U82" s="71"/>
      <c r="V82" s="71"/>
      <c r="W82" s="72" t="str">
        <f t="shared" si="5"/>
        <v/>
      </c>
      <c r="X82" s="126" t="str">
        <f t="shared" si="6"/>
        <v/>
      </c>
    </row>
    <row r="83" spans="1:24" x14ac:dyDescent="0.25">
      <c r="A83" s="66">
        <f t="shared" si="7"/>
        <v>76</v>
      </c>
      <c r="B83" s="69"/>
      <c r="C83" s="69"/>
      <c r="D83" s="66" t="str">
        <f>IF(C83="", "",VLOOKUP($C83,'Measure&amp;Incentive Picklist'!$E:$J,2,FALSE))</f>
        <v/>
      </c>
      <c r="E83" s="73"/>
      <c r="F83" s="70"/>
      <c r="G83" s="70"/>
      <c r="H83" s="70"/>
      <c r="J83" s="70"/>
      <c r="K83" s="70"/>
      <c r="S83" s="69"/>
      <c r="T83" s="69"/>
      <c r="U83" s="71"/>
      <c r="V83" s="71"/>
      <c r="W83" s="72" t="str">
        <f t="shared" si="5"/>
        <v/>
      </c>
      <c r="X83" s="126" t="str">
        <f t="shared" si="6"/>
        <v/>
      </c>
    </row>
    <row r="84" spans="1:24" x14ac:dyDescent="0.25">
      <c r="A84" s="66">
        <f t="shared" si="7"/>
        <v>77</v>
      </c>
      <c r="B84" s="69"/>
      <c r="C84" s="69"/>
      <c r="D84" s="66" t="str">
        <f>IF(C84="", "",VLOOKUP($C84,'Measure&amp;Incentive Picklist'!$E:$J,2,FALSE))</f>
        <v/>
      </c>
      <c r="E84" s="73"/>
      <c r="F84" s="70"/>
      <c r="G84" s="70"/>
      <c r="H84" s="70"/>
      <c r="J84" s="70"/>
      <c r="K84" s="70"/>
      <c r="S84" s="69"/>
      <c r="T84" s="69"/>
      <c r="U84" s="71"/>
      <c r="V84" s="71"/>
      <c r="W84" s="72" t="str">
        <f t="shared" si="5"/>
        <v/>
      </c>
      <c r="X84" s="126" t="str">
        <f t="shared" si="6"/>
        <v/>
      </c>
    </row>
    <row r="85" spans="1:24" x14ac:dyDescent="0.25">
      <c r="A85" s="66">
        <f t="shared" si="7"/>
        <v>78</v>
      </c>
      <c r="B85" s="69"/>
      <c r="C85" s="69"/>
      <c r="D85" s="66" t="str">
        <f>IF(C85="", "",VLOOKUP($C85,'Measure&amp;Incentive Picklist'!$E:$J,2,FALSE))</f>
        <v/>
      </c>
      <c r="E85" s="73"/>
      <c r="F85" s="70"/>
      <c r="G85" s="70"/>
      <c r="H85" s="70"/>
      <c r="J85" s="70"/>
      <c r="K85" s="70"/>
      <c r="S85" s="69"/>
      <c r="T85" s="69"/>
      <c r="U85" s="71"/>
      <c r="V85" s="71"/>
      <c r="W85" s="72" t="str">
        <f t="shared" si="5"/>
        <v/>
      </c>
      <c r="X85" s="126" t="str">
        <f t="shared" si="6"/>
        <v/>
      </c>
    </row>
    <row r="86" spans="1:24" x14ac:dyDescent="0.25">
      <c r="A86" s="66">
        <f t="shared" si="7"/>
        <v>79</v>
      </c>
      <c r="B86" s="69"/>
      <c r="C86" s="69"/>
      <c r="D86" s="66" t="str">
        <f>IF(C86="", "",VLOOKUP($C86,'Measure&amp;Incentive Picklist'!$E:$J,2,FALSE))</f>
        <v/>
      </c>
      <c r="E86" s="73"/>
      <c r="F86" s="70"/>
      <c r="G86" s="70"/>
      <c r="H86" s="70"/>
      <c r="J86" s="70"/>
      <c r="K86" s="70"/>
      <c r="S86" s="69"/>
      <c r="T86" s="69"/>
      <c r="U86" s="71"/>
      <c r="V86" s="71"/>
      <c r="W86" s="72" t="str">
        <f t="shared" si="5"/>
        <v/>
      </c>
      <c r="X86" s="126" t="str">
        <f t="shared" si="6"/>
        <v/>
      </c>
    </row>
    <row r="87" spans="1:24" x14ac:dyDescent="0.25">
      <c r="A87" s="66">
        <f t="shared" si="7"/>
        <v>80</v>
      </c>
      <c r="B87" s="69"/>
      <c r="C87" s="69"/>
      <c r="D87" s="66" t="str">
        <f>IF(C87="", "",VLOOKUP($C87,'Measure&amp;Incentive Picklist'!$E:$J,2,FALSE))</f>
        <v/>
      </c>
      <c r="E87" s="73"/>
      <c r="F87" s="70"/>
      <c r="G87" s="70"/>
      <c r="H87" s="70"/>
      <c r="J87" s="70"/>
      <c r="K87" s="70"/>
      <c r="S87" s="69"/>
      <c r="T87" s="69"/>
      <c r="U87" s="71"/>
      <c r="V87" s="71"/>
      <c r="W87" s="72" t="str">
        <f t="shared" si="5"/>
        <v/>
      </c>
      <c r="X87" s="126" t="str">
        <f t="shared" si="6"/>
        <v/>
      </c>
    </row>
    <row r="88" spans="1:24" x14ac:dyDescent="0.25">
      <c r="A88" s="66">
        <f t="shared" si="7"/>
        <v>81</v>
      </c>
      <c r="B88" s="69"/>
      <c r="C88" s="69"/>
      <c r="D88" s="66" t="str">
        <f>IF(C88="", "",VLOOKUP($C88,'Measure&amp;Incentive Picklist'!$E:$J,2,FALSE))</f>
        <v/>
      </c>
      <c r="E88" s="73"/>
      <c r="F88" s="70"/>
      <c r="G88" s="70"/>
      <c r="H88" s="70"/>
      <c r="J88" s="70"/>
      <c r="K88" s="70"/>
      <c r="S88" s="69"/>
      <c r="T88" s="69"/>
      <c r="U88" s="71"/>
      <c r="V88" s="71"/>
      <c r="W88" s="72" t="str">
        <f t="shared" si="5"/>
        <v/>
      </c>
      <c r="X88" s="126" t="str">
        <f t="shared" si="6"/>
        <v/>
      </c>
    </row>
    <row r="89" spans="1:24" x14ac:dyDescent="0.25">
      <c r="A89" s="66">
        <f t="shared" si="7"/>
        <v>82</v>
      </c>
      <c r="B89" s="69"/>
      <c r="C89" s="69"/>
      <c r="D89" s="66" t="str">
        <f>IF(C89="", "",VLOOKUP($C89,'Measure&amp;Incentive Picklist'!$E:$J,2,FALSE))</f>
        <v/>
      </c>
      <c r="E89" s="73"/>
      <c r="F89" s="70"/>
      <c r="G89" s="70"/>
      <c r="H89" s="70"/>
      <c r="J89" s="70"/>
      <c r="K89" s="70"/>
      <c r="S89" s="69"/>
      <c r="T89" s="69"/>
      <c r="U89" s="71"/>
      <c r="V89" s="71"/>
      <c r="W89" s="72" t="str">
        <f t="shared" si="5"/>
        <v/>
      </c>
      <c r="X89" s="126" t="str">
        <f t="shared" si="6"/>
        <v/>
      </c>
    </row>
    <row r="90" spans="1:24" x14ac:dyDescent="0.25">
      <c r="A90" s="66">
        <f t="shared" si="7"/>
        <v>83</v>
      </c>
      <c r="B90" s="69"/>
      <c r="C90" s="69"/>
      <c r="D90" s="66" t="str">
        <f>IF(C90="", "",VLOOKUP($C90,'Measure&amp;Incentive Picklist'!$E:$J,2,FALSE))</f>
        <v/>
      </c>
      <c r="E90" s="73"/>
      <c r="F90" s="70"/>
      <c r="G90" s="70"/>
      <c r="H90" s="70"/>
      <c r="J90" s="70"/>
      <c r="K90" s="70"/>
      <c r="S90" s="69"/>
      <c r="T90" s="69"/>
      <c r="U90" s="71"/>
      <c r="V90" s="71"/>
      <c r="W90" s="72" t="str">
        <f t="shared" si="5"/>
        <v/>
      </c>
      <c r="X90" s="126" t="str">
        <f t="shared" si="6"/>
        <v/>
      </c>
    </row>
    <row r="91" spans="1:24" x14ac:dyDescent="0.25">
      <c r="A91" s="66">
        <f t="shared" si="7"/>
        <v>84</v>
      </c>
      <c r="B91" s="69"/>
      <c r="C91" s="69"/>
      <c r="D91" s="66" t="str">
        <f>IF(C91="", "",VLOOKUP($C91,'Measure&amp;Incentive Picklist'!$E:$J,2,FALSE))</f>
        <v/>
      </c>
      <c r="E91" s="73"/>
      <c r="F91" s="70"/>
      <c r="G91" s="70"/>
      <c r="H91" s="70"/>
      <c r="J91" s="70"/>
      <c r="K91" s="70"/>
      <c r="S91" s="69"/>
      <c r="T91" s="69"/>
      <c r="U91" s="71"/>
      <c r="V91" s="71"/>
      <c r="W91" s="72" t="str">
        <f t="shared" si="5"/>
        <v/>
      </c>
      <c r="X91" s="126" t="str">
        <f t="shared" si="6"/>
        <v/>
      </c>
    </row>
    <row r="92" spans="1:24" x14ac:dyDescent="0.25">
      <c r="A92" s="66">
        <f t="shared" si="7"/>
        <v>85</v>
      </c>
      <c r="B92" s="69"/>
      <c r="C92" s="69"/>
      <c r="D92" s="66" t="str">
        <f>IF(C92="", "",VLOOKUP($C92,'Measure&amp;Incentive Picklist'!$E:$J,2,FALSE))</f>
        <v/>
      </c>
      <c r="E92" s="73"/>
      <c r="F92" s="70"/>
      <c r="G92" s="70"/>
      <c r="H92" s="70"/>
      <c r="J92" s="70"/>
      <c r="K92" s="70"/>
      <c r="S92" s="69"/>
      <c r="T92" s="69"/>
      <c r="U92" s="71"/>
      <c r="V92" s="71"/>
      <c r="W92" s="72" t="str">
        <f t="shared" si="5"/>
        <v/>
      </c>
      <c r="X92" s="126" t="str">
        <f t="shared" si="6"/>
        <v/>
      </c>
    </row>
    <row r="93" spans="1:24" x14ac:dyDescent="0.25">
      <c r="A93" s="66">
        <f t="shared" si="7"/>
        <v>86</v>
      </c>
      <c r="B93" s="69"/>
      <c r="C93" s="69"/>
      <c r="D93" s="66" t="str">
        <f>IF(C93="", "",VLOOKUP($C93,'Measure&amp;Incentive Picklist'!$E:$J,2,FALSE))</f>
        <v/>
      </c>
      <c r="E93" s="73"/>
      <c r="F93" s="70"/>
      <c r="G93" s="70"/>
      <c r="H93" s="70"/>
      <c r="J93" s="70"/>
      <c r="K93" s="70"/>
      <c r="S93" s="69"/>
      <c r="T93" s="69"/>
      <c r="U93" s="71"/>
      <c r="V93" s="71"/>
      <c r="W93" s="72" t="str">
        <f t="shared" si="5"/>
        <v/>
      </c>
      <c r="X93" s="126" t="str">
        <f t="shared" si="6"/>
        <v/>
      </c>
    </row>
    <row r="94" spans="1:24" x14ac:dyDescent="0.25">
      <c r="A94" s="66">
        <f t="shared" si="7"/>
        <v>87</v>
      </c>
      <c r="B94" s="69"/>
      <c r="C94" s="69"/>
      <c r="D94" s="66" t="str">
        <f>IF(C94="", "",VLOOKUP($C94,'Measure&amp;Incentive Picklist'!$E:$J,2,FALSE))</f>
        <v/>
      </c>
      <c r="E94" s="73"/>
      <c r="F94" s="70"/>
      <c r="G94" s="70"/>
      <c r="H94" s="70"/>
      <c r="J94" s="70"/>
      <c r="K94" s="70"/>
      <c r="S94" s="69"/>
      <c r="T94" s="69"/>
      <c r="U94" s="71"/>
      <c r="V94" s="71"/>
      <c r="W94" s="72" t="str">
        <f t="shared" si="5"/>
        <v/>
      </c>
      <c r="X94" s="126" t="str">
        <f t="shared" si="6"/>
        <v/>
      </c>
    </row>
    <row r="95" spans="1:24" x14ac:dyDescent="0.25">
      <c r="A95" s="66">
        <f t="shared" si="7"/>
        <v>88</v>
      </c>
      <c r="B95" s="69"/>
      <c r="C95" s="69"/>
      <c r="D95" s="66" t="str">
        <f>IF(C95="", "",VLOOKUP($C95,'Measure&amp;Incentive Picklist'!$E:$J,2,FALSE))</f>
        <v/>
      </c>
      <c r="E95" s="73"/>
      <c r="F95" s="70"/>
      <c r="G95" s="70"/>
      <c r="H95" s="70"/>
      <c r="J95" s="70"/>
      <c r="K95" s="70"/>
      <c r="S95" s="69"/>
      <c r="T95" s="69"/>
      <c r="U95" s="71"/>
      <c r="V95" s="71"/>
      <c r="W95" s="72" t="str">
        <f t="shared" si="5"/>
        <v/>
      </c>
      <c r="X95" s="126" t="str">
        <f t="shared" si="6"/>
        <v/>
      </c>
    </row>
    <row r="96" spans="1:24" x14ac:dyDescent="0.25">
      <c r="A96" s="66">
        <f t="shared" si="7"/>
        <v>89</v>
      </c>
      <c r="B96" s="69"/>
      <c r="C96" s="69"/>
      <c r="D96" s="66" t="str">
        <f>IF(C96="", "",VLOOKUP($C96,'Measure&amp;Incentive Picklist'!$E:$J,2,FALSE))</f>
        <v/>
      </c>
      <c r="E96" s="73"/>
      <c r="F96" s="70"/>
      <c r="G96" s="70"/>
      <c r="H96" s="70"/>
      <c r="J96" s="70"/>
      <c r="K96" s="70"/>
      <c r="S96" s="69"/>
      <c r="T96" s="69"/>
      <c r="U96" s="71"/>
      <c r="V96" s="71"/>
      <c r="W96" s="72" t="str">
        <f t="shared" si="5"/>
        <v/>
      </c>
      <c r="X96" s="126" t="str">
        <f t="shared" si="6"/>
        <v/>
      </c>
    </row>
    <row r="97" spans="1:24" x14ac:dyDescent="0.25">
      <c r="A97" s="66">
        <f t="shared" si="7"/>
        <v>90</v>
      </c>
      <c r="B97" s="69"/>
      <c r="C97" s="69"/>
      <c r="D97" s="66" t="str">
        <f>IF(C97="", "",VLOOKUP($C97,'Measure&amp;Incentive Picklist'!$E:$J,2,FALSE))</f>
        <v/>
      </c>
      <c r="E97" s="73"/>
      <c r="F97" s="70"/>
      <c r="G97" s="70"/>
      <c r="H97" s="70"/>
      <c r="J97" s="70"/>
      <c r="K97" s="70"/>
      <c r="S97" s="69"/>
      <c r="T97" s="69"/>
      <c r="U97" s="71"/>
      <c r="V97" s="71"/>
      <c r="W97" s="72" t="str">
        <f t="shared" si="5"/>
        <v/>
      </c>
      <c r="X97" s="126" t="str">
        <f t="shared" si="6"/>
        <v/>
      </c>
    </row>
    <row r="98" spans="1:24" x14ac:dyDescent="0.25">
      <c r="A98" s="66">
        <f t="shared" si="7"/>
        <v>91</v>
      </c>
      <c r="B98" s="69"/>
      <c r="C98" s="69"/>
      <c r="D98" s="66" t="str">
        <f>IF(C98="", "",VLOOKUP($C98,'Measure&amp;Incentive Picklist'!$E:$J,2,FALSE))</f>
        <v/>
      </c>
      <c r="E98" s="73"/>
      <c r="F98" s="70"/>
      <c r="G98" s="70"/>
      <c r="H98" s="70"/>
      <c r="J98" s="70"/>
      <c r="K98" s="70"/>
      <c r="S98" s="69"/>
      <c r="T98" s="69"/>
      <c r="U98" s="71"/>
      <c r="V98" s="71"/>
      <c r="W98" s="72" t="str">
        <f t="shared" si="5"/>
        <v/>
      </c>
      <c r="X98" s="126" t="str">
        <f t="shared" si="6"/>
        <v/>
      </c>
    </row>
    <row r="99" spans="1:24" x14ac:dyDescent="0.25">
      <c r="A99" s="66">
        <f t="shared" si="7"/>
        <v>92</v>
      </c>
      <c r="B99" s="69"/>
      <c r="C99" s="69"/>
      <c r="D99" s="66" t="str">
        <f>IF(C99="", "",VLOOKUP($C99,'Measure&amp;Incentive Picklist'!$E:$J,2,FALSE))</f>
        <v/>
      </c>
      <c r="E99" s="73"/>
      <c r="F99" s="70"/>
      <c r="G99" s="70"/>
      <c r="H99" s="70"/>
      <c r="J99" s="70"/>
      <c r="K99" s="70"/>
      <c r="S99" s="69"/>
      <c r="T99" s="69"/>
      <c r="U99" s="71"/>
      <c r="V99" s="71"/>
      <c r="W99" s="72" t="str">
        <f t="shared" si="5"/>
        <v/>
      </c>
      <c r="X99" s="126" t="str">
        <f t="shared" si="6"/>
        <v/>
      </c>
    </row>
    <row r="100" spans="1:24" x14ac:dyDescent="0.25">
      <c r="A100" s="66">
        <f t="shared" si="7"/>
        <v>93</v>
      </c>
      <c r="B100" s="69"/>
      <c r="C100" s="69"/>
      <c r="D100" s="66" t="str">
        <f>IF(C100="", "",VLOOKUP($C100,'Measure&amp;Incentive Picklist'!$E:$J,2,FALSE))</f>
        <v/>
      </c>
      <c r="E100" s="73"/>
      <c r="F100" s="70"/>
      <c r="G100" s="70"/>
      <c r="H100" s="70"/>
      <c r="J100" s="70"/>
      <c r="K100" s="70"/>
      <c r="S100" s="69"/>
      <c r="T100" s="69"/>
      <c r="U100" s="71"/>
      <c r="V100" s="71"/>
      <c r="W100" s="72" t="str">
        <f t="shared" si="5"/>
        <v/>
      </c>
      <c r="X100" s="126" t="str">
        <f t="shared" si="6"/>
        <v/>
      </c>
    </row>
    <row r="101" spans="1:24" x14ac:dyDescent="0.25">
      <c r="A101" s="66">
        <f t="shared" si="7"/>
        <v>94</v>
      </c>
      <c r="B101" s="69"/>
      <c r="C101" s="69"/>
      <c r="D101" s="66" t="str">
        <f>IF(C101="", "",VLOOKUP($C101,'Measure&amp;Incentive Picklist'!$E:$J,2,FALSE))</f>
        <v/>
      </c>
      <c r="E101" s="73"/>
      <c r="F101" s="70"/>
      <c r="G101" s="70"/>
      <c r="H101" s="70"/>
      <c r="J101" s="70"/>
      <c r="K101" s="70"/>
      <c r="S101" s="69"/>
      <c r="T101" s="69"/>
      <c r="U101" s="71"/>
      <c r="V101" s="71"/>
      <c r="W101" s="72" t="str">
        <f t="shared" si="5"/>
        <v/>
      </c>
      <c r="X101" s="126" t="str">
        <f t="shared" si="6"/>
        <v/>
      </c>
    </row>
    <row r="102" spans="1:24" x14ac:dyDescent="0.25">
      <c r="A102" s="66">
        <f t="shared" si="7"/>
        <v>95</v>
      </c>
      <c r="B102" s="69"/>
      <c r="C102" s="69"/>
      <c r="D102" s="66" t="str">
        <f>IF(C102="", "",VLOOKUP($C102,'Measure&amp;Incentive Picklist'!$E:$J,2,FALSE))</f>
        <v/>
      </c>
      <c r="E102" s="73"/>
      <c r="F102" s="70"/>
      <c r="G102" s="70"/>
      <c r="H102" s="70"/>
      <c r="J102" s="70"/>
      <c r="K102" s="70"/>
      <c r="S102" s="69"/>
      <c r="T102" s="69"/>
      <c r="U102" s="71"/>
      <c r="V102" s="71"/>
      <c r="W102" s="72" t="str">
        <f t="shared" si="5"/>
        <v/>
      </c>
      <c r="X102" s="126" t="str">
        <f t="shared" si="6"/>
        <v/>
      </c>
    </row>
    <row r="103" spans="1:24" x14ac:dyDescent="0.25">
      <c r="A103" s="66">
        <f t="shared" si="7"/>
        <v>96</v>
      </c>
      <c r="B103" s="69"/>
      <c r="C103" s="69"/>
      <c r="D103" s="66" t="str">
        <f>IF(C103="", "",VLOOKUP($C103,'Measure&amp;Incentive Picklist'!$E:$J,2,FALSE))</f>
        <v/>
      </c>
      <c r="E103" s="73"/>
      <c r="F103" s="70"/>
      <c r="G103" s="70"/>
      <c r="H103" s="70"/>
      <c r="J103" s="70"/>
      <c r="K103" s="70"/>
      <c r="S103" s="69"/>
      <c r="T103" s="69"/>
      <c r="U103" s="71"/>
      <c r="V103" s="71"/>
      <c r="W103" s="72" t="str">
        <f t="shared" si="5"/>
        <v/>
      </c>
      <c r="X103" s="126" t="str">
        <f t="shared" si="6"/>
        <v/>
      </c>
    </row>
    <row r="104" spans="1:24" x14ac:dyDescent="0.25">
      <c r="A104" s="66">
        <f t="shared" si="7"/>
        <v>97</v>
      </c>
      <c r="B104" s="69"/>
      <c r="C104" s="69"/>
      <c r="D104" s="66" t="str">
        <f>IF(C104="", "",VLOOKUP($C104,'Measure&amp;Incentive Picklist'!$E:$J,2,FALSE))</f>
        <v/>
      </c>
      <c r="E104" s="73"/>
      <c r="F104" s="70"/>
      <c r="G104" s="70"/>
      <c r="H104" s="70"/>
      <c r="J104" s="70"/>
      <c r="K104" s="70"/>
      <c r="S104" s="69"/>
      <c r="T104" s="69"/>
      <c r="U104" s="71"/>
      <c r="V104" s="71"/>
      <c r="W104" s="72" t="str">
        <f t="shared" si="5"/>
        <v/>
      </c>
      <c r="X104" s="126" t="str">
        <f t="shared" si="6"/>
        <v/>
      </c>
    </row>
    <row r="105" spans="1:24" x14ac:dyDescent="0.25">
      <c r="A105" s="66">
        <f t="shared" si="7"/>
        <v>98</v>
      </c>
      <c r="B105" s="69"/>
      <c r="C105" s="69"/>
      <c r="D105" s="66" t="str">
        <f>IF(C105="", "",VLOOKUP($C105,'Measure&amp;Incentive Picklist'!$E:$J,2,FALSE))</f>
        <v/>
      </c>
      <c r="E105" s="73"/>
      <c r="F105" s="70"/>
      <c r="G105" s="70"/>
      <c r="H105" s="70"/>
      <c r="J105" s="70"/>
      <c r="K105" s="70"/>
      <c r="S105" s="69"/>
      <c r="T105" s="69"/>
      <c r="U105" s="71"/>
      <c r="V105" s="71"/>
      <c r="W105" s="72" t="str">
        <f t="shared" si="5"/>
        <v/>
      </c>
      <c r="X105" s="126" t="str">
        <f t="shared" si="6"/>
        <v/>
      </c>
    </row>
    <row r="106" spans="1:24" x14ac:dyDescent="0.25">
      <c r="A106" s="66">
        <f t="shared" si="7"/>
        <v>99</v>
      </c>
      <c r="B106" s="69"/>
      <c r="C106" s="69"/>
      <c r="D106" s="66" t="str">
        <f>IF(C106="", "",VLOOKUP($C106,'Measure&amp;Incentive Picklist'!$E:$J,2,FALSE))</f>
        <v/>
      </c>
      <c r="E106" s="73"/>
      <c r="F106" s="70"/>
      <c r="G106" s="70"/>
      <c r="H106" s="70"/>
      <c r="J106" s="70"/>
      <c r="K106" s="70"/>
      <c r="S106" s="69"/>
      <c r="T106" s="69"/>
      <c r="U106" s="71"/>
      <c r="V106" s="71"/>
      <c r="W106" s="72" t="str">
        <f t="shared" si="5"/>
        <v/>
      </c>
      <c r="X106" s="126" t="str">
        <f t="shared" si="6"/>
        <v/>
      </c>
    </row>
    <row r="107" spans="1:24" x14ac:dyDescent="0.25">
      <c r="A107" s="66">
        <f t="shared" si="7"/>
        <v>100</v>
      </c>
      <c r="B107" s="69"/>
      <c r="C107" s="69"/>
      <c r="D107" s="66" t="str">
        <f>IF(C107="", "",VLOOKUP($C107,'Measure&amp;Incentive Picklist'!$E:$J,2,FALSE))</f>
        <v/>
      </c>
      <c r="E107" s="73"/>
      <c r="F107" s="70"/>
      <c r="G107" s="70"/>
      <c r="H107" s="70"/>
      <c r="J107" s="70"/>
      <c r="K107" s="70"/>
      <c r="S107" s="69"/>
      <c r="T107" s="69"/>
      <c r="U107" s="71"/>
      <c r="V107" s="71"/>
      <c r="W107" s="72" t="str">
        <f t="shared" si="5"/>
        <v/>
      </c>
      <c r="X107" s="126" t="str">
        <f t="shared" si="6"/>
        <v/>
      </c>
    </row>
    <row r="108" spans="1:24" x14ac:dyDescent="0.25">
      <c r="A108" s="66">
        <f t="shared" si="7"/>
        <v>101</v>
      </c>
      <c r="B108" s="69"/>
      <c r="C108" s="69"/>
      <c r="D108" s="66" t="str">
        <f>IF(C108="", "",VLOOKUP($C108,'Measure&amp;Incentive Picklist'!$E:$J,2,FALSE))</f>
        <v/>
      </c>
      <c r="E108" s="73"/>
      <c r="F108" s="70"/>
      <c r="G108" s="70"/>
      <c r="H108" s="70"/>
      <c r="J108" s="70"/>
      <c r="K108" s="70"/>
      <c r="S108" s="69"/>
      <c r="T108" s="69"/>
      <c r="U108" s="71"/>
      <c r="V108" s="71"/>
      <c r="W108" s="72" t="str">
        <f t="shared" si="5"/>
        <v/>
      </c>
      <c r="X108" s="126" t="str">
        <f t="shared" si="6"/>
        <v/>
      </c>
    </row>
    <row r="109" spans="1:24" x14ac:dyDescent="0.25">
      <c r="A109" s="66">
        <f t="shared" si="7"/>
        <v>102</v>
      </c>
      <c r="B109" s="69"/>
      <c r="C109" s="69"/>
      <c r="D109" s="66" t="str">
        <f>IF(C109="", "",VLOOKUP($C109,'Measure&amp;Incentive Picklist'!$E:$J,2,FALSE))</f>
        <v/>
      </c>
      <c r="E109" s="73"/>
      <c r="F109" s="70"/>
      <c r="G109" s="70"/>
      <c r="H109" s="70"/>
      <c r="J109" s="70"/>
      <c r="K109" s="70"/>
      <c r="S109" s="69"/>
      <c r="T109" s="69"/>
      <c r="U109" s="71"/>
      <c r="V109" s="71"/>
      <c r="W109" s="72" t="str">
        <f t="shared" si="5"/>
        <v/>
      </c>
      <c r="X109" s="126" t="str">
        <f t="shared" si="6"/>
        <v/>
      </c>
    </row>
    <row r="110" spans="1:24" x14ac:dyDescent="0.25">
      <c r="A110" s="66">
        <f t="shared" si="7"/>
        <v>103</v>
      </c>
      <c r="B110" s="69"/>
      <c r="C110" s="69"/>
      <c r="D110" s="66" t="str">
        <f>IF(C110="", "",VLOOKUP($C110,'Measure&amp;Incentive Picklist'!$E:$J,2,FALSE))</f>
        <v/>
      </c>
      <c r="E110" s="73"/>
      <c r="F110" s="70"/>
      <c r="G110" s="70"/>
      <c r="H110" s="70"/>
      <c r="J110" s="70"/>
      <c r="K110" s="70"/>
      <c r="S110" s="69"/>
      <c r="T110" s="69"/>
      <c r="U110" s="71"/>
      <c r="V110" s="71"/>
      <c r="W110" s="72" t="str">
        <f t="shared" si="5"/>
        <v/>
      </c>
      <c r="X110" s="126" t="str">
        <f t="shared" si="6"/>
        <v/>
      </c>
    </row>
    <row r="111" spans="1:24" x14ac:dyDescent="0.25">
      <c r="A111" s="66">
        <f t="shared" si="7"/>
        <v>104</v>
      </c>
      <c r="B111" s="69"/>
      <c r="C111" s="69"/>
      <c r="D111" s="66" t="str">
        <f>IF(C111="", "",VLOOKUP($C111,'Measure&amp;Incentive Picklist'!$E:$J,2,FALSE))</f>
        <v/>
      </c>
      <c r="E111" s="73"/>
      <c r="F111" s="70"/>
      <c r="G111" s="70"/>
      <c r="H111" s="70"/>
      <c r="J111" s="70"/>
      <c r="K111" s="70"/>
      <c r="S111" s="69"/>
      <c r="T111" s="69"/>
      <c r="U111" s="71"/>
      <c r="V111" s="71"/>
      <c r="W111" s="72" t="str">
        <f t="shared" si="5"/>
        <v/>
      </c>
      <c r="X111" s="126" t="str">
        <f t="shared" si="6"/>
        <v/>
      </c>
    </row>
    <row r="112" spans="1:24" x14ac:dyDescent="0.25">
      <c r="A112" s="66">
        <f t="shared" si="7"/>
        <v>105</v>
      </c>
      <c r="B112" s="69"/>
      <c r="C112" s="69"/>
      <c r="D112" s="66" t="str">
        <f>IF(C112="", "",VLOOKUP($C112,'Measure&amp;Incentive Picklist'!$E:$J,2,FALSE))</f>
        <v/>
      </c>
      <c r="E112" s="73"/>
      <c r="F112" s="70"/>
      <c r="G112" s="70"/>
      <c r="H112" s="70"/>
      <c r="J112" s="70"/>
      <c r="K112" s="70"/>
      <c r="S112" s="69"/>
      <c r="T112" s="69"/>
      <c r="U112" s="71"/>
      <c r="V112" s="71"/>
      <c r="W112" s="72" t="str">
        <f t="shared" si="5"/>
        <v/>
      </c>
      <c r="X112" s="126" t="str">
        <f t="shared" si="6"/>
        <v/>
      </c>
    </row>
    <row r="113" spans="1:24" x14ac:dyDescent="0.25">
      <c r="A113" s="66">
        <f t="shared" si="7"/>
        <v>106</v>
      </c>
      <c r="B113" s="69"/>
      <c r="C113" s="69"/>
      <c r="D113" s="66" t="str">
        <f>IF(C113="", "",VLOOKUP($C113,'Measure&amp;Incentive Picklist'!$E:$J,2,FALSE))</f>
        <v/>
      </c>
      <c r="E113" s="73"/>
      <c r="F113" s="70"/>
      <c r="G113" s="70"/>
      <c r="H113" s="70"/>
      <c r="J113" s="70"/>
      <c r="K113" s="70"/>
      <c r="S113" s="69"/>
      <c r="T113" s="69"/>
      <c r="U113" s="71"/>
      <c r="V113" s="71"/>
      <c r="W113" s="72" t="str">
        <f t="shared" si="5"/>
        <v/>
      </c>
      <c r="X113" s="126" t="str">
        <f t="shared" si="6"/>
        <v/>
      </c>
    </row>
    <row r="114" spans="1:24" x14ac:dyDescent="0.25">
      <c r="A114" s="66">
        <f t="shared" si="7"/>
        <v>107</v>
      </c>
      <c r="B114" s="69"/>
      <c r="C114" s="69"/>
      <c r="D114" s="66" t="str">
        <f>IF(C114="", "",VLOOKUP($C114,'Measure&amp;Incentive Picklist'!$E:$J,2,FALSE))</f>
        <v/>
      </c>
      <c r="E114" s="73"/>
      <c r="F114" s="70"/>
      <c r="G114" s="70"/>
      <c r="H114" s="70"/>
      <c r="J114" s="70"/>
      <c r="K114" s="70"/>
      <c r="S114" s="69"/>
      <c r="T114" s="69"/>
      <c r="U114" s="71"/>
      <c r="V114" s="71"/>
      <c r="W114" s="72" t="str">
        <f t="shared" si="5"/>
        <v/>
      </c>
      <c r="X114" s="126" t="str">
        <f t="shared" si="6"/>
        <v/>
      </c>
    </row>
    <row r="115" spans="1:24" x14ac:dyDescent="0.25">
      <c r="A115" s="66">
        <f t="shared" si="7"/>
        <v>108</v>
      </c>
      <c r="B115" s="69"/>
      <c r="C115" s="69"/>
      <c r="D115" s="66" t="str">
        <f>IF(C115="", "",VLOOKUP($C115,'Measure&amp;Incentive Picklist'!$E:$J,2,FALSE))</f>
        <v/>
      </c>
      <c r="E115" s="73"/>
      <c r="F115" s="70"/>
      <c r="G115" s="70"/>
      <c r="H115" s="70"/>
      <c r="J115" s="70"/>
      <c r="K115" s="70"/>
      <c r="S115" s="69"/>
      <c r="T115" s="69"/>
      <c r="U115" s="71"/>
      <c r="V115" s="71"/>
      <c r="W115" s="72" t="str">
        <f t="shared" si="5"/>
        <v/>
      </c>
      <c r="X115" s="126" t="str">
        <f t="shared" si="6"/>
        <v/>
      </c>
    </row>
    <row r="116" spans="1:24" x14ac:dyDescent="0.25">
      <c r="A116" s="66">
        <f t="shared" si="7"/>
        <v>109</v>
      </c>
      <c r="B116" s="69"/>
      <c r="C116" s="69"/>
      <c r="D116" s="66" t="str">
        <f>IF(C116="", "",VLOOKUP($C116,'Measure&amp;Incentive Picklist'!$E:$J,2,FALSE))</f>
        <v/>
      </c>
      <c r="E116" s="73"/>
      <c r="F116" s="70"/>
      <c r="G116" s="70"/>
      <c r="H116" s="70"/>
      <c r="J116" s="70"/>
      <c r="K116" s="70"/>
      <c r="S116" s="69"/>
      <c r="T116" s="69"/>
      <c r="U116" s="71"/>
      <c r="V116" s="71"/>
      <c r="W116" s="72" t="str">
        <f t="shared" si="5"/>
        <v/>
      </c>
      <c r="X116" s="126" t="str">
        <f t="shared" si="6"/>
        <v/>
      </c>
    </row>
    <row r="117" spans="1:24" x14ac:dyDescent="0.25">
      <c r="A117" s="66">
        <f t="shared" si="7"/>
        <v>110</v>
      </c>
      <c r="B117" s="69"/>
      <c r="C117" s="69"/>
      <c r="D117" s="66" t="str">
        <f>IF(C117="", "",VLOOKUP($C117,'Measure&amp;Incentive Picklist'!$E:$J,2,FALSE))</f>
        <v/>
      </c>
      <c r="E117" s="73"/>
      <c r="F117" s="70"/>
      <c r="G117" s="70"/>
      <c r="H117" s="70"/>
      <c r="J117" s="70"/>
      <c r="K117" s="70"/>
      <c r="S117" s="69"/>
      <c r="T117" s="69"/>
      <c r="U117" s="71"/>
      <c r="V117" s="71"/>
      <c r="W117" s="72" t="str">
        <f t="shared" si="5"/>
        <v/>
      </c>
      <c r="X117" s="126" t="str">
        <f t="shared" si="6"/>
        <v/>
      </c>
    </row>
    <row r="118" spans="1:24" x14ac:dyDescent="0.25">
      <c r="A118" s="66">
        <f t="shared" si="7"/>
        <v>111</v>
      </c>
      <c r="B118" s="69"/>
      <c r="C118" s="69"/>
      <c r="D118" s="66" t="str">
        <f>IF(C118="", "",VLOOKUP($C118,'Measure&amp;Incentive Picklist'!$E:$J,2,FALSE))</f>
        <v/>
      </c>
      <c r="E118" s="73"/>
      <c r="F118" s="70"/>
      <c r="G118" s="70"/>
      <c r="H118" s="70"/>
      <c r="J118" s="70"/>
      <c r="K118" s="70"/>
      <c r="S118" s="69"/>
      <c r="T118" s="69"/>
      <c r="U118" s="71"/>
      <c r="V118" s="71"/>
      <c r="W118" s="72" t="str">
        <f t="shared" si="5"/>
        <v/>
      </c>
      <c r="X118" s="126" t="str">
        <f t="shared" si="6"/>
        <v/>
      </c>
    </row>
    <row r="119" spans="1:24" x14ac:dyDescent="0.25">
      <c r="A119" s="66">
        <f t="shared" si="7"/>
        <v>112</v>
      </c>
      <c r="B119" s="69"/>
      <c r="C119" s="69"/>
      <c r="D119" s="66" t="str">
        <f>IF(C119="", "",VLOOKUP($C119,'Measure&amp;Incentive Picklist'!$E:$J,2,FALSE))</f>
        <v/>
      </c>
      <c r="E119" s="73"/>
      <c r="F119" s="70"/>
      <c r="G119" s="70"/>
      <c r="H119" s="70"/>
      <c r="J119" s="70"/>
      <c r="K119" s="70"/>
      <c r="S119" s="69"/>
      <c r="T119" s="69"/>
      <c r="U119" s="71"/>
      <c r="V119" s="71"/>
      <c r="W119" s="72" t="str">
        <f t="shared" si="5"/>
        <v/>
      </c>
      <c r="X119" s="126" t="str">
        <f t="shared" si="6"/>
        <v/>
      </c>
    </row>
    <row r="120" spans="1:24" x14ac:dyDescent="0.25">
      <c r="A120" s="66">
        <f t="shared" si="7"/>
        <v>113</v>
      </c>
      <c r="B120" s="69"/>
      <c r="C120" s="69"/>
      <c r="D120" s="66" t="str">
        <f>IF(C120="", "",VLOOKUP($C120,'Measure&amp;Incentive Picklist'!$E:$J,2,FALSE))</f>
        <v/>
      </c>
      <c r="E120" s="73"/>
      <c r="F120" s="70"/>
      <c r="G120" s="70"/>
      <c r="H120" s="70"/>
      <c r="J120" s="70"/>
      <c r="K120" s="70"/>
      <c r="S120" s="69"/>
      <c r="T120" s="69"/>
      <c r="U120" s="71"/>
      <c r="V120" s="71"/>
      <c r="W120" s="72" t="str">
        <f t="shared" si="5"/>
        <v/>
      </c>
      <c r="X120" s="126" t="str">
        <f t="shared" si="6"/>
        <v/>
      </c>
    </row>
    <row r="121" spans="1:24" x14ac:dyDescent="0.25">
      <c r="A121" s="66">
        <f t="shared" si="7"/>
        <v>114</v>
      </c>
      <c r="B121" s="69"/>
      <c r="C121" s="69"/>
      <c r="D121" s="66" t="str">
        <f>IF(C121="", "",VLOOKUP($C121,'Measure&amp;Incentive Picklist'!$E:$J,2,FALSE))</f>
        <v/>
      </c>
      <c r="E121" s="73"/>
      <c r="F121" s="70"/>
      <c r="G121" s="70"/>
      <c r="H121" s="70"/>
      <c r="J121" s="70"/>
      <c r="K121" s="70"/>
      <c r="S121" s="69"/>
      <c r="T121" s="69"/>
      <c r="U121" s="71"/>
      <c r="V121" s="71"/>
      <c r="W121" s="72" t="str">
        <f t="shared" si="5"/>
        <v/>
      </c>
      <c r="X121" s="126" t="str">
        <f t="shared" si="6"/>
        <v/>
      </c>
    </row>
    <row r="122" spans="1:24" x14ac:dyDescent="0.25">
      <c r="A122" s="66">
        <f t="shared" si="7"/>
        <v>115</v>
      </c>
      <c r="B122" s="69"/>
      <c r="C122" s="69"/>
      <c r="D122" s="66" t="str">
        <f>IF(C122="", "",VLOOKUP($C122,'Measure&amp;Incentive Picklist'!$E:$J,2,FALSE))</f>
        <v/>
      </c>
      <c r="E122" s="73"/>
      <c r="F122" s="70"/>
      <c r="G122" s="70"/>
      <c r="H122" s="70"/>
      <c r="J122" s="70"/>
      <c r="K122" s="70"/>
      <c r="S122" s="69"/>
      <c r="T122" s="69"/>
      <c r="U122" s="71"/>
      <c r="V122" s="71"/>
      <c r="W122" s="72" t="str">
        <f t="shared" si="5"/>
        <v/>
      </c>
      <c r="X122" s="126" t="str">
        <f t="shared" si="6"/>
        <v/>
      </c>
    </row>
    <row r="123" spans="1:24" x14ac:dyDescent="0.25">
      <c r="A123" s="66">
        <f t="shared" si="7"/>
        <v>116</v>
      </c>
      <c r="B123" s="69"/>
      <c r="C123" s="69"/>
      <c r="D123" s="66" t="str">
        <f>IF(C123="", "",VLOOKUP($C123,'Measure&amp;Incentive Picklist'!$E:$J,2,FALSE))</f>
        <v/>
      </c>
      <c r="E123" s="73"/>
      <c r="F123" s="70"/>
      <c r="G123" s="70"/>
      <c r="H123" s="70"/>
      <c r="J123" s="70"/>
      <c r="K123" s="70"/>
      <c r="S123" s="69"/>
      <c r="T123" s="69"/>
      <c r="U123" s="71"/>
      <c r="V123" s="71"/>
      <c r="W123" s="72" t="str">
        <f t="shared" si="5"/>
        <v/>
      </c>
      <c r="X123" s="126" t="str">
        <f t="shared" si="6"/>
        <v/>
      </c>
    </row>
    <row r="124" spans="1:24" x14ac:dyDescent="0.25">
      <c r="A124" s="66">
        <f t="shared" si="7"/>
        <v>117</v>
      </c>
      <c r="B124" s="69"/>
      <c r="C124" s="69"/>
      <c r="D124" s="66" t="str">
        <f>IF(C124="", "",VLOOKUP($C124,'Measure&amp;Incentive Picklist'!$E:$J,2,FALSE))</f>
        <v/>
      </c>
      <c r="E124" s="73"/>
      <c r="F124" s="70"/>
      <c r="G124" s="70"/>
      <c r="H124" s="70"/>
      <c r="J124" s="70"/>
      <c r="K124" s="70"/>
      <c r="S124" s="69"/>
      <c r="T124" s="69"/>
      <c r="U124" s="71"/>
      <c r="V124" s="71"/>
      <c r="W124" s="72" t="str">
        <f t="shared" si="5"/>
        <v/>
      </c>
      <c r="X124" s="126" t="str">
        <f t="shared" si="6"/>
        <v/>
      </c>
    </row>
    <row r="125" spans="1:24" x14ac:dyDescent="0.25">
      <c r="A125" s="66">
        <f t="shared" si="7"/>
        <v>118</v>
      </c>
      <c r="B125" s="69"/>
      <c r="C125" s="69"/>
      <c r="D125" s="66" t="str">
        <f>IF(C125="", "",VLOOKUP($C125,'Measure&amp;Incentive Picklist'!$E:$J,2,FALSE))</f>
        <v/>
      </c>
      <c r="E125" s="73"/>
      <c r="F125" s="70"/>
      <c r="G125" s="70"/>
      <c r="H125" s="70"/>
      <c r="J125" s="70"/>
      <c r="K125" s="70"/>
      <c r="S125" s="69"/>
      <c r="T125" s="69"/>
      <c r="U125" s="71"/>
      <c r="V125" s="71"/>
      <c r="W125" s="72" t="str">
        <f t="shared" si="5"/>
        <v/>
      </c>
      <c r="X125" s="126" t="str">
        <f t="shared" si="6"/>
        <v/>
      </c>
    </row>
    <row r="126" spans="1:24" x14ac:dyDescent="0.25">
      <c r="A126" s="66">
        <f t="shared" si="7"/>
        <v>119</v>
      </c>
      <c r="B126" s="69"/>
      <c r="C126" s="69"/>
      <c r="D126" s="66" t="str">
        <f>IF(C126="", "",VLOOKUP($C126,'Measure&amp;Incentive Picklist'!$E:$J,2,FALSE))</f>
        <v/>
      </c>
      <c r="E126" s="73"/>
      <c r="F126" s="70"/>
      <c r="G126" s="70"/>
      <c r="H126" s="70"/>
      <c r="J126" s="70"/>
      <c r="K126" s="70"/>
      <c r="S126" s="69"/>
      <c r="T126" s="69"/>
      <c r="U126" s="71"/>
      <c r="V126" s="71"/>
      <c r="W126" s="72" t="str">
        <f t="shared" si="5"/>
        <v/>
      </c>
      <c r="X126" s="126" t="str">
        <f t="shared" si="6"/>
        <v/>
      </c>
    </row>
    <row r="127" spans="1:24" x14ac:dyDescent="0.25">
      <c r="A127" s="66">
        <f t="shared" si="7"/>
        <v>120</v>
      </c>
      <c r="B127" s="69"/>
      <c r="C127" s="69"/>
      <c r="D127" s="66" t="str">
        <f>IF(C127="", "",VLOOKUP($C127,'Measure&amp;Incentive Picklist'!$E:$J,2,FALSE))</f>
        <v/>
      </c>
      <c r="E127" s="73"/>
      <c r="F127" s="70"/>
      <c r="G127" s="70"/>
      <c r="H127" s="70"/>
      <c r="J127" s="70"/>
      <c r="K127" s="70"/>
      <c r="S127" s="69"/>
      <c r="T127" s="69"/>
      <c r="U127" s="71"/>
      <c r="V127" s="71"/>
      <c r="W127" s="72" t="str">
        <f t="shared" si="5"/>
        <v/>
      </c>
      <c r="X127" s="126" t="str">
        <f t="shared" si="6"/>
        <v/>
      </c>
    </row>
    <row r="128" spans="1:24" x14ac:dyDescent="0.25">
      <c r="A128" s="66">
        <f t="shared" si="7"/>
        <v>121</v>
      </c>
      <c r="B128" s="69"/>
      <c r="C128" s="69"/>
      <c r="D128" s="66" t="str">
        <f>IF(C128="", "",VLOOKUP($C128,'Measure&amp;Incentive Picklist'!$E:$J,2,FALSE))</f>
        <v/>
      </c>
      <c r="E128" s="73"/>
      <c r="F128" s="70"/>
      <c r="G128" s="70"/>
      <c r="H128" s="70"/>
      <c r="J128" s="70"/>
      <c r="K128" s="70"/>
      <c r="S128" s="69"/>
      <c r="T128" s="69"/>
      <c r="U128" s="71"/>
      <c r="V128" s="71"/>
      <c r="W128" s="72" t="str">
        <f t="shared" si="5"/>
        <v/>
      </c>
      <c r="X128" s="126" t="str">
        <f t="shared" si="6"/>
        <v/>
      </c>
    </row>
    <row r="129" spans="1:24" x14ac:dyDescent="0.25">
      <c r="A129" s="66">
        <f t="shared" si="7"/>
        <v>122</v>
      </c>
      <c r="B129" s="69"/>
      <c r="C129" s="69"/>
      <c r="D129" s="66" t="str">
        <f>IF(C129="", "",VLOOKUP($C129,'Measure&amp;Incentive Picklist'!$E:$J,2,FALSE))</f>
        <v/>
      </c>
      <c r="E129" s="73"/>
      <c r="F129" s="70"/>
      <c r="G129" s="70"/>
      <c r="H129" s="70"/>
      <c r="J129" s="70"/>
      <c r="K129" s="70"/>
      <c r="S129" s="69"/>
      <c r="T129" s="69"/>
      <c r="U129" s="71"/>
      <c r="V129" s="71"/>
      <c r="W129" s="72" t="str">
        <f t="shared" si="5"/>
        <v/>
      </c>
      <c r="X129" s="126" t="str">
        <f t="shared" si="6"/>
        <v/>
      </c>
    </row>
    <row r="130" spans="1:24" x14ac:dyDescent="0.25">
      <c r="A130" s="66">
        <f t="shared" si="7"/>
        <v>123</v>
      </c>
      <c r="B130" s="69"/>
      <c r="C130" s="69"/>
      <c r="D130" s="66" t="str">
        <f>IF(C130="", "",VLOOKUP($C130,'Measure&amp;Incentive Picklist'!$E:$J,2,FALSE))</f>
        <v/>
      </c>
      <c r="E130" s="73"/>
      <c r="F130" s="70"/>
      <c r="G130" s="70"/>
      <c r="H130" s="70"/>
      <c r="J130" s="70"/>
      <c r="K130" s="70"/>
      <c r="S130" s="69"/>
      <c r="T130" s="69"/>
      <c r="U130" s="71"/>
      <c r="V130" s="71"/>
      <c r="W130" s="72" t="str">
        <f t="shared" si="5"/>
        <v/>
      </c>
      <c r="X130" s="126" t="str">
        <f t="shared" si="6"/>
        <v/>
      </c>
    </row>
    <row r="131" spans="1:24" x14ac:dyDescent="0.25">
      <c r="A131" s="66">
        <f t="shared" si="7"/>
        <v>124</v>
      </c>
      <c r="B131" s="69"/>
      <c r="C131" s="69"/>
      <c r="D131" s="66" t="str">
        <f>IF(C131="", "",VLOOKUP($C131,'Measure&amp;Incentive Picklist'!$E:$J,2,FALSE))</f>
        <v/>
      </c>
      <c r="E131" s="73"/>
      <c r="F131" s="70"/>
      <c r="G131" s="70"/>
      <c r="H131" s="70"/>
      <c r="J131" s="70"/>
      <c r="K131" s="70"/>
      <c r="S131" s="69"/>
      <c r="T131" s="69"/>
      <c r="U131" s="71"/>
      <c r="V131" s="71"/>
      <c r="W131" s="72" t="str">
        <f t="shared" si="5"/>
        <v/>
      </c>
      <c r="X131" s="126" t="str">
        <f t="shared" si="6"/>
        <v/>
      </c>
    </row>
    <row r="132" spans="1:24" x14ac:dyDescent="0.25">
      <c r="A132" s="66">
        <f t="shared" si="7"/>
        <v>125</v>
      </c>
      <c r="B132" s="69"/>
      <c r="C132" s="69"/>
      <c r="D132" s="66" t="str">
        <f>IF(C132="", "",VLOOKUP($C132,'Measure&amp;Incentive Picklist'!$E:$J,2,FALSE))</f>
        <v/>
      </c>
      <c r="E132" s="73"/>
      <c r="F132" s="70"/>
      <c r="G132" s="70"/>
      <c r="H132" s="70"/>
      <c r="J132" s="70"/>
      <c r="K132" s="70"/>
      <c r="S132" s="69"/>
      <c r="T132" s="69"/>
      <c r="U132" s="71"/>
      <c r="V132" s="71"/>
      <c r="W132" s="72" t="str">
        <f t="shared" si="5"/>
        <v/>
      </c>
      <c r="X132" s="126" t="str">
        <f t="shared" si="6"/>
        <v/>
      </c>
    </row>
    <row r="133" spans="1:24" x14ac:dyDescent="0.25">
      <c r="A133" s="66">
        <f t="shared" si="7"/>
        <v>126</v>
      </c>
      <c r="B133" s="69"/>
      <c r="C133" s="69"/>
      <c r="D133" s="66" t="str">
        <f>IF(C133="", "",VLOOKUP($C133,'Measure&amp;Incentive Picklist'!$E:$J,2,FALSE))</f>
        <v/>
      </c>
      <c r="E133" s="73"/>
      <c r="F133" s="70"/>
      <c r="G133" s="70"/>
      <c r="H133" s="70"/>
      <c r="J133" s="70"/>
      <c r="K133" s="70"/>
      <c r="S133" s="69"/>
      <c r="T133" s="69"/>
      <c r="U133" s="71"/>
      <c r="V133" s="71"/>
      <c r="W133" s="72" t="str">
        <f t="shared" si="5"/>
        <v/>
      </c>
      <c r="X133" s="126" t="str">
        <f t="shared" si="6"/>
        <v/>
      </c>
    </row>
    <row r="134" spans="1:24" x14ac:dyDescent="0.25">
      <c r="A134" s="66">
        <f t="shared" si="7"/>
        <v>127</v>
      </c>
      <c r="B134" s="69"/>
      <c r="C134" s="69"/>
      <c r="D134" s="66" t="str">
        <f>IF(C134="", "",VLOOKUP($C134,'Measure&amp;Incentive Picklist'!$E:$J,2,FALSE))</f>
        <v/>
      </c>
      <c r="E134" s="73"/>
      <c r="F134" s="70"/>
      <c r="G134" s="70"/>
      <c r="H134" s="70"/>
      <c r="J134" s="70"/>
      <c r="K134" s="70"/>
      <c r="S134" s="69"/>
      <c r="T134" s="69"/>
      <c r="U134" s="71"/>
      <c r="V134" s="71"/>
      <c r="W134" s="72" t="str">
        <f t="shared" si="5"/>
        <v/>
      </c>
      <c r="X134" s="126" t="str">
        <f t="shared" si="6"/>
        <v/>
      </c>
    </row>
    <row r="135" spans="1:24" x14ac:dyDescent="0.25">
      <c r="A135" s="66">
        <f t="shared" si="7"/>
        <v>128</v>
      </c>
      <c r="B135" s="69"/>
      <c r="C135" s="69"/>
      <c r="D135" s="66" t="str">
        <f>IF(C135="", "",VLOOKUP($C135,'Measure&amp;Incentive Picklist'!$E:$J,2,FALSE))</f>
        <v/>
      </c>
      <c r="E135" s="73"/>
      <c r="F135" s="70"/>
      <c r="G135" s="70"/>
      <c r="H135" s="70"/>
      <c r="J135" s="70"/>
      <c r="K135" s="70"/>
      <c r="S135" s="69"/>
      <c r="T135" s="69"/>
      <c r="U135" s="71"/>
      <c r="V135" s="71"/>
      <c r="W135" s="72" t="str">
        <f t="shared" si="5"/>
        <v/>
      </c>
      <c r="X135" s="126" t="str">
        <f t="shared" si="6"/>
        <v/>
      </c>
    </row>
    <row r="136" spans="1:24" x14ac:dyDescent="0.25">
      <c r="A136" s="66">
        <f t="shared" si="7"/>
        <v>129</v>
      </c>
      <c r="B136" s="69"/>
      <c r="C136" s="69"/>
      <c r="D136" s="66" t="str">
        <f>IF(C136="", "",VLOOKUP($C136,'Measure&amp;Incentive Picklist'!$E:$J,2,FALSE))</f>
        <v/>
      </c>
      <c r="E136" s="73"/>
      <c r="F136" s="70"/>
      <c r="G136" s="70"/>
      <c r="H136" s="70"/>
      <c r="J136" s="70"/>
      <c r="K136" s="70"/>
      <c r="S136" s="69"/>
      <c r="T136" s="69"/>
      <c r="U136" s="71"/>
      <c r="V136" s="71"/>
      <c r="W136" s="72" t="str">
        <f t="shared" si="5"/>
        <v/>
      </c>
      <c r="X136" s="126" t="str">
        <f t="shared" si="6"/>
        <v/>
      </c>
    </row>
    <row r="137" spans="1:24" x14ac:dyDescent="0.25">
      <c r="A137" s="66">
        <f t="shared" si="7"/>
        <v>130</v>
      </c>
      <c r="B137" s="69"/>
      <c r="C137" s="69"/>
      <c r="D137" s="66" t="str">
        <f>IF(C137="", "",VLOOKUP($C137,'Measure&amp;Incentive Picklist'!$E:$J,2,FALSE))</f>
        <v/>
      </c>
      <c r="E137" s="73"/>
      <c r="F137" s="70"/>
      <c r="G137" s="70"/>
      <c r="H137" s="70"/>
      <c r="J137" s="70"/>
      <c r="K137" s="70"/>
      <c r="S137" s="69"/>
      <c r="T137" s="69"/>
      <c r="U137" s="71"/>
      <c r="V137" s="71"/>
      <c r="W137" s="72" t="str">
        <f t="shared" ref="W137:W200" si="8">IF(AND(U137="",V137=""),"",$U137+$V137)</f>
        <v/>
      </c>
      <c r="X137" s="126" t="str">
        <f t="shared" ref="X137:X200" si="9">IF(ISTEXT(C137),"Contact ConEd","")</f>
        <v/>
      </c>
    </row>
    <row r="138" spans="1:24" x14ac:dyDescent="0.25">
      <c r="A138" s="66">
        <f t="shared" ref="A138:A201" si="10">A137+1</f>
        <v>131</v>
      </c>
      <c r="B138" s="69"/>
      <c r="C138" s="69"/>
      <c r="D138" s="66" t="str">
        <f>IF(C138="", "",VLOOKUP($C138,'Measure&amp;Incentive Picklist'!$E:$J,2,FALSE))</f>
        <v/>
      </c>
      <c r="E138" s="73"/>
      <c r="F138" s="70"/>
      <c r="G138" s="70"/>
      <c r="H138" s="70"/>
      <c r="J138" s="70"/>
      <c r="K138" s="70"/>
      <c r="S138" s="69"/>
      <c r="T138" s="69"/>
      <c r="U138" s="71"/>
      <c r="V138" s="71"/>
      <c r="W138" s="72" t="str">
        <f t="shared" si="8"/>
        <v/>
      </c>
      <c r="X138" s="126" t="str">
        <f t="shared" si="9"/>
        <v/>
      </c>
    </row>
    <row r="139" spans="1:24" x14ac:dyDescent="0.25">
      <c r="A139" s="66">
        <f t="shared" si="10"/>
        <v>132</v>
      </c>
      <c r="B139" s="69"/>
      <c r="C139" s="69"/>
      <c r="D139" s="66" t="str">
        <f>IF(C139="", "",VLOOKUP($C139,'Measure&amp;Incentive Picklist'!$E:$J,2,FALSE))</f>
        <v/>
      </c>
      <c r="E139" s="73"/>
      <c r="F139" s="70"/>
      <c r="G139" s="70"/>
      <c r="H139" s="70"/>
      <c r="J139" s="70"/>
      <c r="K139" s="70"/>
      <c r="S139" s="69"/>
      <c r="T139" s="69"/>
      <c r="U139" s="71"/>
      <c r="V139" s="71"/>
      <c r="W139" s="72" t="str">
        <f t="shared" si="8"/>
        <v/>
      </c>
      <c r="X139" s="126" t="str">
        <f t="shared" si="9"/>
        <v/>
      </c>
    </row>
    <row r="140" spans="1:24" x14ac:dyDescent="0.25">
      <c r="A140" s="66">
        <f t="shared" si="10"/>
        <v>133</v>
      </c>
      <c r="B140" s="69"/>
      <c r="C140" s="69"/>
      <c r="D140" s="66" t="str">
        <f>IF(C140="", "",VLOOKUP($C140,'Measure&amp;Incentive Picklist'!$E:$J,2,FALSE))</f>
        <v/>
      </c>
      <c r="E140" s="73"/>
      <c r="F140" s="70"/>
      <c r="G140" s="70"/>
      <c r="H140" s="70"/>
      <c r="J140" s="70"/>
      <c r="K140" s="70"/>
      <c r="S140" s="69"/>
      <c r="T140" s="69"/>
      <c r="U140" s="71"/>
      <c r="V140" s="71"/>
      <c r="W140" s="72" t="str">
        <f t="shared" si="8"/>
        <v/>
      </c>
      <c r="X140" s="126" t="str">
        <f t="shared" si="9"/>
        <v/>
      </c>
    </row>
    <row r="141" spans="1:24" x14ac:dyDescent="0.25">
      <c r="A141" s="66">
        <f t="shared" si="10"/>
        <v>134</v>
      </c>
      <c r="B141" s="69"/>
      <c r="C141" s="69"/>
      <c r="D141" s="66" t="str">
        <f>IF(C141="", "",VLOOKUP($C141,'Measure&amp;Incentive Picklist'!$E:$J,2,FALSE))</f>
        <v/>
      </c>
      <c r="E141" s="73"/>
      <c r="F141" s="70"/>
      <c r="G141" s="70"/>
      <c r="H141" s="70"/>
      <c r="J141" s="70"/>
      <c r="K141" s="70"/>
      <c r="S141" s="69"/>
      <c r="T141" s="69"/>
      <c r="U141" s="71"/>
      <c r="V141" s="71"/>
      <c r="W141" s="72" t="str">
        <f t="shared" si="8"/>
        <v/>
      </c>
      <c r="X141" s="126" t="str">
        <f t="shared" si="9"/>
        <v/>
      </c>
    </row>
    <row r="142" spans="1:24" x14ac:dyDescent="0.25">
      <c r="A142" s="66">
        <f t="shared" si="10"/>
        <v>135</v>
      </c>
      <c r="B142" s="69"/>
      <c r="C142" s="69"/>
      <c r="D142" s="66" t="str">
        <f>IF(C142="", "",VLOOKUP($C142,'Measure&amp;Incentive Picklist'!$E:$J,2,FALSE))</f>
        <v/>
      </c>
      <c r="E142" s="73"/>
      <c r="F142" s="70"/>
      <c r="G142" s="70"/>
      <c r="H142" s="70"/>
      <c r="J142" s="70"/>
      <c r="K142" s="70"/>
      <c r="S142" s="69"/>
      <c r="T142" s="69"/>
      <c r="U142" s="71"/>
      <c r="V142" s="71"/>
      <c r="W142" s="72" t="str">
        <f t="shared" si="8"/>
        <v/>
      </c>
      <c r="X142" s="126" t="str">
        <f t="shared" si="9"/>
        <v/>
      </c>
    </row>
    <row r="143" spans="1:24" x14ac:dyDescent="0.25">
      <c r="A143" s="66">
        <f t="shared" si="10"/>
        <v>136</v>
      </c>
      <c r="B143" s="69"/>
      <c r="C143" s="69"/>
      <c r="D143" s="66" t="str">
        <f>IF(C143="", "",VLOOKUP($C143,'Measure&amp;Incentive Picklist'!$E:$J,2,FALSE))</f>
        <v/>
      </c>
      <c r="E143" s="73"/>
      <c r="F143" s="70"/>
      <c r="G143" s="70"/>
      <c r="H143" s="70"/>
      <c r="J143" s="70"/>
      <c r="K143" s="70"/>
      <c r="S143" s="69"/>
      <c r="T143" s="69"/>
      <c r="U143" s="71"/>
      <c r="V143" s="71"/>
      <c r="W143" s="72" t="str">
        <f t="shared" si="8"/>
        <v/>
      </c>
      <c r="X143" s="126" t="str">
        <f t="shared" si="9"/>
        <v/>
      </c>
    </row>
    <row r="144" spans="1:24" x14ac:dyDescent="0.25">
      <c r="A144" s="66">
        <f t="shared" si="10"/>
        <v>137</v>
      </c>
      <c r="B144" s="69"/>
      <c r="C144" s="69"/>
      <c r="D144" s="66" t="str">
        <f>IF(C144="", "",VLOOKUP($C144,'Measure&amp;Incentive Picklist'!$E:$J,2,FALSE))</f>
        <v/>
      </c>
      <c r="E144" s="73"/>
      <c r="F144" s="70"/>
      <c r="G144" s="70"/>
      <c r="H144" s="70"/>
      <c r="J144" s="70"/>
      <c r="K144" s="70"/>
      <c r="S144" s="69"/>
      <c r="T144" s="69"/>
      <c r="U144" s="71"/>
      <c r="V144" s="71"/>
      <c r="W144" s="72" t="str">
        <f t="shared" si="8"/>
        <v/>
      </c>
      <c r="X144" s="126" t="str">
        <f t="shared" si="9"/>
        <v/>
      </c>
    </row>
    <row r="145" spans="1:24" x14ac:dyDescent="0.25">
      <c r="A145" s="66">
        <f t="shared" si="10"/>
        <v>138</v>
      </c>
      <c r="B145" s="69"/>
      <c r="C145" s="69"/>
      <c r="D145" s="66" t="str">
        <f>IF(C145="", "",VLOOKUP($C145,'Measure&amp;Incentive Picklist'!$E:$J,2,FALSE))</f>
        <v/>
      </c>
      <c r="E145" s="73"/>
      <c r="F145" s="70"/>
      <c r="G145" s="70"/>
      <c r="H145" s="70"/>
      <c r="J145" s="70"/>
      <c r="K145" s="70"/>
      <c r="S145" s="69"/>
      <c r="T145" s="69"/>
      <c r="U145" s="71"/>
      <c r="V145" s="71"/>
      <c r="W145" s="72" t="str">
        <f t="shared" si="8"/>
        <v/>
      </c>
      <c r="X145" s="126" t="str">
        <f t="shared" si="9"/>
        <v/>
      </c>
    </row>
    <row r="146" spans="1:24" x14ac:dyDescent="0.25">
      <c r="A146" s="66">
        <f t="shared" si="10"/>
        <v>139</v>
      </c>
      <c r="B146" s="69"/>
      <c r="C146" s="69"/>
      <c r="D146" s="66" t="str">
        <f>IF(C146="", "",VLOOKUP($C146,'Measure&amp;Incentive Picklist'!$E:$J,2,FALSE))</f>
        <v/>
      </c>
      <c r="E146" s="73"/>
      <c r="F146" s="70"/>
      <c r="G146" s="70"/>
      <c r="H146" s="70"/>
      <c r="J146" s="70"/>
      <c r="K146" s="70"/>
      <c r="S146" s="69"/>
      <c r="T146" s="69"/>
      <c r="U146" s="71"/>
      <c r="V146" s="71"/>
      <c r="W146" s="72" t="str">
        <f t="shared" si="8"/>
        <v/>
      </c>
      <c r="X146" s="126" t="str">
        <f t="shared" si="9"/>
        <v/>
      </c>
    </row>
    <row r="147" spans="1:24" x14ac:dyDescent="0.25">
      <c r="A147" s="66">
        <f t="shared" si="10"/>
        <v>140</v>
      </c>
      <c r="B147" s="69"/>
      <c r="C147" s="69"/>
      <c r="D147" s="66" t="str">
        <f>IF(C147="", "",VLOOKUP($C147,'Measure&amp;Incentive Picklist'!$E:$J,2,FALSE))</f>
        <v/>
      </c>
      <c r="E147" s="73"/>
      <c r="F147" s="70"/>
      <c r="G147" s="70"/>
      <c r="H147" s="70"/>
      <c r="J147" s="70"/>
      <c r="K147" s="70"/>
      <c r="S147" s="69"/>
      <c r="T147" s="69"/>
      <c r="U147" s="71"/>
      <c r="V147" s="71"/>
      <c r="W147" s="72" t="str">
        <f t="shared" si="8"/>
        <v/>
      </c>
      <c r="X147" s="126" t="str">
        <f t="shared" si="9"/>
        <v/>
      </c>
    </row>
    <row r="148" spans="1:24" x14ac:dyDescent="0.25">
      <c r="A148" s="66">
        <f t="shared" si="10"/>
        <v>141</v>
      </c>
      <c r="B148" s="69"/>
      <c r="C148" s="69"/>
      <c r="D148" s="66" t="str">
        <f>IF(C148="", "",VLOOKUP($C148,'Measure&amp;Incentive Picklist'!$E:$J,2,FALSE))</f>
        <v/>
      </c>
      <c r="E148" s="73"/>
      <c r="F148" s="70"/>
      <c r="G148" s="70"/>
      <c r="H148" s="70"/>
      <c r="J148" s="70"/>
      <c r="K148" s="70"/>
      <c r="S148" s="69"/>
      <c r="T148" s="69"/>
      <c r="U148" s="71"/>
      <c r="V148" s="71"/>
      <c r="W148" s="72" t="str">
        <f t="shared" si="8"/>
        <v/>
      </c>
      <c r="X148" s="126" t="str">
        <f t="shared" si="9"/>
        <v/>
      </c>
    </row>
    <row r="149" spans="1:24" x14ac:dyDescent="0.25">
      <c r="A149" s="66">
        <f t="shared" si="10"/>
        <v>142</v>
      </c>
      <c r="B149" s="69"/>
      <c r="C149" s="69"/>
      <c r="D149" s="66" t="str">
        <f>IF(C149="", "",VLOOKUP($C149,'Measure&amp;Incentive Picklist'!$E:$J,2,FALSE))</f>
        <v/>
      </c>
      <c r="E149" s="73"/>
      <c r="F149" s="70"/>
      <c r="G149" s="70"/>
      <c r="H149" s="70"/>
      <c r="J149" s="70"/>
      <c r="K149" s="70"/>
      <c r="S149" s="69"/>
      <c r="T149" s="69"/>
      <c r="U149" s="71"/>
      <c r="V149" s="71"/>
      <c r="W149" s="72" t="str">
        <f t="shared" si="8"/>
        <v/>
      </c>
      <c r="X149" s="126" t="str">
        <f t="shared" si="9"/>
        <v/>
      </c>
    </row>
    <row r="150" spans="1:24" x14ac:dyDescent="0.25">
      <c r="A150" s="66">
        <f t="shared" si="10"/>
        <v>143</v>
      </c>
      <c r="B150" s="69"/>
      <c r="C150" s="69"/>
      <c r="D150" s="66" t="str">
        <f>IF(C150="", "",VLOOKUP($C150,'Measure&amp;Incentive Picklist'!$E:$J,2,FALSE))</f>
        <v/>
      </c>
      <c r="E150" s="73"/>
      <c r="F150" s="70"/>
      <c r="G150" s="70"/>
      <c r="H150" s="70"/>
      <c r="J150" s="70"/>
      <c r="K150" s="70"/>
      <c r="S150" s="69"/>
      <c r="T150" s="69"/>
      <c r="U150" s="71"/>
      <c r="V150" s="71"/>
      <c r="W150" s="72" t="str">
        <f t="shared" si="8"/>
        <v/>
      </c>
      <c r="X150" s="126" t="str">
        <f t="shared" si="9"/>
        <v/>
      </c>
    </row>
    <row r="151" spans="1:24" x14ac:dyDescent="0.25">
      <c r="A151" s="66">
        <f t="shared" si="10"/>
        <v>144</v>
      </c>
      <c r="B151" s="69"/>
      <c r="C151" s="69"/>
      <c r="D151" s="66" t="str">
        <f>IF(C151="", "",VLOOKUP($C151,'Measure&amp;Incentive Picklist'!$E:$J,2,FALSE))</f>
        <v/>
      </c>
      <c r="E151" s="73"/>
      <c r="F151" s="70"/>
      <c r="G151" s="70"/>
      <c r="H151" s="70"/>
      <c r="J151" s="70"/>
      <c r="K151" s="70"/>
      <c r="S151" s="69"/>
      <c r="T151" s="69"/>
      <c r="U151" s="71"/>
      <c r="V151" s="71"/>
      <c r="W151" s="72" t="str">
        <f t="shared" si="8"/>
        <v/>
      </c>
      <c r="X151" s="126" t="str">
        <f t="shared" si="9"/>
        <v/>
      </c>
    </row>
    <row r="152" spans="1:24" x14ac:dyDescent="0.25">
      <c r="A152" s="66">
        <f t="shared" si="10"/>
        <v>145</v>
      </c>
      <c r="B152" s="69"/>
      <c r="C152" s="69"/>
      <c r="D152" s="66" t="str">
        <f>IF(C152="", "",VLOOKUP($C152,'Measure&amp;Incentive Picklist'!$E:$J,2,FALSE))</f>
        <v/>
      </c>
      <c r="E152" s="73"/>
      <c r="F152" s="70"/>
      <c r="G152" s="70"/>
      <c r="H152" s="70"/>
      <c r="J152" s="70"/>
      <c r="K152" s="70"/>
      <c r="S152" s="69"/>
      <c r="T152" s="69"/>
      <c r="U152" s="71"/>
      <c r="V152" s="71"/>
      <c r="W152" s="72" t="str">
        <f t="shared" si="8"/>
        <v/>
      </c>
      <c r="X152" s="126" t="str">
        <f t="shared" si="9"/>
        <v/>
      </c>
    </row>
    <row r="153" spans="1:24" x14ac:dyDescent="0.25">
      <c r="A153" s="66">
        <f t="shared" si="10"/>
        <v>146</v>
      </c>
      <c r="B153" s="69"/>
      <c r="C153" s="69"/>
      <c r="D153" s="66" t="str">
        <f>IF(C153="", "",VLOOKUP($C153,'Measure&amp;Incentive Picklist'!$E:$J,2,FALSE))</f>
        <v/>
      </c>
      <c r="E153" s="73"/>
      <c r="F153" s="70"/>
      <c r="G153" s="70"/>
      <c r="H153" s="70"/>
      <c r="J153" s="70"/>
      <c r="K153" s="70"/>
      <c r="S153" s="69"/>
      <c r="T153" s="69"/>
      <c r="U153" s="71"/>
      <c r="V153" s="71"/>
      <c r="W153" s="72" t="str">
        <f t="shared" si="8"/>
        <v/>
      </c>
      <c r="X153" s="126" t="str">
        <f t="shared" si="9"/>
        <v/>
      </c>
    </row>
    <row r="154" spans="1:24" x14ac:dyDescent="0.25">
      <c r="A154" s="66">
        <f t="shared" si="10"/>
        <v>147</v>
      </c>
      <c r="B154" s="69"/>
      <c r="C154" s="69"/>
      <c r="D154" s="66" t="str">
        <f>IF(C154="", "",VLOOKUP($C154,'Measure&amp;Incentive Picklist'!$E:$J,2,FALSE))</f>
        <v/>
      </c>
      <c r="E154" s="73"/>
      <c r="F154" s="70"/>
      <c r="G154" s="70"/>
      <c r="H154" s="70"/>
      <c r="J154" s="70"/>
      <c r="K154" s="70"/>
      <c r="S154" s="69"/>
      <c r="T154" s="69"/>
      <c r="U154" s="71"/>
      <c r="V154" s="71"/>
      <c r="W154" s="72" t="str">
        <f t="shared" si="8"/>
        <v/>
      </c>
      <c r="X154" s="126" t="str">
        <f t="shared" si="9"/>
        <v/>
      </c>
    </row>
    <row r="155" spans="1:24" x14ac:dyDescent="0.25">
      <c r="A155" s="66">
        <f t="shared" si="10"/>
        <v>148</v>
      </c>
      <c r="B155" s="69"/>
      <c r="C155" s="69"/>
      <c r="D155" s="66" t="str">
        <f>IF(C155="", "",VLOOKUP($C155,'Measure&amp;Incentive Picklist'!$E:$J,2,FALSE))</f>
        <v/>
      </c>
      <c r="E155" s="73"/>
      <c r="F155" s="70"/>
      <c r="G155" s="70"/>
      <c r="H155" s="70"/>
      <c r="J155" s="70"/>
      <c r="K155" s="70"/>
      <c r="S155" s="69"/>
      <c r="T155" s="69"/>
      <c r="U155" s="71"/>
      <c r="V155" s="71"/>
      <c r="W155" s="72" t="str">
        <f t="shared" si="8"/>
        <v/>
      </c>
      <c r="X155" s="126" t="str">
        <f t="shared" si="9"/>
        <v/>
      </c>
    </row>
    <row r="156" spans="1:24" x14ac:dyDescent="0.25">
      <c r="A156" s="66">
        <f t="shared" si="10"/>
        <v>149</v>
      </c>
      <c r="B156" s="69"/>
      <c r="C156" s="69"/>
      <c r="D156" s="66" t="str">
        <f>IF(C156="", "",VLOOKUP($C156,'Measure&amp;Incentive Picklist'!$E:$J,2,FALSE))</f>
        <v/>
      </c>
      <c r="E156" s="73"/>
      <c r="F156" s="70"/>
      <c r="G156" s="70"/>
      <c r="H156" s="70"/>
      <c r="J156" s="70"/>
      <c r="K156" s="70"/>
      <c r="S156" s="69"/>
      <c r="T156" s="69"/>
      <c r="U156" s="71"/>
      <c r="V156" s="71"/>
      <c r="W156" s="72" t="str">
        <f t="shared" si="8"/>
        <v/>
      </c>
      <c r="X156" s="126" t="str">
        <f t="shared" si="9"/>
        <v/>
      </c>
    </row>
    <row r="157" spans="1:24" x14ac:dyDescent="0.25">
      <c r="A157" s="66">
        <f t="shared" si="10"/>
        <v>150</v>
      </c>
      <c r="B157" s="69"/>
      <c r="C157" s="69"/>
      <c r="D157" s="66" t="str">
        <f>IF(C157="", "",VLOOKUP($C157,'Measure&amp;Incentive Picklist'!$E:$J,2,FALSE))</f>
        <v/>
      </c>
      <c r="E157" s="73"/>
      <c r="F157" s="70"/>
      <c r="G157" s="70"/>
      <c r="H157" s="70"/>
      <c r="J157" s="70"/>
      <c r="K157" s="70"/>
      <c r="S157" s="69"/>
      <c r="T157" s="69"/>
      <c r="U157" s="71"/>
      <c r="V157" s="71"/>
      <c r="W157" s="72" t="str">
        <f t="shared" si="8"/>
        <v/>
      </c>
      <c r="X157" s="126" t="str">
        <f t="shared" si="9"/>
        <v/>
      </c>
    </row>
    <row r="158" spans="1:24" x14ac:dyDescent="0.25">
      <c r="A158" s="66">
        <f t="shared" si="10"/>
        <v>151</v>
      </c>
      <c r="B158" s="69"/>
      <c r="C158" s="69"/>
      <c r="D158" s="66" t="str">
        <f>IF(C158="", "",VLOOKUP($C158,'Measure&amp;Incentive Picklist'!$E:$J,2,FALSE))</f>
        <v/>
      </c>
      <c r="E158" s="73"/>
      <c r="F158" s="70"/>
      <c r="G158" s="70"/>
      <c r="H158" s="70"/>
      <c r="J158" s="70"/>
      <c r="K158" s="70"/>
      <c r="S158" s="69"/>
      <c r="T158" s="69"/>
      <c r="U158" s="71"/>
      <c r="V158" s="71"/>
      <c r="W158" s="72" t="str">
        <f t="shared" si="8"/>
        <v/>
      </c>
      <c r="X158" s="126" t="str">
        <f t="shared" si="9"/>
        <v/>
      </c>
    </row>
    <row r="159" spans="1:24" x14ac:dyDescent="0.25">
      <c r="A159" s="66">
        <f t="shared" si="10"/>
        <v>152</v>
      </c>
      <c r="B159" s="69"/>
      <c r="C159" s="69"/>
      <c r="D159" s="66" t="str">
        <f>IF(C159="", "",VLOOKUP($C159,'Measure&amp;Incentive Picklist'!$E:$J,2,FALSE))</f>
        <v/>
      </c>
      <c r="E159" s="73"/>
      <c r="F159" s="70"/>
      <c r="G159" s="70"/>
      <c r="H159" s="70"/>
      <c r="J159" s="70"/>
      <c r="K159" s="70"/>
      <c r="S159" s="69"/>
      <c r="T159" s="69"/>
      <c r="U159" s="71"/>
      <c r="V159" s="71"/>
      <c r="W159" s="72" t="str">
        <f t="shared" si="8"/>
        <v/>
      </c>
      <c r="X159" s="126" t="str">
        <f t="shared" si="9"/>
        <v/>
      </c>
    </row>
    <row r="160" spans="1:24" x14ac:dyDescent="0.25">
      <c r="A160" s="66">
        <f t="shared" si="10"/>
        <v>153</v>
      </c>
      <c r="B160" s="69"/>
      <c r="C160" s="69"/>
      <c r="D160" s="66" t="str">
        <f>IF(C160="", "",VLOOKUP($C160,'Measure&amp;Incentive Picklist'!$E:$J,2,FALSE))</f>
        <v/>
      </c>
      <c r="E160" s="73"/>
      <c r="F160" s="70"/>
      <c r="G160" s="70"/>
      <c r="H160" s="70"/>
      <c r="J160" s="70"/>
      <c r="K160" s="70"/>
      <c r="S160" s="69"/>
      <c r="T160" s="69"/>
      <c r="U160" s="71"/>
      <c r="V160" s="71"/>
      <c r="W160" s="72" t="str">
        <f t="shared" si="8"/>
        <v/>
      </c>
      <c r="X160" s="126" t="str">
        <f t="shared" si="9"/>
        <v/>
      </c>
    </row>
    <row r="161" spans="1:24" x14ac:dyDescent="0.25">
      <c r="A161" s="66">
        <f t="shared" si="10"/>
        <v>154</v>
      </c>
      <c r="B161" s="69"/>
      <c r="C161" s="69"/>
      <c r="D161" s="66" t="str">
        <f>IF(C161="", "",VLOOKUP($C161,'Measure&amp;Incentive Picklist'!$E:$J,2,FALSE))</f>
        <v/>
      </c>
      <c r="E161" s="73"/>
      <c r="F161" s="70"/>
      <c r="G161" s="70"/>
      <c r="H161" s="70"/>
      <c r="J161" s="70"/>
      <c r="K161" s="70"/>
      <c r="S161" s="69"/>
      <c r="T161" s="69"/>
      <c r="U161" s="71"/>
      <c r="V161" s="71"/>
      <c r="W161" s="72" t="str">
        <f t="shared" si="8"/>
        <v/>
      </c>
      <c r="X161" s="126" t="str">
        <f t="shared" si="9"/>
        <v/>
      </c>
    </row>
    <row r="162" spans="1:24" x14ac:dyDescent="0.25">
      <c r="A162" s="66">
        <f t="shared" si="10"/>
        <v>155</v>
      </c>
      <c r="B162" s="69"/>
      <c r="C162" s="69"/>
      <c r="D162" s="66" t="str">
        <f>IF(C162="", "",VLOOKUP($C162,'Measure&amp;Incentive Picklist'!$E:$J,2,FALSE))</f>
        <v/>
      </c>
      <c r="E162" s="73"/>
      <c r="F162" s="70"/>
      <c r="G162" s="70"/>
      <c r="H162" s="70"/>
      <c r="J162" s="70"/>
      <c r="K162" s="70"/>
      <c r="S162" s="69"/>
      <c r="T162" s="69"/>
      <c r="U162" s="71"/>
      <c r="V162" s="71"/>
      <c r="W162" s="72" t="str">
        <f t="shared" si="8"/>
        <v/>
      </c>
      <c r="X162" s="126" t="str">
        <f t="shared" si="9"/>
        <v/>
      </c>
    </row>
    <row r="163" spans="1:24" x14ac:dyDescent="0.25">
      <c r="A163" s="66">
        <f t="shared" si="10"/>
        <v>156</v>
      </c>
      <c r="B163" s="69"/>
      <c r="C163" s="69"/>
      <c r="D163" s="66" t="str">
        <f>IF(C163="", "",VLOOKUP($C163,'Measure&amp;Incentive Picklist'!$E:$J,2,FALSE))</f>
        <v/>
      </c>
      <c r="E163" s="73"/>
      <c r="F163" s="70"/>
      <c r="G163" s="70"/>
      <c r="H163" s="70"/>
      <c r="J163" s="70"/>
      <c r="K163" s="70"/>
      <c r="S163" s="69"/>
      <c r="T163" s="69"/>
      <c r="U163" s="71"/>
      <c r="V163" s="71"/>
      <c r="W163" s="72" t="str">
        <f t="shared" si="8"/>
        <v/>
      </c>
      <c r="X163" s="126" t="str">
        <f t="shared" si="9"/>
        <v/>
      </c>
    </row>
    <row r="164" spans="1:24" x14ac:dyDescent="0.25">
      <c r="A164" s="66">
        <f t="shared" si="10"/>
        <v>157</v>
      </c>
      <c r="B164" s="69"/>
      <c r="C164" s="69"/>
      <c r="D164" s="66" t="str">
        <f>IF(C164="", "",VLOOKUP($C164,'Measure&amp;Incentive Picklist'!$E:$J,2,FALSE))</f>
        <v/>
      </c>
      <c r="E164" s="73"/>
      <c r="F164" s="70"/>
      <c r="G164" s="70"/>
      <c r="H164" s="70"/>
      <c r="J164" s="70"/>
      <c r="K164" s="70"/>
      <c r="S164" s="69"/>
      <c r="T164" s="69"/>
      <c r="U164" s="71"/>
      <c r="V164" s="71"/>
      <c r="W164" s="72" t="str">
        <f t="shared" si="8"/>
        <v/>
      </c>
      <c r="X164" s="126" t="str">
        <f t="shared" si="9"/>
        <v/>
      </c>
    </row>
    <row r="165" spans="1:24" x14ac:dyDescent="0.25">
      <c r="A165" s="66">
        <f t="shared" si="10"/>
        <v>158</v>
      </c>
      <c r="B165" s="69"/>
      <c r="C165" s="69"/>
      <c r="D165" s="66" t="str">
        <f>IF(C165="", "",VLOOKUP($C165,'Measure&amp;Incentive Picklist'!$E:$J,2,FALSE))</f>
        <v/>
      </c>
      <c r="E165" s="73"/>
      <c r="F165" s="70"/>
      <c r="G165" s="70"/>
      <c r="H165" s="70"/>
      <c r="J165" s="70"/>
      <c r="K165" s="70"/>
      <c r="S165" s="69"/>
      <c r="T165" s="69"/>
      <c r="U165" s="71"/>
      <c r="V165" s="71"/>
      <c r="W165" s="72" t="str">
        <f t="shared" si="8"/>
        <v/>
      </c>
      <c r="X165" s="126" t="str">
        <f t="shared" si="9"/>
        <v/>
      </c>
    </row>
    <row r="166" spans="1:24" x14ac:dyDescent="0.25">
      <c r="A166" s="66">
        <f t="shared" si="10"/>
        <v>159</v>
      </c>
      <c r="B166" s="69"/>
      <c r="C166" s="69"/>
      <c r="D166" s="66" t="str">
        <f>IF(C166="", "",VLOOKUP($C166,'Measure&amp;Incentive Picklist'!$E:$J,2,FALSE))</f>
        <v/>
      </c>
      <c r="E166" s="73"/>
      <c r="F166" s="70"/>
      <c r="G166" s="70"/>
      <c r="H166" s="70"/>
      <c r="J166" s="70"/>
      <c r="K166" s="70"/>
      <c r="S166" s="69"/>
      <c r="T166" s="69"/>
      <c r="U166" s="71"/>
      <c r="V166" s="71"/>
      <c r="W166" s="72" t="str">
        <f t="shared" si="8"/>
        <v/>
      </c>
      <c r="X166" s="126" t="str">
        <f t="shared" si="9"/>
        <v/>
      </c>
    </row>
    <row r="167" spans="1:24" x14ac:dyDescent="0.25">
      <c r="A167" s="66">
        <f t="shared" si="10"/>
        <v>160</v>
      </c>
      <c r="B167" s="69"/>
      <c r="C167" s="69"/>
      <c r="D167" s="66" t="str">
        <f>IF(C167="", "",VLOOKUP($C167,'Measure&amp;Incentive Picklist'!$E:$J,2,FALSE))</f>
        <v/>
      </c>
      <c r="E167" s="73"/>
      <c r="F167" s="70"/>
      <c r="G167" s="70"/>
      <c r="H167" s="70"/>
      <c r="J167" s="70"/>
      <c r="K167" s="70"/>
      <c r="S167" s="69"/>
      <c r="T167" s="69"/>
      <c r="U167" s="71"/>
      <c r="V167" s="71"/>
      <c r="W167" s="72" t="str">
        <f t="shared" si="8"/>
        <v/>
      </c>
      <c r="X167" s="126" t="str">
        <f t="shared" si="9"/>
        <v/>
      </c>
    </row>
    <row r="168" spans="1:24" x14ac:dyDescent="0.25">
      <c r="A168" s="66">
        <f t="shared" si="10"/>
        <v>161</v>
      </c>
      <c r="B168" s="69"/>
      <c r="C168" s="69"/>
      <c r="D168" s="66" t="str">
        <f>IF(C168="", "",VLOOKUP($C168,'Measure&amp;Incentive Picklist'!$E:$J,2,FALSE))</f>
        <v/>
      </c>
      <c r="E168" s="73"/>
      <c r="F168" s="70"/>
      <c r="G168" s="70"/>
      <c r="H168" s="70"/>
      <c r="J168" s="70"/>
      <c r="K168" s="70"/>
      <c r="S168" s="69"/>
      <c r="T168" s="69"/>
      <c r="U168" s="71"/>
      <c r="V168" s="71"/>
      <c r="W168" s="72" t="str">
        <f t="shared" si="8"/>
        <v/>
      </c>
      <c r="X168" s="126" t="str">
        <f t="shared" si="9"/>
        <v/>
      </c>
    </row>
    <row r="169" spans="1:24" x14ac:dyDescent="0.25">
      <c r="A169" s="66">
        <f t="shared" si="10"/>
        <v>162</v>
      </c>
      <c r="B169" s="69"/>
      <c r="C169" s="69"/>
      <c r="D169" s="66" t="str">
        <f>IF(C169="", "",VLOOKUP($C169,'Measure&amp;Incentive Picklist'!$E:$J,2,FALSE))</f>
        <v/>
      </c>
      <c r="E169" s="73"/>
      <c r="F169" s="70"/>
      <c r="G169" s="70"/>
      <c r="H169" s="70"/>
      <c r="J169" s="70"/>
      <c r="K169" s="70"/>
      <c r="S169" s="69"/>
      <c r="T169" s="69"/>
      <c r="U169" s="71"/>
      <c r="V169" s="71"/>
      <c r="W169" s="72" t="str">
        <f t="shared" si="8"/>
        <v/>
      </c>
      <c r="X169" s="126" t="str">
        <f t="shared" si="9"/>
        <v/>
      </c>
    </row>
    <row r="170" spans="1:24" x14ac:dyDescent="0.25">
      <c r="A170" s="66">
        <f t="shared" si="10"/>
        <v>163</v>
      </c>
      <c r="B170" s="69"/>
      <c r="C170" s="69"/>
      <c r="D170" s="66" t="str">
        <f>IF(C170="", "",VLOOKUP($C170,'Measure&amp;Incentive Picklist'!$E:$J,2,FALSE))</f>
        <v/>
      </c>
      <c r="E170" s="73"/>
      <c r="F170" s="70"/>
      <c r="G170" s="70"/>
      <c r="H170" s="70"/>
      <c r="J170" s="70"/>
      <c r="K170" s="70"/>
      <c r="S170" s="69"/>
      <c r="T170" s="69"/>
      <c r="U170" s="71"/>
      <c r="V170" s="71"/>
      <c r="W170" s="72" t="str">
        <f t="shared" si="8"/>
        <v/>
      </c>
      <c r="X170" s="126" t="str">
        <f t="shared" si="9"/>
        <v/>
      </c>
    </row>
    <row r="171" spans="1:24" x14ac:dyDescent="0.25">
      <c r="A171" s="66">
        <f t="shared" si="10"/>
        <v>164</v>
      </c>
      <c r="B171" s="69"/>
      <c r="C171" s="69"/>
      <c r="D171" s="66" t="str">
        <f>IF(C171="", "",VLOOKUP($C171,'Measure&amp;Incentive Picklist'!$E:$J,2,FALSE))</f>
        <v/>
      </c>
      <c r="E171" s="73"/>
      <c r="F171" s="70"/>
      <c r="G171" s="70"/>
      <c r="H171" s="70"/>
      <c r="J171" s="70"/>
      <c r="K171" s="70"/>
      <c r="S171" s="69"/>
      <c r="T171" s="69"/>
      <c r="U171" s="71"/>
      <c r="V171" s="71"/>
      <c r="W171" s="72" t="str">
        <f t="shared" si="8"/>
        <v/>
      </c>
      <c r="X171" s="126" t="str">
        <f t="shared" si="9"/>
        <v/>
      </c>
    </row>
    <row r="172" spans="1:24" x14ac:dyDescent="0.25">
      <c r="A172" s="66">
        <f t="shared" si="10"/>
        <v>165</v>
      </c>
      <c r="B172" s="69"/>
      <c r="C172" s="69"/>
      <c r="D172" s="66" t="str">
        <f>IF(C172="", "",VLOOKUP($C172,'Measure&amp;Incentive Picklist'!$E:$J,2,FALSE))</f>
        <v/>
      </c>
      <c r="E172" s="73"/>
      <c r="F172" s="70"/>
      <c r="G172" s="70"/>
      <c r="H172" s="70"/>
      <c r="J172" s="70"/>
      <c r="K172" s="70"/>
      <c r="S172" s="69"/>
      <c r="T172" s="69"/>
      <c r="U172" s="71"/>
      <c r="V172" s="71"/>
      <c r="W172" s="72" t="str">
        <f t="shared" si="8"/>
        <v/>
      </c>
      <c r="X172" s="126" t="str">
        <f t="shared" si="9"/>
        <v/>
      </c>
    </row>
    <row r="173" spans="1:24" x14ac:dyDescent="0.25">
      <c r="A173" s="66">
        <f t="shared" si="10"/>
        <v>166</v>
      </c>
      <c r="B173" s="69"/>
      <c r="C173" s="69"/>
      <c r="D173" s="66" t="str">
        <f>IF(C173="", "",VLOOKUP($C173,'Measure&amp;Incentive Picklist'!$E:$J,2,FALSE))</f>
        <v/>
      </c>
      <c r="E173" s="73"/>
      <c r="F173" s="70"/>
      <c r="G173" s="70"/>
      <c r="H173" s="70"/>
      <c r="J173" s="70"/>
      <c r="K173" s="70"/>
      <c r="S173" s="69"/>
      <c r="T173" s="69"/>
      <c r="U173" s="71"/>
      <c r="V173" s="71"/>
      <c r="W173" s="72" t="str">
        <f t="shared" si="8"/>
        <v/>
      </c>
      <c r="X173" s="126" t="str">
        <f t="shared" si="9"/>
        <v/>
      </c>
    </row>
    <row r="174" spans="1:24" x14ac:dyDescent="0.25">
      <c r="A174" s="66">
        <f t="shared" si="10"/>
        <v>167</v>
      </c>
      <c r="B174" s="69"/>
      <c r="C174" s="69"/>
      <c r="D174" s="66" t="str">
        <f>IF(C174="", "",VLOOKUP($C174,'Measure&amp;Incentive Picklist'!$E:$J,2,FALSE))</f>
        <v/>
      </c>
      <c r="E174" s="73"/>
      <c r="F174" s="70"/>
      <c r="G174" s="70"/>
      <c r="H174" s="70"/>
      <c r="J174" s="70"/>
      <c r="K174" s="70"/>
      <c r="S174" s="69"/>
      <c r="T174" s="69"/>
      <c r="U174" s="71"/>
      <c r="V174" s="71"/>
      <c r="W174" s="72" t="str">
        <f t="shared" si="8"/>
        <v/>
      </c>
      <c r="X174" s="126" t="str">
        <f t="shared" si="9"/>
        <v/>
      </c>
    </row>
    <row r="175" spans="1:24" x14ac:dyDescent="0.25">
      <c r="A175" s="66">
        <f t="shared" si="10"/>
        <v>168</v>
      </c>
      <c r="B175" s="69"/>
      <c r="C175" s="69"/>
      <c r="D175" s="66" t="str">
        <f>IF(C175="", "",VLOOKUP($C175,'Measure&amp;Incentive Picklist'!$E:$J,2,FALSE))</f>
        <v/>
      </c>
      <c r="E175" s="73"/>
      <c r="F175" s="70"/>
      <c r="G175" s="70"/>
      <c r="H175" s="70"/>
      <c r="J175" s="70"/>
      <c r="K175" s="70"/>
      <c r="S175" s="69"/>
      <c r="T175" s="69"/>
      <c r="U175" s="71"/>
      <c r="V175" s="71"/>
      <c r="W175" s="72" t="str">
        <f t="shared" si="8"/>
        <v/>
      </c>
      <c r="X175" s="126" t="str">
        <f t="shared" si="9"/>
        <v/>
      </c>
    </row>
    <row r="176" spans="1:24" x14ac:dyDescent="0.25">
      <c r="A176" s="66">
        <f t="shared" si="10"/>
        <v>169</v>
      </c>
      <c r="B176" s="69"/>
      <c r="C176" s="69"/>
      <c r="D176" s="66" t="str">
        <f>IF(C176="", "",VLOOKUP($C176,'Measure&amp;Incentive Picklist'!$E:$J,2,FALSE))</f>
        <v/>
      </c>
      <c r="E176" s="73"/>
      <c r="F176" s="70"/>
      <c r="G176" s="70"/>
      <c r="H176" s="70"/>
      <c r="J176" s="70"/>
      <c r="K176" s="70"/>
      <c r="S176" s="69"/>
      <c r="T176" s="69"/>
      <c r="U176" s="71"/>
      <c r="V176" s="71"/>
      <c r="W176" s="72" t="str">
        <f t="shared" si="8"/>
        <v/>
      </c>
      <c r="X176" s="126" t="str">
        <f t="shared" si="9"/>
        <v/>
      </c>
    </row>
    <row r="177" spans="1:24" x14ac:dyDescent="0.25">
      <c r="A177" s="66">
        <f t="shared" si="10"/>
        <v>170</v>
      </c>
      <c r="B177" s="69"/>
      <c r="C177" s="69"/>
      <c r="D177" s="66" t="str">
        <f>IF(C177="", "",VLOOKUP($C177,'Measure&amp;Incentive Picklist'!$E:$J,2,FALSE))</f>
        <v/>
      </c>
      <c r="E177" s="73"/>
      <c r="F177" s="70"/>
      <c r="G177" s="70"/>
      <c r="H177" s="70"/>
      <c r="J177" s="70"/>
      <c r="K177" s="70"/>
      <c r="S177" s="69"/>
      <c r="T177" s="69"/>
      <c r="U177" s="71"/>
      <c r="V177" s="71"/>
      <c r="W177" s="72" t="str">
        <f t="shared" si="8"/>
        <v/>
      </c>
      <c r="X177" s="126" t="str">
        <f t="shared" si="9"/>
        <v/>
      </c>
    </row>
    <row r="178" spans="1:24" x14ac:dyDescent="0.25">
      <c r="A178" s="66">
        <f t="shared" si="10"/>
        <v>171</v>
      </c>
      <c r="B178" s="69"/>
      <c r="C178" s="69"/>
      <c r="D178" s="66" t="str">
        <f>IF(C178="", "",VLOOKUP($C178,'Measure&amp;Incentive Picklist'!$E:$J,2,FALSE))</f>
        <v/>
      </c>
      <c r="E178" s="73"/>
      <c r="F178" s="70"/>
      <c r="G178" s="70"/>
      <c r="H178" s="70"/>
      <c r="J178" s="70"/>
      <c r="K178" s="70"/>
      <c r="S178" s="69"/>
      <c r="T178" s="69"/>
      <c r="U178" s="71"/>
      <c r="V178" s="71"/>
      <c r="W178" s="72" t="str">
        <f t="shared" si="8"/>
        <v/>
      </c>
      <c r="X178" s="126" t="str">
        <f t="shared" si="9"/>
        <v/>
      </c>
    </row>
    <row r="179" spans="1:24" x14ac:dyDescent="0.25">
      <c r="A179" s="66">
        <f t="shared" si="10"/>
        <v>172</v>
      </c>
      <c r="B179" s="69"/>
      <c r="C179" s="69"/>
      <c r="D179" s="66" t="str">
        <f>IF(C179="", "",VLOOKUP($C179,'Measure&amp;Incentive Picklist'!$E:$J,2,FALSE))</f>
        <v/>
      </c>
      <c r="E179" s="73"/>
      <c r="F179" s="70"/>
      <c r="G179" s="70"/>
      <c r="H179" s="70"/>
      <c r="J179" s="70"/>
      <c r="K179" s="70"/>
      <c r="S179" s="69"/>
      <c r="T179" s="69"/>
      <c r="U179" s="71"/>
      <c r="V179" s="71"/>
      <c r="W179" s="72" t="str">
        <f t="shared" si="8"/>
        <v/>
      </c>
      <c r="X179" s="126" t="str">
        <f t="shared" si="9"/>
        <v/>
      </c>
    </row>
    <row r="180" spans="1:24" x14ac:dyDescent="0.25">
      <c r="A180" s="66">
        <f t="shared" si="10"/>
        <v>173</v>
      </c>
      <c r="B180" s="69"/>
      <c r="C180" s="69"/>
      <c r="D180" s="66" t="str">
        <f>IF(C180="", "",VLOOKUP($C180,'Measure&amp;Incentive Picklist'!$E:$J,2,FALSE))</f>
        <v/>
      </c>
      <c r="E180" s="73"/>
      <c r="F180" s="70"/>
      <c r="G180" s="70"/>
      <c r="H180" s="70"/>
      <c r="J180" s="70"/>
      <c r="K180" s="70"/>
      <c r="S180" s="69"/>
      <c r="T180" s="69"/>
      <c r="U180" s="71"/>
      <c r="V180" s="71"/>
      <c r="W180" s="72" t="str">
        <f t="shared" si="8"/>
        <v/>
      </c>
      <c r="X180" s="126" t="str">
        <f t="shared" si="9"/>
        <v/>
      </c>
    </row>
    <row r="181" spans="1:24" x14ac:dyDescent="0.25">
      <c r="A181" s="66">
        <f t="shared" si="10"/>
        <v>174</v>
      </c>
      <c r="B181" s="69"/>
      <c r="C181" s="69"/>
      <c r="D181" s="66" t="str">
        <f>IF(C181="", "",VLOOKUP($C181,'Measure&amp;Incentive Picklist'!$E:$J,2,FALSE))</f>
        <v/>
      </c>
      <c r="E181" s="73"/>
      <c r="F181" s="70"/>
      <c r="G181" s="70"/>
      <c r="H181" s="70"/>
      <c r="J181" s="70"/>
      <c r="K181" s="70"/>
      <c r="S181" s="69"/>
      <c r="T181" s="69"/>
      <c r="U181" s="71"/>
      <c r="V181" s="71"/>
      <c r="W181" s="72" t="str">
        <f t="shared" si="8"/>
        <v/>
      </c>
      <c r="X181" s="126" t="str">
        <f t="shared" si="9"/>
        <v/>
      </c>
    </row>
    <row r="182" spans="1:24" x14ac:dyDescent="0.25">
      <c r="A182" s="66">
        <f t="shared" si="10"/>
        <v>175</v>
      </c>
      <c r="B182" s="69"/>
      <c r="C182" s="69"/>
      <c r="D182" s="66" t="str">
        <f>IF(C182="", "",VLOOKUP($C182,'Measure&amp;Incentive Picklist'!$E:$J,2,FALSE))</f>
        <v/>
      </c>
      <c r="E182" s="73"/>
      <c r="F182" s="70"/>
      <c r="G182" s="70"/>
      <c r="H182" s="70"/>
      <c r="J182" s="70"/>
      <c r="K182" s="70"/>
      <c r="S182" s="69"/>
      <c r="T182" s="69"/>
      <c r="U182" s="71"/>
      <c r="V182" s="71"/>
      <c r="W182" s="72" t="str">
        <f t="shared" si="8"/>
        <v/>
      </c>
      <c r="X182" s="126" t="str">
        <f t="shared" si="9"/>
        <v/>
      </c>
    </row>
    <row r="183" spans="1:24" x14ac:dyDescent="0.25">
      <c r="A183" s="66">
        <f t="shared" si="10"/>
        <v>176</v>
      </c>
      <c r="B183" s="69"/>
      <c r="C183" s="69"/>
      <c r="D183" s="66" t="str">
        <f>IF(C183="", "",VLOOKUP($C183,'Measure&amp;Incentive Picklist'!$E:$J,2,FALSE))</f>
        <v/>
      </c>
      <c r="E183" s="73"/>
      <c r="F183" s="70"/>
      <c r="G183" s="70"/>
      <c r="H183" s="70"/>
      <c r="J183" s="70"/>
      <c r="K183" s="70"/>
      <c r="S183" s="69"/>
      <c r="T183" s="69"/>
      <c r="U183" s="71"/>
      <c r="V183" s="71"/>
      <c r="W183" s="72" t="str">
        <f t="shared" si="8"/>
        <v/>
      </c>
      <c r="X183" s="126" t="str">
        <f t="shared" si="9"/>
        <v/>
      </c>
    </row>
    <row r="184" spans="1:24" x14ac:dyDescent="0.25">
      <c r="A184" s="66">
        <f t="shared" si="10"/>
        <v>177</v>
      </c>
      <c r="B184" s="69"/>
      <c r="C184" s="69"/>
      <c r="D184" s="66" t="str">
        <f>IF(C184="", "",VLOOKUP($C184,'Measure&amp;Incentive Picklist'!$E:$J,2,FALSE))</f>
        <v/>
      </c>
      <c r="E184" s="73"/>
      <c r="F184" s="70"/>
      <c r="G184" s="70"/>
      <c r="H184" s="70"/>
      <c r="J184" s="70"/>
      <c r="K184" s="70"/>
      <c r="S184" s="69"/>
      <c r="T184" s="69"/>
      <c r="U184" s="71"/>
      <c r="V184" s="71"/>
      <c r="W184" s="72" t="str">
        <f t="shared" si="8"/>
        <v/>
      </c>
      <c r="X184" s="126" t="str">
        <f t="shared" si="9"/>
        <v/>
      </c>
    </row>
    <row r="185" spans="1:24" x14ac:dyDescent="0.25">
      <c r="A185" s="66">
        <f t="shared" si="10"/>
        <v>178</v>
      </c>
      <c r="B185" s="69"/>
      <c r="C185" s="69"/>
      <c r="D185" s="66" t="str">
        <f>IF(C185="", "",VLOOKUP($C185,'Measure&amp;Incentive Picklist'!$E:$J,2,FALSE))</f>
        <v/>
      </c>
      <c r="E185" s="73"/>
      <c r="F185" s="70"/>
      <c r="G185" s="70"/>
      <c r="H185" s="70"/>
      <c r="J185" s="70"/>
      <c r="K185" s="70"/>
      <c r="S185" s="69"/>
      <c r="T185" s="69"/>
      <c r="U185" s="71"/>
      <c r="V185" s="71"/>
      <c r="W185" s="72" t="str">
        <f t="shared" si="8"/>
        <v/>
      </c>
      <c r="X185" s="126" t="str">
        <f t="shared" si="9"/>
        <v/>
      </c>
    </row>
    <row r="186" spans="1:24" x14ac:dyDescent="0.25">
      <c r="A186" s="66">
        <f t="shared" si="10"/>
        <v>179</v>
      </c>
      <c r="B186" s="69"/>
      <c r="C186" s="69"/>
      <c r="D186" s="66" t="str">
        <f>IF(C186="", "",VLOOKUP($C186,'Measure&amp;Incentive Picklist'!$E:$J,2,FALSE))</f>
        <v/>
      </c>
      <c r="E186" s="73"/>
      <c r="F186" s="70"/>
      <c r="G186" s="70"/>
      <c r="H186" s="70"/>
      <c r="J186" s="70"/>
      <c r="K186" s="70"/>
      <c r="S186" s="69"/>
      <c r="T186" s="69"/>
      <c r="U186" s="71"/>
      <c r="V186" s="71"/>
      <c r="W186" s="72" t="str">
        <f t="shared" si="8"/>
        <v/>
      </c>
      <c r="X186" s="126" t="str">
        <f t="shared" si="9"/>
        <v/>
      </c>
    </row>
    <row r="187" spans="1:24" x14ac:dyDescent="0.25">
      <c r="A187" s="66">
        <f t="shared" si="10"/>
        <v>180</v>
      </c>
      <c r="B187" s="69"/>
      <c r="C187" s="69"/>
      <c r="D187" s="66" t="str">
        <f>IF(C187="", "",VLOOKUP($C187,'Measure&amp;Incentive Picklist'!$E:$J,2,FALSE))</f>
        <v/>
      </c>
      <c r="E187" s="73"/>
      <c r="F187" s="70"/>
      <c r="G187" s="70"/>
      <c r="H187" s="70"/>
      <c r="J187" s="70"/>
      <c r="K187" s="70"/>
      <c r="S187" s="69"/>
      <c r="T187" s="69"/>
      <c r="U187" s="71"/>
      <c r="V187" s="71"/>
      <c r="W187" s="72" t="str">
        <f t="shared" si="8"/>
        <v/>
      </c>
      <c r="X187" s="126" t="str">
        <f t="shared" si="9"/>
        <v/>
      </c>
    </row>
    <row r="188" spans="1:24" x14ac:dyDescent="0.25">
      <c r="A188" s="66">
        <f t="shared" si="10"/>
        <v>181</v>
      </c>
      <c r="B188" s="69"/>
      <c r="C188" s="69"/>
      <c r="D188" s="66" t="str">
        <f>IF(C188="", "",VLOOKUP($C188,'Measure&amp;Incentive Picklist'!$E:$J,2,FALSE))</f>
        <v/>
      </c>
      <c r="E188" s="73"/>
      <c r="F188" s="70"/>
      <c r="G188" s="70"/>
      <c r="H188" s="70"/>
      <c r="J188" s="70"/>
      <c r="K188" s="70"/>
      <c r="S188" s="69"/>
      <c r="T188" s="69"/>
      <c r="U188" s="71"/>
      <c r="V188" s="71"/>
      <c r="W188" s="72" t="str">
        <f t="shared" si="8"/>
        <v/>
      </c>
      <c r="X188" s="126" t="str">
        <f t="shared" si="9"/>
        <v/>
      </c>
    </row>
    <row r="189" spans="1:24" x14ac:dyDescent="0.25">
      <c r="A189" s="66">
        <f t="shared" si="10"/>
        <v>182</v>
      </c>
      <c r="B189" s="69"/>
      <c r="C189" s="69"/>
      <c r="D189" s="66" t="str">
        <f>IF(C189="", "",VLOOKUP($C189,'Measure&amp;Incentive Picklist'!$E:$J,2,FALSE))</f>
        <v/>
      </c>
      <c r="E189" s="73"/>
      <c r="F189" s="70"/>
      <c r="G189" s="70"/>
      <c r="H189" s="70"/>
      <c r="J189" s="70"/>
      <c r="K189" s="70"/>
      <c r="S189" s="69"/>
      <c r="T189" s="69"/>
      <c r="U189" s="71"/>
      <c r="V189" s="71"/>
      <c r="W189" s="72" t="str">
        <f t="shared" si="8"/>
        <v/>
      </c>
      <c r="X189" s="126" t="str">
        <f t="shared" si="9"/>
        <v/>
      </c>
    </row>
    <row r="190" spans="1:24" x14ac:dyDescent="0.25">
      <c r="A190" s="66">
        <f t="shared" si="10"/>
        <v>183</v>
      </c>
      <c r="B190" s="69"/>
      <c r="C190" s="69"/>
      <c r="D190" s="66" t="str">
        <f>IF(C190="", "",VLOOKUP($C190,'Measure&amp;Incentive Picklist'!$E:$J,2,FALSE))</f>
        <v/>
      </c>
      <c r="E190" s="73"/>
      <c r="F190" s="70"/>
      <c r="G190" s="70"/>
      <c r="H190" s="70"/>
      <c r="J190" s="70"/>
      <c r="K190" s="70"/>
      <c r="S190" s="69"/>
      <c r="T190" s="69"/>
      <c r="U190" s="71"/>
      <c r="V190" s="71"/>
      <c r="W190" s="72" t="str">
        <f t="shared" si="8"/>
        <v/>
      </c>
      <c r="X190" s="126" t="str">
        <f t="shared" si="9"/>
        <v/>
      </c>
    </row>
    <row r="191" spans="1:24" x14ac:dyDescent="0.25">
      <c r="A191" s="66">
        <f t="shared" si="10"/>
        <v>184</v>
      </c>
      <c r="B191" s="69"/>
      <c r="C191" s="69"/>
      <c r="D191" s="66" t="str">
        <f>IF(C191="", "",VLOOKUP($C191,'Measure&amp;Incentive Picklist'!$E:$J,2,FALSE))</f>
        <v/>
      </c>
      <c r="E191" s="73"/>
      <c r="F191" s="70"/>
      <c r="G191" s="70"/>
      <c r="H191" s="70"/>
      <c r="J191" s="70"/>
      <c r="K191" s="70"/>
      <c r="S191" s="69"/>
      <c r="T191" s="69"/>
      <c r="U191" s="71"/>
      <c r="V191" s="71"/>
      <c r="W191" s="72" t="str">
        <f t="shared" si="8"/>
        <v/>
      </c>
      <c r="X191" s="126" t="str">
        <f t="shared" si="9"/>
        <v/>
      </c>
    </row>
    <row r="192" spans="1:24" x14ac:dyDescent="0.25">
      <c r="A192" s="66">
        <f t="shared" si="10"/>
        <v>185</v>
      </c>
      <c r="B192" s="69"/>
      <c r="C192" s="69"/>
      <c r="D192" s="66" t="str">
        <f>IF(C192="", "",VLOOKUP($C192,'Measure&amp;Incentive Picklist'!$E:$J,2,FALSE))</f>
        <v/>
      </c>
      <c r="E192" s="73"/>
      <c r="F192" s="70"/>
      <c r="G192" s="70"/>
      <c r="H192" s="70"/>
      <c r="J192" s="70"/>
      <c r="K192" s="70"/>
      <c r="S192" s="69"/>
      <c r="T192" s="69"/>
      <c r="U192" s="71"/>
      <c r="V192" s="71"/>
      <c r="W192" s="72" t="str">
        <f t="shared" si="8"/>
        <v/>
      </c>
      <c r="X192" s="126" t="str">
        <f t="shared" si="9"/>
        <v/>
      </c>
    </row>
    <row r="193" spans="1:24" x14ac:dyDescent="0.25">
      <c r="A193" s="66">
        <f t="shared" si="10"/>
        <v>186</v>
      </c>
      <c r="B193" s="69"/>
      <c r="C193" s="69"/>
      <c r="D193" s="66" t="str">
        <f>IF(C193="", "",VLOOKUP($C193,'Measure&amp;Incentive Picklist'!$E:$J,2,FALSE))</f>
        <v/>
      </c>
      <c r="E193" s="73"/>
      <c r="F193" s="70"/>
      <c r="G193" s="70"/>
      <c r="H193" s="70"/>
      <c r="J193" s="70"/>
      <c r="K193" s="70"/>
      <c r="S193" s="69"/>
      <c r="T193" s="69"/>
      <c r="U193" s="71"/>
      <c r="V193" s="71"/>
      <c r="W193" s="72" t="str">
        <f t="shared" si="8"/>
        <v/>
      </c>
      <c r="X193" s="126" t="str">
        <f t="shared" si="9"/>
        <v/>
      </c>
    </row>
    <row r="194" spans="1:24" x14ac:dyDescent="0.25">
      <c r="A194" s="66">
        <f t="shared" si="10"/>
        <v>187</v>
      </c>
      <c r="B194" s="69"/>
      <c r="C194" s="69"/>
      <c r="D194" s="66" t="str">
        <f>IF(C194="", "",VLOOKUP($C194,'Measure&amp;Incentive Picklist'!$E:$J,2,FALSE))</f>
        <v/>
      </c>
      <c r="E194" s="73"/>
      <c r="F194" s="70"/>
      <c r="G194" s="70"/>
      <c r="H194" s="70"/>
      <c r="J194" s="70"/>
      <c r="K194" s="70"/>
      <c r="S194" s="69"/>
      <c r="T194" s="69"/>
      <c r="U194" s="71"/>
      <c r="V194" s="71"/>
      <c r="W194" s="72" t="str">
        <f t="shared" si="8"/>
        <v/>
      </c>
      <c r="X194" s="126" t="str">
        <f t="shared" si="9"/>
        <v/>
      </c>
    </row>
    <row r="195" spans="1:24" x14ac:dyDescent="0.25">
      <c r="A195" s="66">
        <f t="shared" si="10"/>
        <v>188</v>
      </c>
      <c r="B195" s="69"/>
      <c r="C195" s="69"/>
      <c r="D195" s="66" t="str">
        <f>IF(C195="", "",VLOOKUP($C195,'Measure&amp;Incentive Picklist'!$E:$J,2,FALSE))</f>
        <v/>
      </c>
      <c r="E195" s="73"/>
      <c r="F195" s="70"/>
      <c r="G195" s="70"/>
      <c r="H195" s="70"/>
      <c r="J195" s="70"/>
      <c r="K195" s="70"/>
      <c r="S195" s="69"/>
      <c r="T195" s="69"/>
      <c r="U195" s="71"/>
      <c r="V195" s="71"/>
      <c r="W195" s="72" t="str">
        <f t="shared" si="8"/>
        <v/>
      </c>
      <c r="X195" s="126" t="str">
        <f t="shared" si="9"/>
        <v/>
      </c>
    </row>
    <row r="196" spans="1:24" x14ac:dyDescent="0.25">
      <c r="A196" s="66">
        <f t="shared" si="10"/>
        <v>189</v>
      </c>
      <c r="B196" s="69"/>
      <c r="C196" s="69"/>
      <c r="D196" s="66" t="str">
        <f>IF(C196="", "",VLOOKUP($C196,'Measure&amp;Incentive Picklist'!$E:$J,2,FALSE))</f>
        <v/>
      </c>
      <c r="E196" s="73"/>
      <c r="F196" s="70"/>
      <c r="G196" s="70"/>
      <c r="H196" s="70"/>
      <c r="J196" s="70"/>
      <c r="K196" s="70"/>
      <c r="S196" s="69"/>
      <c r="T196" s="69"/>
      <c r="U196" s="71"/>
      <c r="V196" s="71"/>
      <c r="W196" s="72" t="str">
        <f t="shared" si="8"/>
        <v/>
      </c>
      <c r="X196" s="126" t="str">
        <f t="shared" si="9"/>
        <v/>
      </c>
    </row>
    <row r="197" spans="1:24" x14ac:dyDescent="0.25">
      <c r="A197" s="66">
        <f t="shared" si="10"/>
        <v>190</v>
      </c>
      <c r="B197" s="69"/>
      <c r="C197" s="69"/>
      <c r="D197" s="66" t="str">
        <f>IF(C197="", "",VLOOKUP($C197,'Measure&amp;Incentive Picklist'!$E:$J,2,FALSE))</f>
        <v/>
      </c>
      <c r="E197" s="73"/>
      <c r="F197" s="70"/>
      <c r="G197" s="70"/>
      <c r="H197" s="70"/>
      <c r="J197" s="70"/>
      <c r="K197" s="70"/>
      <c r="S197" s="69"/>
      <c r="T197" s="69"/>
      <c r="U197" s="71"/>
      <c r="V197" s="71"/>
      <c r="W197" s="72" t="str">
        <f t="shared" si="8"/>
        <v/>
      </c>
      <c r="X197" s="126" t="str">
        <f t="shared" si="9"/>
        <v/>
      </c>
    </row>
    <row r="198" spans="1:24" x14ac:dyDescent="0.25">
      <c r="A198" s="66">
        <f t="shared" si="10"/>
        <v>191</v>
      </c>
      <c r="B198" s="69"/>
      <c r="C198" s="69"/>
      <c r="D198" s="66" t="str">
        <f>IF(C198="", "",VLOOKUP($C198,'Measure&amp;Incentive Picklist'!$E:$J,2,FALSE))</f>
        <v/>
      </c>
      <c r="E198" s="73"/>
      <c r="F198" s="70"/>
      <c r="G198" s="70"/>
      <c r="H198" s="70"/>
      <c r="J198" s="70"/>
      <c r="K198" s="70"/>
      <c r="S198" s="69"/>
      <c r="T198" s="69"/>
      <c r="U198" s="71"/>
      <c r="V198" s="71"/>
      <c r="W198" s="72" t="str">
        <f t="shared" si="8"/>
        <v/>
      </c>
      <c r="X198" s="126" t="str">
        <f t="shared" si="9"/>
        <v/>
      </c>
    </row>
    <row r="199" spans="1:24" x14ac:dyDescent="0.25">
      <c r="A199" s="66">
        <f t="shared" si="10"/>
        <v>192</v>
      </c>
      <c r="B199" s="69"/>
      <c r="C199" s="69"/>
      <c r="D199" s="66" t="str">
        <f>IF(C199="", "",VLOOKUP($C199,'Measure&amp;Incentive Picklist'!$E:$J,2,FALSE))</f>
        <v/>
      </c>
      <c r="E199" s="73"/>
      <c r="F199" s="70"/>
      <c r="G199" s="70"/>
      <c r="H199" s="70"/>
      <c r="J199" s="70"/>
      <c r="K199" s="70"/>
      <c r="S199" s="69"/>
      <c r="T199" s="69"/>
      <c r="U199" s="71"/>
      <c r="V199" s="71"/>
      <c r="W199" s="72" t="str">
        <f t="shared" si="8"/>
        <v/>
      </c>
      <c r="X199" s="126" t="str">
        <f t="shared" si="9"/>
        <v/>
      </c>
    </row>
    <row r="200" spans="1:24" x14ac:dyDescent="0.25">
      <c r="A200" s="66">
        <f t="shared" si="10"/>
        <v>193</v>
      </c>
      <c r="B200" s="69"/>
      <c r="C200" s="69"/>
      <c r="D200" s="66" t="str">
        <f>IF(C200="", "",VLOOKUP($C200,'Measure&amp;Incentive Picklist'!$E:$J,2,FALSE))</f>
        <v/>
      </c>
      <c r="E200" s="73"/>
      <c r="F200" s="70"/>
      <c r="G200" s="70"/>
      <c r="H200" s="70"/>
      <c r="J200" s="70"/>
      <c r="K200" s="70"/>
      <c r="S200" s="69"/>
      <c r="T200" s="69"/>
      <c r="U200" s="71"/>
      <c r="V200" s="71"/>
      <c r="W200" s="72" t="str">
        <f t="shared" si="8"/>
        <v/>
      </c>
      <c r="X200" s="126" t="str">
        <f t="shared" si="9"/>
        <v/>
      </c>
    </row>
    <row r="201" spans="1:24" x14ac:dyDescent="0.25">
      <c r="A201" s="66">
        <f t="shared" si="10"/>
        <v>194</v>
      </c>
      <c r="B201" s="69"/>
      <c r="C201" s="69"/>
      <c r="D201" s="66" t="str">
        <f>IF(C201="", "",VLOOKUP($C201,'Measure&amp;Incentive Picklist'!$E:$J,2,FALSE))</f>
        <v/>
      </c>
      <c r="E201" s="73"/>
      <c r="F201" s="70"/>
      <c r="G201" s="70"/>
      <c r="H201" s="70"/>
      <c r="J201" s="70"/>
      <c r="K201" s="70"/>
      <c r="S201" s="69"/>
      <c r="T201" s="69"/>
      <c r="U201" s="71"/>
      <c r="V201" s="71"/>
      <c r="W201" s="72" t="str">
        <f t="shared" ref="W201:W207" si="11">IF(AND(U201="",V201=""),"",$U201+$V201)</f>
        <v/>
      </c>
      <c r="X201" s="126" t="str">
        <f t="shared" ref="X201:X207" si="12">IF(ISTEXT(C201),"Contact ConEd","")</f>
        <v/>
      </c>
    </row>
    <row r="202" spans="1:24" x14ac:dyDescent="0.25">
      <c r="A202" s="66">
        <f t="shared" ref="A202:A207" si="13">A201+1</f>
        <v>195</v>
      </c>
      <c r="B202" s="69"/>
      <c r="C202" s="69"/>
      <c r="D202" s="66" t="str">
        <f>IF(C202="", "",VLOOKUP($C202,'Measure&amp;Incentive Picklist'!$E:$J,2,FALSE))</f>
        <v/>
      </c>
      <c r="E202" s="73"/>
      <c r="F202" s="70"/>
      <c r="G202" s="70"/>
      <c r="H202" s="70"/>
      <c r="J202" s="70"/>
      <c r="K202" s="70"/>
      <c r="S202" s="69"/>
      <c r="T202" s="69"/>
      <c r="U202" s="71"/>
      <c r="V202" s="71"/>
      <c r="W202" s="72" t="str">
        <f t="shared" si="11"/>
        <v/>
      </c>
      <c r="X202" s="126" t="str">
        <f t="shared" si="12"/>
        <v/>
      </c>
    </row>
    <row r="203" spans="1:24" x14ac:dyDescent="0.25">
      <c r="A203" s="66">
        <f t="shared" si="13"/>
        <v>196</v>
      </c>
      <c r="B203" s="69"/>
      <c r="C203" s="69"/>
      <c r="D203" s="66" t="str">
        <f>IF(C203="", "",VLOOKUP($C203,'Measure&amp;Incentive Picklist'!$E:$J,2,FALSE))</f>
        <v/>
      </c>
      <c r="E203" s="73"/>
      <c r="F203" s="70"/>
      <c r="G203" s="70"/>
      <c r="H203" s="70"/>
      <c r="J203" s="70"/>
      <c r="K203" s="70"/>
      <c r="S203" s="69"/>
      <c r="T203" s="69"/>
      <c r="U203" s="71"/>
      <c r="V203" s="71"/>
      <c r="W203" s="72" t="str">
        <f t="shared" si="11"/>
        <v/>
      </c>
      <c r="X203" s="126" t="str">
        <f t="shared" si="12"/>
        <v/>
      </c>
    </row>
    <row r="204" spans="1:24" x14ac:dyDescent="0.25">
      <c r="A204" s="66">
        <f t="shared" si="13"/>
        <v>197</v>
      </c>
      <c r="B204" s="69"/>
      <c r="C204" s="69"/>
      <c r="D204" s="66" t="str">
        <f>IF(C204="", "",VLOOKUP($C204,'Measure&amp;Incentive Picklist'!$E:$J,2,FALSE))</f>
        <v/>
      </c>
      <c r="E204" s="73"/>
      <c r="F204" s="70"/>
      <c r="G204" s="70"/>
      <c r="H204" s="70"/>
      <c r="J204" s="70"/>
      <c r="K204" s="70"/>
      <c r="S204" s="69"/>
      <c r="T204" s="69"/>
      <c r="U204" s="71"/>
      <c r="V204" s="71"/>
      <c r="W204" s="72" t="str">
        <f t="shared" si="11"/>
        <v/>
      </c>
      <c r="X204" s="126" t="str">
        <f t="shared" si="12"/>
        <v/>
      </c>
    </row>
    <row r="205" spans="1:24" x14ac:dyDescent="0.25">
      <c r="A205" s="66">
        <f t="shared" si="13"/>
        <v>198</v>
      </c>
      <c r="B205" s="69"/>
      <c r="C205" s="69"/>
      <c r="D205" s="66" t="str">
        <f>IF(C205="", "",VLOOKUP($C205,'Measure&amp;Incentive Picklist'!$E:$J,2,FALSE))</f>
        <v/>
      </c>
      <c r="E205" s="73"/>
      <c r="F205" s="70"/>
      <c r="G205" s="70"/>
      <c r="H205" s="70"/>
      <c r="J205" s="70"/>
      <c r="K205" s="70"/>
      <c r="S205" s="69"/>
      <c r="T205" s="69"/>
      <c r="U205" s="71"/>
      <c r="V205" s="71"/>
      <c r="W205" s="72" t="str">
        <f t="shared" si="11"/>
        <v/>
      </c>
      <c r="X205" s="126" t="str">
        <f t="shared" si="12"/>
        <v/>
      </c>
    </row>
    <row r="206" spans="1:24" x14ac:dyDescent="0.25">
      <c r="A206" s="66">
        <f t="shared" si="13"/>
        <v>199</v>
      </c>
      <c r="B206" s="69"/>
      <c r="C206" s="69"/>
      <c r="D206" s="66" t="str">
        <f>IF(C206="", "",VLOOKUP($C206,'Measure&amp;Incentive Picklist'!$E:$J,2,FALSE))</f>
        <v/>
      </c>
      <c r="E206" s="73"/>
      <c r="F206" s="70"/>
      <c r="G206" s="70"/>
      <c r="H206" s="70"/>
      <c r="J206" s="70"/>
      <c r="K206" s="70"/>
      <c r="S206" s="69"/>
      <c r="T206" s="69"/>
      <c r="U206" s="71"/>
      <c r="V206" s="71"/>
      <c r="W206" s="72" t="str">
        <f t="shared" si="11"/>
        <v/>
      </c>
      <c r="X206" s="126" t="str">
        <f t="shared" si="12"/>
        <v/>
      </c>
    </row>
    <row r="207" spans="1:24" x14ac:dyDescent="0.25">
      <c r="A207" s="66">
        <f t="shared" si="13"/>
        <v>200</v>
      </c>
      <c r="B207" s="69"/>
      <c r="C207" s="69"/>
      <c r="D207" s="66" t="str">
        <f>IF(C207="", "",VLOOKUP($C207,'Measure&amp;Incentive Picklist'!$E:$J,2,FALSE))</f>
        <v/>
      </c>
      <c r="E207" s="73"/>
      <c r="F207" s="70"/>
      <c r="G207" s="70"/>
      <c r="H207" s="70"/>
      <c r="J207" s="70"/>
      <c r="K207" s="70"/>
      <c r="S207" s="69"/>
      <c r="T207" s="69"/>
      <c r="U207" s="71"/>
      <c r="V207" s="71"/>
      <c r="W207" s="72" t="str">
        <f t="shared" si="11"/>
        <v/>
      </c>
      <c r="X207" s="126" t="str">
        <f t="shared" si="12"/>
        <v/>
      </c>
    </row>
  </sheetData>
  <sheetProtection algorithmName="SHA-512" hashValue="0OgDhwS+MNtaTeGXGkT59ycehaMlkjop9XAhausierSo3n64iq5J1/1VC9Rry8KvBV2y98KfWBafpV74fNgaCA==" saltValue="UXFbiJLf6B9oIkOEw33VWA==" spinCount="100000" sheet="1" selectLockedCells="1" sort="0" autoFilter="0"/>
  <autoFilter ref="A6:Y6" xr:uid="{00000000-0009-0000-0000-00000F000000}"/>
  <mergeCells count="2">
    <mergeCell ref="A5:B5"/>
    <mergeCell ref="Z6:AA6"/>
  </mergeCells>
  <conditionalFormatting sqref="H8:H207">
    <cfRule type="expression" dxfId="533" priority="14">
      <formula>AND(C8&gt;"",H8="")</formula>
    </cfRule>
  </conditionalFormatting>
  <conditionalFormatting sqref="E8:E207">
    <cfRule type="expression" dxfId="532" priority="13">
      <formula>AND(C8&gt;"",E8="")</formula>
    </cfRule>
  </conditionalFormatting>
  <conditionalFormatting sqref="F8:F207">
    <cfRule type="expression" dxfId="531" priority="12">
      <formula>AND(C8&gt;"",F8="")</formula>
    </cfRule>
  </conditionalFormatting>
  <conditionalFormatting sqref="G8:G207">
    <cfRule type="expression" dxfId="530" priority="11">
      <formula>AND(C8&gt;"",G8="")</formula>
    </cfRule>
  </conditionalFormatting>
  <conditionalFormatting sqref="J8:J207">
    <cfRule type="expression" dxfId="529" priority="10">
      <formula>AND(C8&gt;"",J8="")</formula>
    </cfRule>
  </conditionalFormatting>
  <conditionalFormatting sqref="K8:K207">
    <cfRule type="expression" dxfId="528" priority="9">
      <formula>AND(C8&gt;"",K8="")</formula>
    </cfRule>
  </conditionalFormatting>
  <conditionalFormatting sqref="S8:S207">
    <cfRule type="expression" dxfId="527" priority="8">
      <formula>AND(C8&gt;"",S8="")</formula>
    </cfRule>
  </conditionalFormatting>
  <conditionalFormatting sqref="T8:T207">
    <cfRule type="expression" dxfId="526" priority="7">
      <formula>AND(C8&gt;"",T8="")</formula>
    </cfRule>
  </conditionalFormatting>
  <conditionalFormatting sqref="U8:U207">
    <cfRule type="expression" dxfId="525" priority="6">
      <formula>AND(C8&gt;"",U8="")</formula>
    </cfRule>
  </conditionalFormatting>
  <conditionalFormatting sqref="V8:V207">
    <cfRule type="expression" dxfId="524" priority="5">
      <formula>AND(C8&gt;"",V8="")</formula>
    </cfRule>
  </conditionalFormatting>
  <conditionalFormatting sqref="I8:I32">
    <cfRule type="expression" dxfId="523" priority="4">
      <formula>AND(C8&gt;0,I8="")</formula>
    </cfRule>
  </conditionalFormatting>
  <conditionalFormatting sqref="C5">
    <cfRule type="containsErrors" dxfId="522" priority="3">
      <formula>ISERROR(C5)</formula>
    </cfRule>
  </conditionalFormatting>
  <conditionalFormatting sqref="W8:W207">
    <cfRule type="containsErrors" dxfId="521" priority="2">
      <formula>ISERROR(W8)</formula>
    </cfRule>
  </conditionalFormatting>
  <conditionalFormatting sqref="X8:X207">
    <cfRule type="containsErrors" dxfId="520" priority="1">
      <formula>ISERROR(X8)</formula>
    </cfRule>
  </conditionalFormatting>
  <dataValidations count="2">
    <dataValidation type="list" allowBlank="1" showInputMessage="1" showErrorMessage="1" sqref="C7:C207" xr:uid="{00000000-0002-0000-0F00-000000000000}">
      <formula1>INDIRECT($B7)</formula1>
    </dataValidation>
    <dataValidation type="list" allowBlank="1" showInputMessage="1" showErrorMessage="1" sqref="B7:B207" xr:uid="{00000000-0002-0000-0F00-000001000000}">
      <formula1>#REF!</formula1>
    </dataValidation>
  </dataValidations>
  <hyperlinks>
    <hyperlink ref="A5:B5" location="'Project Summary'!A1" tooltip="Back to Project Summary" display="Back to Project Summary" xr:uid="{00000000-0004-0000-0F00-000000000000}"/>
  </hyperlinks>
  <pageMargins left="0.7" right="0.7" top="0.75" bottom="0.75" header="0.3" footer="0.3"/>
  <pageSetup orientation="portrait" r:id="rId1"/>
  <headerFooter>
    <oddFooter>&amp;C_x000D_&amp;1#&amp;"Calibri"&amp;22&amp;K0073CF INTERNAL</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F10357-3CD6-45F3-941F-D40E974F1CB5}">
  <dimension ref="A1:P208"/>
  <sheetViews>
    <sheetView zoomScale="115" zoomScaleNormal="115" workbookViewId="0">
      <pane xSplit="4" ySplit="7" topLeftCell="E8" activePane="bottomRight" state="frozen"/>
      <selection pane="topRight" activeCell="F38" sqref="F38"/>
      <selection pane="bottomLeft" activeCell="F38" sqref="F38"/>
      <selection pane="bottomRight" activeCell="E17" sqref="E17"/>
    </sheetView>
  </sheetViews>
  <sheetFormatPr defaultColWidth="9.140625" defaultRowHeight="15" x14ac:dyDescent="0.25"/>
  <cols>
    <col min="1" max="1" width="8.85546875" style="65" customWidth="1"/>
    <col min="2" max="2" width="40.140625" style="65" bestFit="1" customWidth="1"/>
    <col min="3" max="3" width="30.140625" style="508" hidden="1" customWidth="1"/>
    <col min="4" max="4" width="35" style="65" customWidth="1"/>
    <col min="5" max="5" width="21.85546875" style="508" bestFit="1" customWidth="1"/>
    <col min="6" max="8" width="21.85546875" style="508" customWidth="1"/>
    <col min="9" max="10" width="15.140625" style="65" customWidth="1"/>
    <col min="11" max="11" width="17.42578125" style="72" customWidth="1"/>
    <col min="12" max="13" width="18.140625" style="72" customWidth="1"/>
    <col min="14" max="14" width="20.5703125" style="72" customWidth="1"/>
    <col min="15" max="15" width="58.28515625" style="112" customWidth="1"/>
    <col min="16" max="16" width="13.140625" style="65" hidden="1" customWidth="1"/>
    <col min="17" max="23" width="9.140625" style="65" customWidth="1"/>
    <col min="24" max="16384" width="9.140625" style="65"/>
  </cols>
  <sheetData>
    <row r="1" spans="1:16" x14ac:dyDescent="0.25">
      <c r="A1" s="96" t="s">
        <v>104</v>
      </c>
      <c r="B1" s="86"/>
      <c r="C1" s="97"/>
      <c r="D1" s="86">
        <f>Acct_No</f>
        <v>0</v>
      </c>
    </row>
    <row r="2" spans="1:16" x14ac:dyDescent="0.25">
      <c r="A2" s="96" t="s">
        <v>111</v>
      </c>
      <c r="B2" s="509"/>
      <c r="C2" s="97"/>
      <c r="D2" s="509">
        <f>SiteAddress</f>
        <v>0</v>
      </c>
    </row>
    <row r="4" spans="1:16" ht="23.25" x14ac:dyDescent="0.25">
      <c r="A4" s="103" t="s">
        <v>1245</v>
      </c>
    </row>
    <row r="5" spans="1:16" ht="31.5" customHeight="1" thickBot="1" x14ac:dyDescent="0.3">
      <c r="A5" s="543" t="s">
        <v>121</v>
      </c>
      <c r="B5" s="543"/>
      <c r="D5" s="99" t="s">
        <v>11</v>
      </c>
      <c r="E5" s="510" t="str">
        <f>IF(P208&gt;=1,"Error in Project Costs - please correct","")</f>
        <v/>
      </c>
      <c r="F5" s="516"/>
      <c r="G5" s="516"/>
      <c r="H5" s="516"/>
      <c r="I5" s="508"/>
      <c r="J5" s="508"/>
      <c r="K5" s="508"/>
      <c r="L5" s="80"/>
      <c r="M5" s="80"/>
    </row>
    <row r="6" spans="1:16" ht="40.5" customHeight="1" thickBot="1" x14ac:dyDescent="0.3">
      <c r="A6" s="91" t="s">
        <v>123</v>
      </c>
      <c r="B6" s="92" t="s">
        <v>247</v>
      </c>
      <c r="C6" s="92" t="s">
        <v>129</v>
      </c>
      <c r="D6" s="67" t="s">
        <v>130</v>
      </c>
      <c r="E6" s="67" t="s">
        <v>263</v>
      </c>
      <c r="F6" s="67" t="s">
        <v>1249</v>
      </c>
      <c r="G6" s="67" t="s">
        <v>1250</v>
      </c>
      <c r="H6" s="67" t="s">
        <v>1251</v>
      </c>
      <c r="I6" s="67" t="s">
        <v>144</v>
      </c>
      <c r="J6" s="67" t="s">
        <v>145</v>
      </c>
      <c r="K6" s="81" t="s">
        <v>146</v>
      </c>
      <c r="L6" s="81" t="s">
        <v>147</v>
      </c>
      <c r="M6" s="81" t="s">
        <v>253</v>
      </c>
      <c r="N6" s="81" t="s">
        <v>149</v>
      </c>
      <c r="O6" s="93" t="s">
        <v>97</v>
      </c>
    </row>
    <row r="7" spans="1:16" s="111" customFormat="1" x14ac:dyDescent="0.25">
      <c r="A7" s="75">
        <v>0</v>
      </c>
      <c r="B7" s="68" t="s">
        <v>1248</v>
      </c>
      <c r="C7" s="75">
        <f>VLOOKUP(B7,'Measure&amp;Incentive Picklist'!E:J,2,FALSE)</f>
        <v>0</v>
      </c>
      <c r="D7" s="68"/>
      <c r="E7" s="75">
        <v>4</v>
      </c>
      <c r="F7" s="75">
        <v>450</v>
      </c>
      <c r="G7" s="75">
        <v>3064</v>
      </c>
      <c r="H7" s="75">
        <v>4056</v>
      </c>
      <c r="I7" s="68" t="s">
        <v>163</v>
      </c>
      <c r="J7" s="68" t="s">
        <v>164</v>
      </c>
      <c r="K7" s="82">
        <v>1000</v>
      </c>
      <c r="L7" s="82">
        <v>5000</v>
      </c>
      <c r="M7" s="82">
        <f>$K7+$L7</f>
        <v>6000</v>
      </c>
      <c r="N7" s="114" t="str">
        <f t="shared" ref="N7:N70" si="0">IF(ISTEXT(B7),"Contact ConEd","")</f>
        <v>Contact ConEd</v>
      </c>
      <c r="O7" s="115" t="s">
        <v>165</v>
      </c>
      <c r="P7" s="111" t="s">
        <v>273</v>
      </c>
    </row>
    <row r="8" spans="1:16" ht="16.5" customHeight="1" x14ac:dyDescent="0.25">
      <c r="A8" s="508">
        <v>1</v>
      </c>
      <c r="B8" s="69"/>
      <c r="C8" s="508" t="e">
        <f>VLOOKUP(B8,'Measure&amp;Incentive Picklist'!E:J,2,FALSE)</f>
        <v>#N/A</v>
      </c>
      <c r="D8" s="69"/>
      <c r="E8" s="70"/>
      <c r="F8" s="70"/>
      <c r="G8" s="70"/>
      <c r="H8" s="70"/>
      <c r="I8" s="69"/>
      <c r="J8" s="69"/>
      <c r="K8" s="71"/>
      <c r="L8" s="71"/>
      <c r="M8" s="72" t="str">
        <f>IF(AND(K8="",L8=""),"",$K8+$L8)</f>
        <v/>
      </c>
      <c r="N8" s="85" t="str">
        <f t="shared" si="0"/>
        <v/>
      </c>
      <c r="O8" s="127"/>
      <c r="P8" s="65">
        <f>IF(ISERROR(M8),1,0)</f>
        <v>0</v>
      </c>
    </row>
    <row r="9" spans="1:16" x14ac:dyDescent="0.25">
      <c r="A9" s="508">
        <f>A8+1</f>
        <v>2</v>
      </c>
      <c r="B9" s="69"/>
      <c r="C9" s="508" t="e">
        <f>VLOOKUP(B9,'Measure&amp;Incentive Picklist'!E:J,2,FALSE)</f>
        <v>#N/A</v>
      </c>
      <c r="D9" s="69"/>
      <c r="E9" s="70"/>
      <c r="F9" s="70"/>
      <c r="G9" s="70"/>
      <c r="H9" s="70"/>
      <c r="I9" s="69"/>
      <c r="J9" s="69"/>
      <c r="K9" s="71"/>
      <c r="L9" s="71"/>
      <c r="M9" s="72" t="str">
        <f t="shared" ref="M9:M72" si="1">IF(AND(K9="",L9=""),"",$K9+$L9)</f>
        <v/>
      </c>
      <c r="N9" s="85" t="str">
        <f t="shared" si="0"/>
        <v/>
      </c>
      <c r="O9" s="127"/>
      <c r="P9" s="65">
        <f t="shared" ref="P9:P72" si="2">IF(ISERROR(M9),1,0)</f>
        <v>0</v>
      </c>
    </row>
    <row r="10" spans="1:16" x14ac:dyDescent="0.25">
      <c r="A10" s="508">
        <f t="shared" ref="A10:A73" si="3">A9+1</f>
        <v>3</v>
      </c>
      <c r="B10" s="69"/>
      <c r="C10" s="508" t="e">
        <f>VLOOKUP(B10,'Measure&amp;Incentive Picklist'!E:J,2,FALSE)</f>
        <v>#N/A</v>
      </c>
      <c r="D10" s="69"/>
      <c r="E10" s="70"/>
      <c r="F10" s="70"/>
      <c r="G10" s="70"/>
      <c r="H10" s="70"/>
      <c r="I10" s="69"/>
      <c r="J10" s="69"/>
      <c r="K10" s="71"/>
      <c r="L10" s="71"/>
      <c r="M10" s="72" t="str">
        <f t="shared" si="1"/>
        <v/>
      </c>
      <c r="N10" s="85" t="str">
        <f t="shared" si="0"/>
        <v/>
      </c>
      <c r="O10" s="127"/>
      <c r="P10" s="65">
        <f t="shared" si="2"/>
        <v>0</v>
      </c>
    </row>
    <row r="11" spans="1:16" x14ac:dyDescent="0.25">
      <c r="A11" s="508">
        <f t="shared" si="3"/>
        <v>4</v>
      </c>
      <c r="B11" s="69"/>
      <c r="C11" s="508" t="e">
        <f>VLOOKUP(B11,'Measure&amp;Incentive Picklist'!E:J,2,FALSE)</f>
        <v>#N/A</v>
      </c>
      <c r="D11" s="69"/>
      <c r="E11" s="70"/>
      <c r="F11" s="70"/>
      <c r="G11" s="70"/>
      <c r="H11" s="70"/>
      <c r="I11" s="69"/>
      <c r="J11" s="69"/>
      <c r="K11" s="71"/>
      <c r="L11" s="71"/>
      <c r="M11" s="72" t="str">
        <f t="shared" si="1"/>
        <v/>
      </c>
      <c r="N11" s="85" t="str">
        <f t="shared" si="0"/>
        <v/>
      </c>
      <c r="O11" s="127"/>
      <c r="P11" s="65">
        <f t="shared" si="2"/>
        <v>0</v>
      </c>
    </row>
    <row r="12" spans="1:16" x14ac:dyDescent="0.25">
      <c r="A12" s="508">
        <f t="shared" si="3"/>
        <v>5</v>
      </c>
      <c r="B12" s="69"/>
      <c r="C12" s="508" t="e">
        <f>VLOOKUP(B12,'Measure&amp;Incentive Picklist'!E:J,2,FALSE)</f>
        <v>#N/A</v>
      </c>
      <c r="D12" s="69"/>
      <c r="E12" s="70"/>
      <c r="F12" s="70"/>
      <c r="G12" s="70"/>
      <c r="H12" s="70"/>
      <c r="I12" s="69"/>
      <c r="J12" s="69"/>
      <c r="K12" s="71"/>
      <c r="L12" s="71"/>
      <c r="M12" s="72" t="str">
        <f t="shared" si="1"/>
        <v/>
      </c>
      <c r="N12" s="85" t="str">
        <f t="shared" si="0"/>
        <v/>
      </c>
      <c r="O12" s="127"/>
      <c r="P12" s="65">
        <f t="shared" si="2"/>
        <v>0</v>
      </c>
    </row>
    <row r="13" spans="1:16" x14ac:dyDescent="0.25">
      <c r="A13" s="508">
        <f t="shared" si="3"/>
        <v>6</v>
      </c>
      <c r="B13" s="69"/>
      <c r="C13" s="508" t="e">
        <f>VLOOKUP(B13,'Measure&amp;Incentive Picklist'!E:J,2,FALSE)</f>
        <v>#N/A</v>
      </c>
      <c r="D13" s="69"/>
      <c r="E13" s="70"/>
      <c r="F13" s="70"/>
      <c r="G13" s="70"/>
      <c r="H13" s="70"/>
      <c r="I13" s="69"/>
      <c r="J13" s="69"/>
      <c r="K13" s="71"/>
      <c r="L13" s="71"/>
      <c r="M13" s="72" t="str">
        <f t="shared" si="1"/>
        <v/>
      </c>
      <c r="N13" s="85" t="str">
        <f t="shared" si="0"/>
        <v/>
      </c>
      <c r="O13" s="127"/>
      <c r="P13" s="65">
        <f t="shared" si="2"/>
        <v>0</v>
      </c>
    </row>
    <row r="14" spans="1:16" x14ac:dyDescent="0.25">
      <c r="A14" s="508">
        <f t="shared" si="3"/>
        <v>7</v>
      </c>
      <c r="B14" s="69"/>
      <c r="C14" s="508" t="e">
        <f>VLOOKUP(B14,'Measure&amp;Incentive Picklist'!E:J,2,FALSE)</f>
        <v>#N/A</v>
      </c>
      <c r="D14" s="69"/>
      <c r="E14" s="70"/>
      <c r="F14" s="70"/>
      <c r="G14" s="70"/>
      <c r="H14" s="70"/>
      <c r="I14" s="69"/>
      <c r="J14" s="69"/>
      <c r="K14" s="71"/>
      <c r="L14" s="71"/>
      <c r="M14" s="72" t="str">
        <f t="shared" si="1"/>
        <v/>
      </c>
      <c r="N14" s="85" t="str">
        <f t="shared" si="0"/>
        <v/>
      </c>
      <c r="O14" s="127"/>
      <c r="P14" s="65">
        <f t="shared" si="2"/>
        <v>0</v>
      </c>
    </row>
    <row r="15" spans="1:16" x14ac:dyDescent="0.25">
      <c r="A15" s="508">
        <f t="shared" si="3"/>
        <v>8</v>
      </c>
      <c r="B15" s="69"/>
      <c r="C15" s="508" t="e">
        <f>VLOOKUP(B15,'Measure&amp;Incentive Picklist'!E:J,2,FALSE)</f>
        <v>#N/A</v>
      </c>
      <c r="D15" s="69"/>
      <c r="E15" s="70"/>
      <c r="F15" s="70"/>
      <c r="G15" s="70"/>
      <c r="H15" s="70"/>
      <c r="I15" s="69"/>
      <c r="J15" s="69"/>
      <c r="K15" s="71"/>
      <c r="L15" s="71"/>
      <c r="M15" s="72" t="str">
        <f t="shared" si="1"/>
        <v/>
      </c>
      <c r="N15" s="85" t="str">
        <f t="shared" si="0"/>
        <v/>
      </c>
      <c r="O15" s="127"/>
      <c r="P15" s="65">
        <f t="shared" si="2"/>
        <v>0</v>
      </c>
    </row>
    <row r="16" spans="1:16" x14ac:dyDescent="0.25">
      <c r="A16" s="508">
        <f t="shared" si="3"/>
        <v>9</v>
      </c>
      <c r="B16" s="69"/>
      <c r="C16" s="508" t="e">
        <f>VLOOKUP(B16,'Measure&amp;Incentive Picklist'!E:J,2,FALSE)</f>
        <v>#N/A</v>
      </c>
      <c r="D16" s="69"/>
      <c r="E16" s="70"/>
      <c r="F16" s="70"/>
      <c r="G16" s="70"/>
      <c r="H16" s="70"/>
      <c r="I16" s="69"/>
      <c r="J16" s="69"/>
      <c r="K16" s="71"/>
      <c r="L16" s="71"/>
      <c r="M16" s="72" t="str">
        <f t="shared" si="1"/>
        <v/>
      </c>
      <c r="N16" s="85" t="str">
        <f t="shared" si="0"/>
        <v/>
      </c>
      <c r="O16" s="127"/>
      <c r="P16" s="65">
        <f t="shared" si="2"/>
        <v>0</v>
      </c>
    </row>
    <row r="17" spans="1:16" x14ac:dyDescent="0.25">
      <c r="A17" s="508">
        <f t="shared" si="3"/>
        <v>10</v>
      </c>
      <c r="B17" s="69"/>
      <c r="C17" s="508" t="e">
        <f>VLOOKUP(B17,'Measure&amp;Incentive Picklist'!E:J,2,FALSE)</f>
        <v>#N/A</v>
      </c>
      <c r="D17" s="69"/>
      <c r="E17" s="70"/>
      <c r="F17" s="70"/>
      <c r="G17" s="70"/>
      <c r="H17" s="70"/>
      <c r="I17" s="69"/>
      <c r="J17" s="69"/>
      <c r="K17" s="71"/>
      <c r="L17" s="71"/>
      <c r="M17" s="72" t="str">
        <f t="shared" si="1"/>
        <v/>
      </c>
      <c r="N17" s="85" t="str">
        <f t="shared" si="0"/>
        <v/>
      </c>
      <c r="O17" s="127"/>
      <c r="P17" s="65">
        <f t="shared" si="2"/>
        <v>0</v>
      </c>
    </row>
    <row r="18" spans="1:16" x14ac:dyDescent="0.25">
      <c r="A18" s="508">
        <f t="shared" si="3"/>
        <v>11</v>
      </c>
      <c r="B18" s="69"/>
      <c r="C18" s="508" t="e">
        <f>VLOOKUP(B18,'Measure&amp;Incentive Picklist'!E:J,2,FALSE)</f>
        <v>#N/A</v>
      </c>
      <c r="D18" s="69"/>
      <c r="E18" s="70"/>
      <c r="F18" s="70"/>
      <c r="G18" s="70"/>
      <c r="H18" s="70"/>
      <c r="I18" s="69"/>
      <c r="J18" s="69"/>
      <c r="K18" s="71"/>
      <c r="L18" s="71"/>
      <c r="M18" s="72" t="str">
        <f t="shared" si="1"/>
        <v/>
      </c>
      <c r="N18" s="85" t="str">
        <f t="shared" si="0"/>
        <v/>
      </c>
      <c r="O18" s="127"/>
      <c r="P18" s="65">
        <f t="shared" si="2"/>
        <v>0</v>
      </c>
    </row>
    <row r="19" spans="1:16" x14ac:dyDescent="0.25">
      <c r="A19" s="508">
        <f t="shared" si="3"/>
        <v>12</v>
      </c>
      <c r="B19" s="69"/>
      <c r="C19" s="508" t="e">
        <f>VLOOKUP(B19,'Measure&amp;Incentive Picklist'!E:J,2,FALSE)</f>
        <v>#N/A</v>
      </c>
      <c r="D19" s="69"/>
      <c r="E19" s="70"/>
      <c r="F19" s="70"/>
      <c r="G19" s="70"/>
      <c r="H19" s="70"/>
      <c r="I19" s="69"/>
      <c r="J19" s="69"/>
      <c r="K19" s="71"/>
      <c r="L19" s="71"/>
      <c r="M19" s="72" t="str">
        <f t="shared" si="1"/>
        <v/>
      </c>
      <c r="N19" s="85" t="str">
        <f t="shared" si="0"/>
        <v/>
      </c>
      <c r="O19" s="127"/>
      <c r="P19" s="65">
        <f t="shared" si="2"/>
        <v>0</v>
      </c>
    </row>
    <row r="20" spans="1:16" x14ac:dyDescent="0.25">
      <c r="A20" s="508">
        <f t="shared" si="3"/>
        <v>13</v>
      </c>
      <c r="B20" s="69"/>
      <c r="C20" s="508" t="e">
        <f>VLOOKUP(B20,'Measure&amp;Incentive Picklist'!E:J,2,FALSE)</f>
        <v>#N/A</v>
      </c>
      <c r="D20" s="69"/>
      <c r="E20" s="70"/>
      <c r="F20" s="70"/>
      <c r="G20" s="70"/>
      <c r="H20" s="70"/>
      <c r="I20" s="69"/>
      <c r="J20" s="69"/>
      <c r="K20" s="71"/>
      <c r="L20" s="71"/>
      <c r="M20" s="72" t="str">
        <f t="shared" si="1"/>
        <v/>
      </c>
      <c r="N20" s="85" t="str">
        <f t="shared" si="0"/>
        <v/>
      </c>
      <c r="O20" s="127"/>
      <c r="P20" s="65">
        <f t="shared" si="2"/>
        <v>0</v>
      </c>
    </row>
    <row r="21" spans="1:16" x14ac:dyDescent="0.25">
      <c r="A21" s="508">
        <f t="shared" si="3"/>
        <v>14</v>
      </c>
      <c r="B21" s="69"/>
      <c r="C21" s="508" t="e">
        <f>VLOOKUP(B21,'Measure&amp;Incentive Picklist'!E:J,2,FALSE)</f>
        <v>#N/A</v>
      </c>
      <c r="D21" s="69"/>
      <c r="E21" s="70"/>
      <c r="F21" s="70"/>
      <c r="G21" s="70"/>
      <c r="H21" s="70"/>
      <c r="I21" s="69"/>
      <c r="J21" s="69"/>
      <c r="K21" s="71"/>
      <c r="L21" s="71"/>
      <c r="M21" s="72" t="str">
        <f t="shared" si="1"/>
        <v/>
      </c>
      <c r="N21" s="85" t="str">
        <f t="shared" si="0"/>
        <v/>
      </c>
      <c r="O21" s="127"/>
      <c r="P21" s="65">
        <f t="shared" si="2"/>
        <v>0</v>
      </c>
    </row>
    <row r="22" spans="1:16" x14ac:dyDescent="0.25">
      <c r="A22" s="508">
        <f t="shared" si="3"/>
        <v>15</v>
      </c>
      <c r="B22" s="69"/>
      <c r="C22" s="508" t="e">
        <f>VLOOKUP(B22,'Measure&amp;Incentive Picklist'!E:J,2,FALSE)</f>
        <v>#N/A</v>
      </c>
      <c r="D22" s="69"/>
      <c r="E22" s="70"/>
      <c r="F22" s="70"/>
      <c r="G22" s="70"/>
      <c r="H22" s="70"/>
      <c r="I22" s="69"/>
      <c r="J22" s="69"/>
      <c r="K22" s="71"/>
      <c r="L22" s="71"/>
      <c r="M22" s="72" t="str">
        <f t="shared" si="1"/>
        <v/>
      </c>
      <c r="N22" s="85" t="str">
        <f t="shared" si="0"/>
        <v/>
      </c>
      <c r="O22" s="127"/>
      <c r="P22" s="65">
        <f t="shared" si="2"/>
        <v>0</v>
      </c>
    </row>
    <row r="23" spans="1:16" x14ac:dyDescent="0.25">
      <c r="A23" s="508">
        <f t="shared" si="3"/>
        <v>16</v>
      </c>
      <c r="B23" s="69"/>
      <c r="C23" s="508" t="e">
        <f>VLOOKUP(B23,'Measure&amp;Incentive Picklist'!E:J,2,FALSE)</f>
        <v>#N/A</v>
      </c>
      <c r="D23" s="69"/>
      <c r="E23" s="70"/>
      <c r="F23" s="70"/>
      <c r="G23" s="70"/>
      <c r="H23" s="70"/>
      <c r="I23" s="69"/>
      <c r="J23" s="69"/>
      <c r="K23" s="71"/>
      <c r="L23" s="71"/>
      <c r="M23" s="72" t="str">
        <f t="shared" si="1"/>
        <v/>
      </c>
      <c r="N23" s="85" t="str">
        <f t="shared" si="0"/>
        <v/>
      </c>
      <c r="O23" s="127"/>
      <c r="P23" s="65">
        <f t="shared" si="2"/>
        <v>0</v>
      </c>
    </row>
    <row r="24" spans="1:16" x14ac:dyDescent="0.25">
      <c r="A24" s="508">
        <f t="shared" si="3"/>
        <v>17</v>
      </c>
      <c r="B24" s="69"/>
      <c r="C24" s="508" t="e">
        <f>VLOOKUP(B24,'Measure&amp;Incentive Picklist'!E:J,2,FALSE)</f>
        <v>#N/A</v>
      </c>
      <c r="D24" s="69"/>
      <c r="E24" s="70"/>
      <c r="F24" s="70"/>
      <c r="G24" s="70"/>
      <c r="H24" s="70"/>
      <c r="I24" s="69"/>
      <c r="J24" s="69"/>
      <c r="K24" s="71"/>
      <c r="L24" s="71"/>
      <c r="M24" s="72" t="str">
        <f t="shared" si="1"/>
        <v/>
      </c>
      <c r="N24" s="85" t="str">
        <f t="shared" si="0"/>
        <v/>
      </c>
      <c r="O24" s="127"/>
      <c r="P24" s="65">
        <f t="shared" si="2"/>
        <v>0</v>
      </c>
    </row>
    <row r="25" spans="1:16" x14ac:dyDescent="0.25">
      <c r="A25" s="508">
        <f t="shared" si="3"/>
        <v>18</v>
      </c>
      <c r="B25" s="69"/>
      <c r="C25" s="508" t="e">
        <f>VLOOKUP(B25,'Measure&amp;Incentive Picklist'!E:J,2,FALSE)</f>
        <v>#N/A</v>
      </c>
      <c r="D25" s="69"/>
      <c r="E25" s="70"/>
      <c r="F25" s="70"/>
      <c r="G25" s="70"/>
      <c r="H25" s="70"/>
      <c r="I25" s="69"/>
      <c r="J25" s="69"/>
      <c r="K25" s="71"/>
      <c r="L25" s="71"/>
      <c r="M25" s="72" t="str">
        <f t="shared" si="1"/>
        <v/>
      </c>
      <c r="N25" s="85" t="str">
        <f t="shared" si="0"/>
        <v/>
      </c>
      <c r="O25" s="127"/>
      <c r="P25" s="65">
        <f t="shared" si="2"/>
        <v>0</v>
      </c>
    </row>
    <row r="26" spans="1:16" x14ac:dyDescent="0.25">
      <c r="A26" s="508">
        <f t="shared" si="3"/>
        <v>19</v>
      </c>
      <c r="B26" s="69"/>
      <c r="C26" s="508" t="e">
        <f>VLOOKUP(B26,'Measure&amp;Incentive Picklist'!E:J,2,FALSE)</f>
        <v>#N/A</v>
      </c>
      <c r="D26" s="69"/>
      <c r="E26" s="70"/>
      <c r="F26" s="70"/>
      <c r="G26" s="70"/>
      <c r="H26" s="70"/>
      <c r="I26" s="69"/>
      <c r="J26" s="69"/>
      <c r="K26" s="71"/>
      <c r="L26" s="71"/>
      <c r="M26" s="72" t="str">
        <f t="shared" si="1"/>
        <v/>
      </c>
      <c r="N26" s="85" t="str">
        <f t="shared" si="0"/>
        <v/>
      </c>
      <c r="O26" s="127"/>
      <c r="P26" s="65">
        <f t="shared" si="2"/>
        <v>0</v>
      </c>
    </row>
    <row r="27" spans="1:16" x14ac:dyDescent="0.25">
      <c r="A27" s="508">
        <f t="shared" si="3"/>
        <v>20</v>
      </c>
      <c r="B27" s="69"/>
      <c r="C27" s="508" t="e">
        <f>VLOOKUP(B27,'Measure&amp;Incentive Picklist'!E:J,2,FALSE)</f>
        <v>#N/A</v>
      </c>
      <c r="D27" s="69"/>
      <c r="E27" s="70"/>
      <c r="F27" s="70"/>
      <c r="G27" s="70"/>
      <c r="H27" s="70"/>
      <c r="I27" s="69"/>
      <c r="J27" s="69"/>
      <c r="K27" s="71"/>
      <c r="L27" s="71"/>
      <c r="M27" s="72" t="str">
        <f t="shared" si="1"/>
        <v/>
      </c>
      <c r="N27" s="85" t="str">
        <f t="shared" si="0"/>
        <v/>
      </c>
      <c r="O27" s="127"/>
      <c r="P27" s="65">
        <f t="shared" si="2"/>
        <v>0</v>
      </c>
    </row>
    <row r="28" spans="1:16" x14ac:dyDescent="0.25">
      <c r="A28" s="508">
        <f t="shared" si="3"/>
        <v>21</v>
      </c>
      <c r="B28" s="69"/>
      <c r="C28" s="508" t="e">
        <f>VLOOKUP(B28,'Measure&amp;Incentive Picklist'!E:J,2,FALSE)</f>
        <v>#N/A</v>
      </c>
      <c r="D28" s="69"/>
      <c r="E28" s="70"/>
      <c r="F28" s="70"/>
      <c r="G28" s="70"/>
      <c r="H28" s="70"/>
      <c r="I28" s="69"/>
      <c r="J28" s="69"/>
      <c r="K28" s="71"/>
      <c r="L28" s="71"/>
      <c r="M28" s="72" t="str">
        <f t="shared" si="1"/>
        <v/>
      </c>
      <c r="N28" s="85" t="str">
        <f t="shared" si="0"/>
        <v/>
      </c>
      <c r="O28" s="127"/>
      <c r="P28" s="65">
        <f t="shared" si="2"/>
        <v>0</v>
      </c>
    </row>
    <row r="29" spans="1:16" x14ac:dyDescent="0.25">
      <c r="A29" s="508">
        <f t="shared" si="3"/>
        <v>22</v>
      </c>
      <c r="B29" s="69"/>
      <c r="C29" s="508" t="e">
        <f>VLOOKUP(B29,'Measure&amp;Incentive Picklist'!E:J,2,FALSE)</f>
        <v>#N/A</v>
      </c>
      <c r="D29" s="69"/>
      <c r="E29" s="70"/>
      <c r="F29" s="70"/>
      <c r="G29" s="70"/>
      <c r="H29" s="70"/>
      <c r="I29" s="69"/>
      <c r="J29" s="69"/>
      <c r="K29" s="71"/>
      <c r="L29" s="71"/>
      <c r="M29" s="72" t="str">
        <f t="shared" si="1"/>
        <v/>
      </c>
      <c r="N29" s="85" t="str">
        <f t="shared" si="0"/>
        <v/>
      </c>
      <c r="O29" s="127"/>
      <c r="P29" s="65">
        <f t="shared" si="2"/>
        <v>0</v>
      </c>
    </row>
    <row r="30" spans="1:16" x14ac:dyDescent="0.25">
      <c r="A30" s="508">
        <f t="shared" si="3"/>
        <v>23</v>
      </c>
      <c r="B30" s="69"/>
      <c r="C30" s="508" t="e">
        <f>VLOOKUP(B30,'Measure&amp;Incentive Picklist'!E:J,2,FALSE)</f>
        <v>#N/A</v>
      </c>
      <c r="D30" s="69"/>
      <c r="E30" s="70"/>
      <c r="F30" s="70"/>
      <c r="G30" s="70"/>
      <c r="H30" s="70"/>
      <c r="I30" s="69"/>
      <c r="J30" s="69"/>
      <c r="K30" s="71"/>
      <c r="L30" s="71"/>
      <c r="M30" s="72" t="str">
        <f t="shared" si="1"/>
        <v/>
      </c>
      <c r="N30" s="85" t="str">
        <f t="shared" si="0"/>
        <v/>
      </c>
      <c r="O30" s="127"/>
      <c r="P30" s="65">
        <f t="shared" si="2"/>
        <v>0</v>
      </c>
    </row>
    <row r="31" spans="1:16" x14ac:dyDescent="0.25">
      <c r="A31" s="508">
        <f t="shared" si="3"/>
        <v>24</v>
      </c>
      <c r="B31" s="69"/>
      <c r="C31" s="508" t="e">
        <f>VLOOKUP(B31,'Measure&amp;Incentive Picklist'!E:J,2,FALSE)</f>
        <v>#N/A</v>
      </c>
      <c r="D31" s="69"/>
      <c r="E31" s="70"/>
      <c r="F31" s="70"/>
      <c r="G31" s="70"/>
      <c r="H31" s="70"/>
      <c r="I31" s="69"/>
      <c r="J31" s="69"/>
      <c r="K31" s="71"/>
      <c r="L31" s="71"/>
      <c r="M31" s="72" t="str">
        <f t="shared" si="1"/>
        <v/>
      </c>
      <c r="N31" s="85" t="str">
        <f t="shared" si="0"/>
        <v/>
      </c>
      <c r="O31" s="127"/>
      <c r="P31" s="65">
        <f t="shared" si="2"/>
        <v>0</v>
      </c>
    </row>
    <row r="32" spans="1:16" x14ac:dyDescent="0.25">
      <c r="A32" s="508">
        <f t="shared" si="3"/>
        <v>25</v>
      </c>
      <c r="B32" s="69"/>
      <c r="C32" s="508" t="e">
        <f>VLOOKUP(B32,'Measure&amp;Incentive Picklist'!E:J,2,FALSE)</f>
        <v>#N/A</v>
      </c>
      <c r="D32" s="69"/>
      <c r="E32" s="70"/>
      <c r="F32" s="70"/>
      <c r="G32" s="70"/>
      <c r="H32" s="70"/>
      <c r="I32" s="69"/>
      <c r="J32" s="69"/>
      <c r="K32" s="71"/>
      <c r="L32" s="71"/>
      <c r="M32" s="72" t="str">
        <f t="shared" si="1"/>
        <v/>
      </c>
      <c r="N32" s="85" t="str">
        <f t="shared" si="0"/>
        <v/>
      </c>
      <c r="O32" s="127"/>
      <c r="P32" s="65">
        <f t="shared" si="2"/>
        <v>0</v>
      </c>
    </row>
    <row r="33" spans="1:16" x14ac:dyDescent="0.25">
      <c r="A33" s="508">
        <f t="shared" si="3"/>
        <v>26</v>
      </c>
      <c r="B33" s="69"/>
      <c r="C33" s="508" t="e">
        <f>VLOOKUP(B33,'Measure&amp;Incentive Picklist'!E:J,2,FALSE)</f>
        <v>#N/A</v>
      </c>
      <c r="D33" s="69"/>
      <c r="E33" s="70"/>
      <c r="F33" s="70"/>
      <c r="G33" s="70"/>
      <c r="H33" s="70"/>
      <c r="I33" s="69"/>
      <c r="J33" s="69"/>
      <c r="K33" s="71"/>
      <c r="L33" s="71"/>
      <c r="M33" s="72" t="str">
        <f t="shared" si="1"/>
        <v/>
      </c>
      <c r="N33" s="85" t="str">
        <f t="shared" si="0"/>
        <v/>
      </c>
      <c r="O33" s="127"/>
      <c r="P33" s="65">
        <f t="shared" si="2"/>
        <v>0</v>
      </c>
    </row>
    <row r="34" spans="1:16" x14ac:dyDescent="0.25">
      <c r="A34" s="508">
        <f t="shared" si="3"/>
        <v>27</v>
      </c>
      <c r="B34" s="69"/>
      <c r="C34" s="508" t="e">
        <f>VLOOKUP(B34,'Measure&amp;Incentive Picklist'!E:J,2,FALSE)</f>
        <v>#N/A</v>
      </c>
      <c r="D34" s="69"/>
      <c r="E34" s="70"/>
      <c r="F34" s="70"/>
      <c r="G34" s="70"/>
      <c r="H34" s="70"/>
      <c r="I34" s="69"/>
      <c r="J34" s="69"/>
      <c r="K34" s="71"/>
      <c r="L34" s="71"/>
      <c r="M34" s="72" t="str">
        <f t="shared" si="1"/>
        <v/>
      </c>
      <c r="N34" s="85" t="str">
        <f t="shared" si="0"/>
        <v/>
      </c>
      <c r="O34" s="127"/>
      <c r="P34" s="65">
        <f t="shared" si="2"/>
        <v>0</v>
      </c>
    </row>
    <row r="35" spans="1:16" x14ac:dyDescent="0.25">
      <c r="A35" s="508">
        <f t="shared" si="3"/>
        <v>28</v>
      </c>
      <c r="B35" s="69"/>
      <c r="C35" s="508" t="e">
        <f>VLOOKUP(B35,'Measure&amp;Incentive Picklist'!E:J,2,FALSE)</f>
        <v>#N/A</v>
      </c>
      <c r="D35" s="69"/>
      <c r="E35" s="70"/>
      <c r="F35" s="70"/>
      <c r="G35" s="70"/>
      <c r="H35" s="70"/>
      <c r="I35" s="69"/>
      <c r="J35" s="69"/>
      <c r="K35" s="71"/>
      <c r="L35" s="71"/>
      <c r="M35" s="72" t="str">
        <f t="shared" si="1"/>
        <v/>
      </c>
      <c r="N35" s="85" t="str">
        <f t="shared" si="0"/>
        <v/>
      </c>
      <c r="O35" s="127"/>
      <c r="P35" s="65">
        <f t="shared" si="2"/>
        <v>0</v>
      </c>
    </row>
    <row r="36" spans="1:16" x14ac:dyDescent="0.25">
      <c r="A36" s="508">
        <f t="shared" si="3"/>
        <v>29</v>
      </c>
      <c r="B36" s="69"/>
      <c r="C36" s="508" t="e">
        <f>VLOOKUP(B36,'Measure&amp;Incentive Picklist'!E:J,2,FALSE)</f>
        <v>#N/A</v>
      </c>
      <c r="D36" s="69"/>
      <c r="E36" s="70"/>
      <c r="F36" s="70"/>
      <c r="G36" s="70"/>
      <c r="H36" s="70"/>
      <c r="I36" s="69"/>
      <c r="J36" s="69"/>
      <c r="K36" s="71"/>
      <c r="L36" s="71"/>
      <c r="M36" s="72" t="str">
        <f t="shared" si="1"/>
        <v/>
      </c>
      <c r="N36" s="85" t="str">
        <f t="shared" si="0"/>
        <v/>
      </c>
      <c r="O36" s="127"/>
      <c r="P36" s="65">
        <f t="shared" si="2"/>
        <v>0</v>
      </c>
    </row>
    <row r="37" spans="1:16" x14ac:dyDescent="0.25">
      <c r="A37" s="508">
        <f t="shared" si="3"/>
        <v>30</v>
      </c>
      <c r="B37" s="69"/>
      <c r="C37" s="508" t="e">
        <f>VLOOKUP(B37,'Measure&amp;Incentive Picklist'!E:J,2,FALSE)</f>
        <v>#N/A</v>
      </c>
      <c r="D37" s="69"/>
      <c r="E37" s="70"/>
      <c r="F37" s="70"/>
      <c r="G37" s="70"/>
      <c r="H37" s="70"/>
      <c r="I37" s="69"/>
      <c r="J37" s="69"/>
      <c r="K37" s="71"/>
      <c r="L37" s="71"/>
      <c r="M37" s="72" t="str">
        <f t="shared" si="1"/>
        <v/>
      </c>
      <c r="N37" s="85" t="str">
        <f t="shared" si="0"/>
        <v/>
      </c>
      <c r="O37" s="127"/>
      <c r="P37" s="65">
        <f t="shared" si="2"/>
        <v>0</v>
      </c>
    </row>
    <row r="38" spans="1:16" x14ac:dyDescent="0.25">
      <c r="A38" s="508">
        <f t="shared" si="3"/>
        <v>31</v>
      </c>
      <c r="B38" s="69"/>
      <c r="C38" s="508" t="e">
        <f>VLOOKUP(B38,'Measure&amp;Incentive Picklist'!E:J,2,FALSE)</f>
        <v>#N/A</v>
      </c>
      <c r="D38" s="69"/>
      <c r="E38" s="70"/>
      <c r="F38" s="70"/>
      <c r="G38" s="70"/>
      <c r="H38" s="70"/>
      <c r="I38" s="69"/>
      <c r="J38" s="69"/>
      <c r="K38" s="71"/>
      <c r="L38" s="71"/>
      <c r="M38" s="72" t="str">
        <f t="shared" si="1"/>
        <v/>
      </c>
      <c r="N38" s="85" t="str">
        <f t="shared" si="0"/>
        <v/>
      </c>
      <c r="O38" s="127"/>
      <c r="P38" s="65">
        <f t="shared" si="2"/>
        <v>0</v>
      </c>
    </row>
    <row r="39" spans="1:16" x14ac:dyDescent="0.25">
      <c r="A39" s="508">
        <f t="shared" si="3"/>
        <v>32</v>
      </c>
      <c r="B39" s="69"/>
      <c r="C39" s="508" t="e">
        <f>VLOOKUP(B39,'Measure&amp;Incentive Picklist'!E:J,2,FALSE)</f>
        <v>#N/A</v>
      </c>
      <c r="D39" s="69"/>
      <c r="E39" s="70"/>
      <c r="F39" s="70"/>
      <c r="G39" s="70"/>
      <c r="H39" s="70"/>
      <c r="I39" s="69"/>
      <c r="J39" s="69"/>
      <c r="K39" s="71"/>
      <c r="L39" s="71"/>
      <c r="M39" s="72" t="str">
        <f t="shared" si="1"/>
        <v/>
      </c>
      <c r="N39" s="85" t="str">
        <f t="shared" si="0"/>
        <v/>
      </c>
      <c r="O39" s="127"/>
      <c r="P39" s="65">
        <f t="shared" si="2"/>
        <v>0</v>
      </c>
    </row>
    <row r="40" spans="1:16" x14ac:dyDescent="0.25">
      <c r="A40" s="508">
        <f t="shared" si="3"/>
        <v>33</v>
      </c>
      <c r="B40" s="69"/>
      <c r="C40" s="508" t="e">
        <f>VLOOKUP(B40,'Measure&amp;Incentive Picklist'!E:J,2,FALSE)</f>
        <v>#N/A</v>
      </c>
      <c r="D40" s="69"/>
      <c r="E40" s="70"/>
      <c r="F40" s="70"/>
      <c r="G40" s="70"/>
      <c r="H40" s="70"/>
      <c r="I40" s="69"/>
      <c r="J40" s="69"/>
      <c r="K40" s="71"/>
      <c r="L40" s="71"/>
      <c r="M40" s="72" t="str">
        <f t="shared" si="1"/>
        <v/>
      </c>
      <c r="N40" s="85" t="str">
        <f t="shared" si="0"/>
        <v/>
      </c>
      <c r="O40" s="127"/>
      <c r="P40" s="65">
        <f t="shared" si="2"/>
        <v>0</v>
      </c>
    </row>
    <row r="41" spans="1:16" x14ac:dyDescent="0.25">
      <c r="A41" s="508">
        <f t="shared" si="3"/>
        <v>34</v>
      </c>
      <c r="B41" s="69"/>
      <c r="C41" s="508" t="e">
        <f>VLOOKUP(B41,'Measure&amp;Incentive Picklist'!E:J,2,FALSE)</f>
        <v>#N/A</v>
      </c>
      <c r="D41" s="69"/>
      <c r="E41" s="70"/>
      <c r="F41" s="70"/>
      <c r="G41" s="70"/>
      <c r="H41" s="70"/>
      <c r="I41" s="69"/>
      <c r="J41" s="69"/>
      <c r="K41" s="71"/>
      <c r="L41" s="71"/>
      <c r="M41" s="72" t="str">
        <f t="shared" si="1"/>
        <v/>
      </c>
      <c r="N41" s="85" t="str">
        <f t="shared" si="0"/>
        <v/>
      </c>
      <c r="O41" s="127"/>
      <c r="P41" s="65">
        <f t="shared" si="2"/>
        <v>0</v>
      </c>
    </row>
    <row r="42" spans="1:16" x14ac:dyDescent="0.25">
      <c r="A42" s="508">
        <f t="shared" si="3"/>
        <v>35</v>
      </c>
      <c r="B42" s="69"/>
      <c r="C42" s="508" t="e">
        <f>VLOOKUP(B42,'Measure&amp;Incentive Picklist'!E:J,2,FALSE)</f>
        <v>#N/A</v>
      </c>
      <c r="D42" s="69"/>
      <c r="E42" s="70"/>
      <c r="F42" s="70"/>
      <c r="G42" s="70"/>
      <c r="H42" s="70"/>
      <c r="I42" s="69"/>
      <c r="J42" s="69"/>
      <c r="K42" s="71"/>
      <c r="L42" s="71"/>
      <c r="M42" s="72" t="str">
        <f t="shared" si="1"/>
        <v/>
      </c>
      <c r="N42" s="85" t="str">
        <f t="shared" si="0"/>
        <v/>
      </c>
      <c r="O42" s="127"/>
      <c r="P42" s="65">
        <f t="shared" si="2"/>
        <v>0</v>
      </c>
    </row>
    <row r="43" spans="1:16" x14ac:dyDescent="0.25">
      <c r="A43" s="508">
        <f t="shared" si="3"/>
        <v>36</v>
      </c>
      <c r="B43" s="69"/>
      <c r="C43" s="508" t="e">
        <f>VLOOKUP(B43,'Measure&amp;Incentive Picklist'!E:J,2,FALSE)</f>
        <v>#N/A</v>
      </c>
      <c r="D43" s="69"/>
      <c r="E43" s="70"/>
      <c r="F43" s="70"/>
      <c r="G43" s="70"/>
      <c r="H43" s="70"/>
      <c r="I43" s="69"/>
      <c r="J43" s="69"/>
      <c r="K43" s="71"/>
      <c r="L43" s="71"/>
      <c r="M43" s="72" t="str">
        <f t="shared" si="1"/>
        <v/>
      </c>
      <c r="N43" s="85" t="str">
        <f t="shared" si="0"/>
        <v/>
      </c>
      <c r="O43" s="127"/>
      <c r="P43" s="65">
        <f t="shared" si="2"/>
        <v>0</v>
      </c>
    </row>
    <row r="44" spans="1:16" x14ac:dyDescent="0.25">
      <c r="A44" s="508">
        <f t="shared" si="3"/>
        <v>37</v>
      </c>
      <c r="B44" s="69"/>
      <c r="C44" s="508" t="e">
        <f>VLOOKUP(B44,'Measure&amp;Incentive Picklist'!E:J,2,FALSE)</f>
        <v>#N/A</v>
      </c>
      <c r="D44" s="69"/>
      <c r="E44" s="70"/>
      <c r="F44" s="70"/>
      <c r="G44" s="70"/>
      <c r="H44" s="70"/>
      <c r="I44" s="69"/>
      <c r="J44" s="69"/>
      <c r="K44" s="71"/>
      <c r="L44" s="71"/>
      <c r="M44" s="72" t="str">
        <f t="shared" si="1"/>
        <v/>
      </c>
      <c r="N44" s="85" t="str">
        <f t="shared" si="0"/>
        <v/>
      </c>
      <c r="O44" s="127"/>
      <c r="P44" s="65">
        <f t="shared" si="2"/>
        <v>0</v>
      </c>
    </row>
    <row r="45" spans="1:16" x14ac:dyDescent="0.25">
      <c r="A45" s="508">
        <f t="shared" si="3"/>
        <v>38</v>
      </c>
      <c r="B45" s="69"/>
      <c r="C45" s="508" t="e">
        <f>VLOOKUP(B45,'Measure&amp;Incentive Picklist'!E:J,2,FALSE)</f>
        <v>#N/A</v>
      </c>
      <c r="D45" s="69"/>
      <c r="E45" s="70"/>
      <c r="F45" s="70"/>
      <c r="G45" s="70"/>
      <c r="H45" s="70"/>
      <c r="I45" s="69"/>
      <c r="J45" s="69"/>
      <c r="K45" s="71"/>
      <c r="L45" s="71"/>
      <c r="M45" s="72" t="str">
        <f t="shared" si="1"/>
        <v/>
      </c>
      <c r="N45" s="85" t="str">
        <f t="shared" si="0"/>
        <v/>
      </c>
      <c r="O45" s="127"/>
      <c r="P45" s="65">
        <f t="shared" si="2"/>
        <v>0</v>
      </c>
    </row>
    <row r="46" spans="1:16" x14ac:dyDescent="0.25">
      <c r="A46" s="508">
        <f t="shared" si="3"/>
        <v>39</v>
      </c>
      <c r="B46" s="69"/>
      <c r="C46" s="508" t="e">
        <f>VLOOKUP(B46,'Measure&amp;Incentive Picklist'!E:J,2,FALSE)</f>
        <v>#N/A</v>
      </c>
      <c r="D46" s="69"/>
      <c r="E46" s="70"/>
      <c r="F46" s="70"/>
      <c r="G46" s="70"/>
      <c r="H46" s="70"/>
      <c r="I46" s="69"/>
      <c r="J46" s="69"/>
      <c r="K46" s="71"/>
      <c r="L46" s="71"/>
      <c r="M46" s="72" t="str">
        <f t="shared" si="1"/>
        <v/>
      </c>
      <c r="N46" s="85" t="str">
        <f t="shared" si="0"/>
        <v/>
      </c>
      <c r="O46" s="127"/>
      <c r="P46" s="65">
        <f t="shared" si="2"/>
        <v>0</v>
      </c>
    </row>
    <row r="47" spans="1:16" x14ac:dyDescent="0.25">
      <c r="A47" s="508">
        <f t="shared" si="3"/>
        <v>40</v>
      </c>
      <c r="B47" s="69"/>
      <c r="C47" s="508" t="e">
        <f>VLOOKUP(B47,'Measure&amp;Incentive Picklist'!E:J,2,FALSE)</f>
        <v>#N/A</v>
      </c>
      <c r="D47" s="69"/>
      <c r="E47" s="70"/>
      <c r="F47" s="70"/>
      <c r="G47" s="70"/>
      <c r="H47" s="70"/>
      <c r="I47" s="69"/>
      <c r="J47" s="69"/>
      <c r="K47" s="71"/>
      <c r="L47" s="71"/>
      <c r="M47" s="72" t="str">
        <f t="shared" si="1"/>
        <v/>
      </c>
      <c r="N47" s="85" t="str">
        <f t="shared" si="0"/>
        <v/>
      </c>
      <c r="O47" s="127"/>
      <c r="P47" s="65">
        <f t="shared" si="2"/>
        <v>0</v>
      </c>
    </row>
    <row r="48" spans="1:16" x14ac:dyDescent="0.25">
      <c r="A48" s="508">
        <f t="shared" si="3"/>
        <v>41</v>
      </c>
      <c r="B48" s="69"/>
      <c r="C48" s="508" t="e">
        <f>VLOOKUP(B48,'Measure&amp;Incentive Picklist'!E:J,2,FALSE)</f>
        <v>#N/A</v>
      </c>
      <c r="D48" s="69"/>
      <c r="E48" s="70"/>
      <c r="F48" s="70"/>
      <c r="G48" s="70"/>
      <c r="H48" s="70"/>
      <c r="I48" s="69"/>
      <c r="J48" s="69"/>
      <c r="K48" s="71"/>
      <c r="L48" s="71"/>
      <c r="M48" s="72" t="str">
        <f t="shared" si="1"/>
        <v/>
      </c>
      <c r="N48" s="85" t="str">
        <f t="shared" si="0"/>
        <v/>
      </c>
      <c r="O48" s="127"/>
      <c r="P48" s="65">
        <f t="shared" si="2"/>
        <v>0</v>
      </c>
    </row>
    <row r="49" spans="1:16" x14ac:dyDescent="0.25">
      <c r="A49" s="508">
        <f t="shared" si="3"/>
        <v>42</v>
      </c>
      <c r="B49" s="69"/>
      <c r="C49" s="508" t="e">
        <f>VLOOKUP(B49,'Measure&amp;Incentive Picklist'!E:J,2,FALSE)</f>
        <v>#N/A</v>
      </c>
      <c r="D49" s="69"/>
      <c r="E49" s="70"/>
      <c r="F49" s="70"/>
      <c r="G49" s="70"/>
      <c r="H49" s="70"/>
      <c r="I49" s="69"/>
      <c r="J49" s="69"/>
      <c r="K49" s="71"/>
      <c r="L49" s="71"/>
      <c r="M49" s="72" t="str">
        <f t="shared" si="1"/>
        <v/>
      </c>
      <c r="N49" s="85" t="str">
        <f t="shared" si="0"/>
        <v/>
      </c>
      <c r="O49" s="127"/>
      <c r="P49" s="65">
        <f t="shared" si="2"/>
        <v>0</v>
      </c>
    </row>
    <row r="50" spans="1:16" x14ac:dyDescent="0.25">
      <c r="A50" s="508">
        <f t="shared" si="3"/>
        <v>43</v>
      </c>
      <c r="B50" s="69"/>
      <c r="C50" s="508" t="e">
        <f>VLOOKUP(B50,'Measure&amp;Incentive Picklist'!E:J,2,FALSE)</f>
        <v>#N/A</v>
      </c>
      <c r="D50" s="69"/>
      <c r="E50" s="70"/>
      <c r="F50" s="70"/>
      <c r="G50" s="70"/>
      <c r="H50" s="70"/>
      <c r="I50" s="69"/>
      <c r="J50" s="69"/>
      <c r="K50" s="71"/>
      <c r="L50" s="71"/>
      <c r="M50" s="72" t="str">
        <f t="shared" si="1"/>
        <v/>
      </c>
      <c r="N50" s="85" t="str">
        <f t="shared" si="0"/>
        <v/>
      </c>
      <c r="O50" s="127"/>
      <c r="P50" s="65">
        <f t="shared" si="2"/>
        <v>0</v>
      </c>
    </row>
    <row r="51" spans="1:16" x14ac:dyDescent="0.25">
      <c r="A51" s="508">
        <f t="shared" si="3"/>
        <v>44</v>
      </c>
      <c r="B51" s="69"/>
      <c r="C51" s="508" t="e">
        <f>VLOOKUP(B51,'Measure&amp;Incentive Picklist'!E:J,2,FALSE)</f>
        <v>#N/A</v>
      </c>
      <c r="D51" s="69"/>
      <c r="E51" s="70"/>
      <c r="F51" s="70"/>
      <c r="G51" s="70"/>
      <c r="H51" s="70"/>
      <c r="I51" s="69"/>
      <c r="J51" s="69"/>
      <c r="K51" s="71"/>
      <c r="L51" s="71"/>
      <c r="M51" s="72" t="str">
        <f t="shared" si="1"/>
        <v/>
      </c>
      <c r="N51" s="85" t="str">
        <f t="shared" si="0"/>
        <v/>
      </c>
      <c r="O51" s="127"/>
      <c r="P51" s="65">
        <f t="shared" si="2"/>
        <v>0</v>
      </c>
    </row>
    <row r="52" spans="1:16" x14ac:dyDescent="0.25">
      <c r="A52" s="508">
        <f t="shared" si="3"/>
        <v>45</v>
      </c>
      <c r="B52" s="69"/>
      <c r="C52" s="508" t="e">
        <f>VLOOKUP(B52,'Measure&amp;Incentive Picklist'!E:J,2,FALSE)</f>
        <v>#N/A</v>
      </c>
      <c r="D52" s="69"/>
      <c r="E52" s="70"/>
      <c r="F52" s="70"/>
      <c r="G52" s="70"/>
      <c r="H52" s="70"/>
      <c r="I52" s="69"/>
      <c r="J52" s="69"/>
      <c r="K52" s="71"/>
      <c r="L52" s="71"/>
      <c r="M52" s="72" t="str">
        <f t="shared" si="1"/>
        <v/>
      </c>
      <c r="N52" s="85" t="str">
        <f t="shared" si="0"/>
        <v/>
      </c>
      <c r="O52" s="127"/>
      <c r="P52" s="65">
        <f t="shared" si="2"/>
        <v>0</v>
      </c>
    </row>
    <row r="53" spans="1:16" x14ac:dyDescent="0.25">
      <c r="A53" s="508">
        <f t="shared" si="3"/>
        <v>46</v>
      </c>
      <c r="B53" s="69"/>
      <c r="C53" s="508" t="e">
        <f>VLOOKUP(B53,'Measure&amp;Incentive Picklist'!E:J,2,FALSE)</f>
        <v>#N/A</v>
      </c>
      <c r="D53" s="69"/>
      <c r="E53" s="70"/>
      <c r="F53" s="70"/>
      <c r="G53" s="70"/>
      <c r="H53" s="70"/>
      <c r="I53" s="69"/>
      <c r="J53" s="69"/>
      <c r="K53" s="71"/>
      <c r="L53" s="71"/>
      <c r="M53" s="72" t="str">
        <f t="shared" si="1"/>
        <v/>
      </c>
      <c r="N53" s="85" t="str">
        <f t="shared" si="0"/>
        <v/>
      </c>
      <c r="O53" s="127"/>
      <c r="P53" s="65">
        <f t="shared" si="2"/>
        <v>0</v>
      </c>
    </row>
    <row r="54" spans="1:16" x14ac:dyDescent="0.25">
      <c r="A54" s="508">
        <f t="shared" si="3"/>
        <v>47</v>
      </c>
      <c r="B54" s="69"/>
      <c r="C54" s="508" t="e">
        <f>VLOOKUP(B54,'Measure&amp;Incentive Picklist'!E:J,2,FALSE)</f>
        <v>#N/A</v>
      </c>
      <c r="D54" s="69"/>
      <c r="E54" s="70"/>
      <c r="F54" s="70"/>
      <c r="G54" s="70"/>
      <c r="H54" s="70"/>
      <c r="I54" s="69"/>
      <c r="J54" s="69"/>
      <c r="K54" s="71"/>
      <c r="L54" s="71"/>
      <c r="M54" s="72" t="str">
        <f t="shared" si="1"/>
        <v/>
      </c>
      <c r="N54" s="85" t="str">
        <f t="shared" si="0"/>
        <v/>
      </c>
      <c r="O54" s="127"/>
      <c r="P54" s="65">
        <f t="shared" si="2"/>
        <v>0</v>
      </c>
    </row>
    <row r="55" spans="1:16" x14ac:dyDescent="0.25">
      <c r="A55" s="508">
        <f t="shared" si="3"/>
        <v>48</v>
      </c>
      <c r="B55" s="69"/>
      <c r="C55" s="508" t="e">
        <f>VLOOKUP(B55,'Measure&amp;Incentive Picklist'!E:J,2,FALSE)</f>
        <v>#N/A</v>
      </c>
      <c r="D55" s="69"/>
      <c r="E55" s="70"/>
      <c r="F55" s="70"/>
      <c r="G55" s="70"/>
      <c r="H55" s="70"/>
      <c r="I55" s="69"/>
      <c r="J55" s="69"/>
      <c r="K55" s="71"/>
      <c r="L55" s="71"/>
      <c r="M55" s="72" t="str">
        <f t="shared" si="1"/>
        <v/>
      </c>
      <c r="N55" s="85" t="str">
        <f t="shared" si="0"/>
        <v/>
      </c>
      <c r="O55" s="127"/>
      <c r="P55" s="65">
        <f t="shared" si="2"/>
        <v>0</v>
      </c>
    </row>
    <row r="56" spans="1:16" x14ac:dyDescent="0.25">
      <c r="A56" s="508">
        <f t="shared" si="3"/>
        <v>49</v>
      </c>
      <c r="B56" s="69"/>
      <c r="C56" s="508" t="e">
        <f>VLOOKUP(B56,'Measure&amp;Incentive Picklist'!E:J,2,FALSE)</f>
        <v>#N/A</v>
      </c>
      <c r="D56" s="69"/>
      <c r="E56" s="70"/>
      <c r="F56" s="70"/>
      <c r="G56" s="70"/>
      <c r="H56" s="70"/>
      <c r="I56" s="69"/>
      <c r="J56" s="69"/>
      <c r="K56" s="71"/>
      <c r="L56" s="71"/>
      <c r="M56" s="72" t="str">
        <f t="shared" si="1"/>
        <v/>
      </c>
      <c r="N56" s="85" t="str">
        <f t="shared" si="0"/>
        <v/>
      </c>
      <c r="O56" s="127"/>
      <c r="P56" s="65">
        <f t="shared" si="2"/>
        <v>0</v>
      </c>
    </row>
    <row r="57" spans="1:16" x14ac:dyDescent="0.25">
      <c r="A57" s="508">
        <f t="shared" si="3"/>
        <v>50</v>
      </c>
      <c r="B57" s="69"/>
      <c r="C57" s="508" t="e">
        <f>VLOOKUP(B57,'Measure&amp;Incentive Picklist'!E:J,2,FALSE)</f>
        <v>#N/A</v>
      </c>
      <c r="D57" s="69"/>
      <c r="E57" s="70"/>
      <c r="F57" s="70"/>
      <c r="G57" s="70"/>
      <c r="H57" s="70"/>
      <c r="I57" s="69"/>
      <c r="J57" s="69"/>
      <c r="K57" s="71"/>
      <c r="L57" s="71"/>
      <c r="M57" s="72" t="str">
        <f t="shared" si="1"/>
        <v/>
      </c>
      <c r="N57" s="85" t="str">
        <f t="shared" si="0"/>
        <v/>
      </c>
      <c r="O57" s="127"/>
      <c r="P57" s="65">
        <f t="shared" si="2"/>
        <v>0</v>
      </c>
    </row>
    <row r="58" spans="1:16" x14ac:dyDescent="0.25">
      <c r="A58" s="508">
        <f t="shared" si="3"/>
        <v>51</v>
      </c>
      <c r="B58" s="69"/>
      <c r="C58" s="508" t="e">
        <f>VLOOKUP(B58,'Measure&amp;Incentive Picklist'!E:J,2,FALSE)</f>
        <v>#N/A</v>
      </c>
      <c r="D58" s="69"/>
      <c r="E58" s="70"/>
      <c r="F58" s="70"/>
      <c r="G58" s="70"/>
      <c r="H58" s="70"/>
      <c r="I58" s="69"/>
      <c r="J58" s="69"/>
      <c r="K58" s="71"/>
      <c r="L58" s="71"/>
      <c r="M58" s="72" t="str">
        <f t="shared" si="1"/>
        <v/>
      </c>
      <c r="N58" s="85" t="str">
        <f t="shared" si="0"/>
        <v/>
      </c>
      <c r="O58" s="127"/>
      <c r="P58" s="65">
        <f t="shared" si="2"/>
        <v>0</v>
      </c>
    </row>
    <row r="59" spans="1:16" x14ac:dyDescent="0.25">
      <c r="A59" s="508">
        <f t="shared" si="3"/>
        <v>52</v>
      </c>
      <c r="B59" s="69"/>
      <c r="C59" s="508" t="e">
        <f>VLOOKUP(B59,'Measure&amp;Incentive Picklist'!E:J,2,FALSE)</f>
        <v>#N/A</v>
      </c>
      <c r="D59" s="69"/>
      <c r="E59" s="70"/>
      <c r="F59" s="70"/>
      <c r="G59" s="70"/>
      <c r="H59" s="70"/>
      <c r="I59" s="69"/>
      <c r="J59" s="69"/>
      <c r="K59" s="71"/>
      <c r="L59" s="71"/>
      <c r="M59" s="72" t="str">
        <f t="shared" si="1"/>
        <v/>
      </c>
      <c r="N59" s="85" t="str">
        <f t="shared" si="0"/>
        <v/>
      </c>
      <c r="O59" s="127"/>
      <c r="P59" s="65">
        <f t="shared" si="2"/>
        <v>0</v>
      </c>
    </row>
    <row r="60" spans="1:16" x14ac:dyDescent="0.25">
      <c r="A60" s="508">
        <f t="shared" si="3"/>
        <v>53</v>
      </c>
      <c r="B60" s="69"/>
      <c r="C60" s="508" t="e">
        <f>VLOOKUP(B60,'Measure&amp;Incentive Picklist'!E:J,2,FALSE)</f>
        <v>#N/A</v>
      </c>
      <c r="D60" s="69"/>
      <c r="E60" s="70"/>
      <c r="F60" s="70"/>
      <c r="G60" s="70"/>
      <c r="H60" s="70"/>
      <c r="I60" s="69"/>
      <c r="J60" s="69"/>
      <c r="K60" s="71"/>
      <c r="L60" s="71"/>
      <c r="M60" s="72" t="str">
        <f t="shared" si="1"/>
        <v/>
      </c>
      <c r="N60" s="85" t="str">
        <f t="shared" si="0"/>
        <v/>
      </c>
      <c r="O60" s="127"/>
      <c r="P60" s="65">
        <f t="shared" si="2"/>
        <v>0</v>
      </c>
    </row>
    <row r="61" spans="1:16" x14ac:dyDescent="0.25">
      <c r="A61" s="508">
        <f t="shared" si="3"/>
        <v>54</v>
      </c>
      <c r="B61" s="69"/>
      <c r="C61" s="508" t="e">
        <f>VLOOKUP(B61,'Measure&amp;Incentive Picklist'!E:J,2,FALSE)</f>
        <v>#N/A</v>
      </c>
      <c r="D61" s="69"/>
      <c r="E61" s="70"/>
      <c r="F61" s="70"/>
      <c r="G61" s="70"/>
      <c r="H61" s="70"/>
      <c r="I61" s="69"/>
      <c r="J61" s="69"/>
      <c r="K61" s="71"/>
      <c r="L61" s="71"/>
      <c r="M61" s="72" t="str">
        <f t="shared" si="1"/>
        <v/>
      </c>
      <c r="N61" s="85" t="str">
        <f t="shared" si="0"/>
        <v/>
      </c>
      <c r="O61" s="127"/>
      <c r="P61" s="65">
        <f t="shared" si="2"/>
        <v>0</v>
      </c>
    </row>
    <row r="62" spans="1:16" x14ac:dyDescent="0.25">
      <c r="A62" s="508">
        <f t="shared" si="3"/>
        <v>55</v>
      </c>
      <c r="B62" s="69"/>
      <c r="C62" s="508" t="e">
        <f>VLOOKUP(B62,'Measure&amp;Incentive Picklist'!E:J,2,FALSE)</f>
        <v>#N/A</v>
      </c>
      <c r="D62" s="69"/>
      <c r="E62" s="70"/>
      <c r="F62" s="70"/>
      <c r="G62" s="70"/>
      <c r="H62" s="70"/>
      <c r="I62" s="69"/>
      <c r="J62" s="69"/>
      <c r="K62" s="71"/>
      <c r="L62" s="71"/>
      <c r="M62" s="72" t="str">
        <f t="shared" si="1"/>
        <v/>
      </c>
      <c r="N62" s="85" t="str">
        <f t="shared" si="0"/>
        <v/>
      </c>
      <c r="O62" s="127"/>
      <c r="P62" s="65">
        <f t="shared" si="2"/>
        <v>0</v>
      </c>
    </row>
    <row r="63" spans="1:16" x14ac:dyDescent="0.25">
      <c r="A63" s="508">
        <f t="shared" si="3"/>
        <v>56</v>
      </c>
      <c r="B63" s="69"/>
      <c r="C63" s="508" t="e">
        <f>VLOOKUP(B63,'Measure&amp;Incentive Picklist'!E:J,2,FALSE)</f>
        <v>#N/A</v>
      </c>
      <c r="D63" s="69"/>
      <c r="E63" s="70"/>
      <c r="F63" s="70"/>
      <c r="G63" s="70"/>
      <c r="H63" s="70"/>
      <c r="I63" s="69"/>
      <c r="J63" s="69"/>
      <c r="K63" s="71"/>
      <c r="L63" s="71"/>
      <c r="M63" s="72" t="str">
        <f t="shared" si="1"/>
        <v/>
      </c>
      <c r="N63" s="85" t="str">
        <f t="shared" si="0"/>
        <v/>
      </c>
      <c r="O63" s="127"/>
      <c r="P63" s="65">
        <f t="shared" si="2"/>
        <v>0</v>
      </c>
    </row>
    <row r="64" spans="1:16" x14ac:dyDescent="0.25">
      <c r="A64" s="508">
        <f t="shared" si="3"/>
        <v>57</v>
      </c>
      <c r="B64" s="69"/>
      <c r="C64" s="508" t="e">
        <f>VLOOKUP(B64,'Measure&amp;Incentive Picklist'!E:J,2,FALSE)</f>
        <v>#N/A</v>
      </c>
      <c r="D64" s="69"/>
      <c r="E64" s="70"/>
      <c r="F64" s="70"/>
      <c r="G64" s="70"/>
      <c r="H64" s="70"/>
      <c r="I64" s="69"/>
      <c r="J64" s="69"/>
      <c r="K64" s="71"/>
      <c r="L64" s="71"/>
      <c r="M64" s="72" t="str">
        <f t="shared" si="1"/>
        <v/>
      </c>
      <c r="N64" s="85" t="str">
        <f t="shared" si="0"/>
        <v/>
      </c>
      <c r="O64" s="127"/>
      <c r="P64" s="65">
        <f t="shared" si="2"/>
        <v>0</v>
      </c>
    </row>
    <row r="65" spans="1:16" x14ac:dyDescent="0.25">
      <c r="A65" s="508">
        <f t="shared" si="3"/>
        <v>58</v>
      </c>
      <c r="B65" s="69"/>
      <c r="C65" s="508" t="e">
        <f>VLOOKUP(B65,'Measure&amp;Incentive Picklist'!E:J,2,FALSE)</f>
        <v>#N/A</v>
      </c>
      <c r="D65" s="69"/>
      <c r="E65" s="70"/>
      <c r="F65" s="70"/>
      <c r="G65" s="70"/>
      <c r="H65" s="70"/>
      <c r="I65" s="69"/>
      <c r="J65" s="69"/>
      <c r="K65" s="71"/>
      <c r="L65" s="71"/>
      <c r="M65" s="72" t="str">
        <f t="shared" si="1"/>
        <v/>
      </c>
      <c r="N65" s="85" t="str">
        <f t="shared" si="0"/>
        <v/>
      </c>
      <c r="O65" s="127"/>
      <c r="P65" s="65">
        <f t="shared" si="2"/>
        <v>0</v>
      </c>
    </row>
    <row r="66" spans="1:16" x14ac:dyDescent="0.25">
      <c r="A66" s="508">
        <f t="shared" si="3"/>
        <v>59</v>
      </c>
      <c r="B66" s="69"/>
      <c r="C66" s="508" t="e">
        <f>VLOOKUP(B66,'Measure&amp;Incentive Picklist'!E:J,2,FALSE)</f>
        <v>#N/A</v>
      </c>
      <c r="D66" s="69"/>
      <c r="E66" s="70"/>
      <c r="F66" s="70"/>
      <c r="G66" s="70"/>
      <c r="H66" s="70"/>
      <c r="I66" s="69"/>
      <c r="J66" s="69"/>
      <c r="K66" s="71"/>
      <c r="L66" s="71"/>
      <c r="M66" s="72" t="str">
        <f t="shared" si="1"/>
        <v/>
      </c>
      <c r="N66" s="85" t="str">
        <f t="shared" si="0"/>
        <v/>
      </c>
      <c r="O66" s="127"/>
      <c r="P66" s="65">
        <f t="shared" si="2"/>
        <v>0</v>
      </c>
    </row>
    <row r="67" spans="1:16" x14ac:dyDescent="0.25">
      <c r="A67" s="508">
        <f t="shared" si="3"/>
        <v>60</v>
      </c>
      <c r="B67" s="69"/>
      <c r="C67" s="508" t="e">
        <f>VLOOKUP(B67,'Measure&amp;Incentive Picklist'!E:J,2,FALSE)</f>
        <v>#N/A</v>
      </c>
      <c r="D67" s="69"/>
      <c r="E67" s="70"/>
      <c r="F67" s="70"/>
      <c r="G67" s="70"/>
      <c r="H67" s="70"/>
      <c r="I67" s="69"/>
      <c r="J67" s="69"/>
      <c r="K67" s="71"/>
      <c r="L67" s="71"/>
      <c r="M67" s="72" t="str">
        <f t="shared" si="1"/>
        <v/>
      </c>
      <c r="N67" s="85" t="str">
        <f t="shared" si="0"/>
        <v/>
      </c>
      <c r="O67" s="127"/>
      <c r="P67" s="65">
        <f t="shared" si="2"/>
        <v>0</v>
      </c>
    </row>
    <row r="68" spans="1:16" x14ac:dyDescent="0.25">
      <c r="A68" s="508">
        <f t="shared" si="3"/>
        <v>61</v>
      </c>
      <c r="B68" s="69"/>
      <c r="C68" s="508" t="e">
        <f>VLOOKUP(B68,'Measure&amp;Incentive Picklist'!E:J,2,FALSE)</f>
        <v>#N/A</v>
      </c>
      <c r="D68" s="69"/>
      <c r="E68" s="70"/>
      <c r="F68" s="70"/>
      <c r="G68" s="70"/>
      <c r="H68" s="70"/>
      <c r="I68" s="69"/>
      <c r="J68" s="69"/>
      <c r="K68" s="71"/>
      <c r="L68" s="71"/>
      <c r="M68" s="72" t="str">
        <f t="shared" si="1"/>
        <v/>
      </c>
      <c r="N68" s="85" t="str">
        <f t="shared" si="0"/>
        <v/>
      </c>
      <c r="O68" s="127"/>
      <c r="P68" s="65">
        <f t="shared" si="2"/>
        <v>0</v>
      </c>
    </row>
    <row r="69" spans="1:16" x14ac:dyDescent="0.25">
      <c r="A69" s="508">
        <f t="shared" si="3"/>
        <v>62</v>
      </c>
      <c r="B69" s="69"/>
      <c r="C69" s="508" t="e">
        <f>VLOOKUP(B69,'Measure&amp;Incentive Picklist'!E:J,2,FALSE)</f>
        <v>#N/A</v>
      </c>
      <c r="D69" s="69"/>
      <c r="E69" s="70"/>
      <c r="F69" s="70"/>
      <c r="G69" s="70"/>
      <c r="H69" s="70"/>
      <c r="I69" s="69"/>
      <c r="J69" s="69"/>
      <c r="K69" s="71"/>
      <c r="L69" s="71"/>
      <c r="M69" s="72" t="str">
        <f t="shared" si="1"/>
        <v/>
      </c>
      <c r="N69" s="85" t="str">
        <f t="shared" si="0"/>
        <v/>
      </c>
      <c r="O69" s="127"/>
      <c r="P69" s="65">
        <f t="shared" si="2"/>
        <v>0</v>
      </c>
    </row>
    <row r="70" spans="1:16" x14ac:dyDescent="0.25">
      <c r="A70" s="508">
        <f t="shared" si="3"/>
        <v>63</v>
      </c>
      <c r="B70" s="69"/>
      <c r="C70" s="508" t="e">
        <f>VLOOKUP(B70,'Measure&amp;Incentive Picklist'!E:J,2,FALSE)</f>
        <v>#N/A</v>
      </c>
      <c r="D70" s="69"/>
      <c r="E70" s="70"/>
      <c r="F70" s="70"/>
      <c r="G70" s="70"/>
      <c r="H70" s="70"/>
      <c r="I70" s="69"/>
      <c r="J70" s="69"/>
      <c r="K70" s="71"/>
      <c r="L70" s="71"/>
      <c r="M70" s="72" t="str">
        <f t="shared" si="1"/>
        <v/>
      </c>
      <c r="N70" s="85" t="str">
        <f t="shared" si="0"/>
        <v/>
      </c>
      <c r="O70" s="127"/>
      <c r="P70" s="65">
        <f t="shared" si="2"/>
        <v>0</v>
      </c>
    </row>
    <row r="71" spans="1:16" x14ac:dyDescent="0.25">
      <c r="A71" s="508">
        <f t="shared" si="3"/>
        <v>64</v>
      </c>
      <c r="B71" s="69"/>
      <c r="C71" s="508" t="e">
        <f>VLOOKUP(B71,'Measure&amp;Incentive Picklist'!E:J,2,FALSE)</f>
        <v>#N/A</v>
      </c>
      <c r="D71" s="69"/>
      <c r="E71" s="70"/>
      <c r="F71" s="70"/>
      <c r="G71" s="70"/>
      <c r="H71" s="70"/>
      <c r="I71" s="69"/>
      <c r="J71" s="69"/>
      <c r="K71" s="71"/>
      <c r="L71" s="71"/>
      <c r="M71" s="72" t="str">
        <f t="shared" si="1"/>
        <v/>
      </c>
      <c r="N71" s="85" t="str">
        <f t="shared" ref="N71:N134" si="4">IF(ISTEXT(B71),"Contact ConEd","")</f>
        <v/>
      </c>
      <c r="O71" s="127"/>
      <c r="P71" s="65">
        <f t="shared" si="2"/>
        <v>0</v>
      </c>
    </row>
    <row r="72" spans="1:16" x14ac:dyDescent="0.25">
      <c r="A72" s="508">
        <f t="shared" si="3"/>
        <v>65</v>
      </c>
      <c r="B72" s="69"/>
      <c r="C72" s="508" t="e">
        <f>VLOOKUP(B72,'Measure&amp;Incentive Picklist'!E:J,2,FALSE)</f>
        <v>#N/A</v>
      </c>
      <c r="D72" s="69"/>
      <c r="E72" s="70"/>
      <c r="F72" s="70"/>
      <c r="G72" s="70"/>
      <c r="H72" s="70"/>
      <c r="I72" s="69"/>
      <c r="J72" s="69"/>
      <c r="K72" s="71"/>
      <c r="L72" s="71"/>
      <c r="M72" s="72" t="str">
        <f t="shared" si="1"/>
        <v/>
      </c>
      <c r="N72" s="85" t="str">
        <f t="shared" si="4"/>
        <v/>
      </c>
      <c r="O72" s="127"/>
      <c r="P72" s="65">
        <f t="shared" si="2"/>
        <v>0</v>
      </c>
    </row>
    <row r="73" spans="1:16" x14ac:dyDescent="0.25">
      <c r="A73" s="508">
        <f t="shared" si="3"/>
        <v>66</v>
      </c>
      <c r="B73" s="69"/>
      <c r="C73" s="508" t="e">
        <f>VLOOKUP(B73,'Measure&amp;Incentive Picklist'!E:J,2,FALSE)</f>
        <v>#N/A</v>
      </c>
      <c r="D73" s="69"/>
      <c r="E73" s="70"/>
      <c r="F73" s="70"/>
      <c r="G73" s="70"/>
      <c r="H73" s="70"/>
      <c r="I73" s="69"/>
      <c r="J73" s="69"/>
      <c r="K73" s="71"/>
      <c r="L73" s="71"/>
      <c r="M73" s="72" t="str">
        <f t="shared" ref="M73:M136" si="5">IF(AND(K73="",L73=""),"",$K73+$L73)</f>
        <v/>
      </c>
      <c r="N73" s="85" t="str">
        <f t="shared" si="4"/>
        <v/>
      </c>
      <c r="O73" s="127"/>
      <c r="P73" s="65">
        <f t="shared" ref="P73:P136" si="6">IF(ISERROR(M73),1,0)</f>
        <v>0</v>
      </c>
    </row>
    <row r="74" spans="1:16" x14ac:dyDescent="0.25">
      <c r="A74" s="508">
        <f t="shared" ref="A74:A137" si="7">A73+1</f>
        <v>67</v>
      </c>
      <c r="B74" s="69"/>
      <c r="C74" s="508" t="e">
        <f>VLOOKUP(B74,'Measure&amp;Incentive Picklist'!E:J,2,FALSE)</f>
        <v>#N/A</v>
      </c>
      <c r="D74" s="69"/>
      <c r="E74" s="70"/>
      <c r="F74" s="70"/>
      <c r="G74" s="70"/>
      <c r="H74" s="70"/>
      <c r="I74" s="69"/>
      <c r="J74" s="69"/>
      <c r="K74" s="71"/>
      <c r="L74" s="71"/>
      <c r="M74" s="72" t="str">
        <f t="shared" si="5"/>
        <v/>
      </c>
      <c r="N74" s="85" t="str">
        <f t="shared" si="4"/>
        <v/>
      </c>
      <c r="O74" s="127"/>
      <c r="P74" s="65">
        <f t="shared" si="6"/>
        <v>0</v>
      </c>
    </row>
    <row r="75" spans="1:16" x14ac:dyDescent="0.25">
      <c r="A75" s="508">
        <f t="shared" si="7"/>
        <v>68</v>
      </c>
      <c r="B75" s="69"/>
      <c r="C75" s="508" t="e">
        <f>VLOOKUP(B75,'Measure&amp;Incentive Picklist'!E:J,2,FALSE)</f>
        <v>#N/A</v>
      </c>
      <c r="D75" s="69"/>
      <c r="E75" s="70"/>
      <c r="F75" s="70"/>
      <c r="G75" s="70"/>
      <c r="H75" s="70"/>
      <c r="I75" s="69"/>
      <c r="J75" s="69"/>
      <c r="K75" s="71"/>
      <c r="L75" s="71"/>
      <c r="M75" s="72" t="str">
        <f t="shared" si="5"/>
        <v/>
      </c>
      <c r="N75" s="85" t="str">
        <f t="shared" si="4"/>
        <v/>
      </c>
      <c r="O75" s="127"/>
      <c r="P75" s="65">
        <f t="shared" si="6"/>
        <v>0</v>
      </c>
    </row>
    <row r="76" spans="1:16" x14ac:dyDescent="0.25">
      <c r="A76" s="508">
        <f t="shared" si="7"/>
        <v>69</v>
      </c>
      <c r="B76" s="69"/>
      <c r="C76" s="508" t="e">
        <f>VLOOKUP(B76,'Measure&amp;Incentive Picklist'!E:J,2,FALSE)</f>
        <v>#N/A</v>
      </c>
      <c r="D76" s="69"/>
      <c r="E76" s="70"/>
      <c r="F76" s="70"/>
      <c r="G76" s="70"/>
      <c r="H76" s="70"/>
      <c r="I76" s="69"/>
      <c r="J76" s="69"/>
      <c r="K76" s="71"/>
      <c r="L76" s="71"/>
      <c r="M76" s="72" t="str">
        <f t="shared" si="5"/>
        <v/>
      </c>
      <c r="N76" s="85" t="str">
        <f t="shared" si="4"/>
        <v/>
      </c>
      <c r="O76" s="127"/>
      <c r="P76" s="65">
        <f t="shared" si="6"/>
        <v>0</v>
      </c>
    </row>
    <row r="77" spans="1:16" x14ac:dyDescent="0.25">
      <c r="A77" s="508">
        <f t="shared" si="7"/>
        <v>70</v>
      </c>
      <c r="B77" s="69"/>
      <c r="C77" s="508" t="e">
        <f>VLOOKUP(B77,'Measure&amp;Incentive Picklist'!E:J,2,FALSE)</f>
        <v>#N/A</v>
      </c>
      <c r="D77" s="69"/>
      <c r="E77" s="70"/>
      <c r="F77" s="70"/>
      <c r="G77" s="70"/>
      <c r="H77" s="70"/>
      <c r="I77" s="69"/>
      <c r="J77" s="69"/>
      <c r="K77" s="71"/>
      <c r="L77" s="71"/>
      <c r="M77" s="72" t="str">
        <f t="shared" si="5"/>
        <v/>
      </c>
      <c r="N77" s="85" t="str">
        <f t="shared" si="4"/>
        <v/>
      </c>
      <c r="O77" s="127"/>
      <c r="P77" s="65">
        <f t="shared" si="6"/>
        <v>0</v>
      </c>
    </row>
    <row r="78" spans="1:16" x14ac:dyDescent="0.25">
      <c r="A78" s="508">
        <f t="shared" si="7"/>
        <v>71</v>
      </c>
      <c r="B78" s="69"/>
      <c r="C78" s="508" t="e">
        <f>VLOOKUP(B78,'Measure&amp;Incentive Picklist'!E:J,2,FALSE)</f>
        <v>#N/A</v>
      </c>
      <c r="D78" s="69"/>
      <c r="E78" s="70"/>
      <c r="F78" s="70"/>
      <c r="G78" s="70"/>
      <c r="H78" s="70"/>
      <c r="I78" s="69"/>
      <c r="J78" s="69"/>
      <c r="K78" s="71"/>
      <c r="L78" s="71"/>
      <c r="M78" s="72" t="str">
        <f t="shared" si="5"/>
        <v/>
      </c>
      <c r="N78" s="85" t="str">
        <f t="shared" si="4"/>
        <v/>
      </c>
      <c r="O78" s="127"/>
      <c r="P78" s="65">
        <f t="shared" si="6"/>
        <v>0</v>
      </c>
    </row>
    <row r="79" spans="1:16" x14ac:dyDescent="0.25">
      <c r="A79" s="508">
        <f t="shared" si="7"/>
        <v>72</v>
      </c>
      <c r="B79" s="69"/>
      <c r="C79" s="508" t="e">
        <f>VLOOKUP(B79,'Measure&amp;Incentive Picklist'!E:J,2,FALSE)</f>
        <v>#N/A</v>
      </c>
      <c r="D79" s="69"/>
      <c r="E79" s="70"/>
      <c r="F79" s="70"/>
      <c r="G79" s="70"/>
      <c r="H79" s="70"/>
      <c r="I79" s="69"/>
      <c r="J79" s="69"/>
      <c r="K79" s="71"/>
      <c r="L79" s="71"/>
      <c r="M79" s="72" t="str">
        <f t="shared" si="5"/>
        <v/>
      </c>
      <c r="N79" s="85" t="str">
        <f t="shared" si="4"/>
        <v/>
      </c>
      <c r="O79" s="127"/>
      <c r="P79" s="65">
        <f t="shared" si="6"/>
        <v>0</v>
      </c>
    </row>
    <row r="80" spans="1:16" x14ac:dyDescent="0.25">
      <c r="A80" s="508">
        <f t="shared" si="7"/>
        <v>73</v>
      </c>
      <c r="B80" s="69"/>
      <c r="C80" s="508" t="e">
        <f>VLOOKUP(B80,'Measure&amp;Incentive Picklist'!E:J,2,FALSE)</f>
        <v>#N/A</v>
      </c>
      <c r="D80" s="69"/>
      <c r="E80" s="70"/>
      <c r="F80" s="70"/>
      <c r="G80" s="70"/>
      <c r="H80" s="70"/>
      <c r="I80" s="69"/>
      <c r="J80" s="69"/>
      <c r="K80" s="71"/>
      <c r="L80" s="71"/>
      <c r="M80" s="72" t="str">
        <f t="shared" si="5"/>
        <v/>
      </c>
      <c r="N80" s="85" t="str">
        <f t="shared" si="4"/>
        <v/>
      </c>
      <c r="O80" s="127"/>
      <c r="P80" s="65">
        <f t="shared" si="6"/>
        <v>0</v>
      </c>
    </row>
    <row r="81" spans="1:16" x14ac:dyDescent="0.25">
      <c r="A81" s="508">
        <f t="shared" si="7"/>
        <v>74</v>
      </c>
      <c r="B81" s="69"/>
      <c r="C81" s="508" t="e">
        <f>VLOOKUP(B81,'Measure&amp;Incentive Picklist'!E:J,2,FALSE)</f>
        <v>#N/A</v>
      </c>
      <c r="D81" s="69"/>
      <c r="E81" s="70"/>
      <c r="F81" s="70"/>
      <c r="G81" s="70"/>
      <c r="H81" s="70"/>
      <c r="I81" s="69"/>
      <c r="J81" s="69"/>
      <c r="K81" s="71"/>
      <c r="L81" s="71"/>
      <c r="M81" s="72" t="str">
        <f t="shared" si="5"/>
        <v/>
      </c>
      <c r="N81" s="85" t="str">
        <f t="shared" si="4"/>
        <v/>
      </c>
      <c r="O81" s="127"/>
      <c r="P81" s="65">
        <f t="shared" si="6"/>
        <v>0</v>
      </c>
    </row>
    <row r="82" spans="1:16" x14ac:dyDescent="0.25">
      <c r="A82" s="508">
        <f t="shared" si="7"/>
        <v>75</v>
      </c>
      <c r="B82" s="69"/>
      <c r="C82" s="508" t="e">
        <f>VLOOKUP(B82,'Measure&amp;Incentive Picklist'!E:J,2,FALSE)</f>
        <v>#N/A</v>
      </c>
      <c r="D82" s="69"/>
      <c r="E82" s="70"/>
      <c r="F82" s="70"/>
      <c r="G82" s="70"/>
      <c r="H82" s="70"/>
      <c r="I82" s="69"/>
      <c r="J82" s="69"/>
      <c r="K82" s="71"/>
      <c r="L82" s="71"/>
      <c r="M82" s="72" t="str">
        <f t="shared" si="5"/>
        <v/>
      </c>
      <c r="N82" s="85" t="str">
        <f t="shared" si="4"/>
        <v/>
      </c>
      <c r="O82" s="127"/>
      <c r="P82" s="65">
        <f t="shared" si="6"/>
        <v>0</v>
      </c>
    </row>
    <row r="83" spans="1:16" x14ac:dyDescent="0.25">
      <c r="A83" s="508">
        <f t="shared" si="7"/>
        <v>76</v>
      </c>
      <c r="B83" s="69"/>
      <c r="C83" s="508" t="e">
        <f>VLOOKUP(B83,'Measure&amp;Incentive Picklist'!E:J,2,FALSE)</f>
        <v>#N/A</v>
      </c>
      <c r="D83" s="69"/>
      <c r="E83" s="70"/>
      <c r="F83" s="70"/>
      <c r="G83" s="70"/>
      <c r="H83" s="70"/>
      <c r="I83" s="69"/>
      <c r="J83" s="69"/>
      <c r="K83" s="71"/>
      <c r="L83" s="71"/>
      <c r="M83" s="72" t="str">
        <f t="shared" si="5"/>
        <v/>
      </c>
      <c r="N83" s="85" t="str">
        <f t="shared" si="4"/>
        <v/>
      </c>
      <c r="O83" s="127"/>
      <c r="P83" s="65">
        <f t="shared" si="6"/>
        <v>0</v>
      </c>
    </row>
    <row r="84" spans="1:16" x14ac:dyDescent="0.25">
      <c r="A84" s="508">
        <f t="shared" si="7"/>
        <v>77</v>
      </c>
      <c r="B84" s="69"/>
      <c r="C84" s="508" t="e">
        <f>VLOOKUP(B84,'Measure&amp;Incentive Picklist'!E:J,2,FALSE)</f>
        <v>#N/A</v>
      </c>
      <c r="D84" s="69"/>
      <c r="E84" s="70"/>
      <c r="F84" s="70"/>
      <c r="G84" s="70"/>
      <c r="H84" s="70"/>
      <c r="I84" s="69"/>
      <c r="J84" s="69"/>
      <c r="K84" s="71"/>
      <c r="L84" s="71"/>
      <c r="M84" s="72" t="str">
        <f t="shared" si="5"/>
        <v/>
      </c>
      <c r="N84" s="85" t="str">
        <f t="shared" si="4"/>
        <v/>
      </c>
      <c r="O84" s="127"/>
      <c r="P84" s="65">
        <f t="shared" si="6"/>
        <v>0</v>
      </c>
    </row>
    <row r="85" spans="1:16" x14ac:dyDescent="0.25">
      <c r="A85" s="508">
        <f t="shared" si="7"/>
        <v>78</v>
      </c>
      <c r="B85" s="69"/>
      <c r="C85" s="508" t="e">
        <f>VLOOKUP(B85,'Measure&amp;Incentive Picklist'!E:J,2,FALSE)</f>
        <v>#N/A</v>
      </c>
      <c r="D85" s="69"/>
      <c r="E85" s="70"/>
      <c r="F85" s="70"/>
      <c r="G85" s="70"/>
      <c r="H85" s="70"/>
      <c r="I85" s="69"/>
      <c r="J85" s="69"/>
      <c r="K85" s="71"/>
      <c r="L85" s="71"/>
      <c r="M85" s="72" t="str">
        <f t="shared" si="5"/>
        <v/>
      </c>
      <c r="N85" s="85" t="str">
        <f t="shared" si="4"/>
        <v/>
      </c>
      <c r="O85" s="127"/>
      <c r="P85" s="65">
        <f t="shared" si="6"/>
        <v>0</v>
      </c>
    </row>
    <row r="86" spans="1:16" x14ac:dyDescent="0.25">
      <c r="A86" s="508">
        <f t="shared" si="7"/>
        <v>79</v>
      </c>
      <c r="B86" s="69"/>
      <c r="C86" s="508" t="e">
        <f>VLOOKUP(B86,'Measure&amp;Incentive Picklist'!E:J,2,FALSE)</f>
        <v>#N/A</v>
      </c>
      <c r="D86" s="69"/>
      <c r="E86" s="70"/>
      <c r="F86" s="70"/>
      <c r="G86" s="70"/>
      <c r="H86" s="70"/>
      <c r="I86" s="69"/>
      <c r="J86" s="69"/>
      <c r="K86" s="71"/>
      <c r="L86" s="71"/>
      <c r="M86" s="72" t="str">
        <f t="shared" si="5"/>
        <v/>
      </c>
      <c r="N86" s="85" t="str">
        <f t="shared" si="4"/>
        <v/>
      </c>
      <c r="O86" s="127"/>
      <c r="P86" s="65">
        <f t="shared" si="6"/>
        <v>0</v>
      </c>
    </row>
    <row r="87" spans="1:16" x14ac:dyDescent="0.25">
      <c r="A87" s="508">
        <f t="shared" si="7"/>
        <v>80</v>
      </c>
      <c r="B87" s="69"/>
      <c r="C87" s="508" t="e">
        <f>VLOOKUP(B87,'Measure&amp;Incentive Picklist'!E:J,2,FALSE)</f>
        <v>#N/A</v>
      </c>
      <c r="D87" s="69"/>
      <c r="E87" s="70"/>
      <c r="F87" s="70"/>
      <c r="G87" s="70"/>
      <c r="H87" s="70"/>
      <c r="I87" s="69"/>
      <c r="J87" s="69"/>
      <c r="K87" s="71"/>
      <c r="L87" s="71"/>
      <c r="M87" s="72" t="str">
        <f t="shared" si="5"/>
        <v/>
      </c>
      <c r="N87" s="85" t="str">
        <f t="shared" si="4"/>
        <v/>
      </c>
      <c r="O87" s="127"/>
      <c r="P87" s="65">
        <f t="shared" si="6"/>
        <v>0</v>
      </c>
    </row>
    <row r="88" spans="1:16" x14ac:dyDescent="0.25">
      <c r="A88" s="508">
        <f t="shared" si="7"/>
        <v>81</v>
      </c>
      <c r="B88" s="69"/>
      <c r="C88" s="508" t="e">
        <f>VLOOKUP(B88,'Measure&amp;Incentive Picklist'!E:J,2,FALSE)</f>
        <v>#N/A</v>
      </c>
      <c r="D88" s="69"/>
      <c r="E88" s="70"/>
      <c r="F88" s="70"/>
      <c r="G88" s="70"/>
      <c r="H88" s="70"/>
      <c r="I88" s="69"/>
      <c r="J88" s="69"/>
      <c r="K88" s="71"/>
      <c r="L88" s="71"/>
      <c r="M88" s="72" t="str">
        <f t="shared" si="5"/>
        <v/>
      </c>
      <c r="N88" s="85" t="str">
        <f t="shared" si="4"/>
        <v/>
      </c>
      <c r="O88" s="127"/>
      <c r="P88" s="65">
        <f t="shared" si="6"/>
        <v>0</v>
      </c>
    </row>
    <row r="89" spans="1:16" x14ac:dyDescent="0.25">
      <c r="A89" s="508">
        <f t="shared" si="7"/>
        <v>82</v>
      </c>
      <c r="B89" s="69"/>
      <c r="C89" s="508" t="e">
        <f>VLOOKUP(B89,'Measure&amp;Incentive Picklist'!E:J,2,FALSE)</f>
        <v>#N/A</v>
      </c>
      <c r="D89" s="69"/>
      <c r="E89" s="70"/>
      <c r="F89" s="70"/>
      <c r="G89" s="70"/>
      <c r="H89" s="70"/>
      <c r="I89" s="69"/>
      <c r="J89" s="69"/>
      <c r="K89" s="71"/>
      <c r="L89" s="71"/>
      <c r="M89" s="72" t="str">
        <f t="shared" si="5"/>
        <v/>
      </c>
      <c r="N89" s="85" t="str">
        <f t="shared" si="4"/>
        <v/>
      </c>
      <c r="O89" s="127"/>
      <c r="P89" s="65">
        <f t="shared" si="6"/>
        <v>0</v>
      </c>
    </row>
    <row r="90" spans="1:16" x14ac:dyDescent="0.25">
      <c r="A90" s="508">
        <f t="shared" si="7"/>
        <v>83</v>
      </c>
      <c r="B90" s="69"/>
      <c r="C90" s="508" t="e">
        <f>VLOOKUP(B90,'Measure&amp;Incentive Picklist'!E:J,2,FALSE)</f>
        <v>#N/A</v>
      </c>
      <c r="D90" s="69"/>
      <c r="E90" s="70"/>
      <c r="F90" s="70"/>
      <c r="G90" s="70"/>
      <c r="H90" s="70"/>
      <c r="I90" s="69"/>
      <c r="J90" s="69"/>
      <c r="K90" s="71"/>
      <c r="L90" s="71"/>
      <c r="M90" s="72" t="str">
        <f t="shared" si="5"/>
        <v/>
      </c>
      <c r="N90" s="85" t="str">
        <f t="shared" si="4"/>
        <v/>
      </c>
      <c r="O90" s="127"/>
      <c r="P90" s="65">
        <f t="shared" si="6"/>
        <v>0</v>
      </c>
    </row>
    <row r="91" spans="1:16" x14ac:dyDescent="0.25">
      <c r="A91" s="508">
        <f t="shared" si="7"/>
        <v>84</v>
      </c>
      <c r="B91" s="69"/>
      <c r="C91" s="508" t="e">
        <f>VLOOKUP(B91,'Measure&amp;Incentive Picklist'!E:J,2,FALSE)</f>
        <v>#N/A</v>
      </c>
      <c r="D91" s="69"/>
      <c r="E91" s="70"/>
      <c r="F91" s="70"/>
      <c r="G91" s="70"/>
      <c r="H91" s="70"/>
      <c r="I91" s="69"/>
      <c r="J91" s="69"/>
      <c r="K91" s="71"/>
      <c r="L91" s="71"/>
      <c r="M91" s="72" t="str">
        <f t="shared" si="5"/>
        <v/>
      </c>
      <c r="N91" s="85" t="str">
        <f t="shared" si="4"/>
        <v/>
      </c>
      <c r="O91" s="127"/>
      <c r="P91" s="65">
        <f t="shared" si="6"/>
        <v>0</v>
      </c>
    </row>
    <row r="92" spans="1:16" x14ac:dyDescent="0.25">
      <c r="A92" s="508">
        <f t="shared" si="7"/>
        <v>85</v>
      </c>
      <c r="B92" s="69"/>
      <c r="C92" s="508" t="e">
        <f>VLOOKUP(B92,'Measure&amp;Incentive Picklist'!E:J,2,FALSE)</f>
        <v>#N/A</v>
      </c>
      <c r="D92" s="69"/>
      <c r="E92" s="70"/>
      <c r="F92" s="70"/>
      <c r="G92" s="70"/>
      <c r="H92" s="70"/>
      <c r="I92" s="69"/>
      <c r="J92" s="69"/>
      <c r="K92" s="71"/>
      <c r="L92" s="71"/>
      <c r="M92" s="72" t="str">
        <f t="shared" si="5"/>
        <v/>
      </c>
      <c r="N92" s="85" t="str">
        <f t="shared" si="4"/>
        <v/>
      </c>
      <c r="O92" s="127"/>
      <c r="P92" s="65">
        <f t="shared" si="6"/>
        <v>0</v>
      </c>
    </row>
    <row r="93" spans="1:16" x14ac:dyDescent="0.25">
      <c r="A93" s="508">
        <f t="shared" si="7"/>
        <v>86</v>
      </c>
      <c r="B93" s="69"/>
      <c r="C93" s="508" t="e">
        <f>VLOOKUP(B93,'Measure&amp;Incentive Picklist'!E:J,2,FALSE)</f>
        <v>#N/A</v>
      </c>
      <c r="D93" s="69"/>
      <c r="E93" s="70"/>
      <c r="F93" s="70"/>
      <c r="G93" s="70"/>
      <c r="H93" s="70"/>
      <c r="I93" s="69"/>
      <c r="J93" s="69"/>
      <c r="K93" s="71"/>
      <c r="L93" s="71"/>
      <c r="M93" s="72" t="str">
        <f t="shared" si="5"/>
        <v/>
      </c>
      <c r="N93" s="85" t="str">
        <f t="shared" si="4"/>
        <v/>
      </c>
      <c r="O93" s="127"/>
      <c r="P93" s="65">
        <f t="shared" si="6"/>
        <v>0</v>
      </c>
    </row>
    <row r="94" spans="1:16" x14ac:dyDescent="0.25">
      <c r="A94" s="508">
        <f t="shared" si="7"/>
        <v>87</v>
      </c>
      <c r="B94" s="69"/>
      <c r="C94" s="508" t="e">
        <f>VLOOKUP(B94,'Measure&amp;Incentive Picklist'!E:J,2,FALSE)</f>
        <v>#N/A</v>
      </c>
      <c r="D94" s="69"/>
      <c r="E94" s="70"/>
      <c r="F94" s="70"/>
      <c r="G94" s="70"/>
      <c r="H94" s="70"/>
      <c r="I94" s="69"/>
      <c r="J94" s="69"/>
      <c r="K94" s="71"/>
      <c r="L94" s="71"/>
      <c r="M94" s="72" t="str">
        <f t="shared" si="5"/>
        <v/>
      </c>
      <c r="N94" s="85" t="str">
        <f t="shared" si="4"/>
        <v/>
      </c>
      <c r="O94" s="127"/>
      <c r="P94" s="65">
        <f t="shared" si="6"/>
        <v>0</v>
      </c>
    </row>
    <row r="95" spans="1:16" x14ac:dyDescent="0.25">
      <c r="A95" s="508">
        <f t="shared" si="7"/>
        <v>88</v>
      </c>
      <c r="B95" s="69"/>
      <c r="C95" s="508" t="e">
        <f>VLOOKUP(B95,'Measure&amp;Incentive Picklist'!E:J,2,FALSE)</f>
        <v>#N/A</v>
      </c>
      <c r="D95" s="69"/>
      <c r="E95" s="70"/>
      <c r="F95" s="70"/>
      <c r="G95" s="70"/>
      <c r="H95" s="70"/>
      <c r="I95" s="69"/>
      <c r="J95" s="69"/>
      <c r="K95" s="71"/>
      <c r="L95" s="71"/>
      <c r="M95" s="72" t="str">
        <f t="shared" si="5"/>
        <v/>
      </c>
      <c r="N95" s="85" t="str">
        <f t="shared" si="4"/>
        <v/>
      </c>
      <c r="O95" s="127"/>
      <c r="P95" s="65">
        <f t="shared" si="6"/>
        <v>0</v>
      </c>
    </row>
    <row r="96" spans="1:16" x14ac:dyDescent="0.25">
      <c r="A96" s="508">
        <f t="shared" si="7"/>
        <v>89</v>
      </c>
      <c r="B96" s="69"/>
      <c r="C96" s="508" t="e">
        <f>VLOOKUP(B96,'Measure&amp;Incentive Picklist'!E:J,2,FALSE)</f>
        <v>#N/A</v>
      </c>
      <c r="D96" s="69"/>
      <c r="E96" s="70"/>
      <c r="F96" s="70"/>
      <c r="G96" s="70"/>
      <c r="H96" s="70"/>
      <c r="I96" s="69"/>
      <c r="J96" s="69"/>
      <c r="K96" s="71"/>
      <c r="L96" s="71"/>
      <c r="M96" s="72" t="str">
        <f t="shared" si="5"/>
        <v/>
      </c>
      <c r="N96" s="85" t="str">
        <f t="shared" si="4"/>
        <v/>
      </c>
      <c r="O96" s="127"/>
      <c r="P96" s="65">
        <f t="shared" si="6"/>
        <v>0</v>
      </c>
    </row>
    <row r="97" spans="1:16" x14ac:dyDescent="0.25">
      <c r="A97" s="508">
        <f t="shared" si="7"/>
        <v>90</v>
      </c>
      <c r="B97" s="69"/>
      <c r="C97" s="508" t="e">
        <f>VLOOKUP(B97,'Measure&amp;Incentive Picklist'!E:J,2,FALSE)</f>
        <v>#N/A</v>
      </c>
      <c r="D97" s="69"/>
      <c r="E97" s="70"/>
      <c r="F97" s="70"/>
      <c r="G97" s="70"/>
      <c r="H97" s="70"/>
      <c r="I97" s="69"/>
      <c r="J97" s="69"/>
      <c r="K97" s="71"/>
      <c r="L97" s="71"/>
      <c r="M97" s="72" t="str">
        <f t="shared" si="5"/>
        <v/>
      </c>
      <c r="N97" s="85" t="str">
        <f t="shared" si="4"/>
        <v/>
      </c>
      <c r="O97" s="127"/>
      <c r="P97" s="65">
        <f t="shared" si="6"/>
        <v>0</v>
      </c>
    </row>
    <row r="98" spans="1:16" x14ac:dyDescent="0.25">
      <c r="A98" s="508">
        <f t="shared" si="7"/>
        <v>91</v>
      </c>
      <c r="B98" s="69"/>
      <c r="C98" s="508" t="e">
        <f>VLOOKUP(B98,'Measure&amp;Incentive Picklist'!E:J,2,FALSE)</f>
        <v>#N/A</v>
      </c>
      <c r="D98" s="69"/>
      <c r="E98" s="70"/>
      <c r="F98" s="70"/>
      <c r="G98" s="70"/>
      <c r="H98" s="70"/>
      <c r="I98" s="69"/>
      <c r="J98" s="69"/>
      <c r="K98" s="71"/>
      <c r="L98" s="71"/>
      <c r="M98" s="72" t="str">
        <f t="shared" si="5"/>
        <v/>
      </c>
      <c r="N98" s="85" t="str">
        <f t="shared" si="4"/>
        <v/>
      </c>
      <c r="O98" s="127"/>
      <c r="P98" s="65">
        <f t="shared" si="6"/>
        <v>0</v>
      </c>
    </row>
    <row r="99" spans="1:16" x14ac:dyDescent="0.25">
      <c r="A99" s="508">
        <f t="shared" si="7"/>
        <v>92</v>
      </c>
      <c r="B99" s="69"/>
      <c r="C99" s="508" t="e">
        <f>VLOOKUP(B99,'Measure&amp;Incentive Picklist'!E:J,2,FALSE)</f>
        <v>#N/A</v>
      </c>
      <c r="D99" s="69"/>
      <c r="E99" s="70"/>
      <c r="F99" s="70"/>
      <c r="G99" s="70"/>
      <c r="H99" s="70"/>
      <c r="I99" s="69"/>
      <c r="J99" s="69"/>
      <c r="K99" s="71"/>
      <c r="L99" s="71"/>
      <c r="M99" s="72" t="str">
        <f t="shared" si="5"/>
        <v/>
      </c>
      <c r="N99" s="85" t="str">
        <f t="shared" si="4"/>
        <v/>
      </c>
      <c r="O99" s="127"/>
      <c r="P99" s="65">
        <f t="shared" si="6"/>
        <v>0</v>
      </c>
    </row>
    <row r="100" spans="1:16" x14ac:dyDescent="0.25">
      <c r="A100" s="508">
        <f t="shared" si="7"/>
        <v>93</v>
      </c>
      <c r="B100" s="69"/>
      <c r="C100" s="508" t="e">
        <f>VLOOKUP(B100,'Measure&amp;Incentive Picklist'!E:J,2,FALSE)</f>
        <v>#N/A</v>
      </c>
      <c r="D100" s="69"/>
      <c r="E100" s="70"/>
      <c r="F100" s="70"/>
      <c r="G100" s="70"/>
      <c r="H100" s="70"/>
      <c r="I100" s="69"/>
      <c r="J100" s="69"/>
      <c r="K100" s="71"/>
      <c r="L100" s="71"/>
      <c r="M100" s="72" t="str">
        <f t="shared" si="5"/>
        <v/>
      </c>
      <c r="N100" s="85" t="str">
        <f t="shared" si="4"/>
        <v/>
      </c>
      <c r="O100" s="127"/>
      <c r="P100" s="65">
        <f t="shared" si="6"/>
        <v>0</v>
      </c>
    </row>
    <row r="101" spans="1:16" x14ac:dyDescent="0.25">
      <c r="A101" s="508">
        <f t="shared" si="7"/>
        <v>94</v>
      </c>
      <c r="B101" s="69"/>
      <c r="C101" s="508" t="e">
        <f>VLOOKUP(B101,'Measure&amp;Incentive Picklist'!E:J,2,FALSE)</f>
        <v>#N/A</v>
      </c>
      <c r="D101" s="69"/>
      <c r="E101" s="70"/>
      <c r="F101" s="70"/>
      <c r="G101" s="70"/>
      <c r="H101" s="70"/>
      <c r="I101" s="69"/>
      <c r="J101" s="69"/>
      <c r="K101" s="71"/>
      <c r="L101" s="71"/>
      <c r="M101" s="72" t="str">
        <f t="shared" si="5"/>
        <v/>
      </c>
      <c r="N101" s="85" t="str">
        <f t="shared" si="4"/>
        <v/>
      </c>
      <c r="O101" s="127"/>
      <c r="P101" s="65">
        <f t="shared" si="6"/>
        <v>0</v>
      </c>
    </row>
    <row r="102" spans="1:16" x14ac:dyDescent="0.25">
      <c r="A102" s="508">
        <f t="shared" si="7"/>
        <v>95</v>
      </c>
      <c r="B102" s="69"/>
      <c r="C102" s="508" t="e">
        <f>VLOOKUP(B102,'Measure&amp;Incentive Picklist'!E:J,2,FALSE)</f>
        <v>#N/A</v>
      </c>
      <c r="D102" s="69"/>
      <c r="E102" s="70"/>
      <c r="F102" s="70"/>
      <c r="G102" s="70"/>
      <c r="H102" s="70"/>
      <c r="I102" s="69"/>
      <c r="J102" s="69"/>
      <c r="K102" s="71"/>
      <c r="L102" s="71"/>
      <c r="M102" s="72" t="str">
        <f t="shared" si="5"/>
        <v/>
      </c>
      <c r="N102" s="85" t="str">
        <f t="shared" si="4"/>
        <v/>
      </c>
      <c r="O102" s="127"/>
      <c r="P102" s="65">
        <f t="shared" si="6"/>
        <v>0</v>
      </c>
    </row>
    <row r="103" spans="1:16" x14ac:dyDescent="0.25">
      <c r="A103" s="508">
        <f t="shared" si="7"/>
        <v>96</v>
      </c>
      <c r="B103" s="69"/>
      <c r="C103" s="508" t="e">
        <f>VLOOKUP(B103,'Measure&amp;Incentive Picklist'!E:J,2,FALSE)</f>
        <v>#N/A</v>
      </c>
      <c r="D103" s="69"/>
      <c r="E103" s="70"/>
      <c r="F103" s="70"/>
      <c r="G103" s="70"/>
      <c r="H103" s="70"/>
      <c r="I103" s="69"/>
      <c r="J103" s="69"/>
      <c r="K103" s="71"/>
      <c r="L103" s="71"/>
      <c r="M103" s="72" t="str">
        <f t="shared" si="5"/>
        <v/>
      </c>
      <c r="N103" s="85" t="str">
        <f t="shared" si="4"/>
        <v/>
      </c>
      <c r="O103" s="127"/>
      <c r="P103" s="65">
        <f t="shared" si="6"/>
        <v>0</v>
      </c>
    </row>
    <row r="104" spans="1:16" x14ac:dyDescent="0.25">
      <c r="A104" s="508">
        <f t="shared" si="7"/>
        <v>97</v>
      </c>
      <c r="B104" s="69"/>
      <c r="C104" s="508" t="e">
        <f>VLOOKUP(B104,'Measure&amp;Incentive Picklist'!E:J,2,FALSE)</f>
        <v>#N/A</v>
      </c>
      <c r="D104" s="69"/>
      <c r="E104" s="70"/>
      <c r="F104" s="70"/>
      <c r="G104" s="70"/>
      <c r="H104" s="70"/>
      <c r="I104" s="69"/>
      <c r="J104" s="69"/>
      <c r="K104" s="71"/>
      <c r="L104" s="71"/>
      <c r="M104" s="72" t="str">
        <f t="shared" si="5"/>
        <v/>
      </c>
      <c r="N104" s="85" t="str">
        <f t="shared" si="4"/>
        <v/>
      </c>
      <c r="O104" s="127"/>
      <c r="P104" s="65">
        <f t="shared" si="6"/>
        <v>0</v>
      </c>
    </row>
    <row r="105" spans="1:16" x14ac:dyDescent="0.25">
      <c r="A105" s="508">
        <f t="shared" si="7"/>
        <v>98</v>
      </c>
      <c r="B105" s="69"/>
      <c r="C105" s="508" t="e">
        <f>VLOOKUP(B105,'Measure&amp;Incentive Picklist'!E:J,2,FALSE)</f>
        <v>#N/A</v>
      </c>
      <c r="D105" s="69"/>
      <c r="E105" s="70"/>
      <c r="F105" s="70"/>
      <c r="G105" s="70"/>
      <c r="H105" s="70"/>
      <c r="I105" s="69"/>
      <c r="J105" s="69"/>
      <c r="K105" s="71"/>
      <c r="L105" s="71"/>
      <c r="M105" s="72" t="str">
        <f t="shared" si="5"/>
        <v/>
      </c>
      <c r="N105" s="85" t="str">
        <f t="shared" si="4"/>
        <v/>
      </c>
      <c r="O105" s="127"/>
      <c r="P105" s="65">
        <f t="shared" si="6"/>
        <v>0</v>
      </c>
    </row>
    <row r="106" spans="1:16" x14ac:dyDescent="0.25">
      <c r="A106" s="508">
        <f t="shared" si="7"/>
        <v>99</v>
      </c>
      <c r="B106" s="69"/>
      <c r="C106" s="508" t="e">
        <f>VLOOKUP(B106,'Measure&amp;Incentive Picklist'!E:J,2,FALSE)</f>
        <v>#N/A</v>
      </c>
      <c r="D106" s="69"/>
      <c r="E106" s="70"/>
      <c r="F106" s="70"/>
      <c r="G106" s="70"/>
      <c r="H106" s="70"/>
      <c r="I106" s="69"/>
      <c r="J106" s="69"/>
      <c r="K106" s="71"/>
      <c r="L106" s="71"/>
      <c r="M106" s="72" t="str">
        <f t="shared" si="5"/>
        <v/>
      </c>
      <c r="N106" s="85" t="str">
        <f t="shared" si="4"/>
        <v/>
      </c>
      <c r="O106" s="127"/>
      <c r="P106" s="65">
        <f t="shared" si="6"/>
        <v>0</v>
      </c>
    </row>
    <row r="107" spans="1:16" x14ac:dyDescent="0.25">
      <c r="A107" s="508">
        <f t="shared" si="7"/>
        <v>100</v>
      </c>
      <c r="B107" s="69"/>
      <c r="C107" s="508" t="e">
        <f>VLOOKUP(B107,'Measure&amp;Incentive Picklist'!E:J,2,FALSE)</f>
        <v>#N/A</v>
      </c>
      <c r="D107" s="69"/>
      <c r="E107" s="70"/>
      <c r="F107" s="70"/>
      <c r="G107" s="70"/>
      <c r="H107" s="70"/>
      <c r="I107" s="69"/>
      <c r="J107" s="69"/>
      <c r="K107" s="71"/>
      <c r="L107" s="71"/>
      <c r="M107" s="72" t="str">
        <f t="shared" si="5"/>
        <v/>
      </c>
      <c r="N107" s="85" t="str">
        <f t="shared" si="4"/>
        <v/>
      </c>
      <c r="O107" s="127"/>
      <c r="P107" s="65">
        <f t="shared" si="6"/>
        <v>0</v>
      </c>
    </row>
    <row r="108" spans="1:16" x14ac:dyDescent="0.25">
      <c r="A108" s="508">
        <f t="shared" si="7"/>
        <v>101</v>
      </c>
      <c r="B108" s="69"/>
      <c r="C108" s="508" t="e">
        <f>VLOOKUP(B108,'Measure&amp;Incentive Picklist'!E:J,2,FALSE)</f>
        <v>#N/A</v>
      </c>
      <c r="D108" s="69"/>
      <c r="E108" s="70"/>
      <c r="F108" s="70"/>
      <c r="G108" s="70"/>
      <c r="H108" s="70"/>
      <c r="I108" s="69"/>
      <c r="J108" s="69"/>
      <c r="K108" s="71"/>
      <c r="L108" s="71"/>
      <c r="M108" s="72" t="str">
        <f t="shared" si="5"/>
        <v/>
      </c>
      <c r="N108" s="85" t="str">
        <f t="shared" si="4"/>
        <v/>
      </c>
      <c r="O108" s="127"/>
      <c r="P108" s="65">
        <f t="shared" si="6"/>
        <v>0</v>
      </c>
    </row>
    <row r="109" spans="1:16" x14ac:dyDescent="0.25">
      <c r="A109" s="508">
        <f t="shared" si="7"/>
        <v>102</v>
      </c>
      <c r="B109" s="69"/>
      <c r="C109" s="508" t="e">
        <f>VLOOKUP(B109,'Measure&amp;Incentive Picklist'!E:J,2,FALSE)</f>
        <v>#N/A</v>
      </c>
      <c r="D109" s="69"/>
      <c r="E109" s="70"/>
      <c r="F109" s="70"/>
      <c r="G109" s="70"/>
      <c r="H109" s="70"/>
      <c r="I109" s="69"/>
      <c r="J109" s="69"/>
      <c r="K109" s="71"/>
      <c r="L109" s="71"/>
      <c r="M109" s="72" t="str">
        <f t="shared" si="5"/>
        <v/>
      </c>
      <c r="N109" s="85" t="str">
        <f t="shared" si="4"/>
        <v/>
      </c>
      <c r="O109" s="127"/>
      <c r="P109" s="65">
        <f t="shared" si="6"/>
        <v>0</v>
      </c>
    </row>
    <row r="110" spans="1:16" x14ac:dyDescent="0.25">
      <c r="A110" s="508">
        <f t="shared" si="7"/>
        <v>103</v>
      </c>
      <c r="B110" s="69"/>
      <c r="C110" s="508" t="e">
        <f>VLOOKUP(B110,'Measure&amp;Incentive Picklist'!E:J,2,FALSE)</f>
        <v>#N/A</v>
      </c>
      <c r="D110" s="69"/>
      <c r="E110" s="70"/>
      <c r="F110" s="70"/>
      <c r="G110" s="70"/>
      <c r="H110" s="70"/>
      <c r="I110" s="69"/>
      <c r="J110" s="69"/>
      <c r="K110" s="71"/>
      <c r="L110" s="71"/>
      <c r="M110" s="72" t="str">
        <f t="shared" si="5"/>
        <v/>
      </c>
      <c r="N110" s="85" t="str">
        <f t="shared" si="4"/>
        <v/>
      </c>
      <c r="O110" s="127"/>
      <c r="P110" s="65">
        <f t="shared" si="6"/>
        <v>0</v>
      </c>
    </row>
    <row r="111" spans="1:16" x14ac:dyDescent="0.25">
      <c r="A111" s="508">
        <f t="shared" si="7"/>
        <v>104</v>
      </c>
      <c r="B111" s="69"/>
      <c r="C111" s="508" t="e">
        <f>VLOOKUP(B111,'Measure&amp;Incentive Picklist'!E:J,2,FALSE)</f>
        <v>#N/A</v>
      </c>
      <c r="D111" s="69"/>
      <c r="E111" s="70"/>
      <c r="F111" s="70"/>
      <c r="G111" s="70"/>
      <c r="H111" s="70"/>
      <c r="I111" s="69"/>
      <c r="J111" s="69"/>
      <c r="K111" s="71"/>
      <c r="L111" s="71"/>
      <c r="M111" s="72" t="str">
        <f t="shared" si="5"/>
        <v/>
      </c>
      <c r="N111" s="85" t="str">
        <f t="shared" si="4"/>
        <v/>
      </c>
      <c r="O111" s="127"/>
      <c r="P111" s="65">
        <f t="shared" si="6"/>
        <v>0</v>
      </c>
    </row>
    <row r="112" spans="1:16" x14ac:dyDescent="0.25">
      <c r="A112" s="508">
        <f t="shared" si="7"/>
        <v>105</v>
      </c>
      <c r="B112" s="69"/>
      <c r="C112" s="508" t="e">
        <f>VLOOKUP(B112,'Measure&amp;Incentive Picklist'!E:J,2,FALSE)</f>
        <v>#N/A</v>
      </c>
      <c r="D112" s="69"/>
      <c r="E112" s="70"/>
      <c r="F112" s="70"/>
      <c r="G112" s="70"/>
      <c r="H112" s="70"/>
      <c r="I112" s="69"/>
      <c r="J112" s="69"/>
      <c r="K112" s="71"/>
      <c r="L112" s="71"/>
      <c r="M112" s="72" t="str">
        <f t="shared" si="5"/>
        <v/>
      </c>
      <c r="N112" s="85" t="str">
        <f t="shared" si="4"/>
        <v/>
      </c>
      <c r="O112" s="127"/>
      <c r="P112" s="65">
        <f t="shared" si="6"/>
        <v>0</v>
      </c>
    </row>
    <row r="113" spans="1:16" x14ac:dyDescent="0.25">
      <c r="A113" s="508">
        <f t="shared" si="7"/>
        <v>106</v>
      </c>
      <c r="B113" s="69"/>
      <c r="C113" s="508" t="e">
        <f>VLOOKUP(B113,'Measure&amp;Incentive Picklist'!E:J,2,FALSE)</f>
        <v>#N/A</v>
      </c>
      <c r="D113" s="69"/>
      <c r="E113" s="70"/>
      <c r="F113" s="70"/>
      <c r="G113" s="70"/>
      <c r="H113" s="70"/>
      <c r="I113" s="69"/>
      <c r="J113" s="69"/>
      <c r="K113" s="71"/>
      <c r="L113" s="71"/>
      <c r="M113" s="72" t="str">
        <f t="shared" si="5"/>
        <v/>
      </c>
      <c r="N113" s="85" t="str">
        <f t="shared" si="4"/>
        <v/>
      </c>
      <c r="O113" s="127"/>
      <c r="P113" s="65">
        <f t="shared" si="6"/>
        <v>0</v>
      </c>
    </row>
    <row r="114" spans="1:16" x14ac:dyDescent="0.25">
      <c r="A114" s="508">
        <f t="shared" si="7"/>
        <v>107</v>
      </c>
      <c r="B114" s="69"/>
      <c r="C114" s="508" t="e">
        <f>VLOOKUP(B114,'Measure&amp;Incentive Picklist'!E:J,2,FALSE)</f>
        <v>#N/A</v>
      </c>
      <c r="D114" s="69"/>
      <c r="E114" s="70"/>
      <c r="F114" s="70"/>
      <c r="G114" s="70"/>
      <c r="H114" s="70"/>
      <c r="I114" s="69"/>
      <c r="J114" s="69"/>
      <c r="K114" s="71"/>
      <c r="L114" s="71"/>
      <c r="M114" s="72" t="str">
        <f t="shared" si="5"/>
        <v/>
      </c>
      <c r="N114" s="85" t="str">
        <f t="shared" si="4"/>
        <v/>
      </c>
      <c r="O114" s="127"/>
      <c r="P114" s="65">
        <f t="shared" si="6"/>
        <v>0</v>
      </c>
    </row>
    <row r="115" spans="1:16" x14ac:dyDescent="0.25">
      <c r="A115" s="508">
        <f t="shared" si="7"/>
        <v>108</v>
      </c>
      <c r="B115" s="69"/>
      <c r="C115" s="508" t="e">
        <f>VLOOKUP(B115,'Measure&amp;Incentive Picklist'!E:J,2,FALSE)</f>
        <v>#N/A</v>
      </c>
      <c r="D115" s="69"/>
      <c r="E115" s="70"/>
      <c r="F115" s="70"/>
      <c r="G115" s="70"/>
      <c r="H115" s="70"/>
      <c r="I115" s="69"/>
      <c r="J115" s="69"/>
      <c r="K115" s="71"/>
      <c r="L115" s="71"/>
      <c r="M115" s="72" t="str">
        <f t="shared" si="5"/>
        <v/>
      </c>
      <c r="N115" s="85" t="str">
        <f t="shared" si="4"/>
        <v/>
      </c>
      <c r="O115" s="127"/>
      <c r="P115" s="65">
        <f t="shared" si="6"/>
        <v>0</v>
      </c>
    </row>
    <row r="116" spans="1:16" x14ac:dyDescent="0.25">
      <c r="A116" s="508">
        <f t="shared" si="7"/>
        <v>109</v>
      </c>
      <c r="B116" s="69"/>
      <c r="C116" s="508" t="e">
        <f>VLOOKUP(B116,'Measure&amp;Incentive Picklist'!E:J,2,FALSE)</f>
        <v>#N/A</v>
      </c>
      <c r="D116" s="69"/>
      <c r="E116" s="70"/>
      <c r="F116" s="70"/>
      <c r="G116" s="70"/>
      <c r="H116" s="70"/>
      <c r="I116" s="69"/>
      <c r="J116" s="69"/>
      <c r="K116" s="71"/>
      <c r="L116" s="71"/>
      <c r="M116" s="72" t="str">
        <f t="shared" si="5"/>
        <v/>
      </c>
      <c r="N116" s="85" t="str">
        <f t="shared" si="4"/>
        <v/>
      </c>
      <c r="O116" s="127"/>
      <c r="P116" s="65">
        <f t="shared" si="6"/>
        <v>0</v>
      </c>
    </row>
    <row r="117" spans="1:16" x14ac:dyDescent="0.25">
      <c r="A117" s="508">
        <f t="shared" si="7"/>
        <v>110</v>
      </c>
      <c r="B117" s="69"/>
      <c r="C117" s="508" t="e">
        <f>VLOOKUP(B117,'Measure&amp;Incentive Picklist'!E:J,2,FALSE)</f>
        <v>#N/A</v>
      </c>
      <c r="D117" s="69"/>
      <c r="E117" s="70"/>
      <c r="F117" s="70"/>
      <c r="G117" s="70"/>
      <c r="H117" s="70"/>
      <c r="I117" s="69"/>
      <c r="J117" s="69"/>
      <c r="K117" s="71"/>
      <c r="L117" s="71"/>
      <c r="M117" s="72" t="str">
        <f t="shared" si="5"/>
        <v/>
      </c>
      <c r="N117" s="85" t="str">
        <f t="shared" si="4"/>
        <v/>
      </c>
      <c r="O117" s="127"/>
      <c r="P117" s="65">
        <f t="shared" si="6"/>
        <v>0</v>
      </c>
    </row>
    <row r="118" spans="1:16" x14ac:dyDescent="0.25">
      <c r="A118" s="508">
        <f t="shared" si="7"/>
        <v>111</v>
      </c>
      <c r="B118" s="69"/>
      <c r="C118" s="508" t="e">
        <f>VLOOKUP(B118,'Measure&amp;Incentive Picklist'!E:J,2,FALSE)</f>
        <v>#N/A</v>
      </c>
      <c r="D118" s="69"/>
      <c r="E118" s="70"/>
      <c r="F118" s="70"/>
      <c r="G118" s="70"/>
      <c r="H118" s="70"/>
      <c r="I118" s="69"/>
      <c r="J118" s="69"/>
      <c r="K118" s="71"/>
      <c r="L118" s="71"/>
      <c r="M118" s="72" t="str">
        <f t="shared" si="5"/>
        <v/>
      </c>
      <c r="N118" s="85" t="str">
        <f t="shared" si="4"/>
        <v/>
      </c>
      <c r="O118" s="127"/>
      <c r="P118" s="65">
        <f t="shared" si="6"/>
        <v>0</v>
      </c>
    </row>
    <row r="119" spans="1:16" x14ac:dyDescent="0.25">
      <c r="A119" s="508">
        <f t="shared" si="7"/>
        <v>112</v>
      </c>
      <c r="B119" s="69"/>
      <c r="C119" s="508" t="e">
        <f>VLOOKUP(B119,'Measure&amp;Incentive Picklist'!E:J,2,FALSE)</f>
        <v>#N/A</v>
      </c>
      <c r="D119" s="69"/>
      <c r="E119" s="70"/>
      <c r="F119" s="70"/>
      <c r="G119" s="70"/>
      <c r="H119" s="70"/>
      <c r="I119" s="69"/>
      <c r="J119" s="69"/>
      <c r="K119" s="71"/>
      <c r="L119" s="71"/>
      <c r="M119" s="72" t="str">
        <f t="shared" si="5"/>
        <v/>
      </c>
      <c r="N119" s="85" t="str">
        <f t="shared" si="4"/>
        <v/>
      </c>
      <c r="O119" s="127"/>
      <c r="P119" s="65">
        <f t="shared" si="6"/>
        <v>0</v>
      </c>
    </row>
    <row r="120" spans="1:16" x14ac:dyDescent="0.25">
      <c r="A120" s="508">
        <f t="shared" si="7"/>
        <v>113</v>
      </c>
      <c r="B120" s="69"/>
      <c r="C120" s="508" t="e">
        <f>VLOOKUP(B120,'Measure&amp;Incentive Picklist'!E:J,2,FALSE)</f>
        <v>#N/A</v>
      </c>
      <c r="D120" s="69"/>
      <c r="E120" s="70"/>
      <c r="F120" s="70"/>
      <c r="G120" s="70"/>
      <c r="H120" s="70"/>
      <c r="I120" s="69"/>
      <c r="J120" s="69"/>
      <c r="K120" s="71"/>
      <c r="L120" s="71"/>
      <c r="M120" s="72" t="str">
        <f t="shared" si="5"/>
        <v/>
      </c>
      <c r="N120" s="85" t="str">
        <f t="shared" si="4"/>
        <v/>
      </c>
      <c r="O120" s="127"/>
      <c r="P120" s="65">
        <f t="shared" si="6"/>
        <v>0</v>
      </c>
    </row>
    <row r="121" spans="1:16" x14ac:dyDescent="0.25">
      <c r="A121" s="508">
        <f t="shared" si="7"/>
        <v>114</v>
      </c>
      <c r="B121" s="69"/>
      <c r="C121" s="508" t="e">
        <f>VLOOKUP(B121,'Measure&amp;Incentive Picklist'!E:J,2,FALSE)</f>
        <v>#N/A</v>
      </c>
      <c r="D121" s="69"/>
      <c r="E121" s="70"/>
      <c r="F121" s="70"/>
      <c r="G121" s="70"/>
      <c r="H121" s="70"/>
      <c r="I121" s="69"/>
      <c r="J121" s="69"/>
      <c r="K121" s="71"/>
      <c r="L121" s="71"/>
      <c r="M121" s="72" t="str">
        <f t="shared" si="5"/>
        <v/>
      </c>
      <c r="N121" s="85" t="str">
        <f t="shared" si="4"/>
        <v/>
      </c>
      <c r="O121" s="127"/>
      <c r="P121" s="65">
        <f t="shared" si="6"/>
        <v>0</v>
      </c>
    </row>
    <row r="122" spans="1:16" x14ac:dyDescent="0.25">
      <c r="A122" s="508">
        <f t="shared" si="7"/>
        <v>115</v>
      </c>
      <c r="B122" s="69"/>
      <c r="C122" s="508" t="e">
        <f>VLOOKUP(B122,'Measure&amp;Incentive Picklist'!E:J,2,FALSE)</f>
        <v>#N/A</v>
      </c>
      <c r="D122" s="69"/>
      <c r="E122" s="70"/>
      <c r="F122" s="70"/>
      <c r="G122" s="70"/>
      <c r="H122" s="70"/>
      <c r="I122" s="69"/>
      <c r="J122" s="69"/>
      <c r="K122" s="71"/>
      <c r="L122" s="71"/>
      <c r="M122" s="72" t="str">
        <f t="shared" si="5"/>
        <v/>
      </c>
      <c r="N122" s="85" t="str">
        <f t="shared" si="4"/>
        <v/>
      </c>
      <c r="O122" s="127"/>
      <c r="P122" s="65">
        <f t="shared" si="6"/>
        <v>0</v>
      </c>
    </row>
    <row r="123" spans="1:16" x14ac:dyDescent="0.25">
      <c r="A123" s="508">
        <f t="shared" si="7"/>
        <v>116</v>
      </c>
      <c r="B123" s="69"/>
      <c r="C123" s="508" t="e">
        <f>VLOOKUP(B123,'Measure&amp;Incentive Picklist'!E:J,2,FALSE)</f>
        <v>#N/A</v>
      </c>
      <c r="D123" s="69"/>
      <c r="E123" s="70"/>
      <c r="F123" s="70"/>
      <c r="G123" s="70"/>
      <c r="H123" s="70"/>
      <c r="I123" s="69"/>
      <c r="J123" s="69"/>
      <c r="K123" s="71"/>
      <c r="L123" s="71"/>
      <c r="M123" s="72" t="str">
        <f t="shared" si="5"/>
        <v/>
      </c>
      <c r="N123" s="85" t="str">
        <f t="shared" si="4"/>
        <v/>
      </c>
      <c r="O123" s="127"/>
      <c r="P123" s="65">
        <f t="shared" si="6"/>
        <v>0</v>
      </c>
    </row>
    <row r="124" spans="1:16" x14ac:dyDescent="0.25">
      <c r="A124" s="508">
        <f t="shared" si="7"/>
        <v>117</v>
      </c>
      <c r="B124" s="69"/>
      <c r="C124" s="508" t="e">
        <f>VLOOKUP(B124,'Measure&amp;Incentive Picklist'!E:J,2,FALSE)</f>
        <v>#N/A</v>
      </c>
      <c r="D124" s="69"/>
      <c r="E124" s="70"/>
      <c r="F124" s="70"/>
      <c r="G124" s="70"/>
      <c r="H124" s="70"/>
      <c r="I124" s="69"/>
      <c r="J124" s="69"/>
      <c r="K124" s="71"/>
      <c r="L124" s="71"/>
      <c r="M124" s="72" t="str">
        <f t="shared" si="5"/>
        <v/>
      </c>
      <c r="N124" s="85" t="str">
        <f t="shared" si="4"/>
        <v/>
      </c>
      <c r="O124" s="127"/>
      <c r="P124" s="65">
        <f t="shared" si="6"/>
        <v>0</v>
      </c>
    </row>
    <row r="125" spans="1:16" x14ac:dyDescent="0.25">
      <c r="A125" s="508">
        <f t="shared" si="7"/>
        <v>118</v>
      </c>
      <c r="B125" s="69"/>
      <c r="C125" s="508" t="e">
        <f>VLOOKUP(B125,'Measure&amp;Incentive Picklist'!E:J,2,FALSE)</f>
        <v>#N/A</v>
      </c>
      <c r="D125" s="69"/>
      <c r="E125" s="70"/>
      <c r="F125" s="70"/>
      <c r="G125" s="70"/>
      <c r="H125" s="70"/>
      <c r="I125" s="69"/>
      <c r="J125" s="69"/>
      <c r="K125" s="71"/>
      <c r="L125" s="71"/>
      <c r="M125" s="72" t="str">
        <f t="shared" si="5"/>
        <v/>
      </c>
      <c r="N125" s="85" t="str">
        <f t="shared" si="4"/>
        <v/>
      </c>
      <c r="O125" s="127"/>
      <c r="P125" s="65">
        <f t="shared" si="6"/>
        <v>0</v>
      </c>
    </row>
    <row r="126" spans="1:16" x14ac:dyDescent="0.25">
      <c r="A126" s="508">
        <f t="shared" si="7"/>
        <v>119</v>
      </c>
      <c r="B126" s="69"/>
      <c r="C126" s="508" t="e">
        <f>VLOOKUP(B126,'Measure&amp;Incentive Picklist'!E:J,2,FALSE)</f>
        <v>#N/A</v>
      </c>
      <c r="D126" s="69"/>
      <c r="E126" s="70"/>
      <c r="F126" s="70"/>
      <c r="G126" s="70"/>
      <c r="H126" s="70"/>
      <c r="I126" s="69"/>
      <c r="J126" s="69"/>
      <c r="K126" s="71"/>
      <c r="L126" s="71"/>
      <c r="M126" s="72" t="str">
        <f t="shared" si="5"/>
        <v/>
      </c>
      <c r="N126" s="85" t="str">
        <f t="shared" si="4"/>
        <v/>
      </c>
      <c r="O126" s="127"/>
      <c r="P126" s="65">
        <f t="shared" si="6"/>
        <v>0</v>
      </c>
    </row>
    <row r="127" spans="1:16" x14ac:dyDescent="0.25">
      <c r="A127" s="508">
        <f t="shared" si="7"/>
        <v>120</v>
      </c>
      <c r="B127" s="69"/>
      <c r="C127" s="508" t="e">
        <f>VLOOKUP(B127,'Measure&amp;Incentive Picklist'!E:J,2,FALSE)</f>
        <v>#N/A</v>
      </c>
      <c r="D127" s="69"/>
      <c r="E127" s="70"/>
      <c r="F127" s="70"/>
      <c r="G127" s="70"/>
      <c r="H127" s="70"/>
      <c r="I127" s="69"/>
      <c r="J127" s="69"/>
      <c r="K127" s="71"/>
      <c r="L127" s="71"/>
      <c r="M127" s="72" t="str">
        <f t="shared" si="5"/>
        <v/>
      </c>
      <c r="N127" s="85" t="str">
        <f t="shared" si="4"/>
        <v/>
      </c>
      <c r="O127" s="127"/>
      <c r="P127" s="65">
        <f t="shared" si="6"/>
        <v>0</v>
      </c>
    </row>
    <row r="128" spans="1:16" x14ac:dyDescent="0.25">
      <c r="A128" s="508">
        <f t="shared" si="7"/>
        <v>121</v>
      </c>
      <c r="B128" s="69"/>
      <c r="C128" s="508" t="e">
        <f>VLOOKUP(B128,'Measure&amp;Incentive Picklist'!E:J,2,FALSE)</f>
        <v>#N/A</v>
      </c>
      <c r="D128" s="69"/>
      <c r="E128" s="70"/>
      <c r="F128" s="70"/>
      <c r="G128" s="70"/>
      <c r="H128" s="70"/>
      <c r="I128" s="69"/>
      <c r="J128" s="69"/>
      <c r="K128" s="71"/>
      <c r="L128" s="71"/>
      <c r="M128" s="72" t="str">
        <f t="shared" si="5"/>
        <v/>
      </c>
      <c r="N128" s="85" t="str">
        <f t="shared" si="4"/>
        <v/>
      </c>
      <c r="O128" s="127"/>
      <c r="P128" s="65">
        <f t="shared" si="6"/>
        <v>0</v>
      </c>
    </row>
    <row r="129" spans="1:16" x14ac:dyDescent="0.25">
      <c r="A129" s="508">
        <f t="shared" si="7"/>
        <v>122</v>
      </c>
      <c r="B129" s="69"/>
      <c r="C129" s="508" t="e">
        <f>VLOOKUP(B129,'Measure&amp;Incentive Picklist'!E:J,2,FALSE)</f>
        <v>#N/A</v>
      </c>
      <c r="D129" s="69"/>
      <c r="E129" s="70"/>
      <c r="F129" s="70"/>
      <c r="G129" s="70"/>
      <c r="H129" s="70"/>
      <c r="I129" s="69"/>
      <c r="J129" s="69"/>
      <c r="K129" s="71"/>
      <c r="L129" s="71"/>
      <c r="M129" s="72" t="str">
        <f t="shared" si="5"/>
        <v/>
      </c>
      <c r="N129" s="85" t="str">
        <f t="shared" si="4"/>
        <v/>
      </c>
      <c r="O129" s="127"/>
      <c r="P129" s="65">
        <f t="shared" si="6"/>
        <v>0</v>
      </c>
    </row>
    <row r="130" spans="1:16" x14ac:dyDescent="0.25">
      <c r="A130" s="508">
        <f t="shared" si="7"/>
        <v>123</v>
      </c>
      <c r="B130" s="69"/>
      <c r="C130" s="508" t="e">
        <f>VLOOKUP(B130,'Measure&amp;Incentive Picklist'!E:J,2,FALSE)</f>
        <v>#N/A</v>
      </c>
      <c r="D130" s="69"/>
      <c r="E130" s="70"/>
      <c r="F130" s="70"/>
      <c r="G130" s="70"/>
      <c r="H130" s="70"/>
      <c r="I130" s="69"/>
      <c r="J130" s="69"/>
      <c r="K130" s="71"/>
      <c r="L130" s="71"/>
      <c r="M130" s="72" t="str">
        <f t="shared" si="5"/>
        <v/>
      </c>
      <c r="N130" s="85" t="str">
        <f t="shared" si="4"/>
        <v/>
      </c>
      <c r="O130" s="127"/>
      <c r="P130" s="65">
        <f t="shared" si="6"/>
        <v>0</v>
      </c>
    </row>
    <row r="131" spans="1:16" x14ac:dyDescent="0.25">
      <c r="A131" s="508">
        <f t="shared" si="7"/>
        <v>124</v>
      </c>
      <c r="B131" s="69"/>
      <c r="C131" s="508" t="e">
        <f>VLOOKUP(B131,'Measure&amp;Incentive Picklist'!E:J,2,FALSE)</f>
        <v>#N/A</v>
      </c>
      <c r="D131" s="69"/>
      <c r="E131" s="70"/>
      <c r="F131" s="70"/>
      <c r="G131" s="70"/>
      <c r="H131" s="70"/>
      <c r="I131" s="69"/>
      <c r="J131" s="69"/>
      <c r="K131" s="71"/>
      <c r="L131" s="71"/>
      <c r="M131" s="72" t="str">
        <f t="shared" si="5"/>
        <v/>
      </c>
      <c r="N131" s="85" t="str">
        <f t="shared" si="4"/>
        <v/>
      </c>
      <c r="O131" s="127"/>
      <c r="P131" s="65">
        <f t="shared" si="6"/>
        <v>0</v>
      </c>
    </row>
    <row r="132" spans="1:16" x14ac:dyDescent="0.25">
      <c r="A132" s="508">
        <f t="shared" si="7"/>
        <v>125</v>
      </c>
      <c r="B132" s="69"/>
      <c r="C132" s="508" t="e">
        <f>VLOOKUP(B132,'Measure&amp;Incentive Picklist'!E:J,2,FALSE)</f>
        <v>#N/A</v>
      </c>
      <c r="D132" s="69"/>
      <c r="E132" s="70"/>
      <c r="F132" s="70"/>
      <c r="G132" s="70"/>
      <c r="H132" s="70"/>
      <c r="I132" s="69"/>
      <c r="J132" s="69"/>
      <c r="K132" s="71"/>
      <c r="L132" s="71"/>
      <c r="M132" s="72" t="str">
        <f t="shared" si="5"/>
        <v/>
      </c>
      <c r="N132" s="85" t="str">
        <f t="shared" si="4"/>
        <v/>
      </c>
      <c r="O132" s="127"/>
      <c r="P132" s="65">
        <f t="shared" si="6"/>
        <v>0</v>
      </c>
    </row>
    <row r="133" spans="1:16" x14ac:dyDescent="0.25">
      <c r="A133" s="508">
        <f t="shared" si="7"/>
        <v>126</v>
      </c>
      <c r="B133" s="69"/>
      <c r="C133" s="508" t="e">
        <f>VLOOKUP(B133,'Measure&amp;Incentive Picklist'!E:J,2,FALSE)</f>
        <v>#N/A</v>
      </c>
      <c r="D133" s="69"/>
      <c r="E133" s="70"/>
      <c r="F133" s="70"/>
      <c r="G133" s="70"/>
      <c r="H133" s="70"/>
      <c r="I133" s="69"/>
      <c r="J133" s="69"/>
      <c r="K133" s="71"/>
      <c r="L133" s="71"/>
      <c r="M133" s="72" t="str">
        <f t="shared" si="5"/>
        <v/>
      </c>
      <c r="N133" s="85" t="str">
        <f t="shared" si="4"/>
        <v/>
      </c>
      <c r="O133" s="127"/>
      <c r="P133" s="65">
        <f t="shared" si="6"/>
        <v>0</v>
      </c>
    </row>
    <row r="134" spans="1:16" x14ac:dyDescent="0.25">
      <c r="A134" s="508">
        <f t="shared" si="7"/>
        <v>127</v>
      </c>
      <c r="B134" s="69"/>
      <c r="C134" s="508" t="e">
        <f>VLOOKUP(B134,'Measure&amp;Incentive Picklist'!E:J,2,FALSE)</f>
        <v>#N/A</v>
      </c>
      <c r="D134" s="69"/>
      <c r="E134" s="70"/>
      <c r="F134" s="70"/>
      <c r="G134" s="70"/>
      <c r="H134" s="70"/>
      <c r="I134" s="69"/>
      <c r="J134" s="69"/>
      <c r="K134" s="71"/>
      <c r="L134" s="71"/>
      <c r="M134" s="72" t="str">
        <f t="shared" si="5"/>
        <v/>
      </c>
      <c r="N134" s="85" t="str">
        <f t="shared" si="4"/>
        <v/>
      </c>
      <c r="O134" s="127"/>
      <c r="P134" s="65">
        <f t="shared" si="6"/>
        <v>0</v>
      </c>
    </row>
    <row r="135" spans="1:16" x14ac:dyDescent="0.25">
      <c r="A135" s="508">
        <f t="shared" si="7"/>
        <v>128</v>
      </c>
      <c r="B135" s="69"/>
      <c r="C135" s="508" t="e">
        <f>VLOOKUP(B135,'Measure&amp;Incentive Picklist'!E:J,2,FALSE)</f>
        <v>#N/A</v>
      </c>
      <c r="D135" s="69"/>
      <c r="E135" s="70"/>
      <c r="F135" s="70"/>
      <c r="G135" s="70"/>
      <c r="H135" s="70"/>
      <c r="I135" s="69"/>
      <c r="J135" s="69"/>
      <c r="K135" s="71"/>
      <c r="L135" s="71"/>
      <c r="M135" s="72" t="str">
        <f t="shared" si="5"/>
        <v/>
      </c>
      <c r="N135" s="85" t="str">
        <f t="shared" ref="N135:N198" si="8">IF(ISTEXT(B135),"Contact ConEd","")</f>
        <v/>
      </c>
      <c r="O135" s="127"/>
      <c r="P135" s="65">
        <f t="shared" si="6"/>
        <v>0</v>
      </c>
    </row>
    <row r="136" spans="1:16" x14ac:dyDescent="0.25">
      <c r="A136" s="508">
        <f t="shared" si="7"/>
        <v>129</v>
      </c>
      <c r="B136" s="69"/>
      <c r="C136" s="508" t="e">
        <f>VLOOKUP(B136,'Measure&amp;Incentive Picklist'!E:J,2,FALSE)</f>
        <v>#N/A</v>
      </c>
      <c r="D136" s="69"/>
      <c r="E136" s="70"/>
      <c r="F136" s="70"/>
      <c r="G136" s="70"/>
      <c r="H136" s="70"/>
      <c r="I136" s="69"/>
      <c r="J136" s="69"/>
      <c r="K136" s="71"/>
      <c r="L136" s="71"/>
      <c r="M136" s="72" t="str">
        <f t="shared" si="5"/>
        <v/>
      </c>
      <c r="N136" s="85" t="str">
        <f t="shared" si="8"/>
        <v/>
      </c>
      <c r="O136" s="127"/>
      <c r="P136" s="65">
        <f t="shared" si="6"/>
        <v>0</v>
      </c>
    </row>
    <row r="137" spans="1:16" x14ac:dyDescent="0.25">
      <c r="A137" s="508">
        <f t="shared" si="7"/>
        <v>130</v>
      </c>
      <c r="B137" s="69"/>
      <c r="C137" s="508" t="e">
        <f>VLOOKUP(B137,'Measure&amp;Incentive Picklist'!E:J,2,FALSE)</f>
        <v>#N/A</v>
      </c>
      <c r="D137" s="69"/>
      <c r="E137" s="70"/>
      <c r="F137" s="70"/>
      <c r="G137" s="70"/>
      <c r="H137" s="70"/>
      <c r="I137" s="69"/>
      <c r="J137" s="69"/>
      <c r="K137" s="71"/>
      <c r="L137" s="71"/>
      <c r="M137" s="72" t="str">
        <f t="shared" ref="M137:M200" si="9">IF(AND(K137="",L137=""),"",$K137+$L137)</f>
        <v/>
      </c>
      <c r="N137" s="85" t="str">
        <f t="shared" si="8"/>
        <v/>
      </c>
      <c r="O137" s="127"/>
      <c r="P137" s="65">
        <f t="shared" ref="P137:P200" si="10">IF(ISERROR(M137),1,0)</f>
        <v>0</v>
      </c>
    </row>
    <row r="138" spans="1:16" x14ac:dyDescent="0.25">
      <c r="A138" s="508">
        <f t="shared" ref="A138:A201" si="11">A137+1</f>
        <v>131</v>
      </c>
      <c r="B138" s="69"/>
      <c r="C138" s="508" t="e">
        <f>VLOOKUP(B138,'Measure&amp;Incentive Picklist'!E:J,2,FALSE)</f>
        <v>#N/A</v>
      </c>
      <c r="D138" s="69"/>
      <c r="E138" s="70"/>
      <c r="F138" s="70"/>
      <c r="G138" s="70"/>
      <c r="H138" s="70"/>
      <c r="I138" s="69"/>
      <c r="J138" s="69"/>
      <c r="K138" s="71"/>
      <c r="L138" s="71"/>
      <c r="M138" s="72" t="str">
        <f t="shared" si="9"/>
        <v/>
      </c>
      <c r="N138" s="85" t="str">
        <f t="shared" si="8"/>
        <v/>
      </c>
      <c r="O138" s="127"/>
      <c r="P138" s="65">
        <f t="shared" si="10"/>
        <v>0</v>
      </c>
    </row>
    <row r="139" spans="1:16" x14ac:dyDescent="0.25">
      <c r="A139" s="508">
        <f t="shared" si="11"/>
        <v>132</v>
      </c>
      <c r="B139" s="69"/>
      <c r="C139" s="508" t="e">
        <f>VLOOKUP(B139,'Measure&amp;Incentive Picklist'!E:J,2,FALSE)</f>
        <v>#N/A</v>
      </c>
      <c r="D139" s="69"/>
      <c r="E139" s="70"/>
      <c r="F139" s="70"/>
      <c r="G139" s="70"/>
      <c r="H139" s="70"/>
      <c r="I139" s="69"/>
      <c r="J139" s="69"/>
      <c r="K139" s="71"/>
      <c r="L139" s="71"/>
      <c r="M139" s="72" t="str">
        <f t="shared" si="9"/>
        <v/>
      </c>
      <c r="N139" s="85" t="str">
        <f t="shared" si="8"/>
        <v/>
      </c>
      <c r="O139" s="127"/>
      <c r="P139" s="65">
        <f t="shared" si="10"/>
        <v>0</v>
      </c>
    </row>
    <row r="140" spans="1:16" x14ac:dyDescent="0.25">
      <c r="A140" s="508">
        <f t="shared" si="11"/>
        <v>133</v>
      </c>
      <c r="B140" s="69"/>
      <c r="C140" s="508" t="e">
        <f>VLOOKUP(B140,'Measure&amp;Incentive Picklist'!E:J,2,FALSE)</f>
        <v>#N/A</v>
      </c>
      <c r="D140" s="69"/>
      <c r="E140" s="70"/>
      <c r="F140" s="70"/>
      <c r="G140" s="70"/>
      <c r="H140" s="70"/>
      <c r="I140" s="69"/>
      <c r="J140" s="69"/>
      <c r="K140" s="71"/>
      <c r="L140" s="71"/>
      <c r="M140" s="72" t="str">
        <f t="shared" si="9"/>
        <v/>
      </c>
      <c r="N140" s="85" t="str">
        <f t="shared" si="8"/>
        <v/>
      </c>
      <c r="O140" s="127"/>
      <c r="P140" s="65">
        <f t="shared" si="10"/>
        <v>0</v>
      </c>
    </row>
    <row r="141" spans="1:16" x14ac:dyDescent="0.25">
      <c r="A141" s="508">
        <f t="shared" si="11"/>
        <v>134</v>
      </c>
      <c r="B141" s="69"/>
      <c r="C141" s="508" t="e">
        <f>VLOOKUP(B141,'Measure&amp;Incentive Picklist'!E:J,2,FALSE)</f>
        <v>#N/A</v>
      </c>
      <c r="D141" s="69"/>
      <c r="E141" s="70"/>
      <c r="F141" s="70"/>
      <c r="G141" s="70"/>
      <c r="H141" s="70"/>
      <c r="I141" s="69"/>
      <c r="J141" s="69"/>
      <c r="K141" s="71"/>
      <c r="L141" s="71"/>
      <c r="M141" s="72" t="str">
        <f t="shared" si="9"/>
        <v/>
      </c>
      <c r="N141" s="85" t="str">
        <f t="shared" si="8"/>
        <v/>
      </c>
      <c r="O141" s="127"/>
      <c r="P141" s="65">
        <f t="shared" si="10"/>
        <v>0</v>
      </c>
    </row>
    <row r="142" spans="1:16" x14ac:dyDescent="0.25">
      <c r="A142" s="508">
        <f t="shared" si="11"/>
        <v>135</v>
      </c>
      <c r="B142" s="69"/>
      <c r="C142" s="508" t="e">
        <f>VLOOKUP(B142,'Measure&amp;Incentive Picklist'!E:J,2,FALSE)</f>
        <v>#N/A</v>
      </c>
      <c r="D142" s="69"/>
      <c r="E142" s="70"/>
      <c r="F142" s="70"/>
      <c r="G142" s="70"/>
      <c r="H142" s="70"/>
      <c r="I142" s="69"/>
      <c r="J142" s="69"/>
      <c r="K142" s="71"/>
      <c r="L142" s="71"/>
      <c r="M142" s="72" t="str">
        <f t="shared" si="9"/>
        <v/>
      </c>
      <c r="N142" s="85" t="str">
        <f t="shared" si="8"/>
        <v/>
      </c>
      <c r="O142" s="127"/>
      <c r="P142" s="65">
        <f t="shared" si="10"/>
        <v>0</v>
      </c>
    </row>
    <row r="143" spans="1:16" x14ac:dyDescent="0.25">
      <c r="A143" s="508">
        <f t="shared" si="11"/>
        <v>136</v>
      </c>
      <c r="B143" s="69"/>
      <c r="C143" s="508" t="e">
        <f>VLOOKUP(B143,'Measure&amp;Incentive Picklist'!E:J,2,FALSE)</f>
        <v>#N/A</v>
      </c>
      <c r="D143" s="69"/>
      <c r="E143" s="70"/>
      <c r="F143" s="70"/>
      <c r="G143" s="70"/>
      <c r="H143" s="70"/>
      <c r="I143" s="69"/>
      <c r="J143" s="69"/>
      <c r="K143" s="71"/>
      <c r="L143" s="71"/>
      <c r="M143" s="72" t="str">
        <f t="shared" si="9"/>
        <v/>
      </c>
      <c r="N143" s="85" t="str">
        <f t="shared" si="8"/>
        <v/>
      </c>
      <c r="O143" s="127"/>
      <c r="P143" s="65">
        <f t="shared" si="10"/>
        <v>0</v>
      </c>
    </row>
    <row r="144" spans="1:16" x14ac:dyDescent="0.25">
      <c r="A144" s="508">
        <f t="shared" si="11"/>
        <v>137</v>
      </c>
      <c r="B144" s="69"/>
      <c r="C144" s="508" t="e">
        <f>VLOOKUP(B144,'Measure&amp;Incentive Picklist'!E:J,2,FALSE)</f>
        <v>#N/A</v>
      </c>
      <c r="D144" s="69"/>
      <c r="E144" s="70"/>
      <c r="F144" s="70"/>
      <c r="G144" s="70"/>
      <c r="H144" s="70"/>
      <c r="I144" s="69"/>
      <c r="J144" s="69"/>
      <c r="K144" s="71"/>
      <c r="L144" s="71"/>
      <c r="M144" s="72" t="str">
        <f t="shared" si="9"/>
        <v/>
      </c>
      <c r="N144" s="85" t="str">
        <f t="shared" si="8"/>
        <v/>
      </c>
      <c r="O144" s="127"/>
      <c r="P144" s="65">
        <f t="shared" si="10"/>
        <v>0</v>
      </c>
    </row>
    <row r="145" spans="1:16" x14ac:dyDescent="0.25">
      <c r="A145" s="508">
        <f t="shared" si="11"/>
        <v>138</v>
      </c>
      <c r="B145" s="69"/>
      <c r="C145" s="508" t="e">
        <f>VLOOKUP(B145,'Measure&amp;Incentive Picklist'!E:J,2,FALSE)</f>
        <v>#N/A</v>
      </c>
      <c r="D145" s="69"/>
      <c r="E145" s="70"/>
      <c r="F145" s="70"/>
      <c r="G145" s="70"/>
      <c r="H145" s="70"/>
      <c r="I145" s="69"/>
      <c r="J145" s="69"/>
      <c r="K145" s="71"/>
      <c r="L145" s="71"/>
      <c r="M145" s="72" t="str">
        <f t="shared" si="9"/>
        <v/>
      </c>
      <c r="N145" s="85" t="str">
        <f t="shared" si="8"/>
        <v/>
      </c>
      <c r="O145" s="127"/>
      <c r="P145" s="65">
        <f t="shared" si="10"/>
        <v>0</v>
      </c>
    </row>
    <row r="146" spans="1:16" x14ac:dyDescent="0.25">
      <c r="A146" s="508">
        <f t="shared" si="11"/>
        <v>139</v>
      </c>
      <c r="B146" s="69"/>
      <c r="C146" s="508" t="e">
        <f>VLOOKUP(B146,'Measure&amp;Incentive Picklist'!E:J,2,FALSE)</f>
        <v>#N/A</v>
      </c>
      <c r="D146" s="69"/>
      <c r="E146" s="70"/>
      <c r="F146" s="70"/>
      <c r="G146" s="70"/>
      <c r="H146" s="70"/>
      <c r="I146" s="69"/>
      <c r="J146" s="69"/>
      <c r="K146" s="71"/>
      <c r="L146" s="71"/>
      <c r="M146" s="72" t="str">
        <f t="shared" si="9"/>
        <v/>
      </c>
      <c r="N146" s="85" t="str">
        <f t="shared" si="8"/>
        <v/>
      </c>
      <c r="O146" s="127"/>
      <c r="P146" s="65">
        <f t="shared" si="10"/>
        <v>0</v>
      </c>
    </row>
    <row r="147" spans="1:16" x14ac:dyDescent="0.25">
      <c r="A147" s="508">
        <f t="shared" si="11"/>
        <v>140</v>
      </c>
      <c r="B147" s="69"/>
      <c r="C147" s="508" t="e">
        <f>VLOOKUP(B147,'Measure&amp;Incentive Picklist'!E:J,2,FALSE)</f>
        <v>#N/A</v>
      </c>
      <c r="D147" s="69"/>
      <c r="E147" s="70"/>
      <c r="F147" s="70"/>
      <c r="G147" s="70"/>
      <c r="H147" s="70"/>
      <c r="I147" s="69"/>
      <c r="J147" s="69"/>
      <c r="K147" s="71"/>
      <c r="L147" s="71"/>
      <c r="M147" s="72" t="str">
        <f t="shared" si="9"/>
        <v/>
      </c>
      <c r="N147" s="85" t="str">
        <f t="shared" si="8"/>
        <v/>
      </c>
      <c r="O147" s="127"/>
      <c r="P147" s="65">
        <f t="shared" si="10"/>
        <v>0</v>
      </c>
    </row>
    <row r="148" spans="1:16" x14ac:dyDescent="0.25">
      <c r="A148" s="508">
        <f t="shared" si="11"/>
        <v>141</v>
      </c>
      <c r="B148" s="69"/>
      <c r="C148" s="508" t="e">
        <f>VLOOKUP(B148,'Measure&amp;Incentive Picklist'!E:J,2,FALSE)</f>
        <v>#N/A</v>
      </c>
      <c r="D148" s="69"/>
      <c r="E148" s="70"/>
      <c r="F148" s="70"/>
      <c r="G148" s="70"/>
      <c r="H148" s="70"/>
      <c r="I148" s="69"/>
      <c r="J148" s="69"/>
      <c r="K148" s="71"/>
      <c r="L148" s="71"/>
      <c r="M148" s="72" t="str">
        <f t="shared" si="9"/>
        <v/>
      </c>
      <c r="N148" s="85" t="str">
        <f t="shared" si="8"/>
        <v/>
      </c>
      <c r="O148" s="127"/>
      <c r="P148" s="65">
        <f t="shared" si="10"/>
        <v>0</v>
      </c>
    </row>
    <row r="149" spans="1:16" x14ac:dyDescent="0.25">
      <c r="A149" s="508">
        <f t="shared" si="11"/>
        <v>142</v>
      </c>
      <c r="B149" s="69"/>
      <c r="C149" s="508" t="e">
        <f>VLOOKUP(B149,'Measure&amp;Incentive Picklist'!E:J,2,FALSE)</f>
        <v>#N/A</v>
      </c>
      <c r="D149" s="69"/>
      <c r="E149" s="70"/>
      <c r="F149" s="70"/>
      <c r="G149" s="70"/>
      <c r="H149" s="70"/>
      <c r="I149" s="69"/>
      <c r="J149" s="69"/>
      <c r="K149" s="71"/>
      <c r="L149" s="71"/>
      <c r="M149" s="72" t="str">
        <f t="shared" si="9"/>
        <v/>
      </c>
      <c r="N149" s="85" t="str">
        <f t="shared" si="8"/>
        <v/>
      </c>
      <c r="O149" s="127"/>
      <c r="P149" s="65">
        <f t="shared" si="10"/>
        <v>0</v>
      </c>
    </row>
    <row r="150" spans="1:16" x14ac:dyDescent="0.25">
      <c r="A150" s="508">
        <f t="shared" si="11"/>
        <v>143</v>
      </c>
      <c r="B150" s="69"/>
      <c r="C150" s="508" t="e">
        <f>VLOOKUP(B150,'Measure&amp;Incentive Picklist'!E:J,2,FALSE)</f>
        <v>#N/A</v>
      </c>
      <c r="D150" s="69"/>
      <c r="E150" s="70"/>
      <c r="F150" s="70"/>
      <c r="G150" s="70"/>
      <c r="H150" s="70"/>
      <c r="I150" s="69"/>
      <c r="J150" s="69"/>
      <c r="K150" s="71"/>
      <c r="L150" s="71"/>
      <c r="M150" s="72" t="str">
        <f t="shared" si="9"/>
        <v/>
      </c>
      <c r="N150" s="85" t="str">
        <f t="shared" si="8"/>
        <v/>
      </c>
      <c r="O150" s="127"/>
      <c r="P150" s="65">
        <f t="shared" si="10"/>
        <v>0</v>
      </c>
    </row>
    <row r="151" spans="1:16" x14ac:dyDescent="0.25">
      <c r="A151" s="508">
        <f t="shared" si="11"/>
        <v>144</v>
      </c>
      <c r="B151" s="69"/>
      <c r="C151" s="508" t="e">
        <f>VLOOKUP(B151,'Measure&amp;Incentive Picklist'!E:J,2,FALSE)</f>
        <v>#N/A</v>
      </c>
      <c r="D151" s="69"/>
      <c r="E151" s="70"/>
      <c r="F151" s="70"/>
      <c r="G151" s="70"/>
      <c r="H151" s="70"/>
      <c r="I151" s="69"/>
      <c r="J151" s="69"/>
      <c r="K151" s="71"/>
      <c r="L151" s="71"/>
      <c r="M151" s="72" t="str">
        <f t="shared" si="9"/>
        <v/>
      </c>
      <c r="N151" s="85" t="str">
        <f t="shared" si="8"/>
        <v/>
      </c>
      <c r="O151" s="127"/>
      <c r="P151" s="65">
        <f t="shared" si="10"/>
        <v>0</v>
      </c>
    </row>
    <row r="152" spans="1:16" x14ac:dyDescent="0.25">
      <c r="A152" s="508">
        <f t="shared" si="11"/>
        <v>145</v>
      </c>
      <c r="B152" s="69"/>
      <c r="C152" s="508" t="e">
        <f>VLOOKUP(B152,'Measure&amp;Incentive Picklist'!E:J,2,FALSE)</f>
        <v>#N/A</v>
      </c>
      <c r="D152" s="69"/>
      <c r="E152" s="70"/>
      <c r="F152" s="70"/>
      <c r="G152" s="70"/>
      <c r="H152" s="70"/>
      <c r="I152" s="69"/>
      <c r="J152" s="69"/>
      <c r="K152" s="71"/>
      <c r="L152" s="71"/>
      <c r="M152" s="72" t="str">
        <f t="shared" si="9"/>
        <v/>
      </c>
      <c r="N152" s="85" t="str">
        <f t="shared" si="8"/>
        <v/>
      </c>
      <c r="O152" s="127"/>
      <c r="P152" s="65">
        <f t="shared" si="10"/>
        <v>0</v>
      </c>
    </row>
    <row r="153" spans="1:16" x14ac:dyDescent="0.25">
      <c r="A153" s="508">
        <f t="shared" si="11"/>
        <v>146</v>
      </c>
      <c r="B153" s="69"/>
      <c r="C153" s="508" t="e">
        <f>VLOOKUP(B153,'Measure&amp;Incentive Picklist'!E:J,2,FALSE)</f>
        <v>#N/A</v>
      </c>
      <c r="D153" s="69"/>
      <c r="E153" s="70"/>
      <c r="F153" s="70"/>
      <c r="G153" s="70"/>
      <c r="H153" s="70"/>
      <c r="I153" s="69"/>
      <c r="J153" s="69"/>
      <c r="K153" s="71"/>
      <c r="L153" s="71"/>
      <c r="M153" s="72" t="str">
        <f t="shared" si="9"/>
        <v/>
      </c>
      <c r="N153" s="85" t="str">
        <f t="shared" si="8"/>
        <v/>
      </c>
      <c r="O153" s="127"/>
      <c r="P153" s="65">
        <f t="shared" si="10"/>
        <v>0</v>
      </c>
    </row>
    <row r="154" spans="1:16" x14ac:dyDescent="0.25">
      <c r="A154" s="508">
        <f t="shared" si="11"/>
        <v>147</v>
      </c>
      <c r="B154" s="69"/>
      <c r="C154" s="508" t="e">
        <f>VLOOKUP(B154,'Measure&amp;Incentive Picklist'!E:J,2,FALSE)</f>
        <v>#N/A</v>
      </c>
      <c r="D154" s="69"/>
      <c r="E154" s="70"/>
      <c r="F154" s="70"/>
      <c r="G154" s="70"/>
      <c r="H154" s="70"/>
      <c r="I154" s="69"/>
      <c r="J154" s="69"/>
      <c r="K154" s="71"/>
      <c r="L154" s="71"/>
      <c r="M154" s="72" t="str">
        <f t="shared" si="9"/>
        <v/>
      </c>
      <c r="N154" s="85" t="str">
        <f t="shared" si="8"/>
        <v/>
      </c>
      <c r="O154" s="127"/>
      <c r="P154" s="65">
        <f t="shared" si="10"/>
        <v>0</v>
      </c>
    </row>
    <row r="155" spans="1:16" x14ac:dyDescent="0.25">
      <c r="A155" s="508">
        <f t="shared" si="11"/>
        <v>148</v>
      </c>
      <c r="B155" s="69"/>
      <c r="C155" s="508" t="e">
        <f>VLOOKUP(B155,'Measure&amp;Incentive Picklist'!E:J,2,FALSE)</f>
        <v>#N/A</v>
      </c>
      <c r="D155" s="69"/>
      <c r="E155" s="70"/>
      <c r="F155" s="70"/>
      <c r="G155" s="70"/>
      <c r="H155" s="70"/>
      <c r="I155" s="69"/>
      <c r="J155" s="69"/>
      <c r="K155" s="71"/>
      <c r="L155" s="71"/>
      <c r="M155" s="72" t="str">
        <f t="shared" si="9"/>
        <v/>
      </c>
      <c r="N155" s="85" t="str">
        <f t="shared" si="8"/>
        <v/>
      </c>
      <c r="O155" s="127"/>
      <c r="P155" s="65">
        <f t="shared" si="10"/>
        <v>0</v>
      </c>
    </row>
    <row r="156" spans="1:16" x14ac:dyDescent="0.25">
      <c r="A156" s="508">
        <f t="shared" si="11"/>
        <v>149</v>
      </c>
      <c r="B156" s="69"/>
      <c r="C156" s="508" t="e">
        <f>VLOOKUP(B156,'Measure&amp;Incentive Picklist'!E:J,2,FALSE)</f>
        <v>#N/A</v>
      </c>
      <c r="D156" s="69"/>
      <c r="E156" s="70"/>
      <c r="F156" s="70"/>
      <c r="G156" s="70"/>
      <c r="H156" s="70"/>
      <c r="I156" s="69"/>
      <c r="J156" s="69"/>
      <c r="K156" s="71"/>
      <c r="L156" s="71"/>
      <c r="M156" s="72" t="str">
        <f t="shared" si="9"/>
        <v/>
      </c>
      <c r="N156" s="85" t="str">
        <f t="shared" si="8"/>
        <v/>
      </c>
      <c r="O156" s="127"/>
      <c r="P156" s="65">
        <f t="shared" si="10"/>
        <v>0</v>
      </c>
    </row>
    <row r="157" spans="1:16" x14ac:dyDescent="0.25">
      <c r="A157" s="508">
        <f t="shared" si="11"/>
        <v>150</v>
      </c>
      <c r="B157" s="69"/>
      <c r="C157" s="508" t="e">
        <f>VLOOKUP(B157,'Measure&amp;Incentive Picklist'!E:J,2,FALSE)</f>
        <v>#N/A</v>
      </c>
      <c r="D157" s="69"/>
      <c r="E157" s="70"/>
      <c r="F157" s="70"/>
      <c r="G157" s="70"/>
      <c r="H157" s="70"/>
      <c r="I157" s="69"/>
      <c r="J157" s="69"/>
      <c r="K157" s="71"/>
      <c r="L157" s="71"/>
      <c r="M157" s="72" t="str">
        <f t="shared" si="9"/>
        <v/>
      </c>
      <c r="N157" s="85" t="str">
        <f t="shared" si="8"/>
        <v/>
      </c>
      <c r="O157" s="127"/>
      <c r="P157" s="65">
        <f t="shared" si="10"/>
        <v>0</v>
      </c>
    </row>
    <row r="158" spans="1:16" x14ac:dyDescent="0.25">
      <c r="A158" s="508">
        <f t="shared" si="11"/>
        <v>151</v>
      </c>
      <c r="B158" s="69"/>
      <c r="C158" s="508" t="e">
        <f>VLOOKUP(B158,'Measure&amp;Incentive Picklist'!E:J,2,FALSE)</f>
        <v>#N/A</v>
      </c>
      <c r="D158" s="69"/>
      <c r="E158" s="70"/>
      <c r="F158" s="70"/>
      <c r="G158" s="70"/>
      <c r="H158" s="70"/>
      <c r="I158" s="69"/>
      <c r="J158" s="69"/>
      <c r="K158" s="71"/>
      <c r="L158" s="71"/>
      <c r="M158" s="72" t="str">
        <f t="shared" si="9"/>
        <v/>
      </c>
      <c r="N158" s="85" t="str">
        <f t="shared" si="8"/>
        <v/>
      </c>
      <c r="O158" s="127"/>
      <c r="P158" s="65">
        <f t="shared" si="10"/>
        <v>0</v>
      </c>
    </row>
    <row r="159" spans="1:16" x14ac:dyDescent="0.25">
      <c r="A159" s="508">
        <f t="shared" si="11"/>
        <v>152</v>
      </c>
      <c r="B159" s="69"/>
      <c r="C159" s="508" t="e">
        <f>VLOOKUP(B159,'Measure&amp;Incentive Picklist'!E:J,2,FALSE)</f>
        <v>#N/A</v>
      </c>
      <c r="D159" s="69"/>
      <c r="E159" s="70"/>
      <c r="F159" s="70"/>
      <c r="G159" s="70"/>
      <c r="H159" s="70"/>
      <c r="I159" s="69"/>
      <c r="J159" s="69"/>
      <c r="K159" s="71"/>
      <c r="L159" s="71"/>
      <c r="M159" s="72" t="str">
        <f t="shared" si="9"/>
        <v/>
      </c>
      <c r="N159" s="85" t="str">
        <f t="shared" si="8"/>
        <v/>
      </c>
      <c r="O159" s="127"/>
      <c r="P159" s="65">
        <f t="shared" si="10"/>
        <v>0</v>
      </c>
    </row>
    <row r="160" spans="1:16" x14ac:dyDescent="0.25">
      <c r="A160" s="508">
        <f t="shared" si="11"/>
        <v>153</v>
      </c>
      <c r="B160" s="69"/>
      <c r="C160" s="508" t="e">
        <f>VLOOKUP(B160,'Measure&amp;Incentive Picklist'!E:J,2,FALSE)</f>
        <v>#N/A</v>
      </c>
      <c r="D160" s="69"/>
      <c r="E160" s="70"/>
      <c r="F160" s="70"/>
      <c r="G160" s="70"/>
      <c r="H160" s="70"/>
      <c r="I160" s="69"/>
      <c r="J160" s="69"/>
      <c r="K160" s="71"/>
      <c r="L160" s="71"/>
      <c r="M160" s="72" t="str">
        <f t="shared" si="9"/>
        <v/>
      </c>
      <c r="N160" s="85" t="str">
        <f t="shared" si="8"/>
        <v/>
      </c>
      <c r="O160" s="127"/>
      <c r="P160" s="65">
        <f t="shared" si="10"/>
        <v>0</v>
      </c>
    </row>
    <row r="161" spans="1:16" x14ac:dyDescent="0.25">
      <c r="A161" s="508">
        <f t="shared" si="11"/>
        <v>154</v>
      </c>
      <c r="B161" s="69"/>
      <c r="C161" s="508" t="e">
        <f>VLOOKUP(B161,'Measure&amp;Incentive Picklist'!E:J,2,FALSE)</f>
        <v>#N/A</v>
      </c>
      <c r="D161" s="69"/>
      <c r="E161" s="70"/>
      <c r="F161" s="70"/>
      <c r="G161" s="70"/>
      <c r="H161" s="70"/>
      <c r="I161" s="69"/>
      <c r="J161" s="69"/>
      <c r="K161" s="71"/>
      <c r="L161" s="71"/>
      <c r="M161" s="72" t="str">
        <f t="shared" si="9"/>
        <v/>
      </c>
      <c r="N161" s="85" t="str">
        <f t="shared" si="8"/>
        <v/>
      </c>
      <c r="O161" s="127"/>
      <c r="P161" s="65">
        <f t="shared" si="10"/>
        <v>0</v>
      </c>
    </row>
    <row r="162" spans="1:16" x14ac:dyDescent="0.25">
      <c r="A162" s="508">
        <f t="shared" si="11"/>
        <v>155</v>
      </c>
      <c r="B162" s="69"/>
      <c r="C162" s="508" t="e">
        <f>VLOOKUP(B162,'Measure&amp;Incentive Picklist'!E:J,2,FALSE)</f>
        <v>#N/A</v>
      </c>
      <c r="D162" s="69"/>
      <c r="E162" s="70"/>
      <c r="F162" s="70"/>
      <c r="G162" s="70"/>
      <c r="H162" s="70"/>
      <c r="I162" s="69"/>
      <c r="J162" s="69"/>
      <c r="K162" s="71"/>
      <c r="L162" s="71"/>
      <c r="M162" s="72" t="str">
        <f t="shared" si="9"/>
        <v/>
      </c>
      <c r="N162" s="85" t="str">
        <f t="shared" si="8"/>
        <v/>
      </c>
      <c r="O162" s="127"/>
      <c r="P162" s="65">
        <f t="shared" si="10"/>
        <v>0</v>
      </c>
    </row>
    <row r="163" spans="1:16" x14ac:dyDescent="0.25">
      <c r="A163" s="508">
        <f t="shared" si="11"/>
        <v>156</v>
      </c>
      <c r="B163" s="69"/>
      <c r="C163" s="508" t="e">
        <f>VLOOKUP(B163,'Measure&amp;Incentive Picklist'!E:J,2,FALSE)</f>
        <v>#N/A</v>
      </c>
      <c r="D163" s="69"/>
      <c r="E163" s="70"/>
      <c r="F163" s="70"/>
      <c r="G163" s="70"/>
      <c r="H163" s="70"/>
      <c r="I163" s="69"/>
      <c r="J163" s="69"/>
      <c r="K163" s="71"/>
      <c r="L163" s="71"/>
      <c r="M163" s="72" t="str">
        <f t="shared" si="9"/>
        <v/>
      </c>
      <c r="N163" s="85" t="str">
        <f t="shared" si="8"/>
        <v/>
      </c>
      <c r="O163" s="127"/>
      <c r="P163" s="65">
        <f t="shared" si="10"/>
        <v>0</v>
      </c>
    </row>
    <row r="164" spans="1:16" x14ac:dyDescent="0.25">
      <c r="A164" s="508">
        <f t="shared" si="11"/>
        <v>157</v>
      </c>
      <c r="B164" s="69"/>
      <c r="C164" s="508" t="e">
        <f>VLOOKUP(B164,'Measure&amp;Incentive Picklist'!E:J,2,FALSE)</f>
        <v>#N/A</v>
      </c>
      <c r="D164" s="69"/>
      <c r="E164" s="70"/>
      <c r="F164" s="70"/>
      <c r="G164" s="70"/>
      <c r="H164" s="70"/>
      <c r="I164" s="69"/>
      <c r="J164" s="69"/>
      <c r="K164" s="71"/>
      <c r="L164" s="71"/>
      <c r="M164" s="72" t="str">
        <f t="shared" si="9"/>
        <v/>
      </c>
      <c r="N164" s="85" t="str">
        <f t="shared" si="8"/>
        <v/>
      </c>
      <c r="O164" s="127"/>
      <c r="P164" s="65">
        <f t="shared" si="10"/>
        <v>0</v>
      </c>
    </row>
    <row r="165" spans="1:16" x14ac:dyDescent="0.25">
      <c r="A165" s="508">
        <f t="shared" si="11"/>
        <v>158</v>
      </c>
      <c r="B165" s="69"/>
      <c r="C165" s="508" t="e">
        <f>VLOOKUP(B165,'Measure&amp;Incentive Picklist'!E:J,2,FALSE)</f>
        <v>#N/A</v>
      </c>
      <c r="D165" s="69"/>
      <c r="E165" s="70"/>
      <c r="F165" s="70"/>
      <c r="G165" s="70"/>
      <c r="H165" s="70"/>
      <c r="I165" s="69"/>
      <c r="J165" s="69"/>
      <c r="K165" s="71"/>
      <c r="L165" s="71"/>
      <c r="M165" s="72" t="str">
        <f t="shared" si="9"/>
        <v/>
      </c>
      <c r="N165" s="85" t="str">
        <f t="shared" si="8"/>
        <v/>
      </c>
      <c r="O165" s="127"/>
      <c r="P165" s="65">
        <f t="shared" si="10"/>
        <v>0</v>
      </c>
    </row>
    <row r="166" spans="1:16" x14ac:dyDescent="0.25">
      <c r="A166" s="508">
        <f t="shared" si="11"/>
        <v>159</v>
      </c>
      <c r="B166" s="69"/>
      <c r="C166" s="508" t="e">
        <f>VLOOKUP(B166,'Measure&amp;Incentive Picklist'!E:J,2,FALSE)</f>
        <v>#N/A</v>
      </c>
      <c r="D166" s="69"/>
      <c r="E166" s="70"/>
      <c r="F166" s="70"/>
      <c r="G166" s="70"/>
      <c r="H166" s="70"/>
      <c r="I166" s="69"/>
      <c r="J166" s="69"/>
      <c r="K166" s="71"/>
      <c r="L166" s="71"/>
      <c r="M166" s="72" t="str">
        <f t="shared" si="9"/>
        <v/>
      </c>
      <c r="N166" s="85" t="str">
        <f t="shared" si="8"/>
        <v/>
      </c>
      <c r="O166" s="127"/>
      <c r="P166" s="65">
        <f t="shared" si="10"/>
        <v>0</v>
      </c>
    </row>
    <row r="167" spans="1:16" x14ac:dyDescent="0.25">
      <c r="A167" s="508">
        <f t="shared" si="11"/>
        <v>160</v>
      </c>
      <c r="B167" s="69"/>
      <c r="C167" s="508" t="e">
        <f>VLOOKUP(B167,'Measure&amp;Incentive Picklist'!E:J,2,FALSE)</f>
        <v>#N/A</v>
      </c>
      <c r="D167" s="69"/>
      <c r="E167" s="70"/>
      <c r="F167" s="70"/>
      <c r="G167" s="70"/>
      <c r="H167" s="70"/>
      <c r="I167" s="69"/>
      <c r="J167" s="69"/>
      <c r="K167" s="71"/>
      <c r="L167" s="71"/>
      <c r="M167" s="72" t="str">
        <f t="shared" si="9"/>
        <v/>
      </c>
      <c r="N167" s="85" t="str">
        <f t="shared" si="8"/>
        <v/>
      </c>
      <c r="O167" s="127"/>
      <c r="P167" s="65">
        <f t="shared" si="10"/>
        <v>0</v>
      </c>
    </row>
    <row r="168" spans="1:16" x14ac:dyDescent="0.25">
      <c r="A168" s="508">
        <f t="shared" si="11"/>
        <v>161</v>
      </c>
      <c r="B168" s="69"/>
      <c r="C168" s="508" t="e">
        <f>VLOOKUP(B168,'Measure&amp;Incentive Picklist'!E:J,2,FALSE)</f>
        <v>#N/A</v>
      </c>
      <c r="D168" s="69"/>
      <c r="E168" s="70"/>
      <c r="F168" s="70"/>
      <c r="G168" s="70"/>
      <c r="H168" s="70"/>
      <c r="I168" s="69"/>
      <c r="J168" s="69"/>
      <c r="K168" s="71"/>
      <c r="L168" s="71"/>
      <c r="M168" s="72" t="str">
        <f t="shared" si="9"/>
        <v/>
      </c>
      <c r="N168" s="85" t="str">
        <f t="shared" si="8"/>
        <v/>
      </c>
      <c r="O168" s="127"/>
      <c r="P168" s="65">
        <f t="shared" si="10"/>
        <v>0</v>
      </c>
    </row>
    <row r="169" spans="1:16" x14ac:dyDescent="0.25">
      <c r="A169" s="508">
        <f t="shared" si="11"/>
        <v>162</v>
      </c>
      <c r="B169" s="69"/>
      <c r="C169" s="508" t="e">
        <f>VLOOKUP(B169,'Measure&amp;Incentive Picklist'!E:J,2,FALSE)</f>
        <v>#N/A</v>
      </c>
      <c r="D169" s="69"/>
      <c r="E169" s="70"/>
      <c r="F169" s="70"/>
      <c r="G169" s="70"/>
      <c r="H169" s="70"/>
      <c r="I169" s="69"/>
      <c r="J169" s="69"/>
      <c r="K169" s="71"/>
      <c r="L169" s="71"/>
      <c r="M169" s="72" t="str">
        <f t="shared" si="9"/>
        <v/>
      </c>
      <c r="N169" s="85" t="str">
        <f t="shared" si="8"/>
        <v/>
      </c>
      <c r="O169" s="127"/>
      <c r="P169" s="65">
        <f t="shared" si="10"/>
        <v>0</v>
      </c>
    </row>
    <row r="170" spans="1:16" x14ac:dyDescent="0.25">
      <c r="A170" s="508">
        <f t="shared" si="11"/>
        <v>163</v>
      </c>
      <c r="B170" s="69"/>
      <c r="C170" s="508" t="e">
        <f>VLOOKUP(B170,'Measure&amp;Incentive Picklist'!E:J,2,FALSE)</f>
        <v>#N/A</v>
      </c>
      <c r="D170" s="69"/>
      <c r="E170" s="70"/>
      <c r="F170" s="70"/>
      <c r="G170" s="70"/>
      <c r="H170" s="70"/>
      <c r="I170" s="69"/>
      <c r="J170" s="69"/>
      <c r="K170" s="71"/>
      <c r="L170" s="71"/>
      <c r="M170" s="72" t="str">
        <f t="shared" si="9"/>
        <v/>
      </c>
      <c r="N170" s="85" t="str">
        <f t="shared" si="8"/>
        <v/>
      </c>
      <c r="O170" s="127"/>
      <c r="P170" s="65">
        <f t="shared" si="10"/>
        <v>0</v>
      </c>
    </row>
    <row r="171" spans="1:16" x14ac:dyDescent="0.25">
      <c r="A171" s="508">
        <f t="shared" si="11"/>
        <v>164</v>
      </c>
      <c r="B171" s="69"/>
      <c r="C171" s="508" t="e">
        <f>VLOOKUP(B171,'Measure&amp;Incentive Picklist'!E:J,2,FALSE)</f>
        <v>#N/A</v>
      </c>
      <c r="D171" s="69"/>
      <c r="E171" s="70"/>
      <c r="F171" s="70"/>
      <c r="G171" s="70"/>
      <c r="H171" s="70"/>
      <c r="I171" s="69"/>
      <c r="J171" s="69"/>
      <c r="K171" s="71"/>
      <c r="L171" s="71"/>
      <c r="M171" s="72" t="str">
        <f t="shared" si="9"/>
        <v/>
      </c>
      <c r="N171" s="85" t="str">
        <f t="shared" si="8"/>
        <v/>
      </c>
      <c r="O171" s="127"/>
      <c r="P171" s="65">
        <f t="shared" si="10"/>
        <v>0</v>
      </c>
    </row>
    <row r="172" spans="1:16" x14ac:dyDescent="0.25">
      <c r="A172" s="508">
        <f t="shared" si="11"/>
        <v>165</v>
      </c>
      <c r="B172" s="69"/>
      <c r="C172" s="508" t="e">
        <f>VLOOKUP(B172,'Measure&amp;Incentive Picklist'!E:J,2,FALSE)</f>
        <v>#N/A</v>
      </c>
      <c r="D172" s="69"/>
      <c r="E172" s="70"/>
      <c r="F172" s="70"/>
      <c r="G172" s="70"/>
      <c r="H172" s="70"/>
      <c r="I172" s="69"/>
      <c r="J172" s="69"/>
      <c r="K172" s="71"/>
      <c r="L172" s="71"/>
      <c r="M172" s="72" t="str">
        <f t="shared" si="9"/>
        <v/>
      </c>
      <c r="N172" s="85" t="str">
        <f t="shared" si="8"/>
        <v/>
      </c>
      <c r="O172" s="127"/>
      <c r="P172" s="65">
        <f t="shared" si="10"/>
        <v>0</v>
      </c>
    </row>
    <row r="173" spans="1:16" x14ac:dyDescent="0.25">
      <c r="A173" s="508">
        <f t="shared" si="11"/>
        <v>166</v>
      </c>
      <c r="B173" s="69"/>
      <c r="C173" s="508" t="e">
        <f>VLOOKUP(B173,'Measure&amp;Incentive Picklist'!E:J,2,FALSE)</f>
        <v>#N/A</v>
      </c>
      <c r="D173" s="69"/>
      <c r="E173" s="70"/>
      <c r="F173" s="70"/>
      <c r="G173" s="70"/>
      <c r="H173" s="70"/>
      <c r="I173" s="69"/>
      <c r="J173" s="69"/>
      <c r="K173" s="71"/>
      <c r="L173" s="71"/>
      <c r="M173" s="72" t="str">
        <f t="shared" si="9"/>
        <v/>
      </c>
      <c r="N173" s="85" t="str">
        <f t="shared" si="8"/>
        <v/>
      </c>
      <c r="O173" s="127"/>
      <c r="P173" s="65">
        <f t="shared" si="10"/>
        <v>0</v>
      </c>
    </row>
    <row r="174" spans="1:16" x14ac:dyDescent="0.25">
      <c r="A174" s="508">
        <f t="shared" si="11"/>
        <v>167</v>
      </c>
      <c r="B174" s="69"/>
      <c r="C174" s="508" t="e">
        <f>VLOOKUP(B174,'Measure&amp;Incentive Picklist'!E:J,2,FALSE)</f>
        <v>#N/A</v>
      </c>
      <c r="D174" s="69"/>
      <c r="E174" s="70"/>
      <c r="F174" s="70"/>
      <c r="G174" s="70"/>
      <c r="H174" s="70"/>
      <c r="I174" s="69"/>
      <c r="J174" s="69"/>
      <c r="K174" s="71"/>
      <c r="L174" s="71"/>
      <c r="M174" s="72" t="str">
        <f t="shared" si="9"/>
        <v/>
      </c>
      <c r="N174" s="85" t="str">
        <f t="shared" si="8"/>
        <v/>
      </c>
      <c r="O174" s="127"/>
      <c r="P174" s="65">
        <f t="shared" si="10"/>
        <v>0</v>
      </c>
    </row>
    <row r="175" spans="1:16" x14ac:dyDescent="0.25">
      <c r="A175" s="508">
        <f t="shared" si="11"/>
        <v>168</v>
      </c>
      <c r="B175" s="69"/>
      <c r="C175" s="508" t="e">
        <f>VLOOKUP(B175,'Measure&amp;Incentive Picklist'!E:J,2,FALSE)</f>
        <v>#N/A</v>
      </c>
      <c r="D175" s="69"/>
      <c r="E175" s="70"/>
      <c r="F175" s="70"/>
      <c r="G175" s="70"/>
      <c r="H175" s="70"/>
      <c r="I175" s="69"/>
      <c r="J175" s="69"/>
      <c r="K175" s="71"/>
      <c r="L175" s="71"/>
      <c r="M175" s="72" t="str">
        <f t="shared" si="9"/>
        <v/>
      </c>
      <c r="N175" s="85" t="str">
        <f t="shared" si="8"/>
        <v/>
      </c>
      <c r="O175" s="127"/>
      <c r="P175" s="65">
        <f t="shared" si="10"/>
        <v>0</v>
      </c>
    </row>
    <row r="176" spans="1:16" x14ac:dyDescent="0.25">
      <c r="A176" s="508">
        <f t="shared" si="11"/>
        <v>169</v>
      </c>
      <c r="B176" s="69"/>
      <c r="C176" s="508" t="e">
        <f>VLOOKUP(B176,'Measure&amp;Incentive Picklist'!E:J,2,FALSE)</f>
        <v>#N/A</v>
      </c>
      <c r="D176" s="69"/>
      <c r="E176" s="70"/>
      <c r="F176" s="70"/>
      <c r="G176" s="70"/>
      <c r="H176" s="70"/>
      <c r="I176" s="69"/>
      <c r="J176" s="69"/>
      <c r="K176" s="71"/>
      <c r="L176" s="71"/>
      <c r="M176" s="72" t="str">
        <f t="shared" si="9"/>
        <v/>
      </c>
      <c r="N176" s="85" t="str">
        <f t="shared" si="8"/>
        <v/>
      </c>
      <c r="O176" s="127"/>
      <c r="P176" s="65">
        <f t="shared" si="10"/>
        <v>0</v>
      </c>
    </row>
    <row r="177" spans="1:16" x14ac:dyDescent="0.25">
      <c r="A177" s="508">
        <f t="shared" si="11"/>
        <v>170</v>
      </c>
      <c r="B177" s="69"/>
      <c r="C177" s="508" t="e">
        <f>VLOOKUP(B177,'Measure&amp;Incentive Picklist'!E:J,2,FALSE)</f>
        <v>#N/A</v>
      </c>
      <c r="D177" s="69"/>
      <c r="E177" s="70"/>
      <c r="F177" s="70"/>
      <c r="G177" s="70"/>
      <c r="H177" s="70"/>
      <c r="I177" s="69"/>
      <c r="J177" s="69"/>
      <c r="K177" s="71"/>
      <c r="L177" s="71"/>
      <c r="M177" s="72" t="str">
        <f t="shared" si="9"/>
        <v/>
      </c>
      <c r="N177" s="85" t="str">
        <f t="shared" si="8"/>
        <v/>
      </c>
      <c r="O177" s="127"/>
      <c r="P177" s="65">
        <f t="shared" si="10"/>
        <v>0</v>
      </c>
    </row>
    <row r="178" spans="1:16" x14ac:dyDescent="0.25">
      <c r="A178" s="508">
        <f t="shared" si="11"/>
        <v>171</v>
      </c>
      <c r="B178" s="69"/>
      <c r="C178" s="508" t="e">
        <f>VLOOKUP(B178,'Measure&amp;Incentive Picklist'!E:J,2,FALSE)</f>
        <v>#N/A</v>
      </c>
      <c r="D178" s="69"/>
      <c r="E178" s="70"/>
      <c r="F178" s="70"/>
      <c r="G178" s="70"/>
      <c r="H178" s="70"/>
      <c r="I178" s="69"/>
      <c r="J178" s="69"/>
      <c r="K178" s="71"/>
      <c r="L178" s="71"/>
      <c r="M178" s="72" t="str">
        <f t="shared" si="9"/>
        <v/>
      </c>
      <c r="N178" s="85" t="str">
        <f t="shared" si="8"/>
        <v/>
      </c>
      <c r="O178" s="127"/>
      <c r="P178" s="65">
        <f t="shared" si="10"/>
        <v>0</v>
      </c>
    </row>
    <row r="179" spans="1:16" x14ac:dyDescent="0.25">
      <c r="A179" s="508">
        <f t="shared" si="11"/>
        <v>172</v>
      </c>
      <c r="B179" s="69"/>
      <c r="C179" s="508" t="e">
        <f>VLOOKUP(B179,'Measure&amp;Incentive Picklist'!E:J,2,FALSE)</f>
        <v>#N/A</v>
      </c>
      <c r="D179" s="69"/>
      <c r="E179" s="70"/>
      <c r="F179" s="70"/>
      <c r="G179" s="70"/>
      <c r="H179" s="70"/>
      <c r="I179" s="69"/>
      <c r="J179" s="69"/>
      <c r="K179" s="71"/>
      <c r="L179" s="71"/>
      <c r="M179" s="72" t="str">
        <f t="shared" si="9"/>
        <v/>
      </c>
      <c r="N179" s="85" t="str">
        <f t="shared" si="8"/>
        <v/>
      </c>
      <c r="O179" s="127"/>
      <c r="P179" s="65">
        <f t="shared" si="10"/>
        <v>0</v>
      </c>
    </row>
    <row r="180" spans="1:16" x14ac:dyDescent="0.25">
      <c r="A180" s="508">
        <f t="shared" si="11"/>
        <v>173</v>
      </c>
      <c r="B180" s="69"/>
      <c r="C180" s="508" t="e">
        <f>VLOOKUP(B180,'Measure&amp;Incentive Picklist'!E:J,2,FALSE)</f>
        <v>#N/A</v>
      </c>
      <c r="D180" s="69"/>
      <c r="E180" s="70"/>
      <c r="F180" s="70"/>
      <c r="G180" s="70"/>
      <c r="H180" s="70"/>
      <c r="I180" s="69"/>
      <c r="J180" s="69"/>
      <c r="K180" s="71"/>
      <c r="L180" s="71"/>
      <c r="M180" s="72" t="str">
        <f t="shared" si="9"/>
        <v/>
      </c>
      <c r="N180" s="85" t="str">
        <f t="shared" si="8"/>
        <v/>
      </c>
      <c r="O180" s="127"/>
      <c r="P180" s="65">
        <f t="shared" si="10"/>
        <v>0</v>
      </c>
    </row>
    <row r="181" spans="1:16" x14ac:dyDescent="0.25">
      <c r="A181" s="508">
        <f t="shared" si="11"/>
        <v>174</v>
      </c>
      <c r="B181" s="69"/>
      <c r="C181" s="508" t="e">
        <f>VLOOKUP(B181,'Measure&amp;Incentive Picklist'!E:J,2,FALSE)</f>
        <v>#N/A</v>
      </c>
      <c r="D181" s="69"/>
      <c r="E181" s="70"/>
      <c r="F181" s="70"/>
      <c r="G181" s="70"/>
      <c r="H181" s="70"/>
      <c r="I181" s="69"/>
      <c r="J181" s="69"/>
      <c r="K181" s="71"/>
      <c r="L181" s="71"/>
      <c r="M181" s="72" t="str">
        <f t="shared" si="9"/>
        <v/>
      </c>
      <c r="N181" s="85" t="str">
        <f t="shared" si="8"/>
        <v/>
      </c>
      <c r="O181" s="127"/>
      <c r="P181" s="65">
        <f t="shared" si="10"/>
        <v>0</v>
      </c>
    </row>
    <row r="182" spans="1:16" x14ac:dyDescent="0.25">
      <c r="A182" s="508">
        <f t="shared" si="11"/>
        <v>175</v>
      </c>
      <c r="B182" s="69"/>
      <c r="C182" s="508" t="e">
        <f>VLOOKUP(B182,'Measure&amp;Incentive Picklist'!E:J,2,FALSE)</f>
        <v>#N/A</v>
      </c>
      <c r="D182" s="69"/>
      <c r="E182" s="70"/>
      <c r="F182" s="70"/>
      <c r="G182" s="70"/>
      <c r="H182" s="70"/>
      <c r="I182" s="69"/>
      <c r="J182" s="69"/>
      <c r="K182" s="71"/>
      <c r="L182" s="71"/>
      <c r="M182" s="72" t="str">
        <f t="shared" si="9"/>
        <v/>
      </c>
      <c r="N182" s="85" t="str">
        <f t="shared" si="8"/>
        <v/>
      </c>
      <c r="O182" s="127"/>
      <c r="P182" s="65">
        <f t="shared" si="10"/>
        <v>0</v>
      </c>
    </row>
    <row r="183" spans="1:16" x14ac:dyDescent="0.25">
      <c r="A183" s="508">
        <f t="shared" si="11"/>
        <v>176</v>
      </c>
      <c r="B183" s="69"/>
      <c r="C183" s="508" t="e">
        <f>VLOOKUP(B183,'Measure&amp;Incentive Picklist'!E:J,2,FALSE)</f>
        <v>#N/A</v>
      </c>
      <c r="D183" s="69"/>
      <c r="E183" s="70"/>
      <c r="F183" s="70"/>
      <c r="G183" s="70"/>
      <c r="H183" s="70"/>
      <c r="I183" s="69"/>
      <c r="J183" s="69"/>
      <c r="K183" s="71"/>
      <c r="L183" s="71"/>
      <c r="M183" s="72" t="str">
        <f t="shared" si="9"/>
        <v/>
      </c>
      <c r="N183" s="85" t="str">
        <f t="shared" si="8"/>
        <v/>
      </c>
      <c r="O183" s="127"/>
      <c r="P183" s="65">
        <f t="shared" si="10"/>
        <v>0</v>
      </c>
    </row>
    <row r="184" spans="1:16" x14ac:dyDescent="0.25">
      <c r="A184" s="508">
        <f t="shared" si="11"/>
        <v>177</v>
      </c>
      <c r="B184" s="69"/>
      <c r="C184" s="508" t="e">
        <f>VLOOKUP(B184,'Measure&amp;Incentive Picklist'!E:J,2,FALSE)</f>
        <v>#N/A</v>
      </c>
      <c r="D184" s="69"/>
      <c r="E184" s="70"/>
      <c r="F184" s="70"/>
      <c r="G184" s="70"/>
      <c r="H184" s="70"/>
      <c r="I184" s="69"/>
      <c r="J184" s="69"/>
      <c r="K184" s="71"/>
      <c r="L184" s="71"/>
      <c r="M184" s="72" t="str">
        <f t="shared" si="9"/>
        <v/>
      </c>
      <c r="N184" s="85" t="str">
        <f t="shared" si="8"/>
        <v/>
      </c>
      <c r="O184" s="127"/>
      <c r="P184" s="65">
        <f t="shared" si="10"/>
        <v>0</v>
      </c>
    </row>
    <row r="185" spans="1:16" x14ac:dyDescent="0.25">
      <c r="A185" s="508">
        <f t="shared" si="11"/>
        <v>178</v>
      </c>
      <c r="B185" s="69"/>
      <c r="C185" s="508" t="e">
        <f>VLOOKUP(B185,'Measure&amp;Incentive Picklist'!E:J,2,FALSE)</f>
        <v>#N/A</v>
      </c>
      <c r="D185" s="69"/>
      <c r="E185" s="70"/>
      <c r="F185" s="70"/>
      <c r="G185" s="70"/>
      <c r="H185" s="70"/>
      <c r="I185" s="69"/>
      <c r="J185" s="69"/>
      <c r="K185" s="71"/>
      <c r="L185" s="71"/>
      <c r="M185" s="72" t="str">
        <f t="shared" si="9"/>
        <v/>
      </c>
      <c r="N185" s="85" t="str">
        <f t="shared" si="8"/>
        <v/>
      </c>
      <c r="O185" s="127"/>
      <c r="P185" s="65">
        <f t="shared" si="10"/>
        <v>0</v>
      </c>
    </row>
    <row r="186" spans="1:16" x14ac:dyDescent="0.25">
      <c r="A186" s="508">
        <f t="shared" si="11"/>
        <v>179</v>
      </c>
      <c r="B186" s="69"/>
      <c r="C186" s="508" t="e">
        <f>VLOOKUP(B186,'Measure&amp;Incentive Picklist'!E:J,2,FALSE)</f>
        <v>#N/A</v>
      </c>
      <c r="D186" s="69"/>
      <c r="E186" s="70"/>
      <c r="F186" s="70"/>
      <c r="G186" s="70"/>
      <c r="H186" s="70"/>
      <c r="I186" s="69"/>
      <c r="J186" s="69"/>
      <c r="K186" s="71"/>
      <c r="L186" s="71"/>
      <c r="M186" s="72" t="str">
        <f t="shared" si="9"/>
        <v/>
      </c>
      <c r="N186" s="85" t="str">
        <f t="shared" si="8"/>
        <v/>
      </c>
      <c r="O186" s="127"/>
      <c r="P186" s="65">
        <f t="shared" si="10"/>
        <v>0</v>
      </c>
    </row>
    <row r="187" spans="1:16" x14ac:dyDescent="0.25">
      <c r="A187" s="508">
        <f t="shared" si="11"/>
        <v>180</v>
      </c>
      <c r="B187" s="69"/>
      <c r="C187" s="508" t="e">
        <f>VLOOKUP(B187,'Measure&amp;Incentive Picklist'!E:J,2,FALSE)</f>
        <v>#N/A</v>
      </c>
      <c r="D187" s="69"/>
      <c r="E187" s="70"/>
      <c r="F187" s="70"/>
      <c r="G187" s="70"/>
      <c r="H187" s="70"/>
      <c r="I187" s="69"/>
      <c r="J187" s="69"/>
      <c r="K187" s="71"/>
      <c r="L187" s="71"/>
      <c r="M187" s="72" t="str">
        <f t="shared" si="9"/>
        <v/>
      </c>
      <c r="N187" s="85" t="str">
        <f t="shared" si="8"/>
        <v/>
      </c>
      <c r="O187" s="127"/>
      <c r="P187" s="65">
        <f t="shared" si="10"/>
        <v>0</v>
      </c>
    </row>
    <row r="188" spans="1:16" x14ac:dyDescent="0.25">
      <c r="A188" s="508">
        <f t="shared" si="11"/>
        <v>181</v>
      </c>
      <c r="B188" s="69"/>
      <c r="C188" s="508" t="e">
        <f>VLOOKUP(B188,'Measure&amp;Incentive Picklist'!E:J,2,FALSE)</f>
        <v>#N/A</v>
      </c>
      <c r="D188" s="69"/>
      <c r="E188" s="70"/>
      <c r="F188" s="70"/>
      <c r="G188" s="70"/>
      <c r="H188" s="70"/>
      <c r="I188" s="69"/>
      <c r="J188" s="69"/>
      <c r="K188" s="71"/>
      <c r="L188" s="71"/>
      <c r="M188" s="72" t="str">
        <f t="shared" si="9"/>
        <v/>
      </c>
      <c r="N188" s="85" t="str">
        <f t="shared" si="8"/>
        <v/>
      </c>
      <c r="O188" s="127"/>
      <c r="P188" s="65">
        <f t="shared" si="10"/>
        <v>0</v>
      </c>
    </row>
    <row r="189" spans="1:16" x14ac:dyDescent="0.25">
      <c r="A189" s="508">
        <f t="shared" si="11"/>
        <v>182</v>
      </c>
      <c r="B189" s="69"/>
      <c r="C189" s="508" t="e">
        <f>VLOOKUP(B189,'Measure&amp;Incentive Picklist'!E:J,2,FALSE)</f>
        <v>#N/A</v>
      </c>
      <c r="D189" s="69"/>
      <c r="E189" s="70"/>
      <c r="F189" s="70"/>
      <c r="G189" s="70"/>
      <c r="H189" s="70"/>
      <c r="I189" s="69"/>
      <c r="J189" s="69"/>
      <c r="K189" s="71"/>
      <c r="L189" s="71"/>
      <c r="M189" s="72" t="str">
        <f t="shared" si="9"/>
        <v/>
      </c>
      <c r="N189" s="85" t="str">
        <f t="shared" si="8"/>
        <v/>
      </c>
      <c r="O189" s="127"/>
      <c r="P189" s="65">
        <f t="shared" si="10"/>
        <v>0</v>
      </c>
    </row>
    <row r="190" spans="1:16" x14ac:dyDescent="0.25">
      <c r="A190" s="508">
        <f t="shared" si="11"/>
        <v>183</v>
      </c>
      <c r="B190" s="69"/>
      <c r="C190" s="508" t="e">
        <f>VLOOKUP(B190,'Measure&amp;Incentive Picklist'!E:J,2,FALSE)</f>
        <v>#N/A</v>
      </c>
      <c r="D190" s="69"/>
      <c r="E190" s="70"/>
      <c r="F190" s="70"/>
      <c r="G190" s="70"/>
      <c r="H190" s="70"/>
      <c r="I190" s="69"/>
      <c r="J190" s="69"/>
      <c r="K190" s="71"/>
      <c r="L190" s="71"/>
      <c r="M190" s="72" t="str">
        <f t="shared" si="9"/>
        <v/>
      </c>
      <c r="N190" s="85" t="str">
        <f t="shared" si="8"/>
        <v/>
      </c>
      <c r="O190" s="127"/>
      <c r="P190" s="65">
        <f t="shared" si="10"/>
        <v>0</v>
      </c>
    </row>
    <row r="191" spans="1:16" x14ac:dyDescent="0.25">
      <c r="A191" s="508">
        <f t="shared" si="11"/>
        <v>184</v>
      </c>
      <c r="B191" s="69"/>
      <c r="C191" s="508" t="e">
        <f>VLOOKUP(B191,'Measure&amp;Incentive Picklist'!E:J,2,FALSE)</f>
        <v>#N/A</v>
      </c>
      <c r="D191" s="69"/>
      <c r="E191" s="70"/>
      <c r="F191" s="70"/>
      <c r="G191" s="70"/>
      <c r="H191" s="70"/>
      <c r="I191" s="69"/>
      <c r="J191" s="69"/>
      <c r="K191" s="71"/>
      <c r="L191" s="71"/>
      <c r="M191" s="72" t="str">
        <f t="shared" si="9"/>
        <v/>
      </c>
      <c r="N191" s="85" t="str">
        <f t="shared" si="8"/>
        <v/>
      </c>
      <c r="O191" s="127"/>
      <c r="P191" s="65">
        <f t="shared" si="10"/>
        <v>0</v>
      </c>
    </row>
    <row r="192" spans="1:16" x14ac:dyDescent="0.25">
      <c r="A192" s="508">
        <f t="shared" si="11"/>
        <v>185</v>
      </c>
      <c r="B192" s="69"/>
      <c r="C192" s="508" t="e">
        <f>VLOOKUP(B192,'Measure&amp;Incentive Picklist'!E:J,2,FALSE)</f>
        <v>#N/A</v>
      </c>
      <c r="D192" s="69"/>
      <c r="E192" s="70"/>
      <c r="F192" s="70"/>
      <c r="G192" s="70"/>
      <c r="H192" s="70"/>
      <c r="I192" s="69"/>
      <c r="J192" s="69"/>
      <c r="K192" s="71"/>
      <c r="L192" s="71"/>
      <c r="M192" s="72" t="str">
        <f t="shared" si="9"/>
        <v/>
      </c>
      <c r="N192" s="85" t="str">
        <f t="shared" si="8"/>
        <v/>
      </c>
      <c r="O192" s="127"/>
      <c r="P192" s="65">
        <f t="shared" si="10"/>
        <v>0</v>
      </c>
    </row>
    <row r="193" spans="1:16" x14ac:dyDescent="0.25">
      <c r="A193" s="508">
        <f t="shared" si="11"/>
        <v>186</v>
      </c>
      <c r="B193" s="69"/>
      <c r="C193" s="508" t="e">
        <f>VLOOKUP(B193,'Measure&amp;Incentive Picklist'!E:J,2,FALSE)</f>
        <v>#N/A</v>
      </c>
      <c r="D193" s="69"/>
      <c r="E193" s="70"/>
      <c r="F193" s="70"/>
      <c r="G193" s="70"/>
      <c r="H193" s="70"/>
      <c r="I193" s="69"/>
      <c r="J193" s="69"/>
      <c r="K193" s="71"/>
      <c r="L193" s="71"/>
      <c r="M193" s="72" t="str">
        <f t="shared" si="9"/>
        <v/>
      </c>
      <c r="N193" s="85" t="str">
        <f t="shared" si="8"/>
        <v/>
      </c>
      <c r="O193" s="127"/>
      <c r="P193" s="65">
        <f t="shared" si="10"/>
        <v>0</v>
      </c>
    </row>
    <row r="194" spans="1:16" x14ac:dyDescent="0.25">
      <c r="A194" s="508">
        <f t="shared" si="11"/>
        <v>187</v>
      </c>
      <c r="B194" s="69"/>
      <c r="C194" s="508" t="e">
        <f>VLOOKUP(B194,'Measure&amp;Incentive Picklist'!E:J,2,FALSE)</f>
        <v>#N/A</v>
      </c>
      <c r="D194" s="69"/>
      <c r="E194" s="70"/>
      <c r="F194" s="70"/>
      <c r="G194" s="70"/>
      <c r="H194" s="70"/>
      <c r="I194" s="69"/>
      <c r="J194" s="69"/>
      <c r="K194" s="71"/>
      <c r="L194" s="71"/>
      <c r="M194" s="72" t="str">
        <f t="shared" si="9"/>
        <v/>
      </c>
      <c r="N194" s="85" t="str">
        <f t="shared" si="8"/>
        <v/>
      </c>
      <c r="O194" s="127"/>
      <c r="P194" s="65">
        <f t="shared" si="10"/>
        <v>0</v>
      </c>
    </row>
    <row r="195" spans="1:16" x14ac:dyDescent="0.25">
      <c r="A195" s="508">
        <f t="shared" si="11"/>
        <v>188</v>
      </c>
      <c r="B195" s="69"/>
      <c r="C195" s="508" t="e">
        <f>VLOOKUP(B195,'Measure&amp;Incentive Picklist'!E:J,2,FALSE)</f>
        <v>#N/A</v>
      </c>
      <c r="D195" s="69"/>
      <c r="E195" s="70"/>
      <c r="F195" s="70"/>
      <c r="G195" s="70"/>
      <c r="H195" s="70"/>
      <c r="I195" s="69"/>
      <c r="J195" s="69"/>
      <c r="K195" s="71"/>
      <c r="L195" s="71"/>
      <c r="M195" s="72" t="str">
        <f t="shared" si="9"/>
        <v/>
      </c>
      <c r="N195" s="85" t="str">
        <f t="shared" si="8"/>
        <v/>
      </c>
      <c r="O195" s="127"/>
      <c r="P195" s="65">
        <f t="shared" si="10"/>
        <v>0</v>
      </c>
    </row>
    <row r="196" spans="1:16" x14ac:dyDescent="0.25">
      <c r="A196" s="508">
        <f t="shared" si="11"/>
        <v>189</v>
      </c>
      <c r="B196" s="69"/>
      <c r="C196" s="508" t="e">
        <f>VLOOKUP(B196,'Measure&amp;Incentive Picklist'!E:J,2,FALSE)</f>
        <v>#N/A</v>
      </c>
      <c r="D196" s="69"/>
      <c r="E196" s="70"/>
      <c r="F196" s="70"/>
      <c r="G196" s="70"/>
      <c r="H196" s="70"/>
      <c r="I196" s="69"/>
      <c r="J196" s="69"/>
      <c r="K196" s="71"/>
      <c r="L196" s="71"/>
      <c r="M196" s="72" t="str">
        <f t="shared" si="9"/>
        <v/>
      </c>
      <c r="N196" s="85" t="str">
        <f t="shared" si="8"/>
        <v/>
      </c>
      <c r="O196" s="127"/>
      <c r="P196" s="65">
        <f t="shared" si="10"/>
        <v>0</v>
      </c>
    </row>
    <row r="197" spans="1:16" x14ac:dyDescent="0.25">
      <c r="A197" s="508">
        <f t="shared" si="11"/>
        <v>190</v>
      </c>
      <c r="B197" s="69"/>
      <c r="C197" s="508" t="e">
        <f>VLOOKUP(B197,'Measure&amp;Incentive Picklist'!E:J,2,FALSE)</f>
        <v>#N/A</v>
      </c>
      <c r="D197" s="69"/>
      <c r="E197" s="70"/>
      <c r="F197" s="70"/>
      <c r="G197" s="70"/>
      <c r="H197" s="70"/>
      <c r="I197" s="69"/>
      <c r="J197" s="69"/>
      <c r="K197" s="71"/>
      <c r="L197" s="71"/>
      <c r="M197" s="72" t="str">
        <f t="shared" si="9"/>
        <v/>
      </c>
      <c r="N197" s="85" t="str">
        <f t="shared" si="8"/>
        <v/>
      </c>
      <c r="O197" s="127"/>
      <c r="P197" s="65">
        <f t="shared" si="10"/>
        <v>0</v>
      </c>
    </row>
    <row r="198" spans="1:16" x14ac:dyDescent="0.25">
      <c r="A198" s="508">
        <f t="shared" si="11"/>
        <v>191</v>
      </c>
      <c r="B198" s="69"/>
      <c r="C198" s="508" t="e">
        <f>VLOOKUP(B198,'Measure&amp;Incentive Picklist'!E:J,2,FALSE)</f>
        <v>#N/A</v>
      </c>
      <c r="D198" s="69"/>
      <c r="E198" s="70"/>
      <c r="F198" s="70"/>
      <c r="G198" s="70"/>
      <c r="H198" s="70"/>
      <c r="I198" s="69"/>
      <c r="J198" s="69"/>
      <c r="K198" s="71"/>
      <c r="L198" s="71"/>
      <c r="M198" s="72" t="str">
        <f t="shared" si="9"/>
        <v/>
      </c>
      <c r="N198" s="85" t="str">
        <f t="shared" si="8"/>
        <v/>
      </c>
      <c r="O198" s="127"/>
      <c r="P198" s="65">
        <f t="shared" si="10"/>
        <v>0</v>
      </c>
    </row>
    <row r="199" spans="1:16" x14ac:dyDescent="0.25">
      <c r="A199" s="508">
        <f t="shared" si="11"/>
        <v>192</v>
      </c>
      <c r="B199" s="69"/>
      <c r="C199" s="508" t="e">
        <f>VLOOKUP(B199,'Measure&amp;Incentive Picklist'!E:J,2,FALSE)</f>
        <v>#N/A</v>
      </c>
      <c r="D199" s="69"/>
      <c r="E199" s="70"/>
      <c r="F199" s="70"/>
      <c r="G199" s="70"/>
      <c r="H199" s="70"/>
      <c r="I199" s="69"/>
      <c r="J199" s="69"/>
      <c r="K199" s="71"/>
      <c r="L199" s="71"/>
      <c r="M199" s="72" t="str">
        <f t="shared" si="9"/>
        <v/>
      </c>
      <c r="N199" s="85" t="str">
        <f t="shared" ref="N199:N207" si="12">IF(ISTEXT(B199),"Contact ConEd","")</f>
        <v/>
      </c>
      <c r="O199" s="127"/>
      <c r="P199" s="65">
        <f t="shared" si="10"/>
        <v>0</v>
      </c>
    </row>
    <row r="200" spans="1:16" x14ac:dyDescent="0.25">
      <c r="A200" s="508">
        <f t="shared" si="11"/>
        <v>193</v>
      </c>
      <c r="B200" s="69"/>
      <c r="C200" s="508" t="e">
        <f>VLOOKUP(B200,'Measure&amp;Incentive Picklist'!E:J,2,FALSE)</f>
        <v>#N/A</v>
      </c>
      <c r="D200" s="69"/>
      <c r="E200" s="70"/>
      <c r="F200" s="70"/>
      <c r="G200" s="70"/>
      <c r="H200" s="70"/>
      <c r="I200" s="69"/>
      <c r="J200" s="69"/>
      <c r="K200" s="71"/>
      <c r="L200" s="71"/>
      <c r="M200" s="72" t="str">
        <f t="shared" si="9"/>
        <v/>
      </c>
      <c r="N200" s="85" t="str">
        <f t="shared" si="12"/>
        <v/>
      </c>
      <c r="O200" s="127"/>
      <c r="P200" s="65">
        <f t="shared" si="10"/>
        <v>0</v>
      </c>
    </row>
    <row r="201" spans="1:16" x14ac:dyDescent="0.25">
      <c r="A201" s="508">
        <f t="shared" si="11"/>
        <v>194</v>
      </c>
      <c r="B201" s="69"/>
      <c r="C201" s="508" t="e">
        <f>VLOOKUP(B201,'Measure&amp;Incentive Picklist'!E:J,2,FALSE)</f>
        <v>#N/A</v>
      </c>
      <c r="D201" s="69"/>
      <c r="E201" s="70"/>
      <c r="F201" s="70"/>
      <c r="G201" s="70"/>
      <c r="H201" s="70"/>
      <c r="I201" s="69"/>
      <c r="J201" s="69"/>
      <c r="K201" s="71"/>
      <c r="L201" s="71"/>
      <c r="M201" s="72" t="str">
        <f t="shared" ref="M201:M207" si="13">IF(AND(K201="",L201=""),"",$K201+$L201)</f>
        <v/>
      </c>
      <c r="N201" s="85" t="str">
        <f t="shared" si="12"/>
        <v/>
      </c>
      <c r="O201" s="127"/>
      <c r="P201" s="65">
        <f t="shared" ref="P201:P207" si="14">IF(ISERROR(M201),1,0)</f>
        <v>0</v>
      </c>
    </row>
    <row r="202" spans="1:16" x14ac:dyDescent="0.25">
      <c r="A202" s="508">
        <f t="shared" ref="A202:A207" si="15">A201+1</f>
        <v>195</v>
      </c>
      <c r="B202" s="69"/>
      <c r="C202" s="508" t="e">
        <f>VLOOKUP(B202,'Measure&amp;Incentive Picklist'!E:J,2,FALSE)</f>
        <v>#N/A</v>
      </c>
      <c r="D202" s="69"/>
      <c r="E202" s="70"/>
      <c r="F202" s="70"/>
      <c r="G202" s="70"/>
      <c r="H202" s="70"/>
      <c r="I202" s="69"/>
      <c r="J202" s="69"/>
      <c r="K202" s="71"/>
      <c r="L202" s="71"/>
      <c r="M202" s="72" t="str">
        <f t="shared" si="13"/>
        <v/>
      </c>
      <c r="N202" s="85" t="str">
        <f t="shared" si="12"/>
        <v/>
      </c>
      <c r="O202" s="127"/>
      <c r="P202" s="65">
        <f t="shared" si="14"/>
        <v>0</v>
      </c>
    </row>
    <row r="203" spans="1:16" x14ac:dyDescent="0.25">
      <c r="A203" s="508">
        <f t="shared" si="15"/>
        <v>196</v>
      </c>
      <c r="B203" s="69"/>
      <c r="C203" s="508" t="e">
        <f>VLOOKUP(B203,'Measure&amp;Incentive Picklist'!E:J,2,FALSE)</f>
        <v>#N/A</v>
      </c>
      <c r="D203" s="69"/>
      <c r="E203" s="70"/>
      <c r="F203" s="70"/>
      <c r="G203" s="70"/>
      <c r="H203" s="70"/>
      <c r="I203" s="69"/>
      <c r="J203" s="69"/>
      <c r="K203" s="71"/>
      <c r="L203" s="71"/>
      <c r="M203" s="72" t="str">
        <f t="shared" si="13"/>
        <v/>
      </c>
      <c r="N203" s="85" t="str">
        <f t="shared" si="12"/>
        <v/>
      </c>
      <c r="O203" s="127"/>
      <c r="P203" s="65">
        <f t="shared" si="14"/>
        <v>0</v>
      </c>
    </row>
    <row r="204" spans="1:16" x14ac:dyDescent="0.25">
      <c r="A204" s="508">
        <f t="shared" si="15"/>
        <v>197</v>
      </c>
      <c r="B204" s="69"/>
      <c r="C204" s="508" t="e">
        <f>VLOOKUP(B204,'Measure&amp;Incentive Picklist'!E:J,2,FALSE)</f>
        <v>#N/A</v>
      </c>
      <c r="D204" s="69"/>
      <c r="E204" s="70"/>
      <c r="F204" s="70"/>
      <c r="G204" s="70"/>
      <c r="H204" s="70"/>
      <c r="I204" s="69"/>
      <c r="J204" s="69"/>
      <c r="K204" s="71"/>
      <c r="L204" s="71"/>
      <c r="M204" s="72" t="str">
        <f t="shared" si="13"/>
        <v/>
      </c>
      <c r="N204" s="85" t="str">
        <f t="shared" si="12"/>
        <v/>
      </c>
      <c r="O204" s="127"/>
      <c r="P204" s="65">
        <f t="shared" si="14"/>
        <v>0</v>
      </c>
    </row>
    <row r="205" spans="1:16" x14ac:dyDescent="0.25">
      <c r="A205" s="508">
        <f t="shared" si="15"/>
        <v>198</v>
      </c>
      <c r="B205" s="69"/>
      <c r="C205" s="508" t="e">
        <f>VLOOKUP(B205,'Measure&amp;Incentive Picklist'!E:J,2,FALSE)</f>
        <v>#N/A</v>
      </c>
      <c r="D205" s="69"/>
      <c r="E205" s="70"/>
      <c r="F205" s="70"/>
      <c r="G205" s="70"/>
      <c r="H205" s="70"/>
      <c r="I205" s="69"/>
      <c r="J205" s="69"/>
      <c r="K205" s="71"/>
      <c r="L205" s="71"/>
      <c r="M205" s="72" t="str">
        <f t="shared" si="13"/>
        <v/>
      </c>
      <c r="N205" s="85" t="str">
        <f t="shared" si="12"/>
        <v/>
      </c>
      <c r="O205" s="127"/>
      <c r="P205" s="65">
        <f t="shared" si="14"/>
        <v>0</v>
      </c>
    </row>
    <row r="206" spans="1:16" x14ac:dyDescent="0.25">
      <c r="A206" s="508">
        <f t="shared" si="15"/>
        <v>199</v>
      </c>
      <c r="B206" s="69"/>
      <c r="C206" s="508" t="e">
        <f>VLOOKUP(B206,'Measure&amp;Incentive Picklist'!E:J,2,FALSE)</f>
        <v>#N/A</v>
      </c>
      <c r="D206" s="69"/>
      <c r="E206" s="70"/>
      <c r="F206" s="70"/>
      <c r="G206" s="70"/>
      <c r="H206" s="70"/>
      <c r="I206" s="69"/>
      <c r="J206" s="69"/>
      <c r="K206" s="71"/>
      <c r="L206" s="71"/>
      <c r="M206" s="72" t="str">
        <f t="shared" si="13"/>
        <v/>
      </c>
      <c r="N206" s="85" t="str">
        <f t="shared" si="12"/>
        <v/>
      </c>
      <c r="O206" s="127"/>
      <c r="P206" s="65">
        <f t="shared" si="14"/>
        <v>0</v>
      </c>
    </row>
    <row r="207" spans="1:16" x14ac:dyDescent="0.25">
      <c r="A207" s="508">
        <f t="shared" si="15"/>
        <v>200</v>
      </c>
      <c r="B207" s="69"/>
      <c r="C207" s="508" t="e">
        <f>VLOOKUP(B207,'Measure&amp;Incentive Picklist'!E:J,2,FALSE)</f>
        <v>#N/A</v>
      </c>
      <c r="D207" s="69"/>
      <c r="E207" s="70"/>
      <c r="F207" s="70"/>
      <c r="G207" s="70"/>
      <c r="H207" s="70"/>
      <c r="I207" s="69"/>
      <c r="J207" s="69"/>
      <c r="K207" s="71"/>
      <c r="L207" s="71"/>
      <c r="M207" s="72" t="str">
        <f t="shared" si="13"/>
        <v/>
      </c>
      <c r="N207" s="85" t="str">
        <f t="shared" si="12"/>
        <v/>
      </c>
      <c r="O207" s="127"/>
      <c r="P207" s="65">
        <f t="shared" si="14"/>
        <v>0</v>
      </c>
    </row>
    <row r="208" spans="1:16" x14ac:dyDescent="0.25">
      <c r="P208" s="65">
        <f>SUM(P8:P207)</f>
        <v>0</v>
      </c>
    </row>
  </sheetData>
  <sheetProtection algorithmName="SHA-512" hashValue="8qy/NOtPUlSr2BOBQVbeN+3JC8jXkTy4Udj5qQqFpWv1vr5SKZN0ojyjePA7DUguoY87J3y4jeGz4aoUH2TK5w==" saltValue="C+aYS0470NCWEHOtPHEtpw==" spinCount="100000" sheet="1" selectLockedCells="1" sort="0" autoFilter="0"/>
  <autoFilter ref="A6:O6" xr:uid="{00000000-0009-0000-0000-00000E000000}"/>
  <mergeCells count="1">
    <mergeCell ref="A5:B5"/>
  </mergeCells>
  <conditionalFormatting sqref="O6">
    <cfRule type="containsErrors" dxfId="519" priority="20">
      <formula>ISERROR(O6)</formula>
    </cfRule>
  </conditionalFormatting>
  <conditionalFormatting sqref="C8:C207">
    <cfRule type="containsErrors" dxfId="518" priority="19">
      <formula>ISERROR(C8)</formula>
    </cfRule>
  </conditionalFormatting>
  <conditionalFormatting sqref="D7">
    <cfRule type="containsErrors" dxfId="517" priority="18">
      <formula>ISERROR(D7)</formula>
    </cfRule>
  </conditionalFormatting>
  <conditionalFormatting sqref="C7">
    <cfRule type="containsErrors" dxfId="516" priority="17">
      <formula>ISERROR(C7)</formula>
    </cfRule>
  </conditionalFormatting>
  <conditionalFormatting sqref="N8:N207">
    <cfRule type="containsErrors" dxfId="515" priority="23">
      <formula>ISERROR(N8)</formula>
    </cfRule>
  </conditionalFormatting>
  <conditionalFormatting sqref="C5">
    <cfRule type="containsErrors" dxfId="514" priority="16">
      <formula>ISERROR(C5)</formula>
    </cfRule>
  </conditionalFormatting>
  <conditionalFormatting sqref="D5">
    <cfRule type="containsErrors" dxfId="513" priority="15">
      <formula>ISERROR(D5)</formula>
    </cfRule>
  </conditionalFormatting>
  <conditionalFormatting sqref="D8:D207">
    <cfRule type="expression" dxfId="512" priority="12">
      <formula>AND(B8&gt;"",D8="")</formula>
    </cfRule>
  </conditionalFormatting>
  <conditionalFormatting sqref="I8:I207">
    <cfRule type="expression" dxfId="511" priority="11">
      <formula>AND(B8&gt;"",I8="")</formula>
    </cfRule>
  </conditionalFormatting>
  <conditionalFormatting sqref="K8:K207">
    <cfRule type="expression" dxfId="510" priority="10">
      <formula>AND(B8&gt;"",K8="")</formula>
    </cfRule>
  </conditionalFormatting>
  <conditionalFormatting sqref="E8:G207">
    <cfRule type="expression" dxfId="509" priority="8">
      <formula>AND(B8&gt;"",E8="")</formula>
    </cfRule>
  </conditionalFormatting>
  <conditionalFormatting sqref="J8:J207">
    <cfRule type="expression" dxfId="508" priority="7">
      <formula>AND(B8&gt;"",J8="")</formula>
    </cfRule>
  </conditionalFormatting>
  <conditionalFormatting sqref="L8:L207">
    <cfRule type="expression" dxfId="507" priority="6">
      <formula>AND(B8&gt;"",L8="")</formula>
    </cfRule>
  </conditionalFormatting>
  <conditionalFormatting sqref="M8:M207">
    <cfRule type="containsErrors" dxfId="506" priority="5">
      <formula>ISERROR(M8)</formula>
    </cfRule>
  </conditionalFormatting>
  <conditionalFormatting sqref="E5:H5">
    <cfRule type="expression" dxfId="505" priority="4">
      <formula>E5="Error in Project Costs - please correct"</formula>
    </cfRule>
  </conditionalFormatting>
  <conditionalFormatting sqref="H8:H207">
    <cfRule type="expression" dxfId="504" priority="2277">
      <formula>AND(D8&gt;"",H8="")</formula>
    </cfRule>
  </conditionalFormatting>
  <dataValidations count="1">
    <dataValidation type="textLength" operator="lessThanOrEqual" allowBlank="1" showInputMessage="1" showErrorMessage="1" errorTitle="Maximum Character Limit" error="Please enter less than 50 characters. " sqref="J8:J207" xr:uid="{681B8E3D-BCFB-47DB-B4C2-50A35A7E54A6}">
      <formula1>50</formula1>
    </dataValidation>
  </dataValidations>
  <hyperlinks>
    <hyperlink ref="A5" location="'Project Summary'!A1" display="Back to Project Summary" xr:uid="{9AEF7551-CB80-4FFA-AA73-F43FB25A854C}"/>
    <hyperlink ref="A5:B5" location="'Project Summary'!B9" tooltip="Back to Project Summary" display="Back to Project Summary" xr:uid="{B80F9849-FA59-4D43-8F58-CB4850DEA5E0}"/>
  </hyperlinks>
  <pageMargins left="0.7" right="0.7" top="0.75" bottom="0.75" header="0.3" footer="0.3"/>
  <pageSetup orientation="portrait" r:id="rId1"/>
  <headerFooter>
    <oddFooter>&amp;C_x000D_&amp;1#&amp;"Calibri"&amp;22&amp;K0073CF INTERNAL</oddFooter>
  </headerFooter>
  <extLst>
    <ext xmlns:x14="http://schemas.microsoft.com/office/spreadsheetml/2009/9/main" uri="{78C0D931-6437-407d-A8EE-F0AAD7539E65}">
      <x14:conditionalFormattings>
        <x14:conditionalFormatting xmlns:xm="http://schemas.microsoft.com/office/excel/2006/main">
          <x14:cfRule type="containsErrors" priority="14" id="{F0EF1CA3-D60E-4A23-9E27-0E2D6DB255F2}">
            <xm:f>ISERROR('One for One Replacements'!M6)</xm:f>
            <x14:dxf>
              <font>
                <color theme="0"/>
              </font>
            </x14:dxf>
          </x14:cfRule>
          <xm:sqref>I6:J6</xm:sqref>
        </x14:conditionalFormatting>
        <x14:conditionalFormatting xmlns:xm="http://schemas.microsoft.com/office/excel/2006/main">
          <x14:cfRule type="containsErrors" priority="13" id="{70D8F598-FA6E-4D55-85B2-F541841D877A}">
            <xm:f>ISERROR('https://consolidatededison.sharepoint.com/Users/GolinoC/Desktop/coned/corp/Users/smithna/AppData/Local/Temp/[Con Edison CI Gas Tool v1.2.xlsx]Pre Rinse Spray Valve'!#REF!)</xm:f>
            <x14:dxf>
              <font>
                <color theme="0"/>
              </font>
            </x14:dxf>
          </x14:cfRule>
          <xm:sqref>I5:K5</xm:sqref>
        </x14:conditionalFormatting>
        <x14:conditionalFormatting xmlns:xm="http://schemas.microsoft.com/office/excel/2006/main">
          <x14:cfRule type="containsErrors" priority="21" id="{C6ADCAA7-EAC3-4BAE-8214-0E4D88BFED6E}">
            <xm:f>ISERROR('Unitary Air Conditioner'!#REF!)</xm:f>
            <x14:dxf>
              <font>
                <color theme="0"/>
              </font>
            </x14:dxf>
          </x14:cfRule>
          <xm:sqref>N3</xm:sqref>
        </x14:conditionalFormatting>
        <x14:conditionalFormatting xmlns:xm="http://schemas.microsoft.com/office/excel/2006/main">
          <x14:cfRule type="containsErrors" priority="22" id="{1E9A59B5-9856-4A24-81C3-466E0A57C3F6}">
            <xm:f>ISERROR('Unitary Air Conditioner'!AA1048574)</xm:f>
            <x14:dxf>
              <font>
                <color theme="0"/>
              </font>
            </x14:dxf>
          </x14:cfRule>
          <xm:sqref>N1048575:N1048576</xm:sqref>
        </x14:conditionalFormatting>
        <x14:conditionalFormatting xmlns:xm="http://schemas.microsoft.com/office/excel/2006/main">
          <x14:cfRule type="containsErrors" priority="24" id="{3A49B5DA-D360-4DA9-A369-6006E7DF62CD}">
            <xm:f>ISERROR('One for One Replacements'!P6)</xm:f>
            <x14:dxf>
              <font>
                <color theme="0"/>
              </font>
            </x14:dxf>
          </x14:cfRule>
          <xm:sqref>K6</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6F621799-58C0-43E3-AD0B-9BF4C2237FB8}">
          <x14:formula1>
            <xm:f>'Measure&amp;Incentive Picklist'!$E$188</xm:f>
          </x14:formula1>
          <xm:sqref>B7:B207</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7"/>
  <dimension ref="A1:R208"/>
  <sheetViews>
    <sheetView zoomScale="90" zoomScaleNormal="90" workbookViewId="0">
      <pane xSplit="4" ySplit="7" topLeftCell="E8" activePane="bottomRight" state="frozen"/>
      <selection pane="topRight" activeCell="F38" sqref="F38"/>
      <selection pane="bottomLeft" activeCell="F38" sqref="F38"/>
      <selection pane="bottomRight" activeCell="B7" sqref="B7"/>
    </sheetView>
  </sheetViews>
  <sheetFormatPr defaultColWidth="9.140625" defaultRowHeight="15" x14ac:dyDescent="0.25"/>
  <cols>
    <col min="1" max="1" width="8.85546875" style="65" customWidth="1"/>
    <col min="2" max="2" width="45.42578125" style="65" customWidth="1"/>
    <col min="3" max="3" width="17.85546875" style="66" hidden="1" customWidth="1"/>
    <col min="4" max="4" width="35" style="65" customWidth="1"/>
    <col min="5" max="6" width="22.140625" style="66" customWidth="1"/>
    <col min="7" max="7" width="27.42578125" style="65" customWidth="1"/>
    <col min="8" max="8" width="20.140625" style="65" bestFit="1" customWidth="1"/>
    <col min="9" max="9" width="21.140625" style="65" bestFit="1" customWidth="1"/>
    <col min="10" max="10" width="20.5703125" style="72" customWidth="1"/>
    <col min="11" max="11" width="20.140625" style="72" customWidth="1"/>
    <col min="12" max="12" width="18.140625" style="72" customWidth="1"/>
    <col min="13" max="13" width="17" style="72" customWidth="1"/>
    <col min="14" max="14" width="71.140625" style="65" customWidth="1"/>
    <col min="15" max="15" width="12.140625" style="65" hidden="1" customWidth="1"/>
    <col min="16" max="16" width="14" style="65" hidden="1" customWidth="1"/>
    <col min="17" max="17" width="31.140625" style="65" hidden="1" customWidth="1"/>
    <col min="18" max="18" width="13.42578125" style="65" hidden="1" customWidth="1"/>
    <col min="19" max="16384" width="9.140625" style="65"/>
  </cols>
  <sheetData>
    <row r="1" spans="1:18" x14ac:dyDescent="0.25">
      <c r="A1" s="96" t="s">
        <v>104</v>
      </c>
      <c r="B1" s="96"/>
      <c r="C1" s="97"/>
      <c r="D1" s="86">
        <f>Acct_No</f>
        <v>0</v>
      </c>
    </row>
    <row r="2" spans="1:18" x14ac:dyDescent="0.25">
      <c r="A2" s="96" t="s">
        <v>111</v>
      </c>
      <c r="B2" s="96"/>
      <c r="C2" s="97"/>
      <c r="D2" s="434">
        <f>SiteAddress</f>
        <v>0</v>
      </c>
    </row>
    <row r="3" spans="1:18" x14ac:dyDescent="0.25">
      <c r="A3" s="100"/>
      <c r="D3" s="87"/>
    </row>
    <row r="4" spans="1:18" ht="23.25" x14ac:dyDescent="0.25">
      <c r="A4" s="103" t="s">
        <v>391</v>
      </c>
    </row>
    <row r="5" spans="1:18" ht="27.75" customHeight="1" thickBot="1" x14ac:dyDescent="0.3">
      <c r="A5" s="546" t="s">
        <v>121</v>
      </c>
      <c r="B5" s="546"/>
      <c r="C5" s="99" t="s">
        <v>11</v>
      </c>
      <c r="D5" s="99" t="s">
        <v>11</v>
      </c>
      <c r="G5" s="66"/>
      <c r="H5" s="66"/>
      <c r="I5" s="66"/>
      <c r="J5" s="66"/>
      <c r="K5" s="80"/>
      <c r="L5" s="80"/>
    </row>
    <row r="6" spans="1:18" ht="38.25" customHeight="1" thickBot="1" x14ac:dyDescent="0.3">
      <c r="A6" s="91" t="s">
        <v>123</v>
      </c>
      <c r="B6" s="92" t="s">
        <v>247</v>
      </c>
      <c r="C6" s="92" t="s">
        <v>129</v>
      </c>
      <c r="D6" s="67" t="s">
        <v>130</v>
      </c>
      <c r="E6" s="67" t="s">
        <v>263</v>
      </c>
      <c r="F6" s="67" t="s">
        <v>392</v>
      </c>
      <c r="G6" s="67" t="s">
        <v>136</v>
      </c>
      <c r="H6" s="67" t="s">
        <v>144</v>
      </c>
      <c r="I6" s="67" t="s">
        <v>145</v>
      </c>
      <c r="J6" s="81" t="s">
        <v>146</v>
      </c>
      <c r="K6" s="81" t="s">
        <v>147</v>
      </c>
      <c r="L6" s="81" t="s">
        <v>253</v>
      </c>
      <c r="M6" s="81" t="s">
        <v>149</v>
      </c>
      <c r="N6" s="93" t="s">
        <v>97</v>
      </c>
      <c r="O6" s="538" t="s">
        <v>152</v>
      </c>
      <c r="P6" s="539"/>
      <c r="Q6" s="539" t="s">
        <v>393</v>
      </c>
      <c r="R6" s="539"/>
    </row>
    <row r="7" spans="1:18" x14ac:dyDescent="0.25">
      <c r="A7" s="75">
        <v>0</v>
      </c>
      <c r="B7" s="68" t="s">
        <v>394</v>
      </c>
      <c r="C7" s="75" t="e">
        <f>VLOOKUP(B7,'Measure&amp;Incentive Picklist'!E:J,2,FALSE)</f>
        <v>#N/A</v>
      </c>
      <c r="D7" s="68" t="s">
        <v>395</v>
      </c>
      <c r="E7" s="75">
        <v>2</v>
      </c>
      <c r="F7" s="75">
        <v>20</v>
      </c>
      <c r="G7" s="68" t="s">
        <v>396</v>
      </c>
      <c r="H7" s="68" t="s">
        <v>163</v>
      </c>
      <c r="I7" s="68" t="s">
        <v>164</v>
      </c>
      <c r="J7" s="82">
        <v>25</v>
      </c>
      <c r="K7" s="82">
        <v>50</v>
      </c>
      <c r="L7" s="82">
        <f>$J7+$K7</f>
        <v>75</v>
      </c>
      <c r="M7" s="82" t="str">
        <f>IFERROR(MIN(IF(B7="","",VLOOKUP(B7,'Measure&amp;Incentive Picklist'!E:J,5,FALSE)*E7),L7),"")</f>
        <v/>
      </c>
      <c r="N7" s="68" t="s">
        <v>165</v>
      </c>
      <c r="O7" s="68" t="s">
        <v>272</v>
      </c>
      <c r="P7" s="68" t="s">
        <v>167</v>
      </c>
      <c r="Q7" s="68" t="s">
        <v>397</v>
      </c>
      <c r="R7" s="65" t="s">
        <v>398</v>
      </c>
    </row>
    <row r="8" spans="1:18" ht="16.5" customHeight="1" x14ac:dyDescent="0.25">
      <c r="A8" s="66">
        <v>1</v>
      </c>
      <c r="B8" s="69"/>
      <c r="C8" s="66" t="e">
        <f>VLOOKUP(B8,'Measure&amp;Incentive Picklist'!E:J,2,FALSE)</f>
        <v>#N/A</v>
      </c>
      <c r="D8" s="79"/>
      <c r="E8" s="245"/>
      <c r="F8" s="295"/>
      <c r="G8" s="69"/>
      <c r="H8" s="69"/>
      <c r="I8" s="69"/>
      <c r="J8" s="71"/>
      <c r="K8" s="71"/>
      <c r="L8" s="72" t="str">
        <f t="shared" ref="L8:L71" si="0">IF(AND(J8="",K8=""),"",$J8+$K8)</f>
        <v/>
      </c>
      <c r="M8" s="85" t="str">
        <f>IFERROR(MIN(IF(B8="","",VLOOKUP(B8,'Measure&amp;Incentive Picklist'!E:J,5,FALSE)*E8),L8),"")</f>
        <v/>
      </c>
      <c r="N8" s="127"/>
      <c r="O8" s="65">
        <f>IF(OR(B8&gt;"",D8&gt;0,E8&gt;0,G8&gt;"",H8&gt;0,I8&gt;0,J8&gt;0,K8&gt;0,N8&gt;0),1,0)</f>
        <v>0</v>
      </c>
      <c r="P8" s="65">
        <f t="shared" ref="P8:P39" si="1">IF(AND(B8&gt;0,ISERROR(O8)),1,0)</f>
        <v>0</v>
      </c>
      <c r="Q8" s="65" t="s">
        <v>399</v>
      </c>
      <c r="R8" s="65" t="s">
        <v>400</v>
      </c>
    </row>
    <row r="9" spans="1:18" x14ac:dyDescent="0.25">
      <c r="A9" s="66">
        <f>A8+1</f>
        <v>2</v>
      </c>
      <c r="B9" s="69"/>
      <c r="C9" s="66" t="e">
        <f>VLOOKUP(B9,'Measure&amp;Incentive Picklist'!E:J,2,FALSE)</f>
        <v>#N/A</v>
      </c>
      <c r="D9" s="79"/>
      <c r="E9" s="245"/>
      <c r="F9" s="295"/>
      <c r="G9" s="69"/>
      <c r="H9" s="69"/>
      <c r="I9" s="69"/>
      <c r="J9" s="71"/>
      <c r="K9" s="71"/>
      <c r="L9" s="72" t="str">
        <f t="shared" si="0"/>
        <v/>
      </c>
      <c r="M9" s="85" t="str">
        <f>IFERROR(MIN(IF(B9="","",VLOOKUP(B9,'Measure&amp;Incentive Picklist'!E:J,5,FALSE)*E9),L9),"")</f>
        <v/>
      </c>
      <c r="N9" s="127"/>
      <c r="O9" s="65">
        <f t="shared" ref="O9:O72" si="2">IF(OR(B9&gt;"",D9&gt;0,E9&gt;0,G9&gt;"",H9&gt;0,I9&gt;0,J9&gt;0,K9&gt;0,N9&gt;0),1,0)</f>
        <v>0</v>
      </c>
      <c r="P9" s="65">
        <f t="shared" si="1"/>
        <v>0</v>
      </c>
      <c r="Q9" s="65" t="s">
        <v>401</v>
      </c>
      <c r="R9" s="65" t="s">
        <v>396</v>
      </c>
    </row>
    <row r="10" spans="1:18" x14ac:dyDescent="0.25">
      <c r="A10" s="66">
        <f>A9+1</f>
        <v>3</v>
      </c>
      <c r="B10" s="69"/>
      <c r="C10" s="66" t="e">
        <f>VLOOKUP(B10,'Measure&amp;Incentive Picklist'!E:J,2,FALSE)</f>
        <v>#N/A</v>
      </c>
      <c r="D10" s="79"/>
      <c r="E10" s="245"/>
      <c r="F10" s="295"/>
      <c r="G10" s="69"/>
      <c r="H10" s="69"/>
      <c r="I10" s="69"/>
      <c r="J10" s="71"/>
      <c r="K10" s="71"/>
      <c r="L10" s="72" t="str">
        <f t="shared" si="0"/>
        <v/>
      </c>
      <c r="M10" s="85" t="str">
        <f>IFERROR(MIN(IF(B10="","",VLOOKUP(B10,'Measure&amp;Incentive Picklist'!E:J,5,FALSE)*E10),L10),"")</f>
        <v/>
      </c>
      <c r="N10" s="127"/>
      <c r="O10" s="65">
        <f t="shared" si="2"/>
        <v>0</v>
      </c>
      <c r="P10" s="65">
        <f t="shared" si="1"/>
        <v>0</v>
      </c>
      <c r="R10" s="65" t="s">
        <v>338</v>
      </c>
    </row>
    <row r="11" spans="1:18" x14ac:dyDescent="0.25">
      <c r="A11" s="66">
        <f t="shared" ref="A11:A74" si="3">A10+1</f>
        <v>4</v>
      </c>
      <c r="B11" s="69"/>
      <c r="C11" s="66" t="e">
        <f>VLOOKUP(B11,'Measure&amp;Incentive Picklist'!E:J,2,FALSE)</f>
        <v>#N/A</v>
      </c>
      <c r="D11" s="79"/>
      <c r="E11" s="245"/>
      <c r="F11" s="295"/>
      <c r="G11" s="69"/>
      <c r="H11" s="69"/>
      <c r="I11" s="69"/>
      <c r="J11" s="71"/>
      <c r="K11" s="71"/>
      <c r="L11" s="72" t="str">
        <f t="shared" si="0"/>
        <v/>
      </c>
      <c r="M11" s="85" t="str">
        <f>IFERROR(MIN(IF(B11="","",VLOOKUP(B11,'Measure&amp;Incentive Picklist'!E:J,5,FALSE)*E11),L11),"")</f>
        <v/>
      </c>
      <c r="N11" s="127"/>
      <c r="O11" s="65">
        <f t="shared" si="2"/>
        <v>0</v>
      </c>
      <c r="P11" s="65">
        <f t="shared" si="1"/>
        <v>0</v>
      </c>
      <c r="R11" s="65" t="s">
        <v>339</v>
      </c>
    </row>
    <row r="12" spans="1:18" x14ac:dyDescent="0.25">
      <c r="A12" s="66">
        <f t="shared" si="3"/>
        <v>5</v>
      </c>
      <c r="B12" s="69"/>
      <c r="C12" s="66" t="e">
        <f>VLOOKUP(B12,'Measure&amp;Incentive Picklist'!E:J,2,FALSE)</f>
        <v>#N/A</v>
      </c>
      <c r="D12" s="79"/>
      <c r="E12" s="245"/>
      <c r="F12" s="295"/>
      <c r="G12" s="69"/>
      <c r="H12" s="69"/>
      <c r="I12" s="69"/>
      <c r="J12" s="71"/>
      <c r="K12" s="71"/>
      <c r="L12" s="72" t="str">
        <f t="shared" si="0"/>
        <v/>
      </c>
      <c r="M12" s="85" t="str">
        <f>IFERROR(MIN(IF(B12="","",VLOOKUP(B12,'Measure&amp;Incentive Picklist'!E:J,5,FALSE)*E12),L12),"")</f>
        <v/>
      </c>
      <c r="N12" s="127"/>
      <c r="O12" s="65">
        <f t="shared" si="2"/>
        <v>0</v>
      </c>
      <c r="P12" s="65">
        <f t="shared" si="1"/>
        <v>0</v>
      </c>
      <c r="R12" s="65" t="s">
        <v>402</v>
      </c>
    </row>
    <row r="13" spans="1:18" x14ac:dyDescent="0.25">
      <c r="A13" s="66">
        <f t="shared" si="3"/>
        <v>6</v>
      </c>
      <c r="B13" s="69"/>
      <c r="C13" s="66" t="e">
        <f>VLOOKUP(B13,'Measure&amp;Incentive Picklist'!E:J,2,FALSE)</f>
        <v>#N/A</v>
      </c>
      <c r="D13" s="79"/>
      <c r="E13" s="245"/>
      <c r="F13" s="295"/>
      <c r="G13" s="69"/>
      <c r="H13" s="69"/>
      <c r="I13" s="69"/>
      <c r="J13" s="71"/>
      <c r="K13" s="71"/>
      <c r="L13" s="72" t="str">
        <f t="shared" si="0"/>
        <v/>
      </c>
      <c r="M13" s="85" t="str">
        <f>IFERROR(MIN(IF(B13="","",VLOOKUP(B13,'Measure&amp;Incentive Picklist'!E:J,5,FALSE)*E13),L13),"")</f>
        <v/>
      </c>
      <c r="N13" s="127"/>
      <c r="O13" s="65">
        <f t="shared" si="2"/>
        <v>0</v>
      </c>
      <c r="P13" s="65">
        <f t="shared" si="1"/>
        <v>0</v>
      </c>
      <c r="R13" s="65" t="s">
        <v>403</v>
      </c>
    </row>
    <row r="14" spans="1:18" x14ac:dyDescent="0.25">
      <c r="A14" s="66">
        <f t="shared" si="3"/>
        <v>7</v>
      </c>
      <c r="B14" s="69"/>
      <c r="C14" s="66" t="e">
        <f>VLOOKUP(B14,'Measure&amp;Incentive Picklist'!E:J,2,FALSE)</f>
        <v>#N/A</v>
      </c>
      <c r="D14" s="79"/>
      <c r="E14" s="245"/>
      <c r="F14" s="295"/>
      <c r="G14" s="69"/>
      <c r="H14" s="69"/>
      <c r="I14" s="69"/>
      <c r="J14" s="71"/>
      <c r="K14" s="71"/>
      <c r="L14" s="72" t="str">
        <f t="shared" si="0"/>
        <v/>
      </c>
      <c r="M14" s="85" t="str">
        <f>IFERROR(MIN(IF(B14="","",VLOOKUP(B14,'Measure&amp;Incentive Picklist'!E:J,5,FALSE)*E14),L14),"")</f>
        <v/>
      </c>
      <c r="N14" s="127"/>
      <c r="O14" s="65">
        <f t="shared" si="2"/>
        <v>0</v>
      </c>
      <c r="P14" s="65">
        <f t="shared" si="1"/>
        <v>0</v>
      </c>
      <c r="R14" s="65" t="s">
        <v>33</v>
      </c>
    </row>
    <row r="15" spans="1:18" x14ac:dyDescent="0.25">
      <c r="A15" s="66">
        <f t="shared" si="3"/>
        <v>8</v>
      </c>
      <c r="B15" s="69"/>
      <c r="C15" s="66" t="e">
        <f>VLOOKUP(B15,'Measure&amp;Incentive Picklist'!E:J,2,FALSE)</f>
        <v>#N/A</v>
      </c>
      <c r="D15" s="79"/>
      <c r="E15" s="245"/>
      <c r="F15" s="295"/>
      <c r="G15" s="69"/>
      <c r="H15" s="69"/>
      <c r="I15" s="69"/>
      <c r="J15" s="71"/>
      <c r="K15" s="71"/>
      <c r="L15" s="72" t="str">
        <f t="shared" si="0"/>
        <v/>
      </c>
      <c r="M15" s="85" t="str">
        <f>IFERROR(MIN(IF(B15="","",VLOOKUP(B15,'Measure&amp;Incentive Picklist'!E:J,5,FALSE)*E15),L15),"")</f>
        <v/>
      </c>
      <c r="N15" s="127"/>
      <c r="O15" s="65">
        <f t="shared" si="2"/>
        <v>0</v>
      </c>
      <c r="P15" s="65">
        <f t="shared" si="1"/>
        <v>0</v>
      </c>
      <c r="R15" s="65" t="s">
        <v>341</v>
      </c>
    </row>
    <row r="16" spans="1:18" x14ac:dyDescent="0.25">
      <c r="A16" s="66">
        <f t="shared" si="3"/>
        <v>9</v>
      </c>
      <c r="B16" s="69"/>
      <c r="C16" s="66" t="e">
        <f>VLOOKUP(B16,'Measure&amp;Incentive Picklist'!E:J,2,FALSE)</f>
        <v>#N/A</v>
      </c>
      <c r="D16" s="79"/>
      <c r="E16" s="245"/>
      <c r="F16" s="295"/>
      <c r="G16" s="69"/>
      <c r="H16" s="69"/>
      <c r="I16" s="69"/>
      <c r="J16" s="71"/>
      <c r="K16" s="71"/>
      <c r="L16" s="72" t="str">
        <f t="shared" si="0"/>
        <v/>
      </c>
      <c r="M16" s="85" t="str">
        <f>IFERROR(MIN(IF(B16="","",VLOOKUP(B16,'Measure&amp;Incentive Picklist'!E:J,5,FALSE)*E16),L16),"")</f>
        <v/>
      </c>
      <c r="N16" s="127"/>
      <c r="O16" s="65">
        <f t="shared" si="2"/>
        <v>0</v>
      </c>
      <c r="P16" s="65">
        <f t="shared" si="1"/>
        <v>0</v>
      </c>
      <c r="R16" s="65" t="s">
        <v>342</v>
      </c>
    </row>
    <row r="17" spans="1:18" x14ac:dyDescent="0.25">
      <c r="A17" s="66">
        <f t="shared" si="3"/>
        <v>10</v>
      </c>
      <c r="B17" s="69"/>
      <c r="C17" s="66" t="e">
        <f>VLOOKUP(B17,'Measure&amp;Incentive Picklist'!E:J,2,FALSE)</f>
        <v>#N/A</v>
      </c>
      <c r="D17" s="79"/>
      <c r="E17" s="245"/>
      <c r="F17" s="295"/>
      <c r="G17" s="69"/>
      <c r="H17" s="69"/>
      <c r="I17" s="69"/>
      <c r="J17" s="71"/>
      <c r="K17" s="71"/>
      <c r="L17" s="72" t="str">
        <f t="shared" si="0"/>
        <v/>
      </c>
      <c r="M17" s="85" t="str">
        <f>IFERROR(MIN(IF(B17="","",VLOOKUP(B17,'Measure&amp;Incentive Picklist'!E:J,5,FALSE)*E17),L17),"")</f>
        <v/>
      </c>
      <c r="N17" s="127"/>
      <c r="O17" s="65">
        <f t="shared" si="2"/>
        <v>0</v>
      </c>
      <c r="P17" s="65">
        <f t="shared" si="1"/>
        <v>0</v>
      </c>
      <c r="R17" s="65" t="s">
        <v>237</v>
      </c>
    </row>
    <row r="18" spans="1:18" x14ac:dyDescent="0.25">
      <c r="A18" s="66">
        <f t="shared" si="3"/>
        <v>11</v>
      </c>
      <c r="B18" s="69"/>
      <c r="C18" s="66" t="e">
        <f>VLOOKUP(B18,'Measure&amp;Incentive Picklist'!E:J,2,FALSE)</f>
        <v>#N/A</v>
      </c>
      <c r="D18" s="79"/>
      <c r="E18" s="245"/>
      <c r="F18" s="295"/>
      <c r="G18" s="69"/>
      <c r="H18" s="69"/>
      <c r="I18" s="69"/>
      <c r="J18" s="71"/>
      <c r="K18" s="71"/>
      <c r="L18" s="72" t="str">
        <f t="shared" si="0"/>
        <v/>
      </c>
      <c r="M18" s="85" t="str">
        <f>IFERROR(MIN(IF(B18="","",VLOOKUP(B18,'Measure&amp;Incentive Picklist'!E:J,5,FALSE)*E18),L18),"")</f>
        <v/>
      </c>
      <c r="N18" s="127"/>
      <c r="O18" s="65">
        <f t="shared" si="2"/>
        <v>0</v>
      </c>
      <c r="P18" s="65">
        <f t="shared" si="1"/>
        <v>0</v>
      </c>
      <c r="R18" s="65" t="s">
        <v>344</v>
      </c>
    </row>
    <row r="19" spans="1:18" x14ac:dyDescent="0.25">
      <c r="A19" s="66">
        <f t="shared" si="3"/>
        <v>12</v>
      </c>
      <c r="B19" s="69"/>
      <c r="C19" s="66" t="e">
        <f>VLOOKUP(B19,'Measure&amp;Incentive Picklist'!E:J,2,FALSE)</f>
        <v>#N/A</v>
      </c>
      <c r="D19" s="79"/>
      <c r="E19" s="245"/>
      <c r="F19" s="295"/>
      <c r="G19" s="69"/>
      <c r="H19" s="69"/>
      <c r="I19" s="69"/>
      <c r="J19" s="71"/>
      <c r="K19" s="71"/>
      <c r="L19" s="72" t="str">
        <f t="shared" si="0"/>
        <v/>
      </c>
      <c r="M19" s="85" t="str">
        <f>IFERROR(MIN(IF(B19="","",VLOOKUP(B19,'Measure&amp;Incentive Picklist'!E:J,5,FALSE)*E19),L19),"")</f>
        <v/>
      </c>
      <c r="N19" s="127"/>
      <c r="O19" s="65">
        <f t="shared" si="2"/>
        <v>0</v>
      </c>
      <c r="P19" s="65">
        <f t="shared" si="1"/>
        <v>0</v>
      </c>
      <c r="R19" s="65" t="s">
        <v>404</v>
      </c>
    </row>
    <row r="20" spans="1:18" x14ac:dyDescent="0.25">
      <c r="A20" s="66">
        <f t="shared" si="3"/>
        <v>13</v>
      </c>
      <c r="B20" s="69"/>
      <c r="C20" s="66" t="e">
        <f>VLOOKUP(B20,'Measure&amp;Incentive Picklist'!E:J,2,FALSE)</f>
        <v>#N/A</v>
      </c>
      <c r="D20" s="79"/>
      <c r="E20" s="245"/>
      <c r="F20" s="295"/>
      <c r="G20" s="69"/>
      <c r="H20" s="69"/>
      <c r="I20" s="69"/>
      <c r="J20" s="71"/>
      <c r="K20" s="71"/>
      <c r="L20" s="72" t="str">
        <f t="shared" si="0"/>
        <v/>
      </c>
      <c r="M20" s="85" t="str">
        <f>IFERROR(MIN(IF(B20="","",VLOOKUP(B20,'Measure&amp;Incentive Picklist'!E:J,5,FALSE)*E20),L20),"")</f>
        <v/>
      </c>
      <c r="N20" s="127"/>
      <c r="O20" s="65">
        <f t="shared" si="2"/>
        <v>0</v>
      </c>
      <c r="P20" s="65">
        <f t="shared" si="1"/>
        <v>0</v>
      </c>
    </row>
    <row r="21" spans="1:18" x14ac:dyDescent="0.25">
      <c r="A21" s="66">
        <f t="shared" si="3"/>
        <v>14</v>
      </c>
      <c r="B21" s="69"/>
      <c r="C21" s="66" t="e">
        <f>VLOOKUP(B21,'Measure&amp;Incentive Picklist'!E:J,2,FALSE)</f>
        <v>#N/A</v>
      </c>
      <c r="D21" s="79"/>
      <c r="E21" s="245"/>
      <c r="F21" s="295"/>
      <c r="G21" s="69"/>
      <c r="H21" s="69"/>
      <c r="I21" s="69"/>
      <c r="J21" s="71"/>
      <c r="K21" s="71"/>
      <c r="L21" s="72" t="str">
        <f t="shared" si="0"/>
        <v/>
      </c>
      <c r="M21" s="85" t="str">
        <f>IFERROR(MIN(IF(B21="","",VLOOKUP(B21,'Measure&amp;Incentive Picklist'!E:J,5,FALSE)*E21),L21),"")</f>
        <v/>
      </c>
      <c r="N21" s="127"/>
      <c r="O21" s="65">
        <f t="shared" si="2"/>
        <v>0</v>
      </c>
      <c r="P21" s="65">
        <f t="shared" si="1"/>
        <v>0</v>
      </c>
    </row>
    <row r="22" spans="1:18" x14ac:dyDescent="0.25">
      <c r="A22" s="66">
        <f t="shared" si="3"/>
        <v>15</v>
      </c>
      <c r="B22" s="69"/>
      <c r="C22" s="66" t="e">
        <f>VLOOKUP(B22,'Measure&amp;Incentive Picklist'!E:J,2,FALSE)</f>
        <v>#N/A</v>
      </c>
      <c r="D22" s="79"/>
      <c r="E22" s="245"/>
      <c r="F22" s="295"/>
      <c r="G22" s="69"/>
      <c r="H22" s="69"/>
      <c r="I22" s="69"/>
      <c r="J22" s="71"/>
      <c r="K22" s="71"/>
      <c r="L22" s="72" t="str">
        <f t="shared" si="0"/>
        <v/>
      </c>
      <c r="M22" s="85" t="str">
        <f>IFERROR(MIN(IF(B22="","",VLOOKUP(B22,'Measure&amp;Incentive Picklist'!E:J,5,FALSE)*E22),L22),"")</f>
        <v/>
      </c>
      <c r="N22" s="127"/>
      <c r="O22" s="65">
        <f t="shared" si="2"/>
        <v>0</v>
      </c>
      <c r="P22" s="65">
        <f t="shared" si="1"/>
        <v>0</v>
      </c>
    </row>
    <row r="23" spans="1:18" x14ac:dyDescent="0.25">
      <c r="A23" s="66">
        <f t="shared" si="3"/>
        <v>16</v>
      </c>
      <c r="B23" s="69"/>
      <c r="C23" s="66" t="e">
        <f>VLOOKUP(B23,'Measure&amp;Incentive Picklist'!E:J,2,FALSE)</f>
        <v>#N/A</v>
      </c>
      <c r="D23" s="79"/>
      <c r="E23" s="245"/>
      <c r="F23" s="295"/>
      <c r="G23" s="69"/>
      <c r="H23" s="69"/>
      <c r="I23" s="69"/>
      <c r="J23" s="71"/>
      <c r="K23" s="71"/>
      <c r="L23" s="72" t="str">
        <f t="shared" si="0"/>
        <v/>
      </c>
      <c r="M23" s="85" t="str">
        <f>IFERROR(MIN(IF(B23="","",VLOOKUP(B23,'Measure&amp;Incentive Picklist'!E:J,5,FALSE)*E23),L23),"")</f>
        <v/>
      </c>
      <c r="N23" s="127"/>
      <c r="O23" s="65">
        <f t="shared" si="2"/>
        <v>0</v>
      </c>
      <c r="P23" s="65">
        <f t="shared" si="1"/>
        <v>0</v>
      </c>
    </row>
    <row r="24" spans="1:18" x14ac:dyDescent="0.25">
      <c r="A24" s="66">
        <f t="shared" si="3"/>
        <v>17</v>
      </c>
      <c r="B24" s="69"/>
      <c r="C24" s="66" t="e">
        <f>VLOOKUP(B24,'Measure&amp;Incentive Picklist'!E:J,2,FALSE)</f>
        <v>#N/A</v>
      </c>
      <c r="D24" s="79"/>
      <c r="E24" s="245"/>
      <c r="F24" s="295"/>
      <c r="G24" s="69"/>
      <c r="H24" s="69"/>
      <c r="I24" s="69"/>
      <c r="J24" s="71"/>
      <c r="K24" s="71"/>
      <c r="L24" s="72" t="str">
        <f t="shared" si="0"/>
        <v/>
      </c>
      <c r="M24" s="85" t="str">
        <f>IFERROR(MIN(IF(B24="","",VLOOKUP(B24,'Measure&amp;Incentive Picklist'!E:J,5,FALSE)*E24),L24),"")</f>
        <v/>
      </c>
      <c r="N24" s="127"/>
      <c r="O24" s="65">
        <f t="shared" si="2"/>
        <v>0</v>
      </c>
      <c r="P24" s="65">
        <f t="shared" si="1"/>
        <v>0</v>
      </c>
    </row>
    <row r="25" spans="1:18" x14ac:dyDescent="0.25">
      <c r="A25" s="66">
        <f t="shared" si="3"/>
        <v>18</v>
      </c>
      <c r="B25" s="69"/>
      <c r="C25" s="66" t="e">
        <f>VLOOKUP(B25,'Measure&amp;Incentive Picklist'!E:J,2,FALSE)</f>
        <v>#N/A</v>
      </c>
      <c r="D25" s="79"/>
      <c r="E25" s="245"/>
      <c r="F25" s="295"/>
      <c r="G25" s="69"/>
      <c r="H25" s="69"/>
      <c r="I25" s="69"/>
      <c r="J25" s="71"/>
      <c r="K25" s="71"/>
      <c r="L25" s="72" t="str">
        <f t="shared" si="0"/>
        <v/>
      </c>
      <c r="M25" s="85" t="str">
        <f>IFERROR(MIN(IF(B25="","",VLOOKUP(B25,'Measure&amp;Incentive Picklist'!E:J,5,FALSE)*E25),L25),"")</f>
        <v/>
      </c>
      <c r="N25" s="127"/>
      <c r="O25" s="65">
        <f t="shared" si="2"/>
        <v>0</v>
      </c>
      <c r="P25" s="65">
        <f t="shared" si="1"/>
        <v>0</v>
      </c>
    </row>
    <row r="26" spans="1:18" x14ac:dyDescent="0.25">
      <c r="A26" s="66">
        <f t="shared" si="3"/>
        <v>19</v>
      </c>
      <c r="B26" s="69"/>
      <c r="C26" s="66" t="e">
        <f>VLOOKUP(B26,'Measure&amp;Incentive Picklist'!E:J,2,FALSE)</f>
        <v>#N/A</v>
      </c>
      <c r="D26" s="79"/>
      <c r="E26" s="245"/>
      <c r="F26" s="295"/>
      <c r="G26" s="69"/>
      <c r="H26" s="69"/>
      <c r="I26" s="69"/>
      <c r="J26" s="71"/>
      <c r="K26" s="71"/>
      <c r="L26" s="72" t="str">
        <f t="shared" si="0"/>
        <v/>
      </c>
      <c r="M26" s="85" t="str">
        <f>IFERROR(MIN(IF(B26="","",VLOOKUP(B26,'Measure&amp;Incentive Picklist'!E:J,5,FALSE)*E26),L26),"")</f>
        <v/>
      </c>
      <c r="N26" s="127"/>
      <c r="O26" s="65">
        <f t="shared" si="2"/>
        <v>0</v>
      </c>
      <c r="P26" s="65">
        <f t="shared" si="1"/>
        <v>0</v>
      </c>
    </row>
    <row r="27" spans="1:18" x14ac:dyDescent="0.25">
      <c r="A27" s="66">
        <f t="shared" si="3"/>
        <v>20</v>
      </c>
      <c r="B27" s="69"/>
      <c r="C27" s="66" t="e">
        <f>VLOOKUP(B27,'Measure&amp;Incentive Picklist'!E:J,2,FALSE)</f>
        <v>#N/A</v>
      </c>
      <c r="D27" s="79"/>
      <c r="E27" s="245"/>
      <c r="F27" s="295"/>
      <c r="G27" s="69"/>
      <c r="H27" s="69"/>
      <c r="I27" s="69"/>
      <c r="J27" s="71"/>
      <c r="K27" s="71"/>
      <c r="L27" s="72" t="str">
        <f t="shared" si="0"/>
        <v/>
      </c>
      <c r="M27" s="85" t="str">
        <f>IFERROR(MIN(IF(B27="","",VLOOKUP(B27,'Measure&amp;Incentive Picklist'!E:J,5,FALSE)*E27),L27),"")</f>
        <v/>
      </c>
      <c r="N27" s="127"/>
      <c r="O27" s="65">
        <f t="shared" si="2"/>
        <v>0</v>
      </c>
      <c r="P27" s="65">
        <f t="shared" si="1"/>
        <v>0</v>
      </c>
    </row>
    <row r="28" spans="1:18" x14ac:dyDescent="0.25">
      <c r="A28" s="66">
        <f t="shared" si="3"/>
        <v>21</v>
      </c>
      <c r="B28" s="69"/>
      <c r="C28" s="66" t="e">
        <f>VLOOKUP(B28,'Measure&amp;Incentive Picklist'!E:J,2,FALSE)</f>
        <v>#N/A</v>
      </c>
      <c r="D28" s="79"/>
      <c r="E28" s="245"/>
      <c r="F28" s="295"/>
      <c r="G28" s="69"/>
      <c r="H28" s="69"/>
      <c r="I28" s="69"/>
      <c r="J28" s="71"/>
      <c r="K28" s="71"/>
      <c r="L28" s="72" t="str">
        <f t="shared" si="0"/>
        <v/>
      </c>
      <c r="M28" s="85" t="str">
        <f>IFERROR(MIN(IF(B28="","",VLOOKUP(B28,'Measure&amp;Incentive Picklist'!E:J,5,FALSE)*E28),L28),"")</f>
        <v/>
      </c>
      <c r="N28" s="127"/>
      <c r="O28" s="65">
        <f t="shared" si="2"/>
        <v>0</v>
      </c>
      <c r="P28" s="65">
        <f t="shared" si="1"/>
        <v>0</v>
      </c>
    </row>
    <row r="29" spans="1:18" x14ac:dyDescent="0.25">
      <c r="A29" s="66">
        <f t="shared" si="3"/>
        <v>22</v>
      </c>
      <c r="B29" s="69"/>
      <c r="C29" s="66" t="e">
        <f>VLOOKUP(B29,'Measure&amp;Incentive Picklist'!E:J,2,FALSE)</f>
        <v>#N/A</v>
      </c>
      <c r="D29" s="79"/>
      <c r="E29" s="245"/>
      <c r="F29" s="295"/>
      <c r="G29" s="69"/>
      <c r="H29" s="69"/>
      <c r="I29" s="69"/>
      <c r="J29" s="71"/>
      <c r="K29" s="71"/>
      <c r="L29" s="72" t="str">
        <f t="shared" si="0"/>
        <v/>
      </c>
      <c r="M29" s="85" t="str">
        <f>IFERROR(MIN(IF(B29="","",VLOOKUP(B29,'Measure&amp;Incentive Picklist'!E:J,5,FALSE)*E29),L29),"")</f>
        <v/>
      </c>
      <c r="N29" s="127"/>
      <c r="O29" s="65">
        <f t="shared" si="2"/>
        <v>0</v>
      </c>
      <c r="P29" s="65">
        <f t="shared" si="1"/>
        <v>0</v>
      </c>
    </row>
    <row r="30" spans="1:18" x14ac:dyDescent="0.25">
      <c r="A30" s="66">
        <f t="shared" si="3"/>
        <v>23</v>
      </c>
      <c r="B30" s="69"/>
      <c r="C30" s="66" t="e">
        <f>VLOOKUP(B30,'Measure&amp;Incentive Picklist'!E:J,2,FALSE)</f>
        <v>#N/A</v>
      </c>
      <c r="D30" s="79"/>
      <c r="E30" s="245"/>
      <c r="F30" s="295"/>
      <c r="G30" s="69"/>
      <c r="H30" s="69"/>
      <c r="I30" s="69"/>
      <c r="J30" s="71"/>
      <c r="K30" s="71"/>
      <c r="L30" s="72" t="str">
        <f t="shared" si="0"/>
        <v/>
      </c>
      <c r="M30" s="85" t="str">
        <f>IFERROR(MIN(IF(B30="","",VLOOKUP(B30,'Measure&amp;Incentive Picklist'!E:J,5,FALSE)*E30),L30),"")</f>
        <v/>
      </c>
      <c r="N30" s="127"/>
      <c r="O30" s="65">
        <f t="shared" si="2"/>
        <v>0</v>
      </c>
      <c r="P30" s="65">
        <f t="shared" si="1"/>
        <v>0</v>
      </c>
    </row>
    <row r="31" spans="1:18" x14ac:dyDescent="0.25">
      <c r="A31" s="66">
        <f t="shared" si="3"/>
        <v>24</v>
      </c>
      <c r="B31" s="69"/>
      <c r="C31" s="66" t="e">
        <f>VLOOKUP(B31,'Measure&amp;Incentive Picklist'!E:J,2,FALSE)</f>
        <v>#N/A</v>
      </c>
      <c r="D31" s="79"/>
      <c r="E31" s="245"/>
      <c r="F31" s="295"/>
      <c r="G31" s="69"/>
      <c r="H31" s="69"/>
      <c r="I31" s="69"/>
      <c r="J31" s="71"/>
      <c r="K31" s="71"/>
      <c r="L31" s="72" t="str">
        <f t="shared" si="0"/>
        <v/>
      </c>
      <c r="M31" s="85" t="str">
        <f>IFERROR(MIN(IF(B31="","",VLOOKUP(B31,'Measure&amp;Incentive Picklist'!E:J,5,FALSE)*E31),L31),"")</f>
        <v/>
      </c>
      <c r="N31" s="127"/>
      <c r="O31" s="65">
        <f t="shared" si="2"/>
        <v>0</v>
      </c>
      <c r="P31" s="65">
        <f t="shared" si="1"/>
        <v>0</v>
      </c>
    </row>
    <row r="32" spans="1:18" x14ac:dyDescent="0.25">
      <c r="A32" s="66">
        <f t="shared" si="3"/>
        <v>25</v>
      </c>
      <c r="B32" s="69"/>
      <c r="C32" s="66" t="e">
        <f>VLOOKUP(B32,'Measure&amp;Incentive Picklist'!E:J,2,FALSE)</f>
        <v>#N/A</v>
      </c>
      <c r="D32" s="79"/>
      <c r="E32" s="245"/>
      <c r="F32" s="295"/>
      <c r="G32" s="69"/>
      <c r="H32" s="69"/>
      <c r="I32" s="69"/>
      <c r="J32" s="71"/>
      <c r="K32" s="71"/>
      <c r="L32" s="72" t="str">
        <f t="shared" si="0"/>
        <v/>
      </c>
      <c r="M32" s="85" t="str">
        <f>IFERROR(MIN(IF(B32="","",VLOOKUP(B32,'Measure&amp;Incentive Picklist'!E:J,5,FALSE)*E32),L32),"")</f>
        <v/>
      </c>
      <c r="N32" s="127"/>
      <c r="O32" s="65">
        <f t="shared" si="2"/>
        <v>0</v>
      </c>
      <c r="P32" s="65">
        <f t="shared" si="1"/>
        <v>0</v>
      </c>
    </row>
    <row r="33" spans="1:16" x14ac:dyDescent="0.25">
      <c r="A33" s="66">
        <f t="shared" si="3"/>
        <v>26</v>
      </c>
      <c r="B33" s="69"/>
      <c r="C33" s="66" t="e">
        <f>VLOOKUP(B33,'Measure&amp;Incentive Picklist'!E:J,2,FALSE)</f>
        <v>#N/A</v>
      </c>
      <c r="D33" s="79"/>
      <c r="E33" s="245"/>
      <c r="F33" s="295"/>
      <c r="G33" s="69"/>
      <c r="H33" s="69"/>
      <c r="I33" s="69"/>
      <c r="J33" s="71"/>
      <c r="K33" s="71"/>
      <c r="L33" s="72" t="str">
        <f t="shared" si="0"/>
        <v/>
      </c>
      <c r="M33" s="85" t="str">
        <f>IFERROR(MIN(IF(B33="","",VLOOKUP(B33,'Measure&amp;Incentive Picklist'!E:J,5,FALSE)*E33),L33),"")</f>
        <v/>
      </c>
      <c r="N33" s="127"/>
      <c r="O33" s="65">
        <f t="shared" si="2"/>
        <v>0</v>
      </c>
      <c r="P33" s="65">
        <f t="shared" si="1"/>
        <v>0</v>
      </c>
    </row>
    <row r="34" spans="1:16" x14ac:dyDescent="0.25">
      <c r="A34" s="66">
        <f t="shared" si="3"/>
        <v>27</v>
      </c>
      <c r="B34" s="69"/>
      <c r="C34" s="66" t="e">
        <f>VLOOKUP(B34,'Measure&amp;Incentive Picklist'!E:J,2,FALSE)</f>
        <v>#N/A</v>
      </c>
      <c r="D34" s="79"/>
      <c r="E34" s="245"/>
      <c r="F34" s="295"/>
      <c r="G34" s="69"/>
      <c r="H34" s="69"/>
      <c r="I34" s="69"/>
      <c r="J34" s="71"/>
      <c r="K34" s="71"/>
      <c r="L34" s="72" t="str">
        <f t="shared" si="0"/>
        <v/>
      </c>
      <c r="M34" s="85" t="str">
        <f>IFERROR(MIN(IF(B34="","",VLOOKUP(B34,'Measure&amp;Incentive Picklist'!E:J,5,FALSE)*E34),L34),"")</f>
        <v/>
      </c>
      <c r="N34" s="127"/>
      <c r="O34" s="65">
        <f t="shared" si="2"/>
        <v>0</v>
      </c>
      <c r="P34" s="65">
        <f t="shared" si="1"/>
        <v>0</v>
      </c>
    </row>
    <row r="35" spans="1:16" x14ac:dyDescent="0.25">
      <c r="A35" s="66">
        <f t="shared" si="3"/>
        <v>28</v>
      </c>
      <c r="B35" s="69"/>
      <c r="C35" s="66" t="e">
        <f>VLOOKUP(B35,'Measure&amp;Incentive Picklist'!E:J,2,FALSE)</f>
        <v>#N/A</v>
      </c>
      <c r="D35" s="79"/>
      <c r="E35" s="245"/>
      <c r="F35" s="295"/>
      <c r="G35" s="69"/>
      <c r="H35" s="69"/>
      <c r="I35" s="69"/>
      <c r="J35" s="71"/>
      <c r="K35" s="71"/>
      <c r="L35" s="72" t="str">
        <f t="shared" si="0"/>
        <v/>
      </c>
      <c r="M35" s="85" t="str">
        <f>IFERROR(MIN(IF(B35="","",VLOOKUP(B35,'Measure&amp;Incentive Picklist'!E:J,5,FALSE)*E35),L35),"")</f>
        <v/>
      </c>
      <c r="N35" s="127"/>
      <c r="O35" s="65">
        <f t="shared" si="2"/>
        <v>0</v>
      </c>
      <c r="P35" s="65">
        <f t="shared" si="1"/>
        <v>0</v>
      </c>
    </row>
    <row r="36" spans="1:16" x14ac:dyDescent="0.25">
      <c r="A36" s="66">
        <f t="shared" si="3"/>
        <v>29</v>
      </c>
      <c r="B36" s="69"/>
      <c r="C36" s="66" t="e">
        <f>VLOOKUP(B36,'Measure&amp;Incentive Picklist'!E:J,2,FALSE)</f>
        <v>#N/A</v>
      </c>
      <c r="D36" s="79"/>
      <c r="E36" s="245"/>
      <c r="F36" s="295"/>
      <c r="G36" s="69"/>
      <c r="H36" s="69"/>
      <c r="I36" s="69"/>
      <c r="J36" s="71"/>
      <c r="K36" s="71"/>
      <c r="L36" s="72" t="str">
        <f t="shared" si="0"/>
        <v/>
      </c>
      <c r="M36" s="85" t="str">
        <f>IFERROR(MIN(IF(B36="","",VLOOKUP(B36,'Measure&amp;Incentive Picklist'!E:J,5,FALSE)*E36),L36),"")</f>
        <v/>
      </c>
      <c r="N36" s="127"/>
      <c r="O36" s="65">
        <f t="shared" si="2"/>
        <v>0</v>
      </c>
      <c r="P36" s="65">
        <f t="shared" si="1"/>
        <v>0</v>
      </c>
    </row>
    <row r="37" spans="1:16" x14ac:dyDescent="0.25">
      <c r="A37" s="66">
        <f t="shared" si="3"/>
        <v>30</v>
      </c>
      <c r="B37" s="69"/>
      <c r="C37" s="66" t="e">
        <f>VLOOKUP(B37,'Measure&amp;Incentive Picklist'!E:J,2,FALSE)</f>
        <v>#N/A</v>
      </c>
      <c r="D37" s="79"/>
      <c r="E37" s="245"/>
      <c r="F37" s="295"/>
      <c r="G37" s="69"/>
      <c r="H37" s="69"/>
      <c r="I37" s="69"/>
      <c r="J37" s="71"/>
      <c r="K37" s="71"/>
      <c r="L37" s="72" t="str">
        <f t="shared" si="0"/>
        <v/>
      </c>
      <c r="M37" s="85" t="str">
        <f>IFERROR(MIN(IF(B37="","",VLOOKUP(B37,'Measure&amp;Incentive Picklist'!E:J,5,FALSE)*E37),L37),"")</f>
        <v/>
      </c>
      <c r="N37" s="127"/>
      <c r="O37" s="65">
        <f t="shared" si="2"/>
        <v>0</v>
      </c>
      <c r="P37" s="65">
        <f t="shared" si="1"/>
        <v>0</v>
      </c>
    </row>
    <row r="38" spans="1:16" x14ac:dyDescent="0.25">
      <c r="A38" s="66">
        <f t="shared" si="3"/>
        <v>31</v>
      </c>
      <c r="B38" s="69"/>
      <c r="C38" s="66" t="e">
        <f>VLOOKUP(B38,'Measure&amp;Incentive Picklist'!E:J,2,FALSE)</f>
        <v>#N/A</v>
      </c>
      <c r="D38" s="79"/>
      <c r="E38" s="245"/>
      <c r="F38" s="295"/>
      <c r="G38" s="69"/>
      <c r="H38" s="69"/>
      <c r="I38" s="69"/>
      <c r="J38" s="71"/>
      <c r="K38" s="71"/>
      <c r="L38" s="72" t="str">
        <f t="shared" si="0"/>
        <v/>
      </c>
      <c r="M38" s="85" t="str">
        <f>IFERROR(MIN(IF(B38="","",VLOOKUP(B38,'Measure&amp;Incentive Picklist'!E:J,5,FALSE)*E38),L38),"")</f>
        <v/>
      </c>
      <c r="N38" s="127"/>
      <c r="O38" s="65">
        <f t="shared" si="2"/>
        <v>0</v>
      </c>
      <c r="P38" s="65">
        <f t="shared" si="1"/>
        <v>0</v>
      </c>
    </row>
    <row r="39" spans="1:16" x14ac:dyDescent="0.25">
      <c r="A39" s="66">
        <f t="shared" si="3"/>
        <v>32</v>
      </c>
      <c r="B39" s="69"/>
      <c r="C39" s="66" t="e">
        <f>VLOOKUP(B39,'Measure&amp;Incentive Picklist'!E:J,2,FALSE)</f>
        <v>#N/A</v>
      </c>
      <c r="D39" s="79"/>
      <c r="E39" s="245"/>
      <c r="F39" s="295"/>
      <c r="G39" s="69"/>
      <c r="H39" s="69"/>
      <c r="I39" s="69"/>
      <c r="J39" s="71"/>
      <c r="K39" s="71"/>
      <c r="L39" s="72" t="str">
        <f t="shared" si="0"/>
        <v/>
      </c>
      <c r="M39" s="85" t="str">
        <f>IFERROR(MIN(IF(B39="","",VLOOKUP(B39,'Measure&amp;Incentive Picklist'!E:J,5,FALSE)*E39),L39),"")</f>
        <v/>
      </c>
      <c r="N39" s="127"/>
      <c r="O39" s="65">
        <f t="shared" si="2"/>
        <v>0</v>
      </c>
      <c r="P39" s="65">
        <f t="shared" si="1"/>
        <v>0</v>
      </c>
    </row>
    <row r="40" spans="1:16" x14ac:dyDescent="0.25">
      <c r="A40" s="66">
        <f t="shared" si="3"/>
        <v>33</v>
      </c>
      <c r="B40" s="69"/>
      <c r="C40" s="66" t="e">
        <f>VLOOKUP(B40,'Measure&amp;Incentive Picklist'!E:J,2,FALSE)</f>
        <v>#N/A</v>
      </c>
      <c r="D40" s="79"/>
      <c r="E40" s="245"/>
      <c r="F40" s="295"/>
      <c r="G40" s="69"/>
      <c r="H40" s="69"/>
      <c r="I40" s="69"/>
      <c r="J40" s="71"/>
      <c r="K40" s="71"/>
      <c r="L40" s="72" t="str">
        <f t="shared" si="0"/>
        <v/>
      </c>
      <c r="M40" s="85" t="str">
        <f>IFERROR(MIN(IF(B40="","",VLOOKUP(B40,'Measure&amp;Incentive Picklist'!E:J,5,FALSE)*E40),L40),"")</f>
        <v/>
      </c>
      <c r="N40" s="127"/>
      <c r="O40" s="65">
        <f t="shared" si="2"/>
        <v>0</v>
      </c>
      <c r="P40" s="65">
        <f t="shared" ref="P40:P71" si="4">IF(AND(B40&gt;0,ISERROR(O40)),1,0)</f>
        <v>0</v>
      </c>
    </row>
    <row r="41" spans="1:16" x14ac:dyDescent="0.25">
      <c r="A41" s="66">
        <f t="shared" si="3"/>
        <v>34</v>
      </c>
      <c r="B41" s="69"/>
      <c r="C41" s="66" t="e">
        <f>VLOOKUP(B41,'Measure&amp;Incentive Picklist'!E:J,2,FALSE)</f>
        <v>#N/A</v>
      </c>
      <c r="D41" s="79"/>
      <c r="E41" s="245"/>
      <c r="F41" s="295"/>
      <c r="G41" s="69"/>
      <c r="H41" s="69"/>
      <c r="I41" s="69"/>
      <c r="J41" s="71"/>
      <c r="K41" s="71"/>
      <c r="L41" s="72" t="str">
        <f t="shared" si="0"/>
        <v/>
      </c>
      <c r="M41" s="85" t="str">
        <f>IFERROR(MIN(IF(B41="","",VLOOKUP(B41,'Measure&amp;Incentive Picklist'!E:J,5,FALSE)*E41),L41),"")</f>
        <v/>
      </c>
      <c r="N41" s="127"/>
      <c r="O41" s="65">
        <f t="shared" si="2"/>
        <v>0</v>
      </c>
      <c r="P41" s="65">
        <f t="shared" si="4"/>
        <v>0</v>
      </c>
    </row>
    <row r="42" spans="1:16" x14ac:dyDescent="0.25">
      <c r="A42" s="66">
        <f t="shared" si="3"/>
        <v>35</v>
      </c>
      <c r="B42" s="69"/>
      <c r="C42" s="66" t="e">
        <f>VLOOKUP(B42,'Measure&amp;Incentive Picklist'!E:J,2,FALSE)</f>
        <v>#N/A</v>
      </c>
      <c r="D42" s="79"/>
      <c r="E42" s="245"/>
      <c r="F42" s="295"/>
      <c r="G42" s="69"/>
      <c r="H42" s="69"/>
      <c r="I42" s="69"/>
      <c r="J42" s="71"/>
      <c r="K42" s="71"/>
      <c r="L42" s="72" t="str">
        <f t="shared" si="0"/>
        <v/>
      </c>
      <c r="M42" s="85" t="str">
        <f>IFERROR(MIN(IF(B42="","",VLOOKUP(B42,'Measure&amp;Incentive Picklist'!E:J,5,FALSE)*E42),L42),"")</f>
        <v/>
      </c>
      <c r="N42" s="127"/>
      <c r="O42" s="65">
        <f t="shared" si="2"/>
        <v>0</v>
      </c>
      <c r="P42" s="65">
        <f t="shared" si="4"/>
        <v>0</v>
      </c>
    </row>
    <row r="43" spans="1:16" x14ac:dyDescent="0.25">
      <c r="A43" s="66">
        <f t="shared" si="3"/>
        <v>36</v>
      </c>
      <c r="B43" s="69"/>
      <c r="C43" s="66" t="e">
        <f>VLOOKUP(B43,'Measure&amp;Incentive Picklist'!E:J,2,FALSE)</f>
        <v>#N/A</v>
      </c>
      <c r="D43" s="79"/>
      <c r="E43" s="245"/>
      <c r="F43" s="295"/>
      <c r="G43" s="69"/>
      <c r="H43" s="69"/>
      <c r="I43" s="69"/>
      <c r="J43" s="71"/>
      <c r="K43" s="71"/>
      <c r="L43" s="72" t="str">
        <f t="shared" si="0"/>
        <v/>
      </c>
      <c r="M43" s="85" t="str">
        <f>IFERROR(MIN(IF(B43="","",VLOOKUP(B43,'Measure&amp;Incentive Picklist'!E:J,5,FALSE)*E43),L43),"")</f>
        <v/>
      </c>
      <c r="N43" s="127"/>
      <c r="O43" s="65">
        <f t="shared" si="2"/>
        <v>0</v>
      </c>
      <c r="P43" s="65">
        <f t="shared" si="4"/>
        <v>0</v>
      </c>
    </row>
    <row r="44" spans="1:16" x14ac:dyDescent="0.25">
      <c r="A44" s="66">
        <f t="shared" si="3"/>
        <v>37</v>
      </c>
      <c r="B44" s="69"/>
      <c r="C44" s="66" t="e">
        <f>VLOOKUP(B44,'Measure&amp;Incentive Picklist'!E:J,2,FALSE)</f>
        <v>#N/A</v>
      </c>
      <c r="D44" s="79"/>
      <c r="E44" s="245"/>
      <c r="F44" s="295"/>
      <c r="G44" s="69"/>
      <c r="H44" s="69"/>
      <c r="I44" s="69"/>
      <c r="J44" s="71"/>
      <c r="K44" s="71"/>
      <c r="L44" s="72" t="str">
        <f t="shared" si="0"/>
        <v/>
      </c>
      <c r="M44" s="85" t="str">
        <f>IFERROR(MIN(IF(B44="","",VLOOKUP(B44,'Measure&amp;Incentive Picklist'!E:J,5,FALSE)*E44),L44),"")</f>
        <v/>
      </c>
      <c r="N44" s="127"/>
      <c r="O44" s="65">
        <f t="shared" si="2"/>
        <v>0</v>
      </c>
      <c r="P44" s="65">
        <f t="shared" si="4"/>
        <v>0</v>
      </c>
    </row>
    <row r="45" spans="1:16" x14ac:dyDescent="0.25">
      <c r="A45" s="66">
        <f t="shared" si="3"/>
        <v>38</v>
      </c>
      <c r="B45" s="69"/>
      <c r="C45" s="66" t="e">
        <f>VLOOKUP(B45,'Measure&amp;Incentive Picklist'!E:J,2,FALSE)</f>
        <v>#N/A</v>
      </c>
      <c r="D45" s="79"/>
      <c r="E45" s="245"/>
      <c r="F45" s="295"/>
      <c r="G45" s="69"/>
      <c r="H45" s="69"/>
      <c r="I45" s="69"/>
      <c r="J45" s="71"/>
      <c r="K45" s="71"/>
      <c r="L45" s="72" t="str">
        <f t="shared" si="0"/>
        <v/>
      </c>
      <c r="M45" s="85" t="str">
        <f>IFERROR(MIN(IF(B45="","",VLOOKUP(B45,'Measure&amp;Incentive Picklist'!E:J,5,FALSE)*E45),L45),"")</f>
        <v/>
      </c>
      <c r="N45" s="127"/>
      <c r="O45" s="65">
        <f t="shared" si="2"/>
        <v>0</v>
      </c>
      <c r="P45" s="65">
        <f t="shared" si="4"/>
        <v>0</v>
      </c>
    </row>
    <row r="46" spans="1:16" x14ac:dyDescent="0.25">
      <c r="A46" s="66">
        <f t="shared" si="3"/>
        <v>39</v>
      </c>
      <c r="B46" s="69"/>
      <c r="C46" s="66" t="e">
        <f>VLOOKUP(B46,'Measure&amp;Incentive Picklist'!E:J,2,FALSE)</f>
        <v>#N/A</v>
      </c>
      <c r="D46" s="79"/>
      <c r="E46" s="245"/>
      <c r="F46" s="295"/>
      <c r="G46" s="69"/>
      <c r="H46" s="69"/>
      <c r="I46" s="69"/>
      <c r="J46" s="71"/>
      <c r="K46" s="71"/>
      <c r="L46" s="72" t="str">
        <f t="shared" si="0"/>
        <v/>
      </c>
      <c r="M46" s="85" t="str">
        <f>IFERROR(MIN(IF(B46="","",VLOOKUP(B46,'Measure&amp;Incentive Picklist'!E:J,5,FALSE)*E46),L46),"")</f>
        <v/>
      </c>
      <c r="N46" s="127"/>
      <c r="O46" s="65">
        <f t="shared" si="2"/>
        <v>0</v>
      </c>
      <c r="P46" s="65">
        <f t="shared" si="4"/>
        <v>0</v>
      </c>
    </row>
    <row r="47" spans="1:16" x14ac:dyDescent="0.25">
      <c r="A47" s="66">
        <f t="shared" si="3"/>
        <v>40</v>
      </c>
      <c r="B47" s="69"/>
      <c r="C47" s="66" t="e">
        <f>VLOOKUP(B47,'Measure&amp;Incentive Picklist'!E:J,2,FALSE)</f>
        <v>#N/A</v>
      </c>
      <c r="D47" s="79"/>
      <c r="E47" s="245"/>
      <c r="F47" s="295"/>
      <c r="G47" s="69"/>
      <c r="H47" s="69"/>
      <c r="I47" s="69"/>
      <c r="J47" s="71"/>
      <c r="K47" s="71"/>
      <c r="L47" s="72" t="str">
        <f t="shared" si="0"/>
        <v/>
      </c>
      <c r="M47" s="85" t="str">
        <f>IFERROR(MIN(IF(B47="","",VLOOKUP(B47,'Measure&amp;Incentive Picklist'!E:J,5,FALSE)*E47),L47),"")</f>
        <v/>
      </c>
      <c r="N47" s="127"/>
      <c r="O47" s="65">
        <f t="shared" si="2"/>
        <v>0</v>
      </c>
      <c r="P47" s="65">
        <f t="shared" si="4"/>
        <v>0</v>
      </c>
    </row>
    <row r="48" spans="1:16" x14ac:dyDescent="0.25">
      <c r="A48" s="66">
        <f t="shared" si="3"/>
        <v>41</v>
      </c>
      <c r="B48" s="69"/>
      <c r="C48" s="66" t="e">
        <f>VLOOKUP(B48,'Measure&amp;Incentive Picklist'!E:J,2,FALSE)</f>
        <v>#N/A</v>
      </c>
      <c r="D48" s="79"/>
      <c r="E48" s="245"/>
      <c r="F48" s="295"/>
      <c r="G48" s="69"/>
      <c r="H48" s="69"/>
      <c r="I48" s="69"/>
      <c r="J48" s="71"/>
      <c r="K48" s="71"/>
      <c r="L48" s="72" t="str">
        <f t="shared" si="0"/>
        <v/>
      </c>
      <c r="M48" s="85" t="str">
        <f>IFERROR(MIN(IF(B48="","",VLOOKUP(B48,'Measure&amp;Incentive Picklist'!E:J,5,FALSE)*E48),L48),"")</f>
        <v/>
      </c>
      <c r="N48" s="127"/>
      <c r="O48" s="65">
        <f t="shared" si="2"/>
        <v>0</v>
      </c>
      <c r="P48" s="65">
        <f t="shared" si="4"/>
        <v>0</v>
      </c>
    </row>
    <row r="49" spans="1:16" x14ac:dyDescent="0.25">
      <c r="A49" s="66">
        <f t="shared" si="3"/>
        <v>42</v>
      </c>
      <c r="B49" s="69"/>
      <c r="C49" s="66" t="e">
        <f>VLOOKUP(B49,'Measure&amp;Incentive Picklist'!E:J,2,FALSE)</f>
        <v>#N/A</v>
      </c>
      <c r="D49" s="79"/>
      <c r="E49" s="245"/>
      <c r="F49" s="295"/>
      <c r="G49" s="69"/>
      <c r="H49" s="69"/>
      <c r="I49" s="69"/>
      <c r="J49" s="71"/>
      <c r="K49" s="71"/>
      <c r="L49" s="72" t="str">
        <f t="shared" si="0"/>
        <v/>
      </c>
      <c r="M49" s="85" t="str">
        <f>IFERROR(MIN(IF(B49="","",VLOOKUP(B49,'Measure&amp;Incentive Picklist'!E:J,5,FALSE)*E49),L49),"")</f>
        <v/>
      </c>
      <c r="N49" s="127"/>
      <c r="O49" s="65">
        <f t="shared" si="2"/>
        <v>0</v>
      </c>
      <c r="P49" s="65">
        <f t="shared" si="4"/>
        <v>0</v>
      </c>
    </row>
    <row r="50" spans="1:16" x14ac:dyDescent="0.25">
      <c r="A50" s="66">
        <f t="shared" si="3"/>
        <v>43</v>
      </c>
      <c r="B50" s="69"/>
      <c r="C50" s="66" t="e">
        <f>VLOOKUP(B50,'Measure&amp;Incentive Picklist'!E:J,2,FALSE)</f>
        <v>#N/A</v>
      </c>
      <c r="D50" s="79"/>
      <c r="E50" s="245"/>
      <c r="F50" s="295"/>
      <c r="G50" s="69"/>
      <c r="H50" s="69"/>
      <c r="I50" s="69"/>
      <c r="J50" s="71"/>
      <c r="K50" s="71"/>
      <c r="L50" s="72" t="str">
        <f t="shared" si="0"/>
        <v/>
      </c>
      <c r="M50" s="85" t="str">
        <f>IFERROR(MIN(IF(B50="","",VLOOKUP(B50,'Measure&amp;Incentive Picklist'!E:J,5,FALSE)*E50),L50),"")</f>
        <v/>
      </c>
      <c r="N50" s="127"/>
      <c r="O50" s="65">
        <f t="shared" si="2"/>
        <v>0</v>
      </c>
      <c r="P50" s="65">
        <f t="shared" si="4"/>
        <v>0</v>
      </c>
    </row>
    <row r="51" spans="1:16" x14ac:dyDescent="0.25">
      <c r="A51" s="66">
        <f t="shared" si="3"/>
        <v>44</v>
      </c>
      <c r="B51" s="69"/>
      <c r="C51" s="66" t="e">
        <f>VLOOKUP(B51,'Measure&amp;Incentive Picklist'!E:J,2,FALSE)</f>
        <v>#N/A</v>
      </c>
      <c r="D51" s="79"/>
      <c r="E51" s="245"/>
      <c r="F51" s="295"/>
      <c r="G51" s="69"/>
      <c r="H51" s="69"/>
      <c r="I51" s="69"/>
      <c r="J51" s="71"/>
      <c r="K51" s="71"/>
      <c r="L51" s="72" t="str">
        <f t="shared" si="0"/>
        <v/>
      </c>
      <c r="M51" s="85" t="str">
        <f>IFERROR(MIN(IF(B51="","",VLOOKUP(B51,'Measure&amp;Incentive Picklist'!E:J,5,FALSE)*E51),L51),"")</f>
        <v/>
      </c>
      <c r="N51" s="127"/>
      <c r="O51" s="65">
        <f t="shared" si="2"/>
        <v>0</v>
      </c>
      <c r="P51" s="65">
        <f t="shared" si="4"/>
        <v>0</v>
      </c>
    </row>
    <row r="52" spans="1:16" x14ac:dyDescent="0.25">
      <c r="A52" s="66">
        <f t="shared" si="3"/>
        <v>45</v>
      </c>
      <c r="B52" s="69"/>
      <c r="C52" s="66" t="e">
        <f>VLOOKUP(B52,'Measure&amp;Incentive Picklist'!E:J,2,FALSE)</f>
        <v>#N/A</v>
      </c>
      <c r="D52" s="79"/>
      <c r="E52" s="245"/>
      <c r="F52" s="295"/>
      <c r="G52" s="69"/>
      <c r="H52" s="69"/>
      <c r="I52" s="69"/>
      <c r="J52" s="71"/>
      <c r="K52" s="71"/>
      <c r="L52" s="72" t="str">
        <f t="shared" si="0"/>
        <v/>
      </c>
      <c r="M52" s="85" t="str">
        <f>IFERROR(MIN(IF(B52="","",VLOOKUP(B52,'Measure&amp;Incentive Picklist'!E:J,5,FALSE)*E52),L52),"")</f>
        <v/>
      </c>
      <c r="N52" s="127"/>
      <c r="O52" s="65">
        <f t="shared" si="2"/>
        <v>0</v>
      </c>
      <c r="P52" s="65">
        <f t="shared" si="4"/>
        <v>0</v>
      </c>
    </row>
    <row r="53" spans="1:16" x14ac:dyDescent="0.25">
      <c r="A53" s="66">
        <f t="shared" si="3"/>
        <v>46</v>
      </c>
      <c r="B53" s="69"/>
      <c r="C53" s="66" t="e">
        <f>VLOOKUP(B53,'Measure&amp;Incentive Picklist'!E:J,2,FALSE)</f>
        <v>#N/A</v>
      </c>
      <c r="D53" s="79"/>
      <c r="E53" s="245"/>
      <c r="F53" s="295"/>
      <c r="G53" s="69"/>
      <c r="H53" s="69"/>
      <c r="I53" s="69"/>
      <c r="J53" s="71"/>
      <c r="K53" s="71"/>
      <c r="L53" s="72" t="str">
        <f t="shared" si="0"/>
        <v/>
      </c>
      <c r="M53" s="85" t="str">
        <f>IFERROR(MIN(IF(B53="","",VLOOKUP(B53,'Measure&amp;Incentive Picklist'!E:J,5,FALSE)*E53),L53),"")</f>
        <v/>
      </c>
      <c r="N53" s="127"/>
      <c r="O53" s="65">
        <f t="shared" si="2"/>
        <v>0</v>
      </c>
      <c r="P53" s="65">
        <f t="shared" si="4"/>
        <v>0</v>
      </c>
    </row>
    <row r="54" spans="1:16" x14ac:dyDescent="0.25">
      <c r="A54" s="66">
        <f t="shared" si="3"/>
        <v>47</v>
      </c>
      <c r="B54" s="69"/>
      <c r="C54" s="66" t="e">
        <f>VLOOKUP(B54,'Measure&amp;Incentive Picklist'!E:J,2,FALSE)</f>
        <v>#N/A</v>
      </c>
      <c r="D54" s="79"/>
      <c r="E54" s="245"/>
      <c r="F54" s="295"/>
      <c r="G54" s="69"/>
      <c r="H54" s="69"/>
      <c r="I54" s="69"/>
      <c r="J54" s="71"/>
      <c r="K54" s="71"/>
      <c r="L54" s="72" t="str">
        <f t="shared" si="0"/>
        <v/>
      </c>
      <c r="M54" s="85" t="str">
        <f>IFERROR(MIN(IF(B54="","",VLOOKUP(B54,'Measure&amp;Incentive Picklist'!E:J,5,FALSE)*E54),L54),"")</f>
        <v/>
      </c>
      <c r="N54" s="127"/>
      <c r="O54" s="65">
        <f t="shared" si="2"/>
        <v>0</v>
      </c>
      <c r="P54" s="65">
        <f t="shared" si="4"/>
        <v>0</v>
      </c>
    </row>
    <row r="55" spans="1:16" x14ac:dyDescent="0.25">
      <c r="A55" s="66">
        <f t="shared" si="3"/>
        <v>48</v>
      </c>
      <c r="B55" s="69"/>
      <c r="C55" s="66" t="e">
        <f>VLOOKUP(B55,'Measure&amp;Incentive Picklist'!E:J,2,FALSE)</f>
        <v>#N/A</v>
      </c>
      <c r="D55" s="79"/>
      <c r="E55" s="245"/>
      <c r="F55" s="295"/>
      <c r="G55" s="69"/>
      <c r="H55" s="69"/>
      <c r="I55" s="69"/>
      <c r="J55" s="71"/>
      <c r="K55" s="71"/>
      <c r="L55" s="72" t="str">
        <f t="shared" si="0"/>
        <v/>
      </c>
      <c r="M55" s="85" t="str">
        <f>IFERROR(MIN(IF(B55="","",VLOOKUP(B55,'Measure&amp;Incentive Picklist'!E:J,5,FALSE)*E55),L55),"")</f>
        <v/>
      </c>
      <c r="N55" s="127"/>
      <c r="O55" s="65">
        <f t="shared" si="2"/>
        <v>0</v>
      </c>
      <c r="P55" s="65">
        <f t="shared" si="4"/>
        <v>0</v>
      </c>
    </row>
    <row r="56" spans="1:16" x14ac:dyDescent="0.25">
      <c r="A56" s="66">
        <f t="shared" si="3"/>
        <v>49</v>
      </c>
      <c r="B56" s="69"/>
      <c r="C56" s="66" t="e">
        <f>VLOOKUP(B56,'Measure&amp;Incentive Picklist'!E:J,2,FALSE)</f>
        <v>#N/A</v>
      </c>
      <c r="D56" s="79"/>
      <c r="E56" s="245"/>
      <c r="F56" s="295"/>
      <c r="G56" s="69"/>
      <c r="H56" s="69"/>
      <c r="I56" s="69"/>
      <c r="J56" s="71"/>
      <c r="K56" s="71"/>
      <c r="L56" s="72" t="str">
        <f t="shared" si="0"/>
        <v/>
      </c>
      <c r="M56" s="85" t="str">
        <f>IFERROR(MIN(IF(B56="","",VLOOKUP(B56,'Measure&amp;Incentive Picklist'!E:J,5,FALSE)*E56),L56),"")</f>
        <v/>
      </c>
      <c r="N56" s="127"/>
      <c r="O56" s="65">
        <f t="shared" si="2"/>
        <v>0</v>
      </c>
      <c r="P56" s="65">
        <f t="shared" si="4"/>
        <v>0</v>
      </c>
    </row>
    <row r="57" spans="1:16" x14ac:dyDescent="0.25">
      <c r="A57" s="66">
        <f t="shared" si="3"/>
        <v>50</v>
      </c>
      <c r="B57" s="69"/>
      <c r="C57" s="66" t="e">
        <f>VLOOKUP(B57,'Measure&amp;Incentive Picklist'!E:J,2,FALSE)</f>
        <v>#N/A</v>
      </c>
      <c r="D57" s="79"/>
      <c r="E57" s="245"/>
      <c r="F57" s="295"/>
      <c r="G57" s="69"/>
      <c r="H57" s="69"/>
      <c r="I57" s="69"/>
      <c r="J57" s="71"/>
      <c r="K57" s="71"/>
      <c r="L57" s="72" t="str">
        <f t="shared" si="0"/>
        <v/>
      </c>
      <c r="M57" s="85" t="str">
        <f>IFERROR(MIN(IF(B57="","",VLOOKUP(B57,'Measure&amp;Incentive Picklist'!E:J,5,FALSE)*E57),L57),"")</f>
        <v/>
      </c>
      <c r="N57" s="127"/>
      <c r="O57" s="65">
        <f t="shared" si="2"/>
        <v>0</v>
      </c>
      <c r="P57" s="65">
        <f t="shared" si="4"/>
        <v>0</v>
      </c>
    </row>
    <row r="58" spans="1:16" x14ac:dyDescent="0.25">
      <c r="A58" s="66">
        <f t="shared" si="3"/>
        <v>51</v>
      </c>
      <c r="B58" s="69"/>
      <c r="C58" s="66" t="e">
        <f>VLOOKUP(B58,'Measure&amp;Incentive Picklist'!E:J,2,FALSE)</f>
        <v>#N/A</v>
      </c>
      <c r="D58" s="79"/>
      <c r="E58" s="245"/>
      <c r="F58" s="295"/>
      <c r="G58" s="69"/>
      <c r="H58" s="69"/>
      <c r="I58" s="69"/>
      <c r="J58" s="71"/>
      <c r="K58" s="71"/>
      <c r="L58" s="72" t="str">
        <f t="shared" si="0"/>
        <v/>
      </c>
      <c r="M58" s="85" t="str">
        <f>IFERROR(MIN(IF(B58="","",VLOOKUP(B58,'Measure&amp;Incentive Picklist'!E:J,5,FALSE)*E58),L58),"")</f>
        <v/>
      </c>
      <c r="N58" s="127"/>
      <c r="O58" s="65">
        <f t="shared" si="2"/>
        <v>0</v>
      </c>
      <c r="P58" s="65">
        <f t="shared" si="4"/>
        <v>0</v>
      </c>
    </row>
    <row r="59" spans="1:16" x14ac:dyDescent="0.25">
      <c r="A59" s="66">
        <f t="shared" si="3"/>
        <v>52</v>
      </c>
      <c r="B59" s="69"/>
      <c r="C59" s="66" t="e">
        <f>VLOOKUP(B59,'Measure&amp;Incentive Picklist'!E:J,2,FALSE)</f>
        <v>#N/A</v>
      </c>
      <c r="D59" s="79"/>
      <c r="E59" s="245"/>
      <c r="F59" s="295"/>
      <c r="G59" s="69"/>
      <c r="H59" s="69"/>
      <c r="I59" s="69"/>
      <c r="J59" s="71"/>
      <c r="K59" s="71"/>
      <c r="L59" s="72" t="str">
        <f t="shared" si="0"/>
        <v/>
      </c>
      <c r="M59" s="85" t="str">
        <f>IFERROR(MIN(IF(B59="","",VLOOKUP(B59,'Measure&amp;Incentive Picklist'!E:J,5,FALSE)*E59),L59),"")</f>
        <v/>
      </c>
      <c r="N59" s="127"/>
      <c r="O59" s="65">
        <f t="shared" si="2"/>
        <v>0</v>
      </c>
      <c r="P59" s="65">
        <f t="shared" si="4"/>
        <v>0</v>
      </c>
    </row>
    <row r="60" spans="1:16" x14ac:dyDescent="0.25">
      <c r="A60" s="66">
        <f t="shared" si="3"/>
        <v>53</v>
      </c>
      <c r="B60" s="69"/>
      <c r="C60" s="66" t="e">
        <f>VLOOKUP(B60,'Measure&amp;Incentive Picklist'!E:J,2,FALSE)</f>
        <v>#N/A</v>
      </c>
      <c r="D60" s="79"/>
      <c r="E60" s="245"/>
      <c r="F60" s="295"/>
      <c r="G60" s="69"/>
      <c r="H60" s="69"/>
      <c r="I60" s="69"/>
      <c r="J60" s="71"/>
      <c r="K60" s="71"/>
      <c r="L60" s="72" t="str">
        <f t="shared" si="0"/>
        <v/>
      </c>
      <c r="M60" s="85" t="str">
        <f>IFERROR(MIN(IF(B60="","",VLOOKUP(B60,'Measure&amp;Incentive Picklist'!E:J,5,FALSE)*E60),L60),"")</f>
        <v/>
      </c>
      <c r="N60" s="127"/>
      <c r="O60" s="65">
        <f t="shared" si="2"/>
        <v>0</v>
      </c>
      <c r="P60" s="65">
        <f t="shared" si="4"/>
        <v>0</v>
      </c>
    </row>
    <row r="61" spans="1:16" x14ac:dyDescent="0.25">
      <c r="A61" s="66">
        <f t="shared" si="3"/>
        <v>54</v>
      </c>
      <c r="B61" s="69"/>
      <c r="C61" s="66" t="e">
        <f>VLOOKUP(B61,'Measure&amp;Incentive Picklist'!E:J,2,FALSE)</f>
        <v>#N/A</v>
      </c>
      <c r="D61" s="79"/>
      <c r="E61" s="245"/>
      <c r="F61" s="295"/>
      <c r="G61" s="69"/>
      <c r="H61" s="69"/>
      <c r="I61" s="69"/>
      <c r="J61" s="71"/>
      <c r="K61" s="71"/>
      <c r="L61" s="72" t="str">
        <f t="shared" si="0"/>
        <v/>
      </c>
      <c r="M61" s="85" t="str">
        <f>IFERROR(MIN(IF(B61="","",VLOOKUP(B61,'Measure&amp;Incentive Picklist'!E:J,5,FALSE)*E61),L61),"")</f>
        <v/>
      </c>
      <c r="N61" s="127"/>
      <c r="O61" s="65">
        <f t="shared" si="2"/>
        <v>0</v>
      </c>
      <c r="P61" s="65">
        <f t="shared" si="4"/>
        <v>0</v>
      </c>
    </row>
    <row r="62" spans="1:16" x14ac:dyDescent="0.25">
      <c r="A62" s="66">
        <f t="shared" si="3"/>
        <v>55</v>
      </c>
      <c r="B62" s="69"/>
      <c r="C62" s="66" t="e">
        <f>VLOOKUP(B62,'Measure&amp;Incentive Picklist'!E:J,2,FALSE)</f>
        <v>#N/A</v>
      </c>
      <c r="D62" s="79"/>
      <c r="E62" s="245"/>
      <c r="F62" s="295"/>
      <c r="G62" s="69"/>
      <c r="H62" s="69"/>
      <c r="I62" s="69"/>
      <c r="J62" s="71"/>
      <c r="K62" s="71"/>
      <c r="L62" s="72" t="str">
        <f t="shared" si="0"/>
        <v/>
      </c>
      <c r="M62" s="85" t="str">
        <f>IFERROR(MIN(IF(B62="","",VLOOKUP(B62,'Measure&amp;Incentive Picklist'!E:J,5,FALSE)*E62),L62),"")</f>
        <v/>
      </c>
      <c r="N62" s="127"/>
      <c r="O62" s="65">
        <f t="shared" si="2"/>
        <v>0</v>
      </c>
      <c r="P62" s="65">
        <f t="shared" si="4"/>
        <v>0</v>
      </c>
    </row>
    <row r="63" spans="1:16" x14ac:dyDescent="0.25">
      <c r="A63" s="66">
        <f t="shared" si="3"/>
        <v>56</v>
      </c>
      <c r="B63" s="69"/>
      <c r="C63" s="66" t="e">
        <f>VLOOKUP(B63,'Measure&amp;Incentive Picklist'!E:J,2,FALSE)</f>
        <v>#N/A</v>
      </c>
      <c r="D63" s="79"/>
      <c r="E63" s="245"/>
      <c r="F63" s="295"/>
      <c r="G63" s="69"/>
      <c r="H63" s="69"/>
      <c r="I63" s="69"/>
      <c r="J63" s="71"/>
      <c r="K63" s="71"/>
      <c r="L63" s="72" t="str">
        <f t="shared" si="0"/>
        <v/>
      </c>
      <c r="M63" s="85" t="str">
        <f>IFERROR(MIN(IF(B63="","",VLOOKUP(B63,'Measure&amp;Incentive Picklist'!E:J,5,FALSE)*E63),L63),"")</f>
        <v/>
      </c>
      <c r="N63" s="127"/>
      <c r="O63" s="65">
        <f t="shared" si="2"/>
        <v>0</v>
      </c>
      <c r="P63" s="65">
        <f t="shared" si="4"/>
        <v>0</v>
      </c>
    </row>
    <row r="64" spans="1:16" x14ac:dyDescent="0.25">
      <c r="A64" s="66">
        <f t="shared" si="3"/>
        <v>57</v>
      </c>
      <c r="B64" s="69"/>
      <c r="C64" s="66" t="e">
        <f>VLOOKUP(B64,'Measure&amp;Incentive Picklist'!E:J,2,FALSE)</f>
        <v>#N/A</v>
      </c>
      <c r="D64" s="79"/>
      <c r="E64" s="245"/>
      <c r="F64" s="295"/>
      <c r="G64" s="69"/>
      <c r="H64" s="69"/>
      <c r="I64" s="69"/>
      <c r="J64" s="71"/>
      <c r="K64" s="71"/>
      <c r="L64" s="72" t="str">
        <f t="shared" si="0"/>
        <v/>
      </c>
      <c r="M64" s="85" t="str">
        <f>IFERROR(MIN(IF(B64="","",VLOOKUP(B64,'Measure&amp;Incentive Picklist'!E:J,5,FALSE)*E64),L64),"")</f>
        <v/>
      </c>
      <c r="N64" s="127"/>
      <c r="O64" s="65">
        <f t="shared" si="2"/>
        <v>0</v>
      </c>
      <c r="P64" s="65">
        <f t="shared" si="4"/>
        <v>0</v>
      </c>
    </row>
    <row r="65" spans="1:16" x14ac:dyDescent="0.25">
      <c r="A65" s="66">
        <f t="shared" si="3"/>
        <v>58</v>
      </c>
      <c r="B65" s="69"/>
      <c r="C65" s="66" t="e">
        <f>VLOOKUP(B65,'Measure&amp;Incentive Picklist'!E:J,2,FALSE)</f>
        <v>#N/A</v>
      </c>
      <c r="D65" s="79"/>
      <c r="E65" s="245"/>
      <c r="F65" s="295"/>
      <c r="G65" s="69"/>
      <c r="H65" s="69"/>
      <c r="I65" s="69"/>
      <c r="J65" s="71"/>
      <c r="K65" s="71"/>
      <c r="L65" s="72" t="str">
        <f t="shared" si="0"/>
        <v/>
      </c>
      <c r="M65" s="85" t="str">
        <f>IFERROR(MIN(IF(B65="","",VLOOKUP(B65,'Measure&amp;Incentive Picklist'!E:J,5,FALSE)*E65),L65),"")</f>
        <v/>
      </c>
      <c r="N65" s="127"/>
      <c r="O65" s="65">
        <f t="shared" si="2"/>
        <v>0</v>
      </c>
      <c r="P65" s="65">
        <f t="shared" si="4"/>
        <v>0</v>
      </c>
    </row>
    <row r="66" spans="1:16" x14ac:dyDescent="0.25">
      <c r="A66" s="66">
        <f t="shared" si="3"/>
        <v>59</v>
      </c>
      <c r="B66" s="69"/>
      <c r="C66" s="66" t="e">
        <f>VLOOKUP(B66,'Measure&amp;Incentive Picklist'!E:J,2,FALSE)</f>
        <v>#N/A</v>
      </c>
      <c r="D66" s="79"/>
      <c r="E66" s="245"/>
      <c r="F66" s="295"/>
      <c r="G66" s="69"/>
      <c r="H66" s="69"/>
      <c r="I66" s="69"/>
      <c r="J66" s="71"/>
      <c r="K66" s="71"/>
      <c r="L66" s="72" t="str">
        <f t="shared" si="0"/>
        <v/>
      </c>
      <c r="M66" s="85" t="str">
        <f>IFERROR(MIN(IF(B66="","",VLOOKUP(B66,'Measure&amp;Incentive Picklist'!E:J,5,FALSE)*E66),L66),"")</f>
        <v/>
      </c>
      <c r="N66" s="127"/>
      <c r="O66" s="65">
        <f t="shared" si="2"/>
        <v>0</v>
      </c>
      <c r="P66" s="65">
        <f t="shared" si="4"/>
        <v>0</v>
      </c>
    </row>
    <row r="67" spans="1:16" x14ac:dyDescent="0.25">
      <c r="A67" s="66">
        <f t="shared" si="3"/>
        <v>60</v>
      </c>
      <c r="B67" s="69"/>
      <c r="C67" s="66" t="e">
        <f>VLOOKUP(B67,'Measure&amp;Incentive Picklist'!E:J,2,FALSE)</f>
        <v>#N/A</v>
      </c>
      <c r="D67" s="79"/>
      <c r="E67" s="245"/>
      <c r="F67" s="295"/>
      <c r="G67" s="69"/>
      <c r="H67" s="69"/>
      <c r="I67" s="69"/>
      <c r="J67" s="71"/>
      <c r="K67" s="71"/>
      <c r="L67" s="72" t="str">
        <f t="shared" si="0"/>
        <v/>
      </c>
      <c r="M67" s="85" t="str">
        <f>IFERROR(MIN(IF(B67="","",VLOOKUP(B67,'Measure&amp;Incentive Picklist'!E:J,5,FALSE)*E67),L67),"")</f>
        <v/>
      </c>
      <c r="N67" s="127"/>
      <c r="O67" s="65">
        <f t="shared" si="2"/>
        <v>0</v>
      </c>
      <c r="P67" s="65">
        <f t="shared" si="4"/>
        <v>0</v>
      </c>
    </row>
    <row r="68" spans="1:16" x14ac:dyDescent="0.25">
      <c r="A68" s="66">
        <f t="shared" si="3"/>
        <v>61</v>
      </c>
      <c r="B68" s="69"/>
      <c r="C68" s="66" t="e">
        <f>VLOOKUP(B68,'Measure&amp;Incentive Picklist'!E:J,2,FALSE)</f>
        <v>#N/A</v>
      </c>
      <c r="D68" s="79"/>
      <c r="E68" s="245"/>
      <c r="F68" s="295"/>
      <c r="G68" s="69"/>
      <c r="H68" s="69"/>
      <c r="I68" s="69"/>
      <c r="J68" s="71"/>
      <c r="K68" s="71"/>
      <c r="L68" s="72" t="str">
        <f t="shared" si="0"/>
        <v/>
      </c>
      <c r="M68" s="85" t="str">
        <f>IFERROR(MIN(IF(B68="","",VLOOKUP(B68,'Measure&amp;Incentive Picklist'!E:J,5,FALSE)*E68),L68),"")</f>
        <v/>
      </c>
      <c r="N68" s="127"/>
      <c r="O68" s="65">
        <f t="shared" si="2"/>
        <v>0</v>
      </c>
      <c r="P68" s="65">
        <f t="shared" si="4"/>
        <v>0</v>
      </c>
    </row>
    <row r="69" spans="1:16" x14ac:dyDescent="0.25">
      <c r="A69" s="66">
        <f t="shared" si="3"/>
        <v>62</v>
      </c>
      <c r="B69" s="69"/>
      <c r="C69" s="66" t="e">
        <f>VLOOKUP(B69,'Measure&amp;Incentive Picklist'!E:J,2,FALSE)</f>
        <v>#N/A</v>
      </c>
      <c r="D69" s="79"/>
      <c r="E69" s="245"/>
      <c r="F69" s="295"/>
      <c r="G69" s="69"/>
      <c r="H69" s="69"/>
      <c r="I69" s="69"/>
      <c r="J69" s="71"/>
      <c r="K69" s="71"/>
      <c r="L69" s="72" t="str">
        <f t="shared" si="0"/>
        <v/>
      </c>
      <c r="M69" s="85" t="str">
        <f>IFERROR(MIN(IF(B69="","",VLOOKUP(B69,'Measure&amp;Incentive Picklist'!E:J,5,FALSE)*E69),L69),"")</f>
        <v/>
      </c>
      <c r="N69" s="127"/>
      <c r="O69" s="65">
        <f t="shared" si="2"/>
        <v>0</v>
      </c>
      <c r="P69" s="65">
        <f t="shared" si="4"/>
        <v>0</v>
      </c>
    </row>
    <row r="70" spans="1:16" x14ac:dyDescent="0.25">
      <c r="A70" s="66">
        <f t="shared" si="3"/>
        <v>63</v>
      </c>
      <c r="B70" s="69"/>
      <c r="C70" s="66" t="e">
        <f>VLOOKUP(B70,'Measure&amp;Incentive Picklist'!E:J,2,FALSE)</f>
        <v>#N/A</v>
      </c>
      <c r="D70" s="79"/>
      <c r="E70" s="245"/>
      <c r="F70" s="295"/>
      <c r="G70" s="69"/>
      <c r="H70" s="69"/>
      <c r="I70" s="69"/>
      <c r="J70" s="71"/>
      <c r="K70" s="71"/>
      <c r="L70" s="72" t="str">
        <f t="shared" si="0"/>
        <v/>
      </c>
      <c r="M70" s="85" t="str">
        <f>IFERROR(MIN(IF(B70="","",VLOOKUP(B70,'Measure&amp;Incentive Picklist'!E:J,5,FALSE)*E70),L70),"")</f>
        <v/>
      </c>
      <c r="N70" s="127"/>
      <c r="O70" s="65">
        <f t="shared" si="2"/>
        <v>0</v>
      </c>
      <c r="P70" s="65">
        <f t="shared" si="4"/>
        <v>0</v>
      </c>
    </row>
    <row r="71" spans="1:16" x14ac:dyDescent="0.25">
      <c r="A71" s="66">
        <f t="shared" si="3"/>
        <v>64</v>
      </c>
      <c r="B71" s="69"/>
      <c r="C71" s="66" t="e">
        <f>VLOOKUP(B71,'Measure&amp;Incentive Picklist'!E:J,2,FALSE)</f>
        <v>#N/A</v>
      </c>
      <c r="D71" s="79"/>
      <c r="E71" s="245"/>
      <c r="F71" s="295"/>
      <c r="G71" s="69"/>
      <c r="H71" s="69"/>
      <c r="I71" s="69"/>
      <c r="J71" s="71"/>
      <c r="K71" s="71"/>
      <c r="L71" s="72" t="str">
        <f t="shared" si="0"/>
        <v/>
      </c>
      <c r="M71" s="85" t="str">
        <f>IFERROR(MIN(IF(B71="","",VLOOKUP(B71,'Measure&amp;Incentive Picklist'!E:J,5,FALSE)*E71),L71),"")</f>
        <v/>
      </c>
      <c r="N71" s="127"/>
      <c r="O71" s="65">
        <f t="shared" si="2"/>
        <v>0</v>
      </c>
      <c r="P71" s="65">
        <f t="shared" si="4"/>
        <v>0</v>
      </c>
    </row>
    <row r="72" spans="1:16" x14ac:dyDescent="0.25">
      <c r="A72" s="66">
        <f t="shared" si="3"/>
        <v>65</v>
      </c>
      <c r="B72" s="69"/>
      <c r="C72" s="66" t="e">
        <f>VLOOKUP(B72,'Measure&amp;Incentive Picklist'!E:J,2,FALSE)</f>
        <v>#N/A</v>
      </c>
      <c r="D72" s="79"/>
      <c r="E72" s="245"/>
      <c r="F72" s="295"/>
      <c r="G72" s="69"/>
      <c r="H72" s="69"/>
      <c r="I72" s="69"/>
      <c r="J72" s="71"/>
      <c r="K72" s="71"/>
      <c r="L72" s="72" t="str">
        <f t="shared" ref="L72:L135" si="5">IF(AND(J72="",K72=""),"",$J72+$K72)</f>
        <v/>
      </c>
      <c r="M72" s="85" t="str">
        <f>IFERROR(MIN(IF(B72="","",VLOOKUP(B72,'Measure&amp;Incentive Picklist'!E:J,5,FALSE)*E72),L72),"")</f>
        <v/>
      </c>
      <c r="N72" s="127"/>
      <c r="O72" s="65">
        <f t="shared" si="2"/>
        <v>0</v>
      </c>
      <c r="P72" s="65">
        <f t="shared" ref="P72:P103" si="6">IF(AND(B72&gt;0,ISERROR(O72)),1,0)</f>
        <v>0</v>
      </c>
    </row>
    <row r="73" spans="1:16" x14ac:dyDescent="0.25">
      <c r="A73" s="66">
        <f t="shared" si="3"/>
        <v>66</v>
      </c>
      <c r="B73" s="69"/>
      <c r="C73" s="66" t="e">
        <f>VLOOKUP(B73,'Measure&amp;Incentive Picklist'!E:J,2,FALSE)</f>
        <v>#N/A</v>
      </c>
      <c r="D73" s="79"/>
      <c r="E73" s="245"/>
      <c r="F73" s="295"/>
      <c r="G73" s="69"/>
      <c r="H73" s="69"/>
      <c r="I73" s="69"/>
      <c r="J73" s="71"/>
      <c r="K73" s="71"/>
      <c r="L73" s="72" t="str">
        <f t="shared" si="5"/>
        <v/>
      </c>
      <c r="M73" s="85" t="str">
        <f>IFERROR(MIN(IF(B73="","",VLOOKUP(B73,'Measure&amp;Incentive Picklist'!E:J,5,FALSE)*E73),L73),"")</f>
        <v/>
      </c>
      <c r="N73" s="127"/>
      <c r="O73" s="65">
        <f t="shared" ref="O73:O136" si="7">IF(OR(B73&gt;"",D73&gt;0,E73&gt;0,G73&gt;"",H73&gt;0,I73&gt;0,J73&gt;0,K73&gt;0,N73&gt;0),1,0)</f>
        <v>0</v>
      </c>
      <c r="P73" s="65">
        <f t="shared" si="6"/>
        <v>0</v>
      </c>
    </row>
    <row r="74" spans="1:16" x14ac:dyDescent="0.25">
      <c r="A74" s="66">
        <f t="shared" si="3"/>
        <v>67</v>
      </c>
      <c r="B74" s="69"/>
      <c r="C74" s="66" t="e">
        <f>VLOOKUP(B74,'Measure&amp;Incentive Picklist'!E:J,2,FALSE)</f>
        <v>#N/A</v>
      </c>
      <c r="D74" s="79"/>
      <c r="E74" s="245"/>
      <c r="F74" s="295"/>
      <c r="G74" s="69"/>
      <c r="H74" s="69"/>
      <c r="I74" s="69"/>
      <c r="J74" s="71"/>
      <c r="K74" s="71"/>
      <c r="L74" s="72" t="str">
        <f t="shared" si="5"/>
        <v/>
      </c>
      <c r="M74" s="85" t="str">
        <f>IFERROR(MIN(IF(B74="","",VLOOKUP(B74,'Measure&amp;Incentive Picklist'!E:J,5,FALSE)*E74),L74),"")</f>
        <v/>
      </c>
      <c r="N74" s="127"/>
      <c r="O74" s="65">
        <f t="shared" si="7"/>
        <v>0</v>
      </c>
      <c r="P74" s="65">
        <f t="shared" si="6"/>
        <v>0</v>
      </c>
    </row>
    <row r="75" spans="1:16" x14ac:dyDescent="0.25">
      <c r="A75" s="66">
        <f t="shared" ref="A75:A138" si="8">A74+1</f>
        <v>68</v>
      </c>
      <c r="B75" s="69"/>
      <c r="C75" s="66" t="e">
        <f>VLOOKUP(B75,'Measure&amp;Incentive Picklist'!E:J,2,FALSE)</f>
        <v>#N/A</v>
      </c>
      <c r="D75" s="79"/>
      <c r="E75" s="245"/>
      <c r="F75" s="295"/>
      <c r="G75" s="69"/>
      <c r="H75" s="69"/>
      <c r="I75" s="69"/>
      <c r="J75" s="71"/>
      <c r="K75" s="71"/>
      <c r="L75" s="72" t="str">
        <f t="shared" si="5"/>
        <v/>
      </c>
      <c r="M75" s="85" t="str">
        <f>IFERROR(MIN(IF(B75="","",VLOOKUP(B75,'Measure&amp;Incentive Picklist'!E:J,5,FALSE)*E75),L75),"")</f>
        <v/>
      </c>
      <c r="N75" s="127"/>
      <c r="O75" s="65">
        <f t="shared" si="7"/>
        <v>0</v>
      </c>
      <c r="P75" s="65">
        <f t="shared" si="6"/>
        <v>0</v>
      </c>
    </row>
    <row r="76" spans="1:16" x14ac:dyDescent="0.25">
      <c r="A76" s="66">
        <f t="shared" si="8"/>
        <v>69</v>
      </c>
      <c r="B76" s="69"/>
      <c r="C76" s="66" t="e">
        <f>VLOOKUP(B76,'Measure&amp;Incentive Picklist'!E:J,2,FALSE)</f>
        <v>#N/A</v>
      </c>
      <c r="D76" s="79"/>
      <c r="E76" s="245"/>
      <c r="F76" s="295"/>
      <c r="G76" s="69"/>
      <c r="H76" s="69"/>
      <c r="I76" s="69"/>
      <c r="J76" s="71"/>
      <c r="K76" s="71"/>
      <c r="L76" s="72" t="str">
        <f t="shared" si="5"/>
        <v/>
      </c>
      <c r="M76" s="85" t="str">
        <f>IFERROR(MIN(IF(B76="","",VLOOKUP(B76,'Measure&amp;Incentive Picklist'!E:J,5,FALSE)*E76),L76),"")</f>
        <v/>
      </c>
      <c r="N76" s="127"/>
      <c r="O76" s="65">
        <f t="shared" si="7"/>
        <v>0</v>
      </c>
      <c r="P76" s="65">
        <f t="shared" si="6"/>
        <v>0</v>
      </c>
    </row>
    <row r="77" spans="1:16" x14ac:dyDescent="0.25">
      <c r="A77" s="66">
        <f t="shared" si="8"/>
        <v>70</v>
      </c>
      <c r="B77" s="69"/>
      <c r="C77" s="66" t="e">
        <f>VLOOKUP(B77,'Measure&amp;Incentive Picklist'!E:J,2,FALSE)</f>
        <v>#N/A</v>
      </c>
      <c r="D77" s="79"/>
      <c r="E77" s="245"/>
      <c r="F77" s="295"/>
      <c r="G77" s="69"/>
      <c r="H77" s="69"/>
      <c r="I77" s="69"/>
      <c r="J77" s="71"/>
      <c r="K77" s="71"/>
      <c r="L77" s="72" t="str">
        <f t="shared" si="5"/>
        <v/>
      </c>
      <c r="M77" s="85" t="str">
        <f>IFERROR(MIN(IF(B77="","",VLOOKUP(B77,'Measure&amp;Incentive Picklist'!E:J,5,FALSE)*E77),L77),"")</f>
        <v/>
      </c>
      <c r="N77" s="127"/>
      <c r="O77" s="65">
        <f t="shared" si="7"/>
        <v>0</v>
      </c>
      <c r="P77" s="65">
        <f t="shared" si="6"/>
        <v>0</v>
      </c>
    </row>
    <row r="78" spans="1:16" x14ac:dyDescent="0.25">
      <c r="A78" s="66">
        <f t="shared" si="8"/>
        <v>71</v>
      </c>
      <c r="B78" s="69"/>
      <c r="C78" s="66" t="e">
        <f>VLOOKUP(B78,'Measure&amp;Incentive Picklist'!E:J,2,FALSE)</f>
        <v>#N/A</v>
      </c>
      <c r="D78" s="79"/>
      <c r="E78" s="245"/>
      <c r="F78" s="295"/>
      <c r="G78" s="69"/>
      <c r="H78" s="69"/>
      <c r="I78" s="69"/>
      <c r="J78" s="71"/>
      <c r="K78" s="71"/>
      <c r="L78" s="72" t="str">
        <f t="shared" si="5"/>
        <v/>
      </c>
      <c r="M78" s="85" t="str">
        <f>IFERROR(MIN(IF(B78="","",VLOOKUP(B78,'Measure&amp;Incentive Picklist'!E:J,5,FALSE)*E78),L78),"")</f>
        <v/>
      </c>
      <c r="N78" s="127"/>
      <c r="O78" s="65">
        <f t="shared" si="7"/>
        <v>0</v>
      </c>
      <c r="P78" s="65">
        <f t="shared" si="6"/>
        <v>0</v>
      </c>
    </row>
    <row r="79" spans="1:16" x14ac:dyDescent="0.25">
      <c r="A79" s="66">
        <f t="shared" si="8"/>
        <v>72</v>
      </c>
      <c r="B79" s="69"/>
      <c r="C79" s="66" t="e">
        <f>VLOOKUP(B79,'Measure&amp;Incentive Picklist'!E:J,2,FALSE)</f>
        <v>#N/A</v>
      </c>
      <c r="D79" s="79"/>
      <c r="E79" s="245"/>
      <c r="F79" s="295"/>
      <c r="G79" s="69"/>
      <c r="H79" s="69"/>
      <c r="I79" s="69"/>
      <c r="J79" s="71"/>
      <c r="K79" s="71"/>
      <c r="L79" s="72" t="str">
        <f t="shared" si="5"/>
        <v/>
      </c>
      <c r="M79" s="85" t="str">
        <f>IFERROR(MIN(IF(B79="","",VLOOKUP(B79,'Measure&amp;Incentive Picklist'!E:J,5,FALSE)*E79),L79),"")</f>
        <v/>
      </c>
      <c r="N79" s="127"/>
      <c r="O79" s="65">
        <f t="shared" si="7"/>
        <v>0</v>
      </c>
      <c r="P79" s="65">
        <f t="shared" si="6"/>
        <v>0</v>
      </c>
    </row>
    <row r="80" spans="1:16" x14ac:dyDescent="0.25">
      <c r="A80" s="66">
        <f t="shared" si="8"/>
        <v>73</v>
      </c>
      <c r="B80" s="69"/>
      <c r="C80" s="66" t="e">
        <f>VLOOKUP(B80,'Measure&amp;Incentive Picklist'!E:J,2,FALSE)</f>
        <v>#N/A</v>
      </c>
      <c r="D80" s="79"/>
      <c r="E80" s="245"/>
      <c r="F80" s="295"/>
      <c r="G80" s="69"/>
      <c r="H80" s="69"/>
      <c r="I80" s="69"/>
      <c r="J80" s="71"/>
      <c r="K80" s="71"/>
      <c r="L80" s="72" t="str">
        <f t="shared" si="5"/>
        <v/>
      </c>
      <c r="M80" s="85" t="str">
        <f>IFERROR(MIN(IF(B80="","",VLOOKUP(B80,'Measure&amp;Incentive Picklist'!E:J,5,FALSE)*E80),L80),"")</f>
        <v/>
      </c>
      <c r="N80" s="127"/>
      <c r="O80" s="65">
        <f t="shared" si="7"/>
        <v>0</v>
      </c>
      <c r="P80" s="65">
        <f t="shared" si="6"/>
        <v>0</v>
      </c>
    </row>
    <row r="81" spans="1:16" x14ac:dyDescent="0.25">
      <c r="A81" s="66">
        <f t="shared" si="8"/>
        <v>74</v>
      </c>
      <c r="B81" s="69"/>
      <c r="C81" s="66" t="e">
        <f>VLOOKUP(B81,'Measure&amp;Incentive Picklist'!E:J,2,FALSE)</f>
        <v>#N/A</v>
      </c>
      <c r="D81" s="79"/>
      <c r="E81" s="245"/>
      <c r="F81" s="295"/>
      <c r="G81" s="69"/>
      <c r="H81" s="69"/>
      <c r="I81" s="69"/>
      <c r="J81" s="71"/>
      <c r="K81" s="71"/>
      <c r="L81" s="72" t="str">
        <f t="shared" si="5"/>
        <v/>
      </c>
      <c r="M81" s="85" t="str">
        <f>IFERROR(MIN(IF(B81="","",VLOOKUP(B81,'Measure&amp;Incentive Picklist'!E:J,5,FALSE)*E81),L81),"")</f>
        <v/>
      </c>
      <c r="N81" s="127"/>
      <c r="O81" s="65">
        <f t="shared" si="7"/>
        <v>0</v>
      </c>
      <c r="P81" s="65">
        <f t="shared" si="6"/>
        <v>0</v>
      </c>
    </row>
    <row r="82" spans="1:16" x14ac:dyDescent="0.25">
      <c r="A82" s="66">
        <f t="shared" si="8"/>
        <v>75</v>
      </c>
      <c r="B82" s="69"/>
      <c r="C82" s="66" t="e">
        <f>VLOOKUP(B82,'Measure&amp;Incentive Picklist'!E:J,2,FALSE)</f>
        <v>#N/A</v>
      </c>
      <c r="D82" s="79"/>
      <c r="E82" s="245"/>
      <c r="F82" s="295"/>
      <c r="G82" s="69"/>
      <c r="H82" s="69"/>
      <c r="I82" s="69"/>
      <c r="J82" s="71"/>
      <c r="K82" s="71"/>
      <c r="L82" s="72" t="str">
        <f t="shared" si="5"/>
        <v/>
      </c>
      <c r="M82" s="85" t="str">
        <f>IFERROR(MIN(IF(B82="","",VLOOKUP(B82,'Measure&amp;Incentive Picklist'!E:J,5,FALSE)*E82),L82),"")</f>
        <v/>
      </c>
      <c r="N82" s="127"/>
      <c r="O82" s="65">
        <f t="shared" si="7"/>
        <v>0</v>
      </c>
      <c r="P82" s="65">
        <f t="shared" si="6"/>
        <v>0</v>
      </c>
    </row>
    <row r="83" spans="1:16" x14ac:dyDescent="0.25">
      <c r="A83" s="66">
        <f t="shared" si="8"/>
        <v>76</v>
      </c>
      <c r="B83" s="69"/>
      <c r="C83" s="66" t="e">
        <f>VLOOKUP(B83,'Measure&amp;Incentive Picklist'!E:J,2,FALSE)</f>
        <v>#N/A</v>
      </c>
      <c r="D83" s="79"/>
      <c r="E83" s="245"/>
      <c r="F83" s="295"/>
      <c r="G83" s="69"/>
      <c r="H83" s="69"/>
      <c r="I83" s="69"/>
      <c r="J83" s="71"/>
      <c r="K83" s="71"/>
      <c r="L83" s="72" t="str">
        <f t="shared" si="5"/>
        <v/>
      </c>
      <c r="M83" s="85" t="str">
        <f>IFERROR(MIN(IF(B83="","",VLOOKUP(B83,'Measure&amp;Incentive Picklist'!E:J,5,FALSE)*E83),L83),"")</f>
        <v/>
      </c>
      <c r="N83" s="127"/>
      <c r="O83" s="65">
        <f t="shared" si="7"/>
        <v>0</v>
      </c>
      <c r="P83" s="65">
        <f t="shared" si="6"/>
        <v>0</v>
      </c>
    </row>
    <row r="84" spans="1:16" x14ac:dyDescent="0.25">
      <c r="A84" s="66">
        <f t="shared" si="8"/>
        <v>77</v>
      </c>
      <c r="B84" s="69"/>
      <c r="C84" s="66" t="e">
        <f>VLOOKUP(B84,'Measure&amp;Incentive Picklist'!E:J,2,FALSE)</f>
        <v>#N/A</v>
      </c>
      <c r="D84" s="79"/>
      <c r="E84" s="245"/>
      <c r="F84" s="295"/>
      <c r="G84" s="69"/>
      <c r="H84" s="69"/>
      <c r="I84" s="69"/>
      <c r="J84" s="71"/>
      <c r="K84" s="71"/>
      <c r="L84" s="72" t="str">
        <f t="shared" si="5"/>
        <v/>
      </c>
      <c r="M84" s="85" t="str">
        <f>IFERROR(MIN(IF(B84="","",VLOOKUP(B84,'Measure&amp;Incentive Picklist'!E:J,5,FALSE)*E84),L84),"")</f>
        <v/>
      </c>
      <c r="N84" s="127"/>
      <c r="O84" s="65">
        <f t="shared" si="7"/>
        <v>0</v>
      </c>
      <c r="P84" s="65">
        <f t="shared" si="6"/>
        <v>0</v>
      </c>
    </row>
    <row r="85" spans="1:16" x14ac:dyDescent="0.25">
      <c r="A85" s="66">
        <f t="shared" si="8"/>
        <v>78</v>
      </c>
      <c r="B85" s="69"/>
      <c r="C85" s="66" t="e">
        <f>VLOOKUP(B85,'Measure&amp;Incentive Picklist'!E:J,2,FALSE)</f>
        <v>#N/A</v>
      </c>
      <c r="D85" s="79"/>
      <c r="E85" s="245"/>
      <c r="F85" s="295"/>
      <c r="G85" s="69"/>
      <c r="H85" s="69"/>
      <c r="I85" s="69"/>
      <c r="J85" s="71"/>
      <c r="K85" s="71"/>
      <c r="L85" s="72" t="str">
        <f t="shared" si="5"/>
        <v/>
      </c>
      <c r="M85" s="85" t="str">
        <f>IFERROR(MIN(IF(B85="","",VLOOKUP(B85,'Measure&amp;Incentive Picklist'!E:J,5,FALSE)*E85),L85),"")</f>
        <v/>
      </c>
      <c r="N85" s="127"/>
      <c r="O85" s="65">
        <f t="shared" si="7"/>
        <v>0</v>
      </c>
      <c r="P85" s="65">
        <f t="shared" si="6"/>
        <v>0</v>
      </c>
    </row>
    <row r="86" spans="1:16" x14ac:dyDescent="0.25">
      <c r="A86" s="66">
        <f t="shared" si="8"/>
        <v>79</v>
      </c>
      <c r="B86" s="69"/>
      <c r="C86" s="66" t="e">
        <f>VLOOKUP(B86,'Measure&amp;Incentive Picklist'!E:J,2,FALSE)</f>
        <v>#N/A</v>
      </c>
      <c r="D86" s="79"/>
      <c r="E86" s="245"/>
      <c r="F86" s="295"/>
      <c r="G86" s="69"/>
      <c r="H86" s="69"/>
      <c r="I86" s="69"/>
      <c r="J86" s="71"/>
      <c r="K86" s="71"/>
      <c r="L86" s="72" t="str">
        <f t="shared" si="5"/>
        <v/>
      </c>
      <c r="M86" s="85" t="str">
        <f>IFERROR(MIN(IF(B86="","",VLOOKUP(B86,'Measure&amp;Incentive Picklist'!E:J,5,FALSE)*E86),L86),"")</f>
        <v/>
      </c>
      <c r="N86" s="127"/>
      <c r="O86" s="65">
        <f t="shared" si="7"/>
        <v>0</v>
      </c>
      <c r="P86" s="65">
        <f t="shared" si="6"/>
        <v>0</v>
      </c>
    </row>
    <row r="87" spans="1:16" x14ac:dyDescent="0.25">
      <c r="A87" s="66">
        <f t="shared" si="8"/>
        <v>80</v>
      </c>
      <c r="B87" s="69"/>
      <c r="C87" s="66" t="e">
        <f>VLOOKUP(B87,'Measure&amp;Incentive Picklist'!E:J,2,FALSE)</f>
        <v>#N/A</v>
      </c>
      <c r="D87" s="79"/>
      <c r="E87" s="245"/>
      <c r="F87" s="295"/>
      <c r="G87" s="69"/>
      <c r="H87" s="69"/>
      <c r="I87" s="69"/>
      <c r="J87" s="71"/>
      <c r="K87" s="71"/>
      <c r="L87" s="72" t="str">
        <f t="shared" si="5"/>
        <v/>
      </c>
      <c r="M87" s="85" t="str">
        <f>IFERROR(MIN(IF(B87="","",VLOOKUP(B87,'Measure&amp;Incentive Picklist'!E:J,5,FALSE)*E87),L87),"")</f>
        <v/>
      </c>
      <c r="N87" s="127"/>
      <c r="O87" s="65">
        <f t="shared" si="7"/>
        <v>0</v>
      </c>
      <c r="P87" s="65">
        <f t="shared" si="6"/>
        <v>0</v>
      </c>
    </row>
    <row r="88" spans="1:16" x14ac:dyDescent="0.25">
      <c r="A88" s="66">
        <f t="shared" si="8"/>
        <v>81</v>
      </c>
      <c r="B88" s="69"/>
      <c r="C88" s="66" t="e">
        <f>VLOOKUP(B88,'Measure&amp;Incentive Picklist'!E:J,2,FALSE)</f>
        <v>#N/A</v>
      </c>
      <c r="D88" s="79"/>
      <c r="E88" s="245"/>
      <c r="F88" s="295"/>
      <c r="G88" s="69"/>
      <c r="H88" s="69"/>
      <c r="I88" s="69"/>
      <c r="J88" s="71"/>
      <c r="K88" s="71"/>
      <c r="L88" s="72" t="str">
        <f t="shared" si="5"/>
        <v/>
      </c>
      <c r="M88" s="85" t="str">
        <f>IFERROR(MIN(IF(B88="","",VLOOKUP(B88,'Measure&amp;Incentive Picklist'!E:J,5,FALSE)*E88),L88),"")</f>
        <v/>
      </c>
      <c r="N88" s="127"/>
      <c r="O88" s="65">
        <f t="shared" si="7"/>
        <v>0</v>
      </c>
      <c r="P88" s="65">
        <f t="shared" si="6"/>
        <v>0</v>
      </c>
    </row>
    <row r="89" spans="1:16" x14ac:dyDescent="0.25">
      <c r="A89" s="66">
        <f t="shared" si="8"/>
        <v>82</v>
      </c>
      <c r="B89" s="69"/>
      <c r="C89" s="66" t="e">
        <f>VLOOKUP(B89,'Measure&amp;Incentive Picklist'!E:J,2,FALSE)</f>
        <v>#N/A</v>
      </c>
      <c r="D89" s="79"/>
      <c r="E89" s="245"/>
      <c r="F89" s="295"/>
      <c r="G89" s="69"/>
      <c r="H89" s="69"/>
      <c r="I89" s="69"/>
      <c r="J89" s="71"/>
      <c r="K89" s="71"/>
      <c r="L89" s="72" t="str">
        <f t="shared" si="5"/>
        <v/>
      </c>
      <c r="M89" s="85" t="str">
        <f>IFERROR(MIN(IF(B89="","",VLOOKUP(B89,'Measure&amp;Incentive Picklist'!E:J,5,FALSE)*E89),L89),"")</f>
        <v/>
      </c>
      <c r="N89" s="127"/>
      <c r="O89" s="65">
        <f t="shared" si="7"/>
        <v>0</v>
      </c>
      <c r="P89" s="65">
        <f t="shared" si="6"/>
        <v>0</v>
      </c>
    </row>
    <row r="90" spans="1:16" x14ac:dyDescent="0.25">
      <c r="A90" s="66">
        <f t="shared" si="8"/>
        <v>83</v>
      </c>
      <c r="B90" s="69"/>
      <c r="C90" s="66" t="e">
        <f>VLOOKUP(B90,'Measure&amp;Incentive Picklist'!E:J,2,FALSE)</f>
        <v>#N/A</v>
      </c>
      <c r="D90" s="79"/>
      <c r="E90" s="245"/>
      <c r="F90" s="295"/>
      <c r="G90" s="69"/>
      <c r="H90" s="69"/>
      <c r="I90" s="69"/>
      <c r="J90" s="71"/>
      <c r="K90" s="71"/>
      <c r="L90" s="72" t="str">
        <f t="shared" si="5"/>
        <v/>
      </c>
      <c r="M90" s="85" t="str">
        <f>IFERROR(MIN(IF(B90="","",VLOOKUP(B90,'Measure&amp;Incentive Picklist'!E:J,5,FALSE)*E90),L90),"")</f>
        <v/>
      </c>
      <c r="N90" s="127"/>
      <c r="O90" s="65">
        <f t="shared" si="7"/>
        <v>0</v>
      </c>
      <c r="P90" s="65">
        <f t="shared" si="6"/>
        <v>0</v>
      </c>
    </row>
    <row r="91" spans="1:16" x14ac:dyDescent="0.25">
      <c r="A91" s="66">
        <f t="shared" si="8"/>
        <v>84</v>
      </c>
      <c r="B91" s="69"/>
      <c r="C91" s="66" t="e">
        <f>VLOOKUP(B91,'Measure&amp;Incentive Picklist'!E:J,2,FALSE)</f>
        <v>#N/A</v>
      </c>
      <c r="D91" s="79"/>
      <c r="E91" s="245"/>
      <c r="F91" s="295"/>
      <c r="G91" s="69"/>
      <c r="H91" s="69"/>
      <c r="I91" s="69"/>
      <c r="J91" s="71"/>
      <c r="K91" s="71"/>
      <c r="L91" s="72" t="str">
        <f t="shared" si="5"/>
        <v/>
      </c>
      <c r="M91" s="85" t="str">
        <f>IFERROR(MIN(IF(B91="","",VLOOKUP(B91,'Measure&amp;Incentive Picklist'!E:J,5,FALSE)*E91),L91),"")</f>
        <v/>
      </c>
      <c r="N91" s="127"/>
      <c r="O91" s="65">
        <f t="shared" si="7"/>
        <v>0</v>
      </c>
      <c r="P91" s="65">
        <f t="shared" si="6"/>
        <v>0</v>
      </c>
    </row>
    <row r="92" spans="1:16" x14ac:dyDescent="0.25">
      <c r="A92" s="66">
        <f t="shared" si="8"/>
        <v>85</v>
      </c>
      <c r="B92" s="69"/>
      <c r="C92" s="66" t="e">
        <f>VLOOKUP(B92,'Measure&amp;Incentive Picklist'!E:J,2,FALSE)</f>
        <v>#N/A</v>
      </c>
      <c r="D92" s="79"/>
      <c r="E92" s="245"/>
      <c r="F92" s="295"/>
      <c r="G92" s="69"/>
      <c r="H92" s="69"/>
      <c r="I92" s="69"/>
      <c r="J92" s="71"/>
      <c r="K92" s="71"/>
      <c r="L92" s="72" t="str">
        <f t="shared" si="5"/>
        <v/>
      </c>
      <c r="M92" s="85" t="str">
        <f>IFERROR(MIN(IF(B92="","",VLOOKUP(B92,'Measure&amp;Incentive Picklist'!E:J,5,FALSE)*E92),L92),"")</f>
        <v/>
      </c>
      <c r="N92" s="127"/>
      <c r="O92" s="65">
        <f t="shared" si="7"/>
        <v>0</v>
      </c>
      <c r="P92" s="65">
        <f t="shared" si="6"/>
        <v>0</v>
      </c>
    </row>
    <row r="93" spans="1:16" x14ac:dyDescent="0.25">
      <c r="A93" s="66">
        <f t="shared" si="8"/>
        <v>86</v>
      </c>
      <c r="B93" s="69"/>
      <c r="C93" s="66" t="e">
        <f>VLOOKUP(B93,'Measure&amp;Incentive Picklist'!E:J,2,FALSE)</f>
        <v>#N/A</v>
      </c>
      <c r="D93" s="79"/>
      <c r="E93" s="245"/>
      <c r="F93" s="295"/>
      <c r="G93" s="69"/>
      <c r="H93" s="69"/>
      <c r="I93" s="69"/>
      <c r="J93" s="71"/>
      <c r="K93" s="71"/>
      <c r="L93" s="72" t="str">
        <f t="shared" si="5"/>
        <v/>
      </c>
      <c r="M93" s="85" t="str">
        <f>IFERROR(MIN(IF(B93="","",VLOOKUP(B93,'Measure&amp;Incentive Picklist'!E:J,5,FALSE)*E93),L93),"")</f>
        <v/>
      </c>
      <c r="N93" s="127"/>
      <c r="O93" s="65">
        <f t="shared" si="7"/>
        <v>0</v>
      </c>
      <c r="P93" s="65">
        <f t="shared" si="6"/>
        <v>0</v>
      </c>
    </row>
    <row r="94" spans="1:16" x14ac:dyDescent="0.25">
      <c r="A94" s="66">
        <f t="shared" si="8"/>
        <v>87</v>
      </c>
      <c r="B94" s="69"/>
      <c r="C94" s="66" t="e">
        <f>VLOOKUP(B94,'Measure&amp;Incentive Picklist'!E:J,2,FALSE)</f>
        <v>#N/A</v>
      </c>
      <c r="D94" s="79"/>
      <c r="E94" s="245"/>
      <c r="F94" s="295"/>
      <c r="G94" s="69"/>
      <c r="H94" s="69"/>
      <c r="I94" s="69"/>
      <c r="J94" s="71"/>
      <c r="K94" s="71"/>
      <c r="L94" s="72" t="str">
        <f t="shared" si="5"/>
        <v/>
      </c>
      <c r="M94" s="85" t="str">
        <f>IFERROR(MIN(IF(B94="","",VLOOKUP(B94,'Measure&amp;Incentive Picklist'!E:J,5,FALSE)*E94),L94),"")</f>
        <v/>
      </c>
      <c r="N94" s="127"/>
      <c r="O94" s="65">
        <f t="shared" si="7"/>
        <v>0</v>
      </c>
      <c r="P94" s="65">
        <f t="shared" si="6"/>
        <v>0</v>
      </c>
    </row>
    <row r="95" spans="1:16" x14ac:dyDescent="0.25">
      <c r="A95" s="66">
        <f t="shared" si="8"/>
        <v>88</v>
      </c>
      <c r="B95" s="69"/>
      <c r="C95" s="66" t="e">
        <f>VLOOKUP(B95,'Measure&amp;Incentive Picklist'!E:J,2,FALSE)</f>
        <v>#N/A</v>
      </c>
      <c r="D95" s="79"/>
      <c r="E95" s="245"/>
      <c r="F95" s="295"/>
      <c r="G95" s="69"/>
      <c r="H95" s="69"/>
      <c r="I95" s="69"/>
      <c r="J95" s="71"/>
      <c r="K95" s="71"/>
      <c r="L95" s="72" t="str">
        <f t="shared" si="5"/>
        <v/>
      </c>
      <c r="M95" s="85" t="str">
        <f>IFERROR(MIN(IF(B95="","",VLOOKUP(B95,'Measure&amp;Incentive Picklist'!E:J,5,FALSE)*E95),L95),"")</f>
        <v/>
      </c>
      <c r="N95" s="127"/>
      <c r="O95" s="65">
        <f t="shared" si="7"/>
        <v>0</v>
      </c>
      <c r="P95" s="65">
        <f t="shared" si="6"/>
        <v>0</v>
      </c>
    </row>
    <row r="96" spans="1:16" x14ac:dyDescent="0.25">
      <c r="A96" s="66">
        <f t="shared" si="8"/>
        <v>89</v>
      </c>
      <c r="B96" s="69"/>
      <c r="C96" s="66" t="e">
        <f>VLOOKUP(B96,'Measure&amp;Incentive Picklist'!E:J,2,FALSE)</f>
        <v>#N/A</v>
      </c>
      <c r="D96" s="79"/>
      <c r="E96" s="245"/>
      <c r="F96" s="295"/>
      <c r="G96" s="69"/>
      <c r="H96" s="69"/>
      <c r="I96" s="69"/>
      <c r="J96" s="71"/>
      <c r="K96" s="71"/>
      <c r="L96" s="72" t="str">
        <f t="shared" si="5"/>
        <v/>
      </c>
      <c r="M96" s="85" t="str">
        <f>IFERROR(MIN(IF(B96="","",VLOOKUP(B96,'Measure&amp;Incentive Picklist'!E:J,5,FALSE)*E96),L96),"")</f>
        <v/>
      </c>
      <c r="N96" s="127"/>
      <c r="O96" s="65">
        <f t="shared" si="7"/>
        <v>0</v>
      </c>
      <c r="P96" s="65">
        <f t="shared" si="6"/>
        <v>0</v>
      </c>
    </row>
    <row r="97" spans="1:16" x14ac:dyDescent="0.25">
      <c r="A97" s="66">
        <f t="shared" si="8"/>
        <v>90</v>
      </c>
      <c r="B97" s="69"/>
      <c r="C97" s="66" t="e">
        <f>VLOOKUP(B97,'Measure&amp;Incentive Picklist'!E:J,2,FALSE)</f>
        <v>#N/A</v>
      </c>
      <c r="D97" s="79"/>
      <c r="E97" s="245"/>
      <c r="F97" s="295"/>
      <c r="G97" s="69"/>
      <c r="H97" s="69"/>
      <c r="I97" s="69"/>
      <c r="J97" s="71"/>
      <c r="K97" s="71"/>
      <c r="L97" s="72" t="str">
        <f t="shared" si="5"/>
        <v/>
      </c>
      <c r="M97" s="85" t="str">
        <f>IFERROR(MIN(IF(B97="","",VLOOKUP(B97,'Measure&amp;Incentive Picklist'!E:J,5,FALSE)*E97),L97),"")</f>
        <v/>
      </c>
      <c r="N97" s="127"/>
      <c r="O97" s="65">
        <f t="shared" si="7"/>
        <v>0</v>
      </c>
      <c r="P97" s="65">
        <f t="shared" si="6"/>
        <v>0</v>
      </c>
    </row>
    <row r="98" spans="1:16" x14ac:dyDescent="0.25">
      <c r="A98" s="66">
        <f t="shared" si="8"/>
        <v>91</v>
      </c>
      <c r="B98" s="69"/>
      <c r="C98" s="66" t="e">
        <f>VLOOKUP(B98,'Measure&amp;Incentive Picklist'!E:J,2,FALSE)</f>
        <v>#N/A</v>
      </c>
      <c r="D98" s="79"/>
      <c r="E98" s="245"/>
      <c r="F98" s="295"/>
      <c r="G98" s="69"/>
      <c r="H98" s="69"/>
      <c r="I98" s="69"/>
      <c r="J98" s="71"/>
      <c r="K98" s="71"/>
      <c r="L98" s="72" t="str">
        <f t="shared" si="5"/>
        <v/>
      </c>
      <c r="M98" s="85" t="str">
        <f>IFERROR(MIN(IF(B98="","",VLOOKUP(B98,'Measure&amp;Incentive Picklist'!E:J,5,FALSE)*E98),L98),"")</f>
        <v/>
      </c>
      <c r="N98" s="127"/>
      <c r="O98" s="65">
        <f t="shared" si="7"/>
        <v>0</v>
      </c>
      <c r="P98" s="65">
        <f t="shared" si="6"/>
        <v>0</v>
      </c>
    </row>
    <row r="99" spans="1:16" x14ac:dyDescent="0.25">
      <c r="A99" s="66">
        <f t="shared" si="8"/>
        <v>92</v>
      </c>
      <c r="B99" s="69"/>
      <c r="C99" s="66" t="e">
        <f>VLOOKUP(B99,'Measure&amp;Incentive Picklist'!E:J,2,FALSE)</f>
        <v>#N/A</v>
      </c>
      <c r="D99" s="79"/>
      <c r="E99" s="245"/>
      <c r="F99" s="295"/>
      <c r="G99" s="69"/>
      <c r="H99" s="69"/>
      <c r="I99" s="69"/>
      <c r="J99" s="71"/>
      <c r="K99" s="71"/>
      <c r="L99" s="72" t="str">
        <f t="shared" si="5"/>
        <v/>
      </c>
      <c r="M99" s="85" t="str">
        <f>IFERROR(MIN(IF(B99="","",VLOOKUP(B99,'Measure&amp;Incentive Picklist'!E:J,5,FALSE)*E99),L99),"")</f>
        <v/>
      </c>
      <c r="N99" s="127"/>
      <c r="O99" s="65">
        <f t="shared" si="7"/>
        <v>0</v>
      </c>
      <c r="P99" s="65">
        <f t="shared" si="6"/>
        <v>0</v>
      </c>
    </row>
    <row r="100" spans="1:16" x14ac:dyDescent="0.25">
      <c r="A100" s="66">
        <f t="shared" si="8"/>
        <v>93</v>
      </c>
      <c r="B100" s="69"/>
      <c r="C100" s="66" t="e">
        <f>VLOOKUP(B100,'Measure&amp;Incentive Picklist'!E:J,2,FALSE)</f>
        <v>#N/A</v>
      </c>
      <c r="D100" s="79"/>
      <c r="E100" s="245"/>
      <c r="F100" s="295"/>
      <c r="G100" s="69"/>
      <c r="H100" s="69"/>
      <c r="I100" s="69"/>
      <c r="J100" s="71"/>
      <c r="K100" s="71"/>
      <c r="L100" s="72" t="str">
        <f t="shared" si="5"/>
        <v/>
      </c>
      <c r="M100" s="85" t="str">
        <f>IFERROR(MIN(IF(B100="","",VLOOKUP(B100,'Measure&amp;Incentive Picklist'!E:J,5,FALSE)*E100),L100),"")</f>
        <v/>
      </c>
      <c r="N100" s="127"/>
      <c r="O100" s="65">
        <f t="shared" si="7"/>
        <v>0</v>
      </c>
      <c r="P100" s="65">
        <f t="shared" si="6"/>
        <v>0</v>
      </c>
    </row>
    <row r="101" spans="1:16" x14ac:dyDescent="0.25">
      <c r="A101" s="66">
        <f t="shared" si="8"/>
        <v>94</v>
      </c>
      <c r="B101" s="69"/>
      <c r="C101" s="66" t="e">
        <f>VLOOKUP(B101,'Measure&amp;Incentive Picklist'!E:J,2,FALSE)</f>
        <v>#N/A</v>
      </c>
      <c r="D101" s="79"/>
      <c r="E101" s="245"/>
      <c r="F101" s="295"/>
      <c r="G101" s="69"/>
      <c r="H101" s="69"/>
      <c r="I101" s="69"/>
      <c r="J101" s="71"/>
      <c r="K101" s="71"/>
      <c r="L101" s="72" t="str">
        <f t="shared" si="5"/>
        <v/>
      </c>
      <c r="M101" s="85" t="str">
        <f>IFERROR(MIN(IF(B101="","",VLOOKUP(B101,'Measure&amp;Incentive Picklist'!E:J,5,FALSE)*E101),L101),"")</f>
        <v/>
      </c>
      <c r="N101" s="127"/>
      <c r="O101" s="65">
        <f t="shared" si="7"/>
        <v>0</v>
      </c>
      <c r="P101" s="65">
        <f t="shared" si="6"/>
        <v>0</v>
      </c>
    </row>
    <row r="102" spans="1:16" x14ac:dyDescent="0.25">
      <c r="A102" s="66">
        <f t="shared" si="8"/>
        <v>95</v>
      </c>
      <c r="B102" s="69"/>
      <c r="C102" s="66" t="e">
        <f>VLOOKUP(B102,'Measure&amp;Incentive Picklist'!E:J,2,FALSE)</f>
        <v>#N/A</v>
      </c>
      <c r="D102" s="79"/>
      <c r="E102" s="245"/>
      <c r="F102" s="295"/>
      <c r="G102" s="69"/>
      <c r="H102" s="69"/>
      <c r="I102" s="69"/>
      <c r="J102" s="71"/>
      <c r="K102" s="71"/>
      <c r="L102" s="72" t="str">
        <f t="shared" si="5"/>
        <v/>
      </c>
      <c r="M102" s="85" t="str">
        <f>IFERROR(MIN(IF(B102="","",VLOOKUP(B102,'Measure&amp;Incentive Picklist'!E:J,5,FALSE)*E102),L102),"")</f>
        <v/>
      </c>
      <c r="N102" s="127"/>
      <c r="O102" s="65">
        <f t="shared" si="7"/>
        <v>0</v>
      </c>
      <c r="P102" s="65">
        <f t="shared" si="6"/>
        <v>0</v>
      </c>
    </row>
    <row r="103" spans="1:16" x14ac:dyDescent="0.25">
      <c r="A103" s="66">
        <f t="shared" si="8"/>
        <v>96</v>
      </c>
      <c r="B103" s="69"/>
      <c r="C103" s="66" t="e">
        <f>VLOOKUP(B103,'Measure&amp;Incentive Picklist'!E:J,2,FALSE)</f>
        <v>#N/A</v>
      </c>
      <c r="D103" s="79"/>
      <c r="E103" s="245"/>
      <c r="F103" s="295"/>
      <c r="G103" s="69"/>
      <c r="H103" s="69"/>
      <c r="I103" s="69"/>
      <c r="J103" s="71"/>
      <c r="K103" s="71"/>
      <c r="L103" s="72" t="str">
        <f t="shared" si="5"/>
        <v/>
      </c>
      <c r="M103" s="85" t="str">
        <f>IFERROR(MIN(IF(B103="","",VLOOKUP(B103,'Measure&amp;Incentive Picklist'!E:J,5,FALSE)*E103),L103),"")</f>
        <v/>
      </c>
      <c r="N103" s="127"/>
      <c r="O103" s="65">
        <f t="shared" si="7"/>
        <v>0</v>
      </c>
      <c r="P103" s="65">
        <f t="shared" si="6"/>
        <v>0</v>
      </c>
    </row>
    <row r="104" spans="1:16" x14ac:dyDescent="0.25">
      <c r="A104" s="66">
        <f t="shared" si="8"/>
        <v>97</v>
      </c>
      <c r="B104" s="69"/>
      <c r="C104" s="66" t="e">
        <f>VLOOKUP(B104,'Measure&amp;Incentive Picklist'!E:J,2,FALSE)</f>
        <v>#N/A</v>
      </c>
      <c r="D104" s="79"/>
      <c r="E104" s="245"/>
      <c r="F104" s="295"/>
      <c r="G104" s="69"/>
      <c r="H104" s="69"/>
      <c r="I104" s="69"/>
      <c r="J104" s="71"/>
      <c r="K104" s="71"/>
      <c r="L104" s="72" t="str">
        <f t="shared" si="5"/>
        <v/>
      </c>
      <c r="M104" s="85" t="str">
        <f>IFERROR(MIN(IF(B104="","",VLOOKUP(B104,'Measure&amp;Incentive Picklist'!E:J,5,FALSE)*E104),L104),"")</f>
        <v/>
      </c>
      <c r="N104" s="127"/>
      <c r="O104" s="65">
        <f t="shared" si="7"/>
        <v>0</v>
      </c>
      <c r="P104" s="65">
        <f t="shared" ref="P104:P135" si="9">IF(AND(B104&gt;0,ISERROR(O104)),1,0)</f>
        <v>0</v>
      </c>
    </row>
    <row r="105" spans="1:16" x14ac:dyDescent="0.25">
      <c r="A105" s="66">
        <f t="shared" si="8"/>
        <v>98</v>
      </c>
      <c r="B105" s="69"/>
      <c r="C105" s="66" t="e">
        <f>VLOOKUP(B105,'Measure&amp;Incentive Picklist'!E:J,2,FALSE)</f>
        <v>#N/A</v>
      </c>
      <c r="D105" s="79"/>
      <c r="E105" s="245"/>
      <c r="F105" s="295"/>
      <c r="G105" s="69"/>
      <c r="H105" s="69"/>
      <c r="I105" s="69"/>
      <c r="J105" s="71"/>
      <c r="K105" s="71"/>
      <c r="L105" s="72" t="str">
        <f t="shared" si="5"/>
        <v/>
      </c>
      <c r="M105" s="85" t="str">
        <f>IFERROR(MIN(IF(B105="","",VLOOKUP(B105,'Measure&amp;Incentive Picklist'!E:J,5,FALSE)*E105),L105),"")</f>
        <v/>
      </c>
      <c r="N105" s="127"/>
      <c r="O105" s="65">
        <f t="shared" si="7"/>
        <v>0</v>
      </c>
      <c r="P105" s="65">
        <f t="shared" si="9"/>
        <v>0</v>
      </c>
    </row>
    <row r="106" spans="1:16" x14ac:dyDescent="0.25">
      <c r="A106" s="66">
        <f t="shared" si="8"/>
        <v>99</v>
      </c>
      <c r="B106" s="69"/>
      <c r="C106" s="66" t="e">
        <f>VLOOKUP(B106,'Measure&amp;Incentive Picklist'!E:J,2,FALSE)</f>
        <v>#N/A</v>
      </c>
      <c r="D106" s="79"/>
      <c r="E106" s="245"/>
      <c r="F106" s="295"/>
      <c r="G106" s="69"/>
      <c r="H106" s="69"/>
      <c r="I106" s="69"/>
      <c r="J106" s="71"/>
      <c r="K106" s="71"/>
      <c r="L106" s="72" t="str">
        <f t="shared" si="5"/>
        <v/>
      </c>
      <c r="M106" s="85" t="str">
        <f>IFERROR(MIN(IF(B106="","",VLOOKUP(B106,'Measure&amp;Incentive Picklist'!E:J,5,FALSE)*E106),L106),"")</f>
        <v/>
      </c>
      <c r="N106" s="127"/>
      <c r="O106" s="65">
        <f t="shared" si="7"/>
        <v>0</v>
      </c>
      <c r="P106" s="65">
        <f t="shared" si="9"/>
        <v>0</v>
      </c>
    </row>
    <row r="107" spans="1:16" x14ac:dyDescent="0.25">
      <c r="A107" s="66">
        <f t="shared" si="8"/>
        <v>100</v>
      </c>
      <c r="B107" s="69"/>
      <c r="C107" s="66" t="e">
        <f>VLOOKUP(B107,'Measure&amp;Incentive Picklist'!E:J,2,FALSE)</f>
        <v>#N/A</v>
      </c>
      <c r="D107" s="79"/>
      <c r="E107" s="245"/>
      <c r="F107" s="295"/>
      <c r="G107" s="69"/>
      <c r="H107" s="69"/>
      <c r="I107" s="69"/>
      <c r="J107" s="71"/>
      <c r="K107" s="71"/>
      <c r="L107" s="72" t="str">
        <f t="shared" si="5"/>
        <v/>
      </c>
      <c r="M107" s="85" t="str">
        <f>IFERROR(MIN(IF(B107="","",VLOOKUP(B107,'Measure&amp;Incentive Picklist'!E:J,5,FALSE)*E107),L107),"")</f>
        <v/>
      </c>
      <c r="N107" s="127"/>
      <c r="O107" s="65">
        <f t="shared" si="7"/>
        <v>0</v>
      </c>
      <c r="P107" s="65">
        <f t="shared" si="9"/>
        <v>0</v>
      </c>
    </row>
    <row r="108" spans="1:16" x14ac:dyDescent="0.25">
      <c r="A108" s="66">
        <f t="shared" si="8"/>
        <v>101</v>
      </c>
      <c r="B108" s="69"/>
      <c r="C108" s="66" t="e">
        <f>VLOOKUP(B108,'Measure&amp;Incentive Picklist'!E:J,2,FALSE)</f>
        <v>#N/A</v>
      </c>
      <c r="D108" s="79"/>
      <c r="E108" s="245"/>
      <c r="F108" s="295"/>
      <c r="G108" s="69"/>
      <c r="H108" s="69"/>
      <c r="I108" s="69"/>
      <c r="J108" s="71"/>
      <c r="K108" s="71"/>
      <c r="L108" s="72" t="str">
        <f t="shared" si="5"/>
        <v/>
      </c>
      <c r="M108" s="85" t="str">
        <f>IFERROR(MIN(IF(B108="","",VLOOKUP(B108,'Measure&amp;Incentive Picklist'!E:J,5,FALSE)*E108),L108),"")</f>
        <v/>
      </c>
      <c r="N108" s="127"/>
      <c r="O108" s="65">
        <f t="shared" si="7"/>
        <v>0</v>
      </c>
      <c r="P108" s="65">
        <f t="shared" si="9"/>
        <v>0</v>
      </c>
    </row>
    <row r="109" spans="1:16" x14ac:dyDescent="0.25">
      <c r="A109" s="66">
        <f t="shared" si="8"/>
        <v>102</v>
      </c>
      <c r="B109" s="69"/>
      <c r="C109" s="66" t="e">
        <f>VLOOKUP(B109,'Measure&amp;Incentive Picklist'!E:J,2,FALSE)</f>
        <v>#N/A</v>
      </c>
      <c r="D109" s="79"/>
      <c r="E109" s="245"/>
      <c r="F109" s="295"/>
      <c r="G109" s="69"/>
      <c r="H109" s="69"/>
      <c r="I109" s="69"/>
      <c r="J109" s="71"/>
      <c r="K109" s="71"/>
      <c r="L109" s="72" t="str">
        <f t="shared" si="5"/>
        <v/>
      </c>
      <c r="M109" s="85" t="str">
        <f>IFERROR(MIN(IF(B109="","",VLOOKUP(B109,'Measure&amp;Incentive Picklist'!E:J,5,FALSE)*E109),L109),"")</f>
        <v/>
      </c>
      <c r="N109" s="127"/>
      <c r="O109" s="65">
        <f t="shared" si="7"/>
        <v>0</v>
      </c>
      <c r="P109" s="65">
        <f t="shared" si="9"/>
        <v>0</v>
      </c>
    </row>
    <row r="110" spans="1:16" x14ac:dyDescent="0.25">
      <c r="A110" s="66">
        <f t="shared" si="8"/>
        <v>103</v>
      </c>
      <c r="B110" s="69"/>
      <c r="C110" s="66" t="e">
        <f>VLOOKUP(B110,'Measure&amp;Incentive Picklist'!E:J,2,FALSE)</f>
        <v>#N/A</v>
      </c>
      <c r="D110" s="79"/>
      <c r="E110" s="245"/>
      <c r="F110" s="295"/>
      <c r="G110" s="69"/>
      <c r="H110" s="69"/>
      <c r="I110" s="69"/>
      <c r="J110" s="71"/>
      <c r="K110" s="71"/>
      <c r="L110" s="72" t="str">
        <f t="shared" si="5"/>
        <v/>
      </c>
      <c r="M110" s="85" t="str">
        <f>IFERROR(MIN(IF(B110="","",VLOOKUP(B110,'Measure&amp;Incentive Picklist'!E:J,5,FALSE)*E110),L110),"")</f>
        <v/>
      </c>
      <c r="N110" s="127"/>
      <c r="O110" s="65">
        <f t="shared" si="7"/>
        <v>0</v>
      </c>
      <c r="P110" s="65">
        <f t="shared" si="9"/>
        <v>0</v>
      </c>
    </row>
    <row r="111" spans="1:16" x14ac:dyDescent="0.25">
      <c r="A111" s="66">
        <f t="shared" si="8"/>
        <v>104</v>
      </c>
      <c r="B111" s="69"/>
      <c r="C111" s="66" t="e">
        <f>VLOOKUP(B111,'Measure&amp;Incentive Picklist'!E:J,2,FALSE)</f>
        <v>#N/A</v>
      </c>
      <c r="D111" s="79"/>
      <c r="E111" s="245"/>
      <c r="F111" s="295"/>
      <c r="G111" s="69"/>
      <c r="H111" s="69"/>
      <c r="I111" s="69"/>
      <c r="J111" s="71"/>
      <c r="K111" s="71"/>
      <c r="L111" s="72" t="str">
        <f t="shared" si="5"/>
        <v/>
      </c>
      <c r="M111" s="85" t="str">
        <f>IFERROR(MIN(IF(B111="","",VLOOKUP(B111,'Measure&amp;Incentive Picklist'!E:J,5,FALSE)*E111),L111),"")</f>
        <v/>
      </c>
      <c r="N111" s="127"/>
      <c r="O111" s="65">
        <f t="shared" si="7"/>
        <v>0</v>
      </c>
      <c r="P111" s="65">
        <f t="shared" si="9"/>
        <v>0</v>
      </c>
    </row>
    <row r="112" spans="1:16" x14ac:dyDescent="0.25">
      <c r="A112" s="66">
        <f t="shared" si="8"/>
        <v>105</v>
      </c>
      <c r="B112" s="69"/>
      <c r="C112" s="66" t="e">
        <f>VLOOKUP(B112,'Measure&amp;Incentive Picklist'!E:J,2,FALSE)</f>
        <v>#N/A</v>
      </c>
      <c r="D112" s="79"/>
      <c r="E112" s="245"/>
      <c r="F112" s="295"/>
      <c r="G112" s="69"/>
      <c r="H112" s="69"/>
      <c r="I112" s="69"/>
      <c r="J112" s="71"/>
      <c r="K112" s="71"/>
      <c r="L112" s="72" t="str">
        <f t="shared" si="5"/>
        <v/>
      </c>
      <c r="M112" s="85" t="str">
        <f>IFERROR(MIN(IF(B112="","",VLOOKUP(B112,'Measure&amp;Incentive Picklist'!E:J,5,FALSE)*E112),L112),"")</f>
        <v/>
      </c>
      <c r="N112" s="127"/>
      <c r="O112" s="65">
        <f t="shared" si="7"/>
        <v>0</v>
      </c>
      <c r="P112" s="65">
        <f t="shared" si="9"/>
        <v>0</v>
      </c>
    </row>
    <row r="113" spans="1:16" x14ac:dyDescent="0.25">
      <c r="A113" s="66">
        <f t="shared" si="8"/>
        <v>106</v>
      </c>
      <c r="B113" s="69"/>
      <c r="C113" s="66" t="e">
        <f>VLOOKUP(B113,'Measure&amp;Incentive Picklist'!E:J,2,FALSE)</f>
        <v>#N/A</v>
      </c>
      <c r="D113" s="79"/>
      <c r="E113" s="245"/>
      <c r="F113" s="295"/>
      <c r="G113" s="69"/>
      <c r="H113" s="69"/>
      <c r="I113" s="69"/>
      <c r="J113" s="71"/>
      <c r="K113" s="71"/>
      <c r="L113" s="72" t="str">
        <f t="shared" si="5"/>
        <v/>
      </c>
      <c r="M113" s="85" t="str">
        <f>IFERROR(MIN(IF(B113="","",VLOOKUP(B113,'Measure&amp;Incentive Picklist'!E:J,5,FALSE)*E113),L113),"")</f>
        <v/>
      </c>
      <c r="N113" s="127"/>
      <c r="O113" s="65">
        <f t="shared" si="7"/>
        <v>0</v>
      </c>
      <c r="P113" s="65">
        <f t="shared" si="9"/>
        <v>0</v>
      </c>
    </row>
    <row r="114" spans="1:16" x14ac:dyDescent="0.25">
      <c r="A114" s="66">
        <f t="shared" si="8"/>
        <v>107</v>
      </c>
      <c r="B114" s="69"/>
      <c r="C114" s="66" t="e">
        <f>VLOOKUP(B114,'Measure&amp;Incentive Picklist'!E:J,2,FALSE)</f>
        <v>#N/A</v>
      </c>
      <c r="D114" s="79"/>
      <c r="E114" s="245"/>
      <c r="F114" s="295"/>
      <c r="G114" s="69"/>
      <c r="H114" s="69"/>
      <c r="I114" s="69"/>
      <c r="J114" s="71"/>
      <c r="K114" s="71"/>
      <c r="L114" s="72" t="str">
        <f t="shared" si="5"/>
        <v/>
      </c>
      <c r="M114" s="85" t="str">
        <f>IFERROR(MIN(IF(B114="","",VLOOKUP(B114,'Measure&amp;Incentive Picklist'!E:J,5,FALSE)*E114),L114),"")</f>
        <v/>
      </c>
      <c r="N114" s="127"/>
      <c r="O114" s="65">
        <f t="shared" si="7"/>
        <v>0</v>
      </c>
      <c r="P114" s="65">
        <f t="shared" si="9"/>
        <v>0</v>
      </c>
    </row>
    <row r="115" spans="1:16" x14ac:dyDescent="0.25">
      <c r="A115" s="66">
        <f t="shared" si="8"/>
        <v>108</v>
      </c>
      <c r="B115" s="69"/>
      <c r="C115" s="66" t="e">
        <f>VLOOKUP(B115,'Measure&amp;Incentive Picklist'!E:J,2,FALSE)</f>
        <v>#N/A</v>
      </c>
      <c r="D115" s="79"/>
      <c r="E115" s="245"/>
      <c r="F115" s="295"/>
      <c r="G115" s="69"/>
      <c r="H115" s="69"/>
      <c r="I115" s="69"/>
      <c r="J115" s="71"/>
      <c r="K115" s="71"/>
      <c r="L115" s="72" t="str">
        <f t="shared" si="5"/>
        <v/>
      </c>
      <c r="M115" s="85" t="str">
        <f>IFERROR(MIN(IF(B115="","",VLOOKUP(B115,'Measure&amp;Incentive Picklist'!E:J,5,FALSE)*E115),L115),"")</f>
        <v/>
      </c>
      <c r="N115" s="127"/>
      <c r="O115" s="65">
        <f t="shared" si="7"/>
        <v>0</v>
      </c>
      <c r="P115" s="65">
        <f t="shared" si="9"/>
        <v>0</v>
      </c>
    </row>
    <row r="116" spans="1:16" x14ac:dyDescent="0.25">
      <c r="A116" s="66">
        <f t="shared" si="8"/>
        <v>109</v>
      </c>
      <c r="B116" s="69"/>
      <c r="C116" s="66" t="e">
        <f>VLOOKUP(B116,'Measure&amp;Incentive Picklist'!E:J,2,FALSE)</f>
        <v>#N/A</v>
      </c>
      <c r="D116" s="79"/>
      <c r="E116" s="245"/>
      <c r="F116" s="295"/>
      <c r="G116" s="69"/>
      <c r="H116" s="69"/>
      <c r="I116" s="69"/>
      <c r="J116" s="71"/>
      <c r="K116" s="71"/>
      <c r="L116" s="72" t="str">
        <f t="shared" si="5"/>
        <v/>
      </c>
      <c r="M116" s="85" t="str">
        <f>IFERROR(MIN(IF(B116="","",VLOOKUP(B116,'Measure&amp;Incentive Picklist'!E:J,5,FALSE)*E116),L116),"")</f>
        <v/>
      </c>
      <c r="N116" s="127"/>
      <c r="O116" s="65">
        <f t="shared" si="7"/>
        <v>0</v>
      </c>
      <c r="P116" s="65">
        <f t="shared" si="9"/>
        <v>0</v>
      </c>
    </row>
    <row r="117" spans="1:16" x14ac:dyDescent="0.25">
      <c r="A117" s="66">
        <f t="shared" si="8"/>
        <v>110</v>
      </c>
      <c r="B117" s="69"/>
      <c r="C117" s="66" t="e">
        <f>VLOOKUP(B117,'Measure&amp;Incentive Picklist'!E:J,2,FALSE)</f>
        <v>#N/A</v>
      </c>
      <c r="D117" s="79"/>
      <c r="E117" s="245"/>
      <c r="F117" s="295"/>
      <c r="G117" s="69"/>
      <c r="H117" s="69"/>
      <c r="I117" s="69"/>
      <c r="J117" s="71"/>
      <c r="K117" s="71"/>
      <c r="L117" s="72" t="str">
        <f t="shared" si="5"/>
        <v/>
      </c>
      <c r="M117" s="85" t="str">
        <f>IFERROR(MIN(IF(B117="","",VLOOKUP(B117,'Measure&amp;Incentive Picklist'!E:J,5,FALSE)*E117),L117),"")</f>
        <v/>
      </c>
      <c r="N117" s="127"/>
      <c r="O117" s="65">
        <f t="shared" si="7"/>
        <v>0</v>
      </c>
      <c r="P117" s="65">
        <f t="shared" si="9"/>
        <v>0</v>
      </c>
    </row>
    <row r="118" spans="1:16" x14ac:dyDescent="0.25">
      <c r="A118" s="66">
        <f t="shared" si="8"/>
        <v>111</v>
      </c>
      <c r="B118" s="69"/>
      <c r="C118" s="66" t="e">
        <f>VLOOKUP(B118,'Measure&amp;Incentive Picklist'!E:J,2,FALSE)</f>
        <v>#N/A</v>
      </c>
      <c r="D118" s="79"/>
      <c r="E118" s="245"/>
      <c r="F118" s="295"/>
      <c r="G118" s="69"/>
      <c r="H118" s="69"/>
      <c r="I118" s="69"/>
      <c r="J118" s="71"/>
      <c r="K118" s="71"/>
      <c r="L118" s="72" t="str">
        <f t="shared" si="5"/>
        <v/>
      </c>
      <c r="M118" s="85" t="str">
        <f>IFERROR(MIN(IF(B118="","",VLOOKUP(B118,'Measure&amp;Incentive Picklist'!E:J,5,FALSE)*E118),L118),"")</f>
        <v/>
      </c>
      <c r="N118" s="127"/>
      <c r="O118" s="65">
        <f t="shared" si="7"/>
        <v>0</v>
      </c>
      <c r="P118" s="65">
        <f t="shared" si="9"/>
        <v>0</v>
      </c>
    </row>
    <row r="119" spans="1:16" x14ac:dyDescent="0.25">
      <c r="A119" s="66">
        <f t="shared" si="8"/>
        <v>112</v>
      </c>
      <c r="B119" s="69"/>
      <c r="C119" s="66" t="e">
        <f>VLOOKUP(B119,'Measure&amp;Incentive Picklist'!E:J,2,FALSE)</f>
        <v>#N/A</v>
      </c>
      <c r="D119" s="79"/>
      <c r="E119" s="245"/>
      <c r="F119" s="295"/>
      <c r="G119" s="69"/>
      <c r="H119" s="69"/>
      <c r="I119" s="69"/>
      <c r="J119" s="71"/>
      <c r="K119" s="71"/>
      <c r="L119" s="72" t="str">
        <f t="shared" si="5"/>
        <v/>
      </c>
      <c r="M119" s="85" t="str">
        <f>IFERROR(MIN(IF(B119="","",VLOOKUP(B119,'Measure&amp;Incentive Picklist'!E:J,5,FALSE)*E119),L119),"")</f>
        <v/>
      </c>
      <c r="N119" s="127"/>
      <c r="O119" s="65">
        <f t="shared" si="7"/>
        <v>0</v>
      </c>
      <c r="P119" s="65">
        <f t="shared" si="9"/>
        <v>0</v>
      </c>
    </row>
    <row r="120" spans="1:16" x14ac:dyDescent="0.25">
      <c r="A120" s="66">
        <f t="shared" si="8"/>
        <v>113</v>
      </c>
      <c r="B120" s="69"/>
      <c r="C120" s="66" t="e">
        <f>VLOOKUP(B120,'Measure&amp;Incentive Picklist'!E:J,2,FALSE)</f>
        <v>#N/A</v>
      </c>
      <c r="D120" s="79"/>
      <c r="E120" s="245"/>
      <c r="F120" s="295"/>
      <c r="G120" s="69"/>
      <c r="H120" s="69"/>
      <c r="I120" s="69"/>
      <c r="J120" s="71"/>
      <c r="K120" s="71"/>
      <c r="L120" s="72" t="str">
        <f t="shared" si="5"/>
        <v/>
      </c>
      <c r="M120" s="85" t="str">
        <f>IFERROR(MIN(IF(B120="","",VLOOKUP(B120,'Measure&amp;Incentive Picklist'!E:J,5,FALSE)*E120),L120),"")</f>
        <v/>
      </c>
      <c r="N120" s="127"/>
      <c r="O120" s="65">
        <f t="shared" si="7"/>
        <v>0</v>
      </c>
      <c r="P120" s="65">
        <f t="shared" si="9"/>
        <v>0</v>
      </c>
    </row>
    <row r="121" spans="1:16" x14ac:dyDescent="0.25">
      <c r="A121" s="66">
        <f t="shared" si="8"/>
        <v>114</v>
      </c>
      <c r="B121" s="69"/>
      <c r="C121" s="66" t="e">
        <f>VLOOKUP(B121,'Measure&amp;Incentive Picklist'!E:J,2,FALSE)</f>
        <v>#N/A</v>
      </c>
      <c r="D121" s="79"/>
      <c r="E121" s="245"/>
      <c r="F121" s="295"/>
      <c r="G121" s="69"/>
      <c r="H121" s="69"/>
      <c r="I121" s="69"/>
      <c r="J121" s="71"/>
      <c r="K121" s="71"/>
      <c r="L121" s="72" t="str">
        <f t="shared" si="5"/>
        <v/>
      </c>
      <c r="M121" s="85" t="str">
        <f>IFERROR(MIN(IF(B121="","",VLOOKUP(B121,'Measure&amp;Incentive Picklist'!E:J,5,FALSE)*E121),L121),"")</f>
        <v/>
      </c>
      <c r="N121" s="127"/>
      <c r="O121" s="65">
        <f t="shared" si="7"/>
        <v>0</v>
      </c>
      <c r="P121" s="65">
        <f t="shared" si="9"/>
        <v>0</v>
      </c>
    </row>
    <row r="122" spans="1:16" x14ac:dyDescent="0.25">
      <c r="A122" s="66">
        <f t="shared" si="8"/>
        <v>115</v>
      </c>
      <c r="B122" s="69"/>
      <c r="C122" s="66" t="e">
        <f>VLOOKUP(B122,'Measure&amp;Incentive Picklist'!E:J,2,FALSE)</f>
        <v>#N/A</v>
      </c>
      <c r="D122" s="79"/>
      <c r="E122" s="245"/>
      <c r="F122" s="295"/>
      <c r="G122" s="69"/>
      <c r="H122" s="69"/>
      <c r="I122" s="69"/>
      <c r="J122" s="71"/>
      <c r="K122" s="71"/>
      <c r="L122" s="72" t="str">
        <f t="shared" si="5"/>
        <v/>
      </c>
      <c r="M122" s="85" t="str">
        <f>IFERROR(MIN(IF(B122="","",VLOOKUP(B122,'Measure&amp;Incentive Picklist'!E:J,5,FALSE)*E122),L122),"")</f>
        <v/>
      </c>
      <c r="N122" s="127"/>
      <c r="O122" s="65">
        <f t="shared" si="7"/>
        <v>0</v>
      </c>
      <c r="P122" s="65">
        <f t="shared" si="9"/>
        <v>0</v>
      </c>
    </row>
    <row r="123" spans="1:16" x14ac:dyDescent="0.25">
      <c r="A123" s="66">
        <f t="shared" si="8"/>
        <v>116</v>
      </c>
      <c r="B123" s="69"/>
      <c r="C123" s="66" t="e">
        <f>VLOOKUP(B123,'Measure&amp;Incentive Picklist'!E:J,2,FALSE)</f>
        <v>#N/A</v>
      </c>
      <c r="D123" s="79"/>
      <c r="E123" s="245"/>
      <c r="F123" s="295"/>
      <c r="G123" s="69"/>
      <c r="H123" s="69"/>
      <c r="I123" s="69"/>
      <c r="J123" s="71"/>
      <c r="K123" s="71"/>
      <c r="L123" s="72" t="str">
        <f t="shared" si="5"/>
        <v/>
      </c>
      <c r="M123" s="85" t="str">
        <f>IFERROR(MIN(IF(B123="","",VLOOKUP(B123,'Measure&amp;Incentive Picklist'!E:J,5,FALSE)*E123),L123),"")</f>
        <v/>
      </c>
      <c r="N123" s="127"/>
      <c r="O123" s="65">
        <f t="shared" si="7"/>
        <v>0</v>
      </c>
      <c r="P123" s="65">
        <f t="shared" si="9"/>
        <v>0</v>
      </c>
    </row>
    <row r="124" spans="1:16" x14ac:dyDescent="0.25">
      <c r="A124" s="66">
        <f t="shared" si="8"/>
        <v>117</v>
      </c>
      <c r="B124" s="69"/>
      <c r="C124" s="66" t="e">
        <f>VLOOKUP(B124,'Measure&amp;Incentive Picklist'!E:J,2,FALSE)</f>
        <v>#N/A</v>
      </c>
      <c r="D124" s="79"/>
      <c r="E124" s="245"/>
      <c r="F124" s="295"/>
      <c r="G124" s="69"/>
      <c r="H124" s="69"/>
      <c r="I124" s="69"/>
      <c r="J124" s="71"/>
      <c r="K124" s="71"/>
      <c r="L124" s="72" t="str">
        <f t="shared" si="5"/>
        <v/>
      </c>
      <c r="M124" s="85" t="str">
        <f>IFERROR(MIN(IF(B124="","",VLOOKUP(B124,'Measure&amp;Incentive Picklist'!E:J,5,FALSE)*E124),L124),"")</f>
        <v/>
      </c>
      <c r="N124" s="127"/>
      <c r="O124" s="65">
        <f t="shared" si="7"/>
        <v>0</v>
      </c>
      <c r="P124" s="65">
        <f t="shared" si="9"/>
        <v>0</v>
      </c>
    </row>
    <row r="125" spans="1:16" x14ac:dyDescent="0.25">
      <c r="A125" s="66">
        <f t="shared" si="8"/>
        <v>118</v>
      </c>
      <c r="B125" s="69"/>
      <c r="C125" s="66" t="e">
        <f>VLOOKUP(B125,'Measure&amp;Incentive Picklist'!E:J,2,FALSE)</f>
        <v>#N/A</v>
      </c>
      <c r="D125" s="79"/>
      <c r="E125" s="245"/>
      <c r="F125" s="295"/>
      <c r="G125" s="69"/>
      <c r="H125" s="69"/>
      <c r="I125" s="69"/>
      <c r="J125" s="71"/>
      <c r="K125" s="71"/>
      <c r="L125" s="72" t="str">
        <f t="shared" si="5"/>
        <v/>
      </c>
      <c r="M125" s="85" t="str">
        <f>IFERROR(MIN(IF(B125="","",VLOOKUP(B125,'Measure&amp;Incentive Picklist'!E:J,5,FALSE)*E125),L125),"")</f>
        <v/>
      </c>
      <c r="N125" s="127"/>
      <c r="O125" s="65">
        <f t="shared" si="7"/>
        <v>0</v>
      </c>
      <c r="P125" s="65">
        <f t="shared" si="9"/>
        <v>0</v>
      </c>
    </row>
    <row r="126" spans="1:16" x14ac:dyDescent="0.25">
      <c r="A126" s="66">
        <f t="shared" si="8"/>
        <v>119</v>
      </c>
      <c r="B126" s="69"/>
      <c r="C126" s="66" t="e">
        <f>VLOOKUP(B126,'Measure&amp;Incentive Picklist'!E:J,2,FALSE)</f>
        <v>#N/A</v>
      </c>
      <c r="D126" s="79"/>
      <c r="E126" s="245"/>
      <c r="F126" s="295"/>
      <c r="G126" s="69"/>
      <c r="H126" s="69"/>
      <c r="I126" s="69"/>
      <c r="J126" s="71"/>
      <c r="K126" s="71"/>
      <c r="L126" s="72" t="str">
        <f t="shared" si="5"/>
        <v/>
      </c>
      <c r="M126" s="85" t="str">
        <f>IFERROR(MIN(IF(B126="","",VLOOKUP(B126,'Measure&amp;Incentive Picklist'!E:J,5,FALSE)*E126),L126),"")</f>
        <v/>
      </c>
      <c r="N126" s="127"/>
      <c r="O126" s="65">
        <f t="shared" si="7"/>
        <v>0</v>
      </c>
      <c r="P126" s="65">
        <f t="shared" si="9"/>
        <v>0</v>
      </c>
    </row>
    <row r="127" spans="1:16" x14ac:dyDescent="0.25">
      <c r="A127" s="66">
        <f t="shared" si="8"/>
        <v>120</v>
      </c>
      <c r="B127" s="69"/>
      <c r="C127" s="66" t="e">
        <f>VLOOKUP(B127,'Measure&amp;Incentive Picklist'!E:J,2,FALSE)</f>
        <v>#N/A</v>
      </c>
      <c r="D127" s="79"/>
      <c r="E127" s="245"/>
      <c r="F127" s="295"/>
      <c r="G127" s="69"/>
      <c r="H127" s="69"/>
      <c r="I127" s="69"/>
      <c r="J127" s="71"/>
      <c r="K127" s="71"/>
      <c r="L127" s="72" t="str">
        <f t="shared" si="5"/>
        <v/>
      </c>
      <c r="M127" s="85" t="str">
        <f>IFERROR(MIN(IF(B127="","",VLOOKUP(B127,'Measure&amp;Incentive Picklist'!E:J,5,FALSE)*E127),L127),"")</f>
        <v/>
      </c>
      <c r="N127" s="127"/>
      <c r="O127" s="65">
        <f t="shared" si="7"/>
        <v>0</v>
      </c>
      <c r="P127" s="65">
        <f t="shared" si="9"/>
        <v>0</v>
      </c>
    </row>
    <row r="128" spans="1:16" x14ac:dyDescent="0.25">
      <c r="A128" s="66">
        <f t="shared" si="8"/>
        <v>121</v>
      </c>
      <c r="B128" s="69"/>
      <c r="C128" s="66" t="e">
        <f>VLOOKUP(B128,'Measure&amp;Incentive Picklist'!E:J,2,FALSE)</f>
        <v>#N/A</v>
      </c>
      <c r="D128" s="79"/>
      <c r="E128" s="245"/>
      <c r="F128" s="295"/>
      <c r="G128" s="69"/>
      <c r="H128" s="69"/>
      <c r="I128" s="69"/>
      <c r="J128" s="71"/>
      <c r="K128" s="71"/>
      <c r="L128" s="72" t="str">
        <f t="shared" si="5"/>
        <v/>
      </c>
      <c r="M128" s="85" t="str">
        <f>IFERROR(MIN(IF(B128="","",VLOOKUP(B128,'Measure&amp;Incentive Picklist'!E:J,5,FALSE)*E128),L128),"")</f>
        <v/>
      </c>
      <c r="N128" s="127"/>
      <c r="O128" s="65">
        <f t="shared" si="7"/>
        <v>0</v>
      </c>
      <c r="P128" s="65">
        <f t="shared" si="9"/>
        <v>0</v>
      </c>
    </row>
    <row r="129" spans="1:16" x14ac:dyDescent="0.25">
      <c r="A129" s="66">
        <f t="shared" si="8"/>
        <v>122</v>
      </c>
      <c r="B129" s="69"/>
      <c r="C129" s="66" t="e">
        <f>VLOOKUP(B129,'Measure&amp;Incentive Picklist'!E:J,2,FALSE)</f>
        <v>#N/A</v>
      </c>
      <c r="D129" s="79"/>
      <c r="E129" s="245"/>
      <c r="F129" s="295"/>
      <c r="G129" s="69"/>
      <c r="H129" s="69"/>
      <c r="I129" s="69"/>
      <c r="J129" s="71"/>
      <c r="K129" s="71"/>
      <c r="L129" s="72" t="str">
        <f t="shared" si="5"/>
        <v/>
      </c>
      <c r="M129" s="85" t="str">
        <f>IFERROR(MIN(IF(B129="","",VLOOKUP(B129,'Measure&amp;Incentive Picklist'!E:J,5,FALSE)*E129),L129),"")</f>
        <v/>
      </c>
      <c r="N129" s="127"/>
      <c r="O129" s="65">
        <f t="shared" si="7"/>
        <v>0</v>
      </c>
      <c r="P129" s="65">
        <f t="shared" si="9"/>
        <v>0</v>
      </c>
    </row>
    <row r="130" spans="1:16" x14ac:dyDescent="0.25">
      <c r="A130" s="66">
        <f t="shared" si="8"/>
        <v>123</v>
      </c>
      <c r="B130" s="69"/>
      <c r="C130" s="66" t="e">
        <f>VLOOKUP(B130,'Measure&amp;Incentive Picklist'!E:J,2,FALSE)</f>
        <v>#N/A</v>
      </c>
      <c r="D130" s="79"/>
      <c r="E130" s="245"/>
      <c r="F130" s="295"/>
      <c r="G130" s="69"/>
      <c r="H130" s="69"/>
      <c r="I130" s="69"/>
      <c r="J130" s="71"/>
      <c r="K130" s="71"/>
      <c r="L130" s="72" t="str">
        <f t="shared" si="5"/>
        <v/>
      </c>
      <c r="M130" s="85" t="str">
        <f>IFERROR(MIN(IF(B130="","",VLOOKUP(B130,'Measure&amp;Incentive Picklist'!E:J,5,FALSE)*E130),L130),"")</f>
        <v/>
      </c>
      <c r="N130" s="127"/>
      <c r="O130" s="65">
        <f t="shared" si="7"/>
        <v>0</v>
      </c>
      <c r="P130" s="65">
        <f t="shared" si="9"/>
        <v>0</v>
      </c>
    </row>
    <row r="131" spans="1:16" x14ac:dyDescent="0.25">
      <c r="A131" s="66">
        <f t="shared" si="8"/>
        <v>124</v>
      </c>
      <c r="B131" s="69"/>
      <c r="C131" s="66" t="e">
        <f>VLOOKUP(B131,'Measure&amp;Incentive Picklist'!E:J,2,FALSE)</f>
        <v>#N/A</v>
      </c>
      <c r="D131" s="79"/>
      <c r="E131" s="245"/>
      <c r="F131" s="295"/>
      <c r="G131" s="69"/>
      <c r="H131" s="69"/>
      <c r="I131" s="69"/>
      <c r="J131" s="71"/>
      <c r="K131" s="71"/>
      <c r="L131" s="72" t="str">
        <f t="shared" si="5"/>
        <v/>
      </c>
      <c r="M131" s="85" t="str">
        <f>IFERROR(MIN(IF(B131="","",VLOOKUP(B131,'Measure&amp;Incentive Picklist'!E:J,5,FALSE)*E131),L131),"")</f>
        <v/>
      </c>
      <c r="N131" s="127"/>
      <c r="O131" s="65">
        <f t="shared" si="7"/>
        <v>0</v>
      </c>
      <c r="P131" s="65">
        <f t="shared" si="9"/>
        <v>0</v>
      </c>
    </row>
    <row r="132" spans="1:16" x14ac:dyDescent="0.25">
      <c r="A132" s="66">
        <f t="shared" si="8"/>
        <v>125</v>
      </c>
      <c r="B132" s="69"/>
      <c r="C132" s="66" t="e">
        <f>VLOOKUP(B132,'Measure&amp;Incentive Picklist'!E:J,2,FALSE)</f>
        <v>#N/A</v>
      </c>
      <c r="D132" s="79"/>
      <c r="E132" s="245"/>
      <c r="F132" s="295"/>
      <c r="G132" s="69"/>
      <c r="H132" s="69"/>
      <c r="I132" s="69"/>
      <c r="J132" s="71"/>
      <c r="K132" s="71"/>
      <c r="L132" s="72" t="str">
        <f t="shared" si="5"/>
        <v/>
      </c>
      <c r="M132" s="85" t="str">
        <f>IFERROR(MIN(IF(B132="","",VLOOKUP(B132,'Measure&amp;Incentive Picklist'!E:J,5,FALSE)*E132),L132),"")</f>
        <v/>
      </c>
      <c r="N132" s="127"/>
      <c r="O132" s="65">
        <f t="shared" si="7"/>
        <v>0</v>
      </c>
      <c r="P132" s="65">
        <f t="shared" si="9"/>
        <v>0</v>
      </c>
    </row>
    <row r="133" spans="1:16" x14ac:dyDescent="0.25">
      <c r="A133" s="66">
        <f t="shared" si="8"/>
        <v>126</v>
      </c>
      <c r="B133" s="69"/>
      <c r="C133" s="66" t="e">
        <f>VLOOKUP(B133,'Measure&amp;Incentive Picklist'!E:J,2,FALSE)</f>
        <v>#N/A</v>
      </c>
      <c r="D133" s="79"/>
      <c r="E133" s="245"/>
      <c r="F133" s="295"/>
      <c r="G133" s="69"/>
      <c r="H133" s="69"/>
      <c r="I133" s="69"/>
      <c r="J133" s="71"/>
      <c r="K133" s="71"/>
      <c r="L133" s="72" t="str">
        <f t="shared" si="5"/>
        <v/>
      </c>
      <c r="M133" s="85" t="str">
        <f>IFERROR(MIN(IF(B133="","",VLOOKUP(B133,'Measure&amp;Incentive Picklist'!E:J,5,FALSE)*E133),L133),"")</f>
        <v/>
      </c>
      <c r="N133" s="127"/>
      <c r="O133" s="65">
        <f t="shared" si="7"/>
        <v>0</v>
      </c>
      <c r="P133" s="65">
        <f t="shared" si="9"/>
        <v>0</v>
      </c>
    </row>
    <row r="134" spans="1:16" x14ac:dyDescent="0.25">
      <c r="A134" s="66">
        <f t="shared" si="8"/>
        <v>127</v>
      </c>
      <c r="B134" s="69"/>
      <c r="C134" s="66" t="e">
        <f>VLOOKUP(B134,'Measure&amp;Incentive Picklist'!E:J,2,FALSE)</f>
        <v>#N/A</v>
      </c>
      <c r="D134" s="79"/>
      <c r="E134" s="245"/>
      <c r="F134" s="295"/>
      <c r="G134" s="69"/>
      <c r="H134" s="69"/>
      <c r="I134" s="69"/>
      <c r="J134" s="71"/>
      <c r="K134" s="71"/>
      <c r="L134" s="72" t="str">
        <f t="shared" si="5"/>
        <v/>
      </c>
      <c r="M134" s="85" t="str">
        <f>IFERROR(MIN(IF(B134="","",VLOOKUP(B134,'Measure&amp;Incentive Picklist'!E:J,5,FALSE)*E134),L134),"")</f>
        <v/>
      </c>
      <c r="N134" s="127"/>
      <c r="O134" s="65">
        <f t="shared" si="7"/>
        <v>0</v>
      </c>
      <c r="P134" s="65">
        <f t="shared" si="9"/>
        <v>0</v>
      </c>
    </row>
    <row r="135" spans="1:16" x14ac:dyDescent="0.25">
      <c r="A135" s="66">
        <f t="shared" si="8"/>
        <v>128</v>
      </c>
      <c r="B135" s="69"/>
      <c r="C135" s="66" t="e">
        <f>VLOOKUP(B135,'Measure&amp;Incentive Picklist'!E:J,2,FALSE)</f>
        <v>#N/A</v>
      </c>
      <c r="D135" s="79"/>
      <c r="E135" s="245"/>
      <c r="F135" s="295"/>
      <c r="G135" s="69"/>
      <c r="H135" s="69"/>
      <c r="I135" s="69"/>
      <c r="J135" s="71"/>
      <c r="K135" s="71"/>
      <c r="L135" s="72" t="str">
        <f t="shared" si="5"/>
        <v/>
      </c>
      <c r="M135" s="85" t="str">
        <f>IFERROR(MIN(IF(B135="","",VLOOKUP(B135,'Measure&amp;Incentive Picklist'!E:J,5,FALSE)*E135),L135),"")</f>
        <v/>
      </c>
      <c r="N135" s="127"/>
      <c r="O135" s="65">
        <f t="shared" si="7"/>
        <v>0</v>
      </c>
      <c r="P135" s="65">
        <f t="shared" si="9"/>
        <v>0</v>
      </c>
    </row>
    <row r="136" spans="1:16" x14ac:dyDescent="0.25">
      <c r="A136" s="66">
        <f t="shared" si="8"/>
        <v>129</v>
      </c>
      <c r="B136" s="69"/>
      <c r="C136" s="66" t="e">
        <f>VLOOKUP(B136,'Measure&amp;Incentive Picklist'!E:J,2,FALSE)</f>
        <v>#N/A</v>
      </c>
      <c r="D136" s="79"/>
      <c r="E136" s="245"/>
      <c r="F136" s="295"/>
      <c r="G136" s="69"/>
      <c r="H136" s="69"/>
      <c r="I136" s="69"/>
      <c r="J136" s="71"/>
      <c r="K136" s="71"/>
      <c r="L136" s="72" t="str">
        <f t="shared" ref="L136:L199" si="10">IF(AND(J136="",K136=""),"",$J136+$K136)</f>
        <v/>
      </c>
      <c r="M136" s="85" t="str">
        <f>IFERROR(MIN(IF(B136="","",VLOOKUP(B136,'Measure&amp;Incentive Picklist'!E:J,5,FALSE)*E136),L136),"")</f>
        <v/>
      </c>
      <c r="N136" s="127"/>
      <c r="O136" s="65">
        <f t="shared" si="7"/>
        <v>0</v>
      </c>
      <c r="P136" s="65">
        <f t="shared" ref="P136:P167" si="11">IF(AND(B136&gt;0,ISERROR(O136)),1,0)</f>
        <v>0</v>
      </c>
    </row>
    <row r="137" spans="1:16" x14ac:dyDescent="0.25">
      <c r="A137" s="66">
        <f t="shared" si="8"/>
        <v>130</v>
      </c>
      <c r="B137" s="69"/>
      <c r="C137" s="66" t="e">
        <f>VLOOKUP(B137,'Measure&amp;Incentive Picklist'!E:J,2,FALSE)</f>
        <v>#N/A</v>
      </c>
      <c r="D137" s="79"/>
      <c r="E137" s="245"/>
      <c r="F137" s="295"/>
      <c r="G137" s="69"/>
      <c r="H137" s="69"/>
      <c r="I137" s="69"/>
      <c r="J137" s="71"/>
      <c r="K137" s="71"/>
      <c r="L137" s="72" t="str">
        <f t="shared" si="10"/>
        <v/>
      </c>
      <c r="M137" s="85" t="str">
        <f>IFERROR(MIN(IF(B137="","",VLOOKUP(B137,'Measure&amp;Incentive Picklist'!E:J,5,FALSE)*E137),L137),"")</f>
        <v/>
      </c>
      <c r="N137" s="127"/>
      <c r="O137" s="65">
        <f t="shared" ref="O137:O200" si="12">IF(OR(B137&gt;"",D137&gt;0,E137&gt;0,G137&gt;"",H137&gt;0,I137&gt;0,J137&gt;0,K137&gt;0,N137&gt;0),1,0)</f>
        <v>0</v>
      </c>
      <c r="P137" s="65">
        <f t="shared" si="11"/>
        <v>0</v>
      </c>
    </row>
    <row r="138" spans="1:16" x14ac:dyDescent="0.25">
      <c r="A138" s="66">
        <f t="shared" si="8"/>
        <v>131</v>
      </c>
      <c r="B138" s="69"/>
      <c r="C138" s="66" t="e">
        <f>VLOOKUP(B138,'Measure&amp;Incentive Picklist'!E:J,2,FALSE)</f>
        <v>#N/A</v>
      </c>
      <c r="D138" s="79"/>
      <c r="E138" s="245"/>
      <c r="F138" s="295"/>
      <c r="G138" s="69"/>
      <c r="H138" s="69"/>
      <c r="I138" s="69"/>
      <c r="J138" s="71"/>
      <c r="K138" s="71"/>
      <c r="L138" s="72" t="str">
        <f t="shared" si="10"/>
        <v/>
      </c>
      <c r="M138" s="85" t="str">
        <f>IFERROR(MIN(IF(B138="","",VLOOKUP(B138,'Measure&amp;Incentive Picklist'!E:J,5,FALSE)*E138),L138),"")</f>
        <v/>
      </c>
      <c r="N138" s="127"/>
      <c r="O138" s="65">
        <f t="shared" si="12"/>
        <v>0</v>
      </c>
      <c r="P138" s="65">
        <f t="shared" si="11"/>
        <v>0</v>
      </c>
    </row>
    <row r="139" spans="1:16" x14ac:dyDescent="0.25">
      <c r="A139" s="66">
        <f t="shared" ref="A139:A202" si="13">A138+1</f>
        <v>132</v>
      </c>
      <c r="B139" s="69"/>
      <c r="C139" s="66" t="e">
        <f>VLOOKUP(B139,'Measure&amp;Incentive Picklist'!E:J,2,FALSE)</f>
        <v>#N/A</v>
      </c>
      <c r="D139" s="79"/>
      <c r="E139" s="245"/>
      <c r="F139" s="295"/>
      <c r="G139" s="69"/>
      <c r="H139" s="69"/>
      <c r="I139" s="69"/>
      <c r="J139" s="71"/>
      <c r="K139" s="71"/>
      <c r="L139" s="72" t="str">
        <f t="shared" si="10"/>
        <v/>
      </c>
      <c r="M139" s="85" t="str">
        <f>IFERROR(MIN(IF(B139="","",VLOOKUP(B139,'Measure&amp;Incentive Picklist'!E:J,5,FALSE)*E139),L139),"")</f>
        <v/>
      </c>
      <c r="N139" s="127"/>
      <c r="O139" s="65">
        <f t="shared" si="12"/>
        <v>0</v>
      </c>
      <c r="P139" s="65">
        <f t="shared" si="11"/>
        <v>0</v>
      </c>
    </row>
    <row r="140" spans="1:16" x14ac:dyDescent="0.25">
      <c r="A140" s="66">
        <f t="shared" si="13"/>
        <v>133</v>
      </c>
      <c r="B140" s="69"/>
      <c r="C140" s="66" t="e">
        <f>VLOOKUP(B140,'Measure&amp;Incentive Picklist'!E:J,2,FALSE)</f>
        <v>#N/A</v>
      </c>
      <c r="D140" s="79"/>
      <c r="E140" s="245"/>
      <c r="F140" s="295"/>
      <c r="G140" s="69"/>
      <c r="H140" s="69"/>
      <c r="I140" s="69"/>
      <c r="J140" s="71"/>
      <c r="K140" s="71"/>
      <c r="L140" s="72" t="str">
        <f t="shared" si="10"/>
        <v/>
      </c>
      <c r="M140" s="85" t="str">
        <f>IFERROR(MIN(IF(B140="","",VLOOKUP(B140,'Measure&amp;Incentive Picklist'!E:J,5,FALSE)*E140),L140),"")</f>
        <v/>
      </c>
      <c r="N140" s="127"/>
      <c r="O140" s="65">
        <f t="shared" si="12"/>
        <v>0</v>
      </c>
      <c r="P140" s="65">
        <f t="shared" si="11"/>
        <v>0</v>
      </c>
    </row>
    <row r="141" spans="1:16" x14ac:dyDescent="0.25">
      <c r="A141" s="66">
        <f t="shared" si="13"/>
        <v>134</v>
      </c>
      <c r="B141" s="69"/>
      <c r="C141" s="66" t="e">
        <f>VLOOKUP(B141,'Measure&amp;Incentive Picklist'!E:J,2,FALSE)</f>
        <v>#N/A</v>
      </c>
      <c r="D141" s="79"/>
      <c r="E141" s="245"/>
      <c r="F141" s="295"/>
      <c r="G141" s="69"/>
      <c r="H141" s="69"/>
      <c r="I141" s="69"/>
      <c r="J141" s="71"/>
      <c r="K141" s="71"/>
      <c r="L141" s="72" t="str">
        <f t="shared" si="10"/>
        <v/>
      </c>
      <c r="M141" s="85" t="str">
        <f>IFERROR(MIN(IF(B141="","",VLOOKUP(B141,'Measure&amp;Incentive Picklist'!E:J,5,FALSE)*E141),L141),"")</f>
        <v/>
      </c>
      <c r="N141" s="127"/>
      <c r="O141" s="65">
        <f t="shared" si="12"/>
        <v>0</v>
      </c>
      <c r="P141" s="65">
        <f t="shared" si="11"/>
        <v>0</v>
      </c>
    </row>
    <row r="142" spans="1:16" x14ac:dyDescent="0.25">
      <c r="A142" s="66">
        <f t="shared" si="13"/>
        <v>135</v>
      </c>
      <c r="B142" s="69"/>
      <c r="C142" s="66" t="e">
        <f>VLOOKUP(B142,'Measure&amp;Incentive Picklist'!E:J,2,FALSE)</f>
        <v>#N/A</v>
      </c>
      <c r="D142" s="79"/>
      <c r="E142" s="245"/>
      <c r="F142" s="295"/>
      <c r="G142" s="69"/>
      <c r="H142" s="69"/>
      <c r="I142" s="69"/>
      <c r="J142" s="71"/>
      <c r="K142" s="71"/>
      <c r="L142" s="72" t="str">
        <f t="shared" si="10"/>
        <v/>
      </c>
      <c r="M142" s="85" t="str">
        <f>IFERROR(MIN(IF(B142="","",VLOOKUP(B142,'Measure&amp;Incentive Picklist'!E:J,5,FALSE)*E142),L142),"")</f>
        <v/>
      </c>
      <c r="N142" s="127"/>
      <c r="O142" s="65">
        <f t="shared" si="12"/>
        <v>0</v>
      </c>
      <c r="P142" s="65">
        <f t="shared" si="11"/>
        <v>0</v>
      </c>
    </row>
    <row r="143" spans="1:16" x14ac:dyDescent="0.25">
      <c r="A143" s="66">
        <f t="shared" si="13"/>
        <v>136</v>
      </c>
      <c r="B143" s="69"/>
      <c r="C143" s="66" t="e">
        <f>VLOOKUP(B143,'Measure&amp;Incentive Picklist'!E:J,2,FALSE)</f>
        <v>#N/A</v>
      </c>
      <c r="D143" s="79"/>
      <c r="E143" s="245"/>
      <c r="F143" s="295"/>
      <c r="G143" s="69"/>
      <c r="H143" s="69"/>
      <c r="I143" s="69"/>
      <c r="J143" s="71"/>
      <c r="K143" s="71"/>
      <c r="L143" s="72" t="str">
        <f t="shared" si="10"/>
        <v/>
      </c>
      <c r="M143" s="85" t="str">
        <f>IFERROR(MIN(IF(B143="","",VLOOKUP(B143,'Measure&amp;Incentive Picklist'!E:J,5,FALSE)*E143),L143),"")</f>
        <v/>
      </c>
      <c r="N143" s="127"/>
      <c r="O143" s="65">
        <f t="shared" si="12"/>
        <v>0</v>
      </c>
      <c r="P143" s="65">
        <f t="shared" si="11"/>
        <v>0</v>
      </c>
    </row>
    <row r="144" spans="1:16" x14ac:dyDescent="0.25">
      <c r="A144" s="66">
        <f t="shared" si="13"/>
        <v>137</v>
      </c>
      <c r="B144" s="69"/>
      <c r="C144" s="66" t="e">
        <f>VLOOKUP(B144,'Measure&amp;Incentive Picklist'!E:J,2,FALSE)</f>
        <v>#N/A</v>
      </c>
      <c r="D144" s="79"/>
      <c r="E144" s="245"/>
      <c r="F144" s="295"/>
      <c r="G144" s="69"/>
      <c r="H144" s="69"/>
      <c r="I144" s="69"/>
      <c r="J144" s="71"/>
      <c r="K144" s="71"/>
      <c r="L144" s="72" t="str">
        <f t="shared" si="10"/>
        <v/>
      </c>
      <c r="M144" s="85" t="str">
        <f>IFERROR(MIN(IF(B144="","",VLOOKUP(B144,'Measure&amp;Incentive Picklist'!E:J,5,FALSE)*E144),L144),"")</f>
        <v/>
      </c>
      <c r="N144" s="127"/>
      <c r="O144" s="65">
        <f t="shared" si="12"/>
        <v>0</v>
      </c>
      <c r="P144" s="65">
        <f t="shared" si="11"/>
        <v>0</v>
      </c>
    </row>
    <row r="145" spans="1:16" x14ac:dyDescent="0.25">
      <c r="A145" s="66">
        <f t="shared" si="13"/>
        <v>138</v>
      </c>
      <c r="B145" s="69"/>
      <c r="C145" s="66" t="e">
        <f>VLOOKUP(B145,'Measure&amp;Incentive Picklist'!E:J,2,FALSE)</f>
        <v>#N/A</v>
      </c>
      <c r="D145" s="79"/>
      <c r="E145" s="245"/>
      <c r="F145" s="295"/>
      <c r="G145" s="69"/>
      <c r="H145" s="69"/>
      <c r="I145" s="69"/>
      <c r="J145" s="71"/>
      <c r="K145" s="71"/>
      <c r="L145" s="72" t="str">
        <f t="shared" si="10"/>
        <v/>
      </c>
      <c r="M145" s="85" t="str">
        <f>IFERROR(MIN(IF(B145="","",VLOOKUP(B145,'Measure&amp;Incentive Picklist'!E:J,5,FALSE)*E145),L145),"")</f>
        <v/>
      </c>
      <c r="N145" s="127"/>
      <c r="O145" s="65">
        <f t="shared" si="12"/>
        <v>0</v>
      </c>
      <c r="P145" s="65">
        <f t="shared" si="11"/>
        <v>0</v>
      </c>
    </row>
    <row r="146" spans="1:16" x14ac:dyDescent="0.25">
      <c r="A146" s="66">
        <f t="shared" si="13"/>
        <v>139</v>
      </c>
      <c r="B146" s="69"/>
      <c r="C146" s="66" t="e">
        <f>VLOOKUP(B146,'Measure&amp;Incentive Picklist'!E:J,2,FALSE)</f>
        <v>#N/A</v>
      </c>
      <c r="D146" s="79"/>
      <c r="E146" s="245"/>
      <c r="F146" s="295"/>
      <c r="G146" s="69"/>
      <c r="H146" s="69"/>
      <c r="I146" s="69"/>
      <c r="J146" s="71"/>
      <c r="K146" s="71"/>
      <c r="L146" s="72" t="str">
        <f t="shared" si="10"/>
        <v/>
      </c>
      <c r="M146" s="85" t="str">
        <f>IFERROR(MIN(IF(B146="","",VLOOKUP(B146,'Measure&amp;Incentive Picklist'!E:J,5,FALSE)*E146),L146),"")</f>
        <v/>
      </c>
      <c r="N146" s="127"/>
      <c r="O146" s="65">
        <f t="shared" si="12"/>
        <v>0</v>
      </c>
      <c r="P146" s="65">
        <f t="shared" si="11"/>
        <v>0</v>
      </c>
    </row>
    <row r="147" spans="1:16" x14ac:dyDescent="0.25">
      <c r="A147" s="66">
        <f t="shared" si="13"/>
        <v>140</v>
      </c>
      <c r="B147" s="69"/>
      <c r="C147" s="66" t="e">
        <f>VLOOKUP(B147,'Measure&amp;Incentive Picklist'!E:J,2,FALSE)</f>
        <v>#N/A</v>
      </c>
      <c r="D147" s="79"/>
      <c r="E147" s="245"/>
      <c r="F147" s="295"/>
      <c r="G147" s="69"/>
      <c r="H147" s="69"/>
      <c r="I147" s="69"/>
      <c r="J147" s="71"/>
      <c r="K147" s="71"/>
      <c r="L147" s="72" t="str">
        <f t="shared" si="10"/>
        <v/>
      </c>
      <c r="M147" s="85" t="str">
        <f>IFERROR(MIN(IF(B147="","",VLOOKUP(B147,'Measure&amp;Incentive Picklist'!E:J,5,FALSE)*E147),L147),"")</f>
        <v/>
      </c>
      <c r="N147" s="127"/>
      <c r="O147" s="65">
        <f t="shared" si="12"/>
        <v>0</v>
      </c>
      <c r="P147" s="65">
        <f t="shared" si="11"/>
        <v>0</v>
      </c>
    </row>
    <row r="148" spans="1:16" x14ac:dyDescent="0.25">
      <c r="A148" s="66">
        <f t="shared" si="13"/>
        <v>141</v>
      </c>
      <c r="B148" s="69"/>
      <c r="C148" s="66" t="e">
        <f>VLOOKUP(B148,'Measure&amp;Incentive Picklist'!E:J,2,FALSE)</f>
        <v>#N/A</v>
      </c>
      <c r="D148" s="79"/>
      <c r="E148" s="245"/>
      <c r="F148" s="295"/>
      <c r="G148" s="69"/>
      <c r="H148" s="69"/>
      <c r="I148" s="69"/>
      <c r="J148" s="71"/>
      <c r="K148" s="71"/>
      <c r="L148" s="72" t="str">
        <f t="shared" si="10"/>
        <v/>
      </c>
      <c r="M148" s="85" t="str">
        <f>IFERROR(MIN(IF(B148="","",VLOOKUP(B148,'Measure&amp;Incentive Picklist'!E:J,5,FALSE)*E148),L148),"")</f>
        <v/>
      </c>
      <c r="N148" s="127"/>
      <c r="O148" s="65">
        <f t="shared" si="12"/>
        <v>0</v>
      </c>
      <c r="P148" s="65">
        <f t="shared" si="11"/>
        <v>0</v>
      </c>
    </row>
    <row r="149" spans="1:16" x14ac:dyDescent="0.25">
      <c r="A149" s="66">
        <f t="shared" si="13"/>
        <v>142</v>
      </c>
      <c r="B149" s="69"/>
      <c r="C149" s="66" t="e">
        <f>VLOOKUP(B149,'Measure&amp;Incentive Picklist'!E:J,2,FALSE)</f>
        <v>#N/A</v>
      </c>
      <c r="D149" s="79"/>
      <c r="E149" s="245"/>
      <c r="F149" s="295"/>
      <c r="G149" s="69"/>
      <c r="H149" s="69"/>
      <c r="I149" s="69"/>
      <c r="J149" s="71"/>
      <c r="K149" s="71"/>
      <c r="L149" s="72" t="str">
        <f t="shared" si="10"/>
        <v/>
      </c>
      <c r="M149" s="85" t="str">
        <f>IFERROR(MIN(IF(B149="","",VLOOKUP(B149,'Measure&amp;Incentive Picklist'!E:J,5,FALSE)*E149),L149),"")</f>
        <v/>
      </c>
      <c r="N149" s="127"/>
      <c r="O149" s="65">
        <f t="shared" si="12"/>
        <v>0</v>
      </c>
      <c r="P149" s="65">
        <f t="shared" si="11"/>
        <v>0</v>
      </c>
    </row>
    <row r="150" spans="1:16" x14ac:dyDescent="0.25">
      <c r="A150" s="66">
        <f t="shared" si="13"/>
        <v>143</v>
      </c>
      <c r="B150" s="69"/>
      <c r="C150" s="66" t="e">
        <f>VLOOKUP(B150,'Measure&amp;Incentive Picklist'!E:J,2,FALSE)</f>
        <v>#N/A</v>
      </c>
      <c r="D150" s="79"/>
      <c r="E150" s="245"/>
      <c r="F150" s="295"/>
      <c r="G150" s="69"/>
      <c r="H150" s="69"/>
      <c r="I150" s="69"/>
      <c r="J150" s="71"/>
      <c r="K150" s="71"/>
      <c r="L150" s="72" t="str">
        <f t="shared" si="10"/>
        <v/>
      </c>
      <c r="M150" s="85" t="str">
        <f>IFERROR(MIN(IF(B150="","",VLOOKUP(B150,'Measure&amp;Incentive Picklist'!E:J,5,FALSE)*E150),L150),"")</f>
        <v/>
      </c>
      <c r="N150" s="127"/>
      <c r="O150" s="65">
        <f t="shared" si="12"/>
        <v>0</v>
      </c>
      <c r="P150" s="65">
        <f t="shared" si="11"/>
        <v>0</v>
      </c>
    </row>
    <row r="151" spans="1:16" x14ac:dyDescent="0.25">
      <c r="A151" s="66">
        <f t="shared" si="13"/>
        <v>144</v>
      </c>
      <c r="B151" s="69"/>
      <c r="C151" s="66" t="e">
        <f>VLOOKUP(B151,'Measure&amp;Incentive Picklist'!E:J,2,FALSE)</f>
        <v>#N/A</v>
      </c>
      <c r="D151" s="79"/>
      <c r="E151" s="245"/>
      <c r="F151" s="295"/>
      <c r="G151" s="69"/>
      <c r="H151" s="69"/>
      <c r="I151" s="69"/>
      <c r="J151" s="71"/>
      <c r="K151" s="71"/>
      <c r="L151" s="72" t="str">
        <f t="shared" si="10"/>
        <v/>
      </c>
      <c r="M151" s="85" t="str">
        <f>IFERROR(MIN(IF(B151="","",VLOOKUP(B151,'Measure&amp;Incentive Picklist'!E:J,5,FALSE)*E151),L151),"")</f>
        <v/>
      </c>
      <c r="N151" s="127"/>
      <c r="O151" s="65">
        <f t="shared" si="12"/>
        <v>0</v>
      </c>
      <c r="P151" s="65">
        <f t="shared" si="11"/>
        <v>0</v>
      </c>
    </row>
    <row r="152" spans="1:16" x14ac:dyDescent="0.25">
      <c r="A152" s="66">
        <f t="shared" si="13"/>
        <v>145</v>
      </c>
      <c r="B152" s="69"/>
      <c r="C152" s="66" t="e">
        <f>VLOOKUP(B152,'Measure&amp;Incentive Picklist'!E:J,2,FALSE)</f>
        <v>#N/A</v>
      </c>
      <c r="D152" s="79"/>
      <c r="E152" s="245"/>
      <c r="F152" s="295"/>
      <c r="G152" s="69"/>
      <c r="H152" s="69"/>
      <c r="I152" s="69"/>
      <c r="J152" s="71"/>
      <c r="K152" s="71"/>
      <c r="L152" s="72" t="str">
        <f t="shared" si="10"/>
        <v/>
      </c>
      <c r="M152" s="85" t="str">
        <f>IFERROR(MIN(IF(B152="","",VLOOKUP(B152,'Measure&amp;Incentive Picklist'!E:J,5,FALSE)*E152),L152),"")</f>
        <v/>
      </c>
      <c r="N152" s="127"/>
      <c r="O152" s="65">
        <f t="shared" si="12"/>
        <v>0</v>
      </c>
      <c r="P152" s="65">
        <f t="shared" si="11"/>
        <v>0</v>
      </c>
    </row>
    <row r="153" spans="1:16" x14ac:dyDescent="0.25">
      <c r="A153" s="66">
        <f t="shared" si="13"/>
        <v>146</v>
      </c>
      <c r="B153" s="69"/>
      <c r="C153" s="66" t="e">
        <f>VLOOKUP(B153,'Measure&amp;Incentive Picklist'!E:J,2,FALSE)</f>
        <v>#N/A</v>
      </c>
      <c r="D153" s="79"/>
      <c r="E153" s="245"/>
      <c r="F153" s="295"/>
      <c r="G153" s="69"/>
      <c r="H153" s="69"/>
      <c r="I153" s="69"/>
      <c r="J153" s="71"/>
      <c r="K153" s="71"/>
      <c r="L153" s="72" t="str">
        <f t="shared" si="10"/>
        <v/>
      </c>
      <c r="M153" s="85" t="str">
        <f>IFERROR(MIN(IF(B153="","",VLOOKUP(B153,'Measure&amp;Incentive Picklist'!E:J,5,FALSE)*E153),L153),"")</f>
        <v/>
      </c>
      <c r="N153" s="127"/>
      <c r="O153" s="65">
        <f t="shared" si="12"/>
        <v>0</v>
      </c>
      <c r="P153" s="65">
        <f t="shared" si="11"/>
        <v>0</v>
      </c>
    </row>
    <row r="154" spans="1:16" x14ac:dyDescent="0.25">
      <c r="A154" s="66">
        <f t="shared" si="13"/>
        <v>147</v>
      </c>
      <c r="B154" s="69"/>
      <c r="C154" s="66" t="e">
        <f>VLOOKUP(B154,'Measure&amp;Incentive Picklist'!E:J,2,FALSE)</f>
        <v>#N/A</v>
      </c>
      <c r="D154" s="79"/>
      <c r="E154" s="245"/>
      <c r="F154" s="295"/>
      <c r="G154" s="69"/>
      <c r="H154" s="69"/>
      <c r="I154" s="69"/>
      <c r="J154" s="71"/>
      <c r="K154" s="71"/>
      <c r="L154" s="72" t="str">
        <f t="shared" si="10"/>
        <v/>
      </c>
      <c r="M154" s="85" t="str">
        <f>IFERROR(MIN(IF(B154="","",VLOOKUP(B154,'Measure&amp;Incentive Picklist'!E:J,5,FALSE)*E154),L154),"")</f>
        <v/>
      </c>
      <c r="N154" s="127"/>
      <c r="O154" s="65">
        <f t="shared" si="12"/>
        <v>0</v>
      </c>
      <c r="P154" s="65">
        <f t="shared" si="11"/>
        <v>0</v>
      </c>
    </row>
    <row r="155" spans="1:16" x14ac:dyDescent="0.25">
      <c r="A155" s="66">
        <f t="shared" si="13"/>
        <v>148</v>
      </c>
      <c r="B155" s="69"/>
      <c r="C155" s="66" t="e">
        <f>VLOOKUP(B155,'Measure&amp;Incentive Picklist'!E:J,2,FALSE)</f>
        <v>#N/A</v>
      </c>
      <c r="D155" s="79"/>
      <c r="E155" s="245"/>
      <c r="F155" s="295"/>
      <c r="G155" s="69"/>
      <c r="H155" s="69"/>
      <c r="I155" s="69"/>
      <c r="J155" s="71"/>
      <c r="K155" s="71"/>
      <c r="L155" s="72" t="str">
        <f t="shared" si="10"/>
        <v/>
      </c>
      <c r="M155" s="85" t="str">
        <f>IFERROR(MIN(IF(B155="","",VLOOKUP(B155,'Measure&amp;Incentive Picklist'!E:J,5,FALSE)*E155),L155),"")</f>
        <v/>
      </c>
      <c r="N155" s="127"/>
      <c r="O155" s="65">
        <f t="shared" si="12"/>
        <v>0</v>
      </c>
      <c r="P155" s="65">
        <f t="shared" si="11"/>
        <v>0</v>
      </c>
    </row>
    <row r="156" spans="1:16" x14ac:dyDescent="0.25">
      <c r="A156" s="66">
        <f t="shared" si="13"/>
        <v>149</v>
      </c>
      <c r="B156" s="69"/>
      <c r="C156" s="66" t="e">
        <f>VLOOKUP(B156,'Measure&amp;Incentive Picklist'!E:J,2,FALSE)</f>
        <v>#N/A</v>
      </c>
      <c r="D156" s="79"/>
      <c r="E156" s="245"/>
      <c r="F156" s="295"/>
      <c r="G156" s="69"/>
      <c r="H156" s="69"/>
      <c r="I156" s="69"/>
      <c r="J156" s="71"/>
      <c r="K156" s="71"/>
      <c r="L156" s="72" t="str">
        <f t="shared" si="10"/>
        <v/>
      </c>
      <c r="M156" s="85" t="str">
        <f>IFERROR(MIN(IF(B156="","",VLOOKUP(B156,'Measure&amp;Incentive Picklist'!E:J,5,FALSE)*E156),L156),"")</f>
        <v/>
      </c>
      <c r="N156" s="127"/>
      <c r="O156" s="65">
        <f t="shared" si="12"/>
        <v>0</v>
      </c>
      <c r="P156" s="65">
        <f t="shared" si="11"/>
        <v>0</v>
      </c>
    </row>
    <row r="157" spans="1:16" x14ac:dyDescent="0.25">
      <c r="A157" s="66">
        <f t="shared" si="13"/>
        <v>150</v>
      </c>
      <c r="B157" s="69"/>
      <c r="C157" s="66" t="e">
        <f>VLOOKUP(B157,'Measure&amp;Incentive Picklist'!E:J,2,FALSE)</f>
        <v>#N/A</v>
      </c>
      <c r="D157" s="79"/>
      <c r="E157" s="245"/>
      <c r="F157" s="295"/>
      <c r="G157" s="69"/>
      <c r="H157" s="69"/>
      <c r="I157" s="69"/>
      <c r="J157" s="71"/>
      <c r="K157" s="71"/>
      <c r="L157" s="72" t="str">
        <f t="shared" si="10"/>
        <v/>
      </c>
      <c r="M157" s="85" t="str">
        <f>IFERROR(MIN(IF(B157="","",VLOOKUP(B157,'Measure&amp;Incentive Picklist'!E:J,5,FALSE)*E157),L157),"")</f>
        <v/>
      </c>
      <c r="N157" s="127"/>
      <c r="O157" s="65">
        <f t="shared" si="12"/>
        <v>0</v>
      </c>
      <c r="P157" s="65">
        <f t="shared" si="11"/>
        <v>0</v>
      </c>
    </row>
    <row r="158" spans="1:16" x14ac:dyDescent="0.25">
      <c r="A158" s="66">
        <f t="shared" si="13"/>
        <v>151</v>
      </c>
      <c r="B158" s="69"/>
      <c r="C158" s="66" t="e">
        <f>VLOOKUP(B158,'Measure&amp;Incentive Picklist'!E:J,2,FALSE)</f>
        <v>#N/A</v>
      </c>
      <c r="D158" s="79"/>
      <c r="E158" s="245"/>
      <c r="F158" s="295"/>
      <c r="G158" s="69"/>
      <c r="H158" s="69"/>
      <c r="I158" s="69"/>
      <c r="J158" s="71"/>
      <c r="K158" s="71"/>
      <c r="L158" s="72" t="str">
        <f t="shared" si="10"/>
        <v/>
      </c>
      <c r="M158" s="85" t="str">
        <f>IFERROR(MIN(IF(B158="","",VLOOKUP(B158,'Measure&amp;Incentive Picklist'!E:J,5,FALSE)*E158),L158),"")</f>
        <v/>
      </c>
      <c r="N158" s="127"/>
      <c r="O158" s="65">
        <f t="shared" si="12"/>
        <v>0</v>
      </c>
      <c r="P158" s="65">
        <f t="shared" si="11"/>
        <v>0</v>
      </c>
    </row>
    <row r="159" spans="1:16" x14ac:dyDescent="0.25">
      <c r="A159" s="66">
        <f t="shared" si="13"/>
        <v>152</v>
      </c>
      <c r="B159" s="69"/>
      <c r="C159" s="66" t="e">
        <f>VLOOKUP(B159,'Measure&amp;Incentive Picklist'!E:J,2,FALSE)</f>
        <v>#N/A</v>
      </c>
      <c r="D159" s="79"/>
      <c r="E159" s="245"/>
      <c r="F159" s="295"/>
      <c r="G159" s="69"/>
      <c r="H159" s="69"/>
      <c r="I159" s="69"/>
      <c r="J159" s="71"/>
      <c r="K159" s="71"/>
      <c r="L159" s="72" t="str">
        <f t="shared" si="10"/>
        <v/>
      </c>
      <c r="M159" s="85" t="str">
        <f>IFERROR(MIN(IF(B159="","",VLOOKUP(B159,'Measure&amp;Incentive Picklist'!E:J,5,FALSE)*E159),L159),"")</f>
        <v/>
      </c>
      <c r="N159" s="127"/>
      <c r="O159" s="65">
        <f t="shared" si="12"/>
        <v>0</v>
      </c>
      <c r="P159" s="65">
        <f t="shared" si="11"/>
        <v>0</v>
      </c>
    </row>
    <row r="160" spans="1:16" x14ac:dyDescent="0.25">
      <c r="A160" s="66">
        <f t="shared" si="13"/>
        <v>153</v>
      </c>
      <c r="B160" s="69"/>
      <c r="C160" s="66" t="e">
        <f>VLOOKUP(B160,'Measure&amp;Incentive Picklist'!E:J,2,FALSE)</f>
        <v>#N/A</v>
      </c>
      <c r="D160" s="79"/>
      <c r="E160" s="245"/>
      <c r="F160" s="295"/>
      <c r="G160" s="69"/>
      <c r="H160" s="69"/>
      <c r="I160" s="69"/>
      <c r="J160" s="71"/>
      <c r="K160" s="71"/>
      <c r="L160" s="72" t="str">
        <f t="shared" si="10"/>
        <v/>
      </c>
      <c r="M160" s="85" t="str">
        <f>IFERROR(MIN(IF(B160="","",VLOOKUP(B160,'Measure&amp;Incentive Picklist'!E:J,5,FALSE)*E160),L160),"")</f>
        <v/>
      </c>
      <c r="N160" s="127"/>
      <c r="O160" s="65">
        <f t="shared" si="12"/>
        <v>0</v>
      </c>
      <c r="P160" s="65">
        <f t="shared" si="11"/>
        <v>0</v>
      </c>
    </row>
    <row r="161" spans="1:16" x14ac:dyDescent="0.25">
      <c r="A161" s="66">
        <f t="shared" si="13"/>
        <v>154</v>
      </c>
      <c r="B161" s="69"/>
      <c r="C161" s="66" t="e">
        <f>VLOOKUP(B161,'Measure&amp;Incentive Picklist'!E:J,2,FALSE)</f>
        <v>#N/A</v>
      </c>
      <c r="D161" s="79"/>
      <c r="E161" s="245"/>
      <c r="F161" s="295"/>
      <c r="G161" s="69"/>
      <c r="H161" s="69"/>
      <c r="I161" s="69"/>
      <c r="J161" s="71"/>
      <c r="K161" s="71"/>
      <c r="L161" s="72" t="str">
        <f t="shared" si="10"/>
        <v/>
      </c>
      <c r="M161" s="85" t="str">
        <f>IFERROR(MIN(IF(B161="","",VLOOKUP(B161,'Measure&amp;Incentive Picklist'!E:J,5,FALSE)*E161),L161),"")</f>
        <v/>
      </c>
      <c r="N161" s="127"/>
      <c r="O161" s="65">
        <f t="shared" si="12"/>
        <v>0</v>
      </c>
      <c r="P161" s="65">
        <f t="shared" si="11"/>
        <v>0</v>
      </c>
    </row>
    <row r="162" spans="1:16" x14ac:dyDescent="0.25">
      <c r="A162" s="66">
        <f t="shared" si="13"/>
        <v>155</v>
      </c>
      <c r="B162" s="69"/>
      <c r="C162" s="66" t="e">
        <f>VLOOKUP(B162,'Measure&amp;Incentive Picklist'!E:J,2,FALSE)</f>
        <v>#N/A</v>
      </c>
      <c r="D162" s="79"/>
      <c r="E162" s="245"/>
      <c r="F162" s="295"/>
      <c r="G162" s="69"/>
      <c r="H162" s="69"/>
      <c r="I162" s="69"/>
      <c r="J162" s="71"/>
      <c r="K162" s="71"/>
      <c r="L162" s="72" t="str">
        <f t="shared" si="10"/>
        <v/>
      </c>
      <c r="M162" s="85" t="str">
        <f>IFERROR(MIN(IF(B162="","",VLOOKUP(B162,'Measure&amp;Incentive Picklist'!E:J,5,FALSE)*E162),L162),"")</f>
        <v/>
      </c>
      <c r="N162" s="127"/>
      <c r="O162" s="65">
        <f t="shared" si="12"/>
        <v>0</v>
      </c>
      <c r="P162" s="65">
        <f t="shared" si="11"/>
        <v>0</v>
      </c>
    </row>
    <row r="163" spans="1:16" x14ac:dyDescent="0.25">
      <c r="A163" s="66">
        <f t="shared" si="13"/>
        <v>156</v>
      </c>
      <c r="B163" s="69"/>
      <c r="C163" s="66" t="e">
        <f>VLOOKUP(B163,'Measure&amp;Incentive Picklist'!E:J,2,FALSE)</f>
        <v>#N/A</v>
      </c>
      <c r="D163" s="79"/>
      <c r="E163" s="245"/>
      <c r="F163" s="295"/>
      <c r="G163" s="69"/>
      <c r="H163" s="69"/>
      <c r="I163" s="69"/>
      <c r="J163" s="71"/>
      <c r="K163" s="71"/>
      <c r="L163" s="72" t="str">
        <f t="shared" si="10"/>
        <v/>
      </c>
      <c r="M163" s="85" t="str">
        <f>IFERROR(MIN(IF(B163="","",VLOOKUP(B163,'Measure&amp;Incentive Picklist'!E:J,5,FALSE)*E163),L163),"")</f>
        <v/>
      </c>
      <c r="N163" s="127"/>
      <c r="O163" s="65">
        <f t="shared" si="12"/>
        <v>0</v>
      </c>
      <c r="P163" s="65">
        <f t="shared" si="11"/>
        <v>0</v>
      </c>
    </row>
    <row r="164" spans="1:16" x14ac:dyDescent="0.25">
      <c r="A164" s="66">
        <f t="shared" si="13"/>
        <v>157</v>
      </c>
      <c r="B164" s="69"/>
      <c r="C164" s="66" t="e">
        <f>VLOOKUP(B164,'Measure&amp;Incentive Picklist'!E:J,2,FALSE)</f>
        <v>#N/A</v>
      </c>
      <c r="D164" s="79"/>
      <c r="E164" s="245"/>
      <c r="F164" s="295"/>
      <c r="G164" s="69"/>
      <c r="H164" s="69"/>
      <c r="I164" s="69"/>
      <c r="J164" s="71"/>
      <c r="K164" s="71"/>
      <c r="L164" s="72" t="str">
        <f t="shared" si="10"/>
        <v/>
      </c>
      <c r="M164" s="85" t="str">
        <f>IFERROR(MIN(IF(B164="","",VLOOKUP(B164,'Measure&amp;Incentive Picklist'!E:J,5,FALSE)*E164),L164),"")</f>
        <v/>
      </c>
      <c r="N164" s="127"/>
      <c r="O164" s="65">
        <f t="shared" si="12"/>
        <v>0</v>
      </c>
      <c r="P164" s="65">
        <f t="shared" si="11"/>
        <v>0</v>
      </c>
    </row>
    <row r="165" spans="1:16" x14ac:dyDescent="0.25">
      <c r="A165" s="66">
        <f t="shared" si="13"/>
        <v>158</v>
      </c>
      <c r="B165" s="69"/>
      <c r="C165" s="66" t="e">
        <f>VLOOKUP(B165,'Measure&amp;Incentive Picklist'!E:J,2,FALSE)</f>
        <v>#N/A</v>
      </c>
      <c r="D165" s="79"/>
      <c r="E165" s="245"/>
      <c r="F165" s="295"/>
      <c r="G165" s="69"/>
      <c r="H165" s="69"/>
      <c r="I165" s="69"/>
      <c r="J165" s="71"/>
      <c r="K165" s="71"/>
      <c r="L165" s="72" t="str">
        <f t="shared" si="10"/>
        <v/>
      </c>
      <c r="M165" s="85" t="str">
        <f>IFERROR(MIN(IF(B165="","",VLOOKUP(B165,'Measure&amp;Incentive Picklist'!E:J,5,FALSE)*E165),L165),"")</f>
        <v/>
      </c>
      <c r="N165" s="127"/>
      <c r="O165" s="65">
        <f t="shared" si="12"/>
        <v>0</v>
      </c>
      <c r="P165" s="65">
        <f t="shared" si="11"/>
        <v>0</v>
      </c>
    </row>
    <row r="166" spans="1:16" x14ac:dyDescent="0.25">
      <c r="A166" s="66">
        <f t="shared" si="13"/>
        <v>159</v>
      </c>
      <c r="B166" s="69"/>
      <c r="C166" s="66" t="e">
        <f>VLOOKUP(B166,'Measure&amp;Incentive Picklist'!E:J,2,FALSE)</f>
        <v>#N/A</v>
      </c>
      <c r="D166" s="79"/>
      <c r="E166" s="245"/>
      <c r="F166" s="295"/>
      <c r="G166" s="69"/>
      <c r="H166" s="69"/>
      <c r="I166" s="69"/>
      <c r="J166" s="71"/>
      <c r="K166" s="71"/>
      <c r="L166" s="72" t="str">
        <f t="shared" si="10"/>
        <v/>
      </c>
      <c r="M166" s="85" t="str">
        <f>IFERROR(MIN(IF(B166="","",VLOOKUP(B166,'Measure&amp;Incentive Picklist'!E:J,5,FALSE)*E166),L166),"")</f>
        <v/>
      </c>
      <c r="N166" s="127"/>
      <c r="O166" s="65">
        <f t="shared" si="12"/>
        <v>0</v>
      </c>
      <c r="P166" s="65">
        <f t="shared" si="11"/>
        <v>0</v>
      </c>
    </row>
    <row r="167" spans="1:16" x14ac:dyDescent="0.25">
      <c r="A167" s="66">
        <f t="shared" si="13"/>
        <v>160</v>
      </c>
      <c r="B167" s="69"/>
      <c r="C167" s="66" t="e">
        <f>VLOOKUP(B167,'Measure&amp;Incentive Picklist'!E:J,2,FALSE)</f>
        <v>#N/A</v>
      </c>
      <c r="D167" s="79"/>
      <c r="E167" s="245"/>
      <c r="F167" s="295"/>
      <c r="G167" s="69"/>
      <c r="H167" s="69"/>
      <c r="I167" s="69"/>
      <c r="J167" s="71"/>
      <c r="K167" s="71"/>
      <c r="L167" s="72" t="str">
        <f t="shared" si="10"/>
        <v/>
      </c>
      <c r="M167" s="85" t="str">
        <f>IFERROR(MIN(IF(B167="","",VLOOKUP(B167,'Measure&amp;Incentive Picklist'!E:J,5,FALSE)*E167),L167),"")</f>
        <v/>
      </c>
      <c r="N167" s="127"/>
      <c r="O167" s="65">
        <f t="shared" si="12"/>
        <v>0</v>
      </c>
      <c r="P167" s="65">
        <f t="shared" si="11"/>
        <v>0</v>
      </c>
    </row>
    <row r="168" spans="1:16" x14ac:dyDescent="0.25">
      <c r="A168" s="66">
        <f t="shared" si="13"/>
        <v>161</v>
      </c>
      <c r="B168" s="69"/>
      <c r="C168" s="66" t="e">
        <f>VLOOKUP(B168,'Measure&amp;Incentive Picklist'!E:J,2,FALSE)</f>
        <v>#N/A</v>
      </c>
      <c r="D168" s="79"/>
      <c r="E168" s="245"/>
      <c r="F168" s="295"/>
      <c r="G168" s="69"/>
      <c r="H168" s="69"/>
      <c r="I168" s="69"/>
      <c r="J168" s="71"/>
      <c r="K168" s="71"/>
      <c r="L168" s="72" t="str">
        <f t="shared" si="10"/>
        <v/>
      </c>
      <c r="M168" s="85" t="str">
        <f>IFERROR(MIN(IF(B168="","",VLOOKUP(B168,'Measure&amp;Incentive Picklist'!E:J,5,FALSE)*E168),L168),"")</f>
        <v/>
      </c>
      <c r="N168" s="127"/>
      <c r="O168" s="65">
        <f t="shared" si="12"/>
        <v>0</v>
      </c>
      <c r="P168" s="65">
        <f t="shared" ref="P168:P199" si="14">IF(AND(B168&gt;0,ISERROR(O168)),1,0)</f>
        <v>0</v>
      </c>
    </row>
    <row r="169" spans="1:16" x14ac:dyDescent="0.25">
      <c r="A169" s="66">
        <f t="shared" si="13"/>
        <v>162</v>
      </c>
      <c r="B169" s="69"/>
      <c r="C169" s="66" t="e">
        <f>VLOOKUP(B169,'Measure&amp;Incentive Picklist'!E:J,2,FALSE)</f>
        <v>#N/A</v>
      </c>
      <c r="D169" s="79"/>
      <c r="E169" s="245"/>
      <c r="F169" s="295"/>
      <c r="G169" s="69"/>
      <c r="H169" s="69"/>
      <c r="I169" s="69"/>
      <c r="J169" s="71"/>
      <c r="K169" s="71"/>
      <c r="L169" s="72" t="str">
        <f t="shared" si="10"/>
        <v/>
      </c>
      <c r="M169" s="85" t="str">
        <f>IFERROR(MIN(IF(B169="","",VLOOKUP(B169,'Measure&amp;Incentive Picklist'!E:J,5,FALSE)*E169),L169),"")</f>
        <v/>
      </c>
      <c r="N169" s="127"/>
      <c r="O169" s="65">
        <f t="shared" si="12"/>
        <v>0</v>
      </c>
      <c r="P169" s="65">
        <f t="shared" si="14"/>
        <v>0</v>
      </c>
    </row>
    <row r="170" spans="1:16" x14ac:dyDescent="0.25">
      <c r="A170" s="66">
        <f t="shared" si="13"/>
        <v>163</v>
      </c>
      <c r="B170" s="69"/>
      <c r="C170" s="66" t="e">
        <f>VLOOKUP(B170,'Measure&amp;Incentive Picklist'!E:J,2,FALSE)</f>
        <v>#N/A</v>
      </c>
      <c r="D170" s="79"/>
      <c r="E170" s="245"/>
      <c r="F170" s="295"/>
      <c r="G170" s="69"/>
      <c r="H170" s="69"/>
      <c r="I170" s="69"/>
      <c r="J170" s="71"/>
      <c r="K170" s="71"/>
      <c r="L170" s="72" t="str">
        <f t="shared" si="10"/>
        <v/>
      </c>
      <c r="M170" s="85" t="str">
        <f>IFERROR(MIN(IF(B170="","",VLOOKUP(B170,'Measure&amp;Incentive Picklist'!E:J,5,FALSE)*E170),L170),"")</f>
        <v/>
      </c>
      <c r="N170" s="127"/>
      <c r="O170" s="65">
        <f t="shared" si="12"/>
        <v>0</v>
      </c>
      <c r="P170" s="65">
        <f t="shared" si="14"/>
        <v>0</v>
      </c>
    </row>
    <row r="171" spans="1:16" x14ac:dyDescent="0.25">
      <c r="A171" s="66">
        <f t="shared" si="13"/>
        <v>164</v>
      </c>
      <c r="B171" s="69"/>
      <c r="C171" s="66" t="e">
        <f>VLOOKUP(B171,'Measure&amp;Incentive Picklist'!E:J,2,FALSE)</f>
        <v>#N/A</v>
      </c>
      <c r="D171" s="79"/>
      <c r="E171" s="245"/>
      <c r="F171" s="295"/>
      <c r="G171" s="69"/>
      <c r="H171" s="69"/>
      <c r="I171" s="69"/>
      <c r="J171" s="71"/>
      <c r="K171" s="71"/>
      <c r="L171" s="72" t="str">
        <f t="shared" si="10"/>
        <v/>
      </c>
      <c r="M171" s="85" t="str">
        <f>IFERROR(MIN(IF(B171="","",VLOOKUP(B171,'Measure&amp;Incentive Picklist'!E:J,5,FALSE)*E171),L171),"")</f>
        <v/>
      </c>
      <c r="N171" s="127"/>
      <c r="O171" s="65">
        <f t="shared" si="12"/>
        <v>0</v>
      </c>
      <c r="P171" s="65">
        <f t="shared" si="14"/>
        <v>0</v>
      </c>
    </row>
    <row r="172" spans="1:16" x14ac:dyDescent="0.25">
      <c r="A172" s="66">
        <f t="shared" si="13"/>
        <v>165</v>
      </c>
      <c r="B172" s="69"/>
      <c r="C172" s="66" t="e">
        <f>VLOOKUP(B172,'Measure&amp;Incentive Picklist'!E:J,2,FALSE)</f>
        <v>#N/A</v>
      </c>
      <c r="D172" s="79"/>
      <c r="E172" s="245"/>
      <c r="F172" s="295"/>
      <c r="G172" s="69"/>
      <c r="H172" s="69"/>
      <c r="I172" s="69"/>
      <c r="J172" s="71"/>
      <c r="K172" s="71"/>
      <c r="L172" s="72" t="str">
        <f t="shared" si="10"/>
        <v/>
      </c>
      <c r="M172" s="85" t="str">
        <f>IFERROR(MIN(IF(B172="","",VLOOKUP(B172,'Measure&amp;Incentive Picklist'!E:J,5,FALSE)*E172),L172),"")</f>
        <v/>
      </c>
      <c r="N172" s="127"/>
      <c r="O172" s="65">
        <f t="shared" si="12"/>
        <v>0</v>
      </c>
      <c r="P172" s="65">
        <f t="shared" si="14"/>
        <v>0</v>
      </c>
    </row>
    <row r="173" spans="1:16" x14ac:dyDescent="0.25">
      <c r="A173" s="66">
        <f t="shared" si="13"/>
        <v>166</v>
      </c>
      <c r="B173" s="69"/>
      <c r="C173" s="66" t="e">
        <f>VLOOKUP(B173,'Measure&amp;Incentive Picklist'!E:J,2,FALSE)</f>
        <v>#N/A</v>
      </c>
      <c r="D173" s="79"/>
      <c r="E173" s="245"/>
      <c r="F173" s="295"/>
      <c r="G173" s="69"/>
      <c r="H173" s="69"/>
      <c r="I173" s="69"/>
      <c r="J173" s="71"/>
      <c r="K173" s="71"/>
      <c r="L173" s="72" t="str">
        <f t="shared" si="10"/>
        <v/>
      </c>
      <c r="M173" s="85" t="str">
        <f>IFERROR(MIN(IF(B173="","",VLOOKUP(B173,'Measure&amp;Incentive Picklist'!E:J,5,FALSE)*E173),L173),"")</f>
        <v/>
      </c>
      <c r="N173" s="127"/>
      <c r="O173" s="65">
        <f t="shared" si="12"/>
        <v>0</v>
      </c>
      <c r="P173" s="65">
        <f t="shared" si="14"/>
        <v>0</v>
      </c>
    </row>
    <row r="174" spans="1:16" x14ac:dyDescent="0.25">
      <c r="A174" s="66">
        <f t="shared" si="13"/>
        <v>167</v>
      </c>
      <c r="B174" s="69"/>
      <c r="C174" s="66" t="e">
        <f>VLOOKUP(B174,'Measure&amp;Incentive Picklist'!E:J,2,FALSE)</f>
        <v>#N/A</v>
      </c>
      <c r="D174" s="79"/>
      <c r="E174" s="245"/>
      <c r="F174" s="295"/>
      <c r="G174" s="69"/>
      <c r="H174" s="69"/>
      <c r="I174" s="69"/>
      <c r="J174" s="71"/>
      <c r="K174" s="71"/>
      <c r="L174" s="72" t="str">
        <f t="shared" si="10"/>
        <v/>
      </c>
      <c r="M174" s="85" t="str">
        <f>IFERROR(MIN(IF(B174="","",VLOOKUP(B174,'Measure&amp;Incentive Picklist'!E:J,5,FALSE)*E174),L174),"")</f>
        <v/>
      </c>
      <c r="N174" s="127"/>
      <c r="O174" s="65">
        <f t="shared" si="12"/>
        <v>0</v>
      </c>
      <c r="P174" s="65">
        <f t="shared" si="14"/>
        <v>0</v>
      </c>
    </row>
    <row r="175" spans="1:16" x14ac:dyDescent="0.25">
      <c r="A175" s="66">
        <f t="shared" si="13"/>
        <v>168</v>
      </c>
      <c r="B175" s="69"/>
      <c r="C175" s="66" t="e">
        <f>VLOOKUP(B175,'Measure&amp;Incentive Picklist'!E:J,2,FALSE)</f>
        <v>#N/A</v>
      </c>
      <c r="D175" s="79"/>
      <c r="E175" s="245"/>
      <c r="F175" s="295"/>
      <c r="G175" s="69"/>
      <c r="H175" s="69"/>
      <c r="I175" s="69"/>
      <c r="J175" s="71"/>
      <c r="K175" s="71"/>
      <c r="L175" s="72" t="str">
        <f t="shared" si="10"/>
        <v/>
      </c>
      <c r="M175" s="85" t="str">
        <f>IFERROR(MIN(IF(B175="","",VLOOKUP(B175,'Measure&amp;Incentive Picklist'!E:J,5,FALSE)*E175),L175),"")</f>
        <v/>
      </c>
      <c r="N175" s="127"/>
      <c r="O175" s="65">
        <f t="shared" si="12"/>
        <v>0</v>
      </c>
      <c r="P175" s="65">
        <f t="shared" si="14"/>
        <v>0</v>
      </c>
    </row>
    <row r="176" spans="1:16" x14ac:dyDescent="0.25">
      <c r="A176" s="66">
        <f t="shared" si="13"/>
        <v>169</v>
      </c>
      <c r="B176" s="69"/>
      <c r="C176" s="66" t="e">
        <f>VLOOKUP(B176,'Measure&amp;Incentive Picklist'!E:J,2,FALSE)</f>
        <v>#N/A</v>
      </c>
      <c r="D176" s="79"/>
      <c r="E176" s="245"/>
      <c r="F176" s="295"/>
      <c r="G176" s="69"/>
      <c r="H176" s="69"/>
      <c r="I176" s="69"/>
      <c r="J176" s="71"/>
      <c r="K176" s="71"/>
      <c r="L176" s="72" t="str">
        <f t="shared" si="10"/>
        <v/>
      </c>
      <c r="M176" s="85" t="str">
        <f>IFERROR(MIN(IF(B176="","",VLOOKUP(B176,'Measure&amp;Incentive Picklist'!E:J,5,FALSE)*E176),L176),"")</f>
        <v/>
      </c>
      <c r="N176" s="127"/>
      <c r="O176" s="65">
        <f t="shared" si="12"/>
        <v>0</v>
      </c>
      <c r="P176" s="65">
        <f t="shared" si="14"/>
        <v>0</v>
      </c>
    </row>
    <row r="177" spans="1:16" x14ac:dyDescent="0.25">
      <c r="A177" s="66">
        <f t="shared" si="13"/>
        <v>170</v>
      </c>
      <c r="B177" s="69"/>
      <c r="C177" s="66" t="e">
        <f>VLOOKUP(B177,'Measure&amp;Incentive Picklist'!E:J,2,FALSE)</f>
        <v>#N/A</v>
      </c>
      <c r="D177" s="79"/>
      <c r="E177" s="245"/>
      <c r="F177" s="295"/>
      <c r="G177" s="69"/>
      <c r="H177" s="69"/>
      <c r="I177" s="69"/>
      <c r="J177" s="71"/>
      <c r="K177" s="71"/>
      <c r="L177" s="72" t="str">
        <f t="shared" si="10"/>
        <v/>
      </c>
      <c r="M177" s="85" t="str">
        <f>IFERROR(MIN(IF(B177="","",VLOOKUP(B177,'Measure&amp;Incentive Picklist'!E:J,5,FALSE)*E177),L177),"")</f>
        <v/>
      </c>
      <c r="N177" s="127"/>
      <c r="O177" s="65">
        <f t="shared" si="12"/>
        <v>0</v>
      </c>
      <c r="P177" s="65">
        <f t="shared" si="14"/>
        <v>0</v>
      </c>
    </row>
    <row r="178" spans="1:16" x14ac:dyDescent="0.25">
      <c r="A178" s="66">
        <f t="shared" si="13"/>
        <v>171</v>
      </c>
      <c r="B178" s="69"/>
      <c r="C178" s="66" t="e">
        <f>VLOOKUP(B178,'Measure&amp;Incentive Picklist'!E:J,2,FALSE)</f>
        <v>#N/A</v>
      </c>
      <c r="D178" s="79"/>
      <c r="E178" s="245"/>
      <c r="F178" s="295"/>
      <c r="G178" s="69"/>
      <c r="H178" s="69"/>
      <c r="I178" s="69"/>
      <c r="J178" s="71"/>
      <c r="K178" s="71"/>
      <c r="L178" s="72" t="str">
        <f t="shared" si="10"/>
        <v/>
      </c>
      <c r="M178" s="85" t="str">
        <f>IFERROR(MIN(IF(B178="","",VLOOKUP(B178,'Measure&amp;Incentive Picklist'!E:J,5,FALSE)*E178),L178),"")</f>
        <v/>
      </c>
      <c r="N178" s="127"/>
      <c r="O178" s="65">
        <f t="shared" si="12"/>
        <v>0</v>
      </c>
      <c r="P178" s="65">
        <f t="shared" si="14"/>
        <v>0</v>
      </c>
    </row>
    <row r="179" spans="1:16" x14ac:dyDescent="0.25">
      <c r="A179" s="66">
        <f t="shared" si="13"/>
        <v>172</v>
      </c>
      <c r="B179" s="69"/>
      <c r="C179" s="66" t="e">
        <f>VLOOKUP(B179,'Measure&amp;Incentive Picklist'!E:J,2,FALSE)</f>
        <v>#N/A</v>
      </c>
      <c r="D179" s="79"/>
      <c r="E179" s="245"/>
      <c r="F179" s="295"/>
      <c r="G179" s="69"/>
      <c r="H179" s="69"/>
      <c r="I179" s="69"/>
      <c r="J179" s="71"/>
      <c r="K179" s="71"/>
      <c r="L179" s="72" t="str">
        <f t="shared" si="10"/>
        <v/>
      </c>
      <c r="M179" s="85" t="str">
        <f>IFERROR(MIN(IF(B179="","",VLOOKUP(B179,'Measure&amp;Incentive Picklist'!E:J,5,FALSE)*E179),L179),"")</f>
        <v/>
      </c>
      <c r="N179" s="127"/>
      <c r="O179" s="65">
        <f t="shared" si="12"/>
        <v>0</v>
      </c>
      <c r="P179" s="65">
        <f t="shared" si="14"/>
        <v>0</v>
      </c>
    </row>
    <row r="180" spans="1:16" x14ac:dyDescent="0.25">
      <c r="A180" s="66">
        <f t="shared" si="13"/>
        <v>173</v>
      </c>
      <c r="B180" s="69"/>
      <c r="C180" s="66" t="e">
        <f>VLOOKUP(B180,'Measure&amp;Incentive Picklist'!E:J,2,FALSE)</f>
        <v>#N/A</v>
      </c>
      <c r="D180" s="79"/>
      <c r="E180" s="245"/>
      <c r="F180" s="295"/>
      <c r="G180" s="69"/>
      <c r="H180" s="69"/>
      <c r="I180" s="69"/>
      <c r="J180" s="71"/>
      <c r="K180" s="71"/>
      <c r="L180" s="72" t="str">
        <f t="shared" si="10"/>
        <v/>
      </c>
      <c r="M180" s="85" t="str">
        <f>IFERROR(MIN(IF(B180="","",VLOOKUP(B180,'Measure&amp;Incentive Picklist'!E:J,5,FALSE)*E180),L180),"")</f>
        <v/>
      </c>
      <c r="N180" s="127"/>
      <c r="O180" s="65">
        <f t="shared" si="12"/>
        <v>0</v>
      </c>
      <c r="P180" s="65">
        <f t="shared" si="14"/>
        <v>0</v>
      </c>
    </row>
    <row r="181" spans="1:16" x14ac:dyDescent="0.25">
      <c r="A181" s="66">
        <f t="shared" si="13"/>
        <v>174</v>
      </c>
      <c r="B181" s="69"/>
      <c r="C181" s="66" t="e">
        <f>VLOOKUP(B181,'Measure&amp;Incentive Picklist'!E:J,2,FALSE)</f>
        <v>#N/A</v>
      </c>
      <c r="D181" s="79"/>
      <c r="E181" s="245"/>
      <c r="F181" s="295"/>
      <c r="G181" s="69"/>
      <c r="H181" s="69"/>
      <c r="I181" s="69"/>
      <c r="J181" s="71"/>
      <c r="K181" s="71"/>
      <c r="L181" s="72" t="str">
        <f t="shared" si="10"/>
        <v/>
      </c>
      <c r="M181" s="85" t="str">
        <f>IFERROR(MIN(IF(B181="","",VLOOKUP(B181,'Measure&amp;Incentive Picklist'!E:J,5,FALSE)*E181),L181),"")</f>
        <v/>
      </c>
      <c r="N181" s="127"/>
      <c r="O181" s="65">
        <f t="shared" si="12"/>
        <v>0</v>
      </c>
      <c r="P181" s="65">
        <f t="shared" si="14"/>
        <v>0</v>
      </c>
    </row>
    <row r="182" spans="1:16" x14ac:dyDescent="0.25">
      <c r="A182" s="66">
        <f t="shared" si="13"/>
        <v>175</v>
      </c>
      <c r="B182" s="69"/>
      <c r="C182" s="66" t="e">
        <f>VLOOKUP(B182,'Measure&amp;Incentive Picklist'!E:J,2,FALSE)</f>
        <v>#N/A</v>
      </c>
      <c r="D182" s="79"/>
      <c r="E182" s="245"/>
      <c r="F182" s="295"/>
      <c r="G182" s="69"/>
      <c r="H182" s="69"/>
      <c r="I182" s="69"/>
      <c r="J182" s="71"/>
      <c r="K182" s="71"/>
      <c r="L182" s="72" t="str">
        <f t="shared" si="10"/>
        <v/>
      </c>
      <c r="M182" s="85" t="str">
        <f>IFERROR(MIN(IF(B182="","",VLOOKUP(B182,'Measure&amp;Incentive Picklist'!E:J,5,FALSE)*E182),L182),"")</f>
        <v/>
      </c>
      <c r="N182" s="127"/>
      <c r="O182" s="65">
        <f t="shared" si="12"/>
        <v>0</v>
      </c>
      <c r="P182" s="65">
        <f t="shared" si="14"/>
        <v>0</v>
      </c>
    </row>
    <row r="183" spans="1:16" x14ac:dyDescent="0.25">
      <c r="A183" s="66">
        <f t="shared" si="13"/>
        <v>176</v>
      </c>
      <c r="B183" s="69"/>
      <c r="C183" s="66" t="e">
        <f>VLOOKUP(B183,'Measure&amp;Incentive Picklist'!E:J,2,FALSE)</f>
        <v>#N/A</v>
      </c>
      <c r="D183" s="79"/>
      <c r="E183" s="245"/>
      <c r="F183" s="295"/>
      <c r="G183" s="69"/>
      <c r="H183" s="69"/>
      <c r="I183" s="69"/>
      <c r="J183" s="71"/>
      <c r="K183" s="71"/>
      <c r="L183" s="72" t="str">
        <f t="shared" si="10"/>
        <v/>
      </c>
      <c r="M183" s="85" t="str">
        <f>IFERROR(MIN(IF(B183="","",VLOOKUP(B183,'Measure&amp;Incentive Picklist'!E:J,5,FALSE)*E183),L183),"")</f>
        <v/>
      </c>
      <c r="N183" s="127"/>
      <c r="O183" s="65">
        <f t="shared" si="12"/>
        <v>0</v>
      </c>
      <c r="P183" s="65">
        <f t="shared" si="14"/>
        <v>0</v>
      </c>
    </row>
    <row r="184" spans="1:16" x14ac:dyDescent="0.25">
      <c r="A184" s="66">
        <f t="shared" si="13"/>
        <v>177</v>
      </c>
      <c r="B184" s="69"/>
      <c r="C184" s="66" t="e">
        <f>VLOOKUP(B184,'Measure&amp;Incentive Picklist'!E:J,2,FALSE)</f>
        <v>#N/A</v>
      </c>
      <c r="D184" s="79"/>
      <c r="E184" s="245"/>
      <c r="F184" s="295"/>
      <c r="G184" s="69"/>
      <c r="H184" s="69"/>
      <c r="I184" s="69"/>
      <c r="J184" s="71"/>
      <c r="K184" s="71"/>
      <c r="L184" s="72" t="str">
        <f t="shared" si="10"/>
        <v/>
      </c>
      <c r="M184" s="85" t="str">
        <f>IFERROR(MIN(IF(B184="","",VLOOKUP(B184,'Measure&amp;Incentive Picklist'!E:J,5,FALSE)*E184),L184),"")</f>
        <v/>
      </c>
      <c r="N184" s="127"/>
      <c r="O184" s="65">
        <f t="shared" si="12"/>
        <v>0</v>
      </c>
      <c r="P184" s="65">
        <f t="shared" si="14"/>
        <v>0</v>
      </c>
    </row>
    <row r="185" spans="1:16" x14ac:dyDescent="0.25">
      <c r="A185" s="66">
        <f t="shared" si="13"/>
        <v>178</v>
      </c>
      <c r="B185" s="69"/>
      <c r="C185" s="66" t="e">
        <f>VLOOKUP(B185,'Measure&amp;Incentive Picklist'!E:J,2,FALSE)</f>
        <v>#N/A</v>
      </c>
      <c r="D185" s="79"/>
      <c r="E185" s="245"/>
      <c r="F185" s="295"/>
      <c r="G185" s="69"/>
      <c r="H185" s="69"/>
      <c r="I185" s="69"/>
      <c r="J185" s="71"/>
      <c r="K185" s="71"/>
      <c r="L185" s="72" t="str">
        <f t="shared" si="10"/>
        <v/>
      </c>
      <c r="M185" s="85" t="str">
        <f>IFERROR(MIN(IF(B185="","",VLOOKUP(B185,'Measure&amp;Incentive Picklist'!E:J,5,FALSE)*E185),L185),"")</f>
        <v/>
      </c>
      <c r="N185" s="127"/>
      <c r="O185" s="65">
        <f t="shared" si="12"/>
        <v>0</v>
      </c>
      <c r="P185" s="65">
        <f t="shared" si="14"/>
        <v>0</v>
      </c>
    </row>
    <row r="186" spans="1:16" x14ac:dyDescent="0.25">
      <c r="A186" s="66">
        <f t="shared" si="13"/>
        <v>179</v>
      </c>
      <c r="B186" s="69"/>
      <c r="C186" s="66" t="e">
        <f>VLOOKUP(B186,'Measure&amp;Incentive Picklist'!E:J,2,FALSE)</f>
        <v>#N/A</v>
      </c>
      <c r="D186" s="79"/>
      <c r="E186" s="245"/>
      <c r="F186" s="295"/>
      <c r="G186" s="69"/>
      <c r="H186" s="69"/>
      <c r="I186" s="69"/>
      <c r="J186" s="71"/>
      <c r="K186" s="71"/>
      <c r="L186" s="72" t="str">
        <f t="shared" si="10"/>
        <v/>
      </c>
      <c r="M186" s="85" t="str">
        <f>IFERROR(MIN(IF(B186="","",VLOOKUP(B186,'Measure&amp;Incentive Picklist'!E:J,5,FALSE)*E186),L186),"")</f>
        <v/>
      </c>
      <c r="N186" s="127"/>
      <c r="O186" s="65">
        <f t="shared" si="12"/>
        <v>0</v>
      </c>
      <c r="P186" s="65">
        <f t="shared" si="14"/>
        <v>0</v>
      </c>
    </row>
    <row r="187" spans="1:16" x14ac:dyDescent="0.25">
      <c r="A187" s="66">
        <f t="shared" si="13"/>
        <v>180</v>
      </c>
      <c r="B187" s="69"/>
      <c r="C187" s="66" t="e">
        <f>VLOOKUP(B187,'Measure&amp;Incentive Picklist'!E:J,2,FALSE)</f>
        <v>#N/A</v>
      </c>
      <c r="D187" s="79"/>
      <c r="E187" s="245"/>
      <c r="F187" s="295"/>
      <c r="G187" s="69"/>
      <c r="H187" s="69"/>
      <c r="I187" s="69"/>
      <c r="J187" s="71"/>
      <c r="K187" s="71"/>
      <c r="L187" s="72" t="str">
        <f t="shared" si="10"/>
        <v/>
      </c>
      <c r="M187" s="85" t="str">
        <f>IFERROR(MIN(IF(B187="","",VLOOKUP(B187,'Measure&amp;Incentive Picklist'!E:J,5,FALSE)*E187),L187),"")</f>
        <v/>
      </c>
      <c r="N187" s="127"/>
      <c r="O187" s="65">
        <f t="shared" si="12"/>
        <v>0</v>
      </c>
      <c r="P187" s="65">
        <f t="shared" si="14"/>
        <v>0</v>
      </c>
    </row>
    <row r="188" spans="1:16" x14ac:dyDescent="0.25">
      <c r="A188" s="66">
        <f t="shared" si="13"/>
        <v>181</v>
      </c>
      <c r="B188" s="69"/>
      <c r="C188" s="66" t="e">
        <f>VLOOKUP(B188,'Measure&amp;Incentive Picklist'!E:J,2,FALSE)</f>
        <v>#N/A</v>
      </c>
      <c r="D188" s="79"/>
      <c r="E188" s="245"/>
      <c r="F188" s="295"/>
      <c r="G188" s="69"/>
      <c r="H188" s="69"/>
      <c r="I188" s="69"/>
      <c r="J188" s="71"/>
      <c r="K188" s="71"/>
      <c r="L188" s="72" t="str">
        <f t="shared" si="10"/>
        <v/>
      </c>
      <c r="M188" s="85" t="str">
        <f>IFERROR(MIN(IF(B188="","",VLOOKUP(B188,'Measure&amp;Incentive Picklist'!E:J,5,FALSE)*E188),L188),"")</f>
        <v/>
      </c>
      <c r="N188" s="127"/>
      <c r="O188" s="65">
        <f t="shared" si="12"/>
        <v>0</v>
      </c>
      <c r="P188" s="65">
        <f t="shared" si="14"/>
        <v>0</v>
      </c>
    </row>
    <row r="189" spans="1:16" x14ac:dyDescent="0.25">
      <c r="A189" s="66">
        <f t="shared" si="13"/>
        <v>182</v>
      </c>
      <c r="B189" s="69"/>
      <c r="C189" s="66" t="e">
        <f>VLOOKUP(B189,'Measure&amp;Incentive Picklist'!E:J,2,FALSE)</f>
        <v>#N/A</v>
      </c>
      <c r="D189" s="79"/>
      <c r="E189" s="245"/>
      <c r="F189" s="295"/>
      <c r="G189" s="69"/>
      <c r="H189" s="69"/>
      <c r="I189" s="69"/>
      <c r="J189" s="71"/>
      <c r="K189" s="71"/>
      <c r="L189" s="72" t="str">
        <f t="shared" si="10"/>
        <v/>
      </c>
      <c r="M189" s="85" t="str">
        <f>IFERROR(MIN(IF(B189="","",VLOOKUP(B189,'Measure&amp;Incentive Picklist'!E:J,5,FALSE)*E189),L189),"")</f>
        <v/>
      </c>
      <c r="N189" s="127"/>
      <c r="O189" s="65">
        <f t="shared" si="12"/>
        <v>0</v>
      </c>
      <c r="P189" s="65">
        <f t="shared" si="14"/>
        <v>0</v>
      </c>
    </row>
    <row r="190" spans="1:16" x14ac:dyDescent="0.25">
      <c r="A190" s="66">
        <f t="shared" si="13"/>
        <v>183</v>
      </c>
      <c r="B190" s="69"/>
      <c r="C190" s="66" t="e">
        <f>VLOOKUP(B190,'Measure&amp;Incentive Picklist'!E:J,2,FALSE)</f>
        <v>#N/A</v>
      </c>
      <c r="D190" s="79"/>
      <c r="E190" s="245"/>
      <c r="F190" s="295"/>
      <c r="G190" s="69"/>
      <c r="H190" s="69"/>
      <c r="I190" s="69"/>
      <c r="J190" s="71"/>
      <c r="K190" s="71"/>
      <c r="L190" s="72" t="str">
        <f t="shared" si="10"/>
        <v/>
      </c>
      <c r="M190" s="85" t="str">
        <f>IFERROR(MIN(IF(B190="","",VLOOKUP(B190,'Measure&amp;Incentive Picklist'!E:J,5,FALSE)*E190),L190),"")</f>
        <v/>
      </c>
      <c r="N190" s="127"/>
      <c r="O190" s="65">
        <f t="shared" si="12"/>
        <v>0</v>
      </c>
      <c r="P190" s="65">
        <f t="shared" si="14"/>
        <v>0</v>
      </c>
    </row>
    <row r="191" spans="1:16" x14ac:dyDescent="0.25">
      <c r="A191" s="66">
        <f t="shared" si="13"/>
        <v>184</v>
      </c>
      <c r="B191" s="69"/>
      <c r="C191" s="66" t="e">
        <f>VLOOKUP(B191,'Measure&amp;Incentive Picklist'!E:J,2,FALSE)</f>
        <v>#N/A</v>
      </c>
      <c r="D191" s="79"/>
      <c r="E191" s="245"/>
      <c r="F191" s="295"/>
      <c r="G191" s="69"/>
      <c r="H191" s="69"/>
      <c r="I191" s="69"/>
      <c r="J191" s="71"/>
      <c r="K191" s="71"/>
      <c r="L191" s="72" t="str">
        <f t="shared" si="10"/>
        <v/>
      </c>
      <c r="M191" s="85" t="str">
        <f>IFERROR(MIN(IF(B191="","",VLOOKUP(B191,'Measure&amp;Incentive Picklist'!E:J,5,FALSE)*E191),L191),"")</f>
        <v/>
      </c>
      <c r="N191" s="127"/>
      <c r="O191" s="65">
        <f t="shared" si="12"/>
        <v>0</v>
      </c>
      <c r="P191" s="65">
        <f t="shared" si="14"/>
        <v>0</v>
      </c>
    </row>
    <row r="192" spans="1:16" x14ac:dyDescent="0.25">
      <c r="A192" s="66">
        <f t="shared" si="13"/>
        <v>185</v>
      </c>
      <c r="B192" s="69"/>
      <c r="C192" s="66" t="e">
        <f>VLOOKUP(B192,'Measure&amp;Incentive Picklist'!E:J,2,FALSE)</f>
        <v>#N/A</v>
      </c>
      <c r="D192" s="79"/>
      <c r="E192" s="245"/>
      <c r="F192" s="295"/>
      <c r="G192" s="69"/>
      <c r="H192" s="69"/>
      <c r="I192" s="69"/>
      <c r="J192" s="71"/>
      <c r="K192" s="71"/>
      <c r="L192" s="72" t="str">
        <f t="shared" si="10"/>
        <v/>
      </c>
      <c r="M192" s="85" t="str">
        <f>IFERROR(MIN(IF(B192="","",VLOOKUP(B192,'Measure&amp;Incentive Picklist'!E:J,5,FALSE)*E192),L192),"")</f>
        <v/>
      </c>
      <c r="N192" s="127"/>
      <c r="O192" s="65">
        <f t="shared" si="12"/>
        <v>0</v>
      </c>
      <c r="P192" s="65">
        <f t="shared" si="14"/>
        <v>0</v>
      </c>
    </row>
    <row r="193" spans="1:16" x14ac:dyDescent="0.25">
      <c r="A193" s="66">
        <f t="shared" si="13"/>
        <v>186</v>
      </c>
      <c r="B193" s="69"/>
      <c r="C193" s="66" t="e">
        <f>VLOOKUP(B193,'Measure&amp;Incentive Picklist'!E:J,2,FALSE)</f>
        <v>#N/A</v>
      </c>
      <c r="D193" s="79"/>
      <c r="E193" s="245"/>
      <c r="F193" s="295"/>
      <c r="G193" s="69"/>
      <c r="H193" s="69"/>
      <c r="I193" s="69"/>
      <c r="J193" s="71"/>
      <c r="K193" s="71"/>
      <c r="L193" s="72" t="str">
        <f t="shared" si="10"/>
        <v/>
      </c>
      <c r="M193" s="85" t="str">
        <f>IFERROR(MIN(IF(B193="","",VLOOKUP(B193,'Measure&amp;Incentive Picklist'!E:J,5,FALSE)*E193),L193),"")</f>
        <v/>
      </c>
      <c r="N193" s="127"/>
      <c r="O193" s="65">
        <f t="shared" si="12"/>
        <v>0</v>
      </c>
      <c r="P193" s="65">
        <f t="shared" si="14"/>
        <v>0</v>
      </c>
    </row>
    <row r="194" spans="1:16" x14ac:dyDescent="0.25">
      <c r="A194" s="66">
        <f t="shared" si="13"/>
        <v>187</v>
      </c>
      <c r="B194" s="69"/>
      <c r="C194" s="66" t="e">
        <f>VLOOKUP(B194,'Measure&amp;Incentive Picklist'!E:J,2,FALSE)</f>
        <v>#N/A</v>
      </c>
      <c r="D194" s="79"/>
      <c r="E194" s="245"/>
      <c r="F194" s="295"/>
      <c r="G194" s="69"/>
      <c r="H194" s="69"/>
      <c r="I194" s="69"/>
      <c r="J194" s="71"/>
      <c r="K194" s="71"/>
      <c r="L194" s="72" t="str">
        <f t="shared" si="10"/>
        <v/>
      </c>
      <c r="M194" s="85" t="str">
        <f>IFERROR(MIN(IF(B194="","",VLOOKUP(B194,'Measure&amp;Incentive Picklist'!E:J,5,FALSE)*E194),L194),"")</f>
        <v/>
      </c>
      <c r="N194" s="127"/>
      <c r="O194" s="65">
        <f t="shared" si="12"/>
        <v>0</v>
      </c>
      <c r="P194" s="65">
        <f t="shared" si="14"/>
        <v>0</v>
      </c>
    </row>
    <row r="195" spans="1:16" x14ac:dyDescent="0.25">
      <c r="A195" s="66">
        <f t="shared" si="13"/>
        <v>188</v>
      </c>
      <c r="B195" s="69"/>
      <c r="C195" s="66" t="e">
        <f>VLOOKUP(B195,'Measure&amp;Incentive Picklist'!E:J,2,FALSE)</f>
        <v>#N/A</v>
      </c>
      <c r="D195" s="79"/>
      <c r="E195" s="245"/>
      <c r="F195" s="295"/>
      <c r="G195" s="69"/>
      <c r="H195" s="69"/>
      <c r="I195" s="69"/>
      <c r="J195" s="71"/>
      <c r="K195" s="71"/>
      <c r="L195" s="72" t="str">
        <f t="shared" si="10"/>
        <v/>
      </c>
      <c r="M195" s="85" t="str">
        <f>IFERROR(MIN(IF(B195="","",VLOOKUP(B195,'Measure&amp;Incentive Picklist'!E:J,5,FALSE)*E195),L195),"")</f>
        <v/>
      </c>
      <c r="N195" s="127"/>
      <c r="O195" s="65">
        <f t="shared" si="12"/>
        <v>0</v>
      </c>
      <c r="P195" s="65">
        <f t="shared" si="14"/>
        <v>0</v>
      </c>
    </row>
    <row r="196" spans="1:16" x14ac:dyDescent="0.25">
      <c r="A196" s="66">
        <f t="shared" si="13"/>
        <v>189</v>
      </c>
      <c r="B196" s="69"/>
      <c r="C196" s="66" t="e">
        <f>VLOOKUP(B196,'Measure&amp;Incentive Picklist'!E:J,2,FALSE)</f>
        <v>#N/A</v>
      </c>
      <c r="D196" s="79"/>
      <c r="E196" s="245"/>
      <c r="F196" s="295"/>
      <c r="G196" s="69"/>
      <c r="H196" s="69"/>
      <c r="I196" s="69"/>
      <c r="J196" s="71"/>
      <c r="K196" s="71"/>
      <c r="L196" s="72" t="str">
        <f t="shared" si="10"/>
        <v/>
      </c>
      <c r="M196" s="85" t="str">
        <f>IFERROR(MIN(IF(B196="","",VLOOKUP(B196,'Measure&amp;Incentive Picklist'!E:J,5,FALSE)*E196),L196),"")</f>
        <v/>
      </c>
      <c r="N196" s="127"/>
      <c r="O196" s="65">
        <f t="shared" si="12"/>
        <v>0</v>
      </c>
      <c r="P196" s="65">
        <f t="shared" si="14"/>
        <v>0</v>
      </c>
    </row>
    <row r="197" spans="1:16" x14ac:dyDescent="0.25">
      <c r="A197" s="66">
        <f t="shared" si="13"/>
        <v>190</v>
      </c>
      <c r="B197" s="69"/>
      <c r="C197" s="66" t="e">
        <f>VLOOKUP(B197,'Measure&amp;Incentive Picklist'!E:J,2,FALSE)</f>
        <v>#N/A</v>
      </c>
      <c r="D197" s="79"/>
      <c r="E197" s="245"/>
      <c r="F197" s="295"/>
      <c r="G197" s="69"/>
      <c r="H197" s="69"/>
      <c r="I197" s="69"/>
      <c r="J197" s="71"/>
      <c r="K197" s="71"/>
      <c r="L197" s="72" t="str">
        <f t="shared" si="10"/>
        <v/>
      </c>
      <c r="M197" s="85" t="str">
        <f>IFERROR(MIN(IF(B197="","",VLOOKUP(B197,'Measure&amp;Incentive Picklist'!E:J,5,FALSE)*E197),L197),"")</f>
        <v/>
      </c>
      <c r="N197" s="127"/>
      <c r="O197" s="65">
        <f t="shared" si="12"/>
        <v>0</v>
      </c>
      <c r="P197" s="65">
        <f t="shared" si="14"/>
        <v>0</v>
      </c>
    </row>
    <row r="198" spans="1:16" x14ac:dyDescent="0.25">
      <c r="A198" s="66">
        <f t="shared" si="13"/>
        <v>191</v>
      </c>
      <c r="B198" s="69"/>
      <c r="C198" s="66" t="e">
        <f>VLOOKUP(B198,'Measure&amp;Incentive Picklist'!E:J,2,FALSE)</f>
        <v>#N/A</v>
      </c>
      <c r="D198" s="79"/>
      <c r="E198" s="245"/>
      <c r="F198" s="295"/>
      <c r="G198" s="69"/>
      <c r="H198" s="69"/>
      <c r="I198" s="69"/>
      <c r="J198" s="71"/>
      <c r="K198" s="71"/>
      <c r="L198" s="72" t="str">
        <f t="shared" si="10"/>
        <v/>
      </c>
      <c r="M198" s="85" t="str">
        <f>IFERROR(MIN(IF(B198="","",VLOOKUP(B198,'Measure&amp;Incentive Picklist'!E:J,5,FALSE)*E198),L198),"")</f>
        <v/>
      </c>
      <c r="N198" s="127"/>
      <c r="O198" s="65">
        <f t="shared" si="12"/>
        <v>0</v>
      </c>
      <c r="P198" s="65">
        <f t="shared" si="14"/>
        <v>0</v>
      </c>
    </row>
    <row r="199" spans="1:16" x14ac:dyDescent="0.25">
      <c r="A199" s="66">
        <f t="shared" si="13"/>
        <v>192</v>
      </c>
      <c r="B199" s="69"/>
      <c r="C199" s="66" t="e">
        <f>VLOOKUP(B199,'Measure&amp;Incentive Picklist'!E:J,2,FALSE)</f>
        <v>#N/A</v>
      </c>
      <c r="D199" s="79"/>
      <c r="E199" s="245"/>
      <c r="F199" s="295"/>
      <c r="G199" s="69"/>
      <c r="H199" s="69"/>
      <c r="I199" s="69"/>
      <c r="J199" s="71"/>
      <c r="K199" s="71"/>
      <c r="L199" s="72" t="str">
        <f t="shared" si="10"/>
        <v/>
      </c>
      <c r="M199" s="85" t="str">
        <f>IFERROR(MIN(IF(B199="","",VLOOKUP(B199,'Measure&amp;Incentive Picklist'!E:J,5,FALSE)*E199),L199),"")</f>
        <v/>
      </c>
      <c r="N199" s="127"/>
      <c r="O199" s="65">
        <f t="shared" si="12"/>
        <v>0</v>
      </c>
      <c r="P199" s="65">
        <f t="shared" si="14"/>
        <v>0</v>
      </c>
    </row>
    <row r="200" spans="1:16" x14ac:dyDescent="0.25">
      <c r="A200" s="66">
        <f t="shared" si="13"/>
        <v>193</v>
      </c>
      <c r="B200" s="69"/>
      <c r="C200" s="66" t="e">
        <f>VLOOKUP(B200,'Measure&amp;Incentive Picklist'!E:J,2,FALSE)</f>
        <v>#N/A</v>
      </c>
      <c r="D200" s="79"/>
      <c r="E200" s="245"/>
      <c r="F200" s="295"/>
      <c r="G200" s="69"/>
      <c r="H200" s="69"/>
      <c r="I200" s="69"/>
      <c r="J200" s="71"/>
      <c r="K200" s="71"/>
      <c r="L200" s="72" t="str">
        <f t="shared" ref="L200:L207" si="15">IF(AND(J200="",K200=""),"",$J200+$K200)</f>
        <v/>
      </c>
      <c r="M200" s="85" t="str">
        <f>IFERROR(MIN(IF(B200="","",VLOOKUP(B200,'Measure&amp;Incentive Picklist'!E:J,5,FALSE)*E200),L200),"")</f>
        <v/>
      </c>
      <c r="N200" s="127"/>
      <c r="O200" s="65">
        <f t="shared" si="12"/>
        <v>0</v>
      </c>
      <c r="P200" s="65">
        <f t="shared" ref="P200:P207" si="16">IF(AND(B200&gt;0,ISERROR(O200)),1,0)</f>
        <v>0</v>
      </c>
    </row>
    <row r="201" spans="1:16" x14ac:dyDescent="0.25">
      <c r="A201" s="66">
        <f t="shared" si="13"/>
        <v>194</v>
      </c>
      <c r="B201" s="69"/>
      <c r="C201" s="66" t="e">
        <f>VLOOKUP(B201,'Measure&amp;Incentive Picklist'!E:J,2,FALSE)</f>
        <v>#N/A</v>
      </c>
      <c r="D201" s="79"/>
      <c r="E201" s="245"/>
      <c r="F201" s="295"/>
      <c r="G201" s="69"/>
      <c r="H201" s="69"/>
      <c r="I201" s="69"/>
      <c r="J201" s="71"/>
      <c r="K201" s="71"/>
      <c r="L201" s="72" t="str">
        <f t="shared" si="15"/>
        <v/>
      </c>
      <c r="M201" s="85" t="str">
        <f>IFERROR(MIN(IF(B201="","",VLOOKUP(B201,'Measure&amp;Incentive Picklist'!E:J,5,FALSE)*E201),L201),"")</f>
        <v/>
      </c>
      <c r="N201" s="127"/>
      <c r="O201" s="65">
        <f t="shared" ref="O201:O207" si="17">IF(OR(B201&gt;"",D201&gt;0,E201&gt;0,G201&gt;"",H201&gt;0,I201&gt;0,J201&gt;0,K201&gt;0,N201&gt;0),1,0)</f>
        <v>0</v>
      </c>
      <c r="P201" s="65">
        <f t="shared" si="16"/>
        <v>0</v>
      </c>
    </row>
    <row r="202" spans="1:16" x14ac:dyDescent="0.25">
      <c r="A202" s="66">
        <f t="shared" si="13"/>
        <v>195</v>
      </c>
      <c r="B202" s="69"/>
      <c r="C202" s="66" t="e">
        <f>VLOOKUP(B202,'Measure&amp;Incentive Picklist'!E:J,2,FALSE)</f>
        <v>#N/A</v>
      </c>
      <c r="D202" s="79"/>
      <c r="E202" s="245"/>
      <c r="F202" s="295"/>
      <c r="G202" s="69"/>
      <c r="H202" s="69"/>
      <c r="I202" s="69"/>
      <c r="J202" s="71"/>
      <c r="K202" s="71"/>
      <c r="L202" s="72" t="str">
        <f t="shared" si="15"/>
        <v/>
      </c>
      <c r="M202" s="85" t="str">
        <f>IFERROR(MIN(IF(B202="","",VLOOKUP(B202,'Measure&amp;Incentive Picklist'!E:J,5,FALSE)*E202),L202),"")</f>
        <v/>
      </c>
      <c r="N202" s="127"/>
      <c r="O202" s="65">
        <f t="shared" si="17"/>
        <v>0</v>
      </c>
      <c r="P202" s="65">
        <f t="shared" si="16"/>
        <v>0</v>
      </c>
    </row>
    <row r="203" spans="1:16" x14ac:dyDescent="0.25">
      <c r="A203" s="66">
        <f>A202+1</f>
        <v>196</v>
      </c>
      <c r="B203" s="69"/>
      <c r="C203" s="66" t="e">
        <f>VLOOKUP(B203,'Measure&amp;Incentive Picklist'!E:J,2,FALSE)</f>
        <v>#N/A</v>
      </c>
      <c r="D203" s="79"/>
      <c r="E203" s="245"/>
      <c r="F203" s="295"/>
      <c r="G203" s="69"/>
      <c r="H203" s="69"/>
      <c r="I203" s="69"/>
      <c r="J203" s="71"/>
      <c r="K203" s="71"/>
      <c r="L203" s="72" t="str">
        <f t="shared" si="15"/>
        <v/>
      </c>
      <c r="M203" s="85" t="str">
        <f>IFERROR(MIN(IF(B203="","",VLOOKUP(B203,'Measure&amp;Incentive Picklist'!E:J,5,FALSE)*E203),L203),"")</f>
        <v/>
      </c>
      <c r="N203" s="127"/>
      <c r="O203" s="65">
        <f t="shared" si="17"/>
        <v>0</v>
      </c>
      <c r="P203" s="65">
        <f t="shared" si="16"/>
        <v>0</v>
      </c>
    </row>
    <row r="204" spans="1:16" x14ac:dyDescent="0.25">
      <c r="A204" s="66">
        <f>A203+1</f>
        <v>197</v>
      </c>
      <c r="B204" s="69"/>
      <c r="C204" s="66" t="e">
        <f>VLOOKUP(B204,'Measure&amp;Incentive Picklist'!E:J,2,FALSE)</f>
        <v>#N/A</v>
      </c>
      <c r="D204" s="79"/>
      <c r="E204" s="245"/>
      <c r="F204" s="295"/>
      <c r="G204" s="69"/>
      <c r="H204" s="69"/>
      <c r="I204" s="69"/>
      <c r="J204" s="71"/>
      <c r="K204" s="71"/>
      <c r="L204" s="72" t="str">
        <f t="shared" si="15"/>
        <v/>
      </c>
      <c r="M204" s="85" t="str">
        <f>IFERROR(MIN(IF(B204="","",VLOOKUP(B204,'Measure&amp;Incentive Picklist'!E:J,5,FALSE)*E204),L204),"")</f>
        <v/>
      </c>
      <c r="N204" s="127"/>
      <c r="O204" s="65">
        <f t="shared" si="17"/>
        <v>0</v>
      </c>
      <c r="P204" s="65">
        <f t="shared" si="16"/>
        <v>0</v>
      </c>
    </row>
    <row r="205" spans="1:16" x14ac:dyDescent="0.25">
      <c r="A205" s="66">
        <f>A204+1</f>
        <v>198</v>
      </c>
      <c r="B205" s="69"/>
      <c r="C205" s="66" t="e">
        <f>VLOOKUP(B205,'Measure&amp;Incentive Picklist'!E:J,2,FALSE)</f>
        <v>#N/A</v>
      </c>
      <c r="D205" s="79"/>
      <c r="E205" s="245"/>
      <c r="F205" s="295"/>
      <c r="G205" s="69"/>
      <c r="H205" s="69"/>
      <c r="I205" s="69"/>
      <c r="J205" s="71"/>
      <c r="K205" s="71"/>
      <c r="L205" s="72" t="str">
        <f t="shared" si="15"/>
        <v/>
      </c>
      <c r="M205" s="85" t="str">
        <f>IFERROR(MIN(IF(B205="","",VLOOKUP(B205,'Measure&amp;Incentive Picklist'!E:J,5,FALSE)*E205),L205),"")</f>
        <v/>
      </c>
      <c r="N205" s="127"/>
      <c r="O205" s="65">
        <f t="shared" si="17"/>
        <v>0</v>
      </c>
      <c r="P205" s="65">
        <f t="shared" si="16"/>
        <v>0</v>
      </c>
    </row>
    <row r="206" spans="1:16" x14ac:dyDescent="0.25">
      <c r="A206" s="66">
        <f>A205+1</f>
        <v>199</v>
      </c>
      <c r="B206" s="69"/>
      <c r="C206" s="66" t="e">
        <f>VLOOKUP(B206,'Measure&amp;Incentive Picklist'!E:J,2,FALSE)</f>
        <v>#N/A</v>
      </c>
      <c r="D206" s="79"/>
      <c r="E206" s="245"/>
      <c r="F206" s="295"/>
      <c r="G206" s="69"/>
      <c r="H206" s="69"/>
      <c r="I206" s="69"/>
      <c r="J206" s="71"/>
      <c r="K206" s="71"/>
      <c r="L206" s="72" t="str">
        <f t="shared" si="15"/>
        <v/>
      </c>
      <c r="M206" s="85" t="str">
        <f>IFERROR(MIN(IF(B206="","",VLOOKUP(B206,'Measure&amp;Incentive Picklist'!E:J,5,FALSE)*E206),L206),"")</f>
        <v/>
      </c>
      <c r="N206" s="127"/>
      <c r="O206" s="65">
        <f t="shared" si="17"/>
        <v>0</v>
      </c>
      <c r="P206" s="65">
        <f t="shared" si="16"/>
        <v>0</v>
      </c>
    </row>
    <row r="207" spans="1:16" x14ac:dyDescent="0.25">
      <c r="A207" s="66">
        <f>A206+1</f>
        <v>200</v>
      </c>
      <c r="B207" s="69"/>
      <c r="C207" s="66" t="e">
        <f>VLOOKUP(B207,'Measure&amp;Incentive Picklist'!E:J,2,FALSE)</f>
        <v>#N/A</v>
      </c>
      <c r="D207" s="79"/>
      <c r="E207" s="245"/>
      <c r="F207" s="295"/>
      <c r="G207" s="69"/>
      <c r="H207" s="69"/>
      <c r="I207" s="69"/>
      <c r="J207" s="71"/>
      <c r="K207" s="71"/>
      <c r="L207" s="72" t="str">
        <f t="shared" si="15"/>
        <v/>
      </c>
      <c r="M207" s="85" t="str">
        <f>IFERROR(MIN(IF(B207="","",VLOOKUP(B207,'Measure&amp;Incentive Picklist'!E:J,5,FALSE)*E207),L207),"")</f>
        <v/>
      </c>
      <c r="N207" s="127"/>
      <c r="O207" s="65">
        <f t="shared" si="17"/>
        <v>0</v>
      </c>
      <c r="P207" s="65">
        <f t="shared" si="16"/>
        <v>0</v>
      </c>
    </row>
    <row r="208" spans="1:16" x14ac:dyDescent="0.25">
      <c r="A208" s="66"/>
      <c r="O208" s="65">
        <f>SUM(O8:O207)</f>
        <v>0</v>
      </c>
      <c r="P208" s="65">
        <f>SUM(P8:P207)</f>
        <v>0</v>
      </c>
    </row>
  </sheetData>
  <sheetProtection algorithmName="SHA-512" hashValue="Kkz8bkKTRmvBzCDJGXVJ5pKlcksFxEWMpSRYG3OrSQ0r4JjQxuqK6TA0KcJq2FjYpgp/AqH8k9UXMkBWq0GVyw==" saltValue="ksql15Al4XOTik80tkJcew==" spinCount="100000" sheet="1" selectLockedCells="1" sort="0" autoFilter="0"/>
  <autoFilter ref="A6:N6" xr:uid="{00000000-0009-0000-0000-000010000000}"/>
  <mergeCells count="3">
    <mergeCell ref="A5:B5"/>
    <mergeCell ref="O6:P6"/>
    <mergeCell ref="Q6:R6"/>
  </mergeCells>
  <conditionalFormatting sqref="M8:M207">
    <cfRule type="containsErrors" dxfId="498" priority="29">
      <formula>ISERROR(M8)</formula>
    </cfRule>
  </conditionalFormatting>
  <conditionalFormatting sqref="D7">
    <cfRule type="containsErrors" dxfId="497" priority="28">
      <formula>ISERROR(D7)</formula>
    </cfRule>
  </conditionalFormatting>
  <conditionalFormatting sqref="C8:C207">
    <cfRule type="containsErrors" dxfId="496" priority="27">
      <formula>ISERROR(C8)</formula>
    </cfRule>
  </conditionalFormatting>
  <conditionalFormatting sqref="C7">
    <cfRule type="containsErrors" dxfId="495" priority="25">
      <formula>ISERROR(C7)</formula>
    </cfRule>
  </conditionalFormatting>
  <conditionalFormatting sqref="K8:K207">
    <cfRule type="expression" dxfId="494" priority="21">
      <formula>AND(B8&gt;"",K8="")</formula>
    </cfRule>
  </conditionalFormatting>
  <conditionalFormatting sqref="K6:L6">
    <cfRule type="containsErrors" dxfId="493" priority="19">
      <formula>ISERROR(K6)</formula>
    </cfRule>
  </conditionalFormatting>
  <conditionalFormatting sqref="D8:D207">
    <cfRule type="expression" dxfId="492" priority="17">
      <formula>AND(B8&gt;"",D8="")</formula>
    </cfRule>
  </conditionalFormatting>
  <conditionalFormatting sqref="E8:F207">
    <cfRule type="expression" dxfId="491" priority="16">
      <formula>AND(B8&gt;"",E8="")</formula>
    </cfRule>
  </conditionalFormatting>
  <conditionalFormatting sqref="G8:G207">
    <cfRule type="expression" dxfId="490" priority="11">
      <formula>AND(B8&gt;"",G8="")</formula>
    </cfRule>
  </conditionalFormatting>
  <conditionalFormatting sqref="H8:H207">
    <cfRule type="expression" dxfId="489" priority="10">
      <formula>AND(B8&gt;"",H8="")</formula>
    </cfRule>
  </conditionalFormatting>
  <conditionalFormatting sqref="I8:I207">
    <cfRule type="expression" dxfId="488" priority="9">
      <formula>AND(B8&gt;"",I8="")</formula>
    </cfRule>
  </conditionalFormatting>
  <conditionalFormatting sqref="J8:J207">
    <cfRule type="expression" dxfId="487" priority="8">
      <formula>AND(B8&gt;"",J8="")</formula>
    </cfRule>
  </conditionalFormatting>
  <conditionalFormatting sqref="C5">
    <cfRule type="containsErrors" dxfId="486" priority="4">
      <formula>ISERROR(C5)</formula>
    </cfRule>
  </conditionalFormatting>
  <conditionalFormatting sqref="L8:L207">
    <cfRule type="containsErrors" dxfId="485" priority="3">
      <formula>ISERROR(L8)</formula>
    </cfRule>
  </conditionalFormatting>
  <dataValidations count="1">
    <dataValidation type="list" allowBlank="1" showInputMessage="1" showErrorMessage="1" sqref="G7:G207" xr:uid="{00000000-0002-0000-1000-000000000000}">
      <formula1>$R$8:$R$19</formula1>
    </dataValidation>
  </dataValidations>
  <hyperlinks>
    <hyperlink ref="A5" location="'Project Summary'!B9" tooltip="Back to Project Summary" display="Back to Project Summary" xr:uid="{00000000-0004-0000-1000-000000000000}"/>
  </hyperlinks>
  <pageMargins left="0.7" right="0.7" top="0.75" bottom="0.75" header="0.3" footer="0.3"/>
  <pageSetup orientation="portrait" r:id="rId1"/>
  <headerFooter>
    <oddFooter>&amp;C_x000D_&amp;1#&amp;"Calibri"&amp;22&amp;K0073CF INTERNAL</oddFooter>
  </headerFooter>
  <extLst>
    <ext xmlns:x14="http://schemas.microsoft.com/office/spreadsheetml/2009/9/main" uri="{78C0D931-6437-407d-A8EE-F0AAD7539E65}">
      <x14:conditionalFormattings>
        <x14:conditionalFormatting xmlns:xm="http://schemas.microsoft.com/office/excel/2006/main">
          <x14:cfRule type="containsErrors" priority="23" id="{8FE14227-BE6E-462A-B418-71B987450ED0}">
            <xm:f>ISERROR('https://consolidatededison.sharepoint.com/Users/GolinoC/Desktop/coned/corp/Users/smithna/AppData/Local/Temp/[Con Edison CI Gas Tool v1.2.xlsx]Pre Rinse Spray Valve'!#REF!)</xm:f>
            <x14:dxf>
              <font>
                <color theme="0"/>
              </font>
            </x14:dxf>
          </x14:cfRule>
          <xm:sqref>H5:J5</xm:sqref>
        </x14:conditionalFormatting>
        <x14:conditionalFormatting xmlns:xm="http://schemas.microsoft.com/office/excel/2006/main">
          <x14:cfRule type="containsErrors" priority="1872" id="{74D9361A-3E21-4EE5-8A35-301FDFAE3914}">
            <xm:f>ISERROR('One for One Replacements'!#REF!)</xm:f>
            <x14:dxf>
              <font>
                <color theme="0"/>
              </font>
            </x14:dxf>
          </x14:cfRule>
          <xm:sqref>H6</xm:sqref>
        </x14:conditionalFormatting>
        <x14:conditionalFormatting xmlns:xm="http://schemas.microsoft.com/office/excel/2006/main">
          <x14:cfRule type="containsErrors" priority="1873" id="{74D9361A-3E21-4EE5-8A35-301FDFAE3914}">
            <xm:f>ISERROR('One for One Replacements'!S6)</xm:f>
            <x14:dxf>
              <font>
                <color theme="0"/>
              </font>
            </x14:dxf>
          </x14:cfRule>
          <xm:sqref>I6:J6</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00000000-0002-0000-1000-000001000000}">
          <x14:formula1>
            <xm:f>'Measure&amp;Incentive Picklist'!$E$181</xm:f>
          </x14:formula1>
          <xm:sqref>B7</xm:sqref>
        </x14:dataValidation>
        <x14:dataValidation type="list" allowBlank="1" showInputMessage="1" showErrorMessage="1" xr:uid="{00000000-0002-0000-1000-000002000000}">
          <x14:formula1>
            <xm:f>'Measure&amp;Incentive Picklist'!$E$181:$E$182</xm:f>
          </x14:formula1>
          <xm:sqref>B8:B207</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5BB8C3-4348-493E-9E52-9654935F329E}">
  <sheetPr codeName="Sheet36"/>
  <dimension ref="A1:J33"/>
  <sheetViews>
    <sheetView workbookViewId="0">
      <selection activeCell="G44" sqref="G44"/>
    </sheetView>
  </sheetViews>
  <sheetFormatPr defaultRowHeight="15" x14ac:dyDescent="0.25"/>
  <sheetData>
    <row r="1" spans="1:10" x14ac:dyDescent="0.25">
      <c r="A1" s="346" t="s">
        <v>80</v>
      </c>
    </row>
    <row r="2" spans="1:10" x14ac:dyDescent="0.25">
      <c r="A2" t="s">
        <v>81</v>
      </c>
    </row>
    <row r="3" spans="1:10" x14ac:dyDescent="0.25">
      <c r="A3" t="s">
        <v>82</v>
      </c>
    </row>
    <row r="4" spans="1:10" x14ac:dyDescent="0.25">
      <c r="A4" t="s">
        <v>83</v>
      </c>
    </row>
    <row r="6" spans="1:10" x14ac:dyDescent="0.25">
      <c r="A6" s="346" t="s">
        <v>84</v>
      </c>
    </row>
    <row r="7" spans="1:10" x14ac:dyDescent="0.25">
      <c r="A7" t="s">
        <v>85</v>
      </c>
      <c r="J7" s="69" t="s">
        <v>86</v>
      </c>
    </row>
    <row r="8" spans="1:10" x14ac:dyDescent="0.25">
      <c r="J8" s="69" t="s">
        <v>87</v>
      </c>
    </row>
    <row r="9" spans="1:10" x14ac:dyDescent="0.25">
      <c r="A9" s="346" t="s">
        <v>88</v>
      </c>
    </row>
    <row r="11" spans="1:10" x14ac:dyDescent="0.25">
      <c r="A11" s="346" t="s">
        <v>89</v>
      </c>
    </row>
    <row r="13" spans="1:10" x14ac:dyDescent="0.25">
      <c r="A13" t="s">
        <v>90</v>
      </c>
    </row>
    <row r="14" spans="1:10" x14ac:dyDescent="0.25">
      <c r="B14" t="s">
        <v>91</v>
      </c>
    </row>
    <row r="15" spans="1:10" x14ac:dyDescent="0.25">
      <c r="A15" t="s">
        <v>92</v>
      </c>
    </row>
    <row r="30" spans="1:1" x14ac:dyDescent="0.25">
      <c r="A30" t="s">
        <v>93</v>
      </c>
    </row>
    <row r="32" spans="1:1" x14ac:dyDescent="0.25">
      <c r="A32" t="s">
        <v>94</v>
      </c>
    </row>
    <row r="33" spans="2:2" x14ac:dyDescent="0.25">
      <c r="B33" t="s">
        <v>95</v>
      </c>
    </row>
  </sheetData>
  <pageMargins left="0.7" right="0.7" top="0.75" bottom="0.75" header="0.3" footer="0.3"/>
  <pageSetup orientation="portrait" r:id="rId1"/>
  <headerFooter>
    <oddFooter>&amp;C_x000D_&amp;1#&amp;"Calibri"&amp;22&amp;K0073CF INTERNAL</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42D4F20-E99A-4730-8FC0-16329470D45D}">
          <x14:formula1>
            <xm:f>'Measure&amp;Incentive Picklist'!$E$155:$E$156</xm:f>
          </x14:formula1>
          <xm:sqref>J7:J8</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1"/>
  <dimension ref="A1:AE208"/>
  <sheetViews>
    <sheetView zoomScale="90" zoomScaleNormal="90" workbookViewId="0">
      <pane xSplit="4" ySplit="7" topLeftCell="E8" activePane="bottomRight" state="frozen"/>
      <selection pane="topRight" activeCell="F38" sqref="F38"/>
      <selection pane="bottomLeft" activeCell="F38" sqref="F38"/>
      <selection pane="bottomRight" activeCell="B8" sqref="B8"/>
    </sheetView>
  </sheetViews>
  <sheetFormatPr defaultColWidth="9.140625" defaultRowHeight="15" x14ac:dyDescent="0.25"/>
  <cols>
    <col min="1" max="1" width="8.85546875" style="65" customWidth="1"/>
    <col min="2" max="2" width="64.5703125" style="65" bestFit="1" customWidth="1"/>
    <col min="3" max="3" width="17.85546875" style="66" hidden="1" customWidth="1"/>
    <col min="4" max="4" width="35" style="65" customWidth="1"/>
    <col min="5" max="5" width="35" style="107" customWidth="1"/>
    <col min="6" max="6" width="16.85546875" style="66" customWidth="1"/>
    <col min="7" max="7" width="25.42578125" style="66" customWidth="1"/>
    <col min="8" max="8" width="18.85546875" style="66" customWidth="1"/>
    <col min="9" max="9" width="27" style="65" hidden="1" customWidth="1"/>
    <col min="10" max="10" width="42" style="65" customWidth="1"/>
    <col min="11" max="12" width="15.140625" style="65" hidden="1" customWidth="1"/>
    <col min="13" max="13" width="20" style="65" customWidth="1"/>
    <col min="14" max="14" width="21.140625" style="65" customWidth="1"/>
    <col min="15" max="15" width="20.140625" style="65" bestFit="1" customWidth="1"/>
    <col min="16" max="16" width="21.140625" style="65" bestFit="1" customWidth="1"/>
    <col min="17" max="17" width="17.42578125" style="72" customWidth="1"/>
    <col min="18" max="19" width="18.140625" style="72" customWidth="1"/>
    <col min="20" max="20" width="15.42578125" style="72" customWidth="1"/>
    <col min="21" max="21" width="71.140625" style="65" customWidth="1"/>
    <col min="22" max="22" width="12.140625" style="65" hidden="1" customWidth="1"/>
    <col min="23" max="23" width="14" style="65" hidden="1" customWidth="1"/>
    <col min="24" max="24" width="31.140625" style="65" hidden="1" customWidth="1"/>
    <col min="25" max="25" width="13.42578125" style="65" hidden="1" customWidth="1"/>
    <col min="26" max="27" width="15" style="65" hidden="1" customWidth="1"/>
    <col min="28" max="29" width="39.140625" style="65" hidden="1" customWidth="1"/>
    <col min="30" max="30" width="14.42578125" style="65" hidden="1" customWidth="1"/>
    <col min="31" max="31" width="16.140625" style="65" hidden="1" customWidth="1"/>
    <col min="32" max="16384" width="9.140625" style="65"/>
  </cols>
  <sheetData>
    <row r="1" spans="1:31" x14ac:dyDescent="0.25">
      <c r="A1" s="96" t="s">
        <v>104</v>
      </c>
      <c r="B1" s="96"/>
      <c r="C1" s="97"/>
      <c r="D1" s="86">
        <f>Acct_No</f>
        <v>0</v>
      </c>
    </row>
    <row r="2" spans="1:31" x14ac:dyDescent="0.25">
      <c r="A2" s="96" t="s">
        <v>111</v>
      </c>
      <c r="B2" s="96"/>
      <c r="C2" s="97"/>
      <c r="D2" s="434">
        <f>SiteAddress</f>
        <v>0</v>
      </c>
    </row>
    <row r="3" spans="1:31" x14ac:dyDescent="0.25">
      <c r="A3" s="100"/>
      <c r="D3" s="87"/>
    </row>
    <row r="4" spans="1:31" ht="23.25" x14ac:dyDescent="0.25">
      <c r="A4" s="103" t="s">
        <v>45</v>
      </c>
    </row>
    <row r="5" spans="1:31" ht="27.75" customHeight="1" thickBot="1" x14ac:dyDescent="0.3">
      <c r="A5" s="546" t="s">
        <v>121</v>
      </c>
      <c r="B5" s="546"/>
      <c r="C5" s="99" t="s">
        <v>11</v>
      </c>
      <c r="D5" s="99" t="s">
        <v>11</v>
      </c>
      <c r="E5" s="438" t="str">
        <f>IF(AD208&gt;=1,"Error in Project Costs - please correct",IF(AE208&gt;=1,"Error in Proposed Measure - please correct",IF(Z208&gt;=1,"Error in HVAC type - please correct","")))</f>
        <v/>
      </c>
      <c r="I5" s="66"/>
      <c r="J5" s="66"/>
      <c r="K5" s="66"/>
      <c r="L5" s="66"/>
      <c r="M5" s="66"/>
      <c r="N5" s="66"/>
      <c r="O5" s="66"/>
      <c r="P5" s="66"/>
      <c r="Q5" s="66"/>
      <c r="R5" s="80"/>
      <c r="S5" s="80"/>
    </row>
    <row r="6" spans="1:31" ht="39.75" customHeight="1" thickBot="1" x14ac:dyDescent="0.3">
      <c r="A6" s="91" t="s">
        <v>123</v>
      </c>
      <c r="B6" s="92" t="s">
        <v>247</v>
      </c>
      <c r="C6" s="92" t="s">
        <v>129</v>
      </c>
      <c r="D6" s="67" t="s">
        <v>130</v>
      </c>
      <c r="E6" s="110" t="s">
        <v>405</v>
      </c>
      <c r="F6" s="67" t="s">
        <v>263</v>
      </c>
      <c r="G6" s="67" t="s">
        <v>406</v>
      </c>
      <c r="H6" s="67" t="s">
        <v>407</v>
      </c>
      <c r="I6" s="67" t="s">
        <v>408</v>
      </c>
      <c r="J6" s="67" t="s">
        <v>136</v>
      </c>
      <c r="K6" s="67" t="s">
        <v>137</v>
      </c>
      <c r="L6" s="67" t="s">
        <v>317</v>
      </c>
      <c r="M6" s="67" t="s">
        <v>138</v>
      </c>
      <c r="N6" s="67" t="s">
        <v>318</v>
      </c>
      <c r="O6" s="67" t="s">
        <v>144</v>
      </c>
      <c r="P6" s="67" t="s">
        <v>145</v>
      </c>
      <c r="Q6" s="81" t="s">
        <v>146</v>
      </c>
      <c r="R6" s="81" t="s">
        <v>147</v>
      </c>
      <c r="S6" s="81" t="s">
        <v>253</v>
      </c>
      <c r="T6" s="81" t="s">
        <v>149</v>
      </c>
      <c r="U6" s="93" t="s">
        <v>97</v>
      </c>
      <c r="V6" s="538" t="s">
        <v>152</v>
      </c>
      <c r="W6" s="539"/>
      <c r="X6" s="539" t="s">
        <v>393</v>
      </c>
      <c r="Y6" s="539"/>
    </row>
    <row r="7" spans="1:31" x14ac:dyDescent="0.25">
      <c r="A7" s="75">
        <v>0</v>
      </c>
      <c r="B7" s="68" t="s">
        <v>409</v>
      </c>
      <c r="C7" s="75" t="str">
        <f>VLOOKUP(B7,'Measure&amp;Incentive Picklist'!E:J,2,FALSE)</f>
        <v>HVAC000233</v>
      </c>
      <c r="D7" s="68" t="s">
        <v>395</v>
      </c>
      <c r="E7" s="219">
        <v>1</v>
      </c>
      <c r="F7" s="75">
        <v>2</v>
      </c>
      <c r="G7" s="75">
        <v>12000</v>
      </c>
      <c r="H7" s="75">
        <v>13.85</v>
      </c>
      <c r="I7" s="68" t="s">
        <v>399</v>
      </c>
      <c r="J7" s="68" t="s">
        <v>228</v>
      </c>
      <c r="K7" s="68" t="str">
        <f>VLOOKUP(J7,'HVAC Picklist'!$A$2:$C$61,3,FALSE)</f>
        <v>Large_H</v>
      </c>
      <c r="L7" s="68" t="str">
        <f>VLOOKUP(J7,'HVAC Picklist'!$A$2:$D$61,4,FALSE)</f>
        <v>Large_V</v>
      </c>
      <c r="M7" s="68" t="s">
        <v>187</v>
      </c>
      <c r="N7" s="68" t="s">
        <v>322</v>
      </c>
      <c r="O7" s="68" t="s">
        <v>163</v>
      </c>
      <c r="P7" s="68" t="s">
        <v>164</v>
      </c>
      <c r="Q7" s="82">
        <v>1000</v>
      </c>
      <c r="R7" s="82">
        <v>5000</v>
      </c>
      <c r="S7" s="82">
        <f>$Q7+$R7</f>
        <v>6000</v>
      </c>
      <c r="T7" s="95">
        <f>IFERROR(MIN(VLOOKUP($B7,'Measure&amp;Incentive Picklist'!$E:$J,5,FALSE)*F7*(G7/12000),S7),"")</f>
        <v>300</v>
      </c>
      <c r="U7" s="68" t="s">
        <v>165</v>
      </c>
      <c r="V7" s="68" t="s">
        <v>272</v>
      </c>
      <c r="W7" s="68" t="s">
        <v>167</v>
      </c>
      <c r="X7" s="68" t="s">
        <v>397</v>
      </c>
      <c r="Y7" s="68" t="s">
        <v>410</v>
      </c>
      <c r="Z7" s="68" t="s">
        <v>411</v>
      </c>
      <c r="AA7" s="68"/>
      <c r="AB7" s="68"/>
      <c r="AC7" s="68"/>
      <c r="AD7" s="68" t="s">
        <v>302</v>
      </c>
      <c r="AE7" s="68" t="s">
        <v>303</v>
      </c>
    </row>
    <row r="8" spans="1:31" ht="16.5" customHeight="1" x14ac:dyDescent="0.25">
      <c r="A8" s="66">
        <v>1</v>
      </c>
      <c r="B8" s="69"/>
      <c r="C8" s="66" t="e">
        <f>VLOOKUP(B8,'Measure&amp;Incentive Picklist'!E:J,2,FALSE)</f>
        <v>#N/A</v>
      </c>
      <c r="D8" s="79"/>
      <c r="E8" s="220"/>
      <c r="F8" s="70"/>
      <c r="G8" s="70"/>
      <c r="H8" s="70"/>
      <c r="J8" s="69"/>
      <c r="K8" s="65" t="e">
        <f>VLOOKUP(J8,'HVAC Picklist'!$A$2:$C$61,3,FALSE)</f>
        <v>#N/A</v>
      </c>
      <c r="L8" s="65" t="e">
        <f>VLOOKUP(J8,'HVAC Picklist'!$A$2:$D$61,4,FALSE)</f>
        <v>#N/A</v>
      </c>
      <c r="M8" s="69"/>
      <c r="N8" s="83"/>
      <c r="O8" s="69"/>
      <c r="P8" s="69"/>
      <c r="Q8" s="71"/>
      <c r="R8" s="71"/>
      <c r="S8" s="72" t="str">
        <f t="shared" ref="S8:S71" si="0">IF(AND(Q8="",R8=""),"",$Q8+$R8)</f>
        <v/>
      </c>
      <c r="T8" s="85" t="str">
        <f>IFERROR(MIN(VLOOKUP($B8,'Measure&amp;Incentive Picklist'!$E:$J,5,FALSE)*F8*(G8/12000),S8),"")</f>
        <v/>
      </c>
      <c r="U8" s="127"/>
      <c r="V8" s="65">
        <f>IF(B8&gt;"",1,0)</f>
        <v>0</v>
      </c>
      <c r="W8" s="65">
        <f t="shared" ref="W8:W39" si="1">IF(AND(B8&gt;0,ISERROR(V80)),1,0)</f>
        <v>0</v>
      </c>
      <c r="X8" s="65" t="s">
        <v>399</v>
      </c>
      <c r="Y8" s="65" t="s">
        <v>335</v>
      </c>
      <c r="Z8" s="188" t="str">
        <f t="shared" ref="Z8:Z71" si="2">IF(OR(AND(OR(J8=AB$8,J8=AB$9,J8=AB$10,J8=AB$11,J8=AB$12,J8=AB$13,J8=AB$14,J8=AB$15,J8=AB$16,J8=AB$17,J8=AB$18,J8=AB$19,J8=AB$20,J8=AB$21,J8=AB$22,J8=AB$23,J8=AB$24,J8=AB$25,J8=AB$26,J8=AB$27,J8=AB$28,J8=AB$29,J8=AB$30,J8=AB$31,J8=AB$32,J8=AB$33,J8=AB$34,J8=AB$35,J8=AB$36,J8=AB$37,J8=AB$38,J8=AB$39,J8=AB$40,J8=AB$41,J8=AB$42,J8=AB$43,J8=AB$44,J8=AB$45,J8=AB$46,J8=AB$47,J8=AB$48,J8=AB$49,J8=AB$50,J8=AB$51,J8=AB$52,J8=AB$53,),M8=AC$12),AND(OR(J8=AB$54,J8=AB$55,J8=AB$56,J8=AB$57,J8=AB$58,J8=AB$59,J8=AB$60,J8=AB$61,J8=AB$62,J8=AB$63,J8=AB$64), OR(M8=AC$8,M8=AC$9,M8=AC$10)),AND(OR(J8=AB$65,J8=AB$66),M8=AC$12),AND(J8=AB$67,M8=AC$11)),1,IF(OR(J8="",M8=""),"","Error"))</f>
        <v/>
      </c>
      <c r="AA8" s="188"/>
      <c r="AB8" s="255" t="s">
        <v>173</v>
      </c>
      <c r="AC8" s="256" t="s">
        <v>159</v>
      </c>
      <c r="AD8" s="65">
        <f>IF(ISERROR(S8),1,0)</f>
        <v>0</v>
      </c>
      <c r="AE8" s="65">
        <f>IF(ISERROR(T8),1,0)</f>
        <v>0</v>
      </c>
    </row>
    <row r="9" spans="1:31" x14ac:dyDescent="0.25">
      <c r="A9" s="66">
        <f>A8+1</f>
        <v>2</v>
      </c>
      <c r="B9" s="69"/>
      <c r="C9" s="66" t="e">
        <f>VLOOKUP(B9,'Measure&amp;Incentive Picklist'!E:J,2,FALSE)</f>
        <v>#N/A</v>
      </c>
      <c r="D9" s="79"/>
      <c r="E9" s="220"/>
      <c r="F9" s="70"/>
      <c r="G9" s="70"/>
      <c r="H9" s="70"/>
      <c r="J9" s="69"/>
      <c r="K9" s="65" t="e">
        <f>VLOOKUP(J9,'HVAC Picklist'!$A$2:$C$61,3,FALSE)</f>
        <v>#N/A</v>
      </c>
      <c r="L9" s="65" t="e">
        <f>VLOOKUP(J9,'HVAC Picklist'!$A$2:$D$61,4,FALSE)</f>
        <v>#N/A</v>
      </c>
      <c r="M9" s="69"/>
      <c r="N9" s="83"/>
      <c r="O9" s="69"/>
      <c r="P9" s="69"/>
      <c r="Q9" s="71"/>
      <c r="R9" s="71"/>
      <c r="S9" s="72" t="str">
        <f t="shared" si="0"/>
        <v/>
      </c>
      <c r="T9" s="85" t="str">
        <f>IFERROR(MIN(VLOOKUP($B9,'Measure&amp;Incentive Picklist'!$E:$J,5,FALSE)*F9*(G9/12000),S9),"")</f>
        <v/>
      </c>
      <c r="U9" s="127"/>
      <c r="V9" s="65">
        <f t="shared" ref="V9:V72" si="3">IF(B9&gt;"",1,0)</f>
        <v>0</v>
      </c>
      <c r="W9" s="65">
        <f t="shared" si="1"/>
        <v>0</v>
      </c>
      <c r="X9" s="65" t="s">
        <v>401</v>
      </c>
      <c r="Y9" s="65" t="s">
        <v>336</v>
      </c>
      <c r="Z9" s="188" t="str">
        <f t="shared" si="2"/>
        <v/>
      </c>
      <c r="AA9" s="188"/>
      <c r="AB9" s="255" t="s">
        <v>175</v>
      </c>
      <c r="AC9" s="256" t="s">
        <v>187</v>
      </c>
      <c r="AD9" s="65">
        <f t="shared" ref="AD9:AE72" si="4">IF(ISERROR(S9),1,0)</f>
        <v>0</v>
      </c>
      <c r="AE9" s="65">
        <f t="shared" si="4"/>
        <v>0</v>
      </c>
    </row>
    <row r="10" spans="1:31" x14ac:dyDescent="0.25">
      <c r="A10" s="66">
        <f>A9+1</f>
        <v>3</v>
      </c>
      <c r="B10" s="69"/>
      <c r="C10" s="66" t="e">
        <f>VLOOKUP(B10,'Measure&amp;Incentive Picklist'!E:J,2,FALSE)</f>
        <v>#N/A</v>
      </c>
      <c r="D10" s="79"/>
      <c r="E10" s="220"/>
      <c r="F10" s="70"/>
      <c r="G10" s="70"/>
      <c r="H10" s="70"/>
      <c r="J10" s="69"/>
      <c r="K10" s="65" t="e">
        <f>VLOOKUP(J10,'HVAC Picklist'!$A$2:$C$61,3,FALSE)</f>
        <v>#N/A</v>
      </c>
      <c r="L10" s="65" t="e">
        <f>VLOOKUP(J10,'HVAC Picklist'!$A$2:$D$61,4,FALSE)</f>
        <v>#N/A</v>
      </c>
      <c r="M10" s="69"/>
      <c r="N10" s="83"/>
      <c r="O10" s="69"/>
      <c r="P10" s="69"/>
      <c r="Q10" s="71"/>
      <c r="R10" s="71"/>
      <c r="S10" s="72" t="str">
        <f t="shared" si="0"/>
        <v/>
      </c>
      <c r="T10" s="85" t="str">
        <f>IFERROR(MIN(VLOOKUP($B10,'Measure&amp;Incentive Picklist'!$E:$J,5,FALSE)*F10*(G10/12000),S10),"")</f>
        <v/>
      </c>
      <c r="U10" s="127"/>
      <c r="V10" s="65">
        <f t="shared" si="3"/>
        <v>0</v>
      </c>
      <c r="W10" s="65">
        <f t="shared" si="1"/>
        <v>0</v>
      </c>
      <c r="Z10" s="188" t="str">
        <f t="shared" si="2"/>
        <v/>
      </c>
      <c r="AA10" s="188"/>
      <c r="AB10" s="255" t="s">
        <v>177</v>
      </c>
      <c r="AC10" s="256" t="s">
        <v>189</v>
      </c>
      <c r="AD10" s="65">
        <f t="shared" si="4"/>
        <v>0</v>
      </c>
      <c r="AE10" s="65">
        <f t="shared" si="4"/>
        <v>0</v>
      </c>
    </row>
    <row r="11" spans="1:31" x14ac:dyDescent="0.25">
      <c r="A11" s="66">
        <f t="shared" ref="A11:A74" si="5">A10+1</f>
        <v>4</v>
      </c>
      <c r="B11" s="69"/>
      <c r="C11" s="66" t="e">
        <f>VLOOKUP(B11,'Measure&amp;Incentive Picklist'!E:J,2,FALSE)</f>
        <v>#N/A</v>
      </c>
      <c r="D11" s="79"/>
      <c r="E11" s="220"/>
      <c r="F11" s="70"/>
      <c r="G11" s="70"/>
      <c r="H11" s="70"/>
      <c r="J11" s="69"/>
      <c r="K11" s="65" t="e">
        <f>VLOOKUP(J11,'HVAC Picklist'!$A$2:$C$61,3,FALSE)</f>
        <v>#N/A</v>
      </c>
      <c r="L11" s="65" t="e">
        <f>VLOOKUP(J11,'HVAC Picklist'!$A$2:$D$61,4,FALSE)</f>
        <v>#N/A</v>
      </c>
      <c r="M11" s="69"/>
      <c r="N11" s="83"/>
      <c r="O11" s="69"/>
      <c r="P11" s="69"/>
      <c r="Q11" s="71"/>
      <c r="R11" s="71"/>
      <c r="S11" s="72" t="str">
        <f t="shared" si="0"/>
        <v/>
      </c>
      <c r="T11" s="85" t="str">
        <f>IFERROR(MIN(VLOOKUP($B11,'Measure&amp;Incentive Picklist'!$E:$J,5,FALSE)*F11*(G11/12000),S11),"")</f>
        <v/>
      </c>
      <c r="U11" s="127"/>
      <c r="V11" s="65">
        <f t="shared" si="3"/>
        <v>0</v>
      </c>
      <c r="W11" s="65">
        <f t="shared" si="1"/>
        <v>0</v>
      </c>
      <c r="Z11" s="188" t="str">
        <f>IF(OR(AND(OR(J11=AB$8,J11=AB$9,J11=AB$10,J11=AB$11,J11=AB$12,J11=AB$13,J11=AB$14,J11=AB$15,J11=AB$16,J11=AB$17,J11=AB$18,J11=AB$19,J11=AB$20,J11=AB$21,J11=AB$22,J11=AB$23,J11=AB$24,J11=AB$25,J11=AB$26,J11=AB$27,J11=AB$28,J11=AB$29,J11=AB$30,J11=AB$31,J11=AB$32,J11=AB$33,J11=AB$34,J11=AB$35,J11=AB$36,J11=AB$37,J11=AB$38,J11=AB$39,J11=AB$40,J11=AB$41,J11=AB$42,J11=AB$43,J11=AB$44,J11=AB$45,J11=AB$46,J11=AB$47,J11=AB$48,J11=AB$49,J11=AB$50,J11=AB$51,J11=AB$52,J11=AB$53,),M11=AC$12),AND(OR(J11=AB$54,J11=AB$55,J11=AB$56,J11=AB$57,J11=AB$58,J11=AB$59,J11=AB$60,J11=AB$61,J11=AB$62,J11=AB$63,J11=AB$64), OR(M11=AC$8,M11=AC$9,M11=AC$10)),AND(OR(J11=AB$65,J11=AB$66),M11=AC$12),AND(J11=AB$67,M11=AC$11)),1,IF(OR(J11="",M11=""),"","Error"))</f>
        <v/>
      </c>
      <c r="AA11" s="188"/>
      <c r="AB11" s="255" t="s">
        <v>179</v>
      </c>
      <c r="AC11" s="257" t="s">
        <v>321</v>
      </c>
      <c r="AD11" s="65">
        <f t="shared" si="4"/>
        <v>0</v>
      </c>
      <c r="AE11" s="65">
        <f t="shared" si="4"/>
        <v>0</v>
      </c>
    </row>
    <row r="12" spans="1:31" x14ac:dyDescent="0.25">
      <c r="A12" s="66">
        <f t="shared" si="5"/>
        <v>5</v>
      </c>
      <c r="B12" s="69"/>
      <c r="C12" s="66" t="e">
        <f>VLOOKUP(B12,'Measure&amp;Incentive Picklist'!E:J,2,FALSE)</f>
        <v>#N/A</v>
      </c>
      <c r="D12" s="79"/>
      <c r="E12" s="220"/>
      <c r="F12" s="70"/>
      <c r="G12" s="70"/>
      <c r="H12" s="70"/>
      <c r="J12" s="69"/>
      <c r="K12" s="65" t="e">
        <f>VLOOKUP(J12,'HVAC Picklist'!$A$2:$C$61,3,FALSE)</f>
        <v>#N/A</v>
      </c>
      <c r="L12" s="65" t="e">
        <f>VLOOKUP(J12,'HVAC Picklist'!$A$2:$D$61,4,FALSE)</f>
        <v>#N/A</v>
      </c>
      <c r="M12" s="69"/>
      <c r="N12" s="83"/>
      <c r="O12" s="69"/>
      <c r="P12" s="69"/>
      <c r="Q12" s="71"/>
      <c r="R12" s="71"/>
      <c r="S12" s="72" t="str">
        <f t="shared" si="0"/>
        <v/>
      </c>
      <c r="T12" s="85" t="str">
        <f>IFERROR(MIN(VLOOKUP($B12,'Measure&amp;Incentive Picklist'!$E:$J,5,FALSE)*F12*(G12/12000),S12),"")</f>
        <v/>
      </c>
      <c r="U12" s="127"/>
      <c r="V12" s="65">
        <f t="shared" si="3"/>
        <v>0</v>
      </c>
      <c r="W12" s="65">
        <f t="shared" si="1"/>
        <v>0</v>
      </c>
      <c r="Z12" s="188" t="str">
        <f t="shared" si="2"/>
        <v/>
      </c>
      <c r="AA12" s="188"/>
      <c r="AB12" s="255" t="s">
        <v>181</v>
      </c>
      <c r="AC12" s="65" t="s">
        <v>412</v>
      </c>
      <c r="AD12" s="65">
        <f t="shared" si="4"/>
        <v>0</v>
      </c>
      <c r="AE12" s="65">
        <f t="shared" si="4"/>
        <v>0</v>
      </c>
    </row>
    <row r="13" spans="1:31" x14ac:dyDescent="0.25">
      <c r="A13" s="66">
        <f t="shared" si="5"/>
        <v>6</v>
      </c>
      <c r="B13" s="69"/>
      <c r="C13" s="66" t="e">
        <f>VLOOKUP(B13,'Measure&amp;Incentive Picklist'!E:J,2,FALSE)</f>
        <v>#N/A</v>
      </c>
      <c r="D13" s="79"/>
      <c r="E13" s="220"/>
      <c r="F13" s="70"/>
      <c r="G13" s="70"/>
      <c r="H13" s="70"/>
      <c r="J13" s="69"/>
      <c r="K13" s="65" t="e">
        <f>VLOOKUP(J13,'HVAC Picklist'!$A$2:$C$61,3,FALSE)</f>
        <v>#N/A</v>
      </c>
      <c r="L13" s="65" t="e">
        <f>VLOOKUP(J13,'HVAC Picklist'!$A$2:$D$61,4,FALSE)</f>
        <v>#N/A</v>
      </c>
      <c r="M13" s="69"/>
      <c r="N13" s="83"/>
      <c r="O13" s="69"/>
      <c r="P13" s="69"/>
      <c r="Q13" s="71"/>
      <c r="R13" s="71"/>
      <c r="S13" s="72" t="str">
        <f t="shared" si="0"/>
        <v/>
      </c>
      <c r="T13" s="85" t="str">
        <f>IFERROR(MIN(VLOOKUP($B13,'Measure&amp;Incentive Picklist'!$E:$J,5,FALSE)*F13*(G13/12000),S13),"")</f>
        <v/>
      </c>
      <c r="U13" s="127"/>
      <c r="V13" s="65">
        <f t="shared" si="3"/>
        <v>0</v>
      </c>
      <c r="W13" s="65">
        <f t="shared" si="1"/>
        <v>0</v>
      </c>
      <c r="Z13" s="188" t="str">
        <f t="shared" si="2"/>
        <v/>
      </c>
      <c r="AA13" s="188"/>
      <c r="AB13" s="255" t="s">
        <v>183</v>
      </c>
      <c r="AD13" s="65">
        <f t="shared" si="4"/>
        <v>0</v>
      </c>
      <c r="AE13" s="65">
        <f t="shared" si="4"/>
        <v>0</v>
      </c>
    </row>
    <row r="14" spans="1:31" x14ac:dyDescent="0.25">
      <c r="A14" s="66">
        <f t="shared" si="5"/>
        <v>7</v>
      </c>
      <c r="B14" s="69"/>
      <c r="C14" s="66" t="e">
        <f>VLOOKUP(B14,'Measure&amp;Incentive Picklist'!E:J,2,FALSE)</f>
        <v>#N/A</v>
      </c>
      <c r="D14" s="79"/>
      <c r="E14" s="220"/>
      <c r="F14" s="70"/>
      <c r="G14" s="70"/>
      <c r="H14" s="70"/>
      <c r="J14" s="69"/>
      <c r="K14" s="65" t="e">
        <f>VLOOKUP(J14,'HVAC Picklist'!$A$2:$C$61,3,FALSE)</f>
        <v>#N/A</v>
      </c>
      <c r="L14" s="65" t="e">
        <f>VLOOKUP(J14,'HVAC Picklist'!$A$2:$D$61,4,FALSE)</f>
        <v>#N/A</v>
      </c>
      <c r="M14" s="69"/>
      <c r="N14" s="83"/>
      <c r="O14" s="69"/>
      <c r="P14" s="69"/>
      <c r="Q14" s="71"/>
      <c r="R14" s="71"/>
      <c r="S14" s="72" t="str">
        <f t="shared" si="0"/>
        <v/>
      </c>
      <c r="T14" s="85" t="str">
        <f>IFERROR(MIN(VLOOKUP($B14,'Measure&amp;Incentive Picklist'!$E:$J,5,FALSE)*F14*(G14/12000),S14),"")</f>
        <v/>
      </c>
      <c r="U14" s="127"/>
      <c r="V14" s="65">
        <f t="shared" si="3"/>
        <v>0</v>
      </c>
      <c r="W14" s="65">
        <f t="shared" si="1"/>
        <v>0</v>
      </c>
      <c r="Z14" s="188" t="str">
        <f t="shared" si="2"/>
        <v/>
      </c>
      <c r="AA14" s="188"/>
      <c r="AB14" s="255" t="s">
        <v>185</v>
      </c>
      <c r="AD14" s="65">
        <f t="shared" si="4"/>
        <v>0</v>
      </c>
      <c r="AE14" s="65">
        <f t="shared" si="4"/>
        <v>0</v>
      </c>
    </row>
    <row r="15" spans="1:31" x14ac:dyDescent="0.25">
      <c r="A15" s="66">
        <f t="shared" si="5"/>
        <v>8</v>
      </c>
      <c r="B15" s="69"/>
      <c r="C15" s="66" t="e">
        <f>VLOOKUP(B15,'Measure&amp;Incentive Picklist'!E:J,2,FALSE)</f>
        <v>#N/A</v>
      </c>
      <c r="D15" s="79"/>
      <c r="E15" s="220"/>
      <c r="F15" s="70"/>
      <c r="G15" s="70"/>
      <c r="H15" s="70"/>
      <c r="J15" s="69"/>
      <c r="K15" s="65" t="e">
        <f>VLOOKUP(J15,'HVAC Picklist'!$A$2:$C$61,3,FALSE)</f>
        <v>#N/A</v>
      </c>
      <c r="L15" s="65" t="e">
        <f>VLOOKUP(J15,'HVAC Picklist'!$A$2:$D$61,4,FALSE)</f>
        <v>#N/A</v>
      </c>
      <c r="M15" s="69"/>
      <c r="N15" s="83"/>
      <c r="O15" s="69"/>
      <c r="P15" s="69"/>
      <c r="Q15" s="71"/>
      <c r="R15" s="71"/>
      <c r="S15" s="72" t="str">
        <f t="shared" si="0"/>
        <v/>
      </c>
      <c r="T15" s="85" t="str">
        <f>IFERROR(MIN(VLOOKUP($B15,'Measure&amp;Incentive Picklist'!$E:$J,5,FALSE)*F15*(G15/12000),S15),"")</f>
        <v/>
      </c>
      <c r="U15" s="127"/>
      <c r="V15" s="65">
        <f t="shared" si="3"/>
        <v>0</v>
      </c>
      <c r="W15" s="65">
        <f t="shared" si="1"/>
        <v>0</v>
      </c>
      <c r="Z15" s="188" t="str">
        <f t="shared" si="2"/>
        <v/>
      </c>
      <c r="AA15" s="188"/>
      <c r="AB15" s="255" t="s">
        <v>186</v>
      </c>
      <c r="AD15" s="65">
        <f t="shared" si="4"/>
        <v>0</v>
      </c>
      <c r="AE15" s="65">
        <f t="shared" si="4"/>
        <v>0</v>
      </c>
    </row>
    <row r="16" spans="1:31" x14ac:dyDescent="0.25">
      <c r="A16" s="66">
        <f t="shared" si="5"/>
        <v>9</v>
      </c>
      <c r="B16" s="69"/>
      <c r="C16" s="66" t="e">
        <f>VLOOKUP(B16,'Measure&amp;Incentive Picklist'!E:J,2,FALSE)</f>
        <v>#N/A</v>
      </c>
      <c r="D16" s="79"/>
      <c r="E16" s="220"/>
      <c r="F16" s="70"/>
      <c r="G16" s="70"/>
      <c r="H16" s="70"/>
      <c r="J16" s="69"/>
      <c r="K16" s="65" t="e">
        <f>VLOOKUP(J16,'HVAC Picklist'!$A$2:$C$61,3,FALSE)</f>
        <v>#N/A</v>
      </c>
      <c r="L16" s="65" t="e">
        <f>VLOOKUP(J16,'HVAC Picklist'!$A$2:$D$61,4,FALSE)</f>
        <v>#N/A</v>
      </c>
      <c r="M16" s="69"/>
      <c r="N16" s="83"/>
      <c r="O16" s="69"/>
      <c r="P16" s="69"/>
      <c r="Q16" s="71"/>
      <c r="R16" s="71"/>
      <c r="S16" s="72" t="str">
        <f t="shared" si="0"/>
        <v/>
      </c>
      <c r="T16" s="85" t="str">
        <f>IFERROR(MIN(VLOOKUP($B16,'Measure&amp;Incentive Picklist'!$E:$J,5,FALSE)*F16*(G16/12000),S16),"")</f>
        <v/>
      </c>
      <c r="U16" s="127"/>
      <c r="V16" s="65">
        <f t="shared" si="3"/>
        <v>0</v>
      </c>
      <c r="W16" s="65">
        <f t="shared" si="1"/>
        <v>0</v>
      </c>
      <c r="Z16" s="188" t="str">
        <f t="shared" si="2"/>
        <v/>
      </c>
      <c r="AA16" s="188"/>
      <c r="AB16" s="255" t="s">
        <v>188</v>
      </c>
      <c r="AD16" s="65">
        <f t="shared" si="4"/>
        <v>0</v>
      </c>
      <c r="AE16" s="65">
        <f t="shared" si="4"/>
        <v>0</v>
      </c>
    </row>
    <row r="17" spans="1:31" x14ac:dyDescent="0.25">
      <c r="A17" s="66">
        <f t="shared" si="5"/>
        <v>10</v>
      </c>
      <c r="B17" s="69"/>
      <c r="C17" s="66" t="e">
        <f>VLOOKUP(B17,'Measure&amp;Incentive Picklist'!E:J,2,FALSE)</f>
        <v>#N/A</v>
      </c>
      <c r="D17" s="79"/>
      <c r="E17" s="220"/>
      <c r="F17" s="70"/>
      <c r="G17" s="70"/>
      <c r="H17" s="70"/>
      <c r="J17" s="69"/>
      <c r="K17" s="65" t="e">
        <f>VLOOKUP(J17,'HVAC Picklist'!$A$2:$C$61,3,FALSE)</f>
        <v>#N/A</v>
      </c>
      <c r="L17" s="65" t="e">
        <f>VLOOKUP(J17,'HVAC Picklist'!$A$2:$D$61,4,FALSE)</f>
        <v>#N/A</v>
      </c>
      <c r="M17" s="69"/>
      <c r="N17" s="83"/>
      <c r="O17" s="69"/>
      <c r="P17" s="69"/>
      <c r="Q17" s="71"/>
      <c r="R17" s="71"/>
      <c r="S17" s="72" t="str">
        <f t="shared" si="0"/>
        <v/>
      </c>
      <c r="T17" s="85" t="str">
        <f>IFERROR(MIN(VLOOKUP($B17,'Measure&amp;Incentive Picklist'!$E:$J,5,FALSE)*F17*(G17/12000),S17),"")</f>
        <v/>
      </c>
      <c r="U17" s="127"/>
      <c r="V17" s="65">
        <f t="shared" si="3"/>
        <v>0</v>
      </c>
      <c r="W17" s="65">
        <f t="shared" si="1"/>
        <v>0</v>
      </c>
      <c r="Z17" s="188" t="str">
        <f t="shared" si="2"/>
        <v/>
      </c>
      <c r="AA17" s="188"/>
      <c r="AB17" s="255" t="s">
        <v>190</v>
      </c>
      <c r="AD17" s="65">
        <f t="shared" si="4"/>
        <v>0</v>
      </c>
      <c r="AE17" s="65">
        <f t="shared" si="4"/>
        <v>0</v>
      </c>
    </row>
    <row r="18" spans="1:31" x14ac:dyDescent="0.25">
      <c r="A18" s="66">
        <f t="shared" si="5"/>
        <v>11</v>
      </c>
      <c r="B18" s="69"/>
      <c r="C18" s="66" t="e">
        <f>VLOOKUP(B18,'Measure&amp;Incentive Picklist'!E:J,2,FALSE)</f>
        <v>#N/A</v>
      </c>
      <c r="D18" s="79"/>
      <c r="E18" s="220"/>
      <c r="F18" s="70"/>
      <c r="G18" s="70"/>
      <c r="H18" s="70"/>
      <c r="J18" s="69"/>
      <c r="K18" s="65" t="e">
        <f>VLOOKUP(J18,'HVAC Picklist'!$A$2:$C$61,3,FALSE)</f>
        <v>#N/A</v>
      </c>
      <c r="L18" s="65" t="e">
        <f>VLOOKUP(J18,'HVAC Picklist'!$A$2:$D$61,4,FALSE)</f>
        <v>#N/A</v>
      </c>
      <c r="M18" s="69"/>
      <c r="N18" s="83"/>
      <c r="O18" s="69"/>
      <c r="P18" s="69"/>
      <c r="Q18" s="71"/>
      <c r="R18" s="71"/>
      <c r="S18" s="72" t="str">
        <f t="shared" si="0"/>
        <v/>
      </c>
      <c r="T18" s="85" t="str">
        <f>IFERROR(MIN(VLOOKUP($B18,'Measure&amp;Incentive Picklist'!$E:$J,5,FALSE)*F18*(G18/12000),S18),"")</f>
        <v/>
      </c>
      <c r="U18" s="127"/>
      <c r="V18" s="65">
        <f t="shared" si="3"/>
        <v>0</v>
      </c>
      <c r="W18" s="65">
        <f t="shared" si="1"/>
        <v>0</v>
      </c>
      <c r="Z18" s="188" t="str">
        <f t="shared" si="2"/>
        <v/>
      </c>
      <c r="AA18" s="188"/>
      <c r="AB18" s="255" t="s">
        <v>191</v>
      </c>
      <c r="AD18" s="65">
        <f t="shared" si="4"/>
        <v>0</v>
      </c>
      <c r="AE18" s="65">
        <f t="shared" si="4"/>
        <v>0</v>
      </c>
    </row>
    <row r="19" spans="1:31" x14ac:dyDescent="0.25">
      <c r="A19" s="66">
        <f t="shared" si="5"/>
        <v>12</v>
      </c>
      <c r="B19" s="69"/>
      <c r="C19" s="66" t="e">
        <f>VLOOKUP(B19,'Measure&amp;Incentive Picklist'!E:J,2,FALSE)</f>
        <v>#N/A</v>
      </c>
      <c r="D19" s="79"/>
      <c r="E19" s="220"/>
      <c r="F19" s="70"/>
      <c r="G19" s="70"/>
      <c r="H19" s="70"/>
      <c r="J19" s="69"/>
      <c r="K19" s="65" t="e">
        <f>VLOOKUP(J19,'HVAC Picklist'!$A$2:$C$61,3,FALSE)</f>
        <v>#N/A</v>
      </c>
      <c r="L19" s="65" t="e">
        <f>VLOOKUP(J19,'HVAC Picklist'!$A$2:$D$61,4,FALSE)</f>
        <v>#N/A</v>
      </c>
      <c r="M19" s="69"/>
      <c r="N19" s="83"/>
      <c r="O19" s="69"/>
      <c r="P19" s="69"/>
      <c r="Q19" s="71"/>
      <c r="R19" s="71"/>
      <c r="S19" s="72" t="str">
        <f t="shared" si="0"/>
        <v/>
      </c>
      <c r="T19" s="85" t="str">
        <f>IFERROR(MIN(VLOOKUP($B19,'Measure&amp;Incentive Picklist'!$E:$J,5,FALSE)*F19*(G19/12000),S19),"")</f>
        <v/>
      </c>
      <c r="U19" s="127"/>
      <c r="V19" s="65">
        <f t="shared" si="3"/>
        <v>0</v>
      </c>
      <c r="W19" s="65">
        <f t="shared" si="1"/>
        <v>0</v>
      </c>
      <c r="Z19" s="188" t="str">
        <f t="shared" si="2"/>
        <v/>
      </c>
      <c r="AA19" s="188"/>
      <c r="AB19" s="255" t="s">
        <v>193</v>
      </c>
      <c r="AD19" s="65">
        <f t="shared" si="4"/>
        <v>0</v>
      </c>
      <c r="AE19" s="65">
        <f t="shared" si="4"/>
        <v>0</v>
      </c>
    </row>
    <row r="20" spans="1:31" x14ac:dyDescent="0.25">
      <c r="A20" s="66">
        <f t="shared" si="5"/>
        <v>13</v>
      </c>
      <c r="B20" s="69"/>
      <c r="C20" s="66" t="e">
        <f>VLOOKUP(B20,'Measure&amp;Incentive Picklist'!E:J,2,FALSE)</f>
        <v>#N/A</v>
      </c>
      <c r="D20" s="79"/>
      <c r="E20" s="220"/>
      <c r="F20" s="70"/>
      <c r="G20" s="70"/>
      <c r="H20" s="70"/>
      <c r="J20" s="69"/>
      <c r="K20" s="65" t="e">
        <f>VLOOKUP(J20,'HVAC Picklist'!$A$2:$C$61,3,FALSE)</f>
        <v>#N/A</v>
      </c>
      <c r="L20" s="65" t="e">
        <f>VLOOKUP(J20,'HVAC Picklist'!$A$2:$D$61,4,FALSE)</f>
        <v>#N/A</v>
      </c>
      <c r="M20" s="69"/>
      <c r="N20" s="83"/>
      <c r="O20" s="69"/>
      <c r="P20" s="69"/>
      <c r="Q20" s="71"/>
      <c r="R20" s="71"/>
      <c r="S20" s="72" t="str">
        <f t="shared" si="0"/>
        <v/>
      </c>
      <c r="T20" s="85" t="str">
        <f>IFERROR(MIN(VLOOKUP($B20,'Measure&amp;Incentive Picklist'!$E:$J,5,FALSE)*F20*(G20/12000),S20),"")</f>
        <v/>
      </c>
      <c r="U20" s="127"/>
      <c r="V20" s="65">
        <f t="shared" si="3"/>
        <v>0</v>
      </c>
      <c r="W20" s="65">
        <f t="shared" si="1"/>
        <v>0</v>
      </c>
      <c r="Z20" s="188" t="str">
        <f t="shared" si="2"/>
        <v/>
      </c>
      <c r="AA20" s="188"/>
      <c r="AB20" s="255" t="s">
        <v>195</v>
      </c>
      <c r="AD20" s="65">
        <f t="shared" si="4"/>
        <v>0</v>
      </c>
      <c r="AE20" s="65">
        <f t="shared" si="4"/>
        <v>0</v>
      </c>
    </row>
    <row r="21" spans="1:31" x14ac:dyDescent="0.25">
      <c r="A21" s="66">
        <f t="shared" si="5"/>
        <v>14</v>
      </c>
      <c r="B21" s="69"/>
      <c r="C21" s="66" t="e">
        <f>VLOOKUP(B21,'Measure&amp;Incentive Picklist'!E:J,2,FALSE)</f>
        <v>#N/A</v>
      </c>
      <c r="D21" s="79"/>
      <c r="E21" s="220"/>
      <c r="F21" s="70"/>
      <c r="G21" s="70"/>
      <c r="H21" s="70"/>
      <c r="J21" s="69"/>
      <c r="K21" s="65" t="e">
        <f>VLOOKUP(J21,'HVAC Picklist'!$A$2:$C$61,3,FALSE)</f>
        <v>#N/A</v>
      </c>
      <c r="L21" s="65" t="e">
        <f>VLOOKUP(J21,'HVAC Picklist'!$A$2:$D$61,4,FALSE)</f>
        <v>#N/A</v>
      </c>
      <c r="M21" s="69"/>
      <c r="N21" s="83"/>
      <c r="O21" s="69"/>
      <c r="P21" s="69"/>
      <c r="Q21" s="71"/>
      <c r="R21" s="71"/>
      <c r="S21" s="72" t="str">
        <f t="shared" si="0"/>
        <v/>
      </c>
      <c r="T21" s="85" t="str">
        <f>IFERROR(MIN(VLOOKUP($B21,'Measure&amp;Incentive Picklist'!$E:$J,5,FALSE)*F21*(G21/12000),S21),"")</f>
        <v/>
      </c>
      <c r="U21" s="127"/>
      <c r="V21" s="65">
        <f t="shared" si="3"/>
        <v>0</v>
      </c>
      <c r="W21" s="65">
        <f t="shared" si="1"/>
        <v>0</v>
      </c>
      <c r="Z21" s="188" t="str">
        <f t="shared" si="2"/>
        <v/>
      </c>
      <c r="AA21" s="188"/>
      <c r="AB21" s="255" t="s">
        <v>196</v>
      </c>
      <c r="AD21" s="65">
        <f t="shared" si="4"/>
        <v>0</v>
      </c>
      <c r="AE21" s="65">
        <f t="shared" si="4"/>
        <v>0</v>
      </c>
    </row>
    <row r="22" spans="1:31" x14ac:dyDescent="0.25">
      <c r="A22" s="66">
        <f t="shared" si="5"/>
        <v>15</v>
      </c>
      <c r="B22" s="69"/>
      <c r="C22" s="66" t="e">
        <f>VLOOKUP(B22,'Measure&amp;Incentive Picklist'!E:J,2,FALSE)</f>
        <v>#N/A</v>
      </c>
      <c r="D22" s="79"/>
      <c r="E22" s="220"/>
      <c r="F22" s="70"/>
      <c r="G22" s="70"/>
      <c r="H22" s="70"/>
      <c r="J22" s="69"/>
      <c r="K22" s="65" t="e">
        <f>VLOOKUP(J22,'HVAC Picklist'!$A$2:$C$61,3,FALSE)</f>
        <v>#N/A</v>
      </c>
      <c r="L22" s="65" t="e">
        <f>VLOOKUP(J22,'HVAC Picklist'!$A$2:$D$61,4,FALSE)</f>
        <v>#N/A</v>
      </c>
      <c r="M22" s="69"/>
      <c r="N22" s="83"/>
      <c r="O22" s="69"/>
      <c r="P22" s="69"/>
      <c r="Q22" s="71"/>
      <c r="R22" s="71"/>
      <c r="S22" s="72" t="str">
        <f t="shared" si="0"/>
        <v/>
      </c>
      <c r="T22" s="85" t="str">
        <f>IFERROR(MIN(VLOOKUP($B22,'Measure&amp;Incentive Picklist'!$E:$J,5,FALSE)*F22*(G22/12000),S22),"")</f>
        <v/>
      </c>
      <c r="U22" s="127"/>
      <c r="V22" s="65">
        <f t="shared" si="3"/>
        <v>0</v>
      </c>
      <c r="W22" s="65">
        <f t="shared" si="1"/>
        <v>0</v>
      </c>
      <c r="Z22" s="188" t="str">
        <f t="shared" si="2"/>
        <v/>
      </c>
      <c r="AA22" s="188"/>
      <c r="AB22" s="255" t="s">
        <v>197</v>
      </c>
      <c r="AD22" s="65">
        <f t="shared" si="4"/>
        <v>0</v>
      </c>
      <c r="AE22" s="65">
        <f t="shared" si="4"/>
        <v>0</v>
      </c>
    </row>
    <row r="23" spans="1:31" x14ac:dyDescent="0.25">
      <c r="A23" s="66">
        <f t="shared" si="5"/>
        <v>16</v>
      </c>
      <c r="B23" s="69"/>
      <c r="C23" s="66" t="e">
        <f>VLOOKUP(B23,'Measure&amp;Incentive Picklist'!E:J,2,FALSE)</f>
        <v>#N/A</v>
      </c>
      <c r="D23" s="79"/>
      <c r="E23" s="220"/>
      <c r="F23" s="70"/>
      <c r="G23" s="70"/>
      <c r="H23" s="70"/>
      <c r="J23" s="69"/>
      <c r="K23" s="65" t="e">
        <f>VLOOKUP(J23,'HVAC Picklist'!$A$2:$C$61,3,FALSE)</f>
        <v>#N/A</v>
      </c>
      <c r="L23" s="65" t="e">
        <f>VLOOKUP(J23,'HVAC Picklist'!$A$2:$D$61,4,FALSE)</f>
        <v>#N/A</v>
      </c>
      <c r="M23" s="69"/>
      <c r="N23" s="83"/>
      <c r="O23" s="69"/>
      <c r="P23" s="69"/>
      <c r="Q23" s="71"/>
      <c r="R23" s="71"/>
      <c r="S23" s="72" t="str">
        <f t="shared" si="0"/>
        <v/>
      </c>
      <c r="T23" s="85" t="str">
        <f>IFERROR(MIN(VLOOKUP($B23,'Measure&amp;Incentive Picklist'!$E:$J,5,FALSE)*F23*(G23/12000),S23),"")</f>
        <v/>
      </c>
      <c r="U23" s="127"/>
      <c r="V23" s="65">
        <f t="shared" si="3"/>
        <v>0</v>
      </c>
      <c r="W23" s="65">
        <f t="shared" si="1"/>
        <v>0</v>
      </c>
      <c r="Z23" s="188" t="str">
        <f t="shared" si="2"/>
        <v/>
      </c>
      <c r="AA23" s="188"/>
      <c r="AB23" s="255" t="s">
        <v>199</v>
      </c>
      <c r="AD23" s="65">
        <f t="shared" si="4"/>
        <v>0</v>
      </c>
      <c r="AE23" s="65">
        <f t="shared" si="4"/>
        <v>0</v>
      </c>
    </row>
    <row r="24" spans="1:31" x14ac:dyDescent="0.25">
      <c r="A24" s="66">
        <f t="shared" si="5"/>
        <v>17</v>
      </c>
      <c r="B24" s="69"/>
      <c r="C24" s="66" t="e">
        <f>VLOOKUP(B24,'Measure&amp;Incentive Picklist'!E:J,2,FALSE)</f>
        <v>#N/A</v>
      </c>
      <c r="D24" s="79"/>
      <c r="E24" s="220"/>
      <c r="F24" s="70"/>
      <c r="G24" s="70"/>
      <c r="H24" s="70"/>
      <c r="J24" s="69"/>
      <c r="K24" s="65" t="e">
        <f>VLOOKUP(J24,'HVAC Picklist'!$A$2:$C$61,3,FALSE)</f>
        <v>#N/A</v>
      </c>
      <c r="L24" s="65" t="e">
        <f>VLOOKUP(J24,'HVAC Picklist'!$A$2:$D$61,4,FALSE)</f>
        <v>#N/A</v>
      </c>
      <c r="M24" s="69"/>
      <c r="N24" s="83"/>
      <c r="O24" s="69"/>
      <c r="P24" s="69"/>
      <c r="Q24" s="71"/>
      <c r="R24" s="71"/>
      <c r="S24" s="72" t="str">
        <f t="shared" si="0"/>
        <v/>
      </c>
      <c r="T24" s="85" t="str">
        <f>IFERROR(MIN(VLOOKUP($B24,'Measure&amp;Incentive Picklist'!$E:$J,5,FALSE)*F24*(G24/12000),S24),"")</f>
        <v/>
      </c>
      <c r="U24" s="127"/>
      <c r="V24" s="65">
        <f t="shared" si="3"/>
        <v>0</v>
      </c>
      <c r="W24" s="65">
        <f t="shared" si="1"/>
        <v>0</v>
      </c>
      <c r="Z24" s="188" t="str">
        <f t="shared" si="2"/>
        <v/>
      </c>
      <c r="AA24" s="188"/>
      <c r="AB24" s="255" t="s">
        <v>200</v>
      </c>
      <c r="AD24" s="65">
        <f t="shared" si="4"/>
        <v>0</v>
      </c>
      <c r="AE24" s="65">
        <f t="shared" si="4"/>
        <v>0</v>
      </c>
    </row>
    <row r="25" spans="1:31" x14ac:dyDescent="0.25">
      <c r="A25" s="66">
        <f t="shared" si="5"/>
        <v>18</v>
      </c>
      <c r="B25" s="69"/>
      <c r="C25" s="66" t="e">
        <f>VLOOKUP(B25,'Measure&amp;Incentive Picklist'!E:J,2,FALSE)</f>
        <v>#N/A</v>
      </c>
      <c r="D25" s="79"/>
      <c r="E25" s="220"/>
      <c r="F25" s="70"/>
      <c r="G25" s="70"/>
      <c r="H25" s="70"/>
      <c r="J25" s="69"/>
      <c r="K25" s="65" t="e">
        <f>VLOOKUP(J25,'HVAC Picklist'!$A$2:$C$61,3,FALSE)</f>
        <v>#N/A</v>
      </c>
      <c r="L25" s="65" t="e">
        <f>VLOOKUP(J25,'HVAC Picklist'!$A$2:$D$61,4,FALSE)</f>
        <v>#N/A</v>
      </c>
      <c r="M25" s="69"/>
      <c r="N25" s="83"/>
      <c r="O25" s="69"/>
      <c r="P25" s="69"/>
      <c r="Q25" s="71"/>
      <c r="R25" s="71"/>
      <c r="S25" s="72" t="str">
        <f t="shared" si="0"/>
        <v/>
      </c>
      <c r="T25" s="85" t="str">
        <f>IFERROR(MIN(VLOOKUP($B25,'Measure&amp;Incentive Picklist'!$E:$J,5,FALSE)*F25*(G25/12000),S25),"")</f>
        <v/>
      </c>
      <c r="U25" s="127"/>
      <c r="V25" s="65">
        <f t="shared" si="3"/>
        <v>0</v>
      </c>
      <c r="W25" s="65">
        <f t="shared" si="1"/>
        <v>0</v>
      </c>
      <c r="Z25" s="188" t="str">
        <f t="shared" si="2"/>
        <v/>
      </c>
      <c r="AA25" s="188"/>
      <c r="AB25" s="255" t="s">
        <v>201</v>
      </c>
      <c r="AD25" s="65">
        <f t="shared" si="4"/>
        <v>0</v>
      </c>
      <c r="AE25" s="65">
        <f t="shared" si="4"/>
        <v>0</v>
      </c>
    </row>
    <row r="26" spans="1:31" x14ac:dyDescent="0.25">
      <c r="A26" s="66">
        <f t="shared" si="5"/>
        <v>19</v>
      </c>
      <c r="B26" s="69"/>
      <c r="C26" s="66" t="e">
        <f>VLOOKUP(B26,'Measure&amp;Incentive Picklist'!E:J,2,FALSE)</f>
        <v>#N/A</v>
      </c>
      <c r="D26" s="79"/>
      <c r="E26" s="220"/>
      <c r="F26" s="70"/>
      <c r="G26" s="70"/>
      <c r="H26" s="70"/>
      <c r="J26" s="69"/>
      <c r="K26" s="65" t="e">
        <f>VLOOKUP(J26,'HVAC Picklist'!$A$2:$C$61,3,FALSE)</f>
        <v>#N/A</v>
      </c>
      <c r="L26" s="65" t="e">
        <f>VLOOKUP(J26,'HVAC Picklist'!$A$2:$D$61,4,FALSE)</f>
        <v>#N/A</v>
      </c>
      <c r="M26" s="69"/>
      <c r="N26" s="83"/>
      <c r="O26" s="69"/>
      <c r="P26" s="69"/>
      <c r="Q26" s="71"/>
      <c r="R26" s="71"/>
      <c r="S26" s="72" t="str">
        <f t="shared" si="0"/>
        <v/>
      </c>
      <c r="T26" s="85" t="str">
        <f>IFERROR(MIN(VLOOKUP($B26,'Measure&amp;Incentive Picklist'!$E:$J,5,FALSE)*F26*(G26/12000),S26),"")</f>
        <v/>
      </c>
      <c r="U26" s="127"/>
      <c r="V26" s="65">
        <f t="shared" si="3"/>
        <v>0</v>
      </c>
      <c r="W26" s="65">
        <f t="shared" si="1"/>
        <v>0</v>
      </c>
      <c r="Z26" s="188" t="str">
        <f t="shared" si="2"/>
        <v/>
      </c>
      <c r="AA26" s="188"/>
      <c r="AB26" s="255" t="s">
        <v>230</v>
      </c>
      <c r="AD26" s="65">
        <f t="shared" si="4"/>
        <v>0</v>
      </c>
      <c r="AE26" s="65">
        <f t="shared" si="4"/>
        <v>0</v>
      </c>
    </row>
    <row r="27" spans="1:31" x14ac:dyDescent="0.25">
      <c r="A27" s="66">
        <f t="shared" si="5"/>
        <v>20</v>
      </c>
      <c r="B27" s="69"/>
      <c r="C27" s="66" t="e">
        <f>VLOOKUP(B27,'Measure&amp;Incentive Picklist'!E:J,2,FALSE)</f>
        <v>#N/A</v>
      </c>
      <c r="D27" s="79"/>
      <c r="E27" s="220"/>
      <c r="F27" s="70"/>
      <c r="G27" s="70"/>
      <c r="H27" s="70"/>
      <c r="J27" s="69"/>
      <c r="K27" s="65" t="e">
        <f>VLOOKUP(J27,'HVAC Picklist'!$A$2:$C$61,3,FALSE)</f>
        <v>#N/A</v>
      </c>
      <c r="L27" s="65" t="e">
        <f>VLOOKUP(J27,'HVAC Picklist'!$A$2:$D$61,4,FALSE)</f>
        <v>#N/A</v>
      </c>
      <c r="M27" s="69"/>
      <c r="N27" s="83"/>
      <c r="O27" s="69"/>
      <c r="P27" s="69"/>
      <c r="Q27" s="71"/>
      <c r="R27" s="71"/>
      <c r="S27" s="72" t="str">
        <f t="shared" si="0"/>
        <v/>
      </c>
      <c r="T27" s="85" t="str">
        <f>IFERROR(MIN(VLOOKUP($B27,'Measure&amp;Incentive Picklist'!$E:$J,5,FALSE)*F27*(G27/12000),S27),"")</f>
        <v/>
      </c>
      <c r="U27" s="127"/>
      <c r="V27" s="65">
        <f t="shared" si="3"/>
        <v>0</v>
      </c>
      <c r="W27" s="65">
        <f t="shared" si="1"/>
        <v>0</v>
      </c>
      <c r="Z27" s="188" t="str">
        <f t="shared" si="2"/>
        <v/>
      </c>
      <c r="AA27" s="188"/>
      <c r="AB27" s="255" t="s">
        <v>231</v>
      </c>
      <c r="AD27" s="65">
        <f t="shared" si="4"/>
        <v>0</v>
      </c>
      <c r="AE27" s="65">
        <f t="shared" si="4"/>
        <v>0</v>
      </c>
    </row>
    <row r="28" spans="1:31" x14ac:dyDescent="0.25">
      <c r="A28" s="66">
        <f t="shared" si="5"/>
        <v>21</v>
      </c>
      <c r="B28" s="69"/>
      <c r="C28" s="66" t="e">
        <f>VLOOKUP(B28,'Measure&amp;Incentive Picklist'!E:J,2,FALSE)</f>
        <v>#N/A</v>
      </c>
      <c r="D28" s="79"/>
      <c r="E28" s="220"/>
      <c r="F28" s="70"/>
      <c r="G28" s="70"/>
      <c r="H28" s="70"/>
      <c r="J28" s="69"/>
      <c r="K28" s="65" t="e">
        <f>VLOOKUP(J28,'HVAC Picklist'!$A$2:$C$61,3,FALSE)</f>
        <v>#N/A</v>
      </c>
      <c r="L28" s="65" t="e">
        <f>VLOOKUP(J28,'HVAC Picklist'!$A$2:$D$61,4,FALSE)</f>
        <v>#N/A</v>
      </c>
      <c r="M28" s="69"/>
      <c r="N28" s="83"/>
      <c r="O28" s="69"/>
      <c r="P28" s="69"/>
      <c r="Q28" s="71"/>
      <c r="R28" s="71"/>
      <c r="S28" s="72" t="str">
        <f t="shared" si="0"/>
        <v/>
      </c>
      <c r="T28" s="85" t="str">
        <f>IFERROR(MIN(VLOOKUP($B28,'Measure&amp;Incentive Picklist'!$E:$J,5,FALSE)*F28*(G28/12000),S28),"")</f>
        <v/>
      </c>
      <c r="U28" s="127"/>
      <c r="V28" s="65">
        <f t="shared" si="3"/>
        <v>0</v>
      </c>
      <c r="W28" s="65">
        <f t="shared" si="1"/>
        <v>0</v>
      </c>
      <c r="Z28" s="188" t="str">
        <f t="shared" si="2"/>
        <v/>
      </c>
      <c r="AA28" s="188"/>
      <c r="AB28" s="255" t="s">
        <v>202</v>
      </c>
      <c r="AD28" s="65">
        <f t="shared" si="4"/>
        <v>0</v>
      </c>
      <c r="AE28" s="65">
        <f t="shared" si="4"/>
        <v>0</v>
      </c>
    </row>
    <row r="29" spans="1:31" x14ac:dyDescent="0.25">
      <c r="A29" s="66">
        <f t="shared" si="5"/>
        <v>22</v>
      </c>
      <c r="B29" s="69"/>
      <c r="C29" s="66" t="e">
        <f>VLOOKUP(B29,'Measure&amp;Incentive Picklist'!E:J,2,FALSE)</f>
        <v>#N/A</v>
      </c>
      <c r="D29" s="79"/>
      <c r="E29" s="220"/>
      <c r="F29" s="70"/>
      <c r="G29" s="70"/>
      <c r="H29" s="70"/>
      <c r="J29" s="69"/>
      <c r="K29" s="65" t="e">
        <f>VLOOKUP(J29,'HVAC Picklist'!$A$2:$C$61,3,FALSE)</f>
        <v>#N/A</v>
      </c>
      <c r="L29" s="65" t="e">
        <f>VLOOKUP(J29,'HVAC Picklist'!$A$2:$D$61,4,FALSE)</f>
        <v>#N/A</v>
      </c>
      <c r="M29" s="69"/>
      <c r="N29" s="83"/>
      <c r="O29" s="69"/>
      <c r="P29" s="69"/>
      <c r="Q29" s="71"/>
      <c r="R29" s="71"/>
      <c r="S29" s="72" t="str">
        <f t="shared" si="0"/>
        <v/>
      </c>
      <c r="T29" s="85" t="str">
        <f>IFERROR(MIN(VLOOKUP($B29,'Measure&amp;Incentive Picklist'!$E:$J,5,FALSE)*F29*(G29/12000),S29),"")</f>
        <v/>
      </c>
      <c r="U29" s="127"/>
      <c r="V29" s="65">
        <f t="shared" si="3"/>
        <v>0</v>
      </c>
      <c r="W29" s="65">
        <f t="shared" si="1"/>
        <v>0</v>
      </c>
      <c r="Z29" s="188" t="str">
        <f t="shared" si="2"/>
        <v/>
      </c>
      <c r="AA29" s="188"/>
      <c r="AB29" s="255" t="s">
        <v>203</v>
      </c>
      <c r="AD29" s="65">
        <f t="shared" si="4"/>
        <v>0</v>
      </c>
      <c r="AE29" s="65">
        <f t="shared" si="4"/>
        <v>0</v>
      </c>
    </row>
    <row r="30" spans="1:31" x14ac:dyDescent="0.25">
      <c r="A30" s="66">
        <f t="shared" si="5"/>
        <v>23</v>
      </c>
      <c r="B30" s="69"/>
      <c r="C30" s="66" t="e">
        <f>VLOOKUP(B30,'Measure&amp;Incentive Picklist'!E:J,2,FALSE)</f>
        <v>#N/A</v>
      </c>
      <c r="D30" s="79"/>
      <c r="E30" s="220"/>
      <c r="F30" s="70"/>
      <c r="G30" s="70"/>
      <c r="H30" s="70"/>
      <c r="J30" s="69"/>
      <c r="K30" s="65" t="e">
        <f>VLOOKUP(J30,'HVAC Picklist'!$A$2:$C$61,3,FALSE)</f>
        <v>#N/A</v>
      </c>
      <c r="L30" s="65" t="e">
        <f>VLOOKUP(J30,'HVAC Picklist'!$A$2:$D$61,4,FALSE)</f>
        <v>#N/A</v>
      </c>
      <c r="M30" s="69"/>
      <c r="N30" s="83"/>
      <c r="O30" s="69"/>
      <c r="P30" s="69"/>
      <c r="Q30" s="71"/>
      <c r="R30" s="71"/>
      <c r="S30" s="72" t="str">
        <f t="shared" si="0"/>
        <v/>
      </c>
      <c r="T30" s="85" t="str">
        <f>IFERROR(MIN(VLOOKUP($B30,'Measure&amp;Incentive Picklist'!$E:$J,5,FALSE)*F30*(G30/12000),S30),"")</f>
        <v/>
      </c>
      <c r="U30" s="127"/>
      <c r="V30" s="65">
        <f t="shared" si="3"/>
        <v>0</v>
      </c>
      <c r="W30" s="65">
        <f t="shared" si="1"/>
        <v>0</v>
      </c>
      <c r="Z30" s="188" t="str">
        <f t="shared" si="2"/>
        <v/>
      </c>
      <c r="AA30" s="188"/>
      <c r="AB30" s="255" t="s">
        <v>204</v>
      </c>
      <c r="AD30" s="65">
        <f t="shared" si="4"/>
        <v>0</v>
      </c>
      <c r="AE30" s="65">
        <f t="shared" si="4"/>
        <v>0</v>
      </c>
    </row>
    <row r="31" spans="1:31" x14ac:dyDescent="0.25">
      <c r="A31" s="66">
        <f t="shared" si="5"/>
        <v>24</v>
      </c>
      <c r="B31" s="69"/>
      <c r="C31" s="66" t="e">
        <f>VLOOKUP(B31,'Measure&amp;Incentive Picklist'!E:J,2,FALSE)</f>
        <v>#N/A</v>
      </c>
      <c r="D31" s="79"/>
      <c r="E31" s="220"/>
      <c r="F31" s="70"/>
      <c r="G31" s="70"/>
      <c r="H31" s="70"/>
      <c r="J31" s="69"/>
      <c r="K31" s="65" t="e">
        <f>VLOOKUP(J31,'HVAC Picklist'!$A$2:$C$61,3,FALSE)</f>
        <v>#N/A</v>
      </c>
      <c r="L31" s="65" t="e">
        <f>VLOOKUP(J31,'HVAC Picklist'!$A$2:$D$61,4,FALSE)</f>
        <v>#N/A</v>
      </c>
      <c r="M31" s="69"/>
      <c r="N31" s="83"/>
      <c r="O31" s="69"/>
      <c r="P31" s="69"/>
      <c r="Q31" s="71"/>
      <c r="R31" s="71"/>
      <c r="S31" s="72" t="str">
        <f t="shared" si="0"/>
        <v/>
      </c>
      <c r="T31" s="85" t="str">
        <f>IFERROR(MIN(VLOOKUP($B31,'Measure&amp;Incentive Picklist'!$E:$J,5,FALSE)*F31*(G31/12000),S31),"")</f>
        <v/>
      </c>
      <c r="U31" s="127"/>
      <c r="V31" s="65">
        <f t="shared" si="3"/>
        <v>0</v>
      </c>
      <c r="W31" s="65">
        <f t="shared" si="1"/>
        <v>0</v>
      </c>
      <c r="Z31" s="188" t="str">
        <f t="shared" si="2"/>
        <v/>
      </c>
      <c r="AA31" s="188"/>
      <c r="AB31" s="255" t="s">
        <v>205</v>
      </c>
      <c r="AD31" s="65">
        <f t="shared" si="4"/>
        <v>0</v>
      </c>
      <c r="AE31" s="65">
        <f t="shared" si="4"/>
        <v>0</v>
      </c>
    </row>
    <row r="32" spans="1:31" x14ac:dyDescent="0.25">
      <c r="A32" s="66">
        <f t="shared" si="5"/>
        <v>25</v>
      </c>
      <c r="B32" s="69"/>
      <c r="C32" s="66" t="e">
        <f>VLOOKUP(B32,'Measure&amp;Incentive Picklist'!E:J,2,FALSE)</f>
        <v>#N/A</v>
      </c>
      <c r="D32" s="79"/>
      <c r="E32" s="220"/>
      <c r="F32" s="70"/>
      <c r="G32" s="70"/>
      <c r="H32" s="70"/>
      <c r="J32" s="69"/>
      <c r="K32" s="65" t="e">
        <f>VLOOKUP(J32,'HVAC Picklist'!$A$2:$C$61,3,FALSE)</f>
        <v>#N/A</v>
      </c>
      <c r="L32" s="65" t="e">
        <f>VLOOKUP(J32,'HVAC Picklist'!$A$2:$D$61,4,FALSE)</f>
        <v>#N/A</v>
      </c>
      <c r="M32" s="69"/>
      <c r="N32" s="83"/>
      <c r="O32" s="69"/>
      <c r="P32" s="69"/>
      <c r="Q32" s="71"/>
      <c r="R32" s="71"/>
      <c r="S32" s="72" t="str">
        <f t="shared" si="0"/>
        <v/>
      </c>
      <c r="T32" s="85" t="str">
        <f>IFERROR(MIN(VLOOKUP($B32,'Measure&amp;Incentive Picklist'!$E:$J,5,FALSE)*F32*(G32/12000),S32),"")</f>
        <v/>
      </c>
      <c r="U32" s="127"/>
      <c r="V32" s="65">
        <f t="shared" si="3"/>
        <v>0</v>
      </c>
      <c r="W32" s="65">
        <f t="shared" si="1"/>
        <v>0</v>
      </c>
      <c r="Z32" s="188" t="str">
        <f t="shared" si="2"/>
        <v/>
      </c>
      <c r="AA32" s="188"/>
      <c r="AB32" s="255" t="s">
        <v>206</v>
      </c>
      <c r="AD32" s="65">
        <f t="shared" si="4"/>
        <v>0</v>
      </c>
      <c r="AE32" s="65">
        <f t="shared" si="4"/>
        <v>0</v>
      </c>
    </row>
    <row r="33" spans="1:31" x14ac:dyDescent="0.25">
      <c r="A33" s="66">
        <f t="shared" si="5"/>
        <v>26</v>
      </c>
      <c r="B33" s="69"/>
      <c r="C33" s="66" t="e">
        <f>VLOOKUP(B33,'Measure&amp;Incentive Picklist'!E:J,2,FALSE)</f>
        <v>#N/A</v>
      </c>
      <c r="D33" s="79"/>
      <c r="E33" s="220"/>
      <c r="F33" s="70"/>
      <c r="G33" s="70"/>
      <c r="H33" s="70"/>
      <c r="J33" s="69"/>
      <c r="K33" s="65" t="e">
        <f>VLOOKUP(J33,'HVAC Picklist'!$A$2:$C$61,3,FALSE)</f>
        <v>#N/A</v>
      </c>
      <c r="L33" s="65" t="e">
        <f>VLOOKUP(J33,'HVAC Picklist'!$A$2:$D$61,4,FALSE)</f>
        <v>#N/A</v>
      </c>
      <c r="M33" s="69"/>
      <c r="N33" s="83"/>
      <c r="O33" s="69"/>
      <c r="P33" s="69"/>
      <c r="Q33" s="71"/>
      <c r="R33" s="71"/>
      <c r="S33" s="72" t="str">
        <f t="shared" si="0"/>
        <v/>
      </c>
      <c r="T33" s="85" t="str">
        <f>IFERROR(MIN(VLOOKUP($B33,'Measure&amp;Incentive Picklist'!$E:$J,5,FALSE)*F33*(G33/12000),S33),"")</f>
        <v/>
      </c>
      <c r="U33" s="127"/>
      <c r="V33" s="65">
        <f t="shared" si="3"/>
        <v>0</v>
      </c>
      <c r="W33" s="65">
        <f t="shared" si="1"/>
        <v>0</v>
      </c>
      <c r="Z33" s="188" t="str">
        <f t="shared" si="2"/>
        <v/>
      </c>
      <c r="AA33" s="188"/>
      <c r="AB33" s="255" t="s">
        <v>207</v>
      </c>
      <c r="AD33" s="65">
        <f t="shared" si="4"/>
        <v>0</v>
      </c>
      <c r="AE33" s="65">
        <f t="shared" si="4"/>
        <v>0</v>
      </c>
    </row>
    <row r="34" spans="1:31" x14ac:dyDescent="0.25">
      <c r="A34" s="66">
        <f t="shared" si="5"/>
        <v>27</v>
      </c>
      <c r="B34" s="69"/>
      <c r="C34" s="66" t="e">
        <f>VLOOKUP(B34,'Measure&amp;Incentive Picklist'!E:J,2,FALSE)</f>
        <v>#N/A</v>
      </c>
      <c r="D34" s="79"/>
      <c r="E34" s="220"/>
      <c r="F34" s="70"/>
      <c r="G34" s="70"/>
      <c r="H34" s="70"/>
      <c r="J34" s="69"/>
      <c r="K34" s="65" t="e">
        <f>VLOOKUP(J34,'HVAC Picklist'!$A$2:$C$61,3,FALSE)</f>
        <v>#N/A</v>
      </c>
      <c r="L34" s="65" t="e">
        <f>VLOOKUP(J34,'HVAC Picklist'!$A$2:$D$61,4,FALSE)</f>
        <v>#N/A</v>
      </c>
      <c r="M34" s="69"/>
      <c r="N34" s="83"/>
      <c r="O34" s="69"/>
      <c r="P34" s="69"/>
      <c r="Q34" s="71"/>
      <c r="R34" s="71"/>
      <c r="S34" s="72" t="str">
        <f t="shared" si="0"/>
        <v/>
      </c>
      <c r="T34" s="85" t="str">
        <f>IFERROR(MIN(VLOOKUP($B34,'Measure&amp;Incentive Picklist'!$E:$J,5,FALSE)*F34*(G34/12000),S34),"")</f>
        <v/>
      </c>
      <c r="U34" s="127"/>
      <c r="V34" s="65">
        <f t="shared" si="3"/>
        <v>0</v>
      </c>
      <c r="W34" s="65">
        <f t="shared" si="1"/>
        <v>0</v>
      </c>
      <c r="Z34" s="188" t="str">
        <f t="shared" si="2"/>
        <v/>
      </c>
      <c r="AA34" s="188"/>
      <c r="AB34" s="255" t="s">
        <v>208</v>
      </c>
      <c r="AD34" s="65">
        <f t="shared" si="4"/>
        <v>0</v>
      </c>
      <c r="AE34" s="65">
        <f t="shared" si="4"/>
        <v>0</v>
      </c>
    </row>
    <row r="35" spans="1:31" x14ac:dyDescent="0.25">
      <c r="A35" s="66">
        <f t="shared" si="5"/>
        <v>28</v>
      </c>
      <c r="B35" s="69"/>
      <c r="C35" s="66" t="e">
        <f>VLOOKUP(B35,'Measure&amp;Incentive Picklist'!E:J,2,FALSE)</f>
        <v>#N/A</v>
      </c>
      <c r="D35" s="79"/>
      <c r="E35" s="220"/>
      <c r="F35" s="70"/>
      <c r="G35" s="70"/>
      <c r="H35" s="70"/>
      <c r="J35" s="69"/>
      <c r="K35" s="65" t="e">
        <f>VLOOKUP(J35,'HVAC Picklist'!$A$2:$C$61,3,FALSE)</f>
        <v>#N/A</v>
      </c>
      <c r="L35" s="65" t="e">
        <f>VLOOKUP(J35,'HVAC Picklist'!$A$2:$D$61,4,FALSE)</f>
        <v>#N/A</v>
      </c>
      <c r="M35" s="69"/>
      <c r="N35" s="83"/>
      <c r="O35" s="69"/>
      <c r="P35" s="69"/>
      <c r="Q35" s="71"/>
      <c r="R35" s="71"/>
      <c r="S35" s="72" t="str">
        <f t="shared" si="0"/>
        <v/>
      </c>
      <c r="T35" s="85" t="str">
        <f>IFERROR(MIN(VLOOKUP($B35,'Measure&amp;Incentive Picklist'!$E:$J,5,FALSE)*F35*(G35/12000),S35),"")</f>
        <v/>
      </c>
      <c r="U35" s="127"/>
      <c r="V35" s="65">
        <f t="shared" si="3"/>
        <v>0</v>
      </c>
      <c r="W35" s="65">
        <f t="shared" si="1"/>
        <v>0</v>
      </c>
      <c r="Z35" s="188" t="str">
        <f t="shared" si="2"/>
        <v/>
      </c>
      <c r="AA35" s="188"/>
      <c r="AB35" s="255" t="s">
        <v>209</v>
      </c>
      <c r="AD35" s="65">
        <f t="shared" si="4"/>
        <v>0</v>
      </c>
      <c r="AE35" s="65">
        <f t="shared" si="4"/>
        <v>0</v>
      </c>
    </row>
    <row r="36" spans="1:31" x14ac:dyDescent="0.25">
      <c r="A36" s="66">
        <f t="shared" si="5"/>
        <v>29</v>
      </c>
      <c r="B36" s="69"/>
      <c r="C36" s="66" t="e">
        <f>VLOOKUP(B36,'Measure&amp;Incentive Picklist'!E:J,2,FALSE)</f>
        <v>#N/A</v>
      </c>
      <c r="D36" s="79"/>
      <c r="E36" s="220"/>
      <c r="F36" s="70"/>
      <c r="G36" s="70"/>
      <c r="H36" s="70"/>
      <c r="J36" s="69"/>
      <c r="K36" s="65" t="e">
        <f>VLOOKUP(J36,'HVAC Picklist'!$A$2:$C$61,3,FALSE)</f>
        <v>#N/A</v>
      </c>
      <c r="L36" s="65" t="e">
        <f>VLOOKUP(J36,'HVAC Picklist'!$A$2:$D$61,4,FALSE)</f>
        <v>#N/A</v>
      </c>
      <c r="M36" s="69"/>
      <c r="N36" s="83"/>
      <c r="O36" s="69"/>
      <c r="P36" s="69"/>
      <c r="Q36" s="71"/>
      <c r="R36" s="71"/>
      <c r="S36" s="72" t="str">
        <f t="shared" si="0"/>
        <v/>
      </c>
      <c r="T36" s="85" t="str">
        <f>IFERROR(MIN(VLOOKUP($B36,'Measure&amp;Incentive Picklist'!$E:$J,5,FALSE)*F36*(G36/12000),S36),"")</f>
        <v/>
      </c>
      <c r="U36" s="127"/>
      <c r="V36" s="65">
        <f t="shared" si="3"/>
        <v>0</v>
      </c>
      <c r="W36" s="65">
        <f t="shared" si="1"/>
        <v>0</v>
      </c>
      <c r="Z36" s="188" t="str">
        <f t="shared" si="2"/>
        <v/>
      </c>
      <c r="AA36" s="188"/>
      <c r="AB36" s="255" t="s">
        <v>210</v>
      </c>
      <c r="AD36" s="65">
        <f t="shared" si="4"/>
        <v>0</v>
      </c>
      <c r="AE36" s="65">
        <f t="shared" si="4"/>
        <v>0</v>
      </c>
    </row>
    <row r="37" spans="1:31" x14ac:dyDescent="0.25">
      <c r="A37" s="66">
        <f t="shared" si="5"/>
        <v>30</v>
      </c>
      <c r="B37" s="69"/>
      <c r="C37" s="66" t="e">
        <f>VLOOKUP(B37,'Measure&amp;Incentive Picklist'!E:J,2,FALSE)</f>
        <v>#N/A</v>
      </c>
      <c r="D37" s="79"/>
      <c r="E37" s="220"/>
      <c r="F37" s="70"/>
      <c r="G37" s="70"/>
      <c r="H37" s="70"/>
      <c r="J37" s="69"/>
      <c r="K37" s="65" t="e">
        <f>VLOOKUP(J37,'HVAC Picklist'!$A$2:$C$61,3,FALSE)</f>
        <v>#N/A</v>
      </c>
      <c r="L37" s="65" t="e">
        <f>VLOOKUP(J37,'HVAC Picklist'!$A$2:$D$61,4,FALSE)</f>
        <v>#N/A</v>
      </c>
      <c r="M37" s="69"/>
      <c r="N37" s="83"/>
      <c r="O37" s="69"/>
      <c r="P37" s="69"/>
      <c r="Q37" s="71"/>
      <c r="R37" s="71"/>
      <c r="S37" s="72" t="str">
        <f t="shared" si="0"/>
        <v/>
      </c>
      <c r="T37" s="85" t="str">
        <f>IFERROR(MIN(VLOOKUP($B37,'Measure&amp;Incentive Picklist'!$E:$J,5,FALSE)*F37*(G37/12000),S37),"")</f>
        <v/>
      </c>
      <c r="U37" s="127"/>
      <c r="V37" s="65">
        <f t="shared" si="3"/>
        <v>0</v>
      </c>
      <c r="W37" s="65">
        <f t="shared" si="1"/>
        <v>0</v>
      </c>
      <c r="Z37" s="188" t="str">
        <f t="shared" si="2"/>
        <v/>
      </c>
      <c r="AA37" s="188"/>
      <c r="AB37" s="255" t="s">
        <v>211</v>
      </c>
      <c r="AD37" s="65">
        <f t="shared" si="4"/>
        <v>0</v>
      </c>
      <c r="AE37" s="65">
        <f t="shared" si="4"/>
        <v>0</v>
      </c>
    </row>
    <row r="38" spans="1:31" x14ac:dyDescent="0.25">
      <c r="A38" s="66">
        <f t="shared" si="5"/>
        <v>31</v>
      </c>
      <c r="B38" s="69"/>
      <c r="C38" s="66" t="e">
        <f>VLOOKUP(B38,'Measure&amp;Incentive Picklist'!E:J,2,FALSE)</f>
        <v>#N/A</v>
      </c>
      <c r="D38" s="79"/>
      <c r="E38" s="220"/>
      <c r="F38" s="70"/>
      <c r="G38" s="70"/>
      <c r="H38" s="70"/>
      <c r="J38" s="69"/>
      <c r="K38" s="65" t="e">
        <f>VLOOKUP(J38,'HVAC Picklist'!$A$2:$C$61,3,FALSE)</f>
        <v>#N/A</v>
      </c>
      <c r="L38" s="65" t="e">
        <f>VLOOKUP(J38,'HVAC Picklist'!$A$2:$D$61,4,FALSE)</f>
        <v>#N/A</v>
      </c>
      <c r="M38" s="69"/>
      <c r="N38" s="83"/>
      <c r="O38" s="69"/>
      <c r="P38" s="69"/>
      <c r="Q38" s="71"/>
      <c r="R38" s="71"/>
      <c r="S38" s="72" t="str">
        <f t="shared" si="0"/>
        <v/>
      </c>
      <c r="T38" s="85" t="str">
        <f>IFERROR(MIN(VLOOKUP($B38,'Measure&amp;Incentive Picklist'!$E:$J,5,FALSE)*F38*(G38/12000),S38),"")</f>
        <v/>
      </c>
      <c r="U38" s="127"/>
      <c r="V38" s="65">
        <f t="shared" si="3"/>
        <v>0</v>
      </c>
      <c r="W38" s="65">
        <f t="shared" si="1"/>
        <v>0</v>
      </c>
      <c r="Z38" s="188" t="str">
        <f t="shared" si="2"/>
        <v/>
      </c>
      <c r="AA38" s="188"/>
      <c r="AB38" s="255" t="s">
        <v>212</v>
      </c>
      <c r="AD38" s="65">
        <f t="shared" si="4"/>
        <v>0</v>
      </c>
      <c r="AE38" s="65">
        <f t="shared" si="4"/>
        <v>0</v>
      </c>
    </row>
    <row r="39" spans="1:31" x14ac:dyDescent="0.25">
      <c r="A39" s="66">
        <f t="shared" si="5"/>
        <v>32</v>
      </c>
      <c r="B39" s="69"/>
      <c r="C39" s="66" t="e">
        <f>VLOOKUP(B39,'Measure&amp;Incentive Picklist'!E:J,2,FALSE)</f>
        <v>#N/A</v>
      </c>
      <c r="D39" s="79"/>
      <c r="E39" s="220"/>
      <c r="F39" s="70"/>
      <c r="G39" s="70"/>
      <c r="H39" s="70"/>
      <c r="J39" s="69"/>
      <c r="K39" s="65" t="e">
        <f>VLOOKUP(J39,'HVAC Picklist'!$A$2:$C$61,3,FALSE)</f>
        <v>#N/A</v>
      </c>
      <c r="L39" s="65" t="e">
        <f>VLOOKUP(J39,'HVAC Picklist'!$A$2:$D$61,4,FALSE)</f>
        <v>#N/A</v>
      </c>
      <c r="M39" s="69"/>
      <c r="N39" s="83"/>
      <c r="O39" s="69"/>
      <c r="P39" s="69"/>
      <c r="Q39" s="71"/>
      <c r="R39" s="71"/>
      <c r="S39" s="72" t="str">
        <f t="shared" si="0"/>
        <v/>
      </c>
      <c r="T39" s="85" t="str">
        <f>IFERROR(MIN(VLOOKUP($B39,'Measure&amp;Incentive Picklist'!$E:$J,5,FALSE)*F39*(G39/12000),S39),"")</f>
        <v/>
      </c>
      <c r="U39" s="127"/>
      <c r="V39" s="65">
        <f t="shared" si="3"/>
        <v>0</v>
      </c>
      <c r="W39" s="65">
        <f t="shared" si="1"/>
        <v>0</v>
      </c>
      <c r="Z39" s="188" t="str">
        <f t="shared" si="2"/>
        <v/>
      </c>
      <c r="AA39" s="188"/>
      <c r="AB39" s="255" t="s">
        <v>213</v>
      </c>
      <c r="AD39" s="65">
        <f t="shared" si="4"/>
        <v>0</v>
      </c>
      <c r="AE39" s="65">
        <f t="shared" si="4"/>
        <v>0</v>
      </c>
    </row>
    <row r="40" spans="1:31" x14ac:dyDescent="0.25">
      <c r="A40" s="66">
        <f t="shared" si="5"/>
        <v>33</v>
      </c>
      <c r="B40" s="69"/>
      <c r="C40" s="66" t="e">
        <f>VLOOKUP(B40,'Measure&amp;Incentive Picklist'!E:J,2,FALSE)</f>
        <v>#N/A</v>
      </c>
      <c r="D40" s="79"/>
      <c r="E40" s="220"/>
      <c r="F40" s="70"/>
      <c r="G40" s="70"/>
      <c r="H40" s="70"/>
      <c r="J40" s="69"/>
      <c r="K40" s="65" t="e">
        <f>VLOOKUP(J40,'HVAC Picklist'!$A$2:$C$61,3,FALSE)</f>
        <v>#N/A</v>
      </c>
      <c r="L40" s="65" t="e">
        <f>VLOOKUP(J40,'HVAC Picklist'!$A$2:$D$61,4,FALSE)</f>
        <v>#N/A</v>
      </c>
      <c r="M40" s="69"/>
      <c r="N40" s="83"/>
      <c r="O40" s="69"/>
      <c r="P40" s="69"/>
      <c r="Q40" s="71"/>
      <c r="R40" s="71"/>
      <c r="S40" s="72" t="str">
        <f t="shared" si="0"/>
        <v/>
      </c>
      <c r="T40" s="85" t="str">
        <f>IFERROR(MIN(VLOOKUP($B40,'Measure&amp;Incentive Picklist'!$E:$J,5,FALSE)*F40*(G40/12000),S40),"")</f>
        <v/>
      </c>
      <c r="U40" s="127"/>
      <c r="V40" s="65">
        <f t="shared" si="3"/>
        <v>0</v>
      </c>
      <c r="W40" s="65">
        <f t="shared" ref="W40:W71" si="6">IF(AND(B40&gt;0,ISERROR(V112)),1,0)</f>
        <v>0</v>
      </c>
      <c r="Z40" s="188" t="str">
        <f t="shared" si="2"/>
        <v/>
      </c>
      <c r="AA40" s="188"/>
      <c r="AB40" s="255" t="s">
        <v>214</v>
      </c>
      <c r="AD40" s="65">
        <f t="shared" si="4"/>
        <v>0</v>
      </c>
      <c r="AE40" s="65">
        <f t="shared" si="4"/>
        <v>0</v>
      </c>
    </row>
    <row r="41" spans="1:31" x14ac:dyDescent="0.25">
      <c r="A41" s="66">
        <f t="shared" si="5"/>
        <v>34</v>
      </c>
      <c r="B41" s="69"/>
      <c r="C41" s="66" t="e">
        <f>VLOOKUP(B41,'Measure&amp;Incentive Picklist'!E:J,2,FALSE)</f>
        <v>#N/A</v>
      </c>
      <c r="D41" s="79"/>
      <c r="E41" s="220"/>
      <c r="F41" s="70"/>
      <c r="G41" s="70"/>
      <c r="H41" s="70"/>
      <c r="J41" s="69"/>
      <c r="K41" s="65" t="e">
        <f>VLOOKUP(J41,'HVAC Picklist'!$A$2:$C$61,3,FALSE)</f>
        <v>#N/A</v>
      </c>
      <c r="L41" s="65" t="e">
        <f>VLOOKUP(J41,'HVAC Picklist'!$A$2:$D$61,4,FALSE)</f>
        <v>#N/A</v>
      </c>
      <c r="M41" s="69"/>
      <c r="N41" s="83"/>
      <c r="O41" s="69"/>
      <c r="P41" s="69"/>
      <c r="Q41" s="71"/>
      <c r="R41" s="71"/>
      <c r="S41" s="72" t="str">
        <f t="shared" si="0"/>
        <v/>
      </c>
      <c r="T41" s="85" t="str">
        <f>IFERROR(MIN(VLOOKUP($B41,'Measure&amp;Incentive Picklist'!$E:$J,5,FALSE)*F41*(G41/12000),S41),"")</f>
        <v/>
      </c>
      <c r="U41" s="127"/>
      <c r="V41" s="65">
        <f t="shared" si="3"/>
        <v>0</v>
      </c>
      <c r="W41" s="65">
        <f t="shared" si="6"/>
        <v>0</v>
      </c>
      <c r="Z41" s="188" t="str">
        <f t="shared" si="2"/>
        <v/>
      </c>
      <c r="AA41" s="188"/>
      <c r="AB41" s="255" t="s">
        <v>215</v>
      </c>
      <c r="AD41" s="65">
        <f t="shared" si="4"/>
        <v>0</v>
      </c>
      <c r="AE41" s="65">
        <f t="shared" si="4"/>
        <v>0</v>
      </c>
    </row>
    <row r="42" spans="1:31" x14ac:dyDescent="0.25">
      <c r="A42" s="66">
        <f t="shared" si="5"/>
        <v>35</v>
      </c>
      <c r="B42" s="69"/>
      <c r="C42" s="66" t="e">
        <f>VLOOKUP(B42,'Measure&amp;Incentive Picklist'!E:J,2,FALSE)</f>
        <v>#N/A</v>
      </c>
      <c r="D42" s="79"/>
      <c r="E42" s="220"/>
      <c r="F42" s="70"/>
      <c r="G42" s="70"/>
      <c r="H42" s="70"/>
      <c r="J42" s="69"/>
      <c r="K42" s="65" t="e">
        <f>VLOOKUP(J42,'HVAC Picklist'!$A$2:$C$61,3,FALSE)</f>
        <v>#N/A</v>
      </c>
      <c r="L42" s="65" t="e">
        <f>VLOOKUP(J42,'HVAC Picklist'!$A$2:$D$61,4,FALSE)</f>
        <v>#N/A</v>
      </c>
      <c r="M42" s="69"/>
      <c r="N42" s="83"/>
      <c r="O42" s="69"/>
      <c r="P42" s="69"/>
      <c r="Q42" s="71"/>
      <c r="R42" s="71"/>
      <c r="S42" s="72" t="str">
        <f t="shared" si="0"/>
        <v/>
      </c>
      <c r="T42" s="85" t="str">
        <f>IFERROR(MIN(VLOOKUP($B42,'Measure&amp;Incentive Picklist'!$E:$J,5,FALSE)*F42*(G42/12000),S42),"")</f>
        <v/>
      </c>
      <c r="U42" s="127"/>
      <c r="V42" s="65">
        <f t="shared" si="3"/>
        <v>0</v>
      </c>
      <c r="W42" s="65">
        <f t="shared" si="6"/>
        <v>0</v>
      </c>
      <c r="Z42" s="188" t="str">
        <f t="shared" si="2"/>
        <v/>
      </c>
      <c r="AA42" s="188"/>
      <c r="AB42" s="255" t="s">
        <v>216</v>
      </c>
      <c r="AD42" s="65">
        <f t="shared" si="4"/>
        <v>0</v>
      </c>
      <c r="AE42" s="65">
        <f t="shared" si="4"/>
        <v>0</v>
      </c>
    </row>
    <row r="43" spans="1:31" x14ac:dyDescent="0.25">
      <c r="A43" s="66">
        <f t="shared" si="5"/>
        <v>36</v>
      </c>
      <c r="B43" s="69"/>
      <c r="C43" s="66" t="e">
        <f>VLOOKUP(B43,'Measure&amp;Incentive Picklist'!E:J,2,FALSE)</f>
        <v>#N/A</v>
      </c>
      <c r="D43" s="79"/>
      <c r="E43" s="220"/>
      <c r="F43" s="70"/>
      <c r="G43" s="70"/>
      <c r="H43" s="70"/>
      <c r="J43" s="69"/>
      <c r="K43" s="65" t="e">
        <f>VLOOKUP(J43,'HVAC Picklist'!$A$2:$C$61,3,FALSE)</f>
        <v>#N/A</v>
      </c>
      <c r="L43" s="65" t="e">
        <f>VLOOKUP(J43,'HVAC Picklist'!$A$2:$D$61,4,FALSE)</f>
        <v>#N/A</v>
      </c>
      <c r="M43" s="69"/>
      <c r="N43" s="83"/>
      <c r="O43" s="69"/>
      <c r="P43" s="69"/>
      <c r="Q43" s="71"/>
      <c r="R43" s="71"/>
      <c r="S43" s="72" t="str">
        <f t="shared" si="0"/>
        <v/>
      </c>
      <c r="T43" s="85" t="str">
        <f>IFERROR(MIN(VLOOKUP($B43,'Measure&amp;Incentive Picklist'!$E:$J,5,FALSE)*F43*(G43/12000),S43),"")</f>
        <v/>
      </c>
      <c r="U43" s="127"/>
      <c r="V43" s="65">
        <f t="shared" si="3"/>
        <v>0</v>
      </c>
      <c r="W43" s="65">
        <f t="shared" si="6"/>
        <v>0</v>
      </c>
      <c r="Z43" s="188" t="str">
        <f t="shared" si="2"/>
        <v/>
      </c>
      <c r="AA43" s="188"/>
      <c r="AB43" s="255" t="s">
        <v>217</v>
      </c>
      <c r="AD43" s="65">
        <f t="shared" si="4"/>
        <v>0</v>
      </c>
      <c r="AE43" s="65">
        <f t="shared" si="4"/>
        <v>0</v>
      </c>
    </row>
    <row r="44" spans="1:31" x14ac:dyDescent="0.25">
      <c r="A44" s="66">
        <f t="shared" si="5"/>
        <v>37</v>
      </c>
      <c r="B44" s="69"/>
      <c r="C44" s="66" t="e">
        <f>VLOOKUP(B44,'Measure&amp;Incentive Picklist'!E:J,2,FALSE)</f>
        <v>#N/A</v>
      </c>
      <c r="D44" s="79"/>
      <c r="E44" s="220"/>
      <c r="F44" s="70"/>
      <c r="G44" s="70"/>
      <c r="H44" s="70"/>
      <c r="J44" s="69"/>
      <c r="K44" s="65" t="e">
        <f>VLOOKUP(J44,'HVAC Picklist'!$A$2:$C$61,3,FALSE)</f>
        <v>#N/A</v>
      </c>
      <c r="L44" s="65" t="e">
        <f>VLOOKUP(J44,'HVAC Picklist'!$A$2:$D$61,4,FALSE)</f>
        <v>#N/A</v>
      </c>
      <c r="M44" s="69"/>
      <c r="N44" s="83"/>
      <c r="O44" s="69"/>
      <c r="P44" s="69"/>
      <c r="Q44" s="71"/>
      <c r="R44" s="71"/>
      <c r="S44" s="72" t="str">
        <f t="shared" si="0"/>
        <v/>
      </c>
      <c r="T44" s="85" t="str">
        <f>IFERROR(MIN(VLOOKUP($B44,'Measure&amp;Incentive Picklist'!$E:$J,5,FALSE)*F44*(G44/12000),S44),"")</f>
        <v/>
      </c>
      <c r="U44" s="127"/>
      <c r="V44" s="65">
        <f t="shared" si="3"/>
        <v>0</v>
      </c>
      <c r="W44" s="65">
        <f t="shared" si="6"/>
        <v>0</v>
      </c>
      <c r="Z44" s="188" t="str">
        <f t="shared" si="2"/>
        <v/>
      </c>
      <c r="AA44" s="188"/>
      <c r="AB44" s="255" t="s">
        <v>218</v>
      </c>
      <c r="AD44" s="65">
        <f t="shared" si="4"/>
        <v>0</v>
      </c>
      <c r="AE44" s="65">
        <f t="shared" si="4"/>
        <v>0</v>
      </c>
    </row>
    <row r="45" spans="1:31" x14ac:dyDescent="0.25">
      <c r="A45" s="66">
        <f t="shared" si="5"/>
        <v>38</v>
      </c>
      <c r="B45" s="69"/>
      <c r="C45" s="66" t="e">
        <f>VLOOKUP(B45,'Measure&amp;Incentive Picklist'!E:J,2,FALSE)</f>
        <v>#N/A</v>
      </c>
      <c r="D45" s="79"/>
      <c r="E45" s="220"/>
      <c r="F45" s="70"/>
      <c r="G45" s="70"/>
      <c r="H45" s="70"/>
      <c r="J45" s="69"/>
      <c r="K45" s="65" t="e">
        <f>VLOOKUP(J45,'HVAC Picklist'!$A$2:$C$61,3,FALSE)</f>
        <v>#N/A</v>
      </c>
      <c r="L45" s="65" t="e">
        <f>VLOOKUP(J45,'HVAC Picklist'!$A$2:$D$61,4,FALSE)</f>
        <v>#N/A</v>
      </c>
      <c r="M45" s="69"/>
      <c r="N45" s="83"/>
      <c r="O45" s="69"/>
      <c r="P45" s="69"/>
      <c r="Q45" s="71"/>
      <c r="R45" s="71"/>
      <c r="S45" s="72" t="str">
        <f t="shared" si="0"/>
        <v/>
      </c>
      <c r="T45" s="85" t="str">
        <f>IFERROR(MIN(VLOOKUP($B45,'Measure&amp;Incentive Picklist'!$E:$J,5,FALSE)*F45*(G45/12000),S45),"")</f>
        <v/>
      </c>
      <c r="U45" s="127"/>
      <c r="V45" s="65">
        <f t="shared" si="3"/>
        <v>0</v>
      </c>
      <c r="W45" s="65">
        <f t="shared" si="6"/>
        <v>0</v>
      </c>
      <c r="Z45" s="188" t="str">
        <f t="shared" si="2"/>
        <v/>
      </c>
      <c r="AA45" s="188"/>
      <c r="AB45" s="255" t="s">
        <v>219</v>
      </c>
      <c r="AD45" s="65">
        <f t="shared" si="4"/>
        <v>0</v>
      </c>
      <c r="AE45" s="65">
        <f t="shared" si="4"/>
        <v>0</v>
      </c>
    </row>
    <row r="46" spans="1:31" x14ac:dyDescent="0.25">
      <c r="A46" s="66">
        <f t="shared" si="5"/>
        <v>39</v>
      </c>
      <c r="B46" s="69"/>
      <c r="C46" s="66" t="e">
        <f>VLOOKUP(B46,'Measure&amp;Incentive Picklist'!E:J,2,FALSE)</f>
        <v>#N/A</v>
      </c>
      <c r="D46" s="79"/>
      <c r="E46" s="220"/>
      <c r="F46" s="70"/>
      <c r="G46" s="70"/>
      <c r="H46" s="70"/>
      <c r="J46" s="69"/>
      <c r="K46" s="65" t="e">
        <f>VLOOKUP(J46,'HVAC Picklist'!$A$2:$C$61,3,FALSE)</f>
        <v>#N/A</v>
      </c>
      <c r="L46" s="65" t="e">
        <f>VLOOKUP(J46,'HVAC Picklist'!$A$2:$D$61,4,FALSE)</f>
        <v>#N/A</v>
      </c>
      <c r="M46" s="69"/>
      <c r="N46" s="83"/>
      <c r="O46" s="69"/>
      <c r="P46" s="69"/>
      <c r="Q46" s="71"/>
      <c r="R46" s="71"/>
      <c r="S46" s="72" t="str">
        <f t="shared" si="0"/>
        <v/>
      </c>
      <c r="T46" s="85" t="str">
        <f>IFERROR(MIN(VLOOKUP($B46,'Measure&amp;Incentive Picklist'!$E:$J,5,FALSE)*F46*(G46/12000),S46),"")</f>
        <v/>
      </c>
      <c r="U46" s="127"/>
      <c r="V46" s="65">
        <f t="shared" si="3"/>
        <v>0</v>
      </c>
      <c r="W46" s="65">
        <f t="shared" si="6"/>
        <v>0</v>
      </c>
      <c r="Z46" s="188" t="str">
        <f t="shared" si="2"/>
        <v/>
      </c>
      <c r="AA46" s="188"/>
      <c r="AB46" s="255" t="s">
        <v>220</v>
      </c>
      <c r="AD46" s="65">
        <f t="shared" si="4"/>
        <v>0</v>
      </c>
      <c r="AE46" s="65">
        <f t="shared" si="4"/>
        <v>0</v>
      </c>
    </row>
    <row r="47" spans="1:31" x14ac:dyDescent="0.25">
      <c r="A47" s="66">
        <f t="shared" si="5"/>
        <v>40</v>
      </c>
      <c r="B47" s="69"/>
      <c r="C47" s="66" t="e">
        <f>VLOOKUP(B47,'Measure&amp;Incentive Picklist'!E:J,2,FALSE)</f>
        <v>#N/A</v>
      </c>
      <c r="D47" s="79"/>
      <c r="E47" s="220"/>
      <c r="F47" s="70"/>
      <c r="G47" s="70"/>
      <c r="H47" s="70"/>
      <c r="J47" s="69"/>
      <c r="K47" s="65" t="e">
        <f>VLOOKUP(J47,'HVAC Picklist'!$A$2:$C$61,3,FALSE)</f>
        <v>#N/A</v>
      </c>
      <c r="L47" s="65" t="e">
        <f>VLOOKUP(J47,'HVAC Picklist'!$A$2:$D$61,4,FALSE)</f>
        <v>#N/A</v>
      </c>
      <c r="M47" s="69"/>
      <c r="N47" s="83"/>
      <c r="O47" s="69"/>
      <c r="P47" s="69"/>
      <c r="Q47" s="71"/>
      <c r="R47" s="71"/>
      <c r="S47" s="72" t="str">
        <f t="shared" si="0"/>
        <v/>
      </c>
      <c r="T47" s="85" t="str">
        <f>IFERROR(MIN(VLOOKUP($B47,'Measure&amp;Incentive Picklist'!$E:$J,5,FALSE)*F47*(G47/12000),S47),"")</f>
        <v/>
      </c>
      <c r="U47" s="127"/>
      <c r="V47" s="65">
        <f t="shared" si="3"/>
        <v>0</v>
      </c>
      <c r="W47" s="65">
        <f t="shared" si="6"/>
        <v>0</v>
      </c>
      <c r="Z47" s="188" t="str">
        <f t="shared" si="2"/>
        <v/>
      </c>
      <c r="AA47" s="188"/>
      <c r="AB47" s="255" t="s">
        <v>221</v>
      </c>
      <c r="AD47" s="65">
        <f t="shared" si="4"/>
        <v>0</v>
      </c>
      <c r="AE47" s="65">
        <f t="shared" si="4"/>
        <v>0</v>
      </c>
    </row>
    <row r="48" spans="1:31" x14ac:dyDescent="0.25">
      <c r="A48" s="66">
        <f t="shared" si="5"/>
        <v>41</v>
      </c>
      <c r="B48" s="69"/>
      <c r="C48" s="66" t="e">
        <f>VLOOKUP(B48,'Measure&amp;Incentive Picklist'!E:J,2,FALSE)</f>
        <v>#N/A</v>
      </c>
      <c r="D48" s="79"/>
      <c r="E48" s="220"/>
      <c r="F48" s="70"/>
      <c r="G48" s="70"/>
      <c r="H48" s="70"/>
      <c r="J48" s="69"/>
      <c r="K48" s="65" t="e">
        <f>VLOOKUP(J48,'HVAC Picklist'!$A$2:$C$61,3,FALSE)</f>
        <v>#N/A</v>
      </c>
      <c r="L48" s="65" t="e">
        <f>VLOOKUP(J48,'HVAC Picklist'!$A$2:$D$61,4,FALSE)</f>
        <v>#N/A</v>
      </c>
      <c r="M48" s="69"/>
      <c r="N48" s="83"/>
      <c r="O48" s="69"/>
      <c r="P48" s="69"/>
      <c r="Q48" s="71"/>
      <c r="R48" s="71"/>
      <c r="S48" s="72" t="str">
        <f t="shared" si="0"/>
        <v/>
      </c>
      <c r="T48" s="85" t="str">
        <f>IFERROR(MIN(VLOOKUP($B48,'Measure&amp;Incentive Picklist'!$E:$J,5,FALSE)*F48*(G48/12000),S48),"")</f>
        <v/>
      </c>
      <c r="U48" s="127"/>
      <c r="V48" s="65">
        <f t="shared" si="3"/>
        <v>0</v>
      </c>
      <c r="W48" s="65">
        <f t="shared" si="6"/>
        <v>0</v>
      </c>
      <c r="Z48" s="188" t="str">
        <f t="shared" si="2"/>
        <v/>
      </c>
      <c r="AA48" s="188"/>
      <c r="AB48" s="255" t="s">
        <v>222</v>
      </c>
      <c r="AD48" s="65">
        <f t="shared" si="4"/>
        <v>0</v>
      </c>
      <c r="AE48" s="65">
        <f t="shared" si="4"/>
        <v>0</v>
      </c>
    </row>
    <row r="49" spans="1:31" x14ac:dyDescent="0.25">
      <c r="A49" s="66">
        <f t="shared" si="5"/>
        <v>42</v>
      </c>
      <c r="B49" s="69"/>
      <c r="C49" s="66" t="e">
        <f>VLOOKUP(B49,'Measure&amp;Incentive Picklist'!E:J,2,FALSE)</f>
        <v>#N/A</v>
      </c>
      <c r="D49" s="79"/>
      <c r="E49" s="220"/>
      <c r="F49" s="70"/>
      <c r="G49" s="70"/>
      <c r="H49" s="70"/>
      <c r="J49" s="69"/>
      <c r="K49" s="65" t="e">
        <f>VLOOKUP(J49,'HVAC Picklist'!$A$2:$C$61,3,FALSE)</f>
        <v>#N/A</v>
      </c>
      <c r="L49" s="65" t="e">
        <f>VLOOKUP(J49,'HVAC Picklist'!$A$2:$D$61,4,FALSE)</f>
        <v>#N/A</v>
      </c>
      <c r="M49" s="69"/>
      <c r="N49" s="83"/>
      <c r="O49" s="69"/>
      <c r="P49" s="69"/>
      <c r="Q49" s="71"/>
      <c r="R49" s="71"/>
      <c r="S49" s="72" t="str">
        <f t="shared" si="0"/>
        <v/>
      </c>
      <c r="T49" s="85" t="str">
        <f>IFERROR(MIN(VLOOKUP($B49,'Measure&amp;Incentive Picklist'!$E:$J,5,FALSE)*F49*(G49/12000),S49),"")</f>
        <v/>
      </c>
      <c r="U49" s="127"/>
      <c r="V49" s="65">
        <f t="shared" si="3"/>
        <v>0</v>
      </c>
      <c r="W49" s="65">
        <f t="shared" si="6"/>
        <v>0</v>
      </c>
      <c r="Z49" s="188" t="str">
        <f t="shared" si="2"/>
        <v/>
      </c>
      <c r="AA49" s="188"/>
      <c r="AB49" s="255" t="s">
        <v>223</v>
      </c>
      <c r="AD49" s="65">
        <f t="shared" si="4"/>
        <v>0</v>
      </c>
      <c r="AE49" s="65">
        <f t="shared" si="4"/>
        <v>0</v>
      </c>
    </row>
    <row r="50" spans="1:31" x14ac:dyDescent="0.25">
      <c r="A50" s="66">
        <f t="shared" si="5"/>
        <v>43</v>
      </c>
      <c r="B50" s="69"/>
      <c r="C50" s="66" t="e">
        <f>VLOOKUP(B50,'Measure&amp;Incentive Picklist'!E:J,2,FALSE)</f>
        <v>#N/A</v>
      </c>
      <c r="D50" s="79"/>
      <c r="E50" s="220"/>
      <c r="F50" s="70"/>
      <c r="G50" s="70"/>
      <c r="H50" s="70"/>
      <c r="J50" s="69"/>
      <c r="K50" s="65" t="e">
        <f>VLOOKUP(J50,'HVAC Picklist'!$A$2:$C$61,3,FALSE)</f>
        <v>#N/A</v>
      </c>
      <c r="L50" s="65" t="e">
        <f>VLOOKUP(J50,'HVAC Picklist'!$A$2:$D$61,4,FALSE)</f>
        <v>#N/A</v>
      </c>
      <c r="M50" s="69"/>
      <c r="N50" s="83"/>
      <c r="O50" s="69"/>
      <c r="P50" s="69"/>
      <c r="Q50" s="71"/>
      <c r="R50" s="71"/>
      <c r="S50" s="72" t="str">
        <f t="shared" si="0"/>
        <v/>
      </c>
      <c r="T50" s="85" t="str">
        <f>IFERROR(MIN(VLOOKUP($B50,'Measure&amp;Incentive Picklist'!$E:$J,5,FALSE)*F50*(G50/12000),S50),"")</f>
        <v/>
      </c>
      <c r="U50" s="127"/>
      <c r="V50" s="65">
        <f t="shared" si="3"/>
        <v>0</v>
      </c>
      <c r="W50" s="65">
        <f t="shared" si="6"/>
        <v>0</v>
      </c>
      <c r="Z50" s="188" t="str">
        <f t="shared" si="2"/>
        <v/>
      </c>
      <c r="AA50" s="188"/>
      <c r="AB50" s="255" t="s">
        <v>224</v>
      </c>
      <c r="AD50" s="65">
        <f t="shared" si="4"/>
        <v>0</v>
      </c>
      <c r="AE50" s="65">
        <f t="shared" si="4"/>
        <v>0</v>
      </c>
    </row>
    <row r="51" spans="1:31" x14ac:dyDescent="0.25">
      <c r="A51" s="66">
        <f t="shared" si="5"/>
        <v>44</v>
      </c>
      <c r="B51" s="69"/>
      <c r="C51" s="66" t="e">
        <f>VLOOKUP(B51,'Measure&amp;Incentive Picklist'!E:J,2,FALSE)</f>
        <v>#N/A</v>
      </c>
      <c r="D51" s="79"/>
      <c r="E51" s="220"/>
      <c r="F51" s="70"/>
      <c r="G51" s="70"/>
      <c r="H51" s="70"/>
      <c r="J51" s="69"/>
      <c r="K51" s="65" t="e">
        <f>VLOOKUP(J51,'HVAC Picklist'!$A$2:$C$61,3,FALSE)</f>
        <v>#N/A</v>
      </c>
      <c r="L51" s="65" t="e">
        <f>VLOOKUP(J51,'HVAC Picklist'!$A$2:$D$61,4,FALSE)</f>
        <v>#N/A</v>
      </c>
      <c r="M51" s="69"/>
      <c r="N51" s="83"/>
      <c r="O51" s="69"/>
      <c r="P51" s="69"/>
      <c r="Q51" s="71"/>
      <c r="R51" s="71"/>
      <c r="S51" s="72" t="str">
        <f t="shared" si="0"/>
        <v/>
      </c>
      <c r="T51" s="85" t="str">
        <f>IFERROR(MIN(VLOOKUP($B51,'Measure&amp;Incentive Picklist'!$E:$J,5,FALSE)*F51*(G51/12000),S51),"")</f>
        <v/>
      </c>
      <c r="U51" s="127"/>
      <c r="V51" s="65">
        <f t="shared" si="3"/>
        <v>0</v>
      </c>
      <c r="W51" s="65">
        <f t="shared" si="6"/>
        <v>0</v>
      </c>
      <c r="Z51" s="188" t="str">
        <f t="shared" si="2"/>
        <v/>
      </c>
      <c r="AA51" s="188"/>
      <c r="AB51" s="255" t="s">
        <v>226</v>
      </c>
      <c r="AD51" s="65">
        <f t="shared" si="4"/>
        <v>0</v>
      </c>
      <c r="AE51" s="65">
        <f t="shared" si="4"/>
        <v>0</v>
      </c>
    </row>
    <row r="52" spans="1:31" x14ac:dyDescent="0.25">
      <c r="A52" s="66">
        <f t="shared" si="5"/>
        <v>45</v>
      </c>
      <c r="B52" s="69"/>
      <c r="C52" s="66" t="e">
        <f>VLOOKUP(B52,'Measure&amp;Incentive Picklist'!E:J,2,FALSE)</f>
        <v>#N/A</v>
      </c>
      <c r="D52" s="79"/>
      <c r="E52" s="220"/>
      <c r="F52" s="70"/>
      <c r="G52" s="70"/>
      <c r="H52" s="70"/>
      <c r="J52" s="69"/>
      <c r="K52" s="65" t="e">
        <f>VLOOKUP(J52,'HVAC Picklist'!$A$2:$C$61,3,FALSE)</f>
        <v>#N/A</v>
      </c>
      <c r="L52" s="65" t="e">
        <f>VLOOKUP(J52,'HVAC Picklist'!$A$2:$D$61,4,FALSE)</f>
        <v>#N/A</v>
      </c>
      <c r="M52" s="69"/>
      <c r="N52" s="83"/>
      <c r="O52" s="69"/>
      <c r="P52" s="69"/>
      <c r="Q52" s="71"/>
      <c r="R52" s="71"/>
      <c r="S52" s="72" t="str">
        <f t="shared" si="0"/>
        <v/>
      </c>
      <c r="T52" s="85" t="str">
        <f>IFERROR(MIN(VLOOKUP($B52,'Measure&amp;Incentive Picklist'!$E:$J,5,FALSE)*F52*(G52/12000),S52),"")</f>
        <v/>
      </c>
      <c r="U52" s="127"/>
      <c r="V52" s="65">
        <f t="shared" si="3"/>
        <v>0</v>
      </c>
      <c r="W52" s="65">
        <f t="shared" si="6"/>
        <v>0</v>
      </c>
      <c r="Z52" s="188" t="str">
        <f t="shared" si="2"/>
        <v/>
      </c>
      <c r="AA52" s="188"/>
      <c r="AB52" s="255" t="s">
        <v>227</v>
      </c>
      <c r="AD52" s="65">
        <f t="shared" si="4"/>
        <v>0</v>
      </c>
      <c r="AE52" s="65">
        <f t="shared" si="4"/>
        <v>0</v>
      </c>
    </row>
    <row r="53" spans="1:31" x14ac:dyDescent="0.25">
      <c r="A53" s="66">
        <f t="shared" si="5"/>
        <v>46</v>
      </c>
      <c r="B53" s="69"/>
      <c r="C53" s="66" t="e">
        <f>VLOOKUP(B53,'Measure&amp;Incentive Picklist'!E:J,2,FALSE)</f>
        <v>#N/A</v>
      </c>
      <c r="D53" s="79"/>
      <c r="E53" s="220"/>
      <c r="F53" s="70"/>
      <c r="G53" s="70"/>
      <c r="H53" s="70"/>
      <c r="J53" s="69"/>
      <c r="K53" s="65" t="e">
        <f>VLOOKUP(J53,'HVAC Picklist'!$A$2:$C$61,3,FALSE)</f>
        <v>#N/A</v>
      </c>
      <c r="L53" s="65" t="e">
        <f>VLOOKUP(J53,'HVAC Picklist'!$A$2:$D$61,4,FALSE)</f>
        <v>#N/A</v>
      </c>
      <c r="M53" s="69"/>
      <c r="N53" s="83"/>
      <c r="O53" s="69"/>
      <c r="P53" s="69"/>
      <c r="Q53" s="71"/>
      <c r="R53" s="71"/>
      <c r="S53" s="72" t="str">
        <f t="shared" si="0"/>
        <v/>
      </c>
      <c r="T53" s="85" t="str">
        <f>IFERROR(MIN(VLOOKUP($B53,'Measure&amp;Incentive Picklist'!$E:$J,5,FALSE)*F53*(G53/12000),S53),"")</f>
        <v/>
      </c>
      <c r="U53" s="127"/>
      <c r="V53" s="65">
        <f t="shared" si="3"/>
        <v>0</v>
      </c>
      <c r="W53" s="65">
        <f t="shared" si="6"/>
        <v>0</v>
      </c>
      <c r="Z53" s="188" t="str">
        <f t="shared" si="2"/>
        <v/>
      </c>
      <c r="AA53" s="188"/>
      <c r="AB53" s="255" t="s">
        <v>225</v>
      </c>
      <c r="AD53" s="65">
        <f t="shared" si="4"/>
        <v>0</v>
      </c>
      <c r="AE53" s="65">
        <f t="shared" si="4"/>
        <v>0</v>
      </c>
    </row>
    <row r="54" spans="1:31" x14ac:dyDescent="0.25">
      <c r="A54" s="66">
        <f t="shared" si="5"/>
        <v>47</v>
      </c>
      <c r="B54" s="69"/>
      <c r="C54" s="66" t="e">
        <f>VLOOKUP(B54,'Measure&amp;Incentive Picklist'!E:J,2,FALSE)</f>
        <v>#N/A</v>
      </c>
      <c r="D54" s="79"/>
      <c r="E54" s="220"/>
      <c r="F54" s="70"/>
      <c r="G54" s="70"/>
      <c r="H54" s="70"/>
      <c r="J54" s="69"/>
      <c r="K54" s="65" t="e">
        <f>VLOOKUP(J54,'HVAC Picklist'!$A$2:$C$61,3,FALSE)</f>
        <v>#N/A</v>
      </c>
      <c r="L54" s="65" t="e">
        <f>VLOOKUP(J54,'HVAC Picklist'!$A$2:$D$61,4,FALSE)</f>
        <v>#N/A</v>
      </c>
      <c r="M54" s="69"/>
      <c r="N54" s="83"/>
      <c r="O54" s="69"/>
      <c r="P54" s="69"/>
      <c r="Q54" s="71"/>
      <c r="R54" s="71"/>
      <c r="S54" s="72" t="str">
        <f t="shared" si="0"/>
        <v/>
      </c>
      <c r="T54" s="85" t="str">
        <f>IFERROR(MIN(VLOOKUP($B54,'Measure&amp;Incentive Picklist'!$E:$J,5,FALSE)*F54*(G54/12000),S54),"")</f>
        <v/>
      </c>
      <c r="U54" s="127"/>
      <c r="V54" s="65">
        <f t="shared" si="3"/>
        <v>0</v>
      </c>
      <c r="W54" s="65">
        <f t="shared" si="6"/>
        <v>0</v>
      </c>
      <c r="Z54" s="188" t="str">
        <f t="shared" si="2"/>
        <v/>
      </c>
      <c r="AA54" s="188"/>
      <c r="AB54" s="258" t="s">
        <v>228</v>
      </c>
      <c r="AD54" s="65">
        <f t="shared" si="4"/>
        <v>0</v>
      </c>
      <c r="AE54" s="65">
        <f t="shared" si="4"/>
        <v>0</v>
      </c>
    </row>
    <row r="55" spans="1:31" x14ac:dyDescent="0.25">
      <c r="A55" s="66">
        <f t="shared" si="5"/>
        <v>48</v>
      </c>
      <c r="B55" s="69"/>
      <c r="C55" s="66" t="e">
        <f>VLOOKUP(B55,'Measure&amp;Incentive Picklist'!E:J,2,FALSE)</f>
        <v>#N/A</v>
      </c>
      <c r="D55" s="79"/>
      <c r="E55" s="220"/>
      <c r="F55" s="70"/>
      <c r="G55" s="70"/>
      <c r="H55" s="70"/>
      <c r="J55" s="69"/>
      <c r="K55" s="65" t="e">
        <f>VLOOKUP(J55,'HVAC Picklist'!$A$2:$C$61,3,FALSE)</f>
        <v>#N/A</v>
      </c>
      <c r="L55" s="65" t="e">
        <f>VLOOKUP(J55,'HVAC Picklist'!$A$2:$D$61,4,FALSE)</f>
        <v>#N/A</v>
      </c>
      <c r="M55" s="69"/>
      <c r="N55" s="83"/>
      <c r="O55" s="69"/>
      <c r="P55" s="69"/>
      <c r="Q55" s="71"/>
      <c r="R55" s="71"/>
      <c r="S55" s="72" t="str">
        <f t="shared" si="0"/>
        <v/>
      </c>
      <c r="T55" s="85" t="str">
        <f>IFERROR(MIN(VLOOKUP($B55,'Measure&amp;Incentive Picklist'!$E:$J,5,FALSE)*F55*(G55/12000),S55),"")</f>
        <v/>
      </c>
      <c r="U55" s="127"/>
      <c r="V55" s="65">
        <f t="shared" si="3"/>
        <v>0</v>
      </c>
      <c r="W55" s="65">
        <f t="shared" si="6"/>
        <v>0</v>
      </c>
      <c r="Z55" s="188" t="str">
        <f t="shared" si="2"/>
        <v/>
      </c>
      <c r="AA55" s="188"/>
      <c r="AB55" s="258" t="s">
        <v>229</v>
      </c>
      <c r="AD55" s="65">
        <f t="shared" si="4"/>
        <v>0</v>
      </c>
      <c r="AE55" s="65">
        <f t="shared" si="4"/>
        <v>0</v>
      </c>
    </row>
    <row r="56" spans="1:31" x14ac:dyDescent="0.25">
      <c r="A56" s="66">
        <f t="shared" si="5"/>
        <v>49</v>
      </c>
      <c r="B56" s="69"/>
      <c r="C56" s="66" t="e">
        <f>VLOOKUP(B56,'Measure&amp;Incentive Picklist'!E:J,2,FALSE)</f>
        <v>#N/A</v>
      </c>
      <c r="D56" s="79"/>
      <c r="E56" s="220"/>
      <c r="F56" s="70"/>
      <c r="G56" s="70"/>
      <c r="H56" s="70"/>
      <c r="J56" s="69"/>
      <c r="K56" s="65" t="e">
        <f>VLOOKUP(J56,'HVAC Picklist'!$A$2:$C$61,3,FALSE)</f>
        <v>#N/A</v>
      </c>
      <c r="L56" s="65" t="e">
        <f>VLOOKUP(J56,'HVAC Picklist'!$A$2:$D$61,4,FALSE)</f>
        <v>#N/A</v>
      </c>
      <c r="M56" s="69"/>
      <c r="N56" s="83"/>
      <c r="O56" s="69"/>
      <c r="P56" s="69"/>
      <c r="Q56" s="71"/>
      <c r="R56" s="71"/>
      <c r="S56" s="72" t="str">
        <f t="shared" si="0"/>
        <v/>
      </c>
      <c r="T56" s="85" t="str">
        <f>IFERROR(MIN(VLOOKUP($B56,'Measure&amp;Incentive Picklist'!$E:$J,5,FALSE)*F56*(G56/12000),S56),"")</f>
        <v/>
      </c>
      <c r="U56" s="127"/>
      <c r="V56" s="65">
        <f t="shared" si="3"/>
        <v>0</v>
      </c>
      <c r="W56" s="65">
        <f t="shared" si="6"/>
        <v>0</v>
      </c>
      <c r="Z56" s="188" t="str">
        <f t="shared" si="2"/>
        <v/>
      </c>
      <c r="AA56" s="188"/>
      <c r="AB56" s="258" t="s">
        <v>232</v>
      </c>
      <c r="AD56" s="65">
        <f t="shared" si="4"/>
        <v>0</v>
      </c>
      <c r="AE56" s="65">
        <f t="shared" si="4"/>
        <v>0</v>
      </c>
    </row>
    <row r="57" spans="1:31" x14ac:dyDescent="0.25">
      <c r="A57" s="66">
        <f t="shared" si="5"/>
        <v>50</v>
      </c>
      <c r="B57" s="69"/>
      <c r="C57" s="66" t="e">
        <f>VLOOKUP(B57,'Measure&amp;Incentive Picklist'!E:J,2,FALSE)</f>
        <v>#N/A</v>
      </c>
      <c r="D57" s="79"/>
      <c r="E57" s="220"/>
      <c r="F57" s="70"/>
      <c r="G57" s="70"/>
      <c r="H57" s="70"/>
      <c r="J57" s="69"/>
      <c r="K57" s="65" t="e">
        <f>VLOOKUP(J57,'HVAC Picklist'!$A$2:$C$61,3,FALSE)</f>
        <v>#N/A</v>
      </c>
      <c r="L57" s="65" t="e">
        <f>VLOOKUP(J57,'HVAC Picklist'!$A$2:$D$61,4,FALSE)</f>
        <v>#N/A</v>
      </c>
      <c r="M57" s="69"/>
      <c r="N57" s="83"/>
      <c r="O57" s="69"/>
      <c r="P57" s="69"/>
      <c r="Q57" s="71"/>
      <c r="R57" s="71"/>
      <c r="S57" s="72" t="str">
        <f t="shared" si="0"/>
        <v/>
      </c>
      <c r="T57" s="85" t="str">
        <f>IFERROR(MIN(VLOOKUP($B57,'Measure&amp;Incentive Picklist'!$E:$J,5,FALSE)*F57*(G57/12000),S57),"")</f>
        <v/>
      </c>
      <c r="U57" s="127"/>
      <c r="V57" s="65">
        <f t="shared" si="3"/>
        <v>0</v>
      </c>
      <c r="W57" s="65">
        <f t="shared" si="6"/>
        <v>0</v>
      </c>
      <c r="Z57" s="188" t="str">
        <f t="shared" si="2"/>
        <v/>
      </c>
      <c r="AA57" s="188"/>
      <c r="AB57" s="258" t="s">
        <v>233</v>
      </c>
      <c r="AD57" s="65">
        <f t="shared" si="4"/>
        <v>0</v>
      </c>
      <c r="AE57" s="65">
        <f t="shared" si="4"/>
        <v>0</v>
      </c>
    </row>
    <row r="58" spans="1:31" x14ac:dyDescent="0.25">
      <c r="A58" s="66">
        <f t="shared" si="5"/>
        <v>51</v>
      </c>
      <c r="B58" s="69"/>
      <c r="C58" s="66" t="e">
        <f>VLOOKUP(B58,'Measure&amp;Incentive Picklist'!E:J,2,FALSE)</f>
        <v>#N/A</v>
      </c>
      <c r="D58" s="79"/>
      <c r="E58" s="220"/>
      <c r="F58" s="70"/>
      <c r="G58" s="70"/>
      <c r="H58" s="70"/>
      <c r="J58" s="69"/>
      <c r="K58" s="65" t="e">
        <f>VLOOKUP(J58,'HVAC Picklist'!$A$2:$C$61,3,FALSE)</f>
        <v>#N/A</v>
      </c>
      <c r="L58" s="65" t="e">
        <f>VLOOKUP(J58,'HVAC Picklist'!$A$2:$D$61,4,FALSE)</f>
        <v>#N/A</v>
      </c>
      <c r="M58" s="69"/>
      <c r="N58" s="83"/>
      <c r="O58" s="69"/>
      <c r="P58" s="69"/>
      <c r="Q58" s="71"/>
      <c r="R58" s="71"/>
      <c r="S58" s="72" t="str">
        <f t="shared" si="0"/>
        <v/>
      </c>
      <c r="T58" s="85" t="str">
        <f>IFERROR(MIN(VLOOKUP($B58,'Measure&amp;Incentive Picklist'!$E:$J,5,FALSE)*F58*(G58/12000),S58),"")</f>
        <v/>
      </c>
      <c r="U58" s="127"/>
      <c r="V58" s="65">
        <f t="shared" si="3"/>
        <v>0</v>
      </c>
      <c r="W58" s="65">
        <f t="shared" si="6"/>
        <v>0</v>
      </c>
      <c r="Z58" s="188" t="str">
        <f t="shared" si="2"/>
        <v/>
      </c>
      <c r="AA58" s="188"/>
      <c r="AB58" s="258" t="s">
        <v>234</v>
      </c>
      <c r="AD58" s="65">
        <f t="shared" si="4"/>
        <v>0</v>
      </c>
      <c r="AE58" s="65">
        <f t="shared" si="4"/>
        <v>0</v>
      </c>
    </row>
    <row r="59" spans="1:31" x14ac:dyDescent="0.25">
      <c r="A59" s="66">
        <f t="shared" si="5"/>
        <v>52</v>
      </c>
      <c r="B59" s="69"/>
      <c r="C59" s="66" t="e">
        <f>VLOOKUP(B59,'Measure&amp;Incentive Picklist'!E:J,2,FALSE)</f>
        <v>#N/A</v>
      </c>
      <c r="D59" s="79"/>
      <c r="E59" s="220"/>
      <c r="F59" s="70"/>
      <c r="G59" s="70"/>
      <c r="H59" s="70"/>
      <c r="J59" s="69"/>
      <c r="K59" s="65" t="e">
        <f>VLOOKUP(J59,'HVAC Picklist'!$A$2:$C$61,3,FALSE)</f>
        <v>#N/A</v>
      </c>
      <c r="L59" s="65" t="e">
        <f>VLOOKUP(J59,'HVAC Picklist'!$A$2:$D$61,4,FALSE)</f>
        <v>#N/A</v>
      </c>
      <c r="M59" s="69"/>
      <c r="N59" s="83"/>
      <c r="O59" s="69"/>
      <c r="P59" s="69"/>
      <c r="Q59" s="71"/>
      <c r="R59" s="71"/>
      <c r="S59" s="72" t="str">
        <f t="shared" si="0"/>
        <v/>
      </c>
      <c r="T59" s="85" t="str">
        <f>IFERROR(MIN(VLOOKUP($B59,'Measure&amp;Incentive Picklist'!$E:$J,5,FALSE)*F59*(G59/12000),S59),"")</f>
        <v/>
      </c>
      <c r="U59" s="127"/>
      <c r="V59" s="65">
        <f t="shared" si="3"/>
        <v>0</v>
      </c>
      <c r="W59" s="65">
        <f t="shared" si="6"/>
        <v>0</v>
      </c>
      <c r="Z59" s="188" t="str">
        <f t="shared" si="2"/>
        <v/>
      </c>
      <c r="AA59" s="188"/>
      <c r="AB59" s="258" t="s">
        <v>158</v>
      </c>
      <c r="AD59" s="65">
        <f t="shared" si="4"/>
        <v>0</v>
      </c>
      <c r="AE59" s="65">
        <f t="shared" si="4"/>
        <v>0</v>
      </c>
    </row>
    <row r="60" spans="1:31" x14ac:dyDescent="0.25">
      <c r="A60" s="66">
        <f t="shared" si="5"/>
        <v>53</v>
      </c>
      <c r="B60" s="69"/>
      <c r="C60" s="66" t="e">
        <f>VLOOKUP(B60,'Measure&amp;Incentive Picklist'!E:J,2,FALSE)</f>
        <v>#N/A</v>
      </c>
      <c r="D60" s="79"/>
      <c r="E60" s="220"/>
      <c r="F60" s="70"/>
      <c r="G60" s="70"/>
      <c r="H60" s="70"/>
      <c r="J60" s="69"/>
      <c r="K60" s="65" t="e">
        <f>VLOOKUP(J60,'HVAC Picklist'!$A$2:$C$61,3,FALSE)</f>
        <v>#N/A</v>
      </c>
      <c r="L60" s="65" t="e">
        <f>VLOOKUP(J60,'HVAC Picklist'!$A$2:$D$61,4,FALSE)</f>
        <v>#N/A</v>
      </c>
      <c r="M60" s="69"/>
      <c r="N60" s="83"/>
      <c r="O60" s="69"/>
      <c r="P60" s="69"/>
      <c r="Q60" s="71"/>
      <c r="R60" s="71"/>
      <c r="S60" s="72" t="str">
        <f t="shared" si="0"/>
        <v/>
      </c>
      <c r="T60" s="85" t="str">
        <f>IFERROR(MIN(VLOOKUP($B60,'Measure&amp;Incentive Picklist'!$E:$J,5,FALSE)*F60*(G60/12000),S60),"")</f>
        <v/>
      </c>
      <c r="U60" s="127"/>
      <c r="V60" s="65">
        <f t="shared" si="3"/>
        <v>0</v>
      </c>
      <c r="W60" s="65">
        <f t="shared" si="6"/>
        <v>0</v>
      </c>
      <c r="Z60" s="188" t="str">
        <f t="shared" si="2"/>
        <v/>
      </c>
      <c r="AA60" s="188"/>
      <c r="AB60" s="258" t="s">
        <v>245</v>
      </c>
      <c r="AD60" s="65">
        <f t="shared" si="4"/>
        <v>0</v>
      </c>
      <c r="AE60" s="65">
        <f t="shared" si="4"/>
        <v>0</v>
      </c>
    </row>
    <row r="61" spans="1:31" x14ac:dyDescent="0.25">
      <c r="A61" s="66">
        <f t="shared" si="5"/>
        <v>54</v>
      </c>
      <c r="B61" s="69"/>
      <c r="C61" s="66" t="e">
        <f>VLOOKUP(B61,'Measure&amp;Incentive Picklist'!E:J,2,FALSE)</f>
        <v>#N/A</v>
      </c>
      <c r="D61" s="79"/>
      <c r="E61" s="220"/>
      <c r="F61" s="70"/>
      <c r="G61" s="70"/>
      <c r="H61" s="70"/>
      <c r="J61" s="69"/>
      <c r="K61" s="65" t="e">
        <f>VLOOKUP(J61,'HVAC Picklist'!$A$2:$C$61,3,FALSE)</f>
        <v>#N/A</v>
      </c>
      <c r="L61" s="65" t="e">
        <f>VLOOKUP(J61,'HVAC Picklist'!$A$2:$D$61,4,FALSE)</f>
        <v>#N/A</v>
      </c>
      <c r="M61" s="69"/>
      <c r="N61" s="83"/>
      <c r="O61" s="69"/>
      <c r="P61" s="69"/>
      <c r="Q61" s="71"/>
      <c r="R61" s="71"/>
      <c r="S61" s="72" t="str">
        <f t="shared" si="0"/>
        <v/>
      </c>
      <c r="T61" s="85" t="str">
        <f>IFERROR(MIN(VLOOKUP($B61,'Measure&amp;Incentive Picklist'!$E:$J,5,FALSE)*F61*(G61/12000),S61),"")</f>
        <v/>
      </c>
      <c r="U61" s="127"/>
      <c r="V61" s="65">
        <f t="shared" si="3"/>
        <v>0</v>
      </c>
      <c r="W61" s="65">
        <f t="shared" si="6"/>
        <v>0</v>
      </c>
      <c r="Z61" s="188" t="str">
        <f t="shared" si="2"/>
        <v/>
      </c>
      <c r="AA61" s="188"/>
      <c r="AB61" s="258" t="s">
        <v>235</v>
      </c>
      <c r="AD61" s="65">
        <f t="shared" si="4"/>
        <v>0</v>
      </c>
      <c r="AE61" s="65">
        <f t="shared" si="4"/>
        <v>0</v>
      </c>
    </row>
    <row r="62" spans="1:31" x14ac:dyDescent="0.25">
      <c r="A62" s="66">
        <f t="shared" si="5"/>
        <v>55</v>
      </c>
      <c r="B62" s="69"/>
      <c r="C62" s="66" t="e">
        <f>VLOOKUP(B62,'Measure&amp;Incentive Picklist'!E:J,2,FALSE)</f>
        <v>#N/A</v>
      </c>
      <c r="D62" s="79"/>
      <c r="E62" s="220"/>
      <c r="F62" s="70"/>
      <c r="G62" s="70"/>
      <c r="H62" s="70"/>
      <c r="J62" s="69"/>
      <c r="K62" s="65" t="e">
        <f>VLOOKUP(J62,'HVAC Picklist'!$A$2:$C$61,3,FALSE)</f>
        <v>#N/A</v>
      </c>
      <c r="L62" s="65" t="e">
        <f>VLOOKUP(J62,'HVAC Picklist'!$A$2:$D$61,4,FALSE)</f>
        <v>#N/A</v>
      </c>
      <c r="M62" s="69"/>
      <c r="N62" s="83"/>
      <c r="O62" s="69"/>
      <c r="P62" s="69"/>
      <c r="Q62" s="71"/>
      <c r="R62" s="71"/>
      <c r="S62" s="72" t="str">
        <f t="shared" si="0"/>
        <v/>
      </c>
      <c r="T62" s="85" t="str">
        <f>IFERROR(MIN(VLOOKUP($B62,'Measure&amp;Incentive Picklist'!$E:$J,5,FALSE)*F62*(G62/12000),S62),"")</f>
        <v/>
      </c>
      <c r="U62" s="127"/>
      <c r="V62" s="65">
        <f t="shared" si="3"/>
        <v>0</v>
      </c>
      <c r="W62" s="65">
        <f t="shared" si="6"/>
        <v>0</v>
      </c>
      <c r="Z62" s="188" t="str">
        <f t="shared" si="2"/>
        <v/>
      </c>
      <c r="AA62" s="188"/>
      <c r="AB62" s="258" t="s">
        <v>236</v>
      </c>
      <c r="AD62" s="65">
        <f t="shared" si="4"/>
        <v>0</v>
      </c>
      <c r="AE62" s="65">
        <f t="shared" si="4"/>
        <v>0</v>
      </c>
    </row>
    <row r="63" spans="1:31" x14ac:dyDescent="0.25">
      <c r="A63" s="66">
        <f t="shared" si="5"/>
        <v>56</v>
      </c>
      <c r="B63" s="69"/>
      <c r="C63" s="66" t="e">
        <f>VLOOKUP(B63,'Measure&amp;Incentive Picklist'!E:J,2,FALSE)</f>
        <v>#N/A</v>
      </c>
      <c r="D63" s="79"/>
      <c r="E63" s="220"/>
      <c r="F63" s="70"/>
      <c r="G63" s="70"/>
      <c r="H63" s="70"/>
      <c r="J63" s="69"/>
      <c r="K63" s="65" t="e">
        <f>VLOOKUP(J63,'HVAC Picklist'!$A$2:$C$61,3,FALSE)</f>
        <v>#N/A</v>
      </c>
      <c r="L63" s="65" t="e">
        <f>VLOOKUP(J63,'HVAC Picklist'!$A$2:$D$61,4,FALSE)</f>
        <v>#N/A</v>
      </c>
      <c r="M63" s="69"/>
      <c r="N63" s="83"/>
      <c r="O63" s="69"/>
      <c r="P63" s="69"/>
      <c r="Q63" s="71"/>
      <c r="R63" s="71"/>
      <c r="S63" s="72" t="str">
        <f t="shared" si="0"/>
        <v/>
      </c>
      <c r="T63" s="85" t="str">
        <f>IFERROR(MIN(VLOOKUP($B63,'Measure&amp;Incentive Picklist'!$E:$J,5,FALSE)*F63*(G63/12000),S63),"")</f>
        <v/>
      </c>
      <c r="U63" s="127"/>
      <c r="V63" s="65">
        <f t="shared" si="3"/>
        <v>0</v>
      </c>
      <c r="W63" s="65">
        <f t="shared" si="6"/>
        <v>0</v>
      </c>
      <c r="Z63" s="188" t="str">
        <f t="shared" si="2"/>
        <v/>
      </c>
      <c r="AA63" s="188"/>
      <c r="AB63" s="258" t="s">
        <v>237</v>
      </c>
      <c r="AD63" s="65">
        <f t="shared" si="4"/>
        <v>0</v>
      </c>
      <c r="AE63" s="65">
        <f t="shared" si="4"/>
        <v>0</v>
      </c>
    </row>
    <row r="64" spans="1:31" x14ac:dyDescent="0.25">
      <c r="A64" s="66">
        <f t="shared" si="5"/>
        <v>57</v>
      </c>
      <c r="B64" s="69"/>
      <c r="C64" s="66" t="e">
        <f>VLOOKUP(B64,'Measure&amp;Incentive Picklist'!E:J,2,FALSE)</f>
        <v>#N/A</v>
      </c>
      <c r="D64" s="79"/>
      <c r="E64" s="220"/>
      <c r="F64" s="70"/>
      <c r="G64" s="70"/>
      <c r="H64" s="70"/>
      <c r="J64" s="69"/>
      <c r="K64" s="65" t="e">
        <f>VLOOKUP(J64,'HVAC Picklist'!$A$2:$C$61,3,FALSE)</f>
        <v>#N/A</v>
      </c>
      <c r="L64" s="65" t="e">
        <f>VLOOKUP(J64,'HVAC Picklist'!$A$2:$D$61,4,FALSE)</f>
        <v>#N/A</v>
      </c>
      <c r="M64" s="69"/>
      <c r="N64" s="83"/>
      <c r="O64" s="69"/>
      <c r="P64" s="69"/>
      <c r="Q64" s="71"/>
      <c r="R64" s="71"/>
      <c r="S64" s="72" t="str">
        <f t="shared" si="0"/>
        <v/>
      </c>
      <c r="T64" s="85" t="str">
        <f>IFERROR(MIN(VLOOKUP($B64,'Measure&amp;Incentive Picklist'!$E:$J,5,FALSE)*F64*(G64/12000),S64),"")</f>
        <v/>
      </c>
      <c r="U64" s="127"/>
      <c r="V64" s="65">
        <f t="shared" si="3"/>
        <v>0</v>
      </c>
      <c r="W64" s="65">
        <f t="shared" si="6"/>
        <v>0</v>
      </c>
      <c r="Z64" s="188" t="str">
        <f t="shared" si="2"/>
        <v/>
      </c>
      <c r="AA64" s="188"/>
      <c r="AB64" s="258" t="s">
        <v>238</v>
      </c>
      <c r="AD64" s="65">
        <f t="shared" si="4"/>
        <v>0</v>
      </c>
      <c r="AE64" s="65">
        <f t="shared" si="4"/>
        <v>0</v>
      </c>
    </row>
    <row r="65" spans="1:31" x14ac:dyDescent="0.25">
      <c r="A65" s="66">
        <f t="shared" si="5"/>
        <v>58</v>
      </c>
      <c r="B65" s="69"/>
      <c r="C65" s="66" t="e">
        <f>VLOOKUP(B65,'Measure&amp;Incentive Picklist'!E:J,2,FALSE)</f>
        <v>#N/A</v>
      </c>
      <c r="D65" s="79"/>
      <c r="E65" s="220"/>
      <c r="F65" s="70"/>
      <c r="G65" s="70"/>
      <c r="H65" s="70"/>
      <c r="J65" s="69"/>
      <c r="K65" s="65" t="e">
        <f>VLOOKUP(J65,'HVAC Picklist'!$A$2:$C$61,3,FALSE)</f>
        <v>#N/A</v>
      </c>
      <c r="L65" s="65" t="e">
        <f>VLOOKUP(J65,'HVAC Picklist'!$A$2:$D$61,4,FALSE)</f>
        <v>#N/A</v>
      </c>
      <c r="M65" s="69"/>
      <c r="N65" s="83"/>
      <c r="O65" s="69"/>
      <c r="P65" s="69"/>
      <c r="Q65" s="71"/>
      <c r="R65" s="71"/>
      <c r="S65" s="72" t="str">
        <f t="shared" si="0"/>
        <v/>
      </c>
      <c r="T65" s="85" t="str">
        <f>IFERROR(MIN(VLOOKUP($B65,'Measure&amp;Incentive Picklist'!$E:$J,5,FALSE)*F65*(G65/12000),S65),"")</f>
        <v/>
      </c>
      <c r="U65" s="127"/>
      <c r="V65" s="65">
        <f t="shared" si="3"/>
        <v>0</v>
      </c>
      <c r="W65" s="65">
        <f t="shared" si="6"/>
        <v>0</v>
      </c>
      <c r="Z65" s="188" t="str">
        <f t="shared" si="2"/>
        <v/>
      </c>
      <c r="AA65" s="188"/>
      <c r="AB65" s="259" t="s">
        <v>240</v>
      </c>
      <c r="AD65" s="65">
        <f t="shared" si="4"/>
        <v>0</v>
      </c>
      <c r="AE65" s="65">
        <f t="shared" si="4"/>
        <v>0</v>
      </c>
    </row>
    <row r="66" spans="1:31" x14ac:dyDescent="0.25">
      <c r="A66" s="66">
        <f t="shared" si="5"/>
        <v>59</v>
      </c>
      <c r="B66" s="69"/>
      <c r="C66" s="66" t="e">
        <f>VLOOKUP(B66,'Measure&amp;Incentive Picklist'!E:J,2,FALSE)</f>
        <v>#N/A</v>
      </c>
      <c r="D66" s="79"/>
      <c r="E66" s="220"/>
      <c r="F66" s="70"/>
      <c r="G66" s="70"/>
      <c r="H66" s="70"/>
      <c r="J66" s="69"/>
      <c r="K66" s="65" t="e">
        <f>VLOOKUP(J66,'HVAC Picklist'!$A$2:$C$61,3,FALSE)</f>
        <v>#N/A</v>
      </c>
      <c r="L66" s="65" t="e">
        <f>VLOOKUP(J66,'HVAC Picklist'!$A$2:$D$61,4,FALSE)</f>
        <v>#N/A</v>
      </c>
      <c r="M66" s="69"/>
      <c r="N66" s="83"/>
      <c r="O66" s="69"/>
      <c r="P66" s="69"/>
      <c r="Q66" s="71"/>
      <c r="R66" s="71"/>
      <c r="S66" s="72" t="str">
        <f t="shared" si="0"/>
        <v/>
      </c>
      <c r="T66" s="85" t="str">
        <f>IFERROR(MIN(VLOOKUP($B66,'Measure&amp;Incentive Picklist'!$E:$J,5,FALSE)*F66*(G66/12000),S66),"")</f>
        <v/>
      </c>
      <c r="U66" s="127"/>
      <c r="V66" s="65">
        <f t="shared" si="3"/>
        <v>0</v>
      </c>
      <c r="W66" s="65">
        <f t="shared" si="6"/>
        <v>0</v>
      </c>
      <c r="Z66" s="188" t="str">
        <f t="shared" si="2"/>
        <v/>
      </c>
      <c r="AA66" s="188"/>
      <c r="AB66" s="259" t="s">
        <v>241</v>
      </c>
      <c r="AD66" s="65">
        <f t="shared" si="4"/>
        <v>0</v>
      </c>
      <c r="AE66" s="65">
        <f t="shared" si="4"/>
        <v>0</v>
      </c>
    </row>
    <row r="67" spans="1:31" x14ac:dyDescent="0.25">
      <c r="A67" s="66">
        <f t="shared" si="5"/>
        <v>60</v>
      </c>
      <c r="B67" s="69"/>
      <c r="C67" s="66" t="e">
        <f>VLOOKUP(B67,'Measure&amp;Incentive Picklist'!E:J,2,FALSE)</f>
        <v>#N/A</v>
      </c>
      <c r="D67" s="79"/>
      <c r="E67" s="220"/>
      <c r="F67" s="70"/>
      <c r="G67" s="70"/>
      <c r="H67" s="70"/>
      <c r="J67" s="69"/>
      <c r="K67" s="65" t="e">
        <f>VLOOKUP(J67,'HVAC Picklist'!$A$2:$C$61,3,FALSE)</f>
        <v>#N/A</v>
      </c>
      <c r="L67" s="65" t="e">
        <f>VLOOKUP(J67,'HVAC Picklist'!$A$2:$D$61,4,FALSE)</f>
        <v>#N/A</v>
      </c>
      <c r="M67" s="69"/>
      <c r="N67" s="83"/>
      <c r="O67" s="69"/>
      <c r="P67" s="69"/>
      <c r="Q67" s="71"/>
      <c r="R67" s="71"/>
      <c r="S67" s="72" t="str">
        <f t="shared" si="0"/>
        <v/>
      </c>
      <c r="T67" s="85" t="str">
        <f>IFERROR(MIN(VLOOKUP($B67,'Measure&amp;Incentive Picklist'!$E:$J,5,FALSE)*F67*(G67/12000),S67),"")</f>
        <v/>
      </c>
      <c r="U67" s="127"/>
      <c r="V67" s="65">
        <f t="shared" si="3"/>
        <v>0</v>
      </c>
      <c r="W67" s="65">
        <f t="shared" si="6"/>
        <v>0</v>
      </c>
      <c r="Z67" s="188" t="str">
        <f t="shared" si="2"/>
        <v/>
      </c>
      <c r="AA67" s="188"/>
      <c r="AB67" s="260" t="s">
        <v>239</v>
      </c>
      <c r="AD67" s="65">
        <f t="shared" si="4"/>
        <v>0</v>
      </c>
      <c r="AE67" s="65">
        <f t="shared" si="4"/>
        <v>0</v>
      </c>
    </row>
    <row r="68" spans="1:31" x14ac:dyDescent="0.25">
      <c r="A68" s="66">
        <f t="shared" si="5"/>
        <v>61</v>
      </c>
      <c r="B68" s="69"/>
      <c r="C68" s="66" t="e">
        <f>VLOOKUP(B68,'Measure&amp;Incentive Picklist'!E:J,2,FALSE)</f>
        <v>#N/A</v>
      </c>
      <c r="D68" s="79"/>
      <c r="E68" s="220"/>
      <c r="F68" s="70"/>
      <c r="G68" s="70"/>
      <c r="H68" s="70"/>
      <c r="J68" s="69"/>
      <c r="K68" s="65" t="e">
        <f>VLOOKUP(J68,'HVAC Picklist'!$A$2:$C$61,3,FALSE)</f>
        <v>#N/A</v>
      </c>
      <c r="L68" s="65" t="e">
        <f>VLOOKUP(J68,'HVAC Picklist'!$A$2:$D$61,4,FALSE)</f>
        <v>#N/A</v>
      </c>
      <c r="M68" s="69"/>
      <c r="N68" s="83"/>
      <c r="O68" s="69"/>
      <c r="P68" s="69"/>
      <c r="Q68" s="71"/>
      <c r="R68" s="71"/>
      <c r="S68" s="72" t="str">
        <f t="shared" si="0"/>
        <v/>
      </c>
      <c r="T68" s="85" t="str">
        <f>IFERROR(MIN(VLOOKUP($B68,'Measure&amp;Incentive Picklist'!$E:$J,5,FALSE)*F68*(G68/12000),S68),"")</f>
        <v/>
      </c>
      <c r="U68" s="127"/>
      <c r="V68" s="65">
        <f t="shared" si="3"/>
        <v>0</v>
      </c>
      <c r="W68" s="65">
        <f t="shared" si="6"/>
        <v>0</v>
      </c>
      <c r="Z68" s="188" t="str">
        <f t="shared" si="2"/>
        <v/>
      </c>
      <c r="AD68" s="65">
        <f t="shared" si="4"/>
        <v>0</v>
      </c>
      <c r="AE68" s="65">
        <f t="shared" si="4"/>
        <v>0</v>
      </c>
    </row>
    <row r="69" spans="1:31" x14ac:dyDescent="0.25">
      <c r="A69" s="66">
        <f t="shared" si="5"/>
        <v>62</v>
      </c>
      <c r="B69" s="69"/>
      <c r="C69" s="66" t="e">
        <f>VLOOKUP(B69,'Measure&amp;Incentive Picklist'!E:J,2,FALSE)</f>
        <v>#N/A</v>
      </c>
      <c r="D69" s="79"/>
      <c r="E69" s="220"/>
      <c r="F69" s="70"/>
      <c r="G69" s="70"/>
      <c r="H69" s="70"/>
      <c r="J69" s="69"/>
      <c r="K69" s="65" t="e">
        <f>VLOOKUP(J69,'HVAC Picklist'!$A$2:$C$61,3,FALSE)</f>
        <v>#N/A</v>
      </c>
      <c r="L69" s="65" t="e">
        <f>VLOOKUP(J69,'HVAC Picklist'!$A$2:$D$61,4,FALSE)</f>
        <v>#N/A</v>
      </c>
      <c r="M69" s="69"/>
      <c r="N69" s="83"/>
      <c r="O69" s="69"/>
      <c r="P69" s="69"/>
      <c r="Q69" s="71"/>
      <c r="R69" s="71"/>
      <c r="S69" s="72" t="str">
        <f t="shared" si="0"/>
        <v/>
      </c>
      <c r="T69" s="85" t="str">
        <f>IFERROR(MIN(VLOOKUP($B69,'Measure&amp;Incentive Picklist'!$E:$J,5,FALSE)*F69*(G69/12000),S69),"")</f>
        <v/>
      </c>
      <c r="U69" s="127"/>
      <c r="V69" s="65">
        <f t="shared" si="3"/>
        <v>0</v>
      </c>
      <c r="W69" s="65">
        <f t="shared" si="6"/>
        <v>0</v>
      </c>
      <c r="Z69" s="188" t="str">
        <f t="shared" si="2"/>
        <v/>
      </c>
      <c r="AD69" s="65">
        <f t="shared" si="4"/>
        <v>0</v>
      </c>
      <c r="AE69" s="65">
        <f t="shared" si="4"/>
        <v>0</v>
      </c>
    </row>
    <row r="70" spans="1:31" x14ac:dyDescent="0.25">
      <c r="A70" s="66">
        <f t="shared" si="5"/>
        <v>63</v>
      </c>
      <c r="B70" s="69"/>
      <c r="C70" s="66" t="e">
        <f>VLOOKUP(B70,'Measure&amp;Incentive Picklist'!E:J,2,FALSE)</f>
        <v>#N/A</v>
      </c>
      <c r="D70" s="79"/>
      <c r="E70" s="220"/>
      <c r="F70" s="70"/>
      <c r="G70" s="70"/>
      <c r="H70" s="70"/>
      <c r="J70" s="69"/>
      <c r="K70" s="65" t="e">
        <f>VLOOKUP(J70,'HVAC Picklist'!$A$2:$C$61,3,FALSE)</f>
        <v>#N/A</v>
      </c>
      <c r="L70" s="65" t="e">
        <f>VLOOKUP(J70,'HVAC Picklist'!$A$2:$D$61,4,FALSE)</f>
        <v>#N/A</v>
      </c>
      <c r="M70" s="69"/>
      <c r="N70" s="83"/>
      <c r="O70" s="69"/>
      <c r="P70" s="69"/>
      <c r="Q70" s="71"/>
      <c r="R70" s="71"/>
      <c r="S70" s="72" t="str">
        <f t="shared" si="0"/>
        <v/>
      </c>
      <c r="T70" s="85" t="str">
        <f>IFERROR(MIN(VLOOKUP($B70,'Measure&amp;Incentive Picklist'!$E:$J,5,FALSE)*F70*(G70/12000),S70),"")</f>
        <v/>
      </c>
      <c r="U70" s="127"/>
      <c r="V70" s="65">
        <f t="shared" si="3"/>
        <v>0</v>
      </c>
      <c r="W70" s="65">
        <f t="shared" si="6"/>
        <v>0</v>
      </c>
      <c r="Z70" s="188" t="str">
        <f t="shared" si="2"/>
        <v/>
      </c>
      <c r="AD70" s="65">
        <f t="shared" si="4"/>
        <v>0</v>
      </c>
      <c r="AE70" s="65">
        <f t="shared" si="4"/>
        <v>0</v>
      </c>
    </row>
    <row r="71" spans="1:31" x14ac:dyDescent="0.25">
      <c r="A71" s="66">
        <f t="shared" si="5"/>
        <v>64</v>
      </c>
      <c r="B71" s="69"/>
      <c r="C71" s="66" t="e">
        <f>VLOOKUP(B71,'Measure&amp;Incentive Picklist'!E:J,2,FALSE)</f>
        <v>#N/A</v>
      </c>
      <c r="D71" s="79"/>
      <c r="E71" s="220"/>
      <c r="F71" s="70"/>
      <c r="G71" s="70"/>
      <c r="H71" s="70"/>
      <c r="J71" s="69"/>
      <c r="K71" s="65" t="e">
        <f>VLOOKUP(J71,'HVAC Picklist'!$A$2:$C$61,3,FALSE)</f>
        <v>#N/A</v>
      </c>
      <c r="L71" s="65" t="e">
        <f>VLOOKUP(J71,'HVAC Picklist'!$A$2:$D$61,4,FALSE)</f>
        <v>#N/A</v>
      </c>
      <c r="M71" s="69"/>
      <c r="N71" s="83"/>
      <c r="O71" s="69"/>
      <c r="P71" s="69"/>
      <c r="Q71" s="71"/>
      <c r="R71" s="71"/>
      <c r="S71" s="72" t="str">
        <f t="shared" si="0"/>
        <v/>
      </c>
      <c r="T71" s="85" t="str">
        <f>IFERROR(MIN(VLOOKUP($B71,'Measure&amp;Incentive Picklist'!$E:$J,5,FALSE)*F71*(G71/12000),S71),"")</f>
        <v/>
      </c>
      <c r="U71" s="127"/>
      <c r="V71" s="65">
        <f t="shared" si="3"/>
        <v>0</v>
      </c>
      <c r="W71" s="65">
        <f t="shared" si="6"/>
        <v>0</v>
      </c>
      <c r="Z71" s="188" t="str">
        <f t="shared" si="2"/>
        <v/>
      </c>
      <c r="AD71" s="65">
        <f t="shared" si="4"/>
        <v>0</v>
      </c>
      <c r="AE71" s="65">
        <f t="shared" si="4"/>
        <v>0</v>
      </c>
    </row>
    <row r="72" spans="1:31" x14ac:dyDescent="0.25">
      <c r="A72" s="66">
        <f t="shared" si="5"/>
        <v>65</v>
      </c>
      <c r="B72" s="69"/>
      <c r="C72" s="66" t="e">
        <f>VLOOKUP(B72,'Measure&amp;Incentive Picklist'!E:J,2,FALSE)</f>
        <v>#N/A</v>
      </c>
      <c r="D72" s="79"/>
      <c r="E72" s="220"/>
      <c r="F72" s="70"/>
      <c r="G72" s="70"/>
      <c r="H72" s="70"/>
      <c r="J72" s="69"/>
      <c r="K72" s="65" t="e">
        <f>VLOOKUP(J72,'HVAC Picklist'!$A$2:$C$61,3,FALSE)</f>
        <v>#N/A</v>
      </c>
      <c r="L72" s="65" t="e">
        <f>VLOOKUP(J72,'HVAC Picklist'!$A$2:$D$61,4,FALSE)</f>
        <v>#N/A</v>
      </c>
      <c r="M72" s="69"/>
      <c r="N72" s="83"/>
      <c r="O72" s="69"/>
      <c r="P72" s="69"/>
      <c r="Q72" s="71"/>
      <c r="R72" s="71"/>
      <c r="S72" s="72" t="str">
        <f t="shared" ref="S72:S135" si="7">IF(AND(Q72="",R72=""),"",$Q72+$R72)</f>
        <v/>
      </c>
      <c r="T72" s="85" t="str">
        <f>IFERROR(MIN(VLOOKUP($B72,'Measure&amp;Incentive Picklist'!$E:$J,5,FALSE)*F72*(G72/12000),S72),"")</f>
        <v/>
      </c>
      <c r="U72" s="127"/>
      <c r="V72" s="65">
        <f t="shared" si="3"/>
        <v>0</v>
      </c>
      <c r="W72" s="65">
        <f t="shared" ref="W72:W103" si="8">IF(AND(B72&gt;0,ISERROR(V144)),1,0)</f>
        <v>0</v>
      </c>
      <c r="Z72" s="188" t="str">
        <f t="shared" ref="Z72:Z135" si="9">IF(OR(AND(OR(J72=AB$8,J72=AB$9,J72=AB$10,J72=AB$11,J72=AB$12,J72=AB$13,J72=AB$14,J72=AB$15,J72=AB$16,J72=AB$17,J72=AB$18,J72=AB$19,J72=AB$20,J72=AB$21,J72=AB$22,J72=AB$23,J72=AB$24,J72=AB$25,J72=AB$26,J72=AB$27,J72=AB$28,J72=AB$29,J72=AB$30,J72=AB$31,J72=AB$32,J72=AB$33,J72=AB$34,J72=AB$35,J72=AB$36,J72=AB$37,J72=AB$38,J72=AB$39,J72=AB$40,J72=AB$41,J72=AB$42,J72=AB$43,J72=AB$44,J72=AB$45,J72=AB$46,J72=AB$47,J72=AB$48,J72=AB$49,J72=AB$50,J72=AB$51,J72=AB$52,J72=AB$53,),M72=AC$12),AND(OR(J72=AB$54,J72=AB$55,J72=AB$56,J72=AB$57,J72=AB$58,J72=AB$59,J72=AB$60,J72=AB$61,J72=AB$62,J72=AB$63,J72=AB$64), OR(M72=AC$8,M72=AC$9,M72=AC$10)),AND(OR(J72=AB$65,J72=AB$66),M72=AC$12),AND(J72=AB$67,M72=AC$11)),1,IF(OR(J72="",M72=""),"","Error"))</f>
        <v/>
      </c>
      <c r="AD72" s="65">
        <f t="shared" si="4"/>
        <v>0</v>
      </c>
      <c r="AE72" s="65">
        <f t="shared" si="4"/>
        <v>0</v>
      </c>
    </row>
    <row r="73" spans="1:31" x14ac:dyDescent="0.25">
      <c r="A73" s="66">
        <f t="shared" si="5"/>
        <v>66</v>
      </c>
      <c r="B73" s="69"/>
      <c r="C73" s="66" t="e">
        <f>VLOOKUP(B73,'Measure&amp;Incentive Picklist'!E:J,2,FALSE)</f>
        <v>#N/A</v>
      </c>
      <c r="D73" s="79"/>
      <c r="E73" s="220"/>
      <c r="F73" s="70"/>
      <c r="G73" s="70"/>
      <c r="H73" s="70"/>
      <c r="J73" s="69"/>
      <c r="K73" s="65" t="e">
        <f>VLOOKUP(J73,'HVAC Picklist'!$A$2:$C$61,3,FALSE)</f>
        <v>#N/A</v>
      </c>
      <c r="L73" s="65" t="e">
        <f>VLOOKUP(J73,'HVAC Picklist'!$A$2:$D$61,4,FALSE)</f>
        <v>#N/A</v>
      </c>
      <c r="M73" s="69"/>
      <c r="N73" s="83"/>
      <c r="O73" s="69"/>
      <c r="P73" s="69"/>
      <c r="Q73" s="71"/>
      <c r="R73" s="71"/>
      <c r="S73" s="72" t="str">
        <f t="shared" si="7"/>
        <v/>
      </c>
      <c r="T73" s="85" t="str">
        <f>IFERROR(MIN(VLOOKUP($B73,'Measure&amp;Incentive Picklist'!$E:$J,5,FALSE)*F73*(G73/12000),S73),"")</f>
        <v/>
      </c>
      <c r="U73" s="127"/>
      <c r="V73" s="65">
        <f t="shared" ref="V73:V136" si="10">IF(B73&gt;"",1,0)</f>
        <v>0</v>
      </c>
      <c r="W73" s="65">
        <f t="shared" si="8"/>
        <v>0</v>
      </c>
      <c r="Z73" s="188" t="str">
        <f t="shared" si="9"/>
        <v/>
      </c>
      <c r="AD73" s="65">
        <f t="shared" ref="AD73:AE136" si="11">IF(ISERROR(S73),1,0)</f>
        <v>0</v>
      </c>
      <c r="AE73" s="65">
        <f t="shared" si="11"/>
        <v>0</v>
      </c>
    </row>
    <row r="74" spans="1:31" x14ac:dyDescent="0.25">
      <c r="A74" s="66">
        <f t="shared" si="5"/>
        <v>67</v>
      </c>
      <c r="B74" s="69"/>
      <c r="C74" s="66" t="e">
        <f>VLOOKUP(B74,'Measure&amp;Incentive Picklist'!E:J,2,FALSE)</f>
        <v>#N/A</v>
      </c>
      <c r="D74" s="79"/>
      <c r="E74" s="220"/>
      <c r="F74" s="70"/>
      <c r="G74" s="70"/>
      <c r="H74" s="70"/>
      <c r="J74" s="69"/>
      <c r="K74" s="65" t="e">
        <f>VLOOKUP(J74,'HVAC Picklist'!$A$2:$C$61,3,FALSE)</f>
        <v>#N/A</v>
      </c>
      <c r="L74" s="65" t="e">
        <f>VLOOKUP(J74,'HVAC Picklist'!$A$2:$D$61,4,FALSE)</f>
        <v>#N/A</v>
      </c>
      <c r="M74" s="69"/>
      <c r="N74" s="83"/>
      <c r="O74" s="69"/>
      <c r="P74" s="69"/>
      <c r="Q74" s="71"/>
      <c r="R74" s="71"/>
      <c r="S74" s="72" t="str">
        <f t="shared" si="7"/>
        <v/>
      </c>
      <c r="T74" s="85" t="str">
        <f>IFERROR(MIN(VLOOKUP($B74,'Measure&amp;Incentive Picklist'!$E:$J,5,FALSE)*F74*(G74/12000),S74),"")</f>
        <v/>
      </c>
      <c r="U74" s="127"/>
      <c r="V74" s="65">
        <f t="shared" si="10"/>
        <v>0</v>
      </c>
      <c r="W74" s="65">
        <f t="shared" si="8"/>
        <v>0</v>
      </c>
      <c r="Z74" s="188" t="str">
        <f t="shared" si="9"/>
        <v/>
      </c>
      <c r="AD74" s="65">
        <f t="shared" si="11"/>
        <v>0</v>
      </c>
      <c r="AE74" s="65">
        <f t="shared" si="11"/>
        <v>0</v>
      </c>
    </row>
    <row r="75" spans="1:31" x14ac:dyDescent="0.25">
      <c r="A75" s="66">
        <f t="shared" ref="A75:A138" si="12">A74+1</f>
        <v>68</v>
      </c>
      <c r="B75" s="69"/>
      <c r="C75" s="66" t="e">
        <f>VLOOKUP(B75,'Measure&amp;Incentive Picklist'!E:J,2,FALSE)</f>
        <v>#N/A</v>
      </c>
      <c r="D75" s="79"/>
      <c r="E75" s="220"/>
      <c r="F75" s="70"/>
      <c r="G75" s="70"/>
      <c r="H75" s="70"/>
      <c r="J75" s="69"/>
      <c r="K75" s="65" t="e">
        <f>VLOOKUP(J75,'HVAC Picklist'!$A$2:$C$61,3,FALSE)</f>
        <v>#N/A</v>
      </c>
      <c r="L75" s="65" t="e">
        <f>VLOOKUP(J75,'HVAC Picklist'!$A$2:$D$61,4,FALSE)</f>
        <v>#N/A</v>
      </c>
      <c r="M75" s="69"/>
      <c r="N75" s="83"/>
      <c r="O75" s="69"/>
      <c r="P75" s="69"/>
      <c r="Q75" s="71"/>
      <c r="R75" s="71"/>
      <c r="S75" s="72" t="str">
        <f t="shared" si="7"/>
        <v/>
      </c>
      <c r="T75" s="85" t="str">
        <f>IFERROR(MIN(VLOOKUP($B75,'Measure&amp;Incentive Picklist'!$E:$J,5,FALSE)*F75*(G75/12000),S75),"")</f>
        <v/>
      </c>
      <c r="U75" s="127"/>
      <c r="V75" s="65">
        <f t="shared" si="10"/>
        <v>0</v>
      </c>
      <c r="W75" s="65">
        <f t="shared" si="8"/>
        <v>0</v>
      </c>
      <c r="Z75" s="188" t="str">
        <f t="shared" si="9"/>
        <v/>
      </c>
      <c r="AD75" s="65">
        <f t="shared" si="11"/>
        <v>0</v>
      </c>
      <c r="AE75" s="65">
        <f t="shared" si="11"/>
        <v>0</v>
      </c>
    </row>
    <row r="76" spans="1:31" x14ac:dyDescent="0.25">
      <c r="A76" s="66">
        <f t="shared" si="12"/>
        <v>69</v>
      </c>
      <c r="B76" s="69"/>
      <c r="C76" s="66" t="e">
        <f>VLOOKUP(B76,'Measure&amp;Incentive Picklist'!E:J,2,FALSE)</f>
        <v>#N/A</v>
      </c>
      <c r="D76" s="79"/>
      <c r="E76" s="220"/>
      <c r="F76" s="70"/>
      <c r="G76" s="70"/>
      <c r="H76" s="70"/>
      <c r="J76" s="69"/>
      <c r="K76" s="65" t="e">
        <f>VLOOKUP(J76,'HVAC Picklist'!$A$2:$C$61,3,FALSE)</f>
        <v>#N/A</v>
      </c>
      <c r="L76" s="65" t="e">
        <f>VLOOKUP(J76,'HVAC Picklist'!$A$2:$D$61,4,FALSE)</f>
        <v>#N/A</v>
      </c>
      <c r="M76" s="69"/>
      <c r="N76" s="83"/>
      <c r="O76" s="69"/>
      <c r="P76" s="69"/>
      <c r="Q76" s="71"/>
      <c r="R76" s="71"/>
      <c r="S76" s="72" t="str">
        <f t="shared" si="7"/>
        <v/>
      </c>
      <c r="T76" s="85" t="str">
        <f>IFERROR(MIN(VLOOKUP($B76,'Measure&amp;Incentive Picklist'!$E:$J,5,FALSE)*F76*(G76/12000),S76),"")</f>
        <v/>
      </c>
      <c r="U76" s="127"/>
      <c r="V76" s="65">
        <f t="shared" si="10"/>
        <v>0</v>
      </c>
      <c r="W76" s="65">
        <f t="shared" si="8"/>
        <v>0</v>
      </c>
      <c r="Z76" s="188" t="str">
        <f t="shared" si="9"/>
        <v/>
      </c>
      <c r="AD76" s="65">
        <f t="shared" si="11"/>
        <v>0</v>
      </c>
      <c r="AE76" s="65">
        <f t="shared" si="11"/>
        <v>0</v>
      </c>
    </row>
    <row r="77" spans="1:31" x14ac:dyDescent="0.25">
      <c r="A77" s="66">
        <f t="shared" si="12"/>
        <v>70</v>
      </c>
      <c r="B77" s="69"/>
      <c r="C77" s="66" t="e">
        <f>VLOOKUP(B77,'Measure&amp;Incentive Picklist'!E:J,2,FALSE)</f>
        <v>#N/A</v>
      </c>
      <c r="D77" s="79"/>
      <c r="E77" s="220"/>
      <c r="F77" s="70"/>
      <c r="G77" s="70"/>
      <c r="H77" s="70"/>
      <c r="J77" s="69"/>
      <c r="K77" s="65" t="e">
        <f>VLOOKUP(J77,'HVAC Picklist'!$A$2:$C$61,3,FALSE)</f>
        <v>#N/A</v>
      </c>
      <c r="L77" s="65" t="e">
        <f>VLOOKUP(J77,'HVAC Picklist'!$A$2:$D$61,4,FALSE)</f>
        <v>#N/A</v>
      </c>
      <c r="M77" s="69"/>
      <c r="N77" s="83"/>
      <c r="O77" s="69"/>
      <c r="P77" s="69"/>
      <c r="Q77" s="71"/>
      <c r="R77" s="71"/>
      <c r="S77" s="72" t="str">
        <f t="shared" si="7"/>
        <v/>
      </c>
      <c r="T77" s="85" t="str">
        <f>IFERROR(MIN(VLOOKUP($B77,'Measure&amp;Incentive Picklist'!$E:$J,5,FALSE)*F77*(G77/12000),S77),"")</f>
        <v/>
      </c>
      <c r="U77" s="127"/>
      <c r="V77" s="65">
        <f t="shared" si="10"/>
        <v>0</v>
      </c>
      <c r="W77" s="65">
        <f t="shared" si="8"/>
        <v>0</v>
      </c>
      <c r="Z77" s="188" t="str">
        <f t="shared" si="9"/>
        <v/>
      </c>
      <c r="AD77" s="65">
        <f t="shared" si="11"/>
        <v>0</v>
      </c>
      <c r="AE77" s="65">
        <f t="shared" si="11"/>
        <v>0</v>
      </c>
    </row>
    <row r="78" spans="1:31" x14ac:dyDescent="0.25">
      <c r="A78" s="66">
        <f t="shared" si="12"/>
        <v>71</v>
      </c>
      <c r="B78" s="69"/>
      <c r="C78" s="66" t="e">
        <f>VLOOKUP(B78,'Measure&amp;Incentive Picklist'!E:J,2,FALSE)</f>
        <v>#N/A</v>
      </c>
      <c r="D78" s="79"/>
      <c r="E78" s="220"/>
      <c r="F78" s="70"/>
      <c r="G78" s="70"/>
      <c r="H78" s="70"/>
      <c r="J78" s="69"/>
      <c r="K78" s="65" t="e">
        <f>VLOOKUP(J78,'HVAC Picklist'!$A$2:$C$61,3,FALSE)</f>
        <v>#N/A</v>
      </c>
      <c r="L78" s="65" t="e">
        <f>VLOOKUP(J78,'HVAC Picklist'!$A$2:$D$61,4,FALSE)</f>
        <v>#N/A</v>
      </c>
      <c r="M78" s="69"/>
      <c r="N78" s="83"/>
      <c r="O78" s="69"/>
      <c r="P78" s="69"/>
      <c r="Q78" s="71"/>
      <c r="R78" s="71"/>
      <c r="S78" s="72" t="str">
        <f t="shared" si="7"/>
        <v/>
      </c>
      <c r="T78" s="85" t="str">
        <f>IFERROR(MIN(VLOOKUP($B78,'Measure&amp;Incentive Picklist'!$E:$J,5,FALSE)*F78*(G78/12000),S78),"")</f>
        <v/>
      </c>
      <c r="U78" s="127"/>
      <c r="V78" s="65">
        <f t="shared" si="10"/>
        <v>0</v>
      </c>
      <c r="W78" s="65">
        <f t="shared" si="8"/>
        <v>0</v>
      </c>
      <c r="Z78" s="188" t="str">
        <f t="shared" si="9"/>
        <v/>
      </c>
      <c r="AD78" s="65">
        <f t="shared" si="11"/>
        <v>0</v>
      </c>
      <c r="AE78" s="65">
        <f t="shared" si="11"/>
        <v>0</v>
      </c>
    </row>
    <row r="79" spans="1:31" x14ac:dyDescent="0.25">
      <c r="A79" s="66">
        <f t="shared" si="12"/>
        <v>72</v>
      </c>
      <c r="B79" s="69"/>
      <c r="C79" s="66" t="e">
        <f>VLOOKUP(B79,'Measure&amp;Incentive Picklist'!E:J,2,FALSE)</f>
        <v>#N/A</v>
      </c>
      <c r="D79" s="79"/>
      <c r="E79" s="220"/>
      <c r="F79" s="70"/>
      <c r="G79" s="70"/>
      <c r="H79" s="70"/>
      <c r="J79" s="69"/>
      <c r="K79" s="65" t="e">
        <f>VLOOKUP(J79,'HVAC Picklist'!$A$2:$C$61,3,FALSE)</f>
        <v>#N/A</v>
      </c>
      <c r="L79" s="65" t="e">
        <f>VLOOKUP(J79,'HVAC Picklist'!$A$2:$D$61,4,FALSE)</f>
        <v>#N/A</v>
      </c>
      <c r="M79" s="69"/>
      <c r="N79" s="83"/>
      <c r="O79" s="69"/>
      <c r="P79" s="69"/>
      <c r="Q79" s="71"/>
      <c r="R79" s="71"/>
      <c r="S79" s="72" t="str">
        <f t="shared" si="7"/>
        <v/>
      </c>
      <c r="T79" s="85" t="str">
        <f>IFERROR(MIN(VLOOKUP($B79,'Measure&amp;Incentive Picklist'!$E:$J,5,FALSE)*F79*(G79/12000),S79),"")</f>
        <v/>
      </c>
      <c r="U79" s="127"/>
      <c r="V79" s="65">
        <f t="shared" si="10"/>
        <v>0</v>
      </c>
      <c r="W79" s="65">
        <f t="shared" si="8"/>
        <v>0</v>
      </c>
      <c r="Z79" s="188" t="str">
        <f t="shared" si="9"/>
        <v/>
      </c>
      <c r="AD79" s="65">
        <f t="shared" si="11"/>
        <v>0</v>
      </c>
      <c r="AE79" s="65">
        <f t="shared" si="11"/>
        <v>0</v>
      </c>
    </row>
    <row r="80" spans="1:31" x14ac:dyDescent="0.25">
      <c r="A80" s="66">
        <f t="shared" si="12"/>
        <v>73</v>
      </c>
      <c r="B80" s="69"/>
      <c r="C80" s="66" t="e">
        <f>VLOOKUP(B80,'Measure&amp;Incentive Picklist'!E:J,2,FALSE)</f>
        <v>#N/A</v>
      </c>
      <c r="D80" s="79"/>
      <c r="E80" s="220"/>
      <c r="F80" s="70"/>
      <c r="G80" s="70"/>
      <c r="H80" s="70"/>
      <c r="J80" s="69"/>
      <c r="K80" s="65" t="e">
        <f>VLOOKUP(J80,'HVAC Picklist'!$A$2:$C$61,3,FALSE)</f>
        <v>#N/A</v>
      </c>
      <c r="L80" s="65" t="e">
        <f>VLOOKUP(J80,'HVAC Picklist'!$A$2:$D$61,4,FALSE)</f>
        <v>#N/A</v>
      </c>
      <c r="M80" s="69"/>
      <c r="N80" s="83"/>
      <c r="O80" s="69"/>
      <c r="P80" s="69"/>
      <c r="Q80" s="71"/>
      <c r="R80" s="71"/>
      <c r="S80" s="72" t="str">
        <f t="shared" si="7"/>
        <v/>
      </c>
      <c r="T80" s="85" t="str">
        <f>IFERROR(MIN(VLOOKUP($B80,'Measure&amp;Incentive Picklist'!$E:$J,5,FALSE)*F80*(G80/12000),S80),"")</f>
        <v/>
      </c>
      <c r="U80" s="127"/>
      <c r="V80" s="65">
        <f t="shared" si="10"/>
        <v>0</v>
      </c>
      <c r="W80" s="65">
        <f t="shared" si="8"/>
        <v>0</v>
      </c>
      <c r="Z80" s="188" t="str">
        <f t="shared" si="9"/>
        <v/>
      </c>
      <c r="AD80" s="65">
        <f t="shared" si="11"/>
        <v>0</v>
      </c>
      <c r="AE80" s="65">
        <f t="shared" si="11"/>
        <v>0</v>
      </c>
    </row>
    <row r="81" spans="1:31" x14ac:dyDescent="0.25">
      <c r="A81" s="66">
        <f t="shared" si="12"/>
        <v>74</v>
      </c>
      <c r="B81" s="69"/>
      <c r="C81" s="66" t="e">
        <f>VLOOKUP(B81,'Measure&amp;Incentive Picklist'!E:J,2,FALSE)</f>
        <v>#N/A</v>
      </c>
      <c r="D81" s="79"/>
      <c r="E81" s="220"/>
      <c r="F81" s="70"/>
      <c r="G81" s="70"/>
      <c r="H81" s="70"/>
      <c r="J81" s="69"/>
      <c r="K81" s="65" t="e">
        <f>VLOOKUP(J81,'HVAC Picklist'!$A$2:$C$61,3,FALSE)</f>
        <v>#N/A</v>
      </c>
      <c r="L81" s="65" t="e">
        <f>VLOOKUP(J81,'HVAC Picklist'!$A$2:$D$61,4,FALSE)</f>
        <v>#N/A</v>
      </c>
      <c r="M81" s="69"/>
      <c r="N81" s="83"/>
      <c r="O81" s="69"/>
      <c r="P81" s="69"/>
      <c r="Q81" s="71"/>
      <c r="R81" s="71"/>
      <c r="S81" s="72" t="str">
        <f t="shared" si="7"/>
        <v/>
      </c>
      <c r="T81" s="85" t="str">
        <f>IFERROR(MIN(VLOOKUP($B81,'Measure&amp;Incentive Picklist'!$E:$J,5,FALSE)*F81*(G81/12000),S81),"")</f>
        <v/>
      </c>
      <c r="U81" s="127"/>
      <c r="V81" s="65">
        <f t="shared" si="10"/>
        <v>0</v>
      </c>
      <c r="W81" s="65">
        <f t="shared" si="8"/>
        <v>0</v>
      </c>
      <c r="Z81" s="188" t="str">
        <f t="shared" si="9"/>
        <v/>
      </c>
      <c r="AD81" s="65">
        <f t="shared" si="11"/>
        <v>0</v>
      </c>
      <c r="AE81" s="65">
        <f t="shared" si="11"/>
        <v>0</v>
      </c>
    </row>
    <row r="82" spans="1:31" x14ac:dyDescent="0.25">
      <c r="A82" s="66">
        <f t="shared" si="12"/>
        <v>75</v>
      </c>
      <c r="B82" s="69"/>
      <c r="C82" s="66" t="e">
        <f>VLOOKUP(B82,'Measure&amp;Incentive Picklist'!E:J,2,FALSE)</f>
        <v>#N/A</v>
      </c>
      <c r="D82" s="79"/>
      <c r="E82" s="220"/>
      <c r="F82" s="70"/>
      <c r="G82" s="70"/>
      <c r="H82" s="70"/>
      <c r="J82" s="69"/>
      <c r="K82" s="65" t="e">
        <f>VLOOKUP(J82,'HVAC Picklist'!$A$2:$C$61,3,FALSE)</f>
        <v>#N/A</v>
      </c>
      <c r="L82" s="65" t="e">
        <f>VLOOKUP(J82,'HVAC Picklist'!$A$2:$D$61,4,FALSE)</f>
        <v>#N/A</v>
      </c>
      <c r="M82" s="69"/>
      <c r="N82" s="83"/>
      <c r="O82" s="69"/>
      <c r="P82" s="69"/>
      <c r="Q82" s="71"/>
      <c r="R82" s="71"/>
      <c r="S82" s="72" t="str">
        <f t="shared" si="7"/>
        <v/>
      </c>
      <c r="T82" s="85" t="str">
        <f>IFERROR(MIN(VLOOKUP($B82,'Measure&amp;Incentive Picklist'!$E:$J,5,FALSE)*F82*(G82/12000),S82),"")</f>
        <v/>
      </c>
      <c r="U82" s="127"/>
      <c r="V82" s="65">
        <f t="shared" si="10"/>
        <v>0</v>
      </c>
      <c r="W82" s="65">
        <f t="shared" si="8"/>
        <v>0</v>
      </c>
      <c r="Z82" s="188" t="str">
        <f t="shared" si="9"/>
        <v/>
      </c>
      <c r="AD82" s="65">
        <f t="shared" si="11"/>
        <v>0</v>
      </c>
      <c r="AE82" s="65">
        <f t="shared" si="11"/>
        <v>0</v>
      </c>
    </row>
    <row r="83" spans="1:31" x14ac:dyDescent="0.25">
      <c r="A83" s="66">
        <f t="shared" si="12"/>
        <v>76</v>
      </c>
      <c r="B83" s="69"/>
      <c r="C83" s="66" t="e">
        <f>VLOOKUP(B83,'Measure&amp;Incentive Picklist'!E:J,2,FALSE)</f>
        <v>#N/A</v>
      </c>
      <c r="D83" s="79"/>
      <c r="E83" s="220"/>
      <c r="F83" s="70"/>
      <c r="G83" s="70"/>
      <c r="H83" s="70"/>
      <c r="J83" s="69"/>
      <c r="K83" s="65" t="e">
        <f>VLOOKUP(J83,'HVAC Picklist'!$A$2:$C$61,3,FALSE)</f>
        <v>#N/A</v>
      </c>
      <c r="L83" s="65" t="e">
        <f>VLOOKUP(J83,'HVAC Picklist'!$A$2:$D$61,4,FALSE)</f>
        <v>#N/A</v>
      </c>
      <c r="M83" s="69"/>
      <c r="N83" s="83"/>
      <c r="O83" s="69"/>
      <c r="P83" s="69"/>
      <c r="Q83" s="71"/>
      <c r="R83" s="71"/>
      <c r="S83" s="72" t="str">
        <f t="shared" si="7"/>
        <v/>
      </c>
      <c r="T83" s="85" t="str">
        <f>IFERROR(MIN(VLOOKUP($B83,'Measure&amp;Incentive Picklist'!$E:$J,5,FALSE)*F83*(G83/12000),S83),"")</f>
        <v/>
      </c>
      <c r="U83" s="127"/>
      <c r="V83" s="65">
        <f t="shared" si="10"/>
        <v>0</v>
      </c>
      <c r="W83" s="65">
        <f t="shared" si="8"/>
        <v>0</v>
      </c>
      <c r="Z83" s="188" t="str">
        <f t="shared" si="9"/>
        <v/>
      </c>
      <c r="AD83" s="65">
        <f t="shared" si="11"/>
        <v>0</v>
      </c>
      <c r="AE83" s="65">
        <f t="shared" si="11"/>
        <v>0</v>
      </c>
    </row>
    <row r="84" spans="1:31" x14ac:dyDescent="0.25">
      <c r="A84" s="66">
        <f t="shared" si="12"/>
        <v>77</v>
      </c>
      <c r="B84" s="69"/>
      <c r="C84" s="66" t="e">
        <f>VLOOKUP(B84,'Measure&amp;Incentive Picklist'!E:J,2,FALSE)</f>
        <v>#N/A</v>
      </c>
      <c r="D84" s="79"/>
      <c r="E84" s="220"/>
      <c r="F84" s="70"/>
      <c r="G84" s="70"/>
      <c r="H84" s="70"/>
      <c r="J84" s="69"/>
      <c r="K84" s="65" t="e">
        <f>VLOOKUP(J84,'HVAC Picklist'!$A$2:$C$61,3,FALSE)</f>
        <v>#N/A</v>
      </c>
      <c r="L84" s="65" t="e">
        <f>VLOOKUP(J84,'HVAC Picklist'!$A$2:$D$61,4,FALSE)</f>
        <v>#N/A</v>
      </c>
      <c r="M84" s="69"/>
      <c r="N84" s="83"/>
      <c r="O84" s="69"/>
      <c r="P84" s="69"/>
      <c r="Q84" s="71"/>
      <c r="R84" s="71"/>
      <c r="S84" s="72" t="str">
        <f t="shared" si="7"/>
        <v/>
      </c>
      <c r="T84" s="85" t="str">
        <f>IFERROR(MIN(VLOOKUP($B84,'Measure&amp;Incentive Picklist'!$E:$J,5,FALSE)*F84*(G84/12000),S84),"")</f>
        <v/>
      </c>
      <c r="U84" s="127"/>
      <c r="V84" s="65">
        <f t="shared" si="10"/>
        <v>0</v>
      </c>
      <c r="W84" s="65">
        <f t="shared" si="8"/>
        <v>0</v>
      </c>
      <c r="Z84" s="188" t="str">
        <f t="shared" si="9"/>
        <v/>
      </c>
      <c r="AD84" s="65">
        <f t="shared" si="11"/>
        <v>0</v>
      </c>
      <c r="AE84" s="65">
        <f t="shared" si="11"/>
        <v>0</v>
      </c>
    </row>
    <row r="85" spans="1:31" x14ac:dyDescent="0.25">
      <c r="A85" s="66">
        <f t="shared" si="12"/>
        <v>78</v>
      </c>
      <c r="B85" s="69"/>
      <c r="C85" s="66" t="e">
        <f>VLOOKUP(B85,'Measure&amp;Incentive Picklist'!E:J,2,FALSE)</f>
        <v>#N/A</v>
      </c>
      <c r="D85" s="79"/>
      <c r="E85" s="220"/>
      <c r="F85" s="70"/>
      <c r="G85" s="70"/>
      <c r="H85" s="70"/>
      <c r="J85" s="69"/>
      <c r="K85" s="65" t="e">
        <f>VLOOKUP(J85,'HVAC Picklist'!$A$2:$C$61,3,FALSE)</f>
        <v>#N/A</v>
      </c>
      <c r="L85" s="65" t="e">
        <f>VLOOKUP(J85,'HVAC Picklist'!$A$2:$D$61,4,FALSE)</f>
        <v>#N/A</v>
      </c>
      <c r="M85" s="69"/>
      <c r="N85" s="83"/>
      <c r="O85" s="69"/>
      <c r="P85" s="69"/>
      <c r="Q85" s="71"/>
      <c r="R85" s="71"/>
      <c r="S85" s="72" t="str">
        <f t="shared" si="7"/>
        <v/>
      </c>
      <c r="T85" s="85" t="str">
        <f>IFERROR(MIN(VLOOKUP($B85,'Measure&amp;Incentive Picklist'!$E:$J,5,FALSE)*F85*(G85/12000),S85),"")</f>
        <v/>
      </c>
      <c r="U85" s="127"/>
      <c r="V85" s="65">
        <f t="shared" si="10"/>
        <v>0</v>
      </c>
      <c r="W85" s="65">
        <f t="shared" si="8"/>
        <v>0</v>
      </c>
      <c r="Z85" s="188" t="str">
        <f t="shared" si="9"/>
        <v/>
      </c>
      <c r="AD85" s="65">
        <f t="shared" si="11"/>
        <v>0</v>
      </c>
      <c r="AE85" s="65">
        <f t="shared" si="11"/>
        <v>0</v>
      </c>
    </row>
    <row r="86" spans="1:31" x14ac:dyDescent="0.25">
      <c r="A86" s="66">
        <f t="shared" si="12"/>
        <v>79</v>
      </c>
      <c r="B86" s="69"/>
      <c r="C86" s="66" t="e">
        <f>VLOOKUP(B86,'Measure&amp;Incentive Picklist'!E:J,2,FALSE)</f>
        <v>#N/A</v>
      </c>
      <c r="D86" s="79"/>
      <c r="E86" s="220"/>
      <c r="F86" s="70"/>
      <c r="G86" s="70"/>
      <c r="H86" s="70"/>
      <c r="J86" s="69"/>
      <c r="K86" s="65" t="e">
        <f>VLOOKUP(J86,'HVAC Picklist'!$A$2:$C$61,3,FALSE)</f>
        <v>#N/A</v>
      </c>
      <c r="L86" s="65" t="e">
        <f>VLOOKUP(J86,'HVAC Picklist'!$A$2:$D$61,4,FALSE)</f>
        <v>#N/A</v>
      </c>
      <c r="M86" s="69"/>
      <c r="N86" s="83"/>
      <c r="O86" s="69"/>
      <c r="P86" s="69"/>
      <c r="Q86" s="71"/>
      <c r="R86" s="71"/>
      <c r="S86" s="72" t="str">
        <f t="shared" si="7"/>
        <v/>
      </c>
      <c r="T86" s="85" t="str">
        <f>IFERROR(MIN(VLOOKUP($B86,'Measure&amp;Incentive Picklist'!$E:$J,5,FALSE)*F86*(G86/12000),S86),"")</f>
        <v/>
      </c>
      <c r="U86" s="127"/>
      <c r="V86" s="65">
        <f t="shared" si="10"/>
        <v>0</v>
      </c>
      <c r="W86" s="65">
        <f t="shared" si="8"/>
        <v>0</v>
      </c>
      <c r="Z86" s="188" t="str">
        <f t="shared" si="9"/>
        <v/>
      </c>
      <c r="AD86" s="65">
        <f t="shared" si="11"/>
        <v>0</v>
      </c>
      <c r="AE86" s="65">
        <f t="shared" si="11"/>
        <v>0</v>
      </c>
    </row>
    <row r="87" spans="1:31" x14ac:dyDescent="0.25">
      <c r="A87" s="66">
        <f t="shared" si="12"/>
        <v>80</v>
      </c>
      <c r="B87" s="69"/>
      <c r="C87" s="66" t="e">
        <f>VLOOKUP(B87,'Measure&amp;Incentive Picklist'!E:J,2,FALSE)</f>
        <v>#N/A</v>
      </c>
      <c r="D87" s="79"/>
      <c r="E87" s="220"/>
      <c r="F87" s="70"/>
      <c r="G87" s="70"/>
      <c r="H87" s="70"/>
      <c r="J87" s="69"/>
      <c r="K87" s="65" t="e">
        <f>VLOOKUP(J87,'HVAC Picklist'!$A$2:$C$61,3,FALSE)</f>
        <v>#N/A</v>
      </c>
      <c r="L87" s="65" t="e">
        <f>VLOOKUP(J87,'HVAC Picklist'!$A$2:$D$61,4,FALSE)</f>
        <v>#N/A</v>
      </c>
      <c r="M87" s="69"/>
      <c r="N87" s="83"/>
      <c r="O87" s="69"/>
      <c r="P87" s="69"/>
      <c r="Q87" s="71"/>
      <c r="R87" s="71"/>
      <c r="S87" s="72" t="str">
        <f t="shared" si="7"/>
        <v/>
      </c>
      <c r="T87" s="85" t="str">
        <f>IFERROR(MIN(VLOOKUP($B87,'Measure&amp;Incentive Picklist'!$E:$J,5,FALSE)*F87*(G87/12000),S87),"")</f>
        <v/>
      </c>
      <c r="U87" s="127"/>
      <c r="V87" s="65">
        <f t="shared" si="10"/>
        <v>0</v>
      </c>
      <c r="W87" s="65">
        <f t="shared" si="8"/>
        <v>0</v>
      </c>
      <c r="Z87" s="188" t="str">
        <f t="shared" si="9"/>
        <v/>
      </c>
      <c r="AD87" s="65">
        <f t="shared" si="11"/>
        <v>0</v>
      </c>
      <c r="AE87" s="65">
        <f t="shared" si="11"/>
        <v>0</v>
      </c>
    </row>
    <row r="88" spans="1:31" x14ac:dyDescent="0.25">
      <c r="A88" s="66">
        <f t="shared" si="12"/>
        <v>81</v>
      </c>
      <c r="B88" s="69"/>
      <c r="C88" s="66" t="e">
        <f>VLOOKUP(B88,'Measure&amp;Incentive Picklist'!E:J,2,FALSE)</f>
        <v>#N/A</v>
      </c>
      <c r="D88" s="79"/>
      <c r="E88" s="220"/>
      <c r="F88" s="70"/>
      <c r="G88" s="70"/>
      <c r="H88" s="70"/>
      <c r="J88" s="69"/>
      <c r="K88" s="65" t="e">
        <f>VLOOKUP(J88,'HVAC Picklist'!$A$2:$C$61,3,FALSE)</f>
        <v>#N/A</v>
      </c>
      <c r="L88" s="65" t="e">
        <f>VLOOKUP(J88,'HVAC Picklist'!$A$2:$D$61,4,FALSE)</f>
        <v>#N/A</v>
      </c>
      <c r="M88" s="69"/>
      <c r="N88" s="83"/>
      <c r="O88" s="69"/>
      <c r="P88" s="69"/>
      <c r="Q88" s="71"/>
      <c r="R88" s="71"/>
      <c r="S88" s="72" t="str">
        <f t="shared" si="7"/>
        <v/>
      </c>
      <c r="T88" s="85" t="str">
        <f>IFERROR(MIN(VLOOKUP($B88,'Measure&amp;Incentive Picklist'!$E:$J,5,FALSE)*F88*(G88/12000),S88),"")</f>
        <v/>
      </c>
      <c r="U88" s="127"/>
      <c r="V88" s="65">
        <f t="shared" si="10"/>
        <v>0</v>
      </c>
      <c r="W88" s="65">
        <f t="shared" si="8"/>
        <v>0</v>
      </c>
      <c r="Z88" s="188" t="str">
        <f t="shared" si="9"/>
        <v/>
      </c>
      <c r="AD88" s="65">
        <f t="shared" si="11"/>
        <v>0</v>
      </c>
      <c r="AE88" s="65">
        <f t="shared" si="11"/>
        <v>0</v>
      </c>
    </row>
    <row r="89" spans="1:31" x14ac:dyDescent="0.25">
      <c r="A89" s="66">
        <f t="shared" si="12"/>
        <v>82</v>
      </c>
      <c r="B89" s="69"/>
      <c r="C89" s="66" t="e">
        <f>VLOOKUP(B89,'Measure&amp;Incentive Picklist'!E:J,2,FALSE)</f>
        <v>#N/A</v>
      </c>
      <c r="D89" s="79"/>
      <c r="E89" s="220"/>
      <c r="F89" s="70"/>
      <c r="G89" s="70"/>
      <c r="H89" s="70"/>
      <c r="J89" s="69"/>
      <c r="K89" s="65" t="e">
        <f>VLOOKUP(J89,'HVAC Picklist'!$A$2:$C$61,3,FALSE)</f>
        <v>#N/A</v>
      </c>
      <c r="L89" s="65" t="e">
        <f>VLOOKUP(J89,'HVAC Picklist'!$A$2:$D$61,4,FALSE)</f>
        <v>#N/A</v>
      </c>
      <c r="M89" s="69"/>
      <c r="N89" s="83"/>
      <c r="O89" s="69"/>
      <c r="P89" s="69"/>
      <c r="Q89" s="71"/>
      <c r="R89" s="71"/>
      <c r="S89" s="72" t="str">
        <f t="shared" si="7"/>
        <v/>
      </c>
      <c r="T89" s="85" t="str">
        <f>IFERROR(MIN(VLOOKUP($B89,'Measure&amp;Incentive Picklist'!$E:$J,5,FALSE)*F89*(G89/12000),S89),"")</f>
        <v/>
      </c>
      <c r="U89" s="127"/>
      <c r="V89" s="65">
        <f t="shared" si="10"/>
        <v>0</v>
      </c>
      <c r="W89" s="65">
        <f t="shared" si="8"/>
        <v>0</v>
      </c>
      <c r="Z89" s="188" t="str">
        <f t="shared" si="9"/>
        <v/>
      </c>
      <c r="AD89" s="65">
        <f t="shared" si="11"/>
        <v>0</v>
      </c>
      <c r="AE89" s="65">
        <f t="shared" si="11"/>
        <v>0</v>
      </c>
    </row>
    <row r="90" spans="1:31" x14ac:dyDescent="0.25">
      <c r="A90" s="66">
        <f t="shared" si="12"/>
        <v>83</v>
      </c>
      <c r="B90" s="69"/>
      <c r="C90" s="66" t="e">
        <f>VLOOKUP(B90,'Measure&amp;Incentive Picklist'!E:J,2,FALSE)</f>
        <v>#N/A</v>
      </c>
      <c r="D90" s="79"/>
      <c r="E90" s="220"/>
      <c r="F90" s="70"/>
      <c r="G90" s="70"/>
      <c r="H90" s="70"/>
      <c r="J90" s="69"/>
      <c r="K90" s="65" t="e">
        <f>VLOOKUP(J90,'HVAC Picklist'!$A$2:$C$61,3,FALSE)</f>
        <v>#N/A</v>
      </c>
      <c r="L90" s="65" t="e">
        <f>VLOOKUP(J90,'HVAC Picklist'!$A$2:$D$61,4,FALSE)</f>
        <v>#N/A</v>
      </c>
      <c r="M90" s="69"/>
      <c r="N90" s="83"/>
      <c r="O90" s="69"/>
      <c r="P90" s="69"/>
      <c r="Q90" s="71"/>
      <c r="R90" s="71"/>
      <c r="S90" s="72" t="str">
        <f t="shared" si="7"/>
        <v/>
      </c>
      <c r="T90" s="85" t="str">
        <f>IFERROR(MIN(VLOOKUP($B90,'Measure&amp;Incentive Picklist'!$E:$J,5,FALSE)*F90*(G90/12000),S90),"")</f>
        <v/>
      </c>
      <c r="U90" s="127"/>
      <c r="V90" s="65">
        <f t="shared" si="10"/>
        <v>0</v>
      </c>
      <c r="W90" s="65">
        <f t="shared" si="8"/>
        <v>0</v>
      </c>
      <c r="Z90" s="188" t="str">
        <f t="shared" si="9"/>
        <v/>
      </c>
      <c r="AD90" s="65">
        <f t="shared" si="11"/>
        <v>0</v>
      </c>
      <c r="AE90" s="65">
        <f t="shared" si="11"/>
        <v>0</v>
      </c>
    </row>
    <row r="91" spans="1:31" x14ac:dyDescent="0.25">
      <c r="A91" s="66">
        <f t="shared" si="12"/>
        <v>84</v>
      </c>
      <c r="B91" s="69"/>
      <c r="C91" s="66" t="e">
        <f>VLOOKUP(B91,'Measure&amp;Incentive Picklist'!E:J,2,FALSE)</f>
        <v>#N/A</v>
      </c>
      <c r="D91" s="79"/>
      <c r="E91" s="220"/>
      <c r="F91" s="70"/>
      <c r="G91" s="70"/>
      <c r="H91" s="70"/>
      <c r="J91" s="69"/>
      <c r="K91" s="65" t="e">
        <f>VLOOKUP(J91,'HVAC Picklist'!$A$2:$C$61,3,FALSE)</f>
        <v>#N/A</v>
      </c>
      <c r="L91" s="65" t="e">
        <f>VLOOKUP(J91,'HVAC Picklist'!$A$2:$D$61,4,FALSE)</f>
        <v>#N/A</v>
      </c>
      <c r="M91" s="69"/>
      <c r="N91" s="83"/>
      <c r="O91" s="69"/>
      <c r="P91" s="69"/>
      <c r="Q91" s="71"/>
      <c r="R91" s="71"/>
      <c r="S91" s="72" t="str">
        <f t="shared" si="7"/>
        <v/>
      </c>
      <c r="T91" s="85" t="str">
        <f>IFERROR(MIN(VLOOKUP($B91,'Measure&amp;Incentive Picklist'!$E:$J,5,FALSE)*F91*(G91/12000),S91),"")</f>
        <v/>
      </c>
      <c r="U91" s="127"/>
      <c r="V91" s="65">
        <f t="shared" si="10"/>
        <v>0</v>
      </c>
      <c r="W91" s="65">
        <f t="shared" si="8"/>
        <v>0</v>
      </c>
      <c r="Z91" s="188" t="str">
        <f t="shared" si="9"/>
        <v/>
      </c>
      <c r="AD91" s="65">
        <f t="shared" si="11"/>
        <v>0</v>
      </c>
      <c r="AE91" s="65">
        <f t="shared" si="11"/>
        <v>0</v>
      </c>
    </row>
    <row r="92" spans="1:31" x14ac:dyDescent="0.25">
      <c r="A92" s="66">
        <f t="shared" si="12"/>
        <v>85</v>
      </c>
      <c r="B92" s="69"/>
      <c r="C92" s="66" t="e">
        <f>VLOOKUP(B92,'Measure&amp;Incentive Picklist'!E:J,2,FALSE)</f>
        <v>#N/A</v>
      </c>
      <c r="D92" s="79"/>
      <c r="E92" s="220"/>
      <c r="F92" s="70"/>
      <c r="G92" s="70"/>
      <c r="H92" s="70"/>
      <c r="J92" s="69"/>
      <c r="K92" s="65" t="e">
        <f>VLOOKUP(J92,'HVAC Picklist'!$A$2:$C$61,3,FALSE)</f>
        <v>#N/A</v>
      </c>
      <c r="L92" s="65" t="e">
        <f>VLOOKUP(J92,'HVAC Picklist'!$A$2:$D$61,4,FALSE)</f>
        <v>#N/A</v>
      </c>
      <c r="M92" s="69"/>
      <c r="N92" s="83"/>
      <c r="O92" s="69"/>
      <c r="P92" s="69"/>
      <c r="Q92" s="71"/>
      <c r="R92" s="71"/>
      <c r="S92" s="72" t="str">
        <f t="shared" si="7"/>
        <v/>
      </c>
      <c r="T92" s="85" t="str">
        <f>IFERROR(MIN(VLOOKUP($B92,'Measure&amp;Incentive Picklist'!$E:$J,5,FALSE)*F92*(G92/12000),S92),"")</f>
        <v/>
      </c>
      <c r="U92" s="127"/>
      <c r="V92" s="65">
        <f t="shared" si="10"/>
        <v>0</v>
      </c>
      <c r="W92" s="65">
        <f t="shared" si="8"/>
        <v>0</v>
      </c>
      <c r="Z92" s="188" t="str">
        <f t="shared" si="9"/>
        <v/>
      </c>
      <c r="AD92" s="65">
        <f t="shared" si="11"/>
        <v>0</v>
      </c>
      <c r="AE92" s="65">
        <f t="shared" si="11"/>
        <v>0</v>
      </c>
    </row>
    <row r="93" spans="1:31" x14ac:dyDescent="0.25">
      <c r="A93" s="66">
        <f t="shared" si="12"/>
        <v>86</v>
      </c>
      <c r="B93" s="69"/>
      <c r="C93" s="66" t="e">
        <f>VLOOKUP(B93,'Measure&amp;Incentive Picklist'!E:J,2,FALSE)</f>
        <v>#N/A</v>
      </c>
      <c r="D93" s="79"/>
      <c r="E93" s="220"/>
      <c r="F93" s="70"/>
      <c r="G93" s="70"/>
      <c r="H93" s="70"/>
      <c r="J93" s="69"/>
      <c r="K93" s="65" t="e">
        <f>VLOOKUP(J93,'HVAC Picklist'!$A$2:$C$61,3,FALSE)</f>
        <v>#N/A</v>
      </c>
      <c r="L93" s="65" t="e">
        <f>VLOOKUP(J93,'HVAC Picklist'!$A$2:$D$61,4,FALSE)</f>
        <v>#N/A</v>
      </c>
      <c r="M93" s="69"/>
      <c r="N93" s="83"/>
      <c r="O93" s="69"/>
      <c r="P93" s="69"/>
      <c r="Q93" s="71"/>
      <c r="R93" s="71"/>
      <c r="S93" s="72" t="str">
        <f t="shared" si="7"/>
        <v/>
      </c>
      <c r="T93" s="85" t="str">
        <f>IFERROR(MIN(VLOOKUP($B93,'Measure&amp;Incentive Picklist'!$E:$J,5,FALSE)*F93*(G93/12000),S93),"")</f>
        <v/>
      </c>
      <c r="U93" s="127"/>
      <c r="V93" s="65">
        <f t="shared" si="10"/>
        <v>0</v>
      </c>
      <c r="W93" s="65">
        <f t="shared" si="8"/>
        <v>0</v>
      </c>
      <c r="Z93" s="188" t="str">
        <f t="shared" si="9"/>
        <v/>
      </c>
      <c r="AD93" s="65">
        <f t="shared" si="11"/>
        <v>0</v>
      </c>
      <c r="AE93" s="65">
        <f t="shared" si="11"/>
        <v>0</v>
      </c>
    </row>
    <row r="94" spans="1:31" x14ac:dyDescent="0.25">
      <c r="A94" s="66">
        <f t="shared" si="12"/>
        <v>87</v>
      </c>
      <c r="B94" s="69"/>
      <c r="C94" s="66" t="e">
        <f>VLOOKUP(B94,'Measure&amp;Incentive Picklist'!E:J,2,FALSE)</f>
        <v>#N/A</v>
      </c>
      <c r="D94" s="79"/>
      <c r="E94" s="220"/>
      <c r="F94" s="70"/>
      <c r="G94" s="70"/>
      <c r="H94" s="70"/>
      <c r="J94" s="69"/>
      <c r="K94" s="65" t="e">
        <f>VLOOKUP(J94,'HVAC Picklist'!$A$2:$C$61,3,FALSE)</f>
        <v>#N/A</v>
      </c>
      <c r="L94" s="65" t="e">
        <f>VLOOKUP(J94,'HVAC Picklist'!$A$2:$D$61,4,FALSE)</f>
        <v>#N/A</v>
      </c>
      <c r="M94" s="69"/>
      <c r="N94" s="83"/>
      <c r="O94" s="69"/>
      <c r="P94" s="69"/>
      <c r="Q94" s="71"/>
      <c r="R94" s="71"/>
      <c r="S94" s="72" t="str">
        <f t="shared" si="7"/>
        <v/>
      </c>
      <c r="T94" s="85" t="str">
        <f>IFERROR(MIN(VLOOKUP($B94,'Measure&amp;Incentive Picklist'!$E:$J,5,FALSE)*F94*(G94/12000),S94),"")</f>
        <v/>
      </c>
      <c r="U94" s="127"/>
      <c r="V94" s="65">
        <f t="shared" si="10"/>
        <v>0</v>
      </c>
      <c r="W94" s="65">
        <f t="shared" si="8"/>
        <v>0</v>
      </c>
      <c r="Z94" s="188" t="str">
        <f t="shared" si="9"/>
        <v/>
      </c>
      <c r="AD94" s="65">
        <f t="shared" si="11"/>
        <v>0</v>
      </c>
      <c r="AE94" s="65">
        <f t="shared" si="11"/>
        <v>0</v>
      </c>
    </row>
    <row r="95" spans="1:31" x14ac:dyDescent="0.25">
      <c r="A95" s="66">
        <f t="shared" si="12"/>
        <v>88</v>
      </c>
      <c r="B95" s="69"/>
      <c r="C95" s="66" t="e">
        <f>VLOOKUP(B95,'Measure&amp;Incentive Picklist'!E:J,2,FALSE)</f>
        <v>#N/A</v>
      </c>
      <c r="D95" s="79"/>
      <c r="E95" s="220"/>
      <c r="F95" s="70"/>
      <c r="G95" s="70"/>
      <c r="H95" s="70"/>
      <c r="J95" s="69"/>
      <c r="K95" s="65" t="e">
        <f>VLOOKUP(J95,'HVAC Picklist'!$A$2:$C$61,3,FALSE)</f>
        <v>#N/A</v>
      </c>
      <c r="L95" s="65" t="e">
        <f>VLOOKUP(J95,'HVAC Picklist'!$A$2:$D$61,4,FALSE)</f>
        <v>#N/A</v>
      </c>
      <c r="M95" s="69"/>
      <c r="N95" s="83"/>
      <c r="O95" s="69"/>
      <c r="P95" s="69"/>
      <c r="Q95" s="71"/>
      <c r="R95" s="71"/>
      <c r="S95" s="72" t="str">
        <f t="shared" si="7"/>
        <v/>
      </c>
      <c r="T95" s="85" t="str">
        <f>IFERROR(MIN(VLOOKUP($B95,'Measure&amp;Incentive Picklist'!$E:$J,5,FALSE)*F95*(G95/12000),S95),"")</f>
        <v/>
      </c>
      <c r="U95" s="127"/>
      <c r="V95" s="65">
        <f t="shared" si="10"/>
        <v>0</v>
      </c>
      <c r="W95" s="65">
        <f t="shared" si="8"/>
        <v>0</v>
      </c>
      <c r="Z95" s="188" t="str">
        <f t="shared" si="9"/>
        <v/>
      </c>
      <c r="AD95" s="65">
        <f t="shared" si="11"/>
        <v>0</v>
      </c>
      <c r="AE95" s="65">
        <f t="shared" si="11"/>
        <v>0</v>
      </c>
    </row>
    <row r="96" spans="1:31" x14ac:dyDescent="0.25">
      <c r="A96" s="66">
        <f t="shared" si="12"/>
        <v>89</v>
      </c>
      <c r="B96" s="69"/>
      <c r="C96" s="66" t="e">
        <f>VLOOKUP(B96,'Measure&amp;Incentive Picklist'!E:J,2,FALSE)</f>
        <v>#N/A</v>
      </c>
      <c r="D96" s="79"/>
      <c r="E96" s="220"/>
      <c r="F96" s="70"/>
      <c r="G96" s="70"/>
      <c r="H96" s="70"/>
      <c r="J96" s="69"/>
      <c r="K96" s="65" t="e">
        <f>VLOOKUP(J96,'HVAC Picklist'!$A$2:$C$61,3,FALSE)</f>
        <v>#N/A</v>
      </c>
      <c r="L96" s="65" t="e">
        <f>VLOOKUP(J96,'HVAC Picklist'!$A$2:$D$61,4,FALSE)</f>
        <v>#N/A</v>
      </c>
      <c r="M96" s="69"/>
      <c r="N96" s="83"/>
      <c r="O96" s="69"/>
      <c r="P96" s="69"/>
      <c r="Q96" s="71"/>
      <c r="R96" s="71"/>
      <c r="S96" s="72" t="str">
        <f t="shared" si="7"/>
        <v/>
      </c>
      <c r="T96" s="85" t="str">
        <f>IFERROR(MIN(VLOOKUP($B96,'Measure&amp;Incentive Picklist'!$E:$J,5,FALSE)*F96*(G96/12000),S96),"")</f>
        <v/>
      </c>
      <c r="U96" s="127"/>
      <c r="V96" s="65">
        <f t="shared" si="10"/>
        <v>0</v>
      </c>
      <c r="W96" s="65">
        <f t="shared" si="8"/>
        <v>0</v>
      </c>
      <c r="Z96" s="188" t="str">
        <f t="shared" si="9"/>
        <v/>
      </c>
      <c r="AD96" s="65">
        <f t="shared" si="11"/>
        <v>0</v>
      </c>
      <c r="AE96" s="65">
        <f t="shared" si="11"/>
        <v>0</v>
      </c>
    </row>
    <row r="97" spans="1:31" x14ac:dyDescent="0.25">
      <c r="A97" s="66">
        <f t="shared" si="12"/>
        <v>90</v>
      </c>
      <c r="B97" s="69"/>
      <c r="C97" s="66" t="e">
        <f>VLOOKUP(B97,'Measure&amp;Incentive Picklist'!E:J,2,FALSE)</f>
        <v>#N/A</v>
      </c>
      <c r="D97" s="79"/>
      <c r="E97" s="220"/>
      <c r="F97" s="70"/>
      <c r="G97" s="70"/>
      <c r="H97" s="70"/>
      <c r="J97" s="69"/>
      <c r="K97" s="65" t="e">
        <f>VLOOKUP(J97,'HVAC Picklist'!$A$2:$C$61,3,FALSE)</f>
        <v>#N/A</v>
      </c>
      <c r="L97" s="65" t="e">
        <f>VLOOKUP(J97,'HVAC Picklist'!$A$2:$D$61,4,FALSE)</f>
        <v>#N/A</v>
      </c>
      <c r="M97" s="69"/>
      <c r="N97" s="83"/>
      <c r="O97" s="69"/>
      <c r="P97" s="69"/>
      <c r="Q97" s="71"/>
      <c r="R97" s="71"/>
      <c r="S97" s="72" t="str">
        <f t="shared" si="7"/>
        <v/>
      </c>
      <c r="T97" s="85" t="str">
        <f>IFERROR(MIN(VLOOKUP($B97,'Measure&amp;Incentive Picklist'!$E:$J,5,FALSE)*F97*(G97/12000),S97),"")</f>
        <v/>
      </c>
      <c r="U97" s="127"/>
      <c r="V97" s="65">
        <f t="shared" si="10"/>
        <v>0</v>
      </c>
      <c r="W97" s="65">
        <f t="shared" si="8"/>
        <v>0</v>
      </c>
      <c r="Z97" s="188" t="str">
        <f t="shared" si="9"/>
        <v/>
      </c>
      <c r="AD97" s="65">
        <f t="shared" si="11"/>
        <v>0</v>
      </c>
      <c r="AE97" s="65">
        <f t="shared" si="11"/>
        <v>0</v>
      </c>
    </row>
    <row r="98" spans="1:31" x14ac:dyDescent="0.25">
      <c r="A98" s="66">
        <f t="shared" si="12"/>
        <v>91</v>
      </c>
      <c r="B98" s="69"/>
      <c r="C98" s="66" t="e">
        <f>VLOOKUP(B98,'Measure&amp;Incentive Picklist'!E:J,2,FALSE)</f>
        <v>#N/A</v>
      </c>
      <c r="D98" s="79"/>
      <c r="E98" s="220"/>
      <c r="F98" s="70"/>
      <c r="G98" s="70"/>
      <c r="H98" s="70"/>
      <c r="J98" s="69"/>
      <c r="K98" s="65" t="e">
        <f>VLOOKUP(J98,'HVAC Picklist'!$A$2:$C$61,3,FALSE)</f>
        <v>#N/A</v>
      </c>
      <c r="L98" s="65" t="e">
        <f>VLOOKUP(J98,'HVAC Picklist'!$A$2:$D$61,4,FALSE)</f>
        <v>#N/A</v>
      </c>
      <c r="M98" s="69"/>
      <c r="N98" s="83"/>
      <c r="O98" s="69"/>
      <c r="P98" s="69"/>
      <c r="Q98" s="71"/>
      <c r="R98" s="71"/>
      <c r="S98" s="72" t="str">
        <f t="shared" si="7"/>
        <v/>
      </c>
      <c r="T98" s="85" t="str">
        <f>IFERROR(MIN(VLOOKUP($B98,'Measure&amp;Incentive Picklist'!$E:$J,5,FALSE)*F98*(G98/12000),S98),"")</f>
        <v/>
      </c>
      <c r="U98" s="127"/>
      <c r="V98" s="65">
        <f t="shared" si="10"/>
        <v>0</v>
      </c>
      <c r="W98" s="65">
        <f t="shared" si="8"/>
        <v>0</v>
      </c>
      <c r="Z98" s="188" t="str">
        <f t="shared" si="9"/>
        <v/>
      </c>
      <c r="AD98" s="65">
        <f t="shared" si="11"/>
        <v>0</v>
      </c>
      <c r="AE98" s="65">
        <f t="shared" si="11"/>
        <v>0</v>
      </c>
    </row>
    <row r="99" spans="1:31" x14ac:dyDescent="0.25">
      <c r="A99" s="66">
        <f t="shared" si="12"/>
        <v>92</v>
      </c>
      <c r="B99" s="69"/>
      <c r="C99" s="66" t="e">
        <f>VLOOKUP(B99,'Measure&amp;Incentive Picklist'!E:J,2,FALSE)</f>
        <v>#N/A</v>
      </c>
      <c r="D99" s="79"/>
      <c r="E99" s="220"/>
      <c r="F99" s="70"/>
      <c r="G99" s="70"/>
      <c r="H99" s="70"/>
      <c r="J99" s="69"/>
      <c r="K99" s="65" t="e">
        <f>VLOOKUP(J99,'HVAC Picklist'!$A$2:$C$61,3,FALSE)</f>
        <v>#N/A</v>
      </c>
      <c r="L99" s="65" t="e">
        <f>VLOOKUP(J99,'HVAC Picklist'!$A$2:$D$61,4,FALSE)</f>
        <v>#N/A</v>
      </c>
      <c r="M99" s="69"/>
      <c r="N99" s="83"/>
      <c r="O99" s="69"/>
      <c r="P99" s="69"/>
      <c r="Q99" s="71"/>
      <c r="R99" s="71"/>
      <c r="S99" s="72" t="str">
        <f t="shared" si="7"/>
        <v/>
      </c>
      <c r="T99" s="85" t="str">
        <f>IFERROR(MIN(VLOOKUP($B99,'Measure&amp;Incentive Picklist'!$E:$J,5,FALSE)*F99*(G99/12000),S99),"")</f>
        <v/>
      </c>
      <c r="U99" s="127"/>
      <c r="V99" s="65">
        <f t="shared" si="10"/>
        <v>0</v>
      </c>
      <c r="W99" s="65">
        <f t="shared" si="8"/>
        <v>0</v>
      </c>
      <c r="Z99" s="188" t="str">
        <f t="shared" si="9"/>
        <v/>
      </c>
      <c r="AD99" s="65">
        <f t="shared" si="11"/>
        <v>0</v>
      </c>
      <c r="AE99" s="65">
        <f t="shared" si="11"/>
        <v>0</v>
      </c>
    </row>
    <row r="100" spans="1:31" x14ac:dyDescent="0.25">
      <c r="A100" s="66">
        <f t="shared" si="12"/>
        <v>93</v>
      </c>
      <c r="B100" s="69"/>
      <c r="C100" s="66" t="e">
        <f>VLOOKUP(B100,'Measure&amp;Incentive Picklist'!E:J,2,FALSE)</f>
        <v>#N/A</v>
      </c>
      <c r="D100" s="79"/>
      <c r="E100" s="220"/>
      <c r="F100" s="70"/>
      <c r="G100" s="70"/>
      <c r="H100" s="70"/>
      <c r="J100" s="69"/>
      <c r="K100" s="65" t="e">
        <f>VLOOKUP(J100,'HVAC Picklist'!$A$2:$C$61,3,FALSE)</f>
        <v>#N/A</v>
      </c>
      <c r="L100" s="65" t="e">
        <f>VLOOKUP(J100,'HVAC Picklist'!$A$2:$D$61,4,FALSE)</f>
        <v>#N/A</v>
      </c>
      <c r="M100" s="69"/>
      <c r="N100" s="83"/>
      <c r="O100" s="69"/>
      <c r="P100" s="69"/>
      <c r="Q100" s="71"/>
      <c r="R100" s="71"/>
      <c r="S100" s="72" t="str">
        <f t="shared" si="7"/>
        <v/>
      </c>
      <c r="T100" s="85" t="str">
        <f>IFERROR(MIN(VLOOKUP($B100,'Measure&amp;Incentive Picklist'!$E:$J,5,FALSE)*F100*(G100/12000),S100),"")</f>
        <v/>
      </c>
      <c r="U100" s="127"/>
      <c r="V100" s="65">
        <f t="shared" si="10"/>
        <v>0</v>
      </c>
      <c r="W100" s="65">
        <f t="shared" si="8"/>
        <v>0</v>
      </c>
      <c r="Z100" s="188" t="str">
        <f t="shared" si="9"/>
        <v/>
      </c>
      <c r="AD100" s="65">
        <f t="shared" si="11"/>
        <v>0</v>
      </c>
      <c r="AE100" s="65">
        <f t="shared" si="11"/>
        <v>0</v>
      </c>
    </row>
    <row r="101" spans="1:31" x14ac:dyDescent="0.25">
      <c r="A101" s="66">
        <f t="shared" si="12"/>
        <v>94</v>
      </c>
      <c r="B101" s="69"/>
      <c r="C101" s="66" t="e">
        <f>VLOOKUP(B101,'Measure&amp;Incentive Picklist'!E:J,2,FALSE)</f>
        <v>#N/A</v>
      </c>
      <c r="D101" s="79"/>
      <c r="E101" s="220"/>
      <c r="F101" s="70"/>
      <c r="G101" s="70"/>
      <c r="H101" s="70"/>
      <c r="J101" s="69"/>
      <c r="K101" s="65" t="e">
        <f>VLOOKUP(J101,'HVAC Picklist'!$A$2:$C$61,3,FALSE)</f>
        <v>#N/A</v>
      </c>
      <c r="L101" s="65" t="e">
        <f>VLOOKUP(J101,'HVAC Picklist'!$A$2:$D$61,4,FALSE)</f>
        <v>#N/A</v>
      </c>
      <c r="M101" s="69"/>
      <c r="N101" s="83"/>
      <c r="O101" s="69"/>
      <c r="P101" s="69"/>
      <c r="Q101" s="71"/>
      <c r="R101" s="71"/>
      <c r="S101" s="72" t="str">
        <f t="shared" si="7"/>
        <v/>
      </c>
      <c r="T101" s="85" t="str">
        <f>IFERROR(MIN(VLOOKUP($B101,'Measure&amp;Incentive Picklist'!$E:$J,5,FALSE)*F101*(G101/12000),S101),"")</f>
        <v/>
      </c>
      <c r="U101" s="127"/>
      <c r="V101" s="65">
        <f t="shared" si="10"/>
        <v>0</v>
      </c>
      <c r="W101" s="65">
        <f t="shared" si="8"/>
        <v>0</v>
      </c>
      <c r="Z101" s="188" t="str">
        <f t="shared" si="9"/>
        <v/>
      </c>
      <c r="AD101" s="65">
        <f t="shared" si="11"/>
        <v>0</v>
      </c>
      <c r="AE101" s="65">
        <f t="shared" si="11"/>
        <v>0</v>
      </c>
    </row>
    <row r="102" spans="1:31" x14ac:dyDescent="0.25">
      <c r="A102" s="66">
        <f t="shared" si="12"/>
        <v>95</v>
      </c>
      <c r="B102" s="69"/>
      <c r="C102" s="66" t="e">
        <f>VLOOKUP(B102,'Measure&amp;Incentive Picklist'!E:J,2,FALSE)</f>
        <v>#N/A</v>
      </c>
      <c r="D102" s="79"/>
      <c r="E102" s="220"/>
      <c r="F102" s="70"/>
      <c r="G102" s="70"/>
      <c r="H102" s="70"/>
      <c r="J102" s="69"/>
      <c r="K102" s="65" t="e">
        <f>VLOOKUP(J102,'HVAC Picklist'!$A$2:$C$61,3,FALSE)</f>
        <v>#N/A</v>
      </c>
      <c r="L102" s="65" t="e">
        <f>VLOOKUP(J102,'HVAC Picklist'!$A$2:$D$61,4,FALSE)</f>
        <v>#N/A</v>
      </c>
      <c r="M102" s="69"/>
      <c r="N102" s="83"/>
      <c r="O102" s="69"/>
      <c r="P102" s="69"/>
      <c r="Q102" s="71"/>
      <c r="R102" s="71"/>
      <c r="S102" s="72" t="str">
        <f t="shared" si="7"/>
        <v/>
      </c>
      <c r="T102" s="85" t="str">
        <f>IFERROR(MIN(VLOOKUP($B102,'Measure&amp;Incentive Picklist'!$E:$J,5,FALSE)*F102*(G102/12000),S102),"")</f>
        <v/>
      </c>
      <c r="U102" s="127"/>
      <c r="V102" s="65">
        <f t="shared" si="10"/>
        <v>0</v>
      </c>
      <c r="W102" s="65">
        <f t="shared" si="8"/>
        <v>0</v>
      </c>
      <c r="Z102" s="188" t="str">
        <f t="shared" si="9"/>
        <v/>
      </c>
      <c r="AD102" s="65">
        <f t="shared" si="11"/>
        <v>0</v>
      </c>
      <c r="AE102" s="65">
        <f t="shared" si="11"/>
        <v>0</v>
      </c>
    </row>
    <row r="103" spans="1:31" x14ac:dyDescent="0.25">
      <c r="A103" s="66">
        <f t="shared" si="12"/>
        <v>96</v>
      </c>
      <c r="B103" s="69"/>
      <c r="C103" s="66" t="e">
        <f>VLOOKUP(B103,'Measure&amp;Incentive Picklist'!E:J,2,FALSE)</f>
        <v>#N/A</v>
      </c>
      <c r="D103" s="79"/>
      <c r="E103" s="220"/>
      <c r="F103" s="70"/>
      <c r="G103" s="70"/>
      <c r="H103" s="70"/>
      <c r="J103" s="69"/>
      <c r="K103" s="65" t="e">
        <f>VLOOKUP(J103,'HVAC Picklist'!$A$2:$C$61,3,FALSE)</f>
        <v>#N/A</v>
      </c>
      <c r="L103" s="65" t="e">
        <f>VLOOKUP(J103,'HVAC Picklist'!$A$2:$D$61,4,FALSE)</f>
        <v>#N/A</v>
      </c>
      <c r="M103" s="69"/>
      <c r="N103" s="83"/>
      <c r="O103" s="69"/>
      <c r="P103" s="69"/>
      <c r="Q103" s="71"/>
      <c r="R103" s="71"/>
      <c r="S103" s="72" t="str">
        <f t="shared" si="7"/>
        <v/>
      </c>
      <c r="T103" s="85" t="str">
        <f>IFERROR(MIN(VLOOKUP($B103,'Measure&amp;Incentive Picklist'!$E:$J,5,FALSE)*F103*(G103/12000),S103),"")</f>
        <v/>
      </c>
      <c r="U103" s="127"/>
      <c r="V103" s="65">
        <f t="shared" si="10"/>
        <v>0</v>
      </c>
      <c r="W103" s="65">
        <f t="shared" si="8"/>
        <v>0</v>
      </c>
      <c r="Z103" s="188" t="str">
        <f t="shared" si="9"/>
        <v/>
      </c>
      <c r="AD103" s="65">
        <f t="shared" si="11"/>
        <v>0</v>
      </c>
      <c r="AE103" s="65">
        <f t="shared" si="11"/>
        <v>0</v>
      </c>
    </row>
    <row r="104" spans="1:31" x14ac:dyDescent="0.25">
      <c r="A104" s="66">
        <f t="shared" si="12"/>
        <v>97</v>
      </c>
      <c r="B104" s="69"/>
      <c r="C104" s="66" t="e">
        <f>VLOOKUP(B104,'Measure&amp;Incentive Picklist'!E:J,2,FALSE)</f>
        <v>#N/A</v>
      </c>
      <c r="D104" s="79"/>
      <c r="E104" s="220"/>
      <c r="F104" s="70"/>
      <c r="G104" s="70"/>
      <c r="H104" s="70"/>
      <c r="J104" s="69"/>
      <c r="K104" s="65" t="e">
        <f>VLOOKUP(J104,'HVAC Picklist'!$A$2:$C$61,3,FALSE)</f>
        <v>#N/A</v>
      </c>
      <c r="L104" s="65" t="e">
        <f>VLOOKUP(J104,'HVAC Picklist'!$A$2:$D$61,4,FALSE)</f>
        <v>#N/A</v>
      </c>
      <c r="M104" s="69"/>
      <c r="N104" s="83"/>
      <c r="O104" s="69"/>
      <c r="P104" s="69"/>
      <c r="Q104" s="71"/>
      <c r="R104" s="71"/>
      <c r="S104" s="72" t="str">
        <f t="shared" si="7"/>
        <v/>
      </c>
      <c r="T104" s="85" t="str">
        <f>IFERROR(MIN(VLOOKUP($B104,'Measure&amp;Incentive Picklist'!$E:$J,5,FALSE)*F104*(G104/12000),S104),"")</f>
        <v/>
      </c>
      <c r="U104" s="127"/>
      <c r="V104" s="65">
        <f t="shared" si="10"/>
        <v>0</v>
      </c>
      <c r="W104" s="65">
        <f t="shared" ref="W104:W135" si="13">IF(AND(B104&gt;0,ISERROR(V176)),1,0)</f>
        <v>0</v>
      </c>
      <c r="Z104" s="188" t="str">
        <f t="shared" si="9"/>
        <v/>
      </c>
      <c r="AD104" s="65">
        <f t="shared" si="11"/>
        <v>0</v>
      </c>
      <c r="AE104" s="65">
        <f t="shared" si="11"/>
        <v>0</v>
      </c>
    </row>
    <row r="105" spans="1:31" x14ac:dyDescent="0.25">
      <c r="A105" s="66">
        <f t="shared" si="12"/>
        <v>98</v>
      </c>
      <c r="B105" s="69"/>
      <c r="C105" s="66" t="e">
        <f>VLOOKUP(B105,'Measure&amp;Incentive Picklist'!E:J,2,FALSE)</f>
        <v>#N/A</v>
      </c>
      <c r="D105" s="79"/>
      <c r="E105" s="220"/>
      <c r="F105" s="70"/>
      <c r="G105" s="70"/>
      <c r="H105" s="70"/>
      <c r="J105" s="69"/>
      <c r="K105" s="65" t="e">
        <f>VLOOKUP(J105,'HVAC Picklist'!$A$2:$C$61,3,FALSE)</f>
        <v>#N/A</v>
      </c>
      <c r="L105" s="65" t="e">
        <f>VLOOKUP(J105,'HVAC Picklist'!$A$2:$D$61,4,FALSE)</f>
        <v>#N/A</v>
      </c>
      <c r="M105" s="69"/>
      <c r="N105" s="83"/>
      <c r="O105" s="69"/>
      <c r="P105" s="69"/>
      <c r="Q105" s="71"/>
      <c r="R105" s="71"/>
      <c r="S105" s="72" t="str">
        <f t="shared" si="7"/>
        <v/>
      </c>
      <c r="T105" s="85" t="str">
        <f>IFERROR(MIN(VLOOKUP($B105,'Measure&amp;Incentive Picklist'!$E:$J,5,FALSE)*F105*(G105/12000),S105),"")</f>
        <v/>
      </c>
      <c r="U105" s="127"/>
      <c r="V105" s="65">
        <f t="shared" si="10"/>
        <v>0</v>
      </c>
      <c r="W105" s="65">
        <f t="shared" si="13"/>
        <v>0</v>
      </c>
      <c r="Z105" s="188" t="str">
        <f t="shared" si="9"/>
        <v/>
      </c>
      <c r="AD105" s="65">
        <f t="shared" si="11"/>
        <v>0</v>
      </c>
      <c r="AE105" s="65">
        <f t="shared" si="11"/>
        <v>0</v>
      </c>
    </row>
    <row r="106" spans="1:31" x14ac:dyDescent="0.25">
      <c r="A106" s="66">
        <f t="shared" si="12"/>
        <v>99</v>
      </c>
      <c r="B106" s="69"/>
      <c r="C106" s="66" t="e">
        <f>VLOOKUP(B106,'Measure&amp;Incentive Picklist'!E:J,2,FALSE)</f>
        <v>#N/A</v>
      </c>
      <c r="D106" s="79"/>
      <c r="E106" s="220"/>
      <c r="F106" s="70"/>
      <c r="G106" s="70"/>
      <c r="H106" s="70"/>
      <c r="J106" s="69"/>
      <c r="K106" s="65" t="e">
        <f>VLOOKUP(J106,'HVAC Picklist'!$A$2:$C$61,3,FALSE)</f>
        <v>#N/A</v>
      </c>
      <c r="L106" s="65" t="e">
        <f>VLOOKUP(J106,'HVAC Picklist'!$A$2:$D$61,4,FALSE)</f>
        <v>#N/A</v>
      </c>
      <c r="M106" s="69"/>
      <c r="N106" s="83"/>
      <c r="O106" s="69"/>
      <c r="P106" s="69"/>
      <c r="Q106" s="71"/>
      <c r="R106" s="71"/>
      <c r="S106" s="72" t="str">
        <f t="shared" si="7"/>
        <v/>
      </c>
      <c r="T106" s="85" t="str">
        <f>IFERROR(MIN(VLOOKUP($B106,'Measure&amp;Incentive Picklist'!$E:$J,5,FALSE)*F106*(G106/12000),S106),"")</f>
        <v/>
      </c>
      <c r="U106" s="127"/>
      <c r="V106" s="65">
        <f t="shared" si="10"/>
        <v>0</v>
      </c>
      <c r="W106" s="65">
        <f t="shared" si="13"/>
        <v>0</v>
      </c>
      <c r="Z106" s="188" t="str">
        <f t="shared" si="9"/>
        <v/>
      </c>
      <c r="AD106" s="65">
        <f t="shared" si="11"/>
        <v>0</v>
      </c>
      <c r="AE106" s="65">
        <f t="shared" si="11"/>
        <v>0</v>
      </c>
    </row>
    <row r="107" spans="1:31" x14ac:dyDescent="0.25">
      <c r="A107" s="66">
        <f t="shared" si="12"/>
        <v>100</v>
      </c>
      <c r="B107" s="69"/>
      <c r="C107" s="66" t="e">
        <f>VLOOKUP(B107,'Measure&amp;Incentive Picklist'!E:J,2,FALSE)</f>
        <v>#N/A</v>
      </c>
      <c r="D107" s="79"/>
      <c r="E107" s="220"/>
      <c r="F107" s="70"/>
      <c r="G107" s="70"/>
      <c r="H107" s="70"/>
      <c r="J107" s="69"/>
      <c r="K107" s="65" t="e">
        <f>VLOOKUP(J107,'HVAC Picklist'!$A$2:$C$61,3,FALSE)</f>
        <v>#N/A</v>
      </c>
      <c r="L107" s="65" t="e">
        <f>VLOOKUP(J107,'HVAC Picklist'!$A$2:$D$61,4,FALSE)</f>
        <v>#N/A</v>
      </c>
      <c r="M107" s="69"/>
      <c r="N107" s="83"/>
      <c r="O107" s="69"/>
      <c r="P107" s="69"/>
      <c r="Q107" s="71"/>
      <c r="R107" s="71"/>
      <c r="S107" s="72" t="str">
        <f t="shared" si="7"/>
        <v/>
      </c>
      <c r="T107" s="85" t="str">
        <f>IFERROR(MIN(VLOOKUP($B107,'Measure&amp;Incentive Picklist'!$E:$J,5,FALSE)*F107*(G107/12000),S107),"")</f>
        <v/>
      </c>
      <c r="U107" s="127"/>
      <c r="V107" s="65">
        <f t="shared" si="10"/>
        <v>0</v>
      </c>
      <c r="W107" s="65">
        <f t="shared" si="13"/>
        <v>0</v>
      </c>
      <c r="Z107" s="188" t="str">
        <f t="shared" si="9"/>
        <v/>
      </c>
      <c r="AD107" s="65">
        <f t="shared" si="11"/>
        <v>0</v>
      </c>
      <c r="AE107" s="65">
        <f t="shared" si="11"/>
        <v>0</v>
      </c>
    </row>
    <row r="108" spans="1:31" x14ac:dyDescent="0.25">
      <c r="A108" s="66">
        <f t="shared" si="12"/>
        <v>101</v>
      </c>
      <c r="B108" s="69"/>
      <c r="C108" s="66" t="e">
        <f>VLOOKUP(B108,'Measure&amp;Incentive Picklist'!E:J,2,FALSE)</f>
        <v>#N/A</v>
      </c>
      <c r="D108" s="79"/>
      <c r="E108" s="220"/>
      <c r="F108" s="70"/>
      <c r="G108" s="70"/>
      <c r="H108" s="70"/>
      <c r="J108" s="69"/>
      <c r="K108" s="65" t="e">
        <f>VLOOKUP(J108,'HVAC Picklist'!$A$2:$C$61,3,FALSE)</f>
        <v>#N/A</v>
      </c>
      <c r="L108" s="65" t="e">
        <f>VLOOKUP(J108,'HVAC Picklist'!$A$2:$D$61,4,FALSE)</f>
        <v>#N/A</v>
      </c>
      <c r="M108" s="69"/>
      <c r="N108" s="83"/>
      <c r="O108" s="69"/>
      <c r="P108" s="69"/>
      <c r="Q108" s="71"/>
      <c r="R108" s="71"/>
      <c r="S108" s="72" t="str">
        <f t="shared" si="7"/>
        <v/>
      </c>
      <c r="T108" s="85" t="str">
        <f>IFERROR(MIN(VLOOKUP($B108,'Measure&amp;Incentive Picklist'!$E:$J,5,FALSE)*F108*(G108/12000),S108),"")</f>
        <v/>
      </c>
      <c r="U108" s="127"/>
      <c r="V108" s="65">
        <f t="shared" si="10"/>
        <v>0</v>
      </c>
      <c r="W108" s="65">
        <f t="shared" si="13"/>
        <v>0</v>
      </c>
      <c r="Z108" s="188" t="str">
        <f t="shared" si="9"/>
        <v/>
      </c>
      <c r="AD108" s="65">
        <f t="shared" si="11"/>
        <v>0</v>
      </c>
      <c r="AE108" s="65">
        <f t="shared" si="11"/>
        <v>0</v>
      </c>
    </row>
    <row r="109" spans="1:31" x14ac:dyDescent="0.25">
      <c r="A109" s="66">
        <f t="shared" si="12"/>
        <v>102</v>
      </c>
      <c r="B109" s="69"/>
      <c r="C109" s="66" t="e">
        <f>VLOOKUP(B109,'Measure&amp;Incentive Picklist'!E:J,2,FALSE)</f>
        <v>#N/A</v>
      </c>
      <c r="D109" s="79"/>
      <c r="E109" s="220"/>
      <c r="F109" s="70"/>
      <c r="G109" s="70"/>
      <c r="H109" s="70"/>
      <c r="J109" s="69"/>
      <c r="K109" s="65" t="e">
        <f>VLOOKUP(J109,'HVAC Picklist'!$A$2:$C$61,3,FALSE)</f>
        <v>#N/A</v>
      </c>
      <c r="L109" s="65" t="e">
        <f>VLOOKUP(J109,'HVAC Picklist'!$A$2:$D$61,4,FALSE)</f>
        <v>#N/A</v>
      </c>
      <c r="M109" s="69"/>
      <c r="N109" s="83"/>
      <c r="O109" s="69"/>
      <c r="P109" s="69"/>
      <c r="Q109" s="71"/>
      <c r="R109" s="71"/>
      <c r="S109" s="72" t="str">
        <f t="shared" si="7"/>
        <v/>
      </c>
      <c r="T109" s="85" t="str">
        <f>IFERROR(MIN(VLOOKUP($B109,'Measure&amp;Incentive Picklist'!$E:$J,5,FALSE)*F109*(G109/12000),S109),"")</f>
        <v/>
      </c>
      <c r="U109" s="127"/>
      <c r="V109" s="65">
        <f t="shared" si="10"/>
        <v>0</v>
      </c>
      <c r="W109" s="65">
        <f t="shared" si="13"/>
        <v>0</v>
      </c>
      <c r="Z109" s="188" t="str">
        <f t="shared" si="9"/>
        <v/>
      </c>
      <c r="AD109" s="65">
        <f t="shared" si="11"/>
        <v>0</v>
      </c>
      <c r="AE109" s="65">
        <f t="shared" si="11"/>
        <v>0</v>
      </c>
    </row>
    <row r="110" spans="1:31" x14ac:dyDescent="0.25">
      <c r="A110" s="66">
        <f t="shared" si="12"/>
        <v>103</v>
      </c>
      <c r="B110" s="69"/>
      <c r="C110" s="66" t="e">
        <f>VLOOKUP(B110,'Measure&amp;Incentive Picklist'!E:J,2,FALSE)</f>
        <v>#N/A</v>
      </c>
      <c r="D110" s="79"/>
      <c r="E110" s="220"/>
      <c r="F110" s="70"/>
      <c r="G110" s="70"/>
      <c r="H110" s="70"/>
      <c r="J110" s="69"/>
      <c r="K110" s="65" t="e">
        <f>VLOOKUP(J110,'HVAC Picklist'!$A$2:$C$61,3,FALSE)</f>
        <v>#N/A</v>
      </c>
      <c r="L110" s="65" t="e">
        <f>VLOOKUP(J110,'HVAC Picklist'!$A$2:$D$61,4,FALSE)</f>
        <v>#N/A</v>
      </c>
      <c r="M110" s="69"/>
      <c r="N110" s="83"/>
      <c r="O110" s="69"/>
      <c r="P110" s="69"/>
      <c r="Q110" s="71"/>
      <c r="R110" s="71"/>
      <c r="S110" s="72" t="str">
        <f t="shared" si="7"/>
        <v/>
      </c>
      <c r="T110" s="85" t="str">
        <f>IFERROR(MIN(VLOOKUP($B110,'Measure&amp;Incentive Picklist'!$E:$J,5,FALSE)*F110*(G110/12000),S110),"")</f>
        <v/>
      </c>
      <c r="U110" s="127"/>
      <c r="V110" s="65">
        <f t="shared" si="10"/>
        <v>0</v>
      </c>
      <c r="W110" s="65">
        <f t="shared" si="13"/>
        <v>0</v>
      </c>
      <c r="Z110" s="188" t="str">
        <f t="shared" si="9"/>
        <v/>
      </c>
      <c r="AD110" s="65">
        <f t="shared" si="11"/>
        <v>0</v>
      </c>
      <c r="AE110" s="65">
        <f t="shared" si="11"/>
        <v>0</v>
      </c>
    </row>
    <row r="111" spans="1:31" x14ac:dyDescent="0.25">
      <c r="A111" s="66">
        <f t="shared" si="12"/>
        <v>104</v>
      </c>
      <c r="B111" s="69"/>
      <c r="C111" s="66" t="e">
        <f>VLOOKUP(B111,'Measure&amp;Incentive Picklist'!E:J,2,FALSE)</f>
        <v>#N/A</v>
      </c>
      <c r="D111" s="79"/>
      <c r="E111" s="220"/>
      <c r="F111" s="70"/>
      <c r="G111" s="70"/>
      <c r="H111" s="70"/>
      <c r="J111" s="69"/>
      <c r="K111" s="65" t="e">
        <f>VLOOKUP(J111,'HVAC Picklist'!$A$2:$C$61,3,FALSE)</f>
        <v>#N/A</v>
      </c>
      <c r="L111" s="65" t="e">
        <f>VLOOKUP(J111,'HVAC Picklist'!$A$2:$D$61,4,FALSE)</f>
        <v>#N/A</v>
      </c>
      <c r="M111" s="69"/>
      <c r="N111" s="83"/>
      <c r="O111" s="69"/>
      <c r="P111" s="69"/>
      <c r="Q111" s="71"/>
      <c r="R111" s="71"/>
      <c r="S111" s="72" t="str">
        <f t="shared" si="7"/>
        <v/>
      </c>
      <c r="T111" s="85" t="str">
        <f>IFERROR(MIN(VLOOKUP($B111,'Measure&amp;Incentive Picklist'!$E:$J,5,FALSE)*F111*(G111/12000),S111),"")</f>
        <v/>
      </c>
      <c r="U111" s="127"/>
      <c r="V111" s="65">
        <f t="shared" si="10"/>
        <v>0</v>
      </c>
      <c r="W111" s="65">
        <f t="shared" si="13"/>
        <v>0</v>
      </c>
      <c r="Z111" s="188" t="str">
        <f t="shared" si="9"/>
        <v/>
      </c>
      <c r="AD111" s="65">
        <f t="shared" si="11"/>
        <v>0</v>
      </c>
      <c r="AE111" s="65">
        <f t="shared" si="11"/>
        <v>0</v>
      </c>
    </row>
    <row r="112" spans="1:31" x14ac:dyDescent="0.25">
      <c r="A112" s="66">
        <f t="shared" si="12"/>
        <v>105</v>
      </c>
      <c r="B112" s="69"/>
      <c r="C112" s="66" t="e">
        <f>VLOOKUP(B112,'Measure&amp;Incentive Picklist'!E:J,2,FALSE)</f>
        <v>#N/A</v>
      </c>
      <c r="D112" s="79"/>
      <c r="E112" s="220"/>
      <c r="F112" s="70"/>
      <c r="G112" s="70"/>
      <c r="H112" s="70"/>
      <c r="J112" s="69"/>
      <c r="K112" s="65" t="e">
        <f>VLOOKUP(J112,'HVAC Picklist'!$A$2:$C$61,3,FALSE)</f>
        <v>#N/A</v>
      </c>
      <c r="L112" s="65" t="e">
        <f>VLOOKUP(J112,'HVAC Picklist'!$A$2:$D$61,4,FALSE)</f>
        <v>#N/A</v>
      </c>
      <c r="M112" s="69"/>
      <c r="N112" s="83"/>
      <c r="O112" s="69"/>
      <c r="P112" s="69"/>
      <c r="Q112" s="71"/>
      <c r="R112" s="71"/>
      <c r="S112" s="72" t="str">
        <f t="shared" si="7"/>
        <v/>
      </c>
      <c r="T112" s="85" t="str">
        <f>IFERROR(MIN(VLOOKUP($B112,'Measure&amp;Incentive Picklist'!$E:$J,5,FALSE)*F112*(G112/12000),S112),"")</f>
        <v/>
      </c>
      <c r="U112" s="127"/>
      <c r="V112" s="65">
        <f t="shared" si="10"/>
        <v>0</v>
      </c>
      <c r="W112" s="65">
        <f t="shared" si="13"/>
        <v>0</v>
      </c>
      <c r="Z112" s="188" t="str">
        <f t="shared" si="9"/>
        <v/>
      </c>
      <c r="AD112" s="65">
        <f t="shared" si="11"/>
        <v>0</v>
      </c>
      <c r="AE112" s="65">
        <f t="shared" si="11"/>
        <v>0</v>
      </c>
    </row>
    <row r="113" spans="1:31" x14ac:dyDescent="0.25">
      <c r="A113" s="66">
        <f t="shared" si="12"/>
        <v>106</v>
      </c>
      <c r="B113" s="69"/>
      <c r="C113" s="66" t="e">
        <f>VLOOKUP(B113,'Measure&amp;Incentive Picklist'!E:J,2,FALSE)</f>
        <v>#N/A</v>
      </c>
      <c r="D113" s="79"/>
      <c r="E113" s="220"/>
      <c r="F113" s="70"/>
      <c r="G113" s="70"/>
      <c r="H113" s="70"/>
      <c r="J113" s="69"/>
      <c r="K113" s="65" t="e">
        <f>VLOOKUP(J113,'HVAC Picklist'!$A$2:$C$61,3,FALSE)</f>
        <v>#N/A</v>
      </c>
      <c r="L113" s="65" t="e">
        <f>VLOOKUP(J113,'HVAC Picklist'!$A$2:$D$61,4,FALSE)</f>
        <v>#N/A</v>
      </c>
      <c r="M113" s="69"/>
      <c r="N113" s="83"/>
      <c r="O113" s="69"/>
      <c r="P113" s="69"/>
      <c r="Q113" s="71"/>
      <c r="R113" s="71"/>
      <c r="S113" s="72" t="str">
        <f t="shared" si="7"/>
        <v/>
      </c>
      <c r="T113" s="85" t="str">
        <f>IFERROR(MIN(VLOOKUP($B113,'Measure&amp;Incentive Picklist'!$E:$J,5,FALSE)*F113*(G113/12000),S113),"")</f>
        <v/>
      </c>
      <c r="U113" s="127"/>
      <c r="V113" s="65">
        <f t="shared" si="10"/>
        <v>0</v>
      </c>
      <c r="W113" s="65">
        <f t="shared" si="13"/>
        <v>0</v>
      </c>
      <c r="Z113" s="188" t="str">
        <f t="shared" si="9"/>
        <v/>
      </c>
      <c r="AD113" s="65">
        <f t="shared" si="11"/>
        <v>0</v>
      </c>
      <c r="AE113" s="65">
        <f t="shared" si="11"/>
        <v>0</v>
      </c>
    </row>
    <row r="114" spans="1:31" x14ac:dyDescent="0.25">
      <c r="A114" s="66">
        <f t="shared" si="12"/>
        <v>107</v>
      </c>
      <c r="B114" s="69"/>
      <c r="C114" s="66" t="e">
        <f>VLOOKUP(B114,'Measure&amp;Incentive Picklist'!E:J,2,FALSE)</f>
        <v>#N/A</v>
      </c>
      <c r="D114" s="79"/>
      <c r="E114" s="220"/>
      <c r="F114" s="70"/>
      <c r="G114" s="70"/>
      <c r="H114" s="70"/>
      <c r="J114" s="69"/>
      <c r="K114" s="65" t="e">
        <f>VLOOKUP(J114,'HVAC Picklist'!$A$2:$C$61,3,FALSE)</f>
        <v>#N/A</v>
      </c>
      <c r="L114" s="65" t="e">
        <f>VLOOKUP(J114,'HVAC Picklist'!$A$2:$D$61,4,FALSE)</f>
        <v>#N/A</v>
      </c>
      <c r="M114" s="69"/>
      <c r="N114" s="83"/>
      <c r="O114" s="69"/>
      <c r="P114" s="69"/>
      <c r="Q114" s="71"/>
      <c r="R114" s="71"/>
      <c r="S114" s="72" t="str">
        <f t="shared" si="7"/>
        <v/>
      </c>
      <c r="T114" s="85" t="str">
        <f>IFERROR(MIN(VLOOKUP($B114,'Measure&amp;Incentive Picklist'!$E:$J,5,FALSE)*F114*(G114/12000),S114),"")</f>
        <v/>
      </c>
      <c r="U114" s="127"/>
      <c r="V114" s="65">
        <f t="shared" si="10"/>
        <v>0</v>
      </c>
      <c r="W114" s="65">
        <f t="shared" si="13"/>
        <v>0</v>
      </c>
      <c r="Z114" s="188" t="str">
        <f t="shared" si="9"/>
        <v/>
      </c>
      <c r="AD114" s="65">
        <f t="shared" si="11"/>
        <v>0</v>
      </c>
      <c r="AE114" s="65">
        <f t="shared" si="11"/>
        <v>0</v>
      </c>
    </row>
    <row r="115" spans="1:31" x14ac:dyDescent="0.25">
      <c r="A115" s="66">
        <f t="shared" si="12"/>
        <v>108</v>
      </c>
      <c r="B115" s="69"/>
      <c r="C115" s="66" t="e">
        <f>VLOOKUP(B115,'Measure&amp;Incentive Picklist'!E:J,2,FALSE)</f>
        <v>#N/A</v>
      </c>
      <c r="D115" s="79"/>
      <c r="E115" s="220"/>
      <c r="F115" s="70"/>
      <c r="G115" s="70"/>
      <c r="H115" s="70"/>
      <c r="J115" s="69"/>
      <c r="K115" s="65" t="e">
        <f>VLOOKUP(J115,'HVAC Picklist'!$A$2:$C$61,3,FALSE)</f>
        <v>#N/A</v>
      </c>
      <c r="L115" s="65" t="e">
        <f>VLOOKUP(J115,'HVAC Picklist'!$A$2:$D$61,4,FALSE)</f>
        <v>#N/A</v>
      </c>
      <c r="M115" s="69"/>
      <c r="N115" s="83"/>
      <c r="O115" s="69"/>
      <c r="P115" s="69"/>
      <c r="Q115" s="71"/>
      <c r="R115" s="71"/>
      <c r="S115" s="72" t="str">
        <f t="shared" si="7"/>
        <v/>
      </c>
      <c r="T115" s="85" t="str">
        <f>IFERROR(MIN(VLOOKUP($B115,'Measure&amp;Incentive Picklist'!$E:$J,5,FALSE)*F115*(G115/12000),S115),"")</f>
        <v/>
      </c>
      <c r="U115" s="127"/>
      <c r="V115" s="65">
        <f t="shared" si="10"/>
        <v>0</v>
      </c>
      <c r="W115" s="65">
        <f t="shared" si="13"/>
        <v>0</v>
      </c>
      <c r="Z115" s="188" t="str">
        <f t="shared" si="9"/>
        <v/>
      </c>
      <c r="AD115" s="65">
        <f t="shared" si="11"/>
        <v>0</v>
      </c>
      <c r="AE115" s="65">
        <f t="shared" si="11"/>
        <v>0</v>
      </c>
    </row>
    <row r="116" spans="1:31" x14ac:dyDescent="0.25">
      <c r="A116" s="66">
        <f t="shared" si="12"/>
        <v>109</v>
      </c>
      <c r="B116" s="69"/>
      <c r="C116" s="66" t="e">
        <f>VLOOKUP(B116,'Measure&amp;Incentive Picklist'!E:J,2,FALSE)</f>
        <v>#N/A</v>
      </c>
      <c r="D116" s="79"/>
      <c r="E116" s="220"/>
      <c r="F116" s="70"/>
      <c r="G116" s="70"/>
      <c r="H116" s="70"/>
      <c r="J116" s="69"/>
      <c r="K116" s="65" t="e">
        <f>VLOOKUP(J116,'HVAC Picklist'!$A$2:$C$61,3,FALSE)</f>
        <v>#N/A</v>
      </c>
      <c r="L116" s="65" t="e">
        <f>VLOOKUP(J116,'HVAC Picklist'!$A$2:$D$61,4,FALSE)</f>
        <v>#N/A</v>
      </c>
      <c r="M116" s="69"/>
      <c r="N116" s="83"/>
      <c r="O116" s="69"/>
      <c r="P116" s="69"/>
      <c r="Q116" s="71"/>
      <c r="R116" s="71"/>
      <c r="S116" s="72" t="str">
        <f t="shared" si="7"/>
        <v/>
      </c>
      <c r="T116" s="85" t="str">
        <f>IFERROR(MIN(VLOOKUP($B116,'Measure&amp;Incentive Picklist'!$E:$J,5,FALSE)*F116*(G116/12000),S116),"")</f>
        <v/>
      </c>
      <c r="U116" s="127"/>
      <c r="V116" s="65">
        <f t="shared" si="10"/>
        <v>0</v>
      </c>
      <c r="W116" s="65">
        <f t="shared" si="13"/>
        <v>0</v>
      </c>
      <c r="Z116" s="188" t="str">
        <f t="shared" si="9"/>
        <v/>
      </c>
      <c r="AD116" s="65">
        <f t="shared" si="11"/>
        <v>0</v>
      </c>
      <c r="AE116" s="65">
        <f t="shared" si="11"/>
        <v>0</v>
      </c>
    </row>
    <row r="117" spans="1:31" x14ac:dyDescent="0.25">
      <c r="A117" s="66">
        <f t="shared" si="12"/>
        <v>110</v>
      </c>
      <c r="B117" s="69"/>
      <c r="C117" s="66" t="e">
        <f>VLOOKUP(B117,'Measure&amp;Incentive Picklist'!E:J,2,FALSE)</f>
        <v>#N/A</v>
      </c>
      <c r="D117" s="79"/>
      <c r="E117" s="220"/>
      <c r="F117" s="70"/>
      <c r="G117" s="70"/>
      <c r="H117" s="70"/>
      <c r="J117" s="69"/>
      <c r="K117" s="65" t="e">
        <f>VLOOKUP(J117,'HVAC Picklist'!$A$2:$C$61,3,FALSE)</f>
        <v>#N/A</v>
      </c>
      <c r="L117" s="65" t="e">
        <f>VLOOKUP(J117,'HVAC Picklist'!$A$2:$D$61,4,FALSE)</f>
        <v>#N/A</v>
      </c>
      <c r="M117" s="69"/>
      <c r="N117" s="83"/>
      <c r="O117" s="69"/>
      <c r="P117" s="69"/>
      <c r="Q117" s="71"/>
      <c r="R117" s="71"/>
      <c r="S117" s="72" t="str">
        <f t="shared" si="7"/>
        <v/>
      </c>
      <c r="T117" s="85" t="str">
        <f>IFERROR(MIN(VLOOKUP($B117,'Measure&amp;Incentive Picklist'!$E:$J,5,FALSE)*F117*(G117/12000),S117),"")</f>
        <v/>
      </c>
      <c r="U117" s="127"/>
      <c r="V117" s="65">
        <f t="shared" si="10"/>
        <v>0</v>
      </c>
      <c r="W117" s="65">
        <f t="shared" si="13"/>
        <v>0</v>
      </c>
      <c r="Z117" s="188" t="str">
        <f t="shared" si="9"/>
        <v/>
      </c>
      <c r="AD117" s="65">
        <f t="shared" si="11"/>
        <v>0</v>
      </c>
      <c r="AE117" s="65">
        <f t="shared" si="11"/>
        <v>0</v>
      </c>
    </row>
    <row r="118" spans="1:31" x14ac:dyDescent="0.25">
      <c r="A118" s="66">
        <f t="shared" si="12"/>
        <v>111</v>
      </c>
      <c r="B118" s="69"/>
      <c r="C118" s="66" t="e">
        <f>VLOOKUP(B118,'Measure&amp;Incentive Picklist'!E:J,2,FALSE)</f>
        <v>#N/A</v>
      </c>
      <c r="D118" s="79"/>
      <c r="E118" s="220"/>
      <c r="F118" s="70"/>
      <c r="G118" s="70"/>
      <c r="H118" s="70"/>
      <c r="J118" s="69"/>
      <c r="K118" s="65" t="e">
        <f>VLOOKUP(J118,'HVAC Picklist'!$A$2:$C$61,3,FALSE)</f>
        <v>#N/A</v>
      </c>
      <c r="L118" s="65" t="e">
        <f>VLOOKUP(J118,'HVAC Picklist'!$A$2:$D$61,4,FALSE)</f>
        <v>#N/A</v>
      </c>
      <c r="M118" s="69"/>
      <c r="N118" s="83"/>
      <c r="O118" s="69"/>
      <c r="P118" s="69"/>
      <c r="Q118" s="71"/>
      <c r="R118" s="71"/>
      <c r="S118" s="72" t="str">
        <f t="shared" si="7"/>
        <v/>
      </c>
      <c r="T118" s="85" t="str">
        <f>IFERROR(MIN(VLOOKUP($B118,'Measure&amp;Incentive Picklist'!$E:$J,5,FALSE)*F118*(G118/12000),S118),"")</f>
        <v/>
      </c>
      <c r="U118" s="127"/>
      <c r="V118" s="65">
        <f t="shared" si="10"/>
        <v>0</v>
      </c>
      <c r="W118" s="65">
        <f t="shared" si="13"/>
        <v>0</v>
      </c>
      <c r="Z118" s="188" t="str">
        <f t="shared" si="9"/>
        <v/>
      </c>
      <c r="AD118" s="65">
        <f t="shared" si="11"/>
        <v>0</v>
      </c>
      <c r="AE118" s="65">
        <f t="shared" si="11"/>
        <v>0</v>
      </c>
    </row>
    <row r="119" spans="1:31" x14ac:dyDescent="0.25">
      <c r="A119" s="66">
        <f t="shared" si="12"/>
        <v>112</v>
      </c>
      <c r="B119" s="69"/>
      <c r="C119" s="66" t="e">
        <f>VLOOKUP(B119,'Measure&amp;Incentive Picklist'!E:J,2,FALSE)</f>
        <v>#N/A</v>
      </c>
      <c r="D119" s="79"/>
      <c r="E119" s="220"/>
      <c r="F119" s="70"/>
      <c r="G119" s="70"/>
      <c r="H119" s="70"/>
      <c r="J119" s="69"/>
      <c r="K119" s="65" t="e">
        <f>VLOOKUP(J119,'HVAC Picklist'!$A$2:$C$61,3,FALSE)</f>
        <v>#N/A</v>
      </c>
      <c r="L119" s="65" t="e">
        <f>VLOOKUP(J119,'HVAC Picklist'!$A$2:$D$61,4,FALSE)</f>
        <v>#N/A</v>
      </c>
      <c r="M119" s="69"/>
      <c r="N119" s="83"/>
      <c r="O119" s="69"/>
      <c r="P119" s="69"/>
      <c r="Q119" s="71"/>
      <c r="R119" s="71"/>
      <c r="S119" s="72" t="str">
        <f t="shared" si="7"/>
        <v/>
      </c>
      <c r="T119" s="85" t="str">
        <f>IFERROR(MIN(VLOOKUP($B119,'Measure&amp;Incentive Picklist'!$E:$J,5,FALSE)*F119*(G119/12000),S119),"")</f>
        <v/>
      </c>
      <c r="U119" s="127"/>
      <c r="V119" s="65">
        <f t="shared" si="10"/>
        <v>0</v>
      </c>
      <c r="W119" s="65">
        <f t="shared" si="13"/>
        <v>0</v>
      </c>
      <c r="Z119" s="188" t="str">
        <f t="shared" si="9"/>
        <v/>
      </c>
      <c r="AD119" s="65">
        <f t="shared" si="11"/>
        <v>0</v>
      </c>
      <c r="AE119" s="65">
        <f t="shared" si="11"/>
        <v>0</v>
      </c>
    </row>
    <row r="120" spans="1:31" x14ac:dyDescent="0.25">
      <c r="A120" s="66">
        <f t="shared" si="12"/>
        <v>113</v>
      </c>
      <c r="B120" s="69"/>
      <c r="C120" s="66" t="e">
        <f>VLOOKUP(B120,'Measure&amp;Incentive Picklist'!E:J,2,FALSE)</f>
        <v>#N/A</v>
      </c>
      <c r="D120" s="79"/>
      <c r="E120" s="220"/>
      <c r="F120" s="70"/>
      <c r="G120" s="70"/>
      <c r="H120" s="70"/>
      <c r="J120" s="69"/>
      <c r="K120" s="65" t="e">
        <f>VLOOKUP(J120,'HVAC Picklist'!$A$2:$C$61,3,FALSE)</f>
        <v>#N/A</v>
      </c>
      <c r="L120" s="65" t="e">
        <f>VLOOKUP(J120,'HVAC Picklist'!$A$2:$D$61,4,FALSE)</f>
        <v>#N/A</v>
      </c>
      <c r="M120" s="69"/>
      <c r="N120" s="83"/>
      <c r="O120" s="69"/>
      <c r="P120" s="69"/>
      <c r="Q120" s="71"/>
      <c r="R120" s="71"/>
      <c r="S120" s="72" t="str">
        <f t="shared" si="7"/>
        <v/>
      </c>
      <c r="T120" s="85" t="str">
        <f>IFERROR(MIN(VLOOKUP($B120,'Measure&amp;Incentive Picklist'!$E:$J,5,FALSE)*F120*(G120/12000),S120),"")</f>
        <v/>
      </c>
      <c r="U120" s="127"/>
      <c r="V120" s="65">
        <f t="shared" si="10"/>
        <v>0</v>
      </c>
      <c r="W120" s="65">
        <f t="shared" si="13"/>
        <v>0</v>
      </c>
      <c r="Z120" s="188" t="str">
        <f t="shared" si="9"/>
        <v/>
      </c>
      <c r="AD120" s="65">
        <f t="shared" si="11"/>
        <v>0</v>
      </c>
      <c r="AE120" s="65">
        <f t="shared" si="11"/>
        <v>0</v>
      </c>
    </row>
    <row r="121" spans="1:31" x14ac:dyDescent="0.25">
      <c r="A121" s="66">
        <f t="shared" si="12"/>
        <v>114</v>
      </c>
      <c r="B121" s="69"/>
      <c r="C121" s="66" t="e">
        <f>VLOOKUP(B121,'Measure&amp;Incentive Picklist'!E:J,2,FALSE)</f>
        <v>#N/A</v>
      </c>
      <c r="D121" s="79"/>
      <c r="E121" s="220"/>
      <c r="F121" s="70"/>
      <c r="G121" s="70"/>
      <c r="H121" s="70"/>
      <c r="J121" s="69"/>
      <c r="K121" s="65" t="e">
        <f>VLOOKUP(J121,'HVAC Picklist'!$A$2:$C$61,3,FALSE)</f>
        <v>#N/A</v>
      </c>
      <c r="L121" s="65" t="e">
        <f>VLOOKUP(J121,'HVAC Picklist'!$A$2:$D$61,4,FALSE)</f>
        <v>#N/A</v>
      </c>
      <c r="M121" s="69"/>
      <c r="N121" s="83"/>
      <c r="O121" s="69"/>
      <c r="P121" s="69"/>
      <c r="Q121" s="71"/>
      <c r="R121" s="71"/>
      <c r="S121" s="72" t="str">
        <f t="shared" si="7"/>
        <v/>
      </c>
      <c r="T121" s="85" t="str">
        <f>IFERROR(MIN(VLOOKUP($B121,'Measure&amp;Incentive Picklist'!$E:$J,5,FALSE)*F121*(G121/12000),S121),"")</f>
        <v/>
      </c>
      <c r="U121" s="127"/>
      <c r="V121" s="65">
        <f t="shared" si="10"/>
        <v>0</v>
      </c>
      <c r="W121" s="65">
        <f t="shared" si="13"/>
        <v>0</v>
      </c>
      <c r="Z121" s="188" t="str">
        <f t="shared" si="9"/>
        <v/>
      </c>
      <c r="AD121" s="65">
        <f t="shared" si="11"/>
        <v>0</v>
      </c>
      <c r="AE121" s="65">
        <f t="shared" si="11"/>
        <v>0</v>
      </c>
    </row>
    <row r="122" spans="1:31" x14ac:dyDescent="0.25">
      <c r="A122" s="66">
        <f t="shared" si="12"/>
        <v>115</v>
      </c>
      <c r="B122" s="69"/>
      <c r="C122" s="66" t="e">
        <f>VLOOKUP(B122,'Measure&amp;Incentive Picklist'!E:J,2,FALSE)</f>
        <v>#N/A</v>
      </c>
      <c r="D122" s="79"/>
      <c r="E122" s="220"/>
      <c r="F122" s="70"/>
      <c r="G122" s="70"/>
      <c r="H122" s="70"/>
      <c r="J122" s="69"/>
      <c r="K122" s="65" t="e">
        <f>VLOOKUP(J122,'HVAC Picklist'!$A$2:$C$61,3,FALSE)</f>
        <v>#N/A</v>
      </c>
      <c r="L122" s="65" t="e">
        <f>VLOOKUP(J122,'HVAC Picklist'!$A$2:$D$61,4,FALSE)</f>
        <v>#N/A</v>
      </c>
      <c r="M122" s="69"/>
      <c r="N122" s="83"/>
      <c r="O122" s="69"/>
      <c r="P122" s="69"/>
      <c r="Q122" s="71"/>
      <c r="R122" s="71"/>
      <c r="S122" s="72" t="str">
        <f t="shared" si="7"/>
        <v/>
      </c>
      <c r="T122" s="85" t="str">
        <f>IFERROR(MIN(VLOOKUP($B122,'Measure&amp;Incentive Picklist'!$E:$J,5,FALSE)*F122*(G122/12000),S122),"")</f>
        <v/>
      </c>
      <c r="U122" s="127"/>
      <c r="V122" s="65">
        <f t="shared" si="10"/>
        <v>0</v>
      </c>
      <c r="W122" s="65">
        <f t="shared" si="13"/>
        <v>0</v>
      </c>
      <c r="Z122" s="188" t="str">
        <f t="shared" si="9"/>
        <v/>
      </c>
      <c r="AD122" s="65">
        <f t="shared" si="11"/>
        <v>0</v>
      </c>
      <c r="AE122" s="65">
        <f t="shared" si="11"/>
        <v>0</v>
      </c>
    </row>
    <row r="123" spans="1:31" x14ac:dyDescent="0.25">
      <c r="A123" s="66">
        <f t="shared" si="12"/>
        <v>116</v>
      </c>
      <c r="B123" s="69"/>
      <c r="C123" s="66" t="e">
        <f>VLOOKUP(B123,'Measure&amp;Incentive Picklist'!E:J,2,FALSE)</f>
        <v>#N/A</v>
      </c>
      <c r="D123" s="79"/>
      <c r="E123" s="220"/>
      <c r="F123" s="70"/>
      <c r="G123" s="70"/>
      <c r="H123" s="70"/>
      <c r="J123" s="69"/>
      <c r="K123" s="65" t="e">
        <f>VLOOKUP(J123,'HVAC Picklist'!$A$2:$C$61,3,FALSE)</f>
        <v>#N/A</v>
      </c>
      <c r="L123" s="65" t="e">
        <f>VLOOKUP(J123,'HVAC Picklist'!$A$2:$D$61,4,FALSE)</f>
        <v>#N/A</v>
      </c>
      <c r="M123" s="69"/>
      <c r="N123" s="83"/>
      <c r="O123" s="69"/>
      <c r="P123" s="69"/>
      <c r="Q123" s="71"/>
      <c r="R123" s="71"/>
      <c r="S123" s="72" t="str">
        <f t="shared" si="7"/>
        <v/>
      </c>
      <c r="T123" s="85" t="str">
        <f>IFERROR(MIN(VLOOKUP($B123,'Measure&amp;Incentive Picklist'!$E:$J,5,FALSE)*F123*(G123/12000),S123),"")</f>
        <v/>
      </c>
      <c r="U123" s="127"/>
      <c r="V123" s="65">
        <f t="shared" si="10"/>
        <v>0</v>
      </c>
      <c r="W123" s="65">
        <f t="shared" si="13"/>
        <v>0</v>
      </c>
      <c r="Z123" s="188" t="str">
        <f t="shared" si="9"/>
        <v/>
      </c>
      <c r="AD123" s="65">
        <f t="shared" si="11"/>
        <v>0</v>
      </c>
      <c r="AE123" s="65">
        <f t="shared" si="11"/>
        <v>0</v>
      </c>
    </row>
    <row r="124" spans="1:31" x14ac:dyDescent="0.25">
      <c r="A124" s="66">
        <f t="shared" si="12"/>
        <v>117</v>
      </c>
      <c r="B124" s="69"/>
      <c r="C124" s="66" t="e">
        <f>VLOOKUP(B124,'Measure&amp;Incentive Picklist'!E:J,2,FALSE)</f>
        <v>#N/A</v>
      </c>
      <c r="D124" s="79"/>
      <c r="E124" s="220"/>
      <c r="F124" s="70"/>
      <c r="G124" s="70"/>
      <c r="H124" s="70"/>
      <c r="J124" s="69"/>
      <c r="K124" s="65" t="e">
        <f>VLOOKUP(J124,'HVAC Picklist'!$A$2:$C$61,3,FALSE)</f>
        <v>#N/A</v>
      </c>
      <c r="L124" s="65" t="e">
        <f>VLOOKUP(J124,'HVAC Picklist'!$A$2:$D$61,4,FALSE)</f>
        <v>#N/A</v>
      </c>
      <c r="M124" s="69"/>
      <c r="N124" s="83"/>
      <c r="O124" s="69"/>
      <c r="P124" s="69"/>
      <c r="Q124" s="71"/>
      <c r="R124" s="71"/>
      <c r="S124" s="72" t="str">
        <f t="shared" si="7"/>
        <v/>
      </c>
      <c r="T124" s="85" t="str">
        <f>IFERROR(MIN(VLOOKUP($B124,'Measure&amp;Incentive Picklist'!$E:$J,5,FALSE)*F124*(G124/12000),S124),"")</f>
        <v/>
      </c>
      <c r="U124" s="127"/>
      <c r="V124" s="65">
        <f t="shared" si="10"/>
        <v>0</v>
      </c>
      <c r="W124" s="65">
        <f t="shared" si="13"/>
        <v>0</v>
      </c>
      <c r="Z124" s="188" t="str">
        <f t="shared" si="9"/>
        <v/>
      </c>
      <c r="AD124" s="65">
        <f t="shared" si="11"/>
        <v>0</v>
      </c>
      <c r="AE124" s="65">
        <f t="shared" si="11"/>
        <v>0</v>
      </c>
    </row>
    <row r="125" spans="1:31" x14ac:dyDescent="0.25">
      <c r="A125" s="66">
        <f t="shared" si="12"/>
        <v>118</v>
      </c>
      <c r="B125" s="69"/>
      <c r="C125" s="66" t="e">
        <f>VLOOKUP(B125,'Measure&amp;Incentive Picklist'!E:J,2,FALSE)</f>
        <v>#N/A</v>
      </c>
      <c r="D125" s="79"/>
      <c r="E125" s="220"/>
      <c r="F125" s="70"/>
      <c r="G125" s="70"/>
      <c r="H125" s="70"/>
      <c r="J125" s="69"/>
      <c r="K125" s="65" t="e">
        <f>VLOOKUP(J125,'HVAC Picklist'!$A$2:$C$61,3,FALSE)</f>
        <v>#N/A</v>
      </c>
      <c r="L125" s="65" t="e">
        <f>VLOOKUP(J125,'HVAC Picklist'!$A$2:$D$61,4,FALSE)</f>
        <v>#N/A</v>
      </c>
      <c r="M125" s="69"/>
      <c r="N125" s="83"/>
      <c r="O125" s="69"/>
      <c r="P125" s="69"/>
      <c r="Q125" s="71"/>
      <c r="R125" s="71"/>
      <c r="S125" s="72" t="str">
        <f t="shared" si="7"/>
        <v/>
      </c>
      <c r="T125" s="85" t="str">
        <f>IFERROR(MIN(VLOOKUP($B125,'Measure&amp;Incentive Picklist'!$E:$J,5,FALSE)*F125*(G125/12000),S125),"")</f>
        <v/>
      </c>
      <c r="U125" s="127"/>
      <c r="V125" s="65">
        <f t="shared" si="10"/>
        <v>0</v>
      </c>
      <c r="W125" s="65">
        <f t="shared" si="13"/>
        <v>0</v>
      </c>
      <c r="Z125" s="188" t="str">
        <f t="shared" si="9"/>
        <v/>
      </c>
      <c r="AD125" s="65">
        <f t="shared" si="11"/>
        <v>0</v>
      </c>
      <c r="AE125" s="65">
        <f t="shared" si="11"/>
        <v>0</v>
      </c>
    </row>
    <row r="126" spans="1:31" x14ac:dyDescent="0.25">
      <c r="A126" s="66">
        <f t="shared" si="12"/>
        <v>119</v>
      </c>
      <c r="B126" s="69"/>
      <c r="C126" s="66" t="e">
        <f>VLOOKUP(B126,'Measure&amp;Incentive Picklist'!E:J,2,FALSE)</f>
        <v>#N/A</v>
      </c>
      <c r="D126" s="79"/>
      <c r="E126" s="220"/>
      <c r="F126" s="70"/>
      <c r="G126" s="70"/>
      <c r="H126" s="70"/>
      <c r="J126" s="69"/>
      <c r="K126" s="65" t="e">
        <f>VLOOKUP(J126,'HVAC Picklist'!$A$2:$C$61,3,FALSE)</f>
        <v>#N/A</v>
      </c>
      <c r="L126" s="65" t="e">
        <f>VLOOKUP(J126,'HVAC Picklist'!$A$2:$D$61,4,FALSE)</f>
        <v>#N/A</v>
      </c>
      <c r="M126" s="69"/>
      <c r="N126" s="83"/>
      <c r="O126" s="69"/>
      <c r="P126" s="69"/>
      <c r="Q126" s="71"/>
      <c r="R126" s="71"/>
      <c r="S126" s="72" t="str">
        <f t="shared" si="7"/>
        <v/>
      </c>
      <c r="T126" s="85" t="str">
        <f>IFERROR(MIN(VLOOKUP($B126,'Measure&amp;Incentive Picklist'!$E:$J,5,FALSE)*F126*(G126/12000),S126),"")</f>
        <v/>
      </c>
      <c r="U126" s="127"/>
      <c r="V126" s="65">
        <f t="shared" si="10"/>
        <v>0</v>
      </c>
      <c r="W126" s="65">
        <f t="shared" si="13"/>
        <v>0</v>
      </c>
      <c r="Z126" s="188" t="str">
        <f t="shared" si="9"/>
        <v/>
      </c>
      <c r="AD126" s="65">
        <f t="shared" si="11"/>
        <v>0</v>
      </c>
      <c r="AE126" s="65">
        <f t="shared" si="11"/>
        <v>0</v>
      </c>
    </row>
    <row r="127" spans="1:31" x14ac:dyDescent="0.25">
      <c r="A127" s="66">
        <f t="shared" si="12"/>
        <v>120</v>
      </c>
      <c r="B127" s="69"/>
      <c r="C127" s="66" t="e">
        <f>VLOOKUP(B127,'Measure&amp;Incentive Picklist'!E:J,2,FALSE)</f>
        <v>#N/A</v>
      </c>
      <c r="D127" s="79"/>
      <c r="E127" s="220"/>
      <c r="F127" s="70"/>
      <c r="G127" s="70"/>
      <c r="H127" s="70"/>
      <c r="J127" s="69"/>
      <c r="K127" s="65" t="e">
        <f>VLOOKUP(J127,'HVAC Picklist'!$A$2:$C$61,3,FALSE)</f>
        <v>#N/A</v>
      </c>
      <c r="L127" s="65" t="e">
        <f>VLOOKUP(J127,'HVAC Picklist'!$A$2:$D$61,4,FALSE)</f>
        <v>#N/A</v>
      </c>
      <c r="M127" s="69"/>
      <c r="N127" s="83"/>
      <c r="O127" s="69"/>
      <c r="P127" s="69"/>
      <c r="Q127" s="71"/>
      <c r="R127" s="71"/>
      <c r="S127" s="72" t="str">
        <f t="shared" si="7"/>
        <v/>
      </c>
      <c r="T127" s="85" t="str">
        <f>IFERROR(MIN(VLOOKUP($B127,'Measure&amp;Incentive Picklist'!$E:$J,5,FALSE)*F127*(G127/12000),S127),"")</f>
        <v/>
      </c>
      <c r="U127" s="127"/>
      <c r="V127" s="65">
        <f t="shared" si="10"/>
        <v>0</v>
      </c>
      <c r="W127" s="65">
        <f t="shared" si="13"/>
        <v>0</v>
      </c>
      <c r="Z127" s="188" t="str">
        <f t="shared" si="9"/>
        <v/>
      </c>
      <c r="AD127" s="65">
        <f t="shared" si="11"/>
        <v>0</v>
      </c>
      <c r="AE127" s="65">
        <f t="shared" si="11"/>
        <v>0</v>
      </c>
    </row>
    <row r="128" spans="1:31" x14ac:dyDescent="0.25">
      <c r="A128" s="66">
        <f t="shared" si="12"/>
        <v>121</v>
      </c>
      <c r="B128" s="69"/>
      <c r="C128" s="66" t="e">
        <f>VLOOKUP(B128,'Measure&amp;Incentive Picklist'!E:J,2,FALSE)</f>
        <v>#N/A</v>
      </c>
      <c r="D128" s="79"/>
      <c r="E128" s="220"/>
      <c r="F128" s="70"/>
      <c r="G128" s="70"/>
      <c r="H128" s="70"/>
      <c r="J128" s="69"/>
      <c r="K128" s="65" t="e">
        <f>VLOOKUP(J128,'HVAC Picklist'!$A$2:$C$61,3,FALSE)</f>
        <v>#N/A</v>
      </c>
      <c r="L128" s="65" t="e">
        <f>VLOOKUP(J128,'HVAC Picklist'!$A$2:$D$61,4,FALSE)</f>
        <v>#N/A</v>
      </c>
      <c r="M128" s="69"/>
      <c r="N128" s="83"/>
      <c r="O128" s="69"/>
      <c r="P128" s="69"/>
      <c r="Q128" s="71"/>
      <c r="R128" s="71"/>
      <c r="S128" s="72" t="str">
        <f t="shared" si="7"/>
        <v/>
      </c>
      <c r="T128" s="85" t="str">
        <f>IFERROR(MIN(VLOOKUP($B128,'Measure&amp;Incentive Picklist'!$E:$J,5,FALSE)*F128*(G128/12000),S128),"")</f>
        <v/>
      </c>
      <c r="U128" s="127"/>
      <c r="V128" s="65">
        <f t="shared" si="10"/>
        <v>0</v>
      </c>
      <c r="W128" s="65">
        <f t="shared" si="13"/>
        <v>0</v>
      </c>
      <c r="Z128" s="188" t="str">
        <f t="shared" si="9"/>
        <v/>
      </c>
      <c r="AD128" s="65">
        <f t="shared" si="11"/>
        <v>0</v>
      </c>
      <c r="AE128" s="65">
        <f t="shared" si="11"/>
        <v>0</v>
      </c>
    </row>
    <row r="129" spans="1:31" x14ac:dyDescent="0.25">
      <c r="A129" s="66">
        <f t="shared" si="12"/>
        <v>122</v>
      </c>
      <c r="B129" s="69"/>
      <c r="C129" s="66" t="e">
        <f>VLOOKUP(B129,'Measure&amp;Incentive Picklist'!E:J,2,FALSE)</f>
        <v>#N/A</v>
      </c>
      <c r="D129" s="79"/>
      <c r="E129" s="220"/>
      <c r="F129" s="70"/>
      <c r="G129" s="70"/>
      <c r="H129" s="70"/>
      <c r="J129" s="69"/>
      <c r="K129" s="65" t="e">
        <f>VLOOKUP(J129,'HVAC Picklist'!$A$2:$C$61,3,FALSE)</f>
        <v>#N/A</v>
      </c>
      <c r="L129" s="65" t="e">
        <f>VLOOKUP(J129,'HVAC Picklist'!$A$2:$D$61,4,FALSE)</f>
        <v>#N/A</v>
      </c>
      <c r="M129" s="69"/>
      <c r="N129" s="83"/>
      <c r="O129" s="69"/>
      <c r="P129" s="69"/>
      <c r="Q129" s="71"/>
      <c r="R129" s="71"/>
      <c r="S129" s="72" t="str">
        <f t="shared" si="7"/>
        <v/>
      </c>
      <c r="T129" s="85" t="str">
        <f>IFERROR(MIN(VLOOKUP($B129,'Measure&amp;Incentive Picklist'!$E:$J,5,FALSE)*F129*(G129/12000),S129),"")</f>
        <v/>
      </c>
      <c r="U129" s="127"/>
      <c r="V129" s="65">
        <f t="shared" si="10"/>
        <v>0</v>
      </c>
      <c r="W129" s="65">
        <f t="shared" si="13"/>
        <v>0</v>
      </c>
      <c r="Z129" s="188" t="str">
        <f t="shared" si="9"/>
        <v/>
      </c>
      <c r="AD129" s="65">
        <f t="shared" si="11"/>
        <v>0</v>
      </c>
      <c r="AE129" s="65">
        <f t="shared" si="11"/>
        <v>0</v>
      </c>
    </row>
    <row r="130" spans="1:31" x14ac:dyDescent="0.25">
      <c r="A130" s="66">
        <f t="shared" si="12"/>
        <v>123</v>
      </c>
      <c r="B130" s="69"/>
      <c r="C130" s="66" t="e">
        <f>VLOOKUP(B130,'Measure&amp;Incentive Picklist'!E:J,2,FALSE)</f>
        <v>#N/A</v>
      </c>
      <c r="D130" s="79"/>
      <c r="E130" s="220"/>
      <c r="F130" s="70"/>
      <c r="G130" s="70"/>
      <c r="H130" s="70"/>
      <c r="J130" s="69"/>
      <c r="K130" s="65" t="e">
        <f>VLOOKUP(J130,'HVAC Picklist'!$A$2:$C$61,3,FALSE)</f>
        <v>#N/A</v>
      </c>
      <c r="L130" s="65" t="e">
        <f>VLOOKUP(J130,'HVAC Picklist'!$A$2:$D$61,4,FALSE)</f>
        <v>#N/A</v>
      </c>
      <c r="M130" s="69"/>
      <c r="N130" s="83"/>
      <c r="O130" s="69"/>
      <c r="P130" s="69"/>
      <c r="Q130" s="71"/>
      <c r="R130" s="71"/>
      <c r="S130" s="72" t="str">
        <f t="shared" si="7"/>
        <v/>
      </c>
      <c r="T130" s="85" t="str">
        <f>IFERROR(MIN(VLOOKUP($B130,'Measure&amp;Incentive Picklist'!$E:$J,5,FALSE)*F130*(G130/12000),S130),"")</f>
        <v/>
      </c>
      <c r="U130" s="127"/>
      <c r="V130" s="65">
        <f t="shared" si="10"/>
        <v>0</v>
      </c>
      <c r="W130" s="65">
        <f t="shared" si="13"/>
        <v>0</v>
      </c>
      <c r="Z130" s="188" t="str">
        <f t="shared" si="9"/>
        <v/>
      </c>
      <c r="AD130" s="65">
        <f t="shared" si="11"/>
        <v>0</v>
      </c>
      <c r="AE130" s="65">
        <f t="shared" si="11"/>
        <v>0</v>
      </c>
    </row>
    <row r="131" spans="1:31" x14ac:dyDescent="0.25">
      <c r="A131" s="66">
        <f t="shared" si="12"/>
        <v>124</v>
      </c>
      <c r="B131" s="69"/>
      <c r="C131" s="66" t="e">
        <f>VLOOKUP(B131,'Measure&amp;Incentive Picklist'!E:J,2,FALSE)</f>
        <v>#N/A</v>
      </c>
      <c r="D131" s="79"/>
      <c r="E131" s="220"/>
      <c r="F131" s="70"/>
      <c r="G131" s="70"/>
      <c r="H131" s="70"/>
      <c r="J131" s="69"/>
      <c r="K131" s="65" t="e">
        <f>VLOOKUP(J131,'HVAC Picklist'!$A$2:$C$61,3,FALSE)</f>
        <v>#N/A</v>
      </c>
      <c r="L131" s="65" t="e">
        <f>VLOOKUP(J131,'HVAC Picklist'!$A$2:$D$61,4,FALSE)</f>
        <v>#N/A</v>
      </c>
      <c r="M131" s="69"/>
      <c r="N131" s="83"/>
      <c r="O131" s="69"/>
      <c r="P131" s="69"/>
      <c r="Q131" s="71"/>
      <c r="R131" s="71"/>
      <c r="S131" s="72" t="str">
        <f t="shared" si="7"/>
        <v/>
      </c>
      <c r="T131" s="85" t="str">
        <f>IFERROR(MIN(VLOOKUP($B131,'Measure&amp;Incentive Picklist'!$E:$J,5,FALSE)*F131*(G131/12000),S131),"")</f>
        <v/>
      </c>
      <c r="U131" s="127"/>
      <c r="V131" s="65">
        <f t="shared" si="10"/>
        <v>0</v>
      </c>
      <c r="W131" s="65">
        <f t="shared" si="13"/>
        <v>0</v>
      </c>
      <c r="Z131" s="188" t="str">
        <f t="shared" si="9"/>
        <v/>
      </c>
      <c r="AD131" s="65">
        <f t="shared" si="11"/>
        <v>0</v>
      </c>
      <c r="AE131" s="65">
        <f t="shared" si="11"/>
        <v>0</v>
      </c>
    </row>
    <row r="132" spans="1:31" x14ac:dyDescent="0.25">
      <c r="A132" s="66">
        <f t="shared" si="12"/>
        <v>125</v>
      </c>
      <c r="B132" s="69"/>
      <c r="C132" s="66" t="e">
        <f>VLOOKUP(B132,'Measure&amp;Incentive Picklist'!E:J,2,FALSE)</f>
        <v>#N/A</v>
      </c>
      <c r="D132" s="79"/>
      <c r="E132" s="220"/>
      <c r="F132" s="70"/>
      <c r="G132" s="70"/>
      <c r="H132" s="70"/>
      <c r="J132" s="69"/>
      <c r="K132" s="65" t="e">
        <f>VLOOKUP(J132,'HVAC Picklist'!$A$2:$C$61,3,FALSE)</f>
        <v>#N/A</v>
      </c>
      <c r="L132" s="65" t="e">
        <f>VLOOKUP(J132,'HVAC Picklist'!$A$2:$D$61,4,FALSE)</f>
        <v>#N/A</v>
      </c>
      <c r="M132" s="69"/>
      <c r="N132" s="83"/>
      <c r="O132" s="69"/>
      <c r="P132" s="69"/>
      <c r="Q132" s="71"/>
      <c r="R132" s="71"/>
      <c r="S132" s="72" t="str">
        <f t="shared" si="7"/>
        <v/>
      </c>
      <c r="T132" s="85" t="str">
        <f>IFERROR(MIN(VLOOKUP($B132,'Measure&amp;Incentive Picklist'!$E:$J,5,FALSE)*F132*(G132/12000),S132),"")</f>
        <v/>
      </c>
      <c r="U132" s="127"/>
      <c r="V132" s="65">
        <f t="shared" si="10"/>
        <v>0</v>
      </c>
      <c r="W132" s="65">
        <f t="shared" si="13"/>
        <v>0</v>
      </c>
      <c r="Z132" s="188" t="str">
        <f t="shared" si="9"/>
        <v/>
      </c>
      <c r="AD132" s="65">
        <f t="shared" si="11"/>
        <v>0</v>
      </c>
      <c r="AE132" s="65">
        <f t="shared" si="11"/>
        <v>0</v>
      </c>
    </row>
    <row r="133" spans="1:31" x14ac:dyDescent="0.25">
      <c r="A133" s="66">
        <f t="shared" si="12"/>
        <v>126</v>
      </c>
      <c r="B133" s="69"/>
      <c r="C133" s="66" t="e">
        <f>VLOOKUP(B133,'Measure&amp;Incentive Picklist'!E:J,2,FALSE)</f>
        <v>#N/A</v>
      </c>
      <c r="D133" s="79"/>
      <c r="E133" s="220"/>
      <c r="F133" s="70"/>
      <c r="G133" s="70"/>
      <c r="H133" s="70"/>
      <c r="J133" s="69"/>
      <c r="K133" s="65" t="e">
        <f>VLOOKUP(J133,'HVAC Picklist'!$A$2:$C$61,3,FALSE)</f>
        <v>#N/A</v>
      </c>
      <c r="L133" s="65" t="e">
        <f>VLOOKUP(J133,'HVAC Picklist'!$A$2:$D$61,4,FALSE)</f>
        <v>#N/A</v>
      </c>
      <c r="M133" s="69"/>
      <c r="N133" s="83"/>
      <c r="O133" s="69"/>
      <c r="P133" s="69"/>
      <c r="Q133" s="71"/>
      <c r="R133" s="71"/>
      <c r="S133" s="72" t="str">
        <f t="shared" si="7"/>
        <v/>
      </c>
      <c r="T133" s="85" t="str">
        <f>IFERROR(MIN(VLOOKUP($B133,'Measure&amp;Incentive Picklist'!$E:$J,5,FALSE)*F133*(G133/12000),S133),"")</f>
        <v/>
      </c>
      <c r="U133" s="127"/>
      <c r="V133" s="65">
        <f t="shared" si="10"/>
        <v>0</v>
      </c>
      <c r="W133" s="65">
        <f t="shared" si="13"/>
        <v>0</v>
      </c>
      <c r="Z133" s="188" t="str">
        <f t="shared" si="9"/>
        <v/>
      </c>
      <c r="AD133" s="65">
        <f t="shared" si="11"/>
        <v>0</v>
      </c>
      <c r="AE133" s="65">
        <f t="shared" si="11"/>
        <v>0</v>
      </c>
    </row>
    <row r="134" spans="1:31" x14ac:dyDescent="0.25">
      <c r="A134" s="66">
        <f t="shared" si="12"/>
        <v>127</v>
      </c>
      <c r="B134" s="69"/>
      <c r="C134" s="66" t="e">
        <f>VLOOKUP(B134,'Measure&amp;Incentive Picklist'!E:J,2,FALSE)</f>
        <v>#N/A</v>
      </c>
      <c r="D134" s="79"/>
      <c r="E134" s="220"/>
      <c r="F134" s="70"/>
      <c r="G134" s="70"/>
      <c r="H134" s="70"/>
      <c r="J134" s="69"/>
      <c r="K134" s="65" t="e">
        <f>VLOOKUP(J134,'HVAC Picklist'!$A$2:$C$61,3,FALSE)</f>
        <v>#N/A</v>
      </c>
      <c r="L134" s="65" t="e">
        <f>VLOOKUP(J134,'HVAC Picklist'!$A$2:$D$61,4,FALSE)</f>
        <v>#N/A</v>
      </c>
      <c r="M134" s="69"/>
      <c r="N134" s="83"/>
      <c r="O134" s="69"/>
      <c r="P134" s="69"/>
      <c r="Q134" s="71"/>
      <c r="R134" s="71"/>
      <c r="S134" s="72" t="str">
        <f t="shared" si="7"/>
        <v/>
      </c>
      <c r="T134" s="85" t="str">
        <f>IFERROR(MIN(VLOOKUP($B134,'Measure&amp;Incentive Picklist'!$E:$J,5,FALSE)*F134*(G134/12000),S134),"")</f>
        <v/>
      </c>
      <c r="U134" s="127"/>
      <c r="V134" s="65">
        <f t="shared" si="10"/>
        <v>0</v>
      </c>
      <c r="W134" s="65">
        <f t="shared" si="13"/>
        <v>0</v>
      </c>
      <c r="Z134" s="188" t="str">
        <f t="shared" si="9"/>
        <v/>
      </c>
      <c r="AD134" s="65">
        <f t="shared" si="11"/>
        <v>0</v>
      </c>
      <c r="AE134" s="65">
        <f t="shared" si="11"/>
        <v>0</v>
      </c>
    </row>
    <row r="135" spans="1:31" x14ac:dyDescent="0.25">
      <c r="A135" s="66">
        <f t="shared" si="12"/>
        <v>128</v>
      </c>
      <c r="B135" s="69"/>
      <c r="C135" s="66" t="e">
        <f>VLOOKUP(B135,'Measure&amp;Incentive Picklist'!E:J,2,FALSE)</f>
        <v>#N/A</v>
      </c>
      <c r="D135" s="79"/>
      <c r="E135" s="220"/>
      <c r="F135" s="70"/>
      <c r="G135" s="70"/>
      <c r="H135" s="70"/>
      <c r="J135" s="69"/>
      <c r="K135" s="65" t="e">
        <f>VLOOKUP(J135,'HVAC Picklist'!$A$2:$C$61,3,FALSE)</f>
        <v>#N/A</v>
      </c>
      <c r="L135" s="65" t="e">
        <f>VLOOKUP(J135,'HVAC Picklist'!$A$2:$D$61,4,FALSE)</f>
        <v>#N/A</v>
      </c>
      <c r="M135" s="69"/>
      <c r="N135" s="83"/>
      <c r="O135" s="69"/>
      <c r="P135" s="69"/>
      <c r="Q135" s="71"/>
      <c r="R135" s="71"/>
      <c r="S135" s="72" t="str">
        <f t="shared" si="7"/>
        <v/>
      </c>
      <c r="T135" s="85" t="str">
        <f>IFERROR(MIN(VLOOKUP($B135,'Measure&amp;Incentive Picklist'!$E:$J,5,FALSE)*F135*(G135/12000),S135),"")</f>
        <v/>
      </c>
      <c r="U135" s="127"/>
      <c r="V135" s="65">
        <f t="shared" si="10"/>
        <v>0</v>
      </c>
      <c r="W135" s="65">
        <f t="shared" si="13"/>
        <v>0</v>
      </c>
      <c r="Z135" s="188" t="str">
        <f t="shared" si="9"/>
        <v/>
      </c>
      <c r="AD135" s="65">
        <f t="shared" si="11"/>
        <v>0</v>
      </c>
      <c r="AE135" s="65">
        <f t="shared" si="11"/>
        <v>0</v>
      </c>
    </row>
    <row r="136" spans="1:31" x14ac:dyDescent="0.25">
      <c r="A136" s="66">
        <f t="shared" si="12"/>
        <v>129</v>
      </c>
      <c r="B136" s="69"/>
      <c r="C136" s="66" t="e">
        <f>VLOOKUP(B136,'Measure&amp;Incentive Picklist'!E:J,2,FALSE)</f>
        <v>#N/A</v>
      </c>
      <c r="D136" s="79"/>
      <c r="E136" s="220"/>
      <c r="F136" s="70"/>
      <c r="G136" s="70"/>
      <c r="H136" s="70"/>
      <c r="J136" s="69"/>
      <c r="K136" s="65" t="e">
        <f>VLOOKUP(J136,'HVAC Picklist'!$A$2:$C$61,3,FALSE)</f>
        <v>#N/A</v>
      </c>
      <c r="L136" s="65" t="e">
        <f>VLOOKUP(J136,'HVAC Picklist'!$A$2:$D$61,4,FALSE)</f>
        <v>#N/A</v>
      </c>
      <c r="M136" s="69"/>
      <c r="N136" s="83"/>
      <c r="O136" s="69"/>
      <c r="P136" s="69"/>
      <c r="Q136" s="71"/>
      <c r="R136" s="71"/>
      <c r="S136" s="72" t="str">
        <f t="shared" ref="S136:S199" si="14">IF(AND(Q136="",R136=""),"",$Q136+$R136)</f>
        <v/>
      </c>
      <c r="T136" s="85" t="str">
        <f>IFERROR(MIN(VLOOKUP($B136,'Measure&amp;Incentive Picklist'!$E:$J,5,FALSE)*F136*(G136/12000),S136),"")</f>
        <v/>
      </c>
      <c r="U136" s="127"/>
      <c r="V136" s="65">
        <f t="shared" si="10"/>
        <v>0</v>
      </c>
      <c r="W136" s="65">
        <f t="shared" ref="W136:W167" si="15">IF(AND(B136&gt;0,ISERROR(V208)),1,0)</f>
        <v>0</v>
      </c>
      <c r="Z136" s="188" t="str">
        <f t="shared" ref="Z136:Z199" si="16">IF(OR(AND(OR(J136=AB$8,J136=AB$9,J136=AB$10,J136=AB$11,J136=AB$12,J136=AB$13,J136=AB$14,J136=AB$15,J136=AB$16,J136=AB$17,J136=AB$18,J136=AB$19,J136=AB$20,J136=AB$21,J136=AB$22,J136=AB$23,J136=AB$24,J136=AB$25,J136=AB$26,J136=AB$27,J136=AB$28,J136=AB$29,J136=AB$30,J136=AB$31,J136=AB$32,J136=AB$33,J136=AB$34,J136=AB$35,J136=AB$36,J136=AB$37,J136=AB$38,J136=AB$39,J136=AB$40,J136=AB$41,J136=AB$42,J136=AB$43,J136=AB$44,J136=AB$45,J136=AB$46,J136=AB$47,J136=AB$48,J136=AB$49,J136=AB$50,J136=AB$51,J136=AB$52,J136=AB$53,),M136=AC$12),AND(OR(J136=AB$54,J136=AB$55,J136=AB$56,J136=AB$57,J136=AB$58,J136=AB$59,J136=AB$60,J136=AB$61,J136=AB$62,J136=AB$63,J136=AB$64), OR(M136=AC$8,M136=AC$9,M136=AC$10)),AND(OR(J136=AB$65,J136=AB$66),M136=AC$12),AND(J136=AB$67,M136=AC$11)),1,IF(OR(J136="",M136=""),"","Error"))</f>
        <v/>
      </c>
      <c r="AD136" s="65">
        <f t="shared" si="11"/>
        <v>0</v>
      </c>
      <c r="AE136" s="65">
        <f t="shared" si="11"/>
        <v>0</v>
      </c>
    </row>
    <row r="137" spans="1:31" x14ac:dyDescent="0.25">
      <c r="A137" s="66">
        <f t="shared" si="12"/>
        <v>130</v>
      </c>
      <c r="B137" s="69"/>
      <c r="C137" s="66" t="e">
        <f>VLOOKUP(B137,'Measure&amp;Incentive Picklist'!E:J,2,FALSE)</f>
        <v>#N/A</v>
      </c>
      <c r="D137" s="79"/>
      <c r="E137" s="220"/>
      <c r="F137" s="70"/>
      <c r="G137" s="70"/>
      <c r="H137" s="70"/>
      <c r="J137" s="69"/>
      <c r="K137" s="65" t="e">
        <f>VLOOKUP(J137,'HVAC Picklist'!$A$2:$C$61,3,FALSE)</f>
        <v>#N/A</v>
      </c>
      <c r="L137" s="65" t="e">
        <f>VLOOKUP(J137,'HVAC Picklist'!$A$2:$D$61,4,FALSE)</f>
        <v>#N/A</v>
      </c>
      <c r="M137" s="69"/>
      <c r="N137" s="83"/>
      <c r="O137" s="69"/>
      <c r="P137" s="69"/>
      <c r="Q137" s="71"/>
      <c r="R137" s="71"/>
      <c r="S137" s="72" t="str">
        <f t="shared" si="14"/>
        <v/>
      </c>
      <c r="T137" s="85" t="str">
        <f>IFERROR(MIN(VLOOKUP($B137,'Measure&amp;Incentive Picklist'!$E:$J,5,FALSE)*F137*(G137/12000),S137),"")</f>
        <v/>
      </c>
      <c r="U137" s="127"/>
      <c r="V137" s="65">
        <f t="shared" ref="V137:V200" si="17">IF(B137&gt;"",1,0)</f>
        <v>0</v>
      </c>
      <c r="W137" s="65">
        <f t="shared" si="15"/>
        <v>0</v>
      </c>
      <c r="Z137" s="188" t="str">
        <f t="shared" si="16"/>
        <v/>
      </c>
      <c r="AD137" s="65">
        <f t="shared" ref="AD137:AE200" si="18">IF(ISERROR(S137),1,0)</f>
        <v>0</v>
      </c>
      <c r="AE137" s="65">
        <f t="shared" si="18"/>
        <v>0</v>
      </c>
    </row>
    <row r="138" spans="1:31" x14ac:dyDescent="0.25">
      <c r="A138" s="66">
        <f t="shared" si="12"/>
        <v>131</v>
      </c>
      <c r="B138" s="69"/>
      <c r="C138" s="66" t="e">
        <f>VLOOKUP(B138,'Measure&amp;Incentive Picklist'!E:J,2,FALSE)</f>
        <v>#N/A</v>
      </c>
      <c r="D138" s="79"/>
      <c r="E138" s="220"/>
      <c r="F138" s="70"/>
      <c r="G138" s="70"/>
      <c r="H138" s="70"/>
      <c r="J138" s="69"/>
      <c r="K138" s="65" t="e">
        <f>VLOOKUP(J138,'HVAC Picklist'!$A$2:$C$61,3,FALSE)</f>
        <v>#N/A</v>
      </c>
      <c r="L138" s="65" t="e">
        <f>VLOOKUP(J138,'HVAC Picklist'!$A$2:$D$61,4,FALSE)</f>
        <v>#N/A</v>
      </c>
      <c r="M138" s="69"/>
      <c r="N138" s="83"/>
      <c r="O138" s="69"/>
      <c r="P138" s="69"/>
      <c r="Q138" s="71"/>
      <c r="R138" s="71"/>
      <c r="S138" s="72" t="str">
        <f t="shared" si="14"/>
        <v/>
      </c>
      <c r="T138" s="85" t="str">
        <f>IFERROR(MIN(VLOOKUP($B138,'Measure&amp;Incentive Picklist'!$E:$J,5,FALSE)*F138*(G138/12000),S138),"")</f>
        <v/>
      </c>
      <c r="U138" s="127"/>
      <c r="V138" s="65">
        <f t="shared" si="17"/>
        <v>0</v>
      </c>
      <c r="W138" s="65">
        <f t="shared" si="15"/>
        <v>0</v>
      </c>
      <c r="Z138" s="188" t="str">
        <f t="shared" si="16"/>
        <v/>
      </c>
      <c r="AD138" s="65">
        <f t="shared" si="18"/>
        <v>0</v>
      </c>
      <c r="AE138" s="65">
        <f t="shared" si="18"/>
        <v>0</v>
      </c>
    </row>
    <row r="139" spans="1:31" x14ac:dyDescent="0.25">
      <c r="A139" s="66">
        <f t="shared" ref="A139:A202" si="19">A138+1</f>
        <v>132</v>
      </c>
      <c r="B139" s="69"/>
      <c r="C139" s="66" t="e">
        <f>VLOOKUP(B139,'Measure&amp;Incentive Picklist'!E:J,2,FALSE)</f>
        <v>#N/A</v>
      </c>
      <c r="D139" s="79"/>
      <c r="E139" s="220"/>
      <c r="F139" s="70"/>
      <c r="G139" s="70"/>
      <c r="H139" s="70"/>
      <c r="J139" s="69"/>
      <c r="K139" s="65" t="e">
        <f>VLOOKUP(J139,'HVAC Picklist'!$A$2:$C$61,3,FALSE)</f>
        <v>#N/A</v>
      </c>
      <c r="L139" s="65" t="e">
        <f>VLOOKUP(J139,'HVAC Picklist'!$A$2:$D$61,4,FALSE)</f>
        <v>#N/A</v>
      </c>
      <c r="M139" s="69"/>
      <c r="N139" s="83"/>
      <c r="O139" s="69"/>
      <c r="P139" s="69"/>
      <c r="Q139" s="71"/>
      <c r="R139" s="71"/>
      <c r="S139" s="72" t="str">
        <f t="shared" si="14"/>
        <v/>
      </c>
      <c r="T139" s="85" t="str">
        <f>IFERROR(MIN(VLOOKUP($B139,'Measure&amp;Incentive Picklist'!$E:$J,5,FALSE)*F139*(G139/12000),S139),"")</f>
        <v/>
      </c>
      <c r="U139" s="127"/>
      <c r="V139" s="65">
        <f t="shared" si="17"/>
        <v>0</v>
      </c>
      <c r="W139" s="65">
        <f t="shared" si="15"/>
        <v>0</v>
      </c>
      <c r="Z139" s="188" t="str">
        <f t="shared" si="16"/>
        <v/>
      </c>
      <c r="AD139" s="65">
        <f t="shared" si="18"/>
        <v>0</v>
      </c>
      <c r="AE139" s="65">
        <f t="shared" si="18"/>
        <v>0</v>
      </c>
    </row>
    <row r="140" spans="1:31" x14ac:dyDescent="0.25">
      <c r="A140" s="66">
        <f t="shared" si="19"/>
        <v>133</v>
      </c>
      <c r="B140" s="69"/>
      <c r="C140" s="66" t="e">
        <f>VLOOKUP(B140,'Measure&amp;Incentive Picklist'!E:J,2,FALSE)</f>
        <v>#N/A</v>
      </c>
      <c r="D140" s="79"/>
      <c r="E140" s="220"/>
      <c r="F140" s="70"/>
      <c r="G140" s="70"/>
      <c r="H140" s="70"/>
      <c r="J140" s="69"/>
      <c r="K140" s="65" t="e">
        <f>VLOOKUP(J140,'HVAC Picklist'!$A$2:$C$61,3,FALSE)</f>
        <v>#N/A</v>
      </c>
      <c r="L140" s="65" t="e">
        <f>VLOOKUP(J140,'HVAC Picklist'!$A$2:$D$61,4,FALSE)</f>
        <v>#N/A</v>
      </c>
      <c r="M140" s="69"/>
      <c r="N140" s="83"/>
      <c r="O140" s="69"/>
      <c r="P140" s="69"/>
      <c r="Q140" s="71"/>
      <c r="R140" s="71"/>
      <c r="S140" s="72" t="str">
        <f t="shared" si="14"/>
        <v/>
      </c>
      <c r="T140" s="85" t="str">
        <f>IFERROR(MIN(VLOOKUP($B140,'Measure&amp;Incentive Picklist'!$E:$J,5,FALSE)*F140*(G140/12000),S140),"")</f>
        <v/>
      </c>
      <c r="U140" s="127"/>
      <c r="V140" s="65">
        <f t="shared" si="17"/>
        <v>0</v>
      </c>
      <c r="W140" s="65">
        <f t="shared" si="15"/>
        <v>0</v>
      </c>
      <c r="Z140" s="188" t="str">
        <f t="shared" si="16"/>
        <v/>
      </c>
      <c r="AD140" s="65">
        <f t="shared" si="18"/>
        <v>0</v>
      </c>
      <c r="AE140" s="65">
        <f t="shared" si="18"/>
        <v>0</v>
      </c>
    </row>
    <row r="141" spans="1:31" x14ac:dyDescent="0.25">
      <c r="A141" s="66">
        <f t="shared" si="19"/>
        <v>134</v>
      </c>
      <c r="B141" s="69"/>
      <c r="C141" s="66" t="e">
        <f>VLOOKUP(B141,'Measure&amp;Incentive Picklist'!E:J,2,FALSE)</f>
        <v>#N/A</v>
      </c>
      <c r="D141" s="79"/>
      <c r="E141" s="220"/>
      <c r="F141" s="70"/>
      <c r="G141" s="70"/>
      <c r="H141" s="70"/>
      <c r="J141" s="69"/>
      <c r="K141" s="65" t="e">
        <f>VLOOKUP(J141,'HVAC Picklist'!$A$2:$C$61,3,FALSE)</f>
        <v>#N/A</v>
      </c>
      <c r="L141" s="65" t="e">
        <f>VLOOKUP(J141,'HVAC Picklist'!$A$2:$D$61,4,FALSE)</f>
        <v>#N/A</v>
      </c>
      <c r="M141" s="69"/>
      <c r="N141" s="83"/>
      <c r="O141" s="69"/>
      <c r="P141" s="69"/>
      <c r="Q141" s="71"/>
      <c r="R141" s="71"/>
      <c r="S141" s="72" t="str">
        <f t="shared" si="14"/>
        <v/>
      </c>
      <c r="T141" s="85" t="str">
        <f>IFERROR(MIN(VLOOKUP($B141,'Measure&amp;Incentive Picklist'!$E:$J,5,FALSE)*F141*(G141/12000),S141),"")</f>
        <v/>
      </c>
      <c r="U141" s="127"/>
      <c r="V141" s="65">
        <f t="shared" si="17"/>
        <v>0</v>
      </c>
      <c r="W141" s="65">
        <f t="shared" si="15"/>
        <v>0</v>
      </c>
      <c r="Z141" s="188" t="str">
        <f t="shared" si="16"/>
        <v/>
      </c>
      <c r="AD141" s="65">
        <f t="shared" si="18"/>
        <v>0</v>
      </c>
      <c r="AE141" s="65">
        <f t="shared" si="18"/>
        <v>0</v>
      </c>
    </row>
    <row r="142" spans="1:31" x14ac:dyDescent="0.25">
      <c r="A142" s="66">
        <f t="shared" si="19"/>
        <v>135</v>
      </c>
      <c r="B142" s="69"/>
      <c r="C142" s="66" t="e">
        <f>VLOOKUP(B142,'Measure&amp;Incentive Picklist'!E:J,2,FALSE)</f>
        <v>#N/A</v>
      </c>
      <c r="D142" s="79"/>
      <c r="E142" s="220"/>
      <c r="F142" s="70"/>
      <c r="G142" s="70"/>
      <c r="H142" s="70"/>
      <c r="J142" s="69"/>
      <c r="K142" s="65" t="e">
        <f>VLOOKUP(J142,'HVAC Picklist'!$A$2:$C$61,3,FALSE)</f>
        <v>#N/A</v>
      </c>
      <c r="L142" s="65" t="e">
        <f>VLOOKUP(J142,'HVAC Picklist'!$A$2:$D$61,4,FALSE)</f>
        <v>#N/A</v>
      </c>
      <c r="M142" s="69"/>
      <c r="N142" s="83"/>
      <c r="O142" s="69"/>
      <c r="P142" s="69"/>
      <c r="Q142" s="71"/>
      <c r="R142" s="71"/>
      <c r="S142" s="72" t="str">
        <f t="shared" si="14"/>
        <v/>
      </c>
      <c r="T142" s="85" t="str">
        <f>IFERROR(MIN(VLOOKUP($B142,'Measure&amp;Incentive Picklist'!$E:$J,5,FALSE)*F142*(G142/12000),S142),"")</f>
        <v/>
      </c>
      <c r="U142" s="127"/>
      <c r="V142" s="65">
        <f t="shared" si="17"/>
        <v>0</v>
      </c>
      <c r="W142" s="65">
        <f t="shared" si="15"/>
        <v>0</v>
      </c>
      <c r="Z142" s="188" t="str">
        <f t="shared" si="16"/>
        <v/>
      </c>
      <c r="AD142" s="65">
        <f t="shared" si="18"/>
        <v>0</v>
      </c>
      <c r="AE142" s="65">
        <f t="shared" si="18"/>
        <v>0</v>
      </c>
    </row>
    <row r="143" spans="1:31" x14ac:dyDescent="0.25">
      <c r="A143" s="66">
        <f t="shared" si="19"/>
        <v>136</v>
      </c>
      <c r="B143" s="69"/>
      <c r="C143" s="66" t="e">
        <f>VLOOKUP(B143,'Measure&amp;Incentive Picklist'!E:J,2,FALSE)</f>
        <v>#N/A</v>
      </c>
      <c r="D143" s="79"/>
      <c r="E143" s="220"/>
      <c r="F143" s="70"/>
      <c r="G143" s="70"/>
      <c r="H143" s="70"/>
      <c r="J143" s="69"/>
      <c r="K143" s="65" t="e">
        <f>VLOOKUP(J143,'HVAC Picklist'!$A$2:$C$61,3,FALSE)</f>
        <v>#N/A</v>
      </c>
      <c r="L143" s="65" t="e">
        <f>VLOOKUP(J143,'HVAC Picklist'!$A$2:$D$61,4,FALSE)</f>
        <v>#N/A</v>
      </c>
      <c r="M143" s="69"/>
      <c r="N143" s="83"/>
      <c r="O143" s="69"/>
      <c r="P143" s="69"/>
      <c r="Q143" s="71"/>
      <c r="R143" s="71"/>
      <c r="S143" s="72" t="str">
        <f t="shared" si="14"/>
        <v/>
      </c>
      <c r="T143" s="85" t="str">
        <f>IFERROR(MIN(VLOOKUP($B143,'Measure&amp;Incentive Picklist'!$E:$J,5,FALSE)*F143*(G143/12000),S143),"")</f>
        <v/>
      </c>
      <c r="U143" s="127"/>
      <c r="V143" s="65">
        <f t="shared" si="17"/>
        <v>0</v>
      </c>
      <c r="W143" s="65">
        <f t="shared" si="15"/>
        <v>0</v>
      </c>
      <c r="Z143" s="188" t="str">
        <f t="shared" si="16"/>
        <v/>
      </c>
      <c r="AD143" s="65">
        <f t="shared" si="18"/>
        <v>0</v>
      </c>
      <c r="AE143" s="65">
        <f t="shared" si="18"/>
        <v>0</v>
      </c>
    </row>
    <row r="144" spans="1:31" x14ac:dyDescent="0.25">
      <c r="A144" s="66">
        <f t="shared" si="19"/>
        <v>137</v>
      </c>
      <c r="B144" s="69"/>
      <c r="C144" s="66" t="e">
        <f>VLOOKUP(B144,'Measure&amp;Incentive Picklist'!E:J,2,FALSE)</f>
        <v>#N/A</v>
      </c>
      <c r="D144" s="79"/>
      <c r="E144" s="220"/>
      <c r="F144" s="70"/>
      <c r="G144" s="70"/>
      <c r="H144" s="70"/>
      <c r="J144" s="69"/>
      <c r="K144" s="65" t="e">
        <f>VLOOKUP(J144,'HVAC Picklist'!$A$2:$C$61,3,FALSE)</f>
        <v>#N/A</v>
      </c>
      <c r="L144" s="65" t="e">
        <f>VLOOKUP(J144,'HVAC Picklist'!$A$2:$D$61,4,FALSE)</f>
        <v>#N/A</v>
      </c>
      <c r="M144" s="69"/>
      <c r="N144" s="83"/>
      <c r="O144" s="69"/>
      <c r="P144" s="69"/>
      <c r="Q144" s="71"/>
      <c r="R144" s="71"/>
      <c r="S144" s="72" t="str">
        <f t="shared" si="14"/>
        <v/>
      </c>
      <c r="T144" s="85" t="str">
        <f>IFERROR(MIN(VLOOKUP($B144,'Measure&amp;Incentive Picklist'!$E:$J,5,FALSE)*F144*(G144/12000),S144),"")</f>
        <v/>
      </c>
      <c r="U144" s="127"/>
      <c r="V144" s="65">
        <f t="shared" si="17"/>
        <v>0</v>
      </c>
      <c r="W144" s="65">
        <f t="shared" si="15"/>
        <v>0</v>
      </c>
      <c r="Z144" s="188" t="str">
        <f t="shared" si="16"/>
        <v/>
      </c>
      <c r="AD144" s="65">
        <f t="shared" si="18"/>
        <v>0</v>
      </c>
      <c r="AE144" s="65">
        <f t="shared" si="18"/>
        <v>0</v>
      </c>
    </row>
    <row r="145" spans="1:31" x14ac:dyDescent="0.25">
      <c r="A145" s="66">
        <f t="shared" si="19"/>
        <v>138</v>
      </c>
      <c r="B145" s="69"/>
      <c r="C145" s="66" t="e">
        <f>VLOOKUP(B145,'Measure&amp;Incentive Picklist'!E:J,2,FALSE)</f>
        <v>#N/A</v>
      </c>
      <c r="D145" s="79"/>
      <c r="E145" s="220"/>
      <c r="F145" s="70"/>
      <c r="G145" s="70"/>
      <c r="H145" s="70"/>
      <c r="J145" s="69"/>
      <c r="K145" s="65" t="e">
        <f>VLOOKUP(J145,'HVAC Picklist'!$A$2:$C$61,3,FALSE)</f>
        <v>#N/A</v>
      </c>
      <c r="L145" s="65" t="e">
        <f>VLOOKUP(J145,'HVAC Picklist'!$A$2:$D$61,4,FALSE)</f>
        <v>#N/A</v>
      </c>
      <c r="M145" s="69"/>
      <c r="N145" s="83"/>
      <c r="O145" s="69"/>
      <c r="P145" s="69"/>
      <c r="Q145" s="71"/>
      <c r="R145" s="71"/>
      <c r="S145" s="72" t="str">
        <f t="shared" si="14"/>
        <v/>
      </c>
      <c r="T145" s="85" t="str">
        <f>IFERROR(MIN(VLOOKUP($B145,'Measure&amp;Incentive Picklist'!$E:$J,5,FALSE)*F145*(G145/12000),S145),"")</f>
        <v/>
      </c>
      <c r="U145" s="127"/>
      <c r="V145" s="65">
        <f t="shared" si="17"/>
        <v>0</v>
      </c>
      <c r="W145" s="65">
        <f t="shared" si="15"/>
        <v>0</v>
      </c>
      <c r="Z145" s="188" t="str">
        <f t="shared" si="16"/>
        <v/>
      </c>
      <c r="AD145" s="65">
        <f t="shared" si="18"/>
        <v>0</v>
      </c>
      <c r="AE145" s="65">
        <f t="shared" si="18"/>
        <v>0</v>
      </c>
    </row>
    <row r="146" spans="1:31" x14ac:dyDescent="0.25">
      <c r="A146" s="66">
        <f t="shared" si="19"/>
        <v>139</v>
      </c>
      <c r="B146" s="69"/>
      <c r="C146" s="66" t="e">
        <f>VLOOKUP(B146,'Measure&amp;Incentive Picklist'!E:J,2,FALSE)</f>
        <v>#N/A</v>
      </c>
      <c r="D146" s="79"/>
      <c r="E146" s="220"/>
      <c r="F146" s="70"/>
      <c r="G146" s="70"/>
      <c r="H146" s="70"/>
      <c r="J146" s="69"/>
      <c r="K146" s="65" t="e">
        <f>VLOOKUP(J146,'HVAC Picklist'!$A$2:$C$61,3,FALSE)</f>
        <v>#N/A</v>
      </c>
      <c r="L146" s="65" t="e">
        <f>VLOOKUP(J146,'HVAC Picklist'!$A$2:$D$61,4,FALSE)</f>
        <v>#N/A</v>
      </c>
      <c r="M146" s="69"/>
      <c r="N146" s="83"/>
      <c r="O146" s="69"/>
      <c r="P146" s="69"/>
      <c r="Q146" s="71"/>
      <c r="R146" s="71"/>
      <c r="S146" s="72" t="str">
        <f t="shared" si="14"/>
        <v/>
      </c>
      <c r="T146" s="85" t="str">
        <f>IFERROR(MIN(VLOOKUP($B146,'Measure&amp;Incentive Picklist'!$E:$J,5,FALSE)*F146*(G146/12000),S146),"")</f>
        <v/>
      </c>
      <c r="U146" s="127"/>
      <c r="V146" s="65">
        <f t="shared" si="17"/>
        <v>0</v>
      </c>
      <c r="W146" s="65">
        <f t="shared" si="15"/>
        <v>0</v>
      </c>
      <c r="Z146" s="188" t="str">
        <f t="shared" si="16"/>
        <v/>
      </c>
      <c r="AD146" s="65">
        <f t="shared" si="18"/>
        <v>0</v>
      </c>
      <c r="AE146" s="65">
        <f t="shared" si="18"/>
        <v>0</v>
      </c>
    </row>
    <row r="147" spans="1:31" x14ac:dyDescent="0.25">
      <c r="A147" s="66">
        <f t="shared" si="19"/>
        <v>140</v>
      </c>
      <c r="B147" s="69"/>
      <c r="C147" s="66" t="e">
        <f>VLOOKUP(B147,'Measure&amp;Incentive Picklist'!E:J,2,FALSE)</f>
        <v>#N/A</v>
      </c>
      <c r="D147" s="79"/>
      <c r="E147" s="220"/>
      <c r="F147" s="70"/>
      <c r="G147" s="70"/>
      <c r="H147" s="70"/>
      <c r="J147" s="69"/>
      <c r="K147" s="65" t="e">
        <f>VLOOKUP(J147,'HVAC Picklist'!$A$2:$C$61,3,FALSE)</f>
        <v>#N/A</v>
      </c>
      <c r="L147" s="65" t="e">
        <f>VLOOKUP(J147,'HVAC Picklist'!$A$2:$D$61,4,FALSE)</f>
        <v>#N/A</v>
      </c>
      <c r="M147" s="69"/>
      <c r="N147" s="83"/>
      <c r="O147" s="69"/>
      <c r="P147" s="69"/>
      <c r="Q147" s="71"/>
      <c r="R147" s="71"/>
      <c r="S147" s="72" t="str">
        <f t="shared" si="14"/>
        <v/>
      </c>
      <c r="T147" s="85" t="str">
        <f>IFERROR(MIN(VLOOKUP($B147,'Measure&amp;Incentive Picklist'!$E:$J,5,FALSE)*F147*(G147/12000),S147),"")</f>
        <v/>
      </c>
      <c r="U147" s="127"/>
      <c r="V147" s="65">
        <f t="shared" si="17"/>
        <v>0</v>
      </c>
      <c r="W147" s="65">
        <f t="shared" si="15"/>
        <v>0</v>
      </c>
      <c r="Z147" s="188" t="str">
        <f t="shared" si="16"/>
        <v/>
      </c>
      <c r="AD147" s="65">
        <f t="shared" si="18"/>
        <v>0</v>
      </c>
      <c r="AE147" s="65">
        <f t="shared" si="18"/>
        <v>0</v>
      </c>
    </row>
    <row r="148" spans="1:31" x14ac:dyDescent="0.25">
      <c r="A148" s="66">
        <f t="shared" si="19"/>
        <v>141</v>
      </c>
      <c r="B148" s="69"/>
      <c r="C148" s="66" t="e">
        <f>VLOOKUP(B148,'Measure&amp;Incentive Picklist'!E:J,2,FALSE)</f>
        <v>#N/A</v>
      </c>
      <c r="D148" s="79"/>
      <c r="E148" s="220"/>
      <c r="F148" s="70"/>
      <c r="G148" s="70"/>
      <c r="H148" s="70"/>
      <c r="J148" s="69"/>
      <c r="K148" s="65" t="e">
        <f>VLOOKUP(J148,'HVAC Picklist'!$A$2:$C$61,3,FALSE)</f>
        <v>#N/A</v>
      </c>
      <c r="L148" s="65" t="e">
        <f>VLOOKUP(J148,'HVAC Picklist'!$A$2:$D$61,4,FALSE)</f>
        <v>#N/A</v>
      </c>
      <c r="M148" s="69"/>
      <c r="N148" s="83"/>
      <c r="O148" s="69"/>
      <c r="P148" s="69"/>
      <c r="Q148" s="71"/>
      <c r="R148" s="71"/>
      <c r="S148" s="72" t="str">
        <f t="shared" si="14"/>
        <v/>
      </c>
      <c r="T148" s="85" t="str">
        <f>IFERROR(MIN(VLOOKUP($B148,'Measure&amp;Incentive Picklist'!$E:$J,5,FALSE)*F148*(G148/12000),S148),"")</f>
        <v/>
      </c>
      <c r="U148" s="127"/>
      <c r="V148" s="65">
        <f t="shared" si="17"/>
        <v>0</v>
      </c>
      <c r="W148" s="65">
        <f t="shared" si="15"/>
        <v>0</v>
      </c>
      <c r="Z148" s="188" t="str">
        <f t="shared" si="16"/>
        <v/>
      </c>
      <c r="AD148" s="65">
        <f t="shared" si="18"/>
        <v>0</v>
      </c>
      <c r="AE148" s="65">
        <f t="shared" si="18"/>
        <v>0</v>
      </c>
    </row>
    <row r="149" spans="1:31" x14ac:dyDescent="0.25">
      <c r="A149" s="66">
        <f t="shared" si="19"/>
        <v>142</v>
      </c>
      <c r="B149" s="69"/>
      <c r="C149" s="66" t="e">
        <f>VLOOKUP(B149,'Measure&amp;Incentive Picklist'!E:J,2,FALSE)</f>
        <v>#N/A</v>
      </c>
      <c r="D149" s="79"/>
      <c r="E149" s="220"/>
      <c r="F149" s="70"/>
      <c r="G149" s="70"/>
      <c r="H149" s="70"/>
      <c r="J149" s="69"/>
      <c r="K149" s="65" t="e">
        <f>VLOOKUP(J149,'HVAC Picklist'!$A$2:$C$61,3,FALSE)</f>
        <v>#N/A</v>
      </c>
      <c r="L149" s="65" t="e">
        <f>VLOOKUP(J149,'HVAC Picklist'!$A$2:$D$61,4,FALSE)</f>
        <v>#N/A</v>
      </c>
      <c r="M149" s="69"/>
      <c r="N149" s="83"/>
      <c r="O149" s="69"/>
      <c r="P149" s="69"/>
      <c r="Q149" s="71"/>
      <c r="R149" s="71"/>
      <c r="S149" s="72" t="str">
        <f t="shared" si="14"/>
        <v/>
      </c>
      <c r="T149" s="85" t="str">
        <f>IFERROR(MIN(VLOOKUP($B149,'Measure&amp;Incentive Picklist'!$E:$J,5,FALSE)*F149*(G149/12000),S149),"")</f>
        <v/>
      </c>
      <c r="U149" s="127"/>
      <c r="V149" s="65">
        <f t="shared" si="17"/>
        <v>0</v>
      </c>
      <c r="W149" s="65">
        <f t="shared" si="15"/>
        <v>0</v>
      </c>
      <c r="Z149" s="188" t="str">
        <f t="shared" si="16"/>
        <v/>
      </c>
      <c r="AD149" s="65">
        <f t="shared" si="18"/>
        <v>0</v>
      </c>
      <c r="AE149" s="65">
        <f t="shared" si="18"/>
        <v>0</v>
      </c>
    </row>
    <row r="150" spans="1:31" x14ac:dyDescent="0.25">
      <c r="A150" s="66">
        <f t="shared" si="19"/>
        <v>143</v>
      </c>
      <c r="B150" s="69"/>
      <c r="C150" s="66" t="e">
        <f>VLOOKUP(B150,'Measure&amp;Incentive Picklist'!E:J,2,FALSE)</f>
        <v>#N/A</v>
      </c>
      <c r="D150" s="79"/>
      <c r="E150" s="220"/>
      <c r="F150" s="70"/>
      <c r="G150" s="70"/>
      <c r="H150" s="70"/>
      <c r="J150" s="69"/>
      <c r="K150" s="65" t="e">
        <f>VLOOKUP(J150,'HVAC Picklist'!$A$2:$C$61,3,FALSE)</f>
        <v>#N/A</v>
      </c>
      <c r="L150" s="65" t="e">
        <f>VLOOKUP(J150,'HVAC Picklist'!$A$2:$D$61,4,FALSE)</f>
        <v>#N/A</v>
      </c>
      <c r="M150" s="69"/>
      <c r="N150" s="83"/>
      <c r="O150" s="69"/>
      <c r="P150" s="69"/>
      <c r="Q150" s="71"/>
      <c r="R150" s="71"/>
      <c r="S150" s="72" t="str">
        <f t="shared" si="14"/>
        <v/>
      </c>
      <c r="T150" s="85" t="str">
        <f>IFERROR(MIN(VLOOKUP($B150,'Measure&amp;Incentive Picklist'!$E:$J,5,FALSE)*F150*(G150/12000),S150),"")</f>
        <v/>
      </c>
      <c r="U150" s="127"/>
      <c r="V150" s="65">
        <f t="shared" si="17"/>
        <v>0</v>
      </c>
      <c r="W150" s="65">
        <f t="shared" si="15"/>
        <v>0</v>
      </c>
      <c r="Z150" s="188" t="str">
        <f t="shared" si="16"/>
        <v/>
      </c>
      <c r="AD150" s="65">
        <f t="shared" si="18"/>
        <v>0</v>
      </c>
      <c r="AE150" s="65">
        <f t="shared" si="18"/>
        <v>0</v>
      </c>
    </row>
    <row r="151" spans="1:31" x14ac:dyDescent="0.25">
      <c r="A151" s="66">
        <f t="shared" si="19"/>
        <v>144</v>
      </c>
      <c r="B151" s="69"/>
      <c r="C151" s="66" t="e">
        <f>VLOOKUP(B151,'Measure&amp;Incentive Picklist'!E:J,2,FALSE)</f>
        <v>#N/A</v>
      </c>
      <c r="D151" s="79"/>
      <c r="E151" s="220"/>
      <c r="F151" s="70"/>
      <c r="G151" s="70"/>
      <c r="H151" s="70"/>
      <c r="J151" s="69"/>
      <c r="K151" s="65" t="e">
        <f>VLOOKUP(J151,'HVAC Picklist'!$A$2:$C$61,3,FALSE)</f>
        <v>#N/A</v>
      </c>
      <c r="L151" s="65" t="e">
        <f>VLOOKUP(J151,'HVAC Picklist'!$A$2:$D$61,4,FALSE)</f>
        <v>#N/A</v>
      </c>
      <c r="M151" s="69"/>
      <c r="N151" s="83"/>
      <c r="O151" s="69"/>
      <c r="P151" s="69"/>
      <c r="Q151" s="71"/>
      <c r="R151" s="71"/>
      <c r="S151" s="72" t="str">
        <f t="shared" si="14"/>
        <v/>
      </c>
      <c r="T151" s="85" t="str">
        <f>IFERROR(MIN(VLOOKUP($B151,'Measure&amp;Incentive Picklist'!$E:$J,5,FALSE)*F151*(G151/12000),S151),"")</f>
        <v/>
      </c>
      <c r="U151" s="127"/>
      <c r="V151" s="65">
        <f t="shared" si="17"/>
        <v>0</v>
      </c>
      <c r="W151" s="65">
        <f t="shared" si="15"/>
        <v>0</v>
      </c>
      <c r="Z151" s="188" t="str">
        <f t="shared" si="16"/>
        <v/>
      </c>
      <c r="AD151" s="65">
        <f t="shared" si="18"/>
        <v>0</v>
      </c>
      <c r="AE151" s="65">
        <f t="shared" si="18"/>
        <v>0</v>
      </c>
    </row>
    <row r="152" spans="1:31" x14ac:dyDescent="0.25">
      <c r="A152" s="66">
        <f t="shared" si="19"/>
        <v>145</v>
      </c>
      <c r="B152" s="69"/>
      <c r="C152" s="66" t="e">
        <f>VLOOKUP(B152,'Measure&amp;Incentive Picklist'!E:J,2,FALSE)</f>
        <v>#N/A</v>
      </c>
      <c r="D152" s="79"/>
      <c r="E152" s="220"/>
      <c r="F152" s="70"/>
      <c r="G152" s="70"/>
      <c r="H152" s="70"/>
      <c r="J152" s="69"/>
      <c r="K152" s="65" t="e">
        <f>VLOOKUP(J152,'HVAC Picklist'!$A$2:$C$61,3,FALSE)</f>
        <v>#N/A</v>
      </c>
      <c r="L152" s="65" t="e">
        <f>VLOOKUP(J152,'HVAC Picklist'!$A$2:$D$61,4,FALSE)</f>
        <v>#N/A</v>
      </c>
      <c r="M152" s="69"/>
      <c r="N152" s="83"/>
      <c r="O152" s="69"/>
      <c r="P152" s="69"/>
      <c r="Q152" s="71"/>
      <c r="R152" s="71"/>
      <c r="S152" s="72" t="str">
        <f t="shared" si="14"/>
        <v/>
      </c>
      <c r="T152" s="85" t="str">
        <f>IFERROR(MIN(VLOOKUP($B152,'Measure&amp;Incentive Picklist'!$E:$J,5,FALSE)*F152*(G152/12000),S152),"")</f>
        <v/>
      </c>
      <c r="U152" s="127"/>
      <c r="V152" s="65">
        <f t="shared" si="17"/>
        <v>0</v>
      </c>
      <c r="W152" s="65">
        <f t="shared" si="15"/>
        <v>0</v>
      </c>
      <c r="Z152" s="188" t="str">
        <f t="shared" si="16"/>
        <v/>
      </c>
      <c r="AD152" s="65">
        <f t="shared" si="18"/>
        <v>0</v>
      </c>
      <c r="AE152" s="65">
        <f t="shared" si="18"/>
        <v>0</v>
      </c>
    </row>
    <row r="153" spans="1:31" x14ac:dyDescent="0.25">
      <c r="A153" s="66">
        <f t="shared" si="19"/>
        <v>146</v>
      </c>
      <c r="B153" s="69"/>
      <c r="C153" s="66" t="e">
        <f>VLOOKUP(B153,'Measure&amp;Incentive Picklist'!E:J,2,FALSE)</f>
        <v>#N/A</v>
      </c>
      <c r="D153" s="79"/>
      <c r="E153" s="220"/>
      <c r="F153" s="70"/>
      <c r="G153" s="70"/>
      <c r="H153" s="70"/>
      <c r="J153" s="69"/>
      <c r="K153" s="65" t="e">
        <f>VLOOKUP(J153,'HVAC Picklist'!$A$2:$C$61,3,FALSE)</f>
        <v>#N/A</v>
      </c>
      <c r="L153" s="65" t="e">
        <f>VLOOKUP(J153,'HVAC Picklist'!$A$2:$D$61,4,FALSE)</f>
        <v>#N/A</v>
      </c>
      <c r="M153" s="69"/>
      <c r="N153" s="83"/>
      <c r="O153" s="69"/>
      <c r="P153" s="69"/>
      <c r="Q153" s="71"/>
      <c r="R153" s="71"/>
      <c r="S153" s="72" t="str">
        <f t="shared" si="14"/>
        <v/>
      </c>
      <c r="T153" s="85" t="str">
        <f>IFERROR(MIN(VLOOKUP($B153,'Measure&amp;Incentive Picklist'!$E:$J,5,FALSE)*F153*(G153/12000),S153),"")</f>
        <v/>
      </c>
      <c r="U153" s="127"/>
      <c r="V153" s="65">
        <f t="shared" si="17"/>
        <v>0</v>
      </c>
      <c r="W153" s="65">
        <f t="shared" si="15"/>
        <v>0</v>
      </c>
      <c r="Z153" s="188" t="str">
        <f t="shared" si="16"/>
        <v/>
      </c>
      <c r="AD153" s="65">
        <f t="shared" si="18"/>
        <v>0</v>
      </c>
      <c r="AE153" s="65">
        <f t="shared" si="18"/>
        <v>0</v>
      </c>
    </row>
    <row r="154" spans="1:31" x14ac:dyDescent="0.25">
      <c r="A154" s="66">
        <f t="shared" si="19"/>
        <v>147</v>
      </c>
      <c r="B154" s="69"/>
      <c r="C154" s="66" t="e">
        <f>VLOOKUP(B154,'Measure&amp;Incentive Picklist'!E:J,2,FALSE)</f>
        <v>#N/A</v>
      </c>
      <c r="D154" s="79"/>
      <c r="E154" s="220"/>
      <c r="F154" s="70"/>
      <c r="G154" s="70"/>
      <c r="H154" s="70"/>
      <c r="J154" s="69"/>
      <c r="K154" s="65" t="e">
        <f>VLOOKUP(J154,'HVAC Picklist'!$A$2:$C$61,3,FALSE)</f>
        <v>#N/A</v>
      </c>
      <c r="L154" s="65" t="e">
        <f>VLOOKUP(J154,'HVAC Picklist'!$A$2:$D$61,4,FALSE)</f>
        <v>#N/A</v>
      </c>
      <c r="M154" s="69"/>
      <c r="N154" s="83"/>
      <c r="O154" s="69"/>
      <c r="P154" s="69"/>
      <c r="Q154" s="71"/>
      <c r="R154" s="71"/>
      <c r="S154" s="72" t="str">
        <f t="shared" si="14"/>
        <v/>
      </c>
      <c r="T154" s="85" t="str">
        <f>IFERROR(MIN(VLOOKUP($B154,'Measure&amp;Incentive Picklist'!$E:$J,5,FALSE)*F154*(G154/12000),S154),"")</f>
        <v/>
      </c>
      <c r="U154" s="127"/>
      <c r="V154" s="65">
        <f t="shared" si="17"/>
        <v>0</v>
      </c>
      <c r="W154" s="65">
        <f t="shared" si="15"/>
        <v>0</v>
      </c>
      <c r="Z154" s="188" t="str">
        <f t="shared" si="16"/>
        <v/>
      </c>
      <c r="AD154" s="65">
        <f t="shared" si="18"/>
        <v>0</v>
      </c>
      <c r="AE154" s="65">
        <f t="shared" si="18"/>
        <v>0</v>
      </c>
    </row>
    <row r="155" spans="1:31" x14ac:dyDescent="0.25">
      <c r="A155" s="66">
        <f t="shared" si="19"/>
        <v>148</v>
      </c>
      <c r="B155" s="69"/>
      <c r="C155" s="66" t="e">
        <f>VLOOKUP(B155,'Measure&amp;Incentive Picklist'!E:J,2,FALSE)</f>
        <v>#N/A</v>
      </c>
      <c r="D155" s="79"/>
      <c r="E155" s="220"/>
      <c r="F155" s="70"/>
      <c r="G155" s="70"/>
      <c r="H155" s="70"/>
      <c r="J155" s="69"/>
      <c r="K155" s="65" t="e">
        <f>VLOOKUP(J155,'HVAC Picklist'!$A$2:$C$61,3,FALSE)</f>
        <v>#N/A</v>
      </c>
      <c r="L155" s="65" t="e">
        <f>VLOOKUP(J155,'HVAC Picklist'!$A$2:$D$61,4,FALSE)</f>
        <v>#N/A</v>
      </c>
      <c r="M155" s="69"/>
      <c r="N155" s="83"/>
      <c r="O155" s="69"/>
      <c r="P155" s="69"/>
      <c r="Q155" s="71"/>
      <c r="R155" s="71"/>
      <c r="S155" s="72" t="str">
        <f t="shared" si="14"/>
        <v/>
      </c>
      <c r="T155" s="85" t="str">
        <f>IFERROR(MIN(VLOOKUP($B155,'Measure&amp;Incentive Picklist'!$E:$J,5,FALSE)*F155*(G155/12000),S155),"")</f>
        <v/>
      </c>
      <c r="U155" s="127"/>
      <c r="V155" s="65">
        <f t="shared" si="17"/>
        <v>0</v>
      </c>
      <c r="W155" s="65">
        <f t="shared" si="15"/>
        <v>0</v>
      </c>
      <c r="Z155" s="188" t="str">
        <f t="shared" si="16"/>
        <v/>
      </c>
      <c r="AD155" s="65">
        <f t="shared" si="18"/>
        <v>0</v>
      </c>
      <c r="AE155" s="65">
        <f t="shared" si="18"/>
        <v>0</v>
      </c>
    </row>
    <row r="156" spans="1:31" x14ac:dyDescent="0.25">
      <c r="A156" s="66">
        <f t="shared" si="19"/>
        <v>149</v>
      </c>
      <c r="B156" s="69"/>
      <c r="C156" s="66" t="e">
        <f>VLOOKUP(B156,'Measure&amp;Incentive Picklist'!E:J,2,FALSE)</f>
        <v>#N/A</v>
      </c>
      <c r="D156" s="79"/>
      <c r="E156" s="220"/>
      <c r="F156" s="70"/>
      <c r="G156" s="70"/>
      <c r="H156" s="70"/>
      <c r="J156" s="69"/>
      <c r="K156" s="65" t="e">
        <f>VLOOKUP(J156,'HVAC Picklist'!$A$2:$C$61,3,FALSE)</f>
        <v>#N/A</v>
      </c>
      <c r="L156" s="65" t="e">
        <f>VLOOKUP(J156,'HVAC Picklist'!$A$2:$D$61,4,FALSE)</f>
        <v>#N/A</v>
      </c>
      <c r="M156" s="69"/>
      <c r="N156" s="83"/>
      <c r="O156" s="69"/>
      <c r="P156" s="69"/>
      <c r="Q156" s="71"/>
      <c r="R156" s="71"/>
      <c r="S156" s="72" t="str">
        <f t="shared" si="14"/>
        <v/>
      </c>
      <c r="T156" s="85" t="str">
        <f>IFERROR(MIN(VLOOKUP($B156,'Measure&amp;Incentive Picklist'!$E:$J,5,FALSE)*F156*(G156/12000),S156),"")</f>
        <v/>
      </c>
      <c r="U156" s="127"/>
      <c r="V156" s="65">
        <f t="shared" si="17"/>
        <v>0</v>
      </c>
      <c r="W156" s="65">
        <f t="shared" si="15"/>
        <v>0</v>
      </c>
      <c r="Z156" s="188" t="str">
        <f t="shared" si="16"/>
        <v/>
      </c>
      <c r="AD156" s="65">
        <f t="shared" si="18"/>
        <v>0</v>
      </c>
      <c r="AE156" s="65">
        <f t="shared" si="18"/>
        <v>0</v>
      </c>
    </row>
    <row r="157" spans="1:31" x14ac:dyDescent="0.25">
      <c r="A157" s="66">
        <f t="shared" si="19"/>
        <v>150</v>
      </c>
      <c r="B157" s="69"/>
      <c r="C157" s="66" t="e">
        <f>VLOOKUP(B157,'Measure&amp;Incentive Picklist'!E:J,2,FALSE)</f>
        <v>#N/A</v>
      </c>
      <c r="D157" s="79"/>
      <c r="E157" s="220"/>
      <c r="F157" s="70"/>
      <c r="G157" s="70"/>
      <c r="H157" s="70"/>
      <c r="J157" s="69"/>
      <c r="K157" s="65" t="e">
        <f>VLOOKUP(J157,'HVAC Picklist'!$A$2:$C$61,3,FALSE)</f>
        <v>#N/A</v>
      </c>
      <c r="L157" s="65" t="e">
        <f>VLOOKUP(J157,'HVAC Picklist'!$A$2:$D$61,4,FALSE)</f>
        <v>#N/A</v>
      </c>
      <c r="M157" s="69"/>
      <c r="N157" s="83"/>
      <c r="O157" s="69"/>
      <c r="P157" s="69"/>
      <c r="Q157" s="71"/>
      <c r="R157" s="71"/>
      <c r="S157" s="72" t="str">
        <f t="shared" si="14"/>
        <v/>
      </c>
      <c r="T157" s="85" t="str">
        <f>IFERROR(MIN(VLOOKUP($B157,'Measure&amp;Incentive Picklist'!$E:$J,5,FALSE)*F157*(G157/12000),S157),"")</f>
        <v/>
      </c>
      <c r="U157" s="127"/>
      <c r="V157" s="65">
        <f t="shared" si="17"/>
        <v>0</v>
      </c>
      <c r="W157" s="65">
        <f t="shared" si="15"/>
        <v>0</v>
      </c>
      <c r="Z157" s="188" t="str">
        <f t="shared" si="16"/>
        <v/>
      </c>
      <c r="AD157" s="65">
        <f t="shared" si="18"/>
        <v>0</v>
      </c>
      <c r="AE157" s="65">
        <f t="shared" si="18"/>
        <v>0</v>
      </c>
    </row>
    <row r="158" spans="1:31" x14ac:dyDescent="0.25">
      <c r="A158" s="66">
        <f t="shared" si="19"/>
        <v>151</v>
      </c>
      <c r="B158" s="69"/>
      <c r="C158" s="66" t="e">
        <f>VLOOKUP(B158,'Measure&amp;Incentive Picklist'!E:J,2,FALSE)</f>
        <v>#N/A</v>
      </c>
      <c r="D158" s="79"/>
      <c r="E158" s="220"/>
      <c r="F158" s="70"/>
      <c r="G158" s="70"/>
      <c r="H158" s="70"/>
      <c r="J158" s="69"/>
      <c r="K158" s="65" t="e">
        <f>VLOOKUP(J158,'HVAC Picklist'!$A$2:$C$61,3,FALSE)</f>
        <v>#N/A</v>
      </c>
      <c r="L158" s="65" t="e">
        <f>VLOOKUP(J158,'HVAC Picklist'!$A$2:$D$61,4,FALSE)</f>
        <v>#N/A</v>
      </c>
      <c r="M158" s="69"/>
      <c r="N158" s="83"/>
      <c r="O158" s="69"/>
      <c r="P158" s="69"/>
      <c r="Q158" s="71"/>
      <c r="R158" s="71"/>
      <c r="S158" s="72" t="str">
        <f t="shared" si="14"/>
        <v/>
      </c>
      <c r="T158" s="85" t="str">
        <f>IFERROR(MIN(VLOOKUP($B158,'Measure&amp;Incentive Picklist'!$E:$J,5,FALSE)*F158*(G158/12000),S158),"")</f>
        <v/>
      </c>
      <c r="U158" s="127"/>
      <c r="V158" s="65">
        <f t="shared" si="17"/>
        <v>0</v>
      </c>
      <c r="W158" s="65">
        <f t="shared" si="15"/>
        <v>0</v>
      </c>
      <c r="Z158" s="188" t="str">
        <f t="shared" si="16"/>
        <v/>
      </c>
      <c r="AD158" s="65">
        <f t="shared" si="18"/>
        <v>0</v>
      </c>
      <c r="AE158" s="65">
        <f t="shared" si="18"/>
        <v>0</v>
      </c>
    </row>
    <row r="159" spans="1:31" x14ac:dyDescent="0.25">
      <c r="A159" s="66">
        <f t="shared" si="19"/>
        <v>152</v>
      </c>
      <c r="B159" s="69"/>
      <c r="C159" s="66" t="e">
        <f>VLOOKUP(B159,'Measure&amp;Incentive Picklist'!E:J,2,FALSE)</f>
        <v>#N/A</v>
      </c>
      <c r="D159" s="79"/>
      <c r="E159" s="220"/>
      <c r="F159" s="70"/>
      <c r="G159" s="70"/>
      <c r="H159" s="70"/>
      <c r="J159" s="69"/>
      <c r="K159" s="65" t="e">
        <f>VLOOKUP(J159,'HVAC Picklist'!$A$2:$C$61,3,FALSE)</f>
        <v>#N/A</v>
      </c>
      <c r="L159" s="65" t="e">
        <f>VLOOKUP(J159,'HVAC Picklist'!$A$2:$D$61,4,FALSE)</f>
        <v>#N/A</v>
      </c>
      <c r="M159" s="69"/>
      <c r="N159" s="83"/>
      <c r="O159" s="69"/>
      <c r="P159" s="69"/>
      <c r="Q159" s="71"/>
      <c r="R159" s="71"/>
      <c r="S159" s="72" t="str">
        <f t="shared" si="14"/>
        <v/>
      </c>
      <c r="T159" s="85" t="str">
        <f>IFERROR(MIN(VLOOKUP($B159,'Measure&amp;Incentive Picklist'!$E:$J,5,FALSE)*F159*(G159/12000),S159),"")</f>
        <v/>
      </c>
      <c r="U159" s="127"/>
      <c r="V159" s="65">
        <f t="shared" si="17"/>
        <v>0</v>
      </c>
      <c r="W159" s="65">
        <f t="shared" si="15"/>
        <v>0</v>
      </c>
      <c r="Z159" s="188" t="str">
        <f t="shared" si="16"/>
        <v/>
      </c>
      <c r="AD159" s="65">
        <f t="shared" si="18"/>
        <v>0</v>
      </c>
      <c r="AE159" s="65">
        <f t="shared" si="18"/>
        <v>0</v>
      </c>
    </row>
    <row r="160" spans="1:31" x14ac:dyDescent="0.25">
      <c r="A160" s="66">
        <f t="shared" si="19"/>
        <v>153</v>
      </c>
      <c r="B160" s="69"/>
      <c r="C160" s="66" t="e">
        <f>VLOOKUP(B160,'Measure&amp;Incentive Picklist'!E:J,2,FALSE)</f>
        <v>#N/A</v>
      </c>
      <c r="D160" s="79"/>
      <c r="E160" s="220"/>
      <c r="F160" s="70"/>
      <c r="G160" s="70"/>
      <c r="H160" s="70"/>
      <c r="J160" s="69"/>
      <c r="K160" s="65" t="e">
        <f>VLOOKUP(J160,'HVAC Picklist'!$A$2:$C$61,3,FALSE)</f>
        <v>#N/A</v>
      </c>
      <c r="L160" s="65" t="e">
        <f>VLOOKUP(J160,'HVAC Picklist'!$A$2:$D$61,4,FALSE)</f>
        <v>#N/A</v>
      </c>
      <c r="M160" s="69"/>
      <c r="N160" s="83"/>
      <c r="O160" s="69"/>
      <c r="P160" s="69"/>
      <c r="Q160" s="71"/>
      <c r="R160" s="71"/>
      <c r="S160" s="72" t="str">
        <f t="shared" si="14"/>
        <v/>
      </c>
      <c r="T160" s="85" t="str">
        <f>IFERROR(MIN(VLOOKUP($B160,'Measure&amp;Incentive Picklist'!$E:$J,5,FALSE)*F160*(G160/12000),S160),"")</f>
        <v/>
      </c>
      <c r="U160" s="127"/>
      <c r="V160" s="65">
        <f t="shared" si="17"/>
        <v>0</v>
      </c>
      <c r="W160" s="65">
        <f t="shared" si="15"/>
        <v>0</v>
      </c>
      <c r="Z160" s="188" t="str">
        <f t="shared" si="16"/>
        <v/>
      </c>
      <c r="AD160" s="65">
        <f t="shared" si="18"/>
        <v>0</v>
      </c>
      <c r="AE160" s="65">
        <f t="shared" si="18"/>
        <v>0</v>
      </c>
    </row>
    <row r="161" spans="1:31" x14ac:dyDescent="0.25">
      <c r="A161" s="66">
        <f t="shared" si="19"/>
        <v>154</v>
      </c>
      <c r="B161" s="69"/>
      <c r="C161" s="66" t="e">
        <f>VLOOKUP(B161,'Measure&amp;Incentive Picklist'!E:J,2,FALSE)</f>
        <v>#N/A</v>
      </c>
      <c r="D161" s="79"/>
      <c r="E161" s="220"/>
      <c r="F161" s="70"/>
      <c r="G161" s="70"/>
      <c r="H161" s="70"/>
      <c r="J161" s="69"/>
      <c r="K161" s="65" t="e">
        <f>VLOOKUP(J161,'HVAC Picklist'!$A$2:$C$61,3,FALSE)</f>
        <v>#N/A</v>
      </c>
      <c r="L161" s="65" t="e">
        <f>VLOOKUP(J161,'HVAC Picklist'!$A$2:$D$61,4,FALSE)</f>
        <v>#N/A</v>
      </c>
      <c r="M161" s="69"/>
      <c r="N161" s="83"/>
      <c r="O161" s="69"/>
      <c r="P161" s="69"/>
      <c r="Q161" s="71"/>
      <c r="R161" s="71"/>
      <c r="S161" s="72" t="str">
        <f t="shared" si="14"/>
        <v/>
      </c>
      <c r="T161" s="85" t="str">
        <f>IFERROR(MIN(VLOOKUP($B161,'Measure&amp;Incentive Picklist'!$E:$J,5,FALSE)*F161*(G161/12000),S161),"")</f>
        <v/>
      </c>
      <c r="U161" s="127"/>
      <c r="V161" s="65">
        <f t="shared" si="17"/>
        <v>0</v>
      </c>
      <c r="W161" s="65">
        <f t="shared" si="15"/>
        <v>0</v>
      </c>
      <c r="Z161" s="188" t="str">
        <f t="shared" si="16"/>
        <v/>
      </c>
      <c r="AD161" s="65">
        <f t="shared" si="18"/>
        <v>0</v>
      </c>
      <c r="AE161" s="65">
        <f t="shared" si="18"/>
        <v>0</v>
      </c>
    </row>
    <row r="162" spans="1:31" x14ac:dyDescent="0.25">
      <c r="A162" s="66">
        <f t="shared" si="19"/>
        <v>155</v>
      </c>
      <c r="B162" s="69"/>
      <c r="C162" s="66" t="e">
        <f>VLOOKUP(B162,'Measure&amp;Incentive Picklist'!E:J,2,FALSE)</f>
        <v>#N/A</v>
      </c>
      <c r="D162" s="79"/>
      <c r="E162" s="220"/>
      <c r="F162" s="70"/>
      <c r="G162" s="70"/>
      <c r="H162" s="70"/>
      <c r="J162" s="69"/>
      <c r="K162" s="65" t="e">
        <f>VLOOKUP(J162,'HVAC Picklist'!$A$2:$C$61,3,FALSE)</f>
        <v>#N/A</v>
      </c>
      <c r="L162" s="65" t="e">
        <f>VLOOKUP(J162,'HVAC Picklist'!$A$2:$D$61,4,FALSE)</f>
        <v>#N/A</v>
      </c>
      <c r="M162" s="69"/>
      <c r="N162" s="83"/>
      <c r="O162" s="69"/>
      <c r="P162" s="69"/>
      <c r="Q162" s="71"/>
      <c r="R162" s="71"/>
      <c r="S162" s="72" t="str">
        <f t="shared" si="14"/>
        <v/>
      </c>
      <c r="T162" s="85" t="str">
        <f>IFERROR(MIN(VLOOKUP($B162,'Measure&amp;Incentive Picklist'!$E:$J,5,FALSE)*F162*(G162/12000),S162),"")</f>
        <v/>
      </c>
      <c r="U162" s="127"/>
      <c r="V162" s="65">
        <f t="shared" si="17"/>
        <v>0</v>
      </c>
      <c r="W162" s="65">
        <f t="shared" si="15"/>
        <v>0</v>
      </c>
      <c r="Z162" s="188" t="str">
        <f t="shared" si="16"/>
        <v/>
      </c>
      <c r="AD162" s="65">
        <f t="shared" si="18"/>
        <v>0</v>
      </c>
      <c r="AE162" s="65">
        <f t="shared" si="18"/>
        <v>0</v>
      </c>
    </row>
    <row r="163" spans="1:31" x14ac:dyDescent="0.25">
      <c r="A163" s="66">
        <f t="shared" si="19"/>
        <v>156</v>
      </c>
      <c r="B163" s="69"/>
      <c r="C163" s="66" t="e">
        <f>VLOOKUP(B163,'Measure&amp;Incentive Picklist'!E:J,2,FALSE)</f>
        <v>#N/A</v>
      </c>
      <c r="D163" s="79"/>
      <c r="E163" s="220"/>
      <c r="F163" s="70"/>
      <c r="G163" s="70"/>
      <c r="H163" s="70"/>
      <c r="J163" s="69"/>
      <c r="K163" s="65" t="e">
        <f>VLOOKUP(J163,'HVAC Picklist'!$A$2:$C$61,3,FALSE)</f>
        <v>#N/A</v>
      </c>
      <c r="L163" s="65" t="e">
        <f>VLOOKUP(J163,'HVAC Picklist'!$A$2:$D$61,4,FALSE)</f>
        <v>#N/A</v>
      </c>
      <c r="M163" s="69"/>
      <c r="N163" s="83"/>
      <c r="O163" s="69"/>
      <c r="P163" s="69"/>
      <c r="Q163" s="71"/>
      <c r="R163" s="71"/>
      <c r="S163" s="72" t="str">
        <f t="shared" si="14"/>
        <v/>
      </c>
      <c r="T163" s="85" t="str">
        <f>IFERROR(MIN(VLOOKUP($B163,'Measure&amp;Incentive Picklist'!$E:$J,5,FALSE)*F163*(G163/12000),S163),"")</f>
        <v/>
      </c>
      <c r="U163" s="127"/>
      <c r="V163" s="65">
        <f t="shared" si="17"/>
        <v>0</v>
      </c>
      <c r="W163" s="65">
        <f t="shared" si="15"/>
        <v>0</v>
      </c>
      <c r="Z163" s="188" t="str">
        <f t="shared" si="16"/>
        <v/>
      </c>
      <c r="AD163" s="65">
        <f t="shared" si="18"/>
        <v>0</v>
      </c>
      <c r="AE163" s="65">
        <f t="shared" si="18"/>
        <v>0</v>
      </c>
    </row>
    <row r="164" spans="1:31" x14ac:dyDescent="0.25">
      <c r="A164" s="66">
        <f t="shared" si="19"/>
        <v>157</v>
      </c>
      <c r="B164" s="69"/>
      <c r="C164" s="66" t="e">
        <f>VLOOKUP(B164,'Measure&amp;Incentive Picklist'!E:J,2,FALSE)</f>
        <v>#N/A</v>
      </c>
      <c r="D164" s="79"/>
      <c r="E164" s="220"/>
      <c r="F164" s="70"/>
      <c r="G164" s="70"/>
      <c r="H164" s="70"/>
      <c r="J164" s="69"/>
      <c r="K164" s="65" t="e">
        <f>VLOOKUP(J164,'HVAC Picklist'!$A$2:$C$61,3,FALSE)</f>
        <v>#N/A</v>
      </c>
      <c r="L164" s="65" t="e">
        <f>VLOOKUP(J164,'HVAC Picklist'!$A$2:$D$61,4,FALSE)</f>
        <v>#N/A</v>
      </c>
      <c r="M164" s="69"/>
      <c r="N164" s="83"/>
      <c r="O164" s="69"/>
      <c r="P164" s="69"/>
      <c r="Q164" s="71"/>
      <c r="R164" s="71"/>
      <c r="S164" s="72" t="str">
        <f t="shared" si="14"/>
        <v/>
      </c>
      <c r="T164" s="85" t="str">
        <f>IFERROR(MIN(VLOOKUP($B164,'Measure&amp;Incentive Picklist'!$E:$J,5,FALSE)*F164*(G164/12000),S164),"")</f>
        <v/>
      </c>
      <c r="U164" s="127"/>
      <c r="V164" s="65">
        <f t="shared" si="17"/>
        <v>0</v>
      </c>
      <c r="W164" s="65">
        <f t="shared" si="15"/>
        <v>0</v>
      </c>
      <c r="Z164" s="188" t="str">
        <f t="shared" si="16"/>
        <v/>
      </c>
      <c r="AD164" s="65">
        <f t="shared" si="18"/>
        <v>0</v>
      </c>
      <c r="AE164" s="65">
        <f t="shared" si="18"/>
        <v>0</v>
      </c>
    </row>
    <row r="165" spans="1:31" x14ac:dyDescent="0.25">
      <c r="A165" s="66">
        <f t="shared" si="19"/>
        <v>158</v>
      </c>
      <c r="B165" s="69"/>
      <c r="C165" s="66" t="e">
        <f>VLOOKUP(B165,'Measure&amp;Incentive Picklist'!E:J,2,FALSE)</f>
        <v>#N/A</v>
      </c>
      <c r="D165" s="79"/>
      <c r="E165" s="220"/>
      <c r="F165" s="70"/>
      <c r="G165" s="70"/>
      <c r="H165" s="70"/>
      <c r="J165" s="69"/>
      <c r="K165" s="65" t="e">
        <f>VLOOKUP(J165,'HVAC Picklist'!$A$2:$C$61,3,FALSE)</f>
        <v>#N/A</v>
      </c>
      <c r="L165" s="65" t="e">
        <f>VLOOKUP(J165,'HVAC Picklist'!$A$2:$D$61,4,FALSE)</f>
        <v>#N/A</v>
      </c>
      <c r="M165" s="69"/>
      <c r="N165" s="83"/>
      <c r="O165" s="69"/>
      <c r="P165" s="69"/>
      <c r="Q165" s="71"/>
      <c r="R165" s="71"/>
      <c r="S165" s="72" t="str">
        <f t="shared" si="14"/>
        <v/>
      </c>
      <c r="T165" s="85" t="str">
        <f>IFERROR(MIN(VLOOKUP($B165,'Measure&amp;Incentive Picklist'!$E:$J,5,FALSE)*F165*(G165/12000),S165),"")</f>
        <v/>
      </c>
      <c r="U165" s="127"/>
      <c r="V165" s="65">
        <f t="shared" si="17"/>
        <v>0</v>
      </c>
      <c r="W165" s="65">
        <f t="shared" si="15"/>
        <v>0</v>
      </c>
      <c r="Z165" s="188" t="str">
        <f t="shared" si="16"/>
        <v/>
      </c>
      <c r="AD165" s="65">
        <f t="shared" si="18"/>
        <v>0</v>
      </c>
      <c r="AE165" s="65">
        <f t="shared" si="18"/>
        <v>0</v>
      </c>
    </row>
    <row r="166" spans="1:31" x14ac:dyDescent="0.25">
      <c r="A166" s="66">
        <f t="shared" si="19"/>
        <v>159</v>
      </c>
      <c r="B166" s="69"/>
      <c r="C166" s="66" t="e">
        <f>VLOOKUP(B166,'Measure&amp;Incentive Picklist'!E:J,2,FALSE)</f>
        <v>#N/A</v>
      </c>
      <c r="D166" s="79"/>
      <c r="E166" s="220"/>
      <c r="F166" s="70"/>
      <c r="G166" s="70"/>
      <c r="H166" s="70"/>
      <c r="J166" s="69"/>
      <c r="K166" s="65" t="e">
        <f>VLOOKUP(J166,'HVAC Picklist'!$A$2:$C$61,3,FALSE)</f>
        <v>#N/A</v>
      </c>
      <c r="L166" s="65" t="e">
        <f>VLOOKUP(J166,'HVAC Picklist'!$A$2:$D$61,4,FALSE)</f>
        <v>#N/A</v>
      </c>
      <c r="M166" s="69"/>
      <c r="N166" s="83"/>
      <c r="O166" s="69"/>
      <c r="P166" s="69"/>
      <c r="Q166" s="71"/>
      <c r="R166" s="71"/>
      <c r="S166" s="72" t="str">
        <f t="shared" si="14"/>
        <v/>
      </c>
      <c r="T166" s="85" t="str">
        <f>IFERROR(MIN(VLOOKUP($B166,'Measure&amp;Incentive Picklist'!$E:$J,5,FALSE)*F166*(G166/12000),S166),"")</f>
        <v/>
      </c>
      <c r="U166" s="127"/>
      <c r="V166" s="65">
        <f t="shared" si="17"/>
        <v>0</v>
      </c>
      <c r="W166" s="65">
        <f t="shared" si="15"/>
        <v>0</v>
      </c>
      <c r="Z166" s="188" t="str">
        <f t="shared" si="16"/>
        <v/>
      </c>
      <c r="AD166" s="65">
        <f t="shared" si="18"/>
        <v>0</v>
      </c>
      <c r="AE166" s="65">
        <f t="shared" si="18"/>
        <v>0</v>
      </c>
    </row>
    <row r="167" spans="1:31" x14ac:dyDescent="0.25">
      <c r="A167" s="66">
        <f t="shared" si="19"/>
        <v>160</v>
      </c>
      <c r="B167" s="69"/>
      <c r="C167" s="66" t="e">
        <f>VLOOKUP(B167,'Measure&amp;Incentive Picklist'!E:J,2,FALSE)</f>
        <v>#N/A</v>
      </c>
      <c r="D167" s="79"/>
      <c r="E167" s="220"/>
      <c r="F167" s="70"/>
      <c r="G167" s="70"/>
      <c r="H167" s="70"/>
      <c r="J167" s="69"/>
      <c r="K167" s="65" t="e">
        <f>VLOOKUP(J167,'HVAC Picklist'!$A$2:$C$61,3,FALSE)</f>
        <v>#N/A</v>
      </c>
      <c r="L167" s="65" t="e">
        <f>VLOOKUP(J167,'HVAC Picklist'!$A$2:$D$61,4,FALSE)</f>
        <v>#N/A</v>
      </c>
      <c r="M167" s="69"/>
      <c r="N167" s="83"/>
      <c r="O167" s="69"/>
      <c r="P167" s="69"/>
      <c r="Q167" s="71"/>
      <c r="R167" s="71"/>
      <c r="S167" s="72" t="str">
        <f t="shared" si="14"/>
        <v/>
      </c>
      <c r="T167" s="85" t="str">
        <f>IFERROR(MIN(VLOOKUP($B167,'Measure&amp;Incentive Picklist'!$E:$J,5,FALSE)*F167*(G167/12000),S167),"")</f>
        <v/>
      </c>
      <c r="U167" s="127"/>
      <c r="V167" s="65">
        <f t="shared" si="17"/>
        <v>0</v>
      </c>
      <c r="W167" s="65">
        <f t="shared" si="15"/>
        <v>0</v>
      </c>
      <c r="Z167" s="188" t="str">
        <f t="shared" si="16"/>
        <v/>
      </c>
      <c r="AD167" s="65">
        <f t="shared" si="18"/>
        <v>0</v>
      </c>
      <c r="AE167" s="65">
        <f t="shared" si="18"/>
        <v>0</v>
      </c>
    </row>
    <row r="168" spans="1:31" x14ac:dyDescent="0.25">
      <c r="A168" s="66">
        <f t="shared" si="19"/>
        <v>161</v>
      </c>
      <c r="B168" s="69"/>
      <c r="C168" s="66" t="e">
        <f>VLOOKUP(B168,'Measure&amp;Incentive Picklist'!E:J,2,FALSE)</f>
        <v>#N/A</v>
      </c>
      <c r="D168" s="79"/>
      <c r="E168" s="220"/>
      <c r="F168" s="70"/>
      <c r="G168" s="70"/>
      <c r="H168" s="70"/>
      <c r="J168" s="69"/>
      <c r="K168" s="65" t="e">
        <f>VLOOKUP(J168,'HVAC Picklist'!$A$2:$C$61,3,FALSE)</f>
        <v>#N/A</v>
      </c>
      <c r="L168" s="65" t="e">
        <f>VLOOKUP(J168,'HVAC Picklist'!$A$2:$D$61,4,FALSE)</f>
        <v>#N/A</v>
      </c>
      <c r="M168" s="69"/>
      <c r="N168" s="83"/>
      <c r="O168" s="69"/>
      <c r="P168" s="69"/>
      <c r="Q168" s="71"/>
      <c r="R168" s="71"/>
      <c r="S168" s="72" t="str">
        <f t="shared" si="14"/>
        <v/>
      </c>
      <c r="T168" s="85" t="str">
        <f>IFERROR(MIN(VLOOKUP($B168,'Measure&amp;Incentive Picklist'!$E:$J,5,FALSE)*F168*(G168/12000),S168),"")</f>
        <v/>
      </c>
      <c r="U168" s="127"/>
      <c r="V168" s="65">
        <f t="shared" si="17"/>
        <v>0</v>
      </c>
      <c r="W168" s="65">
        <f t="shared" ref="W168:W199" si="20">IF(AND(B168&gt;0,ISERROR(V240)),1,0)</f>
        <v>0</v>
      </c>
      <c r="Z168" s="188" t="str">
        <f t="shared" si="16"/>
        <v/>
      </c>
      <c r="AD168" s="65">
        <f t="shared" si="18"/>
        <v>0</v>
      </c>
      <c r="AE168" s="65">
        <f t="shared" si="18"/>
        <v>0</v>
      </c>
    </row>
    <row r="169" spans="1:31" x14ac:dyDescent="0.25">
      <c r="A169" s="66">
        <f t="shared" si="19"/>
        <v>162</v>
      </c>
      <c r="B169" s="69"/>
      <c r="C169" s="66" t="e">
        <f>VLOOKUP(B169,'Measure&amp;Incentive Picklist'!E:J,2,FALSE)</f>
        <v>#N/A</v>
      </c>
      <c r="D169" s="79"/>
      <c r="E169" s="220"/>
      <c r="F169" s="70"/>
      <c r="G169" s="70"/>
      <c r="H169" s="70"/>
      <c r="J169" s="69"/>
      <c r="K169" s="65" t="e">
        <f>VLOOKUP(J169,'HVAC Picklist'!$A$2:$C$61,3,FALSE)</f>
        <v>#N/A</v>
      </c>
      <c r="L169" s="65" t="e">
        <f>VLOOKUP(J169,'HVAC Picklist'!$A$2:$D$61,4,FALSE)</f>
        <v>#N/A</v>
      </c>
      <c r="M169" s="69"/>
      <c r="N169" s="83"/>
      <c r="O169" s="69"/>
      <c r="P169" s="69"/>
      <c r="Q169" s="71"/>
      <c r="R169" s="71"/>
      <c r="S169" s="72" t="str">
        <f t="shared" si="14"/>
        <v/>
      </c>
      <c r="T169" s="85" t="str">
        <f>IFERROR(MIN(VLOOKUP($B169,'Measure&amp;Incentive Picklist'!$E:$J,5,FALSE)*F169*(G169/12000),S169),"")</f>
        <v/>
      </c>
      <c r="U169" s="127"/>
      <c r="V169" s="65">
        <f t="shared" si="17"/>
        <v>0</v>
      </c>
      <c r="W169" s="65">
        <f t="shared" si="20"/>
        <v>0</v>
      </c>
      <c r="Z169" s="188" t="str">
        <f t="shared" si="16"/>
        <v/>
      </c>
      <c r="AD169" s="65">
        <f t="shared" si="18"/>
        <v>0</v>
      </c>
      <c r="AE169" s="65">
        <f t="shared" si="18"/>
        <v>0</v>
      </c>
    </row>
    <row r="170" spans="1:31" x14ac:dyDescent="0.25">
      <c r="A170" s="66">
        <f t="shared" si="19"/>
        <v>163</v>
      </c>
      <c r="B170" s="69"/>
      <c r="C170" s="66" t="e">
        <f>VLOOKUP(B170,'Measure&amp;Incentive Picklist'!E:J,2,FALSE)</f>
        <v>#N/A</v>
      </c>
      <c r="D170" s="79"/>
      <c r="E170" s="220"/>
      <c r="F170" s="70"/>
      <c r="G170" s="70"/>
      <c r="H170" s="70"/>
      <c r="J170" s="69"/>
      <c r="K170" s="65" t="e">
        <f>VLOOKUP(J170,'HVAC Picklist'!$A$2:$C$61,3,FALSE)</f>
        <v>#N/A</v>
      </c>
      <c r="L170" s="65" t="e">
        <f>VLOOKUP(J170,'HVAC Picklist'!$A$2:$D$61,4,FALSE)</f>
        <v>#N/A</v>
      </c>
      <c r="M170" s="69"/>
      <c r="N170" s="83"/>
      <c r="O170" s="69"/>
      <c r="P170" s="69"/>
      <c r="Q170" s="71"/>
      <c r="R170" s="71"/>
      <c r="S170" s="72" t="str">
        <f t="shared" si="14"/>
        <v/>
      </c>
      <c r="T170" s="85" t="str">
        <f>IFERROR(MIN(VLOOKUP($B170,'Measure&amp;Incentive Picklist'!$E:$J,5,FALSE)*F170*(G170/12000),S170),"")</f>
        <v/>
      </c>
      <c r="U170" s="127"/>
      <c r="V170" s="65">
        <f t="shared" si="17"/>
        <v>0</v>
      </c>
      <c r="W170" s="65">
        <f t="shared" si="20"/>
        <v>0</v>
      </c>
      <c r="Z170" s="188" t="str">
        <f t="shared" si="16"/>
        <v/>
      </c>
      <c r="AD170" s="65">
        <f t="shared" si="18"/>
        <v>0</v>
      </c>
      <c r="AE170" s="65">
        <f t="shared" si="18"/>
        <v>0</v>
      </c>
    </row>
    <row r="171" spans="1:31" x14ac:dyDescent="0.25">
      <c r="A171" s="66">
        <f t="shared" si="19"/>
        <v>164</v>
      </c>
      <c r="B171" s="69"/>
      <c r="C171" s="66" t="e">
        <f>VLOOKUP(B171,'Measure&amp;Incentive Picklist'!E:J,2,FALSE)</f>
        <v>#N/A</v>
      </c>
      <c r="D171" s="79"/>
      <c r="E171" s="220"/>
      <c r="F171" s="70"/>
      <c r="G171" s="70"/>
      <c r="H171" s="70"/>
      <c r="J171" s="69"/>
      <c r="K171" s="65" t="e">
        <f>VLOOKUP(J171,'HVAC Picklist'!$A$2:$C$61,3,FALSE)</f>
        <v>#N/A</v>
      </c>
      <c r="L171" s="65" t="e">
        <f>VLOOKUP(J171,'HVAC Picklist'!$A$2:$D$61,4,FALSE)</f>
        <v>#N/A</v>
      </c>
      <c r="M171" s="69"/>
      <c r="N171" s="83"/>
      <c r="O171" s="69"/>
      <c r="P171" s="69"/>
      <c r="Q171" s="71"/>
      <c r="R171" s="71"/>
      <c r="S171" s="72" t="str">
        <f t="shared" si="14"/>
        <v/>
      </c>
      <c r="T171" s="85" t="str">
        <f>IFERROR(MIN(VLOOKUP($B171,'Measure&amp;Incentive Picklist'!$E:$J,5,FALSE)*F171*(G171/12000),S171),"")</f>
        <v/>
      </c>
      <c r="U171" s="127"/>
      <c r="V171" s="65">
        <f t="shared" si="17"/>
        <v>0</v>
      </c>
      <c r="W171" s="65">
        <f t="shared" si="20"/>
        <v>0</v>
      </c>
      <c r="Z171" s="188" t="str">
        <f t="shared" si="16"/>
        <v/>
      </c>
      <c r="AD171" s="65">
        <f t="shared" si="18"/>
        <v>0</v>
      </c>
      <c r="AE171" s="65">
        <f t="shared" si="18"/>
        <v>0</v>
      </c>
    </row>
    <row r="172" spans="1:31" x14ac:dyDescent="0.25">
      <c r="A172" s="66">
        <f t="shared" si="19"/>
        <v>165</v>
      </c>
      <c r="B172" s="69"/>
      <c r="C172" s="66" t="e">
        <f>VLOOKUP(B172,'Measure&amp;Incentive Picklist'!E:J,2,FALSE)</f>
        <v>#N/A</v>
      </c>
      <c r="D172" s="79"/>
      <c r="E172" s="220"/>
      <c r="F172" s="70"/>
      <c r="G172" s="70"/>
      <c r="H172" s="70"/>
      <c r="J172" s="69"/>
      <c r="K172" s="65" t="e">
        <f>VLOOKUP(J172,'HVAC Picklist'!$A$2:$C$61,3,FALSE)</f>
        <v>#N/A</v>
      </c>
      <c r="L172" s="65" t="e">
        <f>VLOOKUP(J172,'HVAC Picklist'!$A$2:$D$61,4,FALSE)</f>
        <v>#N/A</v>
      </c>
      <c r="M172" s="69"/>
      <c r="N172" s="83"/>
      <c r="O172" s="69"/>
      <c r="P172" s="69"/>
      <c r="Q172" s="71"/>
      <c r="R172" s="71"/>
      <c r="S172" s="72" t="str">
        <f t="shared" si="14"/>
        <v/>
      </c>
      <c r="T172" s="85" t="str">
        <f>IFERROR(MIN(VLOOKUP($B172,'Measure&amp;Incentive Picklist'!$E:$J,5,FALSE)*F172*(G172/12000),S172),"")</f>
        <v/>
      </c>
      <c r="U172" s="127"/>
      <c r="V172" s="65">
        <f t="shared" si="17"/>
        <v>0</v>
      </c>
      <c r="W172" s="65">
        <f t="shared" si="20"/>
        <v>0</v>
      </c>
      <c r="Z172" s="188" t="str">
        <f t="shared" si="16"/>
        <v/>
      </c>
      <c r="AD172" s="65">
        <f t="shared" si="18"/>
        <v>0</v>
      </c>
      <c r="AE172" s="65">
        <f t="shared" si="18"/>
        <v>0</v>
      </c>
    </row>
    <row r="173" spans="1:31" x14ac:dyDescent="0.25">
      <c r="A173" s="66">
        <f t="shared" si="19"/>
        <v>166</v>
      </c>
      <c r="B173" s="69"/>
      <c r="C173" s="66" t="e">
        <f>VLOOKUP(B173,'Measure&amp;Incentive Picklist'!E:J,2,FALSE)</f>
        <v>#N/A</v>
      </c>
      <c r="D173" s="79"/>
      <c r="E173" s="220"/>
      <c r="F173" s="70"/>
      <c r="G173" s="70"/>
      <c r="H173" s="70"/>
      <c r="J173" s="69"/>
      <c r="K173" s="65" t="e">
        <f>VLOOKUP(J173,'HVAC Picklist'!$A$2:$C$61,3,FALSE)</f>
        <v>#N/A</v>
      </c>
      <c r="L173" s="65" t="e">
        <f>VLOOKUP(J173,'HVAC Picklist'!$A$2:$D$61,4,FALSE)</f>
        <v>#N/A</v>
      </c>
      <c r="M173" s="69"/>
      <c r="N173" s="83"/>
      <c r="O173" s="69"/>
      <c r="P173" s="69"/>
      <c r="Q173" s="71"/>
      <c r="R173" s="71"/>
      <c r="S173" s="72" t="str">
        <f t="shared" si="14"/>
        <v/>
      </c>
      <c r="T173" s="85" t="str">
        <f>IFERROR(MIN(VLOOKUP($B173,'Measure&amp;Incentive Picklist'!$E:$J,5,FALSE)*F173*(G173/12000),S173),"")</f>
        <v/>
      </c>
      <c r="U173" s="127"/>
      <c r="V173" s="65">
        <f t="shared" si="17"/>
        <v>0</v>
      </c>
      <c r="W173" s="65">
        <f t="shared" si="20"/>
        <v>0</v>
      </c>
      <c r="Z173" s="188" t="str">
        <f t="shared" si="16"/>
        <v/>
      </c>
      <c r="AD173" s="65">
        <f t="shared" si="18"/>
        <v>0</v>
      </c>
      <c r="AE173" s="65">
        <f t="shared" si="18"/>
        <v>0</v>
      </c>
    </row>
    <row r="174" spans="1:31" x14ac:dyDescent="0.25">
      <c r="A174" s="66">
        <f t="shared" si="19"/>
        <v>167</v>
      </c>
      <c r="B174" s="69"/>
      <c r="C174" s="66" t="e">
        <f>VLOOKUP(B174,'Measure&amp;Incentive Picklist'!E:J,2,FALSE)</f>
        <v>#N/A</v>
      </c>
      <c r="D174" s="79"/>
      <c r="E174" s="220"/>
      <c r="F174" s="70"/>
      <c r="G174" s="70"/>
      <c r="H174" s="70"/>
      <c r="J174" s="69"/>
      <c r="K174" s="65" t="e">
        <f>VLOOKUP(J174,'HVAC Picklist'!$A$2:$C$61,3,FALSE)</f>
        <v>#N/A</v>
      </c>
      <c r="L174" s="65" t="e">
        <f>VLOOKUP(J174,'HVAC Picklist'!$A$2:$D$61,4,FALSE)</f>
        <v>#N/A</v>
      </c>
      <c r="M174" s="69"/>
      <c r="N174" s="83"/>
      <c r="O174" s="69"/>
      <c r="P174" s="69"/>
      <c r="Q174" s="71"/>
      <c r="R174" s="71"/>
      <c r="S174" s="72" t="str">
        <f t="shared" si="14"/>
        <v/>
      </c>
      <c r="T174" s="85" t="str">
        <f>IFERROR(MIN(VLOOKUP($B174,'Measure&amp;Incentive Picklist'!$E:$J,5,FALSE)*F174*(G174/12000),S174),"")</f>
        <v/>
      </c>
      <c r="U174" s="127"/>
      <c r="V174" s="65">
        <f t="shared" si="17"/>
        <v>0</v>
      </c>
      <c r="W174" s="65">
        <f t="shared" si="20"/>
        <v>0</v>
      </c>
      <c r="Z174" s="188" t="str">
        <f t="shared" si="16"/>
        <v/>
      </c>
      <c r="AD174" s="65">
        <f t="shared" si="18"/>
        <v>0</v>
      </c>
      <c r="AE174" s="65">
        <f t="shared" si="18"/>
        <v>0</v>
      </c>
    </row>
    <row r="175" spans="1:31" x14ac:dyDescent="0.25">
      <c r="A175" s="66">
        <f t="shared" si="19"/>
        <v>168</v>
      </c>
      <c r="B175" s="69"/>
      <c r="C175" s="66" t="e">
        <f>VLOOKUP(B175,'Measure&amp;Incentive Picklist'!E:J,2,FALSE)</f>
        <v>#N/A</v>
      </c>
      <c r="D175" s="79"/>
      <c r="E175" s="220"/>
      <c r="F175" s="70"/>
      <c r="G175" s="70"/>
      <c r="H175" s="70"/>
      <c r="J175" s="69"/>
      <c r="K175" s="65" t="e">
        <f>VLOOKUP(J175,'HVAC Picklist'!$A$2:$C$61,3,FALSE)</f>
        <v>#N/A</v>
      </c>
      <c r="L175" s="65" t="e">
        <f>VLOOKUP(J175,'HVAC Picklist'!$A$2:$D$61,4,FALSE)</f>
        <v>#N/A</v>
      </c>
      <c r="M175" s="69"/>
      <c r="N175" s="83"/>
      <c r="O175" s="69"/>
      <c r="P175" s="69"/>
      <c r="Q175" s="71"/>
      <c r="R175" s="71"/>
      <c r="S175" s="72" t="str">
        <f t="shared" si="14"/>
        <v/>
      </c>
      <c r="T175" s="85" t="str">
        <f>IFERROR(MIN(VLOOKUP($B175,'Measure&amp;Incentive Picklist'!$E:$J,5,FALSE)*F175*(G175/12000),S175),"")</f>
        <v/>
      </c>
      <c r="U175" s="127"/>
      <c r="V175" s="65">
        <f t="shared" si="17"/>
        <v>0</v>
      </c>
      <c r="W175" s="65">
        <f t="shared" si="20"/>
        <v>0</v>
      </c>
      <c r="Z175" s="188" t="str">
        <f t="shared" si="16"/>
        <v/>
      </c>
      <c r="AD175" s="65">
        <f t="shared" si="18"/>
        <v>0</v>
      </c>
      <c r="AE175" s="65">
        <f t="shared" si="18"/>
        <v>0</v>
      </c>
    </row>
    <row r="176" spans="1:31" x14ac:dyDescent="0.25">
      <c r="A176" s="66">
        <f t="shared" si="19"/>
        <v>169</v>
      </c>
      <c r="B176" s="69"/>
      <c r="C176" s="66" t="e">
        <f>VLOOKUP(B176,'Measure&amp;Incentive Picklist'!E:J,2,FALSE)</f>
        <v>#N/A</v>
      </c>
      <c r="D176" s="79"/>
      <c r="E176" s="220"/>
      <c r="F176" s="70"/>
      <c r="G176" s="70"/>
      <c r="H176" s="70"/>
      <c r="J176" s="69"/>
      <c r="K176" s="65" t="e">
        <f>VLOOKUP(J176,'HVAC Picklist'!$A$2:$C$61,3,FALSE)</f>
        <v>#N/A</v>
      </c>
      <c r="L176" s="65" t="e">
        <f>VLOOKUP(J176,'HVAC Picklist'!$A$2:$D$61,4,FALSE)</f>
        <v>#N/A</v>
      </c>
      <c r="M176" s="69"/>
      <c r="N176" s="83"/>
      <c r="O176" s="69"/>
      <c r="P176" s="69"/>
      <c r="Q176" s="71"/>
      <c r="R176" s="71"/>
      <c r="S176" s="72" t="str">
        <f t="shared" si="14"/>
        <v/>
      </c>
      <c r="T176" s="85" t="str">
        <f>IFERROR(MIN(VLOOKUP($B176,'Measure&amp;Incentive Picklist'!$E:$J,5,FALSE)*F176*(G176/12000),S176),"")</f>
        <v/>
      </c>
      <c r="U176" s="127"/>
      <c r="V176" s="65">
        <f t="shared" si="17"/>
        <v>0</v>
      </c>
      <c r="W176" s="65">
        <f t="shared" si="20"/>
        <v>0</v>
      </c>
      <c r="Z176" s="188" t="str">
        <f t="shared" si="16"/>
        <v/>
      </c>
      <c r="AD176" s="65">
        <f t="shared" si="18"/>
        <v>0</v>
      </c>
      <c r="AE176" s="65">
        <f t="shared" si="18"/>
        <v>0</v>
      </c>
    </row>
    <row r="177" spans="1:31" x14ac:dyDescent="0.25">
      <c r="A177" s="66">
        <f t="shared" si="19"/>
        <v>170</v>
      </c>
      <c r="B177" s="69"/>
      <c r="C177" s="66" t="e">
        <f>VLOOKUP(B177,'Measure&amp;Incentive Picklist'!E:J,2,FALSE)</f>
        <v>#N/A</v>
      </c>
      <c r="D177" s="79"/>
      <c r="E177" s="220"/>
      <c r="F177" s="70"/>
      <c r="G177" s="70"/>
      <c r="H177" s="70"/>
      <c r="J177" s="69"/>
      <c r="K177" s="65" t="e">
        <f>VLOOKUP(J177,'HVAC Picklist'!$A$2:$C$61,3,FALSE)</f>
        <v>#N/A</v>
      </c>
      <c r="L177" s="65" t="e">
        <f>VLOOKUP(J177,'HVAC Picklist'!$A$2:$D$61,4,FALSE)</f>
        <v>#N/A</v>
      </c>
      <c r="M177" s="69"/>
      <c r="N177" s="83"/>
      <c r="O177" s="69"/>
      <c r="P177" s="69"/>
      <c r="Q177" s="71"/>
      <c r="R177" s="71"/>
      <c r="S177" s="72" t="str">
        <f t="shared" si="14"/>
        <v/>
      </c>
      <c r="T177" s="85" t="str">
        <f>IFERROR(MIN(VLOOKUP($B177,'Measure&amp;Incentive Picklist'!$E:$J,5,FALSE)*F177*(G177/12000),S177),"")</f>
        <v/>
      </c>
      <c r="U177" s="127"/>
      <c r="V177" s="65">
        <f t="shared" si="17"/>
        <v>0</v>
      </c>
      <c r="W177" s="65">
        <f t="shared" si="20"/>
        <v>0</v>
      </c>
      <c r="Z177" s="188" t="str">
        <f t="shared" si="16"/>
        <v/>
      </c>
      <c r="AD177" s="65">
        <f t="shared" si="18"/>
        <v>0</v>
      </c>
      <c r="AE177" s="65">
        <f t="shared" si="18"/>
        <v>0</v>
      </c>
    </row>
    <row r="178" spans="1:31" x14ac:dyDescent="0.25">
      <c r="A178" s="66">
        <f t="shared" si="19"/>
        <v>171</v>
      </c>
      <c r="B178" s="69"/>
      <c r="C178" s="66" t="e">
        <f>VLOOKUP(B178,'Measure&amp;Incentive Picklist'!E:J,2,FALSE)</f>
        <v>#N/A</v>
      </c>
      <c r="D178" s="79"/>
      <c r="E178" s="220"/>
      <c r="F178" s="70"/>
      <c r="G178" s="70"/>
      <c r="H178" s="70"/>
      <c r="J178" s="69"/>
      <c r="K178" s="65" t="e">
        <f>VLOOKUP(J178,'HVAC Picklist'!$A$2:$C$61,3,FALSE)</f>
        <v>#N/A</v>
      </c>
      <c r="L178" s="65" t="e">
        <f>VLOOKUP(J178,'HVAC Picklist'!$A$2:$D$61,4,FALSE)</f>
        <v>#N/A</v>
      </c>
      <c r="M178" s="69"/>
      <c r="N178" s="83"/>
      <c r="O178" s="69"/>
      <c r="P178" s="69"/>
      <c r="Q178" s="71"/>
      <c r="R178" s="71"/>
      <c r="S178" s="72" t="str">
        <f t="shared" si="14"/>
        <v/>
      </c>
      <c r="T178" s="85" t="str">
        <f>IFERROR(MIN(VLOOKUP($B178,'Measure&amp;Incentive Picklist'!$E:$J,5,FALSE)*F178*(G178/12000),S178),"")</f>
        <v/>
      </c>
      <c r="U178" s="127"/>
      <c r="V178" s="65">
        <f t="shared" si="17"/>
        <v>0</v>
      </c>
      <c r="W178" s="65">
        <f t="shared" si="20"/>
        <v>0</v>
      </c>
      <c r="Z178" s="188" t="str">
        <f t="shared" si="16"/>
        <v/>
      </c>
      <c r="AD178" s="65">
        <f t="shared" si="18"/>
        <v>0</v>
      </c>
      <c r="AE178" s="65">
        <f t="shared" si="18"/>
        <v>0</v>
      </c>
    </row>
    <row r="179" spans="1:31" x14ac:dyDescent="0.25">
      <c r="A179" s="66">
        <f t="shared" si="19"/>
        <v>172</v>
      </c>
      <c r="B179" s="69"/>
      <c r="C179" s="66" t="e">
        <f>VLOOKUP(B179,'Measure&amp;Incentive Picklist'!E:J,2,FALSE)</f>
        <v>#N/A</v>
      </c>
      <c r="D179" s="79"/>
      <c r="E179" s="220"/>
      <c r="F179" s="70"/>
      <c r="G179" s="70"/>
      <c r="H179" s="70"/>
      <c r="J179" s="69"/>
      <c r="K179" s="65" t="e">
        <f>VLOOKUP(J179,'HVAC Picklist'!$A$2:$C$61,3,FALSE)</f>
        <v>#N/A</v>
      </c>
      <c r="L179" s="65" t="e">
        <f>VLOOKUP(J179,'HVAC Picklist'!$A$2:$D$61,4,FALSE)</f>
        <v>#N/A</v>
      </c>
      <c r="M179" s="69"/>
      <c r="N179" s="83"/>
      <c r="O179" s="69"/>
      <c r="P179" s="69"/>
      <c r="Q179" s="71"/>
      <c r="R179" s="71"/>
      <c r="S179" s="72" t="str">
        <f t="shared" si="14"/>
        <v/>
      </c>
      <c r="T179" s="85" t="str">
        <f>IFERROR(MIN(VLOOKUP($B179,'Measure&amp;Incentive Picklist'!$E:$J,5,FALSE)*F179*(G179/12000),S179),"")</f>
        <v/>
      </c>
      <c r="U179" s="127"/>
      <c r="V179" s="65">
        <f t="shared" si="17"/>
        <v>0</v>
      </c>
      <c r="W179" s="65">
        <f t="shared" si="20"/>
        <v>0</v>
      </c>
      <c r="Z179" s="188" t="str">
        <f t="shared" si="16"/>
        <v/>
      </c>
      <c r="AD179" s="65">
        <f t="shared" si="18"/>
        <v>0</v>
      </c>
      <c r="AE179" s="65">
        <f t="shared" si="18"/>
        <v>0</v>
      </c>
    </row>
    <row r="180" spans="1:31" x14ac:dyDescent="0.25">
      <c r="A180" s="66">
        <f t="shared" si="19"/>
        <v>173</v>
      </c>
      <c r="B180" s="69"/>
      <c r="C180" s="66" t="e">
        <f>VLOOKUP(B180,'Measure&amp;Incentive Picklist'!E:J,2,FALSE)</f>
        <v>#N/A</v>
      </c>
      <c r="D180" s="79"/>
      <c r="E180" s="220"/>
      <c r="F180" s="70"/>
      <c r="G180" s="70"/>
      <c r="H180" s="70"/>
      <c r="J180" s="69"/>
      <c r="K180" s="65" t="e">
        <f>VLOOKUP(J180,'HVAC Picklist'!$A$2:$C$61,3,FALSE)</f>
        <v>#N/A</v>
      </c>
      <c r="L180" s="65" t="e">
        <f>VLOOKUP(J180,'HVAC Picklist'!$A$2:$D$61,4,FALSE)</f>
        <v>#N/A</v>
      </c>
      <c r="M180" s="69"/>
      <c r="N180" s="83"/>
      <c r="O180" s="69"/>
      <c r="P180" s="69"/>
      <c r="Q180" s="71"/>
      <c r="R180" s="71"/>
      <c r="S180" s="72" t="str">
        <f t="shared" si="14"/>
        <v/>
      </c>
      <c r="T180" s="85" t="str">
        <f>IFERROR(MIN(VLOOKUP($B180,'Measure&amp;Incentive Picklist'!$E:$J,5,FALSE)*F180*(G180/12000),S180),"")</f>
        <v/>
      </c>
      <c r="U180" s="127"/>
      <c r="V180" s="65">
        <f t="shared" si="17"/>
        <v>0</v>
      </c>
      <c r="W180" s="65">
        <f t="shared" si="20"/>
        <v>0</v>
      </c>
      <c r="Z180" s="188" t="str">
        <f t="shared" si="16"/>
        <v/>
      </c>
      <c r="AD180" s="65">
        <f t="shared" si="18"/>
        <v>0</v>
      </c>
      <c r="AE180" s="65">
        <f t="shared" si="18"/>
        <v>0</v>
      </c>
    </row>
    <row r="181" spans="1:31" x14ac:dyDescent="0.25">
      <c r="A181" s="66">
        <f t="shared" si="19"/>
        <v>174</v>
      </c>
      <c r="B181" s="69"/>
      <c r="C181" s="66" t="e">
        <f>VLOOKUP(B181,'Measure&amp;Incentive Picklist'!E:J,2,FALSE)</f>
        <v>#N/A</v>
      </c>
      <c r="D181" s="79"/>
      <c r="E181" s="220"/>
      <c r="F181" s="70"/>
      <c r="G181" s="70"/>
      <c r="H181" s="70"/>
      <c r="J181" s="69"/>
      <c r="K181" s="65" t="e">
        <f>VLOOKUP(J181,'HVAC Picklist'!$A$2:$C$61,3,FALSE)</f>
        <v>#N/A</v>
      </c>
      <c r="L181" s="65" t="e">
        <f>VLOOKUP(J181,'HVAC Picklist'!$A$2:$D$61,4,FALSE)</f>
        <v>#N/A</v>
      </c>
      <c r="M181" s="69"/>
      <c r="N181" s="83"/>
      <c r="O181" s="69"/>
      <c r="P181" s="69"/>
      <c r="Q181" s="71"/>
      <c r="R181" s="71"/>
      <c r="S181" s="72" t="str">
        <f t="shared" si="14"/>
        <v/>
      </c>
      <c r="T181" s="85" t="str">
        <f>IFERROR(MIN(VLOOKUP($B181,'Measure&amp;Incentive Picklist'!$E:$J,5,FALSE)*F181*(G181/12000),S181),"")</f>
        <v/>
      </c>
      <c r="U181" s="127"/>
      <c r="V181" s="65">
        <f t="shared" si="17"/>
        <v>0</v>
      </c>
      <c r="W181" s="65">
        <f t="shared" si="20"/>
        <v>0</v>
      </c>
      <c r="Z181" s="188" t="str">
        <f t="shared" si="16"/>
        <v/>
      </c>
      <c r="AD181" s="65">
        <f t="shared" si="18"/>
        <v>0</v>
      </c>
      <c r="AE181" s="65">
        <f t="shared" si="18"/>
        <v>0</v>
      </c>
    </row>
    <row r="182" spans="1:31" x14ac:dyDescent="0.25">
      <c r="A182" s="66">
        <f t="shared" si="19"/>
        <v>175</v>
      </c>
      <c r="B182" s="69"/>
      <c r="C182" s="66" t="e">
        <f>VLOOKUP(B182,'Measure&amp;Incentive Picklist'!E:J,2,FALSE)</f>
        <v>#N/A</v>
      </c>
      <c r="D182" s="79"/>
      <c r="E182" s="220"/>
      <c r="F182" s="70"/>
      <c r="G182" s="70"/>
      <c r="H182" s="70"/>
      <c r="J182" s="69"/>
      <c r="K182" s="65" t="e">
        <f>VLOOKUP(J182,'HVAC Picklist'!$A$2:$C$61,3,FALSE)</f>
        <v>#N/A</v>
      </c>
      <c r="L182" s="65" t="e">
        <f>VLOOKUP(J182,'HVAC Picklist'!$A$2:$D$61,4,FALSE)</f>
        <v>#N/A</v>
      </c>
      <c r="M182" s="69"/>
      <c r="N182" s="83"/>
      <c r="O182" s="69"/>
      <c r="P182" s="69"/>
      <c r="Q182" s="71"/>
      <c r="R182" s="71"/>
      <c r="S182" s="72" t="str">
        <f t="shared" si="14"/>
        <v/>
      </c>
      <c r="T182" s="85" t="str">
        <f>IFERROR(MIN(VLOOKUP($B182,'Measure&amp;Incentive Picklist'!$E:$J,5,FALSE)*F182*(G182/12000),S182),"")</f>
        <v/>
      </c>
      <c r="U182" s="127"/>
      <c r="V182" s="65">
        <f t="shared" si="17"/>
        <v>0</v>
      </c>
      <c r="W182" s="65">
        <f t="shared" si="20"/>
        <v>0</v>
      </c>
      <c r="Z182" s="188" t="str">
        <f t="shared" si="16"/>
        <v/>
      </c>
      <c r="AD182" s="65">
        <f t="shared" si="18"/>
        <v>0</v>
      </c>
      <c r="AE182" s="65">
        <f t="shared" si="18"/>
        <v>0</v>
      </c>
    </row>
    <row r="183" spans="1:31" x14ac:dyDescent="0.25">
      <c r="A183" s="66">
        <f t="shared" si="19"/>
        <v>176</v>
      </c>
      <c r="B183" s="69"/>
      <c r="C183" s="66" t="e">
        <f>VLOOKUP(B183,'Measure&amp;Incentive Picklist'!E:J,2,FALSE)</f>
        <v>#N/A</v>
      </c>
      <c r="D183" s="79"/>
      <c r="E183" s="220"/>
      <c r="F183" s="70"/>
      <c r="G183" s="70"/>
      <c r="H183" s="70"/>
      <c r="J183" s="69"/>
      <c r="K183" s="65" t="e">
        <f>VLOOKUP(J183,'HVAC Picklist'!$A$2:$C$61,3,FALSE)</f>
        <v>#N/A</v>
      </c>
      <c r="L183" s="65" t="e">
        <f>VLOOKUP(J183,'HVAC Picklist'!$A$2:$D$61,4,FALSE)</f>
        <v>#N/A</v>
      </c>
      <c r="M183" s="69"/>
      <c r="N183" s="83"/>
      <c r="O183" s="69"/>
      <c r="P183" s="69"/>
      <c r="Q183" s="71"/>
      <c r="R183" s="71"/>
      <c r="S183" s="72" t="str">
        <f t="shared" si="14"/>
        <v/>
      </c>
      <c r="T183" s="85" t="str">
        <f>IFERROR(MIN(VLOOKUP($B183,'Measure&amp;Incentive Picklist'!$E:$J,5,FALSE)*F183*(G183/12000),S183),"")</f>
        <v/>
      </c>
      <c r="U183" s="127"/>
      <c r="V183" s="65">
        <f t="shared" si="17"/>
        <v>0</v>
      </c>
      <c r="W183" s="65">
        <f t="shared" si="20"/>
        <v>0</v>
      </c>
      <c r="Z183" s="188" t="str">
        <f t="shared" si="16"/>
        <v/>
      </c>
      <c r="AD183" s="65">
        <f t="shared" si="18"/>
        <v>0</v>
      </c>
      <c r="AE183" s="65">
        <f t="shared" si="18"/>
        <v>0</v>
      </c>
    </row>
    <row r="184" spans="1:31" x14ac:dyDescent="0.25">
      <c r="A184" s="66">
        <f t="shared" si="19"/>
        <v>177</v>
      </c>
      <c r="B184" s="69"/>
      <c r="C184" s="66" t="e">
        <f>VLOOKUP(B184,'Measure&amp;Incentive Picklist'!E:J,2,FALSE)</f>
        <v>#N/A</v>
      </c>
      <c r="D184" s="79"/>
      <c r="E184" s="220"/>
      <c r="F184" s="70"/>
      <c r="G184" s="70"/>
      <c r="H184" s="70"/>
      <c r="J184" s="69"/>
      <c r="K184" s="65" t="e">
        <f>VLOOKUP(J184,'HVAC Picklist'!$A$2:$C$61,3,FALSE)</f>
        <v>#N/A</v>
      </c>
      <c r="L184" s="65" t="e">
        <f>VLOOKUP(J184,'HVAC Picklist'!$A$2:$D$61,4,FALSE)</f>
        <v>#N/A</v>
      </c>
      <c r="M184" s="69"/>
      <c r="N184" s="83"/>
      <c r="O184" s="69"/>
      <c r="P184" s="69"/>
      <c r="Q184" s="71"/>
      <c r="R184" s="71"/>
      <c r="S184" s="72" t="str">
        <f t="shared" si="14"/>
        <v/>
      </c>
      <c r="T184" s="85" t="str">
        <f>IFERROR(MIN(VLOOKUP($B184,'Measure&amp;Incentive Picklist'!$E:$J,5,FALSE)*F184*(G184/12000),S184),"")</f>
        <v/>
      </c>
      <c r="U184" s="127"/>
      <c r="V184" s="65">
        <f t="shared" si="17"/>
        <v>0</v>
      </c>
      <c r="W184" s="65">
        <f t="shared" si="20"/>
        <v>0</v>
      </c>
      <c r="Z184" s="188" t="str">
        <f t="shared" si="16"/>
        <v/>
      </c>
      <c r="AD184" s="65">
        <f t="shared" si="18"/>
        <v>0</v>
      </c>
      <c r="AE184" s="65">
        <f t="shared" si="18"/>
        <v>0</v>
      </c>
    </row>
    <row r="185" spans="1:31" x14ac:dyDescent="0.25">
      <c r="A185" s="66">
        <f t="shared" si="19"/>
        <v>178</v>
      </c>
      <c r="B185" s="69"/>
      <c r="C185" s="66" t="e">
        <f>VLOOKUP(B185,'Measure&amp;Incentive Picklist'!E:J,2,FALSE)</f>
        <v>#N/A</v>
      </c>
      <c r="D185" s="79"/>
      <c r="E185" s="220"/>
      <c r="F185" s="70"/>
      <c r="G185" s="70"/>
      <c r="H185" s="70"/>
      <c r="J185" s="69"/>
      <c r="K185" s="65" t="e">
        <f>VLOOKUP(J185,'HVAC Picklist'!$A$2:$C$61,3,FALSE)</f>
        <v>#N/A</v>
      </c>
      <c r="L185" s="65" t="e">
        <f>VLOOKUP(J185,'HVAC Picklist'!$A$2:$D$61,4,FALSE)</f>
        <v>#N/A</v>
      </c>
      <c r="M185" s="69"/>
      <c r="N185" s="83"/>
      <c r="O185" s="69"/>
      <c r="P185" s="69"/>
      <c r="Q185" s="71"/>
      <c r="R185" s="71"/>
      <c r="S185" s="72" t="str">
        <f t="shared" si="14"/>
        <v/>
      </c>
      <c r="T185" s="85" t="str">
        <f>IFERROR(MIN(VLOOKUP($B185,'Measure&amp;Incentive Picklist'!$E:$J,5,FALSE)*F185*(G185/12000),S185),"")</f>
        <v/>
      </c>
      <c r="U185" s="127"/>
      <c r="V185" s="65">
        <f t="shared" si="17"/>
        <v>0</v>
      </c>
      <c r="W185" s="65">
        <f t="shared" si="20"/>
        <v>0</v>
      </c>
      <c r="Z185" s="188" t="str">
        <f t="shared" si="16"/>
        <v/>
      </c>
      <c r="AD185" s="65">
        <f t="shared" si="18"/>
        <v>0</v>
      </c>
      <c r="AE185" s="65">
        <f t="shared" si="18"/>
        <v>0</v>
      </c>
    </row>
    <row r="186" spans="1:31" x14ac:dyDescent="0.25">
      <c r="A186" s="66">
        <f t="shared" si="19"/>
        <v>179</v>
      </c>
      <c r="B186" s="69"/>
      <c r="C186" s="66" t="e">
        <f>VLOOKUP(B186,'Measure&amp;Incentive Picklist'!E:J,2,FALSE)</f>
        <v>#N/A</v>
      </c>
      <c r="D186" s="79"/>
      <c r="E186" s="220"/>
      <c r="F186" s="70"/>
      <c r="G186" s="70"/>
      <c r="H186" s="70"/>
      <c r="J186" s="69"/>
      <c r="K186" s="65" t="e">
        <f>VLOOKUP(J186,'HVAC Picklist'!$A$2:$C$61,3,FALSE)</f>
        <v>#N/A</v>
      </c>
      <c r="L186" s="65" t="e">
        <f>VLOOKUP(J186,'HVAC Picklist'!$A$2:$D$61,4,FALSE)</f>
        <v>#N/A</v>
      </c>
      <c r="M186" s="69"/>
      <c r="N186" s="83"/>
      <c r="O186" s="69"/>
      <c r="P186" s="69"/>
      <c r="Q186" s="71"/>
      <c r="R186" s="71"/>
      <c r="S186" s="72" t="str">
        <f t="shared" si="14"/>
        <v/>
      </c>
      <c r="T186" s="85" t="str">
        <f>IFERROR(MIN(VLOOKUP($B186,'Measure&amp;Incentive Picklist'!$E:$J,5,FALSE)*F186*(G186/12000),S186),"")</f>
        <v/>
      </c>
      <c r="U186" s="127"/>
      <c r="V186" s="65">
        <f t="shared" si="17"/>
        <v>0</v>
      </c>
      <c r="W186" s="65">
        <f t="shared" si="20"/>
        <v>0</v>
      </c>
      <c r="Z186" s="188" t="str">
        <f t="shared" si="16"/>
        <v/>
      </c>
      <c r="AD186" s="65">
        <f t="shared" si="18"/>
        <v>0</v>
      </c>
      <c r="AE186" s="65">
        <f t="shared" si="18"/>
        <v>0</v>
      </c>
    </row>
    <row r="187" spans="1:31" x14ac:dyDescent="0.25">
      <c r="A187" s="66">
        <f t="shared" si="19"/>
        <v>180</v>
      </c>
      <c r="B187" s="69"/>
      <c r="C187" s="66" t="e">
        <f>VLOOKUP(B187,'Measure&amp;Incentive Picklist'!E:J,2,FALSE)</f>
        <v>#N/A</v>
      </c>
      <c r="D187" s="79"/>
      <c r="E187" s="220"/>
      <c r="F187" s="70"/>
      <c r="G187" s="70"/>
      <c r="H187" s="70"/>
      <c r="J187" s="69"/>
      <c r="K187" s="65" t="e">
        <f>VLOOKUP(J187,'HVAC Picklist'!$A$2:$C$61,3,FALSE)</f>
        <v>#N/A</v>
      </c>
      <c r="L187" s="65" t="e">
        <f>VLOOKUP(J187,'HVAC Picklist'!$A$2:$D$61,4,FALSE)</f>
        <v>#N/A</v>
      </c>
      <c r="M187" s="69"/>
      <c r="N187" s="83"/>
      <c r="O187" s="69"/>
      <c r="P187" s="69"/>
      <c r="Q187" s="71"/>
      <c r="R187" s="71"/>
      <c r="S187" s="72" t="str">
        <f t="shared" si="14"/>
        <v/>
      </c>
      <c r="T187" s="85" t="str">
        <f>IFERROR(MIN(VLOOKUP($B187,'Measure&amp;Incentive Picklist'!$E:$J,5,FALSE)*F187*(G187/12000),S187),"")</f>
        <v/>
      </c>
      <c r="U187" s="127"/>
      <c r="V187" s="65">
        <f t="shared" si="17"/>
        <v>0</v>
      </c>
      <c r="W187" s="65">
        <f t="shared" si="20"/>
        <v>0</v>
      </c>
      <c r="Z187" s="188" t="str">
        <f t="shared" si="16"/>
        <v/>
      </c>
      <c r="AD187" s="65">
        <f t="shared" si="18"/>
        <v>0</v>
      </c>
      <c r="AE187" s="65">
        <f t="shared" si="18"/>
        <v>0</v>
      </c>
    </row>
    <row r="188" spans="1:31" x14ac:dyDescent="0.25">
      <c r="A188" s="66">
        <f t="shared" si="19"/>
        <v>181</v>
      </c>
      <c r="B188" s="69"/>
      <c r="C188" s="66" t="e">
        <f>VLOOKUP(B188,'Measure&amp;Incentive Picklist'!E:J,2,FALSE)</f>
        <v>#N/A</v>
      </c>
      <c r="D188" s="79"/>
      <c r="E188" s="220"/>
      <c r="F188" s="70"/>
      <c r="G188" s="70"/>
      <c r="H188" s="70"/>
      <c r="J188" s="69"/>
      <c r="K188" s="65" t="e">
        <f>VLOOKUP(J188,'HVAC Picklist'!$A$2:$C$61,3,FALSE)</f>
        <v>#N/A</v>
      </c>
      <c r="L188" s="65" t="e">
        <f>VLOOKUP(J188,'HVAC Picklist'!$A$2:$D$61,4,FALSE)</f>
        <v>#N/A</v>
      </c>
      <c r="M188" s="69"/>
      <c r="N188" s="83"/>
      <c r="O188" s="69"/>
      <c r="P188" s="69"/>
      <c r="Q188" s="71"/>
      <c r="R188" s="71"/>
      <c r="S188" s="72" t="str">
        <f t="shared" si="14"/>
        <v/>
      </c>
      <c r="T188" s="85" t="str">
        <f>IFERROR(MIN(VLOOKUP($B188,'Measure&amp;Incentive Picklist'!$E:$J,5,FALSE)*F188*(G188/12000),S188),"")</f>
        <v/>
      </c>
      <c r="U188" s="127"/>
      <c r="V188" s="65">
        <f t="shared" si="17"/>
        <v>0</v>
      </c>
      <c r="W188" s="65">
        <f t="shared" si="20"/>
        <v>0</v>
      </c>
      <c r="Z188" s="188" t="str">
        <f t="shared" si="16"/>
        <v/>
      </c>
      <c r="AD188" s="65">
        <f t="shared" si="18"/>
        <v>0</v>
      </c>
      <c r="AE188" s="65">
        <f t="shared" si="18"/>
        <v>0</v>
      </c>
    </row>
    <row r="189" spans="1:31" x14ac:dyDescent="0.25">
      <c r="A189" s="66">
        <f t="shared" si="19"/>
        <v>182</v>
      </c>
      <c r="B189" s="69"/>
      <c r="C189" s="66" t="e">
        <f>VLOOKUP(B189,'Measure&amp;Incentive Picklist'!E:J,2,FALSE)</f>
        <v>#N/A</v>
      </c>
      <c r="D189" s="79"/>
      <c r="E189" s="220"/>
      <c r="F189" s="70"/>
      <c r="G189" s="70"/>
      <c r="H189" s="70"/>
      <c r="J189" s="69"/>
      <c r="K189" s="65" t="e">
        <f>VLOOKUP(J189,'HVAC Picklist'!$A$2:$C$61,3,FALSE)</f>
        <v>#N/A</v>
      </c>
      <c r="L189" s="65" t="e">
        <f>VLOOKUP(J189,'HVAC Picklist'!$A$2:$D$61,4,FALSE)</f>
        <v>#N/A</v>
      </c>
      <c r="M189" s="69"/>
      <c r="N189" s="83"/>
      <c r="O189" s="69"/>
      <c r="P189" s="69"/>
      <c r="Q189" s="71"/>
      <c r="R189" s="71"/>
      <c r="S189" s="72" t="str">
        <f t="shared" si="14"/>
        <v/>
      </c>
      <c r="T189" s="85" t="str">
        <f>IFERROR(MIN(VLOOKUP($B189,'Measure&amp;Incentive Picklist'!$E:$J,5,FALSE)*F189*(G189/12000),S189),"")</f>
        <v/>
      </c>
      <c r="U189" s="127"/>
      <c r="V189" s="65">
        <f t="shared" si="17"/>
        <v>0</v>
      </c>
      <c r="W189" s="65">
        <f t="shared" si="20"/>
        <v>0</v>
      </c>
      <c r="Z189" s="188" t="str">
        <f t="shared" si="16"/>
        <v/>
      </c>
      <c r="AD189" s="65">
        <f t="shared" si="18"/>
        <v>0</v>
      </c>
      <c r="AE189" s="65">
        <f t="shared" si="18"/>
        <v>0</v>
      </c>
    </row>
    <row r="190" spans="1:31" x14ac:dyDescent="0.25">
      <c r="A190" s="66">
        <f t="shared" si="19"/>
        <v>183</v>
      </c>
      <c r="B190" s="69"/>
      <c r="C190" s="66" t="e">
        <f>VLOOKUP(B190,'Measure&amp;Incentive Picklist'!E:J,2,FALSE)</f>
        <v>#N/A</v>
      </c>
      <c r="D190" s="79"/>
      <c r="E190" s="220"/>
      <c r="F190" s="70"/>
      <c r="G190" s="70"/>
      <c r="H190" s="70"/>
      <c r="J190" s="69"/>
      <c r="K190" s="65" t="e">
        <f>VLOOKUP(J190,'HVAC Picklist'!$A$2:$C$61,3,FALSE)</f>
        <v>#N/A</v>
      </c>
      <c r="L190" s="65" t="e">
        <f>VLOOKUP(J190,'HVAC Picklist'!$A$2:$D$61,4,FALSE)</f>
        <v>#N/A</v>
      </c>
      <c r="M190" s="69"/>
      <c r="N190" s="83"/>
      <c r="O190" s="69"/>
      <c r="P190" s="69"/>
      <c r="Q190" s="71"/>
      <c r="R190" s="71"/>
      <c r="S190" s="72" t="str">
        <f t="shared" si="14"/>
        <v/>
      </c>
      <c r="T190" s="85" t="str">
        <f>IFERROR(MIN(VLOOKUP($B190,'Measure&amp;Incentive Picklist'!$E:$J,5,FALSE)*F190*(G190/12000),S190),"")</f>
        <v/>
      </c>
      <c r="U190" s="127"/>
      <c r="V190" s="65">
        <f t="shared" si="17"/>
        <v>0</v>
      </c>
      <c r="W190" s="65">
        <f t="shared" si="20"/>
        <v>0</v>
      </c>
      <c r="Z190" s="188" t="str">
        <f t="shared" si="16"/>
        <v/>
      </c>
      <c r="AD190" s="65">
        <f t="shared" si="18"/>
        <v>0</v>
      </c>
      <c r="AE190" s="65">
        <f t="shared" si="18"/>
        <v>0</v>
      </c>
    </row>
    <row r="191" spans="1:31" x14ac:dyDescent="0.25">
      <c r="A191" s="66">
        <f t="shared" si="19"/>
        <v>184</v>
      </c>
      <c r="B191" s="69"/>
      <c r="C191" s="66" t="e">
        <f>VLOOKUP(B191,'Measure&amp;Incentive Picklist'!E:J,2,FALSE)</f>
        <v>#N/A</v>
      </c>
      <c r="D191" s="79"/>
      <c r="E191" s="220"/>
      <c r="F191" s="70"/>
      <c r="G191" s="70"/>
      <c r="H191" s="70"/>
      <c r="J191" s="69"/>
      <c r="K191" s="65" t="e">
        <f>VLOOKUP(J191,'HVAC Picklist'!$A$2:$C$61,3,FALSE)</f>
        <v>#N/A</v>
      </c>
      <c r="L191" s="65" t="e">
        <f>VLOOKUP(J191,'HVAC Picklist'!$A$2:$D$61,4,FALSE)</f>
        <v>#N/A</v>
      </c>
      <c r="M191" s="69"/>
      <c r="N191" s="83"/>
      <c r="O191" s="69"/>
      <c r="P191" s="69"/>
      <c r="Q191" s="71"/>
      <c r="R191" s="71"/>
      <c r="S191" s="72" t="str">
        <f t="shared" si="14"/>
        <v/>
      </c>
      <c r="T191" s="85" t="str">
        <f>IFERROR(MIN(VLOOKUP($B191,'Measure&amp;Incentive Picklist'!$E:$J,5,FALSE)*F191*(G191/12000),S191),"")</f>
        <v/>
      </c>
      <c r="U191" s="127"/>
      <c r="V191" s="65">
        <f t="shared" si="17"/>
        <v>0</v>
      </c>
      <c r="W191" s="65">
        <f t="shared" si="20"/>
        <v>0</v>
      </c>
      <c r="Z191" s="188" t="str">
        <f t="shared" si="16"/>
        <v/>
      </c>
      <c r="AD191" s="65">
        <f t="shared" si="18"/>
        <v>0</v>
      </c>
      <c r="AE191" s="65">
        <f t="shared" si="18"/>
        <v>0</v>
      </c>
    </row>
    <row r="192" spans="1:31" x14ac:dyDescent="0.25">
      <c r="A192" s="66">
        <f t="shared" si="19"/>
        <v>185</v>
      </c>
      <c r="B192" s="69"/>
      <c r="C192" s="66" t="e">
        <f>VLOOKUP(B192,'Measure&amp;Incentive Picklist'!E:J,2,FALSE)</f>
        <v>#N/A</v>
      </c>
      <c r="D192" s="79"/>
      <c r="E192" s="220"/>
      <c r="F192" s="70"/>
      <c r="G192" s="70"/>
      <c r="H192" s="70"/>
      <c r="J192" s="69"/>
      <c r="K192" s="65" t="e">
        <f>VLOOKUP(J192,'HVAC Picklist'!$A$2:$C$61,3,FALSE)</f>
        <v>#N/A</v>
      </c>
      <c r="L192" s="65" t="e">
        <f>VLOOKUP(J192,'HVAC Picklist'!$A$2:$D$61,4,FALSE)</f>
        <v>#N/A</v>
      </c>
      <c r="M192" s="69"/>
      <c r="N192" s="83"/>
      <c r="O192" s="69"/>
      <c r="P192" s="69"/>
      <c r="Q192" s="71"/>
      <c r="R192" s="71"/>
      <c r="S192" s="72" t="str">
        <f t="shared" si="14"/>
        <v/>
      </c>
      <c r="T192" s="85" t="str">
        <f>IFERROR(MIN(VLOOKUP($B192,'Measure&amp;Incentive Picklist'!$E:$J,5,FALSE)*F192*(G192/12000),S192),"")</f>
        <v/>
      </c>
      <c r="U192" s="127"/>
      <c r="V192" s="65">
        <f t="shared" si="17"/>
        <v>0</v>
      </c>
      <c r="W192" s="65">
        <f t="shared" si="20"/>
        <v>0</v>
      </c>
      <c r="Z192" s="188" t="str">
        <f t="shared" si="16"/>
        <v/>
      </c>
      <c r="AD192" s="65">
        <f t="shared" si="18"/>
        <v>0</v>
      </c>
      <c r="AE192" s="65">
        <f t="shared" si="18"/>
        <v>0</v>
      </c>
    </row>
    <row r="193" spans="1:31" x14ac:dyDescent="0.25">
      <c r="A193" s="66">
        <f t="shared" si="19"/>
        <v>186</v>
      </c>
      <c r="B193" s="69"/>
      <c r="C193" s="66" t="e">
        <f>VLOOKUP(B193,'Measure&amp;Incentive Picklist'!E:J,2,FALSE)</f>
        <v>#N/A</v>
      </c>
      <c r="D193" s="79"/>
      <c r="E193" s="220"/>
      <c r="F193" s="70"/>
      <c r="G193" s="70"/>
      <c r="H193" s="70"/>
      <c r="J193" s="69"/>
      <c r="K193" s="65" t="e">
        <f>VLOOKUP(J193,'HVAC Picklist'!$A$2:$C$61,3,FALSE)</f>
        <v>#N/A</v>
      </c>
      <c r="L193" s="65" t="e">
        <f>VLOOKUP(J193,'HVAC Picklist'!$A$2:$D$61,4,FALSE)</f>
        <v>#N/A</v>
      </c>
      <c r="M193" s="69"/>
      <c r="N193" s="83"/>
      <c r="O193" s="69"/>
      <c r="P193" s="69"/>
      <c r="Q193" s="71"/>
      <c r="R193" s="71"/>
      <c r="S193" s="72" t="str">
        <f t="shared" si="14"/>
        <v/>
      </c>
      <c r="T193" s="85" t="str">
        <f>IFERROR(MIN(VLOOKUP($B193,'Measure&amp;Incentive Picklist'!$E:$J,5,FALSE)*F193*(G193/12000),S193),"")</f>
        <v/>
      </c>
      <c r="U193" s="127"/>
      <c r="V193" s="65">
        <f t="shared" si="17"/>
        <v>0</v>
      </c>
      <c r="W193" s="65">
        <f t="shared" si="20"/>
        <v>0</v>
      </c>
      <c r="Z193" s="188" t="str">
        <f t="shared" si="16"/>
        <v/>
      </c>
      <c r="AD193" s="65">
        <f t="shared" si="18"/>
        <v>0</v>
      </c>
      <c r="AE193" s="65">
        <f t="shared" si="18"/>
        <v>0</v>
      </c>
    </row>
    <row r="194" spans="1:31" x14ac:dyDescent="0.25">
      <c r="A194" s="66">
        <f t="shared" si="19"/>
        <v>187</v>
      </c>
      <c r="B194" s="69"/>
      <c r="C194" s="66" t="e">
        <f>VLOOKUP(B194,'Measure&amp;Incentive Picklist'!E:J,2,FALSE)</f>
        <v>#N/A</v>
      </c>
      <c r="D194" s="79"/>
      <c r="E194" s="220"/>
      <c r="F194" s="70"/>
      <c r="G194" s="70"/>
      <c r="H194" s="70"/>
      <c r="J194" s="69"/>
      <c r="K194" s="65" t="e">
        <f>VLOOKUP(J194,'HVAC Picklist'!$A$2:$C$61,3,FALSE)</f>
        <v>#N/A</v>
      </c>
      <c r="L194" s="65" t="e">
        <f>VLOOKUP(J194,'HVAC Picklist'!$A$2:$D$61,4,FALSE)</f>
        <v>#N/A</v>
      </c>
      <c r="M194" s="69"/>
      <c r="N194" s="83"/>
      <c r="O194" s="69"/>
      <c r="P194" s="69"/>
      <c r="Q194" s="71"/>
      <c r="R194" s="71"/>
      <c r="S194" s="72" t="str">
        <f t="shared" si="14"/>
        <v/>
      </c>
      <c r="T194" s="85" t="str">
        <f>IFERROR(MIN(VLOOKUP($B194,'Measure&amp;Incentive Picklist'!$E:$J,5,FALSE)*F194*(G194/12000),S194),"")</f>
        <v/>
      </c>
      <c r="U194" s="127"/>
      <c r="V194" s="65">
        <f t="shared" si="17"/>
        <v>0</v>
      </c>
      <c r="W194" s="65">
        <f t="shared" si="20"/>
        <v>0</v>
      </c>
      <c r="Z194" s="188" t="str">
        <f t="shared" si="16"/>
        <v/>
      </c>
      <c r="AD194" s="65">
        <f t="shared" si="18"/>
        <v>0</v>
      </c>
      <c r="AE194" s="65">
        <f t="shared" si="18"/>
        <v>0</v>
      </c>
    </row>
    <row r="195" spans="1:31" x14ac:dyDescent="0.25">
      <c r="A195" s="66">
        <f t="shared" si="19"/>
        <v>188</v>
      </c>
      <c r="B195" s="69"/>
      <c r="C195" s="66" t="e">
        <f>VLOOKUP(B195,'Measure&amp;Incentive Picklist'!E:J,2,FALSE)</f>
        <v>#N/A</v>
      </c>
      <c r="D195" s="79"/>
      <c r="E195" s="220"/>
      <c r="F195" s="70"/>
      <c r="G195" s="70"/>
      <c r="H195" s="70"/>
      <c r="J195" s="69"/>
      <c r="K195" s="65" t="e">
        <f>VLOOKUP(J195,'HVAC Picklist'!$A$2:$C$61,3,FALSE)</f>
        <v>#N/A</v>
      </c>
      <c r="L195" s="65" t="e">
        <f>VLOOKUP(J195,'HVAC Picklist'!$A$2:$D$61,4,FALSE)</f>
        <v>#N/A</v>
      </c>
      <c r="M195" s="69"/>
      <c r="N195" s="83"/>
      <c r="O195" s="69"/>
      <c r="P195" s="69"/>
      <c r="Q195" s="71"/>
      <c r="R195" s="71"/>
      <c r="S195" s="72" t="str">
        <f t="shared" si="14"/>
        <v/>
      </c>
      <c r="T195" s="85" t="str">
        <f>IFERROR(MIN(VLOOKUP($B195,'Measure&amp;Incentive Picklist'!$E:$J,5,FALSE)*F195*(G195/12000),S195),"")</f>
        <v/>
      </c>
      <c r="U195" s="127"/>
      <c r="V195" s="65">
        <f t="shared" si="17"/>
        <v>0</v>
      </c>
      <c r="W195" s="65">
        <f t="shared" si="20"/>
        <v>0</v>
      </c>
      <c r="Z195" s="188" t="str">
        <f t="shared" si="16"/>
        <v/>
      </c>
      <c r="AD195" s="65">
        <f t="shared" si="18"/>
        <v>0</v>
      </c>
      <c r="AE195" s="65">
        <f t="shared" si="18"/>
        <v>0</v>
      </c>
    </row>
    <row r="196" spans="1:31" x14ac:dyDescent="0.25">
      <c r="A196" s="66">
        <f t="shared" si="19"/>
        <v>189</v>
      </c>
      <c r="B196" s="69"/>
      <c r="C196" s="66" t="e">
        <f>VLOOKUP(B196,'Measure&amp;Incentive Picklist'!E:J,2,FALSE)</f>
        <v>#N/A</v>
      </c>
      <c r="D196" s="79"/>
      <c r="E196" s="220"/>
      <c r="F196" s="70"/>
      <c r="G196" s="70"/>
      <c r="H196" s="70"/>
      <c r="J196" s="69"/>
      <c r="K196" s="65" t="e">
        <f>VLOOKUP(J196,'HVAC Picklist'!$A$2:$C$61,3,FALSE)</f>
        <v>#N/A</v>
      </c>
      <c r="L196" s="65" t="e">
        <f>VLOOKUP(J196,'HVAC Picklist'!$A$2:$D$61,4,FALSE)</f>
        <v>#N/A</v>
      </c>
      <c r="M196" s="69"/>
      <c r="N196" s="83"/>
      <c r="O196" s="69"/>
      <c r="P196" s="69"/>
      <c r="Q196" s="71"/>
      <c r="R196" s="71"/>
      <c r="S196" s="72" t="str">
        <f t="shared" si="14"/>
        <v/>
      </c>
      <c r="T196" s="85" t="str">
        <f>IFERROR(MIN(VLOOKUP($B196,'Measure&amp;Incentive Picklist'!$E:$J,5,FALSE)*F196*(G196/12000),S196),"")</f>
        <v/>
      </c>
      <c r="U196" s="127"/>
      <c r="V196" s="65">
        <f t="shared" si="17"/>
        <v>0</v>
      </c>
      <c r="W196" s="65">
        <f t="shared" si="20"/>
        <v>0</v>
      </c>
      <c r="Z196" s="188" t="str">
        <f t="shared" si="16"/>
        <v/>
      </c>
      <c r="AD196" s="65">
        <f t="shared" si="18"/>
        <v>0</v>
      </c>
      <c r="AE196" s="65">
        <f t="shared" si="18"/>
        <v>0</v>
      </c>
    </row>
    <row r="197" spans="1:31" x14ac:dyDescent="0.25">
      <c r="A197" s="66">
        <f t="shared" si="19"/>
        <v>190</v>
      </c>
      <c r="B197" s="69"/>
      <c r="C197" s="66" t="e">
        <f>VLOOKUP(B197,'Measure&amp;Incentive Picklist'!E:J,2,FALSE)</f>
        <v>#N/A</v>
      </c>
      <c r="D197" s="79"/>
      <c r="E197" s="220"/>
      <c r="F197" s="70"/>
      <c r="G197" s="70"/>
      <c r="H197" s="70"/>
      <c r="J197" s="69"/>
      <c r="K197" s="65" t="e">
        <f>VLOOKUP(J197,'HVAC Picklist'!$A$2:$C$61,3,FALSE)</f>
        <v>#N/A</v>
      </c>
      <c r="L197" s="65" t="e">
        <f>VLOOKUP(J197,'HVAC Picklist'!$A$2:$D$61,4,FALSE)</f>
        <v>#N/A</v>
      </c>
      <c r="M197" s="69"/>
      <c r="N197" s="83"/>
      <c r="O197" s="69"/>
      <c r="P197" s="69"/>
      <c r="Q197" s="71"/>
      <c r="R197" s="71"/>
      <c r="S197" s="72" t="str">
        <f t="shared" si="14"/>
        <v/>
      </c>
      <c r="T197" s="85" t="str">
        <f>IFERROR(MIN(VLOOKUP($B197,'Measure&amp;Incentive Picklist'!$E:$J,5,FALSE)*F197*(G197/12000),S197),"")</f>
        <v/>
      </c>
      <c r="U197" s="127"/>
      <c r="V197" s="65">
        <f t="shared" si="17"/>
        <v>0</v>
      </c>
      <c r="W197" s="65">
        <f t="shared" si="20"/>
        <v>0</v>
      </c>
      <c r="Z197" s="188" t="str">
        <f t="shared" si="16"/>
        <v/>
      </c>
      <c r="AD197" s="65">
        <f t="shared" si="18"/>
        <v>0</v>
      </c>
      <c r="AE197" s="65">
        <f t="shared" si="18"/>
        <v>0</v>
      </c>
    </row>
    <row r="198" spans="1:31" x14ac:dyDescent="0.25">
      <c r="A198" s="66">
        <f t="shared" si="19"/>
        <v>191</v>
      </c>
      <c r="B198" s="69"/>
      <c r="C198" s="66" t="e">
        <f>VLOOKUP(B198,'Measure&amp;Incentive Picklist'!E:J,2,FALSE)</f>
        <v>#N/A</v>
      </c>
      <c r="D198" s="79"/>
      <c r="E198" s="220"/>
      <c r="F198" s="70"/>
      <c r="G198" s="70"/>
      <c r="H198" s="70"/>
      <c r="J198" s="69"/>
      <c r="K198" s="65" t="e">
        <f>VLOOKUP(J198,'HVAC Picklist'!$A$2:$C$61,3,FALSE)</f>
        <v>#N/A</v>
      </c>
      <c r="L198" s="65" t="e">
        <f>VLOOKUP(J198,'HVAC Picklist'!$A$2:$D$61,4,FALSE)</f>
        <v>#N/A</v>
      </c>
      <c r="M198" s="69"/>
      <c r="N198" s="83"/>
      <c r="O198" s="69"/>
      <c r="P198" s="69"/>
      <c r="Q198" s="71"/>
      <c r="R198" s="71"/>
      <c r="S198" s="72" t="str">
        <f t="shared" si="14"/>
        <v/>
      </c>
      <c r="T198" s="85" t="str">
        <f>IFERROR(MIN(VLOOKUP($B198,'Measure&amp;Incentive Picklist'!$E:$J,5,FALSE)*F198*(G198/12000),S198),"")</f>
        <v/>
      </c>
      <c r="U198" s="127"/>
      <c r="V198" s="65">
        <f t="shared" si="17"/>
        <v>0</v>
      </c>
      <c r="W198" s="65">
        <f t="shared" si="20"/>
        <v>0</v>
      </c>
      <c r="Z198" s="188" t="str">
        <f t="shared" si="16"/>
        <v/>
      </c>
      <c r="AD198" s="65">
        <f t="shared" si="18"/>
        <v>0</v>
      </c>
      <c r="AE198" s="65">
        <f t="shared" si="18"/>
        <v>0</v>
      </c>
    </row>
    <row r="199" spans="1:31" x14ac:dyDescent="0.25">
      <c r="A199" s="66">
        <f t="shared" si="19"/>
        <v>192</v>
      </c>
      <c r="B199" s="69"/>
      <c r="C199" s="66" t="e">
        <f>VLOOKUP(B199,'Measure&amp;Incentive Picklist'!E:J,2,FALSE)</f>
        <v>#N/A</v>
      </c>
      <c r="D199" s="79"/>
      <c r="E199" s="220"/>
      <c r="F199" s="70"/>
      <c r="G199" s="70"/>
      <c r="H199" s="70"/>
      <c r="J199" s="69"/>
      <c r="K199" s="65" t="e">
        <f>VLOOKUP(J199,'HVAC Picklist'!$A$2:$C$61,3,FALSE)</f>
        <v>#N/A</v>
      </c>
      <c r="L199" s="65" t="e">
        <f>VLOOKUP(J199,'HVAC Picklist'!$A$2:$D$61,4,FALSE)</f>
        <v>#N/A</v>
      </c>
      <c r="M199" s="69"/>
      <c r="N199" s="83"/>
      <c r="O199" s="69"/>
      <c r="P199" s="69"/>
      <c r="Q199" s="71"/>
      <c r="R199" s="71"/>
      <c r="S199" s="72" t="str">
        <f t="shared" si="14"/>
        <v/>
      </c>
      <c r="T199" s="85" t="str">
        <f>IFERROR(MIN(VLOOKUP($B199,'Measure&amp;Incentive Picklist'!$E:$J,5,FALSE)*F199*(G199/12000),S199),"")</f>
        <v/>
      </c>
      <c r="U199" s="127"/>
      <c r="V199" s="65">
        <f t="shared" si="17"/>
        <v>0</v>
      </c>
      <c r="W199" s="65">
        <f t="shared" si="20"/>
        <v>0</v>
      </c>
      <c r="Z199" s="188" t="str">
        <f t="shared" si="16"/>
        <v/>
      </c>
      <c r="AD199" s="65">
        <f t="shared" si="18"/>
        <v>0</v>
      </c>
      <c r="AE199" s="65">
        <f t="shared" si="18"/>
        <v>0</v>
      </c>
    </row>
    <row r="200" spans="1:31" x14ac:dyDescent="0.25">
      <c r="A200" s="66">
        <f t="shared" si="19"/>
        <v>193</v>
      </c>
      <c r="B200" s="69"/>
      <c r="C200" s="66" t="e">
        <f>VLOOKUP(B200,'Measure&amp;Incentive Picklist'!E:J,2,FALSE)</f>
        <v>#N/A</v>
      </c>
      <c r="D200" s="79"/>
      <c r="E200" s="220"/>
      <c r="F200" s="70"/>
      <c r="G200" s="70"/>
      <c r="H200" s="70"/>
      <c r="J200" s="69"/>
      <c r="K200" s="65" t="e">
        <f>VLOOKUP(J200,'HVAC Picklist'!$A$2:$C$61,3,FALSE)</f>
        <v>#N/A</v>
      </c>
      <c r="L200" s="65" t="e">
        <f>VLOOKUP(J200,'HVAC Picklist'!$A$2:$D$61,4,FALSE)</f>
        <v>#N/A</v>
      </c>
      <c r="M200" s="69"/>
      <c r="N200" s="83"/>
      <c r="O200" s="69"/>
      <c r="P200" s="69"/>
      <c r="Q200" s="71"/>
      <c r="R200" s="71"/>
      <c r="S200" s="72" t="str">
        <f t="shared" ref="S200:S207" si="21">IF(AND(Q200="",R200=""),"",$Q200+$R200)</f>
        <v/>
      </c>
      <c r="T200" s="85" t="str">
        <f>IFERROR(MIN(VLOOKUP($B200,'Measure&amp;Incentive Picklist'!$E:$J,5,FALSE)*F200*(G200/12000),S200),"")</f>
        <v/>
      </c>
      <c r="U200" s="127"/>
      <c r="V200" s="65">
        <f t="shared" si="17"/>
        <v>0</v>
      </c>
      <c r="W200" s="65">
        <f t="shared" ref="W200:W207" si="22">IF(AND(B200&gt;0,ISERROR(V272)),1,0)</f>
        <v>0</v>
      </c>
      <c r="Z200" s="188" t="str">
        <f t="shared" ref="Z200:Z207" si="23">IF(OR(AND(OR(J200=AB$8,J200=AB$9,J200=AB$10,J200=AB$11,J200=AB$12,J200=AB$13,J200=AB$14,J200=AB$15,J200=AB$16,J200=AB$17,J200=AB$18,J200=AB$19,J200=AB$20,J200=AB$21,J200=AB$22,J200=AB$23,J200=AB$24,J200=AB$25,J200=AB$26,J200=AB$27,J200=AB$28,J200=AB$29,J200=AB$30,J200=AB$31,J200=AB$32,J200=AB$33,J200=AB$34,J200=AB$35,J200=AB$36,J200=AB$37,J200=AB$38,J200=AB$39,J200=AB$40,J200=AB$41,J200=AB$42,J200=AB$43,J200=AB$44,J200=AB$45,J200=AB$46,J200=AB$47,J200=AB$48,J200=AB$49,J200=AB$50,J200=AB$51,J200=AB$52,J200=AB$53,),M200=AC$12),AND(OR(J200=AB$54,J200=AB$55,J200=AB$56,J200=AB$57,J200=AB$58,J200=AB$59,J200=AB$60,J200=AB$61,J200=AB$62,J200=AB$63,J200=AB$64), OR(M200=AC$8,M200=AC$9,M200=AC$10)),AND(OR(J200=AB$65,J200=AB$66),M200=AC$12),AND(J200=AB$67,M200=AC$11)),1,IF(OR(J200="",M200=""),"","Error"))</f>
        <v/>
      </c>
      <c r="AD200" s="65">
        <f t="shared" si="18"/>
        <v>0</v>
      </c>
      <c r="AE200" s="65">
        <f t="shared" si="18"/>
        <v>0</v>
      </c>
    </row>
    <row r="201" spans="1:31" x14ac:dyDescent="0.25">
      <c r="A201" s="66">
        <f t="shared" si="19"/>
        <v>194</v>
      </c>
      <c r="B201" s="69"/>
      <c r="C201" s="66" t="e">
        <f>VLOOKUP(B201,'Measure&amp;Incentive Picklist'!E:J,2,FALSE)</f>
        <v>#N/A</v>
      </c>
      <c r="D201" s="79"/>
      <c r="E201" s="220"/>
      <c r="F201" s="70"/>
      <c r="G201" s="70"/>
      <c r="H201" s="70"/>
      <c r="J201" s="69"/>
      <c r="K201" s="65" t="e">
        <f>VLOOKUP(J201,'HVAC Picklist'!$A$2:$C$61,3,FALSE)</f>
        <v>#N/A</v>
      </c>
      <c r="L201" s="65" t="e">
        <f>VLOOKUP(J201,'HVAC Picklist'!$A$2:$D$61,4,FALSE)</f>
        <v>#N/A</v>
      </c>
      <c r="M201" s="69"/>
      <c r="N201" s="83"/>
      <c r="O201" s="69"/>
      <c r="P201" s="69"/>
      <c r="Q201" s="71"/>
      <c r="R201" s="71"/>
      <c r="S201" s="72" t="str">
        <f t="shared" si="21"/>
        <v/>
      </c>
      <c r="T201" s="85" t="str">
        <f>IFERROR(MIN(VLOOKUP($B201,'Measure&amp;Incentive Picklist'!$E:$J,5,FALSE)*F201*(G201/12000),S201),"")</f>
        <v/>
      </c>
      <c r="U201" s="127"/>
      <c r="V201" s="65">
        <f t="shared" ref="V201:V207" si="24">IF(B201&gt;"",1,0)</f>
        <v>0</v>
      </c>
      <c r="W201" s="65">
        <f t="shared" si="22"/>
        <v>0</v>
      </c>
      <c r="Z201" s="188" t="str">
        <f t="shared" si="23"/>
        <v/>
      </c>
      <c r="AD201" s="65">
        <f t="shared" ref="AD201:AE207" si="25">IF(ISERROR(S201),1,0)</f>
        <v>0</v>
      </c>
      <c r="AE201" s="65">
        <f t="shared" si="25"/>
        <v>0</v>
      </c>
    </row>
    <row r="202" spans="1:31" x14ac:dyDescent="0.25">
      <c r="A202" s="66">
        <f t="shared" si="19"/>
        <v>195</v>
      </c>
      <c r="B202" s="69"/>
      <c r="C202" s="66" t="e">
        <f>VLOOKUP(B202,'Measure&amp;Incentive Picklist'!E:J,2,FALSE)</f>
        <v>#N/A</v>
      </c>
      <c r="D202" s="79"/>
      <c r="E202" s="220"/>
      <c r="F202" s="70"/>
      <c r="G202" s="70"/>
      <c r="H202" s="70"/>
      <c r="J202" s="69"/>
      <c r="K202" s="65" t="e">
        <f>VLOOKUP(J202,'HVAC Picklist'!$A$2:$C$61,3,FALSE)</f>
        <v>#N/A</v>
      </c>
      <c r="L202" s="65" t="e">
        <f>VLOOKUP(J202,'HVAC Picklist'!$A$2:$D$61,4,FALSE)</f>
        <v>#N/A</v>
      </c>
      <c r="M202" s="69"/>
      <c r="N202" s="83"/>
      <c r="O202" s="69"/>
      <c r="P202" s="69"/>
      <c r="Q202" s="71"/>
      <c r="R202" s="71"/>
      <c r="S202" s="72" t="str">
        <f t="shared" si="21"/>
        <v/>
      </c>
      <c r="T202" s="85" t="str">
        <f>IFERROR(MIN(VLOOKUP($B202,'Measure&amp;Incentive Picklist'!$E:$J,5,FALSE)*F202*(G202/12000),S202),"")</f>
        <v/>
      </c>
      <c r="U202" s="127"/>
      <c r="V202" s="65">
        <f t="shared" si="24"/>
        <v>0</v>
      </c>
      <c r="W202" s="65">
        <f t="shared" si="22"/>
        <v>0</v>
      </c>
      <c r="Z202" s="188" t="str">
        <f t="shared" si="23"/>
        <v/>
      </c>
      <c r="AD202" s="65">
        <f t="shared" si="25"/>
        <v>0</v>
      </c>
      <c r="AE202" s="65">
        <f t="shared" si="25"/>
        <v>0</v>
      </c>
    </row>
    <row r="203" spans="1:31" x14ac:dyDescent="0.25">
      <c r="A203" s="66">
        <f>A202+1</f>
        <v>196</v>
      </c>
      <c r="B203" s="69"/>
      <c r="C203" s="66" t="e">
        <f>VLOOKUP(B203,'Measure&amp;Incentive Picklist'!E:J,2,FALSE)</f>
        <v>#N/A</v>
      </c>
      <c r="D203" s="79"/>
      <c r="E203" s="220"/>
      <c r="F203" s="70"/>
      <c r="G203" s="70"/>
      <c r="H203" s="70"/>
      <c r="J203" s="69"/>
      <c r="K203" s="65" t="e">
        <f>VLOOKUP(J203,'HVAC Picklist'!$A$2:$C$61,3,FALSE)</f>
        <v>#N/A</v>
      </c>
      <c r="L203" s="65" t="e">
        <f>VLOOKUP(J203,'HVAC Picklist'!$A$2:$D$61,4,FALSE)</f>
        <v>#N/A</v>
      </c>
      <c r="M203" s="69"/>
      <c r="N203" s="83"/>
      <c r="O203" s="69"/>
      <c r="P203" s="69"/>
      <c r="Q203" s="71"/>
      <c r="R203" s="71"/>
      <c r="S203" s="72" t="str">
        <f t="shared" si="21"/>
        <v/>
      </c>
      <c r="T203" s="85" t="str">
        <f>IFERROR(MIN(VLOOKUP($B203,'Measure&amp;Incentive Picklist'!$E:$J,5,FALSE)*F203*(G203/12000),S203),"")</f>
        <v/>
      </c>
      <c r="U203" s="127"/>
      <c r="V203" s="65">
        <f t="shared" si="24"/>
        <v>0</v>
      </c>
      <c r="W203" s="65">
        <f t="shared" si="22"/>
        <v>0</v>
      </c>
      <c r="Z203" s="188" t="str">
        <f t="shared" si="23"/>
        <v/>
      </c>
      <c r="AD203" s="65">
        <f t="shared" si="25"/>
        <v>0</v>
      </c>
      <c r="AE203" s="65">
        <f t="shared" si="25"/>
        <v>0</v>
      </c>
    </row>
    <row r="204" spans="1:31" x14ac:dyDescent="0.25">
      <c r="A204" s="66">
        <f>A203+1</f>
        <v>197</v>
      </c>
      <c r="B204" s="69"/>
      <c r="C204" s="66" t="e">
        <f>VLOOKUP(B204,'Measure&amp;Incentive Picklist'!E:J,2,FALSE)</f>
        <v>#N/A</v>
      </c>
      <c r="D204" s="79"/>
      <c r="E204" s="220"/>
      <c r="F204" s="70"/>
      <c r="G204" s="70"/>
      <c r="H204" s="70"/>
      <c r="J204" s="69"/>
      <c r="K204" s="65" t="e">
        <f>VLOOKUP(J204,'HVAC Picklist'!$A$2:$C$61,3,FALSE)</f>
        <v>#N/A</v>
      </c>
      <c r="L204" s="65" t="e">
        <f>VLOOKUP(J204,'HVAC Picklist'!$A$2:$D$61,4,FALSE)</f>
        <v>#N/A</v>
      </c>
      <c r="M204" s="69"/>
      <c r="N204" s="83"/>
      <c r="O204" s="69"/>
      <c r="P204" s="69"/>
      <c r="Q204" s="71"/>
      <c r="R204" s="71"/>
      <c r="S204" s="72" t="str">
        <f t="shared" si="21"/>
        <v/>
      </c>
      <c r="T204" s="85" t="str">
        <f>IFERROR(MIN(VLOOKUP($B204,'Measure&amp;Incentive Picklist'!$E:$J,5,FALSE)*F204*(G204/12000),S204),"")</f>
        <v/>
      </c>
      <c r="U204" s="127"/>
      <c r="V204" s="65">
        <f t="shared" si="24"/>
        <v>0</v>
      </c>
      <c r="W204" s="65">
        <f t="shared" si="22"/>
        <v>0</v>
      </c>
      <c r="Z204" s="188" t="str">
        <f t="shared" si="23"/>
        <v/>
      </c>
      <c r="AD204" s="65">
        <f t="shared" si="25"/>
        <v>0</v>
      </c>
      <c r="AE204" s="65">
        <f t="shared" si="25"/>
        <v>0</v>
      </c>
    </row>
    <row r="205" spans="1:31" x14ac:dyDescent="0.25">
      <c r="A205" s="66">
        <f>A204+1</f>
        <v>198</v>
      </c>
      <c r="B205" s="69"/>
      <c r="C205" s="66" t="e">
        <f>VLOOKUP(B205,'Measure&amp;Incentive Picklist'!E:J,2,FALSE)</f>
        <v>#N/A</v>
      </c>
      <c r="D205" s="79"/>
      <c r="E205" s="220"/>
      <c r="F205" s="70"/>
      <c r="G205" s="70"/>
      <c r="H205" s="70"/>
      <c r="J205" s="69"/>
      <c r="K205" s="65" t="e">
        <f>VLOOKUP(J205,'HVAC Picklist'!$A$2:$C$61,3,FALSE)</f>
        <v>#N/A</v>
      </c>
      <c r="L205" s="65" t="e">
        <f>VLOOKUP(J205,'HVAC Picklist'!$A$2:$D$61,4,FALSE)</f>
        <v>#N/A</v>
      </c>
      <c r="M205" s="69"/>
      <c r="N205" s="83"/>
      <c r="O205" s="69"/>
      <c r="P205" s="69"/>
      <c r="Q205" s="71"/>
      <c r="R205" s="71"/>
      <c r="S205" s="72" t="str">
        <f t="shared" si="21"/>
        <v/>
      </c>
      <c r="T205" s="85" t="str">
        <f>IFERROR(MIN(VLOOKUP($B205,'Measure&amp;Incentive Picklist'!$E:$J,5,FALSE)*F205*(G205/12000),S205),"")</f>
        <v/>
      </c>
      <c r="U205" s="127"/>
      <c r="V205" s="65">
        <f t="shared" si="24"/>
        <v>0</v>
      </c>
      <c r="W205" s="65">
        <f t="shared" si="22"/>
        <v>0</v>
      </c>
      <c r="Z205" s="188" t="str">
        <f t="shared" si="23"/>
        <v/>
      </c>
      <c r="AD205" s="65">
        <f t="shared" si="25"/>
        <v>0</v>
      </c>
      <c r="AE205" s="65">
        <f t="shared" si="25"/>
        <v>0</v>
      </c>
    </row>
    <row r="206" spans="1:31" x14ac:dyDescent="0.25">
      <c r="A206" s="66">
        <f>A205+1</f>
        <v>199</v>
      </c>
      <c r="B206" s="69"/>
      <c r="C206" s="66" t="e">
        <f>VLOOKUP(B206,'Measure&amp;Incentive Picklist'!E:J,2,FALSE)</f>
        <v>#N/A</v>
      </c>
      <c r="D206" s="79"/>
      <c r="E206" s="220"/>
      <c r="F206" s="70"/>
      <c r="G206" s="70"/>
      <c r="H206" s="70"/>
      <c r="J206" s="69"/>
      <c r="K206" s="65" t="e">
        <f>VLOOKUP(J206,'HVAC Picklist'!$A$2:$C$61,3,FALSE)</f>
        <v>#N/A</v>
      </c>
      <c r="L206" s="65" t="e">
        <f>VLOOKUP(J206,'HVAC Picklist'!$A$2:$D$61,4,FALSE)</f>
        <v>#N/A</v>
      </c>
      <c r="M206" s="69"/>
      <c r="N206" s="83"/>
      <c r="O206" s="69"/>
      <c r="P206" s="69"/>
      <c r="Q206" s="71"/>
      <c r="R206" s="71"/>
      <c r="S206" s="72" t="str">
        <f t="shared" si="21"/>
        <v/>
      </c>
      <c r="T206" s="85" t="str">
        <f>IFERROR(MIN(VLOOKUP($B206,'Measure&amp;Incentive Picklist'!$E:$J,5,FALSE)*F206*(G206/12000),S206),"")</f>
        <v/>
      </c>
      <c r="U206" s="127"/>
      <c r="V206" s="65">
        <f t="shared" si="24"/>
        <v>0</v>
      </c>
      <c r="W206" s="65">
        <f t="shared" si="22"/>
        <v>0</v>
      </c>
      <c r="Z206" s="188" t="str">
        <f t="shared" si="23"/>
        <v/>
      </c>
      <c r="AD206" s="65">
        <f t="shared" si="25"/>
        <v>0</v>
      </c>
      <c r="AE206" s="65">
        <f t="shared" si="25"/>
        <v>0</v>
      </c>
    </row>
    <row r="207" spans="1:31" x14ac:dyDescent="0.25">
      <c r="A207" s="66">
        <f>A206+1</f>
        <v>200</v>
      </c>
      <c r="B207" s="69"/>
      <c r="C207" s="66" t="e">
        <f>VLOOKUP(B207,'Measure&amp;Incentive Picklist'!E:J,2,FALSE)</f>
        <v>#N/A</v>
      </c>
      <c r="D207" s="79"/>
      <c r="E207" s="220"/>
      <c r="F207" s="70"/>
      <c r="G207" s="70"/>
      <c r="H207" s="70"/>
      <c r="J207" s="69"/>
      <c r="K207" s="65" t="e">
        <f>VLOOKUP(J207,'HVAC Picklist'!$A$2:$C$61,3,FALSE)</f>
        <v>#N/A</v>
      </c>
      <c r="L207" s="65" t="e">
        <f>VLOOKUP(J207,'HVAC Picklist'!$A$2:$D$61,4,FALSE)</f>
        <v>#N/A</v>
      </c>
      <c r="M207" s="69"/>
      <c r="N207" s="83"/>
      <c r="O207" s="69"/>
      <c r="P207" s="69"/>
      <c r="Q207" s="71"/>
      <c r="R207" s="71"/>
      <c r="S207" s="72" t="str">
        <f t="shared" si="21"/>
        <v/>
      </c>
      <c r="T207" s="85" t="str">
        <f>IFERROR(MIN(VLOOKUP($B207,'Measure&amp;Incentive Picklist'!$E:$J,5,FALSE)*F207*(G207/12000),S207),"")</f>
        <v/>
      </c>
      <c r="U207" s="127"/>
      <c r="V207" s="65">
        <f t="shared" si="24"/>
        <v>0</v>
      </c>
      <c r="W207" s="65">
        <f t="shared" si="22"/>
        <v>0</v>
      </c>
      <c r="Z207" s="188" t="str">
        <f t="shared" si="23"/>
        <v/>
      </c>
      <c r="AD207" s="65">
        <f t="shared" si="25"/>
        <v>0</v>
      </c>
      <c r="AE207" s="65">
        <f t="shared" si="25"/>
        <v>0</v>
      </c>
    </row>
    <row r="208" spans="1:31" x14ac:dyDescent="0.25">
      <c r="V208" s="65">
        <f>SUM(V8:V207)</f>
        <v>0</v>
      </c>
      <c r="W208" s="65">
        <f>SUM(W8:W207)</f>
        <v>0</v>
      </c>
      <c r="Z208" s="65">
        <f>COUNTIF(Z8:Z207,"Error")</f>
        <v>0</v>
      </c>
      <c r="AD208" s="65">
        <f>SUM(AD8:AD207)</f>
        <v>0</v>
      </c>
      <c r="AE208" s="65">
        <f>SUM(AE8:AE207)</f>
        <v>0</v>
      </c>
    </row>
  </sheetData>
  <sheetProtection algorithmName="SHA-512" hashValue="IyYSgjB4K84z5rTRO2LRzXJBqIt8KYgZugjpGxaEiD3vgrXgYTxWP8zLz8IOwKHF2NSXKmV3vkbaN5/lgZ50Ag==" saltValue="dRqqUmWDf0U0oEM9/atqXw==" spinCount="100000" sheet="1" selectLockedCells="1" sort="0" autoFilter="0"/>
  <autoFilter ref="A6:U6" xr:uid="{00000000-0009-0000-0000-000011000000}"/>
  <mergeCells count="3">
    <mergeCell ref="A5:B5"/>
    <mergeCell ref="V6:W6"/>
    <mergeCell ref="X6:Y6"/>
  </mergeCells>
  <conditionalFormatting sqref="T8:T207">
    <cfRule type="containsErrors" dxfId="481" priority="29">
      <formula>ISERROR(T8)</formula>
    </cfRule>
  </conditionalFormatting>
  <conditionalFormatting sqref="D7:E7 K8:L1048576">
    <cfRule type="containsErrors" dxfId="480" priority="28">
      <formula>ISERROR(D7)</formula>
    </cfRule>
  </conditionalFormatting>
  <conditionalFormatting sqref="C8:C207">
    <cfRule type="containsErrors" dxfId="479" priority="27">
      <formula>ISERROR(C8)</formula>
    </cfRule>
  </conditionalFormatting>
  <conditionalFormatting sqref="K7:L7">
    <cfRule type="containsErrors" dxfId="478" priority="26">
      <formula>ISERROR(K7)</formula>
    </cfRule>
  </conditionalFormatting>
  <conditionalFormatting sqref="C7">
    <cfRule type="containsErrors" dxfId="477" priority="25">
      <formula>ISERROR(C7)</formula>
    </cfRule>
  </conditionalFormatting>
  <conditionalFormatting sqref="R8:R207">
    <cfRule type="expression" dxfId="476" priority="22">
      <formula>AND(B8&gt;"",R8="")</formula>
    </cfRule>
  </conditionalFormatting>
  <conditionalFormatting sqref="R6:S6">
    <cfRule type="containsErrors" dxfId="475" priority="21">
      <formula>ISERROR(R6)</formula>
    </cfRule>
  </conditionalFormatting>
  <conditionalFormatting sqref="D8:D207">
    <cfRule type="expression" dxfId="474" priority="20">
      <formula>AND(B8&gt;"",D8="")</formula>
    </cfRule>
  </conditionalFormatting>
  <conditionalFormatting sqref="F8:F207">
    <cfRule type="expression" dxfId="473" priority="19">
      <formula>AND(B8&gt;"",F8="")</formula>
    </cfRule>
  </conditionalFormatting>
  <conditionalFormatting sqref="G8:G207">
    <cfRule type="expression" dxfId="472" priority="18">
      <formula>AND(B8&gt;"",G8="")</formula>
    </cfRule>
  </conditionalFormatting>
  <conditionalFormatting sqref="H8:H207">
    <cfRule type="expression" dxfId="471" priority="17">
      <formula>AND(B8&gt;"",H8="")</formula>
    </cfRule>
  </conditionalFormatting>
  <conditionalFormatting sqref="O8:O207">
    <cfRule type="expression" dxfId="470" priority="16">
      <formula>AND(B8&gt;"",O8="")</formula>
    </cfRule>
  </conditionalFormatting>
  <conditionalFormatting sqref="P8:P207">
    <cfRule type="expression" dxfId="469" priority="15">
      <formula>AND(B8&gt;"",P8="")</formula>
    </cfRule>
  </conditionalFormatting>
  <conditionalFormatting sqref="Q8:Q207">
    <cfRule type="expression" dxfId="468" priority="14">
      <formula>AND(B8&gt;"",Q8="")</formula>
    </cfRule>
  </conditionalFormatting>
  <conditionalFormatting sqref="N8:N207">
    <cfRule type="expression" dxfId="467" priority="13">
      <formula>AND(B8&gt;"", N8="")</formula>
    </cfRule>
  </conditionalFormatting>
  <conditionalFormatting sqref="M8:M207">
    <cfRule type="expression" dxfId="466" priority="12">
      <formula>AND(B8&gt;"", M8="")</formula>
    </cfRule>
  </conditionalFormatting>
  <conditionalFormatting sqref="E8:E207">
    <cfRule type="expression" dxfId="465" priority="11">
      <formula>AND(B8&gt;0,E8="")</formula>
    </cfRule>
  </conditionalFormatting>
  <conditionalFormatting sqref="C5">
    <cfRule type="containsErrors" dxfId="464" priority="10">
      <formula>ISERROR(C5)</formula>
    </cfRule>
  </conditionalFormatting>
  <conditionalFormatting sqref="S8:S207">
    <cfRule type="containsErrors" dxfId="463" priority="9">
      <formula>ISERROR(S8)</formula>
    </cfRule>
  </conditionalFormatting>
  <conditionalFormatting sqref="M8:M207">
    <cfRule type="expression" dxfId="462" priority="6">
      <formula>AND(B8&gt;"", M8="")</formula>
    </cfRule>
  </conditionalFormatting>
  <conditionalFormatting sqref="E5">
    <cfRule type="expression" dxfId="461" priority="3">
      <formula>E5="Error in HVAC type - please correct"</formula>
    </cfRule>
    <cfRule type="expression" dxfId="460" priority="4">
      <formula>E5="Error in Proposed Measure - please correct"</formula>
    </cfRule>
    <cfRule type="expression" dxfId="459" priority="5">
      <formula>E5="Error in Project Costs - please correct"</formula>
    </cfRule>
  </conditionalFormatting>
  <conditionalFormatting sqref="B7">
    <cfRule type="containsErrors" dxfId="458" priority="1">
      <formula>ISERROR(B7)</formula>
    </cfRule>
  </conditionalFormatting>
  <conditionalFormatting sqref="J8:J207">
    <cfRule type="expression" dxfId="457" priority="1705">
      <formula>Z8="Error"</formula>
    </cfRule>
    <cfRule type="expression" dxfId="456" priority="1706">
      <formula>AND(B8&gt;"",J8="")</formula>
    </cfRule>
  </conditionalFormatting>
  <dataValidations count="4">
    <dataValidation type="list" allowBlank="1" showInputMessage="1" showErrorMessage="1" sqref="M7:N207" xr:uid="{00000000-0002-0000-1100-000000000000}">
      <formula1>INDIRECT(K7)</formula1>
    </dataValidation>
    <dataValidation type="list" allowBlank="1" showInputMessage="1" showErrorMessage="1" sqref="I7:I207" xr:uid="{00000000-0002-0000-1100-000001000000}">
      <formula1>$X$8:$X$9</formula1>
    </dataValidation>
    <dataValidation type="date" operator="greaterThanOrEqual" allowBlank="1" showInputMessage="1" showErrorMessage="1" sqref="E8:E207" xr:uid="{00000000-0002-0000-1100-000002000000}">
      <formula1>1</formula1>
    </dataValidation>
    <dataValidation type="textLength" operator="lessThanOrEqual" allowBlank="1" showInputMessage="1" showErrorMessage="1" errorTitle="Maximum Character Limit" error="Please enter less than 50 characters. " sqref="P8:P207" xr:uid="{00000000-0002-0000-1100-000003000000}">
      <formula1>50</formula1>
    </dataValidation>
  </dataValidations>
  <hyperlinks>
    <hyperlink ref="A5" location="'Project Summary'!B9" tooltip="Back to Project Summary" display="Back to Project Summary" xr:uid="{00000000-0004-0000-1100-000000000000}"/>
  </hyperlinks>
  <pageMargins left="0.7" right="0.7" top="0.75" bottom="0.75" header="0.3" footer="0.3"/>
  <pageSetup orientation="portrait" r:id="rId1"/>
  <headerFooter>
    <oddFooter>&amp;C_x000D_&amp;1#&amp;"Calibri"&amp;22&amp;K0073CF INTERNAL</oddFooter>
  </headerFooter>
  <extLst>
    <ext xmlns:x14="http://schemas.microsoft.com/office/spreadsheetml/2009/9/main" uri="{78C0D931-6437-407d-A8EE-F0AAD7539E65}">
      <x14:conditionalFormattings>
        <x14:conditionalFormatting xmlns:xm="http://schemas.microsoft.com/office/excel/2006/main">
          <x14:cfRule type="containsErrors" priority="24" id="{D8AE3D51-9DC0-4DE9-A6DA-FD5C0DF94541}">
            <xm:f>ISERROR('One for One Replacements'!#REF!)</xm:f>
            <x14:dxf>
              <font>
                <color theme="0"/>
              </font>
            </x14:dxf>
          </x14:cfRule>
          <xm:sqref>O6:Q6</xm:sqref>
        </x14:conditionalFormatting>
        <x14:conditionalFormatting xmlns:xm="http://schemas.microsoft.com/office/excel/2006/main">
          <x14:cfRule type="containsErrors" priority="23" id="{264F88D3-06FA-48D4-A31A-A3FD65342A21}">
            <xm:f>ISERROR('https://consolidatededison.sharepoint.com/Users/GolinoC/Desktop/coned/corp/Users/smithna/AppData/Local/Temp/[Con Edison CI Gas Tool v1.2.xlsx]Pre Rinse Spray Valve'!#REF!)</xm:f>
            <x14:dxf>
              <font>
                <color theme="0"/>
              </font>
            </x14:dxf>
          </x14:cfRule>
          <xm:sqref>O5:Q5</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1100-000004000000}">
          <x14:formula1>
            <xm:f>'HVAC Picklist'!#REF!</xm:f>
          </x14:formula1>
          <xm:sqref>J7</xm:sqref>
        </x14:dataValidation>
        <x14:dataValidation type="list" allowBlank="1" showInputMessage="1" showErrorMessage="1" xr:uid="{00000000-0002-0000-1100-000005000000}">
          <x14:formula1>
            <xm:f>'Measure&amp;Incentive Picklist'!$E$184:$E$185</xm:f>
          </x14:formula1>
          <xm:sqref>B7:B207</xm:sqref>
        </x14:dataValidation>
        <x14:dataValidation type="list" allowBlank="1" showInputMessage="1" showErrorMessage="1" xr:uid="{00000000-0002-0000-1100-000006000000}">
          <x14:formula1>
            <xm:f>'HVAC Picklist'!$A$2:$A$61</xm:f>
          </x14:formula1>
          <xm:sqref>J8:J207</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32"/>
  <dimension ref="A1:AG208"/>
  <sheetViews>
    <sheetView zoomScale="85" zoomScaleNormal="85" workbookViewId="0">
      <pane xSplit="4" ySplit="7" topLeftCell="E8" activePane="bottomRight" state="frozen"/>
      <selection pane="topRight" activeCell="F38" sqref="F38"/>
      <selection pane="bottomLeft" activeCell="F38" sqref="F38"/>
      <selection pane="bottomRight" activeCell="B8" sqref="B8"/>
    </sheetView>
  </sheetViews>
  <sheetFormatPr defaultColWidth="9.140625" defaultRowHeight="15" x14ac:dyDescent="0.25"/>
  <cols>
    <col min="1" max="1" width="8.85546875" style="65" customWidth="1"/>
    <col min="2" max="2" width="63" style="65" bestFit="1" customWidth="1"/>
    <col min="3" max="3" width="17.85546875" style="66" hidden="1" customWidth="1"/>
    <col min="4" max="4" width="35" style="65" customWidth="1"/>
    <col min="5" max="5" width="35" style="107" customWidth="1"/>
    <col min="6" max="6" width="16.85546875" style="66" customWidth="1"/>
    <col min="7" max="8" width="25.42578125" style="66" customWidth="1"/>
    <col min="9" max="10" width="18.85546875" style="66" customWidth="1"/>
    <col min="11" max="11" width="27" style="65" hidden="1" customWidth="1"/>
    <col min="12" max="12" width="42" style="65" customWidth="1"/>
    <col min="13" max="14" width="15.140625" style="65" hidden="1" customWidth="1"/>
    <col min="15" max="15" width="20" style="65" customWidth="1"/>
    <col min="16" max="16" width="21.140625" style="65" customWidth="1"/>
    <col min="17" max="17" width="20.140625" style="65" bestFit="1" customWidth="1"/>
    <col min="18" max="18" width="21.140625" style="65" bestFit="1" customWidth="1"/>
    <col min="19" max="19" width="17.42578125" style="72" customWidth="1"/>
    <col min="20" max="21" width="18.140625" style="72" customWidth="1"/>
    <col min="22" max="22" width="15.42578125" style="72" customWidth="1"/>
    <col min="23" max="23" width="71.140625" style="65" customWidth="1"/>
    <col min="24" max="24" width="12.140625" style="65" hidden="1" customWidth="1"/>
    <col min="25" max="25" width="14" style="65" hidden="1" customWidth="1"/>
    <col min="26" max="26" width="31.140625" style="65" hidden="1" customWidth="1"/>
    <col min="27" max="27" width="13.42578125" style="65" hidden="1" customWidth="1"/>
    <col min="28" max="29" width="15" style="65" hidden="1" customWidth="1"/>
    <col min="30" max="31" width="39.140625" style="65" hidden="1" customWidth="1"/>
    <col min="32" max="32" width="14.42578125" style="65" hidden="1" customWidth="1"/>
    <col min="33" max="33" width="16.140625" style="65" hidden="1" customWidth="1"/>
    <col min="34" max="16384" width="9.140625" style="65"/>
  </cols>
  <sheetData>
    <row r="1" spans="1:33" x14ac:dyDescent="0.25">
      <c r="A1" s="96" t="s">
        <v>104</v>
      </c>
      <c r="B1" s="96"/>
      <c r="C1" s="97"/>
      <c r="D1" s="86">
        <f>Acct_No</f>
        <v>0</v>
      </c>
    </row>
    <row r="2" spans="1:33" x14ac:dyDescent="0.25">
      <c r="A2" s="96" t="s">
        <v>111</v>
      </c>
      <c r="B2" s="96"/>
      <c r="C2" s="97"/>
      <c r="D2" s="434">
        <f>SiteAddress</f>
        <v>0</v>
      </c>
    </row>
    <row r="3" spans="1:33" x14ac:dyDescent="0.25">
      <c r="A3" s="100"/>
      <c r="D3" s="87"/>
    </row>
    <row r="4" spans="1:33" ht="23.25" x14ac:dyDescent="0.25">
      <c r="A4" s="103" t="s">
        <v>49</v>
      </c>
    </row>
    <row r="5" spans="1:33" ht="27.75" customHeight="1" thickBot="1" x14ac:dyDescent="0.3">
      <c r="A5" s="546" t="s">
        <v>121</v>
      </c>
      <c r="B5" s="546"/>
      <c r="C5" s="99" t="s">
        <v>11</v>
      </c>
      <c r="D5" s="99" t="s">
        <v>11</v>
      </c>
      <c r="E5" s="438" t="str">
        <f>IF(AF208&gt;=1,"Error in Project Costs - please correct",IF(AG208&gt;=1,"Error in Proposed Measure - please correct",IF(AB208&gt;=1,"Error in HVAC type - please correct","")))</f>
        <v/>
      </c>
      <c r="K5" s="66"/>
      <c r="L5" s="66"/>
      <c r="M5" s="66"/>
      <c r="N5" s="66"/>
      <c r="O5" s="66"/>
      <c r="P5" s="66"/>
      <c r="Q5" s="66"/>
      <c r="R5" s="66"/>
      <c r="S5" s="66"/>
      <c r="T5" s="80"/>
      <c r="U5" s="80"/>
    </row>
    <row r="6" spans="1:33" ht="39.75" customHeight="1" thickBot="1" x14ac:dyDescent="0.3">
      <c r="A6" s="91" t="s">
        <v>123</v>
      </c>
      <c r="B6" s="92" t="s">
        <v>247</v>
      </c>
      <c r="C6" s="92" t="s">
        <v>129</v>
      </c>
      <c r="D6" s="67" t="s">
        <v>130</v>
      </c>
      <c r="E6" s="110" t="s">
        <v>405</v>
      </c>
      <c r="F6" s="67" t="s">
        <v>263</v>
      </c>
      <c r="G6" s="67" t="s">
        <v>406</v>
      </c>
      <c r="H6" s="67" t="s">
        <v>413</v>
      </c>
      <c r="I6" s="67" t="s">
        <v>407</v>
      </c>
      <c r="J6" s="67" t="s">
        <v>414</v>
      </c>
      <c r="K6" s="67" t="s">
        <v>408</v>
      </c>
      <c r="L6" s="67" t="s">
        <v>136</v>
      </c>
      <c r="M6" s="67" t="s">
        <v>137</v>
      </c>
      <c r="N6" s="67" t="s">
        <v>317</v>
      </c>
      <c r="O6" s="67" t="s">
        <v>138</v>
      </c>
      <c r="P6" s="67" t="s">
        <v>318</v>
      </c>
      <c r="Q6" s="67" t="s">
        <v>144</v>
      </c>
      <c r="R6" s="67" t="s">
        <v>145</v>
      </c>
      <c r="S6" s="81" t="s">
        <v>146</v>
      </c>
      <c r="T6" s="81" t="s">
        <v>147</v>
      </c>
      <c r="U6" s="81" t="s">
        <v>253</v>
      </c>
      <c r="V6" s="81" t="s">
        <v>149</v>
      </c>
      <c r="W6" s="93" t="s">
        <v>97</v>
      </c>
      <c r="X6" s="538" t="s">
        <v>152</v>
      </c>
      <c r="Y6" s="539"/>
      <c r="Z6" s="539" t="s">
        <v>393</v>
      </c>
      <c r="AA6" s="539"/>
    </row>
    <row r="7" spans="1:33" x14ac:dyDescent="0.25">
      <c r="A7" s="75">
        <v>0</v>
      </c>
      <c r="B7" s="68" t="s">
        <v>415</v>
      </c>
      <c r="C7" s="75" t="str">
        <f>VLOOKUP(B7,'Measure&amp;Incentive Picklist'!E:J,2,FALSE)</f>
        <v>HVAC000235</v>
      </c>
      <c r="D7" s="68" t="s">
        <v>395</v>
      </c>
      <c r="E7" s="219">
        <v>1</v>
      </c>
      <c r="F7" s="75">
        <v>2</v>
      </c>
      <c r="G7" s="75">
        <v>12000</v>
      </c>
      <c r="H7" s="75">
        <v>12000</v>
      </c>
      <c r="I7" s="75">
        <v>13.85</v>
      </c>
      <c r="J7" s="75">
        <v>3.9</v>
      </c>
      <c r="K7" s="68" t="s">
        <v>399</v>
      </c>
      <c r="L7" s="68" t="s">
        <v>228</v>
      </c>
      <c r="M7" s="68" t="str">
        <f>VLOOKUP(L7,'HVAC Picklist'!$A$2:$C$61,3,FALSE)</f>
        <v>Large_H</v>
      </c>
      <c r="N7" s="68" t="str">
        <f>VLOOKUP(L7,'HVAC Picklist'!$A$2:$D$61,4,FALSE)</f>
        <v>Large_V</v>
      </c>
      <c r="O7" s="68" t="s">
        <v>187</v>
      </c>
      <c r="P7" s="68" t="s">
        <v>322</v>
      </c>
      <c r="Q7" s="68" t="s">
        <v>163</v>
      </c>
      <c r="R7" s="68" t="s">
        <v>164</v>
      </c>
      <c r="S7" s="82">
        <v>1000</v>
      </c>
      <c r="T7" s="82">
        <v>5000</v>
      </c>
      <c r="U7" s="82">
        <f>$S7+$T7</f>
        <v>6000</v>
      </c>
      <c r="V7" s="95">
        <f>IFERROR(MIN(VLOOKUP($B7,'Measure&amp;Incentive Picklist'!$E:$J,5,FALSE)*F7*(G7/12000),U7),"")</f>
        <v>300</v>
      </c>
      <c r="W7" s="68" t="s">
        <v>165</v>
      </c>
      <c r="X7" s="68" t="s">
        <v>272</v>
      </c>
      <c r="Y7" s="68" t="s">
        <v>167</v>
      </c>
      <c r="Z7" s="68" t="s">
        <v>397</v>
      </c>
      <c r="AA7" s="68" t="s">
        <v>410</v>
      </c>
      <c r="AB7" s="68" t="s">
        <v>411</v>
      </c>
      <c r="AC7" s="68"/>
      <c r="AD7" s="68"/>
      <c r="AE7" s="68"/>
      <c r="AF7" s="68" t="s">
        <v>302</v>
      </c>
      <c r="AG7" s="68" t="s">
        <v>303</v>
      </c>
    </row>
    <row r="8" spans="1:33" ht="16.5" customHeight="1" x14ac:dyDescent="0.25">
      <c r="A8" s="66">
        <v>1</v>
      </c>
      <c r="B8" s="69"/>
      <c r="C8" s="66" t="e">
        <f>VLOOKUP(B8,'Measure&amp;Incentive Picklist'!E:J,2,FALSE)</f>
        <v>#N/A</v>
      </c>
      <c r="D8" s="79"/>
      <c r="E8" s="220"/>
      <c r="F8" s="70"/>
      <c r="G8" s="70"/>
      <c r="H8" s="70"/>
      <c r="I8" s="70"/>
      <c r="J8" s="70"/>
      <c r="L8" s="69"/>
      <c r="M8" s="65" t="e">
        <f>VLOOKUP(L8,'HVAC Picklist'!$A$2:$C$61,3,FALSE)</f>
        <v>#N/A</v>
      </c>
      <c r="N8" s="65" t="e">
        <f>VLOOKUP(L8,'HVAC Picklist'!$A$2:$D$61,4,FALSE)</f>
        <v>#N/A</v>
      </c>
      <c r="O8" s="69"/>
      <c r="P8" s="83"/>
      <c r="Q8" s="69"/>
      <c r="R8" s="69"/>
      <c r="S8" s="71"/>
      <c r="T8" s="71"/>
      <c r="U8" s="72" t="str">
        <f t="shared" ref="U8:U71" si="0">IF(AND(S8="",T8=""),"",$S8+$T8)</f>
        <v/>
      </c>
      <c r="V8" s="85" t="str">
        <f>IFERROR(MIN(VLOOKUP($B8,'Measure&amp;Incentive Picklist'!$E:$J,5,FALSE)*F8*(G8/12000),U8),"")</f>
        <v/>
      </c>
      <c r="W8" s="127"/>
      <c r="X8" s="65">
        <f>IF(OR(B8&gt;"",D8&gt;0,E8&gt;0,F8&gt;0,G8&gt;0,H8&gt;0,I8&gt;0,J8&gt;0,K8&gt;0,L8&gt;"",O8&gt;"",Q8&gt;0,R8&gt;0,S8&gt;0,T8&gt;0,P8&gt;0,W8&gt;0),1,0)</f>
        <v>0</v>
      </c>
      <c r="Y8" s="65">
        <f t="shared" ref="Y8:Y39" si="1">IF(AND(B8&gt;0,ISERROR(X80)),1,0)</f>
        <v>0</v>
      </c>
      <c r="Z8" s="65" t="s">
        <v>399</v>
      </c>
      <c r="AA8" s="65" t="s">
        <v>335</v>
      </c>
      <c r="AB8" s="188" t="str">
        <f t="shared" ref="AB8:AB71" si="2">IF(OR(AND(OR(L8=AD$8,L8=AD$9,L8=AD$10,L8=AD$11,L8=AD$12,L8=AD$13,L8=AD$14,L8=AD$15,L8=AD$16,L8=AD$17,L8=AD$18,L8=AD$19,L8=AD$20,L8=AD$21,L8=AD$22,L8=AD$23,L8=AD$24,L8=AD$25,L8=AD$26,L8=AD$27,L8=AD$28,L8=AD$29,L8=AD$30,L8=AD$31,L8=AD$32,L8=AD$33,L8=AD$34,L8=AD$35,L8=AD$36,L8=AD$37,L8=AD$38,L8=AD$39,L8=AD$40,L8=AD$41,L8=AD$42,L8=AD$43,L8=AD$44,L8=AD$45,L8=AD$46,L8=AD$47,L8=AD$48,L8=AD$49,L8=AD$50,L8=AD$51,L8=AD$52,L8=AD$53,),O8=AE$12),AND(OR(L8=AD$54,L8=AD$55,L8=AD$56,L8=AD$57,L8=AD$58,L8=AD$59,L8=AD$60,L8=AD$61,L8=AD$62,L8=AD$63,L8=AD$64), OR(O8=AE$8,O8=AE$9,O8=AE$10)),AND(OR(L8=AD$65,L8=AD$66),O8=AE$12),AND(L8=AD$67,O8=AE$11)),1,IF(OR(L8="",O8=""),"","Error"))</f>
        <v/>
      </c>
      <c r="AC8" s="188"/>
      <c r="AD8" s="255" t="s">
        <v>173</v>
      </c>
      <c r="AE8" s="256" t="s">
        <v>159</v>
      </c>
      <c r="AF8" s="65">
        <f>IF(ISERROR(U8),1,0)</f>
        <v>0</v>
      </c>
      <c r="AG8" s="65">
        <f>IF(ISERROR(V8),1,0)</f>
        <v>0</v>
      </c>
    </row>
    <row r="9" spans="1:33" x14ac:dyDescent="0.25">
      <c r="A9" s="66">
        <f>A8+1</f>
        <v>2</v>
      </c>
      <c r="B9" s="69"/>
      <c r="C9" s="66" t="e">
        <f>VLOOKUP(B9,'Measure&amp;Incentive Picklist'!E:J,2,FALSE)</f>
        <v>#N/A</v>
      </c>
      <c r="D9" s="79"/>
      <c r="E9" s="220"/>
      <c r="F9" s="70"/>
      <c r="G9" s="70"/>
      <c r="H9" s="70"/>
      <c r="I9" s="70"/>
      <c r="J9" s="70"/>
      <c r="L9" s="69"/>
      <c r="M9" s="65" t="e">
        <f>VLOOKUP(L9,'HVAC Picklist'!$A$2:$C$61,3,FALSE)</f>
        <v>#N/A</v>
      </c>
      <c r="N9" s="65" t="e">
        <f>VLOOKUP(L9,'HVAC Picklist'!$A$2:$D$61,4,FALSE)</f>
        <v>#N/A</v>
      </c>
      <c r="O9" s="69"/>
      <c r="P9" s="83"/>
      <c r="Q9" s="69"/>
      <c r="R9" s="69"/>
      <c r="S9" s="71"/>
      <c r="T9" s="71"/>
      <c r="U9" s="72" t="str">
        <f t="shared" si="0"/>
        <v/>
      </c>
      <c r="V9" s="85" t="str">
        <f>IFERROR(MIN(VLOOKUP($B9,'Measure&amp;Incentive Picklist'!$E:$J,5,FALSE)*F9*(G9/12000),U9),"")</f>
        <v/>
      </c>
      <c r="W9" s="127"/>
      <c r="X9" s="65">
        <f t="shared" ref="X9:X72" si="3">IF(OR(B9&gt;"",D9&gt;0,E9&gt;0,F9&gt;0,G9&gt;0,H9&gt;0,I9&gt;0,J9&gt;0,K9&gt;0,L9&gt;"",O9&gt;"",Q9&gt;0,R9&gt;0,S9&gt;0,T9&gt;0,P9&gt;0,W9&gt;0),1,0)</f>
        <v>0</v>
      </c>
      <c r="Y9" s="65">
        <f t="shared" si="1"/>
        <v>0</v>
      </c>
      <c r="Z9" s="65" t="s">
        <v>401</v>
      </c>
      <c r="AA9" s="65" t="s">
        <v>336</v>
      </c>
      <c r="AB9" s="188" t="str">
        <f t="shared" si="2"/>
        <v/>
      </c>
      <c r="AC9" s="188"/>
      <c r="AD9" s="255" t="s">
        <v>175</v>
      </c>
      <c r="AE9" s="256" t="s">
        <v>187</v>
      </c>
      <c r="AF9" s="65">
        <f t="shared" ref="AF9:AG72" si="4">IF(ISERROR(U9),1,0)</f>
        <v>0</v>
      </c>
      <c r="AG9" s="65">
        <f t="shared" si="4"/>
        <v>0</v>
      </c>
    </row>
    <row r="10" spans="1:33" x14ac:dyDescent="0.25">
      <c r="A10" s="66">
        <f>A9+1</f>
        <v>3</v>
      </c>
      <c r="B10" s="69"/>
      <c r="C10" s="66" t="e">
        <f>VLOOKUP(B10,'Measure&amp;Incentive Picklist'!E:J,2,FALSE)</f>
        <v>#N/A</v>
      </c>
      <c r="D10" s="79"/>
      <c r="E10" s="220"/>
      <c r="F10" s="70"/>
      <c r="G10" s="70"/>
      <c r="H10" s="70"/>
      <c r="I10" s="70"/>
      <c r="J10" s="70"/>
      <c r="L10" s="69"/>
      <c r="M10" s="65" t="e">
        <f>VLOOKUP(L10,'HVAC Picklist'!$A$2:$C$61,3,FALSE)</f>
        <v>#N/A</v>
      </c>
      <c r="N10" s="65" t="e">
        <f>VLOOKUP(L10,'HVAC Picklist'!$A$2:$D$61,4,FALSE)</f>
        <v>#N/A</v>
      </c>
      <c r="O10" s="69"/>
      <c r="P10" s="83"/>
      <c r="Q10" s="69"/>
      <c r="R10" s="69"/>
      <c r="S10" s="71"/>
      <c r="T10" s="71"/>
      <c r="U10" s="72" t="str">
        <f t="shared" si="0"/>
        <v/>
      </c>
      <c r="V10" s="85" t="str">
        <f>IFERROR(MIN(VLOOKUP($B10,'Measure&amp;Incentive Picklist'!$E:$J,5,FALSE)*F10*(G10/12000),U10),"")</f>
        <v/>
      </c>
      <c r="W10" s="127"/>
      <c r="X10" s="65">
        <f t="shared" si="3"/>
        <v>0</v>
      </c>
      <c r="Y10" s="65">
        <f t="shared" si="1"/>
        <v>0</v>
      </c>
      <c r="AB10" s="188" t="str">
        <f t="shared" si="2"/>
        <v/>
      </c>
      <c r="AC10" s="188"/>
      <c r="AD10" s="255" t="s">
        <v>177</v>
      </c>
      <c r="AE10" s="256" t="s">
        <v>189</v>
      </c>
      <c r="AF10" s="65">
        <f t="shared" si="4"/>
        <v>0</v>
      </c>
      <c r="AG10" s="65">
        <f t="shared" si="4"/>
        <v>0</v>
      </c>
    </row>
    <row r="11" spans="1:33" x14ac:dyDescent="0.25">
      <c r="A11" s="66">
        <f t="shared" ref="A11:A74" si="5">A10+1</f>
        <v>4</v>
      </c>
      <c r="B11" s="69"/>
      <c r="C11" s="66" t="e">
        <f>VLOOKUP(B11,'Measure&amp;Incentive Picklist'!E:J,2,FALSE)</f>
        <v>#N/A</v>
      </c>
      <c r="D11" s="79"/>
      <c r="E11" s="220"/>
      <c r="F11" s="70"/>
      <c r="G11" s="70"/>
      <c r="H11" s="70"/>
      <c r="I11" s="70"/>
      <c r="J11" s="70"/>
      <c r="L11" s="69"/>
      <c r="M11" s="65" t="e">
        <f>VLOOKUP(L11,'HVAC Picklist'!$A$2:$C$61,3,FALSE)</f>
        <v>#N/A</v>
      </c>
      <c r="N11" s="65" t="e">
        <f>VLOOKUP(L11,'HVAC Picklist'!$A$2:$D$61,4,FALSE)</f>
        <v>#N/A</v>
      </c>
      <c r="O11" s="69"/>
      <c r="P11" s="83"/>
      <c r="Q11" s="69"/>
      <c r="R11" s="69"/>
      <c r="S11" s="71"/>
      <c r="T11" s="71"/>
      <c r="U11" s="72" t="str">
        <f t="shared" si="0"/>
        <v/>
      </c>
      <c r="V11" s="85" t="str">
        <f>IFERROR(MIN(VLOOKUP($B11,'Measure&amp;Incentive Picklist'!$E:$J,5,FALSE)*F11*(G11/12000),U11),"")</f>
        <v/>
      </c>
      <c r="W11" s="127"/>
      <c r="X11" s="65">
        <f t="shared" si="3"/>
        <v>0</v>
      </c>
      <c r="Y11" s="65">
        <f t="shared" si="1"/>
        <v>0</v>
      </c>
      <c r="AB11" s="188" t="str">
        <f t="shared" si="2"/>
        <v/>
      </c>
      <c r="AC11" s="188"/>
      <c r="AD11" s="255" t="s">
        <v>179</v>
      </c>
      <c r="AE11" s="257" t="s">
        <v>321</v>
      </c>
      <c r="AF11" s="65">
        <f t="shared" si="4"/>
        <v>0</v>
      </c>
      <c r="AG11" s="65">
        <f t="shared" si="4"/>
        <v>0</v>
      </c>
    </row>
    <row r="12" spans="1:33" x14ac:dyDescent="0.25">
      <c r="A12" s="66">
        <f t="shared" si="5"/>
        <v>5</v>
      </c>
      <c r="B12" s="69"/>
      <c r="C12" s="66" t="e">
        <f>VLOOKUP(B12,'Measure&amp;Incentive Picklist'!E:J,2,FALSE)</f>
        <v>#N/A</v>
      </c>
      <c r="D12" s="79"/>
      <c r="E12" s="220"/>
      <c r="F12" s="70"/>
      <c r="G12" s="70"/>
      <c r="H12" s="70"/>
      <c r="I12" s="70"/>
      <c r="J12" s="70"/>
      <c r="L12" s="69"/>
      <c r="M12" s="65" t="e">
        <f>VLOOKUP(L12,'HVAC Picklist'!$A$2:$C$61,3,FALSE)</f>
        <v>#N/A</v>
      </c>
      <c r="N12" s="65" t="e">
        <f>VLOOKUP(L12,'HVAC Picklist'!$A$2:$D$61,4,FALSE)</f>
        <v>#N/A</v>
      </c>
      <c r="O12" s="69"/>
      <c r="P12" s="83"/>
      <c r="Q12" s="69"/>
      <c r="R12" s="69"/>
      <c r="S12" s="71"/>
      <c r="T12" s="71"/>
      <c r="U12" s="72" t="str">
        <f t="shared" si="0"/>
        <v/>
      </c>
      <c r="V12" s="85" t="str">
        <f>IFERROR(MIN(VLOOKUP($B12,'Measure&amp;Incentive Picklist'!$E:$J,5,FALSE)*F12*(G12/12000),U12),"")</f>
        <v/>
      </c>
      <c r="W12" s="127"/>
      <c r="X12" s="65">
        <f t="shared" si="3"/>
        <v>0</v>
      </c>
      <c r="Y12" s="65">
        <f t="shared" si="1"/>
        <v>0</v>
      </c>
      <c r="AB12" s="188" t="str">
        <f t="shared" si="2"/>
        <v/>
      </c>
      <c r="AC12" s="188"/>
      <c r="AD12" s="255" t="s">
        <v>181</v>
      </c>
      <c r="AE12" s="65" t="s">
        <v>412</v>
      </c>
      <c r="AF12" s="65">
        <f t="shared" si="4"/>
        <v>0</v>
      </c>
      <c r="AG12" s="65">
        <f t="shared" si="4"/>
        <v>0</v>
      </c>
    </row>
    <row r="13" spans="1:33" x14ac:dyDescent="0.25">
      <c r="A13" s="66">
        <f t="shared" si="5"/>
        <v>6</v>
      </c>
      <c r="B13" s="69"/>
      <c r="C13" s="66" t="e">
        <f>VLOOKUP(B13,'Measure&amp;Incentive Picklist'!E:J,2,FALSE)</f>
        <v>#N/A</v>
      </c>
      <c r="D13" s="79"/>
      <c r="E13" s="220"/>
      <c r="F13" s="70"/>
      <c r="G13" s="70"/>
      <c r="H13" s="70"/>
      <c r="I13" s="70"/>
      <c r="J13" s="70"/>
      <c r="L13" s="69"/>
      <c r="M13" s="65" t="e">
        <f>VLOOKUP(L13,'HVAC Picklist'!$A$2:$C$61,3,FALSE)</f>
        <v>#N/A</v>
      </c>
      <c r="N13" s="65" t="e">
        <f>VLOOKUP(L13,'HVAC Picklist'!$A$2:$D$61,4,FALSE)</f>
        <v>#N/A</v>
      </c>
      <c r="O13" s="69"/>
      <c r="P13" s="83"/>
      <c r="Q13" s="69"/>
      <c r="R13" s="69"/>
      <c r="S13" s="71"/>
      <c r="T13" s="71"/>
      <c r="U13" s="72" t="str">
        <f t="shared" si="0"/>
        <v/>
      </c>
      <c r="V13" s="85" t="str">
        <f>IFERROR(MIN(VLOOKUP($B13,'Measure&amp;Incentive Picklist'!$E:$J,5,FALSE)*F13*(G13/12000),U13),"")</f>
        <v/>
      </c>
      <c r="W13" s="127"/>
      <c r="X13" s="65">
        <f t="shared" si="3"/>
        <v>0</v>
      </c>
      <c r="Y13" s="65">
        <f t="shared" si="1"/>
        <v>0</v>
      </c>
      <c r="AB13" s="188" t="str">
        <f t="shared" si="2"/>
        <v/>
      </c>
      <c r="AC13" s="188"/>
      <c r="AD13" s="255" t="s">
        <v>183</v>
      </c>
      <c r="AF13" s="65">
        <f t="shared" si="4"/>
        <v>0</v>
      </c>
      <c r="AG13" s="65">
        <f t="shared" si="4"/>
        <v>0</v>
      </c>
    </row>
    <row r="14" spans="1:33" x14ac:dyDescent="0.25">
      <c r="A14" s="66">
        <f t="shared" si="5"/>
        <v>7</v>
      </c>
      <c r="B14" s="69"/>
      <c r="C14" s="66" t="e">
        <f>VLOOKUP(B14,'Measure&amp;Incentive Picklist'!E:J,2,FALSE)</f>
        <v>#N/A</v>
      </c>
      <c r="D14" s="79"/>
      <c r="E14" s="220"/>
      <c r="F14" s="70"/>
      <c r="G14" s="70"/>
      <c r="H14" s="70"/>
      <c r="I14" s="70"/>
      <c r="J14" s="70"/>
      <c r="L14" s="69"/>
      <c r="M14" s="65" t="e">
        <f>VLOOKUP(L14,'HVAC Picklist'!$A$2:$C$61,3,FALSE)</f>
        <v>#N/A</v>
      </c>
      <c r="N14" s="65" t="e">
        <f>VLOOKUP(L14,'HVAC Picklist'!$A$2:$D$61,4,FALSE)</f>
        <v>#N/A</v>
      </c>
      <c r="O14" s="69"/>
      <c r="P14" s="83"/>
      <c r="Q14" s="69"/>
      <c r="R14" s="69"/>
      <c r="S14" s="71"/>
      <c r="T14" s="71"/>
      <c r="U14" s="72" t="str">
        <f t="shared" si="0"/>
        <v/>
      </c>
      <c r="V14" s="85" t="str">
        <f>IFERROR(MIN(VLOOKUP($B14,'Measure&amp;Incentive Picklist'!$E:$J,5,FALSE)*F14*(G14/12000),U14),"")</f>
        <v/>
      </c>
      <c r="W14" s="127"/>
      <c r="X14" s="65">
        <f t="shared" si="3"/>
        <v>0</v>
      </c>
      <c r="Y14" s="65">
        <f t="shared" si="1"/>
        <v>0</v>
      </c>
      <c r="AB14" s="188" t="str">
        <f t="shared" si="2"/>
        <v/>
      </c>
      <c r="AC14" s="188"/>
      <c r="AD14" s="255" t="s">
        <v>185</v>
      </c>
      <c r="AF14" s="65">
        <f t="shared" si="4"/>
        <v>0</v>
      </c>
      <c r="AG14" s="65">
        <f t="shared" si="4"/>
        <v>0</v>
      </c>
    </row>
    <row r="15" spans="1:33" x14ac:dyDescent="0.25">
      <c r="A15" s="66">
        <f t="shared" si="5"/>
        <v>8</v>
      </c>
      <c r="B15" s="69"/>
      <c r="C15" s="66" t="e">
        <f>VLOOKUP(B15,'Measure&amp;Incentive Picklist'!E:J,2,FALSE)</f>
        <v>#N/A</v>
      </c>
      <c r="D15" s="79"/>
      <c r="E15" s="220"/>
      <c r="F15" s="70"/>
      <c r="G15" s="70"/>
      <c r="H15" s="70"/>
      <c r="I15" s="70"/>
      <c r="J15" s="70"/>
      <c r="L15" s="69"/>
      <c r="M15" s="65" t="e">
        <f>VLOOKUP(L15,'HVAC Picklist'!$A$2:$C$61,3,FALSE)</f>
        <v>#N/A</v>
      </c>
      <c r="N15" s="65" t="e">
        <f>VLOOKUP(L15,'HVAC Picklist'!$A$2:$D$61,4,FALSE)</f>
        <v>#N/A</v>
      </c>
      <c r="O15" s="69"/>
      <c r="P15" s="83"/>
      <c r="Q15" s="69"/>
      <c r="R15" s="69"/>
      <c r="S15" s="71"/>
      <c r="T15" s="71"/>
      <c r="U15" s="72" t="str">
        <f t="shared" si="0"/>
        <v/>
      </c>
      <c r="V15" s="85" t="str">
        <f>IFERROR(MIN(VLOOKUP($B15,'Measure&amp;Incentive Picklist'!$E:$J,5,FALSE)*F15*(G15/12000),U15),"")</f>
        <v/>
      </c>
      <c r="W15" s="127"/>
      <c r="X15" s="65">
        <f t="shared" si="3"/>
        <v>0</v>
      </c>
      <c r="Y15" s="65">
        <f t="shared" si="1"/>
        <v>0</v>
      </c>
      <c r="AB15" s="188" t="str">
        <f t="shared" si="2"/>
        <v/>
      </c>
      <c r="AC15" s="188"/>
      <c r="AD15" s="255" t="s">
        <v>186</v>
      </c>
      <c r="AF15" s="65">
        <f t="shared" si="4"/>
        <v>0</v>
      </c>
      <c r="AG15" s="65">
        <f t="shared" si="4"/>
        <v>0</v>
      </c>
    </row>
    <row r="16" spans="1:33" x14ac:dyDescent="0.25">
      <c r="A16" s="66">
        <f t="shared" si="5"/>
        <v>9</v>
      </c>
      <c r="B16" s="69"/>
      <c r="C16" s="66" t="e">
        <f>VLOOKUP(B16,'Measure&amp;Incentive Picklist'!E:J,2,FALSE)</f>
        <v>#N/A</v>
      </c>
      <c r="D16" s="79"/>
      <c r="E16" s="220"/>
      <c r="F16" s="70"/>
      <c r="G16" s="70"/>
      <c r="H16" s="70"/>
      <c r="I16" s="70"/>
      <c r="J16" s="70"/>
      <c r="L16" s="69"/>
      <c r="M16" s="65" t="e">
        <f>VLOOKUP(L16,'HVAC Picklist'!$A$2:$C$61,3,FALSE)</f>
        <v>#N/A</v>
      </c>
      <c r="N16" s="65" t="e">
        <f>VLOOKUP(L16,'HVAC Picklist'!$A$2:$D$61,4,FALSE)</f>
        <v>#N/A</v>
      </c>
      <c r="O16" s="69"/>
      <c r="P16" s="83"/>
      <c r="Q16" s="69"/>
      <c r="R16" s="69"/>
      <c r="S16" s="71"/>
      <c r="T16" s="71"/>
      <c r="U16" s="72" t="str">
        <f t="shared" si="0"/>
        <v/>
      </c>
      <c r="V16" s="85" t="str">
        <f>IFERROR(MIN(VLOOKUP($B16,'Measure&amp;Incentive Picklist'!$E:$J,5,FALSE)*F16*(G16/12000),U16),"")</f>
        <v/>
      </c>
      <c r="W16" s="127"/>
      <c r="X16" s="65">
        <f t="shared" si="3"/>
        <v>0</v>
      </c>
      <c r="Y16" s="65">
        <f t="shared" si="1"/>
        <v>0</v>
      </c>
      <c r="AB16" s="188" t="str">
        <f t="shared" si="2"/>
        <v/>
      </c>
      <c r="AC16" s="188"/>
      <c r="AD16" s="255" t="s">
        <v>188</v>
      </c>
      <c r="AF16" s="65">
        <f t="shared" si="4"/>
        <v>0</v>
      </c>
      <c r="AG16" s="65">
        <f t="shared" si="4"/>
        <v>0</v>
      </c>
    </row>
    <row r="17" spans="1:33" x14ac:dyDescent="0.25">
      <c r="A17" s="66">
        <f t="shared" si="5"/>
        <v>10</v>
      </c>
      <c r="B17" s="69"/>
      <c r="C17" s="66" t="e">
        <f>VLOOKUP(B17,'Measure&amp;Incentive Picklist'!E:J,2,FALSE)</f>
        <v>#N/A</v>
      </c>
      <c r="D17" s="79"/>
      <c r="E17" s="220"/>
      <c r="F17" s="70"/>
      <c r="G17" s="70"/>
      <c r="H17" s="70"/>
      <c r="I17" s="70"/>
      <c r="J17" s="70"/>
      <c r="L17" s="69"/>
      <c r="M17" s="65" t="e">
        <f>VLOOKUP(L17,'HVAC Picklist'!$A$2:$C$61,3,FALSE)</f>
        <v>#N/A</v>
      </c>
      <c r="N17" s="65" t="e">
        <f>VLOOKUP(L17,'HVAC Picklist'!$A$2:$D$61,4,FALSE)</f>
        <v>#N/A</v>
      </c>
      <c r="O17" s="69"/>
      <c r="P17" s="83"/>
      <c r="Q17" s="69"/>
      <c r="R17" s="69"/>
      <c r="S17" s="71"/>
      <c r="T17" s="71"/>
      <c r="U17" s="72" t="str">
        <f t="shared" si="0"/>
        <v/>
      </c>
      <c r="V17" s="85" t="str">
        <f>IFERROR(MIN(VLOOKUP($B17,'Measure&amp;Incentive Picklist'!$E:$J,5,FALSE)*F17*(G17/12000),U17),"")</f>
        <v/>
      </c>
      <c r="W17" s="127"/>
      <c r="X17" s="65">
        <f t="shared" si="3"/>
        <v>0</v>
      </c>
      <c r="Y17" s="65">
        <f t="shared" si="1"/>
        <v>0</v>
      </c>
      <c r="AB17" s="188" t="str">
        <f t="shared" si="2"/>
        <v/>
      </c>
      <c r="AC17" s="188"/>
      <c r="AD17" s="255" t="s">
        <v>190</v>
      </c>
      <c r="AF17" s="65">
        <f t="shared" si="4"/>
        <v>0</v>
      </c>
      <c r="AG17" s="65">
        <f t="shared" si="4"/>
        <v>0</v>
      </c>
    </row>
    <row r="18" spans="1:33" x14ac:dyDescent="0.25">
      <c r="A18" s="66">
        <f t="shared" si="5"/>
        <v>11</v>
      </c>
      <c r="B18" s="69"/>
      <c r="C18" s="66" t="e">
        <f>VLOOKUP(B18,'Measure&amp;Incentive Picklist'!E:J,2,FALSE)</f>
        <v>#N/A</v>
      </c>
      <c r="D18" s="79"/>
      <c r="E18" s="220"/>
      <c r="F18" s="70"/>
      <c r="G18" s="70"/>
      <c r="H18" s="70"/>
      <c r="I18" s="70"/>
      <c r="J18" s="70"/>
      <c r="L18" s="69"/>
      <c r="M18" s="65" t="e">
        <f>VLOOKUP(L18,'HVAC Picklist'!$A$2:$C$61,3,FALSE)</f>
        <v>#N/A</v>
      </c>
      <c r="N18" s="65" t="e">
        <f>VLOOKUP(L18,'HVAC Picklist'!$A$2:$D$61,4,FALSE)</f>
        <v>#N/A</v>
      </c>
      <c r="O18" s="69"/>
      <c r="P18" s="83"/>
      <c r="Q18" s="69"/>
      <c r="R18" s="69"/>
      <c r="S18" s="71"/>
      <c r="T18" s="71"/>
      <c r="U18" s="72" t="str">
        <f t="shared" si="0"/>
        <v/>
      </c>
      <c r="V18" s="85" t="str">
        <f>IFERROR(MIN(VLOOKUP($B18,'Measure&amp;Incentive Picklist'!$E:$J,5,FALSE)*F18*(G18/12000),U18),"")</f>
        <v/>
      </c>
      <c r="W18" s="127"/>
      <c r="X18" s="65">
        <f t="shared" si="3"/>
        <v>0</v>
      </c>
      <c r="Y18" s="65">
        <f t="shared" si="1"/>
        <v>0</v>
      </c>
      <c r="AB18" s="188" t="str">
        <f t="shared" si="2"/>
        <v/>
      </c>
      <c r="AC18" s="188"/>
      <c r="AD18" s="255" t="s">
        <v>191</v>
      </c>
      <c r="AF18" s="65">
        <f t="shared" si="4"/>
        <v>0</v>
      </c>
      <c r="AG18" s="65">
        <f t="shared" si="4"/>
        <v>0</v>
      </c>
    </row>
    <row r="19" spans="1:33" x14ac:dyDescent="0.25">
      <c r="A19" s="66">
        <f t="shared" si="5"/>
        <v>12</v>
      </c>
      <c r="B19" s="69"/>
      <c r="C19" s="66" t="e">
        <f>VLOOKUP(B19,'Measure&amp;Incentive Picklist'!E:J,2,FALSE)</f>
        <v>#N/A</v>
      </c>
      <c r="D19" s="79"/>
      <c r="E19" s="220"/>
      <c r="F19" s="70"/>
      <c r="G19" s="70"/>
      <c r="H19" s="70"/>
      <c r="I19" s="70"/>
      <c r="J19" s="70"/>
      <c r="L19" s="69"/>
      <c r="M19" s="65" t="e">
        <f>VLOOKUP(L19,'HVAC Picklist'!$A$2:$C$61,3,FALSE)</f>
        <v>#N/A</v>
      </c>
      <c r="N19" s="65" t="e">
        <f>VLOOKUP(L19,'HVAC Picklist'!$A$2:$D$61,4,FALSE)</f>
        <v>#N/A</v>
      </c>
      <c r="O19" s="69"/>
      <c r="P19" s="83"/>
      <c r="Q19" s="69"/>
      <c r="R19" s="69"/>
      <c r="S19" s="71"/>
      <c r="T19" s="71"/>
      <c r="U19" s="72" t="str">
        <f t="shared" si="0"/>
        <v/>
      </c>
      <c r="V19" s="85" t="str">
        <f>IFERROR(MIN(VLOOKUP($B19,'Measure&amp;Incentive Picklist'!$E:$J,5,FALSE)*F19*(G19/12000),U19),"")</f>
        <v/>
      </c>
      <c r="W19" s="127"/>
      <c r="X19" s="65">
        <f t="shared" si="3"/>
        <v>0</v>
      </c>
      <c r="Y19" s="65">
        <f t="shared" si="1"/>
        <v>0</v>
      </c>
      <c r="AB19" s="188" t="str">
        <f t="shared" si="2"/>
        <v/>
      </c>
      <c r="AC19" s="188"/>
      <c r="AD19" s="255" t="s">
        <v>193</v>
      </c>
      <c r="AF19" s="65">
        <f t="shared" si="4"/>
        <v>0</v>
      </c>
      <c r="AG19" s="65">
        <f t="shared" si="4"/>
        <v>0</v>
      </c>
    </row>
    <row r="20" spans="1:33" x14ac:dyDescent="0.25">
      <c r="A20" s="66">
        <f t="shared" si="5"/>
        <v>13</v>
      </c>
      <c r="B20" s="69"/>
      <c r="C20" s="66" t="e">
        <f>VLOOKUP(B20,'Measure&amp;Incentive Picklist'!E:J,2,FALSE)</f>
        <v>#N/A</v>
      </c>
      <c r="D20" s="79"/>
      <c r="E20" s="220"/>
      <c r="F20" s="70"/>
      <c r="G20" s="70"/>
      <c r="H20" s="70"/>
      <c r="I20" s="70"/>
      <c r="J20" s="70"/>
      <c r="L20" s="69"/>
      <c r="M20" s="65" t="e">
        <f>VLOOKUP(L20,'HVAC Picklist'!$A$2:$C$61,3,FALSE)</f>
        <v>#N/A</v>
      </c>
      <c r="N20" s="65" t="e">
        <f>VLOOKUP(L20,'HVAC Picklist'!$A$2:$D$61,4,FALSE)</f>
        <v>#N/A</v>
      </c>
      <c r="O20" s="69"/>
      <c r="P20" s="83"/>
      <c r="Q20" s="69"/>
      <c r="R20" s="69"/>
      <c r="S20" s="71"/>
      <c r="T20" s="71"/>
      <c r="U20" s="72" t="str">
        <f t="shared" si="0"/>
        <v/>
      </c>
      <c r="V20" s="85" t="str">
        <f>IFERROR(MIN(VLOOKUP($B20,'Measure&amp;Incentive Picklist'!$E:$J,5,FALSE)*F20*(G20/12000),U20),"")</f>
        <v/>
      </c>
      <c r="W20" s="127"/>
      <c r="X20" s="65">
        <f t="shared" si="3"/>
        <v>0</v>
      </c>
      <c r="Y20" s="65">
        <f t="shared" si="1"/>
        <v>0</v>
      </c>
      <c r="AB20" s="188" t="str">
        <f t="shared" si="2"/>
        <v/>
      </c>
      <c r="AC20" s="188"/>
      <c r="AD20" s="255" t="s">
        <v>195</v>
      </c>
      <c r="AF20" s="65">
        <f t="shared" si="4"/>
        <v>0</v>
      </c>
      <c r="AG20" s="65">
        <f t="shared" si="4"/>
        <v>0</v>
      </c>
    </row>
    <row r="21" spans="1:33" x14ac:dyDescent="0.25">
      <c r="A21" s="66">
        <f t="shared" si="5"/>
        <v>14</v>
      </c>
      <c r="B21" s="69"/>
      <c r="C21" s="66" t="e">
        <f>VLOOKUP(B21,'Measure&amp;Incentive Picklist'!E:J,2,FALSE)</f>
        <v>#N/A</v>
      </c>
      <c r="D21" s="79"/>
      <c r="E21" s="220"/>
      <c r="F21" s="70"/>
      <c r="G21" s="70"/>
      <c r="H21" s="70"/>
      <c r="I21" s="70"/>
      <c r="J21" s="70"/>
      <c r="L21" s="69"/>
      <c r="M21" s="65" t="e">
        <f>VLOOKUP(L21,'HVAC Picklist'!$A$2:$C$61,3,FALSE)</f>
        <v>#N/A</v>
      </c>
      <c r="N21" s="65" t="e">
        <f>VLOOKUP(L21,'HVAC Picklist'!$A$2:$D$61,4,FALSE)</f>
        <v>#N/A</v>
      </c>
      <c r="O21" s="69"/>
      <c r="P21" s="83"/>
      <c r="Q21" s="69"/>
      <c r="R21" s="69"/>
      <c r="S21" s="71"/>
      <c r="T21" s="71"/>
      <c r="U21" s="72" t="str">
        <f t="shared" si="0"/>
        <v/>
      </c>
      <c r="V21" s="85" t="str">
        <f>IFERROR(MIN(VLOOKUP($B21,'Measure&amp;Incentive Picklist'!$E:$J,5,FALSE)*F21*(G21/12000),U21),"")</f>
        <v/>
      </c>
      <c r="W21" s="127"/>
      <c r="X21" s="65">
        <f t="shared" si="3"/>
        <v>0</v>
      </c>
      <c r="Y21" s="65">
        <f t="shared" si="1"/>
        <v>0</v>
      </c>
      <c r="AB21" s="188" t="str">
        <f t="shared" si="2"/>
        <v/>
      </c>
      <c r="AC21" s="188"/>
      <c r="AD21" s="255" t="s">
        <v>196</v>
      </c>
      <c r="AF21" s="65">
        <f t="shared" si="4"/>
        <v>0</v>
      </c>
      <c r="AG21" s="65">
        <f t="shared" si="4"/>
        <v>0</v>
      </c>
    </row>
    <row r="22" spans="1:33" x14ac:dyDescent="0.25">
      <c r="A22" s="66">
        <f t="shared" si="5"/>
        <v>15</v>
      </c>
      <c r="B22" s="69"/>
      <c r="C22" s="66" t="e">
        <f>VLOOKUP(B22,'Measure&amp;Incentive Picklist'!E:J,2,FALSE)</f>
        <v>#N/A</v>
      </c>
      <c r="D22" s="79"/>
      <c r="E22" s="220"/>
      <c r="F22" s="70"/>
      <c r="G22" s="70"/>
      <c r="H22" s="70"/>
      <c r="I22" s="70"/>
      <c r="J22" s="70"/>
      <c r="L22" s="69"/>
      <c r="M22" s="65" t="e">
        <f>VLOOKUP(L22,'HVAC Picklist'!$A$2:$C$61,3,FALSE)</f>
        <v>#N/A</v>
      </c>
      <c r="N22" s="65" t="e">
        <f>VLOOKUP(L22,'HVAC Picklist'!$A$2:$D$61,4,FALSE)</f>
        <v>#N/A</v>
      </c>
      <c r="O22" s="69"/>
      <c r="P22" s="83"/>
      <c r="Q22" s="69"/>
      <c r="R22" s="69"/>
      <c r="S22" s="71"/>
      <c r="T22" s="71"/>
      <c r="U22" s="72" t="str">
        <f t="shared" si="0"/>
        <v/>
      </c>
      <c r="V22" s="85" t="str">
        <f>IFERROR(MIN(VLOOKUP($B22,'Measure&amp;Incentive Picklist'!$E:$J,5,FALSE)*F22*(G22/12000),U22),"")</f>
        <v/>
      </c>
      <c r="W22" s="127"/>
      <c r="X22" s="65">
        <f t="shared" si="3"/>
        <v>0</v>
      </c>
      <c r="Y22" s="65">
        <f t="shared" si="1"/>
        <v>0</v>
      </c>
      <c r="AB22" s="188" t="str">
        <f t="shared" si="2"/>
        <v/>
      </c>
      <c r="AC22" s="188"/>
      <c r="AD22" s="255" t="s">
        <v>197</v>
      </c>
      <c r="AF22" s="65">
        <f t="shared" si="4"/>
        <v>0</v>
      </c>
      <c r="AG22" s="65">
        <f t="shared" si="4"/>
        <v>0</v>
      </c>
    </row>
    <row r="23" spans="1:33" x14ac:dyDescent="0.25">
      <c r="A23" s="66">
        <f t="shared" si="5"/>
        <v>16</v>
      </c>
      <c r="B23" s="69"/>
      <c r="C23" s="66" t="e">
        <f>VLOOKUP(B23,'Measure&amp;Incentive Picklist'!E:J,2,FALSE)</f>
        <v>#N/A</v>
      </c>
      <c r="D23" s="79"/>
      <c r="E23" s="220"/>
      <c r="F23" s="70"/>
      <c r="G23" s="70"/>
      <c r="H23" s="70"/>
      <c r="I23" s="70"/>
      <c r="J23" s="70"/>
      <c r="L23" s="69"/>
      <c r="M23" s="65" t="e">
        <f>VLOOKUP(L23,'HVAC Picklist'!$A$2:$C$61,3,FALSE)</f>
        <v>#N/A</v>
      </c>
      <c r="N23" s="65" t="e">
        <f>VLOOKUP(L23,'HVAC Picklist'!$A$2:$D$61,4,FALSE)</f>
        <v>#N/A</v>
      </c>
      <c r="O23" s="69"/>
      <c r="P23" s="83"/>
      <c r="Q23" s="69"/>
      <c r="R23" s="69"/>
      <c r="S23" s="71"/>
      <c r="T23" s="71"/>
      <c r="U23" s="72" t="str">
        <f t="shared" si="0"/>
        <v/>
      </c>
      <c r="V23" s="85" t="str">
        <f>IFERROR(MIN(VLOOKUP($B23,'Measure&amp;Incentive Picklist'!$E:$J,5,FALSE)*F23*(G23/12000),U23),"")</f>
        <v/>
      </c>
      <c r="W23" s="127"/>
      <c r="X23" s="65">
        <f t="shared" si="3"/>
        <v>0</v>
      </c>
      <c r="Y23" s="65">
        <f t="shared" si="1"/>
        <v>0</v>
      </c>
      <c r="AB23" s="188" t="str">
        <f t="shared" si="2"/>
        <v/>
      </c>
      <c r="AC23" s="188"/>
      <c r="AD23" s="255" t="s">
        <v>199</v>
      </c>
      <c r="AF23" s="65">
        <f t="shared" si="4"/>
        <v>0</v>
      </c>
      <c r="AG23" s="65">
        <f t="shared" si="4"/>
        <v>0</v>
      </c>
    </row>
    <row r="24" spans="1:33" x14ac:dyDescent="0.25">
      <c r="A24" s="66">
        <f t="shared" si="5"/>
        <v>17</v>
      </c>
      <c r="B24" s="69"/>
      <c r="C24" s="66" t="e">
        <f>VLOOKUP(B24,'Measure&amp;Incentive Picklist'!E:J,2,FALSE)</f>
        <v>#N/A</v>
      </c>
      <c r="D24" s="79"/>
      <c r="E24" s="220"/>
      <c r="F24" s="70"/>
      <c r="G24" s="70"/>
      <c r="H24" s="70"/>
      <c r="I24" s="70"/>
      <c r="J24" s="70"/>
      <c r="L24" s="69"/>
      <c r="M24" s="65" t="e">
        <f>VLOOKUP(L24,'HVAC Picklist'!$A$2:$C$61,3,FALSE)</f>
        <v>#N/A</v>
      </c>
      <c r="N24" s="65" t="e">
        <f>VLOOKUP(L24,'HVAC Picklist'!$A$2:$D$61,4,FALSE)</f>
        <v>#N/A</v>
      </c>
      <c r="O24" s="69"/>
      <c r="P24" s="83"/>
      <c r="Q24" s="69"/>
      <c r="R24" s="69"/>
      <c r="S24" s="71"/>
      <c r="T24" s="71"/>
      <c r="U24" s="72" t="str">
        <f t="shared" si="0"/>
        <v/>
      </c>
      <c r="V24" s="85" t="str">
        <f>IFERROR(MIN(VLOOKUP($B24,'Measure&amp;Incentive Picklist'!$E:$J,5,FALSE)*F24*(G24/12000),U24),"")</f>
        <v/>
      </c>
      <c r="W24" s="127"/>
      <c r="X24" s="65">
        <f t="shared" si="3"/>
        <v>0</v>
      </c>
      <c r="Y24" s="65">
        <f t="shared" si="1"/>
        <v>0</v>
      </c>
      <c r="AB24" s="188" t="str">
        <f t="shared" si="2"/>
        <v/>
      </c>
      <c r="AC24" s="188"/>
      <c r="AD24" s="255" t="s">
        <v>200</v>
      </c>
      <c r="AF24" s="65">
        <f t="shared" si="4"/>
        <v>0</v>
      </c>
      <c r="AG24" s="65">
        <f t="shared" si="4"/>
        <v>0</v>
      </c>
    </row>
    <row r="25" spans="1:33" x14ac:dyDescent="0.25">
      <c r="A25" s="66">
        <f t="shared" si="5"/>
        <v>18</v>
      </c>
      <c r="B25" s="69"/>
      <c r="C25" s="66" t="e">
        <f>VLOOKUP(B25,'Measure&amp;Incentive Picklist'!E:J,2,FALSE)</f>
        <v>#N/A</v>
      </c>
      <c r="D25" s="79"/>
      <c r="E25" s="220"/>
      <c r="F25" s="70"/>
      <c r="G25" s="70"/>
      <c r="H25" s="70"/>
      <c r="I25" s="70"/>
      <c r="J25" s="70"/>
      <c r="L25" s="69"/>
      <c r="M25" s="65" t="e">
        <f>VLOOKUP(L25,'HVAC Picklist'!$A$2:$C$61,3,FALSE)</f>
        <v>#N/A</v>
      </c>
      <c r="N25" s="65" t="e">
        <f>VLOOKUP(L25,'HVAC Picklist'!$A$2:$D$61,4,FALSE)</f>
        <v>#N/A</v>
      </c>
      <c r="O25" s="69"/>
      <c r="P25" s="83"/>
      <c r="Q25" s="69"/>
      <c r="R25" s="69"/>
      <c r="S25" s="71"/>
      <c r="T25" s="71"/>
      <c r="U25" s="72" t="str">
        <f t="shared" si="0"/>
        <v/>
      </c>
      <c r="V25" s="85" t="str">
        <f>IFERROR(MIN(VLOOKUP($B25,'Measure&amp;Incentive Picklist'!$E:$J,5,FALSE)*F25*(G25/12000),U25),"")</f>
        <v/>
      </c>
      <c r="W25" s="127"/>
      <c r="X25" s="65">
        <f t="shared" si="3"/>
        <v>0</v>
      </c>
      <c r="Y25" s="65">
        <f t="shared" si="1"/>
        <v>0</v>
      </c>
      <c r="AB25" s="188" t="str">
        <f t="shared" si="2"/>
        <v/>
      </c>
      <c r="AC25" s="188"/>
      <c r="AD25" s="255" t="s">
        <v>201</v>
      </c>
      <c r="AF25" s="65">
        <f t="shared" si="4"/>
        <v>0</v>
      </c>
      <c r="AG25" s="65">
        <f t="shared" si="4"/>
        <v>0</v>
      </c>
    </row>
    <row r="26" spans="1:33" x14ac:dyDescent="0.25">
      <c r="A26" s="66">
        <f t="shared" si="5"/>
        <v>19</v>
      </c>
      <c r="B26" s="69"/>
      <c r="C26" s="66" t="e">
        <f>VLOOKUP(B26,'Measure&amp;Incentive Picklist'!E:J,2,FALSE)</f>
        <v>#N/A</v>
      </c>
      <c r="D26" s="79"/>
      <c r="E26" s="220"/>
      <c r="F26" s="70"/>
      <c r="G26" s="70"/>
      <c r="H26" s="70"/>
      <c r="I26" s="70"/>
      <c r="J26" s="70"/>
      <c r="L26" s="69"/>
      <c r="M26" s="65" t="e">
        <f>VLOOKUP(L26,'HVAC Picklist'!$A$2:$C$61,3,FALSE)</f>
        <v>#N/A</v>
      </c>
      <c r="N26" s="65" t="e">
        <f>VLOOKUP(L26,'HVAC Picklist'!$A$2:$D$61,4,FALSE)</f>
        <v>#N/A</v>
      </c>
      <c r="O26" s="69"/>
      <c r="P26" s="83"/>
      <c r="Q26" s="69"/>
      <c r="R26" s="69"/>
      <c r="S26" s="71"/>
      <c r="T26" s="71"/>
      <c r="U26" s="72" t="str">
        <f t="shared" si="0"/>
        <v/>
      </c>
      <c r="V26" s="85" t="str">
        <f>IFERROR(MIN(VLOOKUP($B26,'Measure&amp;Incentive Picklist'!$E:$J,5,FALSE)*F26*(G26/12000),U26),"")</f>
        <v/>
      </c>
      <c r="W26" s="127"/>
      <c r="X26" s="65">
        <f t="shared" si="3"/>
        <v>0</v>
      </c>
      <c r="Y26" s="65">
        <f t="shared" si="1"/>
        <v>0</v>
      </c>
      <c r="AB26" s="188" t="str">
        <f t="shared" si="2"/>
        <v/>
      </c>
      <c r="AC26" s="188"/>
      <c r="AD26" s="255" t="s">
        <v>230</v>
      </c>
      <c r="AF26" s="65">
        <f t="shared" si="4"/>
        <v>0</v>
      </c>
      <c r="AG26" s="65">
        <f t="shared" si="4"/>
        <v>0</v>
      </c>
    </row>
    <row r="27" spans="1:33" x14ac:dyDescent="0.25">
      <c r="A27" s="66">
        <f t="shared" si="5"/>
        <v>20</v>
      </c>
      <c r="B27" s="69"/>
      <c r="C27" s="66" t="e">
        <f>VLOOKUP(B27,'Measure&amp;Incentive Picklist'!E:J,2,FALSE)</f>
        <v>#N/A</v>
      </c>
      <c r="D27" s="79"/>
      <c r="E27" s="220"/>
      <c r="F27" s="70"/>
      <c r="G27" s="70"/>
      <c r="H27" s="70"/>
      <c r="I27" s="70"/>
      <c r="J27" s="70"/>
      <c r="L27" s="69"/>
      <c r="M27" s="65" t="e">
        <f>VLOOKUP(L27,'HVAC Picklist'!$A$2:$C$61,3,FALSE)</f>
        <v>#N/A</v>
      </c>
      <c r="N27" s="65" t="e">
        <f>VLOOKUP(L27,'HVAC Picklist'!$A$2:$D$61,4,FALSE)</f>
        <v>#N/A</v>
      </c>
      <c r="O27" s="69"/>
      <c r="P27" s="83"/>
      <c r="Q27" s="69"/>
      <c r="R27" s="69"/>
      <c r="S27" s="71"/>
      <c r="T27" s="71"/>
      <c r="U27" s="72" t="str">
        <f t="shared" si="0"/>
        <v/>
      </c>
      <c r="V27" s="85" t="str">
        <f>IFERROR(MIN(VLOOKUP($B27,'Measure&amp;Incentive Picklist'!$E:$J,5,FALSE)*F27*(G27/12000),U27),"")</f>
        <v/>
      </c>
      <c r="W27" s="127"/>
      <c r="X27" s="65">
        <f t="shared" si="3"/>
        <v>0</v>
      </c>
      <c r="Y27" s="65">
        <f t="shared" si="1"/>
        <v>0</v>
      </c>
      <c r="AB27" s="188" t="str">
        <f t="shared" si="2"/>
        <v/>
      </c>
      <c r="AC27" s="188"/>
      <c r="AD27" s="255" t="s">
        <v>231</v>
      </c>
      <c r="AF27" s="65">
        <f t="shared" si="4"/>
        <v>0</v>
      </c>
      <c r="AG27" s="65">
        <f t="shared" si="4"/>
        <v>0</v>
      </c>
    </row>
    <row r="28" spans="1:33" x14ac:dyDescent="0.25">
      <c r="A28" s="66">
        <f t="shared" si="5"/>
        <v>21</v>
      </c>
      <c r="B28" s="69"/>
      <c r="C28" s="66" t="e">
        <f>VLOOKUP(B28,'Measure&amp;Incentive Picklist'!E:J,2,FALSE)</f>
        <v>#N/A</v>
      </c>
      <c r="D28" s="79"/>
      <c r="E28" s="220"/>
      <c r="F28" s="70"/>
      <c r="G28" s="70"/>
      <c r="H28" s="70"/>
      <c r="I28" s="70"/>
      <c r="J28" s="70"/>
      <c r="L28" s="69"/>
      <c r="M28" s="65" t="e">
        <f>VLOOKUP(L28,'HVAC Picklist'!$A$2:$C$61,3,FALSE)</f>
        <v>#N/A</v>
      </c>
      <c r="N28" s="65" t="e">
        <f>VLOOKUP(L28,'HVAC Picklist'!$A$2:$D$61,4,FALSE)</f>
        <v>#N/A</v>
      </c>
      <c r="O28" s="69"/>
      <c r="P28" s="83"/>
      <c r="Q28" s="69"/>
      <c r="R28" s="69"/>
      <c r="S28" s="71"/>
      <c r="T28" s="71"/>
      <c r="U28" s="72" t="str">
        <f t="shared" si="0"/>
        <v/>
      </c>
      <c r="V28" s="85" t="str">
        <f>IFERROR(MIN(VLOOKUP($B28,'Measure&amp;Incentive Picklist'!$E:$J,5,FALSE)*F28*(G28/12000),U28),"")</f>
        <v/>
      </c>
      <c r="W28" s="127"/>
      <c r="X28" s="65">
        <f t="shared" si="3"/>
        <v>0</v>
      </c>
      <c r="Y28" s="65">
        <f t="shared" si="1"/>
        <v>0</v>
      </c>
      <c r="AB28" s="188" t="str">
        <f t="shared" si="2"/>
        <v/>
      </c>
      <c r="AC28" s="188"/>
      <c r="AD28" s="255" t="s">
        <v>202</v>
      </c>
      <c r="AF28" s="65">
        <f t="shared" si="4"/>
        <v>0</v>
      </c>
      <c r="AG28" s="65">
        <f t="shared" si="4"/>
        <v>0</v>
      </c>
    </row>
    <row r="29" spans="1:33" x14ac:dyDescent="0.25">
      <c r="A29" s="66">
        <f t="shared" si="5"/>
        <v>22</v>
      </c>
      <c r="B29" s="69"/>
      <c r="C29" s="66" t="e">
        <f>VLOOKUP(B29,'Measure&amp;Incentive Picklist'!E:J,2,FALSE)</f>
        <v>#N/A</v>
      </c>
      <c r="D29" s="79"/>
      <c r="E29" s="220"/>
      <c r="F29" s="70"/>
      <c r="G29" s="70"/>
      <c r="H29" s="70"/>
      <c r="I29" s="70"/>
      <c r="J29" s="70"/>
      <c r="L29" s="69"/>
      <c r="M29" s="65" t="e">
        <f>VLOOKUP(L29,'HVAC Picklist'!$A$2:$C$61,3,FALSE)</f>
        <v>#N/A</v>
      </c>
      <c r="N29" s="65" t="e">
        <f>VLOOKUP(L29,'HVAC Picklist'!$A$2:$D$61,4,FALSE)</f>
        <v>#N/A</v>
      </c>
      <c r="O29" s="69"/>
      <c r="P29" s="83"/>
      <c r="Q29" s="69"/>
      <c r="R29" s="69"/>
      <c r="S29" s="71"/>
      <c r="T29" s="71"/>
      <c r="U29" s="72" t="str">
        <f t="shared" si="0"/>
        <v/>
      </c>
      <c r="V29" s="85" t="str">
        <f>IFERROR(MIN(VLOOKUP($B29,'Measure&amp;Incentive Picklist'!$E:$J,5,FALSE)*F29*(G29/12000),U29),"")</f>
        <v/>
      </c>
      <c r="W29" s="127"/>
      <c r="X29" s="65">
        <f t="shared" si="3"/>
        <v>0</v>
      </c>
      <c r="Y29" s="65">
        <f t="shared" si="1"/>
        <v>0</v>
      </c>
      <c r="AB29" s="188" t="str">
        <f t="shared" si="2"/>
        <v/>
      </c>
      <c r="AC29" s="188"/>
      <c r="AD29" s="255" t="s">
        <v>203</v>
      </c>
      <c r="AF29" s="65">
        <f t="shared" si="4"/>
        <v>0</v>
      </c>
      <c r="AG29" s="65">
        <f t="shared" si="4"/>
        <v>0</v>
      </c>
    </row>
    <row r="30" spans="1:33" x14ac:dyDescent="0.25">
      <c r="A30" s="66">
        <f t="shared" si="5"/>
        <v>23</v>
      </c>
      <c r="B30" s="69"/>
      <c r="C30" s="66" t="e">
        <f>VLOOKUP(B30,'Measure&amp;Incentive Picklist'!E:J,2,FALSE)</f>
        <v>#N/A</v>
      </c>
      <c r="D30" s="79"/>
      <c r="E30" s="220"/>
      <c r="F30" s="70"/>
      <c r="G30" s="70"/>
      <c r="H30" s="70"/>
      <c r="I30" s="70"/>
      <c r="J30" s="70"/>
      <c r="L30" s="69"/>
      <c r="M30" s="65" t="e">
        <f>VLOOKUP(L30,'HVAC Picklist'!$A$2:$C$61,3,FALSE)</f>
        <v>#N/A</v>
      </c>
      <c r="N30" s="65" t="e">
        <f>VLOOKUP(L30,'HVAC Picklist'!$A$2:$D$61,4,FALSE)</f>
        <v>#N/A</v>
      </c>
      <c r="O30" s="69"/>
      <c r="P30" s="83"/>
      <c r="Q30" s="69"/>
      <c r="R30" s="69"/>
      <c r="S30" s="71"/>
      <c r="T30" s="71"/>
      <c r="U30" s="72" t="str">
        <f t="shared" si="0"/>
        <v/>
      </c>
      <c r="V30" s="85" t="str">
        <f>IFERROR(MIN(VLOOKUP($B30,'Measure&amp;Incentive Picklist'!$E:$J,5,FALSE)*F30*(G30/12000),U30),"")</f>
        <v/>
      </c>
      <c r="W30" s="127"/>
      <c r="X30" s="65">
        <f t="shared" si="3"/>
        <v>0</v>
      </c>
      <c r="Y30" s="65">
        <f t="shared" si="1"/>
        <v>0</v>
      </c>
      <c r="AB30" s="188" t="str">
        <f t="shared" si="2"/>
        <v/>
      </c>
      <c r="AC30" s="188"/>
      <c r="AD30" s="255" t="s">
        <v>204</v>
      </c>
      <c r="AF30" s="65">
        <f t="shared" si="4"/>
        <v>0</v>
      </c>
      <c r="AG30" s="65">
        <f t="shared" si="4"/>
        <v>0</v>
      </c>
    </row>
    <row r="31" spans="1:33" x14ac:dyDescent="0.25">
      <c r="A31" s="66">
        <f t="shared" si="5"/>
        <v>24</v>
      </c>
      <c r="B31" s="69"/>
      <c r="C31" s="66" t="e">
        <f>VLOOKUP(B31,'Measure&amp;Incentive Picklist'!E:J,2,FALSE)</f>
        <v>#N/A</v>
      </c>
      <c r="D31" s="79"/>
      <c r="E31" s="220"/>
      <c r="F31" s="70"/>
      <c r="G31" s="70"/>
      <c r="H31" s="70"/>
      <c r="I31" s="70"/>
      <c r="J31" s="70"/>
      <c r="L31" s="69"/>
      <c r="M31" s="65" t="e">
        <f>VLOOKUP(L31,'HVAC Picklist'!$A$2:$C$61,3,FALSE)</f>
        <v>#N/A</v>
      </c>
      <c r="N31" s="65" t="e">
        <f>VLOOKUP(L31,'HVAC Picklist'!$A$2:$D$61,4,FALSE)</f>
        <v>#N/A</v>
      </c>
      <c r="O31" s="69"/>
      <c r="P31" s="83"/>
      <c r="Q31" s="69"/>
      <c r="R31" s="69"/>
      <c r="S31" s="71"/>
      <c r="T31" s="71"/>
      <c r="U31" s="72" t="str">
        <f t="shared" si="0"/>
        <v/>
      </c>
      <c r="V31" s="85" t="str">
        <f>IFERROR(MIN(VLOOKUP($B31,'Measure&amp;Incentive Picklist'!$E:$J,5,FALSE)*F31*(G31/12000),U31),"")</f>
        <v/>
      </c>
      <c r="W31" s="127"/>
      <c r="X31" s="65">
        <f t="shared" si="3"/>
        <v>0</v>
      </c>
      <c r="Y31" s="65">
        <f t="shared" si="1"/>
        <v>0</v>
      </c>
      <c r="AB31" s="188" t="str">
        <f t="shared" si="2"/>
        <v/>
      </c>
      <c r="AC31" s="188"/>
      <c r="AD31" s="255" t="s">
        <v>205</v>
      </c>
      <c r="AF31" s="65">
        <f t="shared" si="4"/>
        <v>0</v>
      </c>
      <c r="AG31" s="65">
        <f t="shared" si="4"/>
        <v>0</v>
      </c>
    </row>
    <row r="32" spans="1:33" x14ac:dyDescent="0.25">
      <c r="A32" s="66">
        <f t="shared" si="5"/>
        <v>25</v>
      </c>
      <c r="B32" s="69"/>
      <c r="C32" s="66" t="e">
        <f>VLOOKUP(B32,'Measure&amp;Incentive Picklist'!E:J,2,FALSE)</f>
        <v>#N/A</v>
      </c>
      <c r="D32" s="79"/>
      <c r="E32" s="220"/>
      <c r="F32" s="70"/>
      <c r="G32" s="70"/>
      <c r="H32" s="70"/>
      <c r="I32" s="70"/>
      <c r="J32" s="70"/>
      <c r="L32" s="69"/>
      <c r="M32" s="65" t="e">
        <f>VLOOKUP(L32,'HVAC Picklist'!$A$2:$C$61,3,FALSE)</f>
        <v>#N/A</v>
      </c>
      <c r="N32" s="65" t="e">
        <f>VLOOKUP(L32,'HVAC Picklist'!$A$2:$D$61,4,FALSE)</f>
        <v>#N/A</v>
      </c>
      <c r="O32" s="69"/>
      <c r="P32" s="83"/>
      <c r="Q32" s="69"/>
      <c r="R32" s="69"/>
      <c r="S32" s="71"/>
      <c r="T32" s="71"/>
      <c r="U32" s="72" t="str">
        <f t="shared" si="0"/>
        <v/>
      </c>
      <c r="V32" s="85" t="str">
        <f>IFERROR(MIN(VLOOKUP($B32,'Measure&amp;Incentive Picklist'!$E:$J,5,FALSE)*F32*(G32/12000),U32),"")</f>
        <v/>
      </c>
      <c r="W32" s="127"/>
      <c r="X32" s="65">
        <f t="shared" si="3"/>
        <v>0</v>
      </c>
      <c r="Y32" s="65">
        <f t="shared" si="1"/>
        <v>0</v>
      </c>
      <c r="AB32" s="188" t="str">
        <f t="shared" si="2"/>
        <v/>
      </c>
      <c r="AC32" s="188"/>
      <c r="AD32" s="255" t="s">
        <v>206</v>
      </c>
      <c r="AF32" s="65">
        <f t="shared" si="4"/>
        <v>0</v>
      </c>
      <c r="AG32" s="65">
        <f t="shared" si="4"/>
        <v>0</v>
      </c>
    </row>
    <row r="33" spans="1:33" x14ac:dyDescent="0.25">
      <c r="A33" s="66">
        <f t="shared" si="5"/>
        <v>26</v>
      </c>
      <c r="B33" s="69"/>
      <c r="C33" s="66" t="e">
        <f>VLOOKUP(B33,'Measure&amp;Incentive Picklist'!E:J,2,FALSE)</f>
        <v>#N/A</v>
      </c>
      <c r="D33" s="79"/>
      <c r="E33" s="220"/>
      <c r="F33" s="70"/>
      <c r="G33" s="70"/>
      <c r="H33" s="70"/>
      <c r="I33" s="70"/>
      <c r="J33" s="70"/>
      <c r="L33" s="69"/>
      <c r="M33" s="65" t="e">
        <f>VLOOKUP(L33,'HVAC Picklist'!$A$2:$C$61,3,FALSE)</f>
        <v>#N/A</v>
      </c>
      <c r="N33" s="65" t="e">
        <f>VLOOKUP(L33,'HVAC Picklist'!$A$2:$D$61,4,FALSE)</f>
        <v>#N/A</v>
      </c>
      <c r="O33" s="69"/>
      <c r="P33" s="83"/>
      <c r="Q33" s="69"/>
      <c r="R33" s="69"/>
      <c r="S33" s="71"/>
      <c r="T33" s="71"/>
      <c r="U33" s="72" t="str">
        <f t="shared" si="0"/>
        <v/>
      </c>
      <c r="V33" s="85" t="str">
        <f>IFERROR(MIN(VLOOKUP($B33,'Measure&amp;Incentive Picklist'!$E:$J,5,FALSE)*F33*(G33/12000),U33),"")</f>
        <v/>
      </c>
      <c r="W33" s="127"/>
      <c r="X33" s="65">
        <f t="shared" si="3"/>
        <v>0</v>
      </c>
      <c r="Y33" s="65">
        <f t="shared" si="1"/>
        <v>0</v>
      </c>
      <c r="AB33" s="188" t="str">
        <f t="shared" si="2"/>
        <v/>
      </c>
      <c r="AC33" s="188"/>
      <c r="AD33" s="255" t="s">
        <v>207</v>
      </c>
      <c r="AF33" s="65">
        <f t="shared" si="4"/>
        <v>0</v>
      </c>
      <c r="AG33" s="65">
        <f t="shared" si="4"/>
        <v>0</v>
      </c>
    </row>
    <row r="34" spans="1:33" x14ac:dyDescent="0.25">
      <c r="A34" s="66">
        <f t="shared" si="5"/>
        <v>27</v>
      </c>
      <c r="B34" s="69"/>
      <c r="C34" s="66" t="e">
        <f>VLOOKUP(B34,'Measure&amp;Incentive Picklist'!E:J,2,FALSE)</f>
        <v>#N/A</v>
      </c>
      <c r="D34" s="79"/>
      <c r="E34" s="220"/>
      <c r="F34" s="70"/>
      <c r="G34" s="70"/>
      <c r="H34" s="70"/>
      <c r="I34" s="70"/>
      <c r="J34" s="70"/>
      <c r="L34" s="69"/>
      <c r="M34" s="65" t="e">
        <f>VLOOKUP(L34,'HVAC Picklist'!$A$2:$C$61,3,FALSE)</f>
        <v>#N/A</v>
      </c>
      <c r="N34" s="65" t="e">
        <f>VLOOKUP(L34,'HVAC Picklist'!$A$2:$D$61,4,FALSE)</f>
        <v>#N/A</v>
      </c>
      <c r="O34" s="69"/>
      <c r="P34" s="83"/>
      <c r="Q34" s="69"/>
      <c r="R34" s="69"/>
      <c r="S34" s="71"/>
      <c r="T34" s="71"/>
      <c r="U34" s="72" t="str">
        <f t="shared" si="0"/>
        <v/>
      </c>
      <c r="V34" s="85" t="str">
        <f>IFERROR(MIN(VLOOKUP($B34,'Measure&amp;Incentive Picklist'!$E:$J,5,FALSE)*F34*(G34/12000),U34),"")</f>
        <v/>
      </c>
      <c r="W34" s="127"/>
      <c r="X34" s="65">
        <f t="shared" si="3"/>
        <v>0</v>
      </c>
      <c r="Y34" s="65">
        <f t="shared" si="1"/>
        <v>0</v>
      </c>
      <c r="AB34" s="188" t="str">
        <f t="shared" si="2"/>
        <v/>
      </c>
      <c r="AC34" s="188"/>
      <c r="AD34" s="255" t="s">
        <v>208</v>
      </c>
      <c r="AF34" s="65">
        <f t="shared" si="4"/>
        <v>0</v>
      </c>
      <c r="AG34" s="65">
        <f t="shared" si="4"/>
        <v>0</v>
      </c>
    </row>
    <row r="35" spans="1:33" x14ac:dyDescent="0.25">
      <c r="A35" s="66">
        <f t="shared" si="5"/>
        <v>28</v>
      </c>
      <c r="B35" s="69"/>
      <c r="C35" s="66" t="e">
        <f>VLOOKUP(B35,'Measure&amp;Incentive Picklist'!E:J,2,FALSE)</f>
        <v>#N/A</v>
      </c>
      <c r="D35" s="79"/>
      <c r="E35" s="220"/>
      <c r="F35" s="70"/>
      <c r="G35" s="70"/>
      <c r="H35" s="70"/>
      <c r="I35" s="70"/>
      <c r="J35" s="70"/>
      <c r="L35" s="69"/>
      <c r="M35" s="65" t="e">
        <f>VLOOKUP(L35,'HVAC Picklist'!$A$2:$C$61,3,FALSE)</f>
        <v>#N/A</v>
      </c>
      <c r="N35" s="65" t="e">
        <f>VLOOKUP(L35,'HVAC Picklist'!$A$2:$D$61,4,FALSE)</f>
        <v>#N/A</v>
      </c>
      <c r="O35" s="69"/>
      <c r="P35" s="83"/>
      <c r="Q35" s="69"/>
      <c r="R35" s="69"/>
      <c r="S35" s="71"/>
      <c r="T35" s="71"/>
      <c r="U35" s="72" t="str">
        <f t="shared" si="0"/>
        <v/>
      </c>
      <c r="V35" s="85" t="str">
        <f>IFERROR(MIN(VLOOKUP($B35,'Measure&amp;Incentive Picklist'!$E:$J,5,FALSE)*F35*(G35/12000),U35),"")</f>
        <v/>
      </c>
      <c r="W35" s="127"/>
      <c r="X35" s="65">
        <f t="shared" si="3"/>
        <v>0</v>
      </c>
      <c r="Y35" s="65">
        <f t="shared" si="1"/>
        <v>0</v>
      </c>
      <c r="AB35" s="188" t="str">
        <f t="shared" si="2"/>
        <v/>
      </c>
      <c r="AC35" s="188"/>
      <c r="AD35" s="255" t="s">
        <v>209</v>
      </c>
      <c r="AF35" s="65">
        <f t="shared" si="4"/>
        <v>0</v>
      </c>
      <c r="AG35" s="65">
        <f t="shared" si="4"/>
        <v>0</v>
      </c>
    </row>
    <row r="36" spans="1:33" x14ac:dyDescent="0.25">
      <c r="A36" s="66">
        <f t="shared" si="5"/>
        <v>29</v>
      </c>
      <c r="B36" s="69"/>
      <c r="C36" s="66" t="e">
        <f>VLOOKUP(B36,'Measure&amp;Incentive Picklist'!E:J,2,FALSE)</f>
        <v>#N/A</v>
      </c>
      <c r="D36" s="79"/>
      <c r="E36" s="220"/>
      <c r="F36" s="70"/>
      <c r="G36" s="70"/>
      <c r="H36" s="70"/>
      <c r="I36" s="70"/>
      <c r="J36" s="70"/>
      <c r="L36" s="69"/>
      <c r="M36" s="65" t="e">
        <f>VLOOKUP(L36,'HVAC Picklist'!$A$2:$C$61,3,FALSE)</f>
        <v>#N/A</v>
      </c>
      <c r="N36" s="65" t="e">
        <f>VLOOKUP(L36,'HVAC Picklist'!$A$2:$D$61,4,FALSE)</f>
        <v>#N/A</v>
      </c>
      <c r="O36" s="69"/>
      <c r="P36" s="83"/>
      <c r="Q36" s="69"/>
      <c r="R36" s="69"/>
      <c r="S36" s="71"/>
      <c r="T36" s="71"/>
      <c r="U36" s="72" t="str">
        <f t="shared" si="0"/>
        <v/>
      </c>
      <c r="V36" s="85" t="str">
        <f>IFERROR(MIN(VLOOKUP($B36,'Measure&amp;Incentive Picklist'!$E:$J,5,FALSE)*F36*(G36/12000),U36),"")</f>
        <v/>
      </c>
      <c r="W36" s="127"/>
      <c r="X36" s="65">
        <f t="shared" si="3"/>
        <v>0</v>
      </c>
      <c r="Y36" s="65">
        <f t="shared" si="1"/>
        <v>0</v>
      </c>
      <c r="AB36" s="188" t="str">
        <f t="shared" si="2"/>
        <v/>
      </c>
      <c r="AC36" s="188"/>
      <c r="AD36" s="255" t="s">
        <v>210</v>
      </c>
      <c r="AF36" s="65">
        <f t="shared" si="4"/>
        <v>0</v>
      </c>
      <c r="AG36" s="65">
        <f t="shared" si="4"/>
        <v>0</v>
      </c>
    </row>
    <row r="37" spans="1:33" x14ac:dyDescent="0.25">
      <c r="A37" s="66">
        <f t="shared" si="5"/>
        <v>30</v>
      </c>
      <c r="B37" s="69"/>
      <c r="C37" s="66" t="e">
        <f>VLOOKUP(B37,'Measure&amp;Incentive Picklist'!E:J,2,FALSE)</f>
        <v>#N/A</v>
      </c>
      <c r="D37" s="79"/>
      <c r="E37" s="220"/>
      <c r="F37" s="70"/>
      <c r="G37" s="70"/>
      <c r="H37" s="70"/>
      <c r="I37" s="70"/>
      <c r="J37" s="70"/>
      <c r="L37" s="69"/>
      <c r="M37" s="65" t="e">
        <f>VLOOKUP(L37,'HVAC Picklist'!$A$2:$C$61,3,FALSE)</f>
        <v>#N/A</v>
      </c>
      <c r="N37" s="65" t="e">
        <f>VLOOKUP(L37,'HVAC Picklist'!$A$2:$D$61,4,FALSE)</f>
        <v>#N/A</v>
      </c>
      <c r="O37" s="69"/>
      <c r="P37" s="83"/>
      <c r="Q37" s="69"/>
      <c r="R37" s="69"/>
      <c r="S37" s="71"/>
      <c r="T37" s="71"/>
      <c r="U37" s="72" t="str">
        <f t="shared" si="0"/>
        <v/>
      </c>
      <c r="V37" s="85" t="str">
        <f>IFERROR(MIN(VLOOKUP($B37,'Measure&amp;Incentive Picklist'!$E:$J,5,FALSE)*F37*(G37/12000),U37),"")</f>
        <v/>
      </c>
      <c r="W37" s="127"/>
      <c r="X37" s="65">
        <f t="shared" si="3"/>
        <v>0</v>
      </c>
      <c r="Y37" s="65">
        <f t="shared" si="1"/>
        <v>0</v>
      </c>
      <c r="AB37" s="188" t="str">
        <f t="shared" si="2"/>
        <v/>
      </c>
      <c r="AC37" s="188"/>
      <c r="AD37" s="255" t="s">
        <v>211</v>
      </c>
      <c r="AF37" s="65">
        <f t="shared" si="4"/>
        <v>0</v>
      </c>
      <c r="AG37" s="65">
        <f t="shared" si="4"/>
        <v>0</v>
      </c>
    </row>
    <row r="38" spans="1:33" x14ac:dyDescent="0.25">
      <c r="A38" s="66">
        <f t="shared" si="5"/>
        <v>31</v>
      </c>
      <c r="B38" s="69"/>
      <c r="C38" s="66" t="e">
        <f>VLOOKUP(B38,'Measure&amp;Incentive Picklist'!E:J,2,FALSE)</f>
        <v>#N/A</v>
      </c>
      <c r="D38" s="79"/>
      <c r="E38" s="220"/>
      <c r="F38" s="70"/>
      <c r="G38" s="70"/>
      <c r="H38" s="70"/>
      <c r="I38" s="70"/>
      <c r="J38" s="70"/>
      <c r="L38" s="69"/>
      <c r="M38" s="65" t="e">
        <f>VLOOKUP(L38,'HVAC Picklist'!$A$2:$C$61,3,FALSE)</f>
        <v>#N/A</v>
      </c>
      <c r="N38" s="65" t="e">
        <f>VLOOKUP(L38,'HVAC Picklist'!$A$2:$D$61,4,FALSE)</f>
        <v>#N/A</v>
      </c>
      <c r="O38" s="69"/>
      <c r="P38" s="83"/>
      <c r="Q38" s="69"/>
      <c r="R38" s="69"/>
      <c r="S38" s="71"/>
      <c r="T38" s="71"/>
      <c r="U38" s="72" t="str">
        <f t="shared" si="0"/>
        <v/>
      </c>
      <c r="V38" s="85" t="str">
        <f>IFERROR(MIN(VLOOKUP($B38,'Measure&amp;Incentive Picklist'!$E:$J,5,FALSE)*F38*(G38/12000),U38),"")</f>
        <v/>
      </c>
      <c r="W38" s="127"/>
      <c r="X38" s="65">
        <f t="shared" si="3"/>
        <v>0</v>
      </c>
      <c r="Y38" s="65">
        <f t="shared" si="1"/>
        <v>0</v>
      </c>
      <c r="AB38" s="188" t="str">
        <f t="shared" si="2"/>
        <v/>
      </c>
      <c r="AC38" s="188"/>
      <c r="AD38" s="255" t="s">
        <v>212</v>
      </c>
      <c r="AF38" s="65">
        <f t="shared" si="4"/>
        <v>0</v>
      </c>
      <c r="AG38" s="65">
        <f t="shared" si="4"/>
        <v>0</v>
      </c>
    </row>
    <row r="39" spans="1:33" x14ac:dyDescent="0.25">
      <c r="A39" s="66">
        <f t="shared" si="5"/>
        <v>32</v>
      </c>
      <c r="B39" s="69"/>
      <c r="C39" s="66" t="e">
        <f>VLOOKUP(B39,'Measure&amp;Incentive Picklist'!E:J,2,FALSE)</f>
        <v>#N/A</v>
      </c>
      <c r="D39" s="79"/>
      <c r="E39" s="220"/>
      <c r="F39" s="70"/>
      <c r="G39" s="70"/>
      <c r="H39" s="70"/>
      <c r="I39" s="70"/>
      <c r="J39" s="70"/>
      <c r="L39" s="69"/>
      <c r="M39" s="65" t="e">
        <f>VLOOKUP(L39,'HVAC Picklist'!$A$2:$C$61,3,FALSE)</f>
        <v>#N/A</v>
      </c>
      <c r="N39" s="65" t="e">
        <f>VLOOKUP(L39,'HVAC Picklist'!$A$2:$D$61,4,FALSE)</f>
        <v>#N/A</v>
      </c>
      <c r="O39" s="69"/>
      <c r="P39" s="83"/>
      <c r="Q39" s="69"/>
      <c r="R39" s="69"/>
      <c r="S39" s="71"/>
      <c r="T39" s="71"/>
      <c r="U39" s="72" t="str">
        <f t="shared" si="0"/>
        <v/>
      </c>
      <c r="V39" s="85" t="str">
        <f>IFERROR(MIN(VLOOKUP($B39,'Measure&amp;Incentive Picklist'!$E:$J,5,FALSE)*F39*(G39/12000),U39),"")</f>
        <v/>
      </c>
      <c r="W39" s="127"/>
      <c r="X39" s="65">
        <f t="shared" si="3"/>
        <v>0</v>
      </c>
      <c r="Y39" s="65">
        <f t="shared" si="1"/>
        <v>0</v>
      </c>
      <c r="AB39" s="188" t="str">
        <f t="shared" si="2"/>
        <v/>
      </c>
      <c r="AC39" s="188"/>
      <c r="AD39" s="255" t="s">
        <v>213</v>
      </c>
      <c r="AF39" s="65">
        <f t="shared" si="4"/>
        <v>0</v>
      </c>
      <c r="AG39" s="65">
        <f t="shared" si="4"/>
        <v>0</v>
      </c>
    </row>
    <row r="40" spans="1:33" x14ac:dyDescent="0.25">
      <c r="A40" s="66">
        <f t="shared" si="5"/>
        <v>33</v>
      </c>
      <c r="B40" s="69"/>
      <c r="C40" s="66" t="e">
        <f>VLOOKUP(B40,'Measure&amp;Incentive Picklist'!E:J,2,FALSE)</f>
        <v>#N/A</v>
      </c>
      <c r="D40" s="79"/>
      <c r="E40" s="220"/>
      <c r="F40" s="70"/>
      <c r="G40" s="70"/>
      <c r="H40" s="70"/>
      <c r="I40" s="70"/>
      <c r="J40" s="70"/>
      <c r="L40" s="69"/>
      <c r="M40" s="65" t="e">
        <f>VLOOKUP(L40,'HVAC Picklist'!$A$2:$C$61,3,FALSE)</f>
        <v>#N/A</v>
      </c>
      <c r="N40" s="65" t="e">
        <f>VLOOKUP(L40,'HVAC Picklist'!$A$2:$D$61,4,FALSE)</f>
        <v>#N/A</v>
      </c>
      <c r="O40" s="69"/>
      <c r="P40" s="83"/>
      <c r="Q40" s="69"/>
      <c r="R40" s="69"/>
      <c r="S40" s="71"/>
      <c r="T40" s="71"/>
      <c r="U40" s="72" t="str">
        <f t="shared" si="0"/>
        <v/>
      </c>
      <c r="V40" s="85" t="str">
        <f>IFERROR(MIN(VLOOKUP($B40,'Measure&amp;Incentive Picklist'!$E:$J,5,FALSE)*F40*(G40/12000),U40),"")</f>
        <v/>
      </c>
      <c r="W40" s="127"/>
      <c r="X40" s="65">
        <f t="shared" si="3"/>
        <v>0</v>
      </c>
      <c r="Y40" s="65">
        <f t="shared" ref="Y40:Y71" si="6">IF(AND(B40&gt;0,ISERROR(X112)),1,0)</f>
        <v>0</v>
      </c>
      <c r="AB40" s="188" t="str">
        <f t="shared" si="2"/>
        <v/>
      </c>
      <c r="AC40" s="188"/>
      <c r="AD40" s="255" t="s">
        <v>214</v>
      </c>
      <c r="AF40" s="65">
        <f t="shared" si="4"/>
        <v>0</v>
      </c>
      <c r="AG40" s="65">
        <f t="shared" si="4"/>
        <v>0</v>
      </c>
    </row>
    <row r="41" spans="1:33" x14ac:dyDescent="0.25">
      <c r="A41" s="66">
        <f t="shared" si="5"/>
        <v>34</v>
      </c>
      <c r="B41" s="69"/>
      <c r="C41" s="66" t="e">
        <f>VLOOKUP(B41,'Measure&amp;Incentive Picklist'!E:J,2,FALSE)</f>
        <v>#N/A</v>
      </c>
      <c r="D41" s="79"/>
      <c r="E41" s="220"/>
      <c r="F41" s="70"/>
      <c r="G41" s="70"/>
      <c r="H41" s="70"/>
      <c r="I41" s="70"/>
      <c r="J41" s="70"/>
      <c r="L41" s="69"/>
      <c r="M41" s="65" t="e">
        <f>VLOOKUP(L41,'HVAC Picklist'!$A$2:$C$61,3,FALSE)</f>
        <v>#N/A</v>
      </c>
      <c r="N41" s="65" t="e">
        <f>VLOOKUP(L41,'HVAC Picklist'!$A$2:$D$61,4,FALSE)</f>
        <v>#N/A</v>
      </c>
      <c r="O41" s="69"/>
      <c r="P41" s="83"/>
      <c r="Q41" s="69"/>
      <c r="R41" s="69"/>
      <c r="S41" s="71"/>
      <c r="T41" s="71"/>
      <c r="U41" s="72" t="str">
        <f t="shared" si="0"/>
        <v/>
      </c>
      <c r="V41" s="85" t="str">
        <f>IFERROR(MIN(VLOOKUP($B41,'Measure&amp;Incentive Picklist'!$E:$J,5,FALSE)*F41*(G41/12000),U41),"")</f>
        <v/>
      </c>
      <c r="W41" s="127"/>
      <c r="X41" s="65">
        <f t="shared" si="3"/>
        <v>0</v>
      </c>
      <c r="Y41" s="65">
        <f t="shared" si="6"/>
        <v>0</v>
      </c>
      <c r="AB41" s="188" t="str">
        <f t="shared" si="2"/>
        <v/>
      </c>
      <c r="AC41" s="188"/>
      <c r="AD41" s="255" t="s">
        <v>215</v>
      </c>
      <c r="AF41" s="65">
        <f t="shared" si="4"/>
        <v>0</v>
      </c>
      <c r="AG41" s="65">
        <f t="shared" si="4"/>
        <v>0</v>
      </c>
    </row>
    <row r="42" spans="1:33" x14ac:dyDescent="0.25">
      <c r="A42" s="66">
        <f t="shared" si="5"/>
        <v>35</v>
      </c>
      <c r="B42" s="69"/>
      <c r="C42" s="66" t="e">
        <f>VLOOKUP(B42,'Measure&amp;Incentive Picklist'!E:J,2,FALSE)</f>
        <v>#N/A</v>
      </c>
      <c r="D42" s="79"/>
      <c r="E42" s="220"/>
      <c r="F42" s="70"/>
      <c r="G42" s="70"/>
      <c r="H42" s="70"/>
      <c r="I42" s="70"/>
      <c r="J42" s="70"/>
      <c r="L42" s="69"/>
      <c r="M42" s="65" t="e">
        <f>VLOOKUP(L42,'HVAC Picklist'!$A$2:$C$61,3,FALSE)</f>
        <v>#N/A</v>
      </c>
      <c r="N42" s="65" t="e">
        <f>VLOOKUP(L42,'HVAC Picklist'!$A$2:$D$61,4,FALSE)</f>
        <v>#N/A</v>
      </c>
      <c r="O42" s="69"/>
      <c r="P42" s="83"/>
      <c r="Q42" s="69"/>
      <c r="R42" s="69"/>
      <c r="S42" s="71"/>
      <c r="T42" s="71"/>
      <c r="U42" s="72" t="str">
        <f t="shared" si="0"/>
        <v/>
      </c>
      <c r="V42" s="85" t="str">
        <f>IFERROR(MIN(VLOOKUP($B42,'Measure&amp;Incentive Picklist'!$E:$J,5,FALSE)*F42*(G42/12000),U42),"")</f>
        <v/>
      </c>
      <c r="W42" s="127"/>
      <c r="X42" s="65">
        <f t="shared" si="3"/>
        <v>0</v>
      </c>
      <c r="Y42" s="65">
        <f t="shared" si="6"/>
        <v>0</v>
      </c>
      <c r="AB42" s="188" t="str">
        <f t="shared" si="2"/>
        <v/>
      </c>
      <c r="AC42" s="188"/>
      <c r="AD42" s="255" t="s">
        <v>216</v>
      </c>
      <c r="AF42" s="65">
        <f t="shared" si="4"/>
        <v>0</v>
      </c>
      <c r="AG42" s="65">
        <f t="shared" si="4"/>
        <v>0</v>
      </c>
    </row>
    <row r="43" spans="1:33" x14ac:dyDescent="0.25">
      <c r="A43" s="66">
        <f t="shared" si="5"/>
        <v>36</v>
      </c>
      <c r="B43" s="69"/>
      <c r="C43" s="66" t="e">
        <f>VLOOKUP(B43,'Measure&amp;Incentive Picklist'!E:J,2,FALSE)</f>
        <v>#N/A</v>
      </c>
      <c r="D43" s="79"/>
      <c r="E43" s="220"/>
      <c r="F43" s="70"/>
      <c r="G43" s="70"/>
      <c r="H43" s="70"/>
      <c r="I43" s="70"/>
      <c r="J43" s="70"/>
      <c r="L43" s="69"/>
      <c r="M43" s="65" t="e">
        <f>VLOOKUP(L43,'HVAC Picklist'!$A$2:$C$61,3,FALSE)</f>
        <v>#N/A</v>
      </c>
      <c r="N43" s="65" t="e">
        <f>VLOOKUP(L43,'HVAC Picklist'!$A$2:$D$61,4,FALSE)</f>
        <v>#N/A</v>
      </c>
      <c r="O43" s="69"/>
      <c r="P43" s="83"/>
      <c r="Q43" s="69"/>
      <c r="R43" s="69"/>
      <c r="S43" s="71"/>
      <c r="T43" s="71"/>
      <c r="U43" s="72" t="str">
        <f t="shared" si="0"/>
        <v/>
      </c>
      <c r="V43" s="85" t="str">
        <f>IFERROR(MIN(VLOOKUP($B43,'Measure&amp;Incentive Picklist'!$E:$J,5,FALSE)*F43*(G43/12000),U43),"")</f>
        <v/>
      </c>
      <c r="W43" s="127"/>
      <c r="X43" s="65">
        <f t="shared" si="3"/>
        <v>0</v>
      </c>
      <c r="Y43" s="65">
        <f t="shared" si="6"/>
        <v>0</v>
      </c>
      <c r="AB43" s="188" t="str">
        <f t="shared" si="2"/>
        <v/>
      </c>
      <c r="AC43" s="188"/>
      <c r="AD43" s="255" t="s">
        <v>217</v>
      </c>
      <c r="AF43" s="65">
        <f t="shared" si="4"/>
        <v>0</v>
      </c>
      <c r="AG43" s="65">
        <f t="shared" si="4"/>
        <v>0</v>
      </c>
    </row>
    <row r="44" spans="1:33" x14ac:dyDescent="0.25">
      <c r="A44" s="66">
        <f t="shared" si="5"/>
        <v>37</v>
      </c>
      <c r="B44" s="69"/>
      <c r="C44" s="66" t="e">
        <f>VLOOKUP(B44,'Measure&amp;Incentive Picklist'!E:J,2,FALSE)</f>
        <v>#N/A</v>
      </c>
      <c r="D44" s="79"/>
      <c r="E44" s="220"/>
      <c r="F44" s="70"/>
      <c r="G44" s="70"/>
      <c r="H44" s="70"/>
      <c r="I44" s="70"/>
      <c r="J44" s="70"/>
      <c r="L44" s="69"/>
      <c r="M44" s="65" t="e">
        <f>VLOOKUP(L44,'HVAC Picklist'!$A$2:$C$61,3,FALSE)</f>
        <v>#N/A</v>
      </c>
      <c r="N44" s="65" t="e">
        <f>VLOOKUP(L44,'HVAC Picklist'!$A$2:$D$61,4,FALSE)</f>
        <v>#N/A</v>
      </c>
      <c r="O44" s="69"/>
      <c r="P44" s="83"/>
      <c r="Q44" s="69"/>
      <c r="R44" s="69"/>
      <c r="S44" s="71"/>
      <c r="T44" s="71"/>
      <c r="U44" s="72" t="str">
        <f t="shared" si="0"/>
        <v/>
      </c>
      <c r="V44" s="85" t="str">
        <f>IFERROR(MIN(VLOOKUP($B44,'Measure&amp;Incentive Picklist'!$E:$J,5,FALSE)*F44*(G44/12000),U44),"")</f>
        <v/>
      </c>
      <c r="W44" s="127"/>
      <c r="X44" s="65">
        <f t="shared" si="3"/>
        <v>0</v>
      </c>
      <c r="Y44" s="65">
        <f t="shared" si="6"/>
        <v>0</v>
      </c>
      <c r="AB44" s="188" t="str">
        <f t="shared" si="2"/>
        <v/>
      </c>
      <c r="AC44" s="188"/>
      <c r="AD44" s="255" t="s">
        <v>218</v>
      </c>
      <c r="AF44" s="65">
        <f t="shared" si="4"/>
        <v>0</v>
      </c>
      <c r="AG44" s="65">
        <f t="shared" si="4"/>
        <v>0</v>
      </c>
    </row>
    <row r="45" spans="1:33" x14ac:dyDescent="0.25">
      <c r="A45" s="66">
        <f t="shared" si="5"/>
        <v>38</v>
      </c>
      <c r="B45" s="69"/>
      <c r="C45" s="66" t="e">
        <f>VLOOKUP(B45,'Measure&amp;Incentive Picklist'!E:J,2,FALSE)</f>
        <v>#N/A</v>
      </c>
      <c r="D45" s="79"/>
      <c r="E45" s="220"/>
      <c r="F45" s="70"/>
      <c r="G45" s="70"/>
      <c r="H45" s="70"/>
      <c r="I45" s="70"/>
      <c r="J45" s="70"/>
      <c r="L45" s="69"/>
      <c r="M45" s="65" t="e">
        <f>VLOOKUP(L45,'HVAC Picklist'!$A$2:$C$61,3,FALSE)</f>
        <v>#N/A</v>
      </c>
      <c r="N45" s="65" t="e">
        <f>VLOOKUP(L45,'HVAC Picklist'!$A$2:$D$61,4,FALSE)</f>
        <v>#N/A</v>
      </c>
      <c r="O45" s="69"/>
      <c r="P45" s="83"/>
      <c r="Q45" s="69"/>
      <c r="R45" s="69"/>
      <c r="S45" s="71"/>
      <c r="T45" s="71"/>
      <c r="U45" s="72" t="str">
        <f t="shared" si="0"/>
        <v/>
      </c>
      <c r="V45" s="85" t="str">
        <f>IFERROR(MIN(VLOOKUP($B45,'Measure&amp;Incentive Picklist'!$E:$J,5,FALSE)*F45*(G45/12000),U45),"")</f>
        <v/>
      </c>
      <c r="W45" s="127"/>
      <c r="X45" s="65">
        <f t="shared" si="3"/>
        <v>0</v>
      </c>
      <c r="Y45" s="65">
        <f t="shared" si="6"/>
        <v>0</v>
      </c>
      <c r="AB45" s="188" t="str">
        <f t="shared" si="2"/>
        <v/>
      </c>
      <c r="AC45" s="188"/>
      <c r="AD45" s="255" t="s">
        <v>219</v>
      </c>
      <c r="AF45" s="65">
        <f t="shared" si="4"/>
        <v>0</v>
      </c>
      <c r="AG45" s="65">
        <f t="shared" si="4"/>
        <v>0</v>
      </c>
    </row>
    <row r="46" spans="1:33" x14ac:dyDescent="0.25">
      <c r="A46" s="66">
        <f t="shared" si="5"/>
        <v>39</v>
      </c>
      <c r="B46" s="69"/>
      <c r="C46" s="66" t="e">
        <f>VLOOKUP(B46,'Measure&amp;Incentive Picklist'!E:J,2,FALSE)</f>
        <v>#N/A</v>
      </c>
      <c r="D46" s="79"/>
      <c r="E46" s="220"/>
      <c r="F46" s="70"/>
      <c r="G46" s="70"/>
      <c r="H46" s="70"/>
      <c r="I46" s="70"/>
      <c r="J46" s="70"/>
      <c r="L46" s="69"/>
      <c r="M46" s="65" t="e">
        <f>VLOOKUP(L46,'HVAC Picklist'!$A$2:$C$61,3,FALSE)</f>
        <v>#N/A</v>
      </c>
      <c r="N46" s="65" t="e">
        <f>VLOOKUP(L46,'HVAC Picklist'!$A$2:$D$61,4,FALSE)</f>
        <v>#N/A</v>
      </c>
      <c r="O46" s="69"/>
      <c r="P46" s="83"/>
      <c r="Q46" s="69"/>
      <c r="R46" s="69"/>
      <c r="S46" s="71"/>
      <c r="T46" s="71"/>
      <c r="U46" s="72" t="str">
        <f t="shared" si="0"/>
        <v/>
      </c>
      <c r="V46" s="85" t="str">
        <f>IFERROR(MIN(VLOOKUP($B46,'Measure&amp;Incentive Picklist'!$E:$J,5,FALSE)*F46*(G46/12000),U46),"")</f>
        <v/>
      </c>
      <c r="W46" s="127"/>
      <c r="X46" s="65">
        <f t="shared" si="3"/>
        <v>0</v>
      </c>
      <c r="Y46" s="65">
        <f t="shared" si="6"/>
        <v>0</v>
      </c>
      <c r="AB46" s="188" t="str">
        <f t="shared" si="2"/>
        <v/>
      </c>
      <c r="AC46" s="188"/>
      <c r="AD46" s="255" t="s">
        <v>220</v>
      </c>
      <c r="AF46" s="65">
        <f t="shared" si="4"/>
        <v>0</v>
      </c>
      <c r="AG46" s="65">
        <f t="shared" si="4"/>
        <v>0</v>
      </c>
    </row>
    <row r="47" spans="1:33" x14ac:dyDescent="0.25">
      <c r="A47" s="66">
        <f t="shared" si="5"/>
        <v>40</v>
      </c>
      <c r="B47" s="69"/>
      <c r="C47" s="66" t="e">
        <f>VLOOKUP(B47,'Measure&amp;Incentive Picklist'!E:J,2,FALSE)</f>
        <v>#N/A</v>
      </c>
      <c r="D47" s="79"/>
      <c r="E47" s="220"/>
      <c r="F47" s="70"/>
      <c r="G47" s="70"/>
      <c r="H47" s="70"/>
      <c r="I47" s="70"/>
      <c r="J47" s="70"/>
      <c r="L47" s="69"/>
      <c r="M47" s="65" t="e">
        <f>VLOOKUP(L47,'HVAC Picklist'!$A$2:$C$61,3,FALSE)</f>
        <v>#N/A</v>
      </c>
      <c r="N47" s="65" t="e">
        <f>VLOOKUP(L47,'HVAC Picklist'!$A$2:$D$61,4,FALSE)</f>
        <v>#N/A</v>
      </c>
      <c r="O47" s="69"/>
      <c r="P47" s="83"/>
      <c r="Q47" s="69"/>
      <c r="R47" s="69"/>
      <c r="S47" s="71"/>
      <c r="T47" s="71"/>
      <c r="U47" s="72" t="str">
        <f t="shared" si="0"/>
        <v/>
      </c>
      <c r="V47" s="85" t="str">
        <f>IFERROR(MIN(VLOOKUP($B47,'Measure&amp;Incentive Picklist'!$E:$J,5,FALSE)*F47*(G47/12000),U47),"")</f>
        <v/>
      </c>
      <c r="W47" s="127"/>
      <c r="X47" s="65">
        <f t="shared" si="3"/>
        <v>0</v>
      </c>
      <c r="Y47" s="65">
        <f t="shared" si="6"/>
        <v>0</v>
      </c>
      <c r="AB47" s="188" t="str">
        <f t="shared" si="2"/>
        <v/>
      </c>
      <c r="AC47" s="188"/>
      <c r="AD47" s="255" t="s">
        <v>221</v>
      </c>
      <c r="AF47" s="65">
        <f t="shared" si="4"/>
        <v>0</v>
      </c>
      <c r="AG47" s="65">
        <f t="shared" si="4"/>
        <v>0</v>
      </c>
    </row>
    <row r="48" spans="1:33" x14ac:dyDescent="0.25">
      <c r="A48" s="66">
        <f t="shared" si="5"/>
        <v>41</v>
      </c>
      <c r="B48" s="69"/>
      <c r="C48" s="66" t="e">
        <f>VLOOKUP(B48,'Measure&amp;Incentive Picklist'!E:J,2,FALSE)</f>
        <v>#N/A</v>
      </c>
      <c r="D48" s="79"/>
      <c r="E48" s="220"/>
      <c r="F48" s="70"/>
      <c r="G48" s="70"/>
      <c r="H48" s="70"/>
      <c r="I48" s="70"/>
      <c r="J48" s="70"/>
      <c r="L48" s="69"/>
      <c r="M48" s="65" t="e">
        <f>VLOOKUP(L48,'HVAC Picklist'!$A$2:$C$61,3,FALSE)</f>
        <v>#N/A</v>
      </c>
      <c r="N48" s="65" t="e">
        <f>VLOOKUP(L48,'HVAC Picklist'!$A$2:$D$61,4,FALSE)</f>
        <v>#N/A</v>
      </c>
      <c r="O48" s="69"/>
      <c r="P48" s="83"/>
      <c r="Q48" s="69"/>
      <c r="R48" s="69"/>
      <c r="S48" s="71"/>
      <c r="T48" s="71"/>
      <c r="U48" s="72" t="str">
        <f t="shared" si="0"/>
        <v/>
      </c>
      <c r="V48" s="85" t="str">
        <f>IFERROR(MIN(VLOOKUP($B48,'Measure&amp;Incentive Picklist'!$E:$J,5,FALSE)*F48*(G48/12000),U48),"")</f>
        <v/>
      </c>
      <c r="W48" s="127"/>
      <c r="X48" s="65">
        <f t="shared" si="3"/>
        <v>0</v>
      </c>
      <c r="Y48" s="65">
        <f t="shared" si="6"/>
        <v>0</v>
      </c>
      <c r="AB48" s="188" t="str">
        <f t="shared" si="2"/>
        <v/>
      </c>
      <c r="AC48" s="188"/>
      <c r="AD48" s="255" t="s">
        <v>222</v>
      </c>
      <c r="AF48" s="65">
        <f t="shared" si="4"/>
        <v>0</v>
      </c>
      <c r="AG48" s="65">
        <f t="shared" si="4"/>
        <v>0</v>
      </c>
    </row>
    <row r="49" spans="1:33" x14ac:dyDescent="0.25">
      <c r="A49" s="66">
        <f t="shared" si="5"/>
        <v>42</v>
      </c>
      <c r="B49" s="69"/>
      <c r="C49" s="66" t="e">
        <f>VLOOKUP(B49,'Measure&amp;Incentive Picklist'!E:J,2,FALSE)</f>
        <v>#N/A</v>
      </c>
      <c r="D49" s="79"/>
      <c r="E49" s="220"/>
      <c r="F49" s="70"/>
      <c r="G49" s="70"/>
      <c r="H49" s="70"/>
      <c r="I49" s="70"/>
      <c r="J49" s="70"/>
      <c r="L49" s="69"/>
      <c r="M49" s="65" t="e">
        <f>VLOOKUP(L49,'HVAC Picklist'!$A$2:$C$61,3,FALSE)</f>
        <v>#N/A</v>
      </c>
      <c r="N49" s="65" t="e">
        <f>VLOOKUP(L49,'HVAC Picklist'!$A$2:$D$61,4,FALSE)</f>
        <v>#N/A</v>
      </c>
      <c r="O49" s="69"/>
      <c r="P49" s="83"/>
      <c r="Q49" s="69"/>
      <c r="R49" s="69"/>
      <c r="S49" s="71"/>
      <c r="T49" s="71"/>
      <c r="U49" s="72" t="str">
        <f t="shared" si="0"/>
        <v/>
      </c>
      <c r="V49" s="85" t="str">
        <f>IFERROR(MIN(VLOOKUP($B49,'Measure&amp;Incentive Picklist'!$E:$J,5,FALSE)*F49*(G49/12000),U49),"")</f>
        <v/>
      </c>
      <c r="W49" s="127"/>
      <c r="X49" s="65">
        <f t="shared" si="3"/>
        <v>0</v>
      </c>
      <c r="Y49" s="65">
        <f t="shared" si="6"/>
        <v>0</v>
      </c>
      <c r="AB49" s="188" t="str">
        <f t="shared" si="2"/>
        <v/>
      </c>
      <c r="AC49" s="188"/>
      <c r="AD49" s="255" t="s">
        <v>223</v>
      </c>
      <c r="AF49" s="65">
        <f t="shared" si="4"/>
        <v>0</v>
      </c>
      <c r="AG49" s="65">
        <f t="shared" si="4"/>
        <v>0</v>
      </c>
    </row>
    <row r="50" spans="1:33" x14ac:dyDescent="0.25">
      <c r="A50" s="66">
        <f t="shared" si="5"/>
        <v>43</v>
      </c>
      <c r="B50" s="69"/>
      <c r="C50" s="66" t="e">
        <f>VLOOKUP(B50,'Measure&amp;Incentive Picklist'!E:J,2,FALSE)</f>
        <v>#N/A</v>
      </c>
      <c r="D50" s="79"/>
      <c r="E50" s="220"/>
      <c r="F50" s="70"/>
      <c r="G50" s="70"/>
      <c r="H50" s="70"/>
      <c r="I50" s="70"/>
      <c r="J50" s="70"/>
      <c r="L50" s="69"/>
      <c r="M50" s="65" t="e">
        <f>VLOOKUP(L50,'HVAC Picklist'!$A$2:$C$61,3,FALSE)</f>
        <v>#N/A</v>
      </c>
      <c r="N50" s="65" t="e">
        <f>VLOOKUP(L50,'HVAC Picklist'!$A$2:$D$61,4,FALSE)</f>
        <v>#N/A</v>
      </c>
      <c r="O50" s="69"/>
      <c r="P50" s="83"/>
      <c r="Q50" s="69"/>
      <c r="R50" s="69"/>
      <c r="S50" s="71"/>
      <c r="T50" s="71"/>
      <c r="U50" s="72" t="str">
        <f t="shared" si="0"/>
        <v/>
      </c>
      <c r="V50" s="85" t="str">
        <f>IFERROR(MIN(VLOOKUP($B50,'Measure&amp;Incentive Picklist'!$E:$J,5,FALSE)*F50*(G50/12000),U50),"")</f>
        <v/>
      </c>
      <c r="W50" s="127"/>
      <c r="X50" s="65">
        <f t="shared" si="3"/>
        <v>0</v>
      </c>
      <c r="Y50" s="65">
        <f t="shared" si="6"/>
        <v>0</v>
      </c>
      <c r="AB50" s="188" t="str">
        <f t="shared" si="2"/>
        <v/>
      </c>
      <c r="AC50" s="188"/>
      <c r="AD50" s="255" t="s">
        <v>224</v>
      </c>
      <c r="AF50" s="65">
        <f t="shared" si="4"/>
        <v>0</v>
      </c>
      <c r="AG50" s="65">
        <f t="shared" si="4"/>
        <v>0</v>
      </c>
    </row>
    <row r="51" spans="1:33" x14ac:dyDescent="0.25">
      <c r="A51" s="66">
        <f t="shared" si="5"/>
        <v>44</v>
      </c>
      <c r="B51" s="69"/>
      <c r="C51" s="66" t="e">
        <f>VLOOKUP(B51,'Measure&amp;Incentive Picklist'!E:J,2,FALSE)</f>
        <v>#N/A</v>
      </c>
      <c r="D51" s="79"/>
      <c r="E51" s="220"/>
      <c r="F51" s="70"/>
      <c r="G51" s="70"/>
      <c r="H51" s="70"/>
      <c r="I51" s="70"/>
      <c r="J51" s="70"/>
      <c r="L51" s="69"/>
      <c r="M51" s="65" t="e">
        <f>VLOOKUP(L51,'HVAC Picklist'!$A$2:$C$61,3,FALSE)</f>
        <v>#N/A</v>
      </c>
      <c r="N51" s="65" t="e">
        <f>VLOOKUP(L51,'HVAC Picklist'!$A$2:$D$61,4,FALSE)</f>
        <v>#N/A</v>
      </c>
      <c r="O51" s="69"/>
      <c r="P51" s="83"/>
      <c r="Q51" s="69"/>
      <c r="R51" s="69"/>
      <c r="S51" s="71"/>
      <c r="T51" s="71"/>
      <c r="U51" s="72" t="str">
        <f t="shared" si="0"/>
        <v/>
      </c>
      <c r="V51" s="85" t="str">
        <f>IFERROR(MIN(VLOOKUP($B51,'Measure&amp;Incentive Picklist'!$E:$J,5,FALSE)*F51*(G51/12000),U51),"")</f>
        <v/>
      </c>
      <c r="W51" s="127"/>
      <c r="X51" s="65">
        <f t="shared" si="3"/>
        <v>0</v>
      </c>
      <c r="Y51" s="65">
        <f t="shared" si="6"/>
        <v>0</v>
      </c>
      <c r="AB51" s="188" t="str">
        <f t="shared" si="2"/>
        <v/>
      </c>
      <c r="AC51" s="188"/>
      <c r="AD51" s="255" t="s">
        <v>226</v>
      </c>
      <c r="AF51" s="65">
        <f t="shared" si="4"/>
        <v>0</v>
      </c>
      <c r="AG51" s="65">
        <f t="shared" si="4"/>
        <v>0</v>
      </c>
    </row>
    <row r="52" spans="1:33" x14ac:dyDescent="0.25">
      <c r="A52" s="66">
        <f t="shared" si="5"/>
        <v>45</v>
      </c>
      <c r="B52" s="69"/>
      <c r="C52" s="66" t="e">
        <f>VLOOKUP(B52,'Measure&amp;Incentive Picklist'!E:J,2,FALSE)</f>
        <v>#N/A</v>
      </c>
      <c r="D52" s="79"/>
      <c r="E52" s="220"/>
      <c r="F52" s="70"/>
      <c r="G52" s="70"/>
      <c r="H52" s="70"/>
      <c r="I52" s="70"/>
      <c r="J52" s="70"/>
      <c r="L52" s="69"/>
      <c r="M52" s="65" t="e">
        <f>VLOOKUP(L52,'HVAC Picklist'!$A$2:$C$61,3,FALSE)</f>
        <v>#N/A</v>
      </c>
      <c r="N52" s="65" t="e">
        <f>VLOOKUP(L52,'HVAC Picklist'!$A$2:$D$61,4,FALSE)</f>
        <v>#N/A</v>
      </c>
      <c r="O52" s="69"/>
      <c r="P52" s="83"/>
      <c r="Q52" s="69"/>
      <c r="R52" s="69"/>
      <c r="S52" s="71"/>
      <c r="T52" s="71"/>
      <c r="U52" s="72" t="str">
        <f t="shared" si="0"/>
        <v/>
      </c>
      <c r="V52" s="85" t="str">
        <f>IFERROR(MIN(VLOOKUP($B52,'Measure&amp;Incentive Picklist'!$E:$J,5,FALSE)*F52*(G52/12000),U52),"")</f>
        <v/>
      </c>
      <c r="W52" s="127"/>
      <c r="X52" s="65">
        <f t="shared" si="3"/>
        <v>0</v>
      </c>
      <c r="Y52" s="65">
        <f t="shared" si="6"/>
        <v>0</v>
      </c>
      <c r="AB52" s="188" t="str">
        <f t="shared" si="2"/>
        <v/>
      </c>
      <c r="AC52" s="188"/>
      <c r="AD52" s="255" t="s">
        <v>227</v>
      </c>
      <c r="AF52" s="65">
        <f t="shared" si="4"/>
        <v>0</v>
      </c>
      <c r="AG52" s="65">
        <f t="shared" si="4"/>
        <v>0</v>
      </c>
    </row>
    <row r="53" spans="1:33" x14ac:dyDescent="0.25">
      <c r="A53" s="66">
        <f t="shared" si="5"/>
        <v>46</v>
      </c>
      <c r="B53" s="69"/>
      <c r="C53" s="66" t="e">
        <f>VLOOKUP(B53,'Measure&amp;Incentive Picklist'!E:J,2,FALSE)</f>
        <v>#N/A</v>
      </c>
      <c r="D53" s="79"/>
      <c r="E53" s="220"/>
      <c r="F53" s="70"/>
      <c r="G53" s="70"/>
      <c r="H53" s="70"/>
      <c r="I53" s="70"/>
      <c r="J53" s="70"/>
      <c r="L53" s="69"/>
      <c r="M53" s="65" t="e">
        <f>VLOOKUP(L53,'HVAC Picklist'!$A$2:$C$61,3,FALSE)</f>
        <v>#N/A</v>
      </c>
      <c r="N53" s="65" t="e">
        <f>VLOOKUP(L53,'HVAC Picklist'!$A$2:$D$61,4,FALSE)</f>
        <v>#N/A</v>
      </c>
      <c r="O53" s="69"/>
      <c r="P53" s="83"/>
      <c r="Q53" s="69"/>
      <c r="R53" s="69"/>
      <c r="S53" s="71"/>
      <c r="T53" s="71"/>
      <c r="U53" s="72" t="str">
        <f t="shared" si="0"/>
        <v/>
      </c>
      <c r="V53" s="85" t="str">
        <f>IFERROR(MIN(VLOOKUP($B53,'Measure&amp;Incentive Picklist'!$E:$J,5,FALSE)*F53*(G53/12000),U53),"")</f>
        <v/>
      </c>
      <c r="W53" s="127"/>
      <c r="X53" s="65">
        <f t="shared" si="3"/>
        <v>0</v>
      </c>
      <c r="Y53" s="65">
        <f t="shared" si="6"/>
        <v>0</v>
      </c>
      <c r="AB53" s="188" t="str">
        <f t="shared" si="2"/>
        <v/>
      </c>
      <c r="AC53" s="188"/>
      <c r="AD53" s="255" t="s">
        <v>225</v>
      </c>
      <c r="AF53" s="65">
        <f t="shared" si="4"/>
        <v>0</v>
      </c>
      <c r="AG53" s="65">
        <f t="shared" si="4"/>
        <v>0</v>
      </c>
    </row>
    <row r="54" spans="1:33" x14ac:dyDescent="0.25">
      <c r="A54" s="66">
        <f t="shared" si="5"/>
        <v>47</v>
      </c>
      <c r="B54" s="69"/>
      <c r="C54" s="66" t="e">
        <f>VLOOKUP(B54,'Measure&amp;Incentive Picklist'!E:J,2,FALSE)</f>
        <v>#N/A</v>
      </c>
      <c r="D54" s="79"/>
      <c r="E54" s="220"/>
      <c r="F54" s="70"/>
      <c r="G54" s="70"/>
      <c r="H54" s="70"/>
      <c r="I54" s="70"/>
      <c r="J54" s="70"/>
      <c r="L54" s="69"/>
      <c r="M54" s="65" t="e">
        <f>VLOOKUP(L54,'HVAC Picklist'!$A$2:$C$61,3,FALSE)</f>
        <v>#N/A</v>
      </c>
      <c r="N54" s="65" t="e">
        <f>VLOOKUP(L54,'HVAC Picklist'!$A$2:$D$61,4,FALSE)</f>
        <v>#N/A</v>
      </c>
      <c r="O54" s="69"/>
      <c r="P54" s="83"/>
      <c r="Q54" s="69"/>
      <c r="R54" s="69"/>
      <c r="S54" s="71"/>
      <c r="T54" s="71"/>
      <c r="U54" s="72" t="str">
        <f t="shared" si="0"/>
        <v/>
      </c>
      <c r="V54" s="85" t="str">
        <f>IFERROR(MIN(VLOOKUP($B54,'Measure&amp;Incentive Picklist'!$E:$J,5,FALSE)*F54*(G54/12000),U54),"")</f>
        <v/>
      </c>
      <c r="W54" s="127"/>
      <c r="X54" s="65">
        <f t="shared" si="3"/>
        <v>0</v>
      </c>
      <c r="Y54" s="65">
        <f t="shared" si="6"/>
        <v>0</v>
      </c>
      <c r="AB54" s="188" t="str">
        <f t="shared" si="2"/>
        <v/>
      </c>
      <c r="AC54" s="188"/>
      <c r="AD54" s="258" t="s">
        <v>228</v>
      </c>
      <c r="AF54" s="65">
        <f t="shared" si="4"/>
        <v>0</v>
      </c>
      <c r="AG54" s="65">
        <f t="shared" si="4"/>
        <v>0</v>
      </c>
    </row>
    <row r="55" spans="1:33" x14ac:dyDescent="0.25">
      <c r="A55" s="66">
        <f t="shared" si="5"/>
        <v>48</v>
      </c>
      <c r="B55" s="69"/>
      <c r="C55" s="66" t="e">
        <f>VLOOKUP(B55,'Measure&amp;Incentive Picklist'!E:J,2,FALSE)</f>
        <v>#N/A</v>
      </c>
      <c r="D55" s="79"/>
      <c r="E55" s="220"/>
      <c r="F55" s="70"/>
      <c r="G55" s="70"/>
      <c r="H55" s="70"/>
      <c r="I55" s="70"/>
      <c r="J55" s="70"/>
      <c r="L55" s="69"/>
      <c r="M55" s="65" t="e">
        <f>VLOOKUP(L55,'HVAC Picklist'!$A$2:$C$61,3,FALSE)</f>
        <v>#N/A</v>
      </c>
      <c r="N55" s="65" t="e">
        <f>VLOOKUP(L55,'HVAC Picklist'!$A$2:$D$61,4,FALSE)</f>
        <v>#N/A</v>
      </c>
      <c r="O55" s="69"/>
      <c r="P55" s="83"/>
      <c r="Q55" s="69"/>
      <c r="R55" s="69"/>
      <c r="S55" s="71"/>
      <c r="T55" s="71"/>
      <c r="U55" s="72" t="str">
        <f t="shared" si="0"/>
        <v/>
      </c>
      <c r="V55" s="85" t="str">
        <f>IFERROR(MIN(VLOOKUP($B55,'Measure&amp;Incentive Picklist'!$E:$J,5,FALSE)*F55*(G55/12000),U55),"")</f>
        <v/>
      </c>
      <c r="W55" s="127"/>
      <c r="X55" s="65">
        <f t="shared" si="3"/>
        <v>0</v>
      </c>
      <c r="Y55" s="65">
        <f t="shared" si="6"/>
        <v>0</v>
      </c>
      <c r="AB55" s="188" t="str">
        <f t="shared" si="2"/>
        <v/>
      </c>
      <c r="AC55" s="188"/>
      <c r="AD55" s="258" t="s">
        <v>229</v>
      </c>
      <c r="AF55" s="65">
        <f t="shared" si="4"/>
        <v>0</v>
      </c>
      <c r="AG55" s="65">
        <f t="shared" si="4"/>
        <v>0</v>
      </c>
    </row>
    <row r="56" spans="1:33" x14ac:dyDescent="0.25">
      <c r="A56" s="66">
        <f t="shared" si="5"/>
        <v>49</v>
      </c>
      <c r="B56" s="69"/>
      <c r="C56" s="66" t="e">
        <f>VLOOKUP(B56,'Measure&amp;Incentive Picklist'!E:J,2,FALSE)</f>
        <v>#N/A</v>
      </c>
      <c r="D56" s="79"/>
      <c r="E56" s="220"/>
      <c r="F56" s="70"/>
      <c r="G56" s="70"/>
      <c r="H56" s="70"/>
      <c r="I56" s="70"/>
      <c r="J56" s="70"/>
      <c r="L56" s="69"/>
      <c r="M56" s="65" t="e">
        <f>VLOOKUP(L56,'HVAC Picklist'!$A$2:$C$61,3,FALSE)</f>
        <v>#N/A</v>
      </c>
      <c r="N56" s="65" t="e">
        <f>VLOOKUP(L56,'HVAC Picklist'!$A$2:$D$61,4,FALSE)</f>
        <v>#N/A</v>
      </c>
      <c r="O56" s="69"/>
      <c r="P56" s="83"/>
      <c r="Q56" s="69"/>
      <c r="R56" s="69"/>
      <c r="S56" s="71"/>
      <c r="T56" s="71"/>
      <c r="U56" s="72" t="str">
        <f t="shared" si="0"/>
        <v/>
      </c>
      <c r="V56" s="85" t="str">
        <f>IFERROR(MIN(VLOOKUP($B56,'Measure&amp;Incentive Picklist'!$E:$J,5,FALSE)*F56*(G56/12000),U56),"")</f>
        <v/>
      </c>
      <c r="W56" s="127"/>
      <c r="X56" s="65">
        <f t="shared" si="3"/>
        <v>0</v>
      </c>
      <c r="Y56" s="65">
        <f t="shared" si="6"/>
        <v>0</v>
      </c>
      <c r="AB56" s="188" t="str">
        <f t="shared" si="2"/>
        <v/>
      </c>
      <c r="AC56" s="188"/>
      <c r="AD56" s="258" t="s">
        <v>232</v>
      </c>
      <c r="AF56" s="65">
        <f t="shared" si="4"/>
        <v>0</v>
      </c>
      <c r="AG56" s="65">
        <f t="shared" si="4"/>
        <v>0</v>
      </c>
    </row>
    <row r="57" spans="1:33" x14ac:dyDescent="0.25">
      <c r="A57" s="66">
        <f t="shared" si="5"/>
        <v>50</v>
      </c>
      <c r="B57" s="69"/>
      <c r="C57" s="66" t="e">
        <f>VLOOKUP(B57,'Measure&amp;Incentive Picklist'!E:J,2,FALSE)</f>
        <v>#N/A</v>
      </c>
      <c r="D57" s="79"/>
      <c r="E57" s="220"/>
      <c r="F57" s="70"/>
      <c r="G57" s="70"/>
      <c r="H57" s="70"/>
      <c r="I57" s="70"/>
      <c r="J57" s="70"/>
      <c r="L57" s="69"/>
      <c r="M57" s="65" t="e">
        <f>VLOOKUP(L57,'HVAC Picklist'!$A$2:$C$61,3,FALSE)</f>
        <v>#N/A</v>
      </c>
      <c r="N57" s="65" t="e">
        <f>VLOOKUP(L57,'HVAC Picklist'!$A$2:$D$61,4,FALSE)</f>
        <v>#N/A</v>
      </c>
      <c r="O57" s="69"/>
      <c r="P57" s="83"/>
      <c r="Q57" s="69"/>
      <c r="R57" s="69"/>
      <c r="S57" s="71"/>
      <c r="T57" s="71"/>
      <c r="U57" s="72" t="str">
        <f t="shared" si="0"/>
        <v/>
      </c>
      <c r="V57" s="85" t="str">
        <f>IFERROR(MIN(VLOOKUP($B57,'Measure&amp;Incentive Picklist'!$E:$J,5,FALSE)*F57*(G57/12000),U57),"")</f>
        <v/>
      </c>
      <c r="W57" s="127"/>
      <c r="X57" s="65">
        <f t="shared" si="3"/>
        <v>0</v>
      </c>
      <c r="Y57" s="65">
        <f t="shared" si="6"/>
        <v>0</v>
      </c>
      <c r="AB57" s="188" t="str">
        <f t="shared" si="2"/>
        <v/>
      </c>
      <c r="AC57" s="188"/>
      <c r="AD57" s="258" t="s">
        <v>233</v>
      </c>
      <c r="AF57" s="65">
        <f t="shared" si="4"/>
        <v>0</v>
      </c>
      <c r="AG57" s="65">
        <f t="shared" si="4"/>
        <v>0</v>
      </c>
    </row>
    <row r="58" spans="1:33" x14ac:dyDescent="0.25">
      <c r="A58" s="66">
        <f t="shared" si="5"/>
        <v>51</v>
      </c>
      <c r="B58" s="69"/>
      <c r="C58" s="66" t="e">
        <f>VLOOKUP(B58,'Measure&amp;Incentive Picklist'!E:J,2,FALSE)</f>
        <v>#N/A</v>
      </c>
      <c r="D58" s="79"/>
      <c r="E58" s="220"/>
      <c r="F58" s="70"/>
      <c r="G58" s="70"/>
      <c r="H58" s="70"/>
      <c r="I58" s="70"/>
      <c r="J58" s="70"/>
      <c r="L58" s="69"/>
      <c r="M58" s="65" t="e">
        <f>VLOOKUP(L58,'HVAC Picklist'!$A$2:$C$61,3,FALSE)</f>
        <v>#N/A</v>
      </c>
      <c r="N58" s="65" t="e">
        <f>VLOOKUP(L58,'HVAC Picklist'!$A$2:$D$61,4,FALSE)</f>
        <v>#N/A</v>
      </c>
      <c r="O58" s="69"/>
      <c r="P58" s="83"/>
      <c r="Q58" s="69"/>
      <c r="R58" s="69"/>
      <c r="S58" s="71"/>
      <c r="T58" s="71"/>
      <c r="U58" s="72" t="str">
        <f t="shared" si="0"/>
        <v/>
      </c>
      <c r="V58" s="85" t="str">
        <f>IFERROR(MIN(VLOOKUP($B58,'Measure&amp;Incentive Picklist'!$E:$J,5,FALSE)*F58*(G58/12000),U58),"")</f>
        <v/>
      </c>
      <c r="W58" s="127"/>
      <c r="X58" s="65">
        <f t="shared" si="3"/>
        <v>0</v>
      </c>
      <c r="Y58" s="65">
        <f t="shared" si="6"/>
        <v>0</v>
      </c>
      <c r="AB58" s="188" t="str">
        <f t="shared" si="2"/>
        <v/>
      </c>
      <c r="AC58" s="188"/>
      <c r="AD58" s="258" t="s">
        <v>234</v>
      </c>
      <c r="AF58" s="65">
        <f t="shared" si="4"/>
        <v>0</v>
      </c>
      <c r="AG58" s="65">
        <f t="shared" si="4"/>
        <v>0</v>
      </c>
    </row>
    <row r="59" spans="1:33" x14ac:dyDescent="0.25">
      <c r="A59" s="66">
        <f t="shared" si="5"/>
        <v>52</v>
      </c>
      <c r="B59" s="69"/>
      <c r="C59" s="66" t="e">
        <f>VLOOKUP(B59,'Measure&amp;Incentive Picklist'!E:J,2,FALSE)</f>
        <v>#N/A</v>
      </c>
      <c r="D59" s="79"/>
      <c r="E59" s="220"/>
      <c r="F59" s="70"/>
      <c r="G59" s="70"/>
      <c r="H59" s="70"/>
      <c r="I59" s="70"/>
      <c r="J59" s="70"/>
      <c r="L59" s="69"/>
      <c r="M59" s="65" t="e">
        <f>VLOOKUP(L59,'HVAC Picklist'!$A$2:$C$61,3,FALSE)</f>
        <v>#N/A</v>
      </c>
      <c r="N59" s="65" t="e">
        <f>VLOOKUP(L59,'HVAC Picklist'!$A$2:$D$61,4,FALSE)</f>
        <v>#N/A</v>
      </c>
      <c r="O59" s="69"/>
      <c r="P59" s="83"/>
      <c r="Q59" s="69"/>
      <c r="R59" s="69"/>
      <c r="S59" s="71"/>
      <c r="T59" s="71"/>
      <c r="U59" s="72" t="str">
        <f t="shared" si="0"/>
        <v/>
      </c>
      <c r="V59" s="85" t="str">
        <f>IFERROR(MIN(VLOOKUP($B59,'Measure&amp;Incentive Picklist'!$E:$J,5,FALSE)*F59*(G59/12000),U59),"")</f>
        <v/>
      </c>
      <c r="W59" s="127"/>
      <c r="X59" s="65">
        <f t="shared" si="3"/>
        <v>0</v>
      </c>
      <c r="Y59" s="65">
        <f t="shared" si="6"/>
        <v>0</v>
      </c>
      <c r="AB59" s="188" t="str">
        <f t="shared" si="2"/>
        <v/>
      </c>
      <c r="AC59" s="188"/>
      <c r="AD59" s="258" t="s">
        <v>158</v>
      </c>
      <c r="AF59" s="65">
        <f t="shared" si="4"/>
        <v>0</v>
      </c>
      <c r="AG59" s="65">
        <f t="shared" si="4"/>
        <v>0</v>
      </c>
    </row>
    <row r="60" spans="1:33" x14ac:dyDescent="0.25">
      <c r="A60" s="66">
        <f t="shared" si="5"/>
        <v>53</v>
      </c>
      <c r="B60" s="69"/>
      <c r="C60" s="66" t="e">
        <f>VLOOKUP(B60,'Measure&amp;Incentive Picklist'!E:J,2,FALSE)</f>
        <v>#N/A</v>
      </c>
      <c r="D60" s="79"/>
      <c r="E60" s="220"/>
      <c r="F60" s="70"/>
      <c r="G60" s="70"/>
      <c r="H60" s="70"/>
      <c r="I60" s="70"/>
      <c r="J60" s="70"/>
      <c r="L60" s="69"/>
      <c r="M60" s="65" t="e">
        <f>VLOOKUP(L60,'HVAC Picklist'!$A$2:$C$61,3,FALSE)</f>
        <v>#N/A</v>
      </c>
      <c r="N60" s="65" t="e">
        <f>VLOOKUP(L60,'HVAC Picklist'!$A$2:$D$61,4,FALSE)</f>
        <v>#N/A</v>
      </c>
      <c r="O60" s="69"/>
      <c r="P60" s="83"/>
      <c r="Q60" s="69"/>
      <c r="R60" s="69"/>
      <c r="S60" s="71"/>
      <c r="T60" s="71"/>
      <c r="U60" s="72" t="str">
        <f t="shared" si="0"/>
        <v/>
      </c>
      <c r="V60" s="85" t="str">
        <f>IFERROR(MIN(VLOOKUP($B60,'Measure&amp;Incentive Picklist'!$E:$J,5,FALSE)*F60*(G60/12000),U60),"")</f>
        <v/>
      </c>
      <c r="W60" s="127"/>
      <c r="X60" s="65">
        <f t="shared" si="3"/>
        <v>0</v>
      </c>
      <c r="Y60" s="65">
        <f t="shared" si="6"/>
        <v>0</v>
      </c>
      <c r="AB60" s="188" t="str">
        <f t="shared" si="2"/>
        <v/>
      </c>
      <c r="AC60" s="188"/>
      <c r="AD60" s="258" t="s">
        <v>245</v>
      </c>
      <c r="AF60" s="65">
        <f t="shared" si="4"/>
        <v>0</v>
      </c>
      <c r="AG60" s="65">
        <f t="shared" si="4"/>
        <v>0</v>
      </c>
    </row>
    <row r="61" spans="1:33" x14ac:dyDescent="0.25">
      <c r="A61" s="66">
        <f t="shared" si="5"/>
        <v>54</v>
      </c>
      <c r="B61" s="69"/>
      <c r="C61" s="66" t="e">
        <f>VLOOKUP(B61,'Measure&amp;Incentive Picklist'!E:J,2,FALSE)</f>
        <v>#N/A</v>
      </c>
      <c r="D61" s="79"/>
      <c r="E61" s="220"/>
      <c r="F61" s="70"/>
      <c r="G61" s="70"/>
      <c r="H61" s="70"/>
      <c r="I61" s="70"/>
      <c r="J61" s="70"/>
      <c r="L61" s="69"/>
      <c r="M61" s="65" t="e">
        <f>VLOOKUP(L61,'HVAC Picklist'!$A$2:$C$61,3,FALSE)</f>
        <v>#N/A</v>
      </c>
      <c r="N61" s="65" t="e">
        <f>VLOOKUP(L61,'HVAC Picklist'!$A$2:$D$61,4,FALSE)</f>
        <v>#N/A</v>
      </c>
      <c r="O61" s="69"/>
      <c r="P61" s="83"/>
      <c r="Q61" s="69"/>
      <c r="R61" s="69"/>
      <c r="S61" s="71"/>
      <c r="T61" s="71"/>
      <c r="U61" s="72" t="str">
        <f t="shared" si="0"/>
        <v/>
      </c>
      <c r="V61" s="85" t="str">
        <f>IFERROR(MIN(VLOOKUP($B61,'Measure&amp;Incentive Picklist'!$E:$J,5,FALSE)*F61*(G61/12000),U61),"")</f>
        <v/>
      </c>
      <c r="W61" s="127"/>
      <c r="X61" s="65">
        <f t="shared" si="3"/>
        <v>0</v>
      </c>
      <c r="Y61" s="65">
        <f t="shared" si="6"/>
        <v>0</v>
      </c>
      <c r="AB61" s="188" t="str">
        <f t="shared" si="2"/>
        <v/>
      </c>
      <c r="AC61" s="188"/>
      <c r="AD61" s="258" t="s">
        <v>235</v>
      </c>
      <c r="AF61" s="65">
        <f t="shared" si="4"/>
        <v>0</v>
      </c>
      <c r="AG61" s="65">
        <f t="shared" si="4"/>
        <v>0</v>
      </c>
    </row>
    <row r="62" spans="1:33" x14ac:dyDescent="0.25">
      <c r="A62" s="66">
        <f t="shared" si="5"/>
        <v>55</v>
      </c>
      <c r="B62" s="69"/>
      <c r="C62" s="66" t="e">
        <f>VLOOKUP(B62,'Measure&amp;Incentive Picklist'!E:J,2,FALSE)</f>
        <v>#N/A</v>
      </c>
      <c r="D62" s="79"/>
      <c r="E62" s="220"/>
      <c r="F62" s="70"/>
      <c r="G62" s="70"/>
      <c r="H62" s="70"/>
      <c r="I62" s="70"/>
      <c r="J62" s="70"/>
      <c r="L62" s="69"/>
      <c r="M62" s="65" t="e">
        <f>VLOOKUP(L62,'HVAC Picklist'!$A$2:$C$61,3,FALSE)</f>
        <v>#N/A</v>
      </c>
      <c r="N62" s="65" t="e">
        <f>VLOOKUP(L62,'HVAC Picklist'!$A$2:$D$61,4,FALSE)</f>
        <v>#N/A</v>
      </c>
      <c r="O62" s="69"/>
      <c r="P62" s="83"/>
      <c r="Q62" s="69"/>
      <c r="R62" s="69"/>
      <c r="S62" s="71"/>
      <c r="T62" s="71"/>
      <c r="U62" s="72" t="str">
        <f t="shared" si="0"/>
        <v/>
      </c>
      <c r="V62" s="85" t="str">
        <f>IFERROR(MIN(VLOOKUP($B62,'Measure&amp;Incentive Picklist'!$E:$J,5,FALSE)*F62*(G62/12000),U62),"")</f>
        <v/>
      </c>
      <c r="W62" s="127"/>
      <c r="X62" s="65">
        <f t="shared" si="3"/>
        <v>0</v>
      </c>
      <c r="Y62" s="65">
        <f t="shared" si="6"/>
        <v>0</v>
      </c>
      <c r="AB62" s="188" t="str">
        <f t="shared" si="2"/>
        <v/>
      </c>
      <c r="AC62" s="188"/>
      <c r="AD62" s="258" t="s">
        <v>236</v>
      </c>
      <c r="AF62" s="65">
        <f t="shared" si="4"/>
        <v>0</v>
      </c>
      <c r="AG62" s="65">
        <f t="shared" si="4"/>
        <v>0</v>
      </c>
    </row>
    <row r="63" spans="1:33" x14ac:dyDescent="0.25">
      <c r="A63" s="66">
        <f t="shared" si="5"/>
        <v>56</v>
      </c>
      <c r="B63" s="69"/>
      <c r="C63" s="66" t="e">
        <f>VLOOKUP(B63,'Measure&amp;Incentive Picklist'!E:J,2,FALSE)</f>
        <v>#N/A</v>
      </c>
      <c r="D63" s="79"/>
      <c r="E63" s="220"/>
      <c r="F63" s="70"/>
      <c r="G63" s="70"/>
      <c r="H63" s="70"/>
      <c r="I63" s="70"/>
      <c r="J63" s="70"/>
      <c r="L63" s="69"/>
      <c r="M63" s="65" t="e">
        <f>VLOOKUP(L63,'HVAC Picklist'!$A$2:$C$61,3,FALSE)</f>
        <v>#N/A</v>
      </c>
      <c r="N63" s="65" t="e">
        <f>VLOOKUP(L63,'HVAC Picklist'!$A$2:$D$61,4,FALSE)</f>
        <v>#N/A</v>
      </c>
      <c r="O63" s="69"/>
      <c r="P63" s="83"/>
      <c r="Q63" s="69"/>
      <c r="R63" s="69"/>
      <c r="S63" s="71"/>
      <c r="T63" s="71"/>
      <c r="U63" s="72" t="str">
        <f t="shared" si="0"/>
        <v/>
      </c>
      <c r="V63" s="85" t="str">
        <f>IFERROR(MIN(VLOOKUP($B63,'Measure&amp;Incentive Picklist'!$E:$J,5,FALSE)*F63*(G63/12000),U63),"")</f>
        <v/>
      </c>
      <c r="W63" s="127"/>
      <c r="X63" s="65">
        <f t="shared" si="3"/>
        <v>0</v>
      </c>
      <c r="Y63" s="65">
        <f t="shared" si="6"/>
        <v>0</v>
      </c>
      <c r="AB63" s="188" t="str">
        <f t="shared" si="2"/>
        <v/>
      </c>
      <c r="AC63" s="188"/>
      <c r="AD63" s="258" t="s">
        <v>237</v>
      </c>
      <c r="AF63" s="65">
        <f t="shared" si="4"/>
        <v>0</v>
      </c>
      <c r="AG63" s="65">
        <f t="shared" si="4"/>
        <v>0</v>
      </c>
    </row>
    <row r="64" spans="1:33" x14ac:dyDescent="0.25">
      <c r="A64" s="66">
        <f t="shared" si="5"/>
        <v>57</v>
      </c>
      <c r="B64" s="69"/>
      <c r="C64" s="66" t="e">
        <f>VLOOKUP(B64,'Measure&amp;Incentive Picklist'!E:J,2,FALSE)</f>
        <v>#N/A</v>
      </c>
      <c r="D64" s="79"/>
      <c r="E64" s="220"/>
      <c r="F64" s="70"/>
      <c r="G64" s="70"/>
      <c r="H64" s="70"/>
      <c r="I64" s="70"/>
      <c r="J64" s="70"/>
      <c r="L64" s="69"/>
      <c r="M64" s="65" t="e">
        <f>VLOOKUP(L64,'HVAC Picklist'!$A$2:$C$61,3,FALSE)</f>
        <v>#N/A</v>
      </c>
      <c r="N64" s="65" t="e">
        <f>VLOOKUP(L64,'HVAC Picklist'!$A$2:$D$61,4,FALSE)</f>
        <v>#N/A</v>
      </c>
      <c r="O64" s="69"/>
      <c r="P64" s="83"/>
      <c r="Q64" s="69"/>
      <c r="R64" s="69"/>
      <c r="S64" s="71"/>
      <c r="T64" s="71"/>
      <c r="U64" s="72" t="str">
        <f t="shared" si="0"/>
        <v/>
      </c>
      <c r="V64" s="85" t="str">
        <f>IFERROR(MIN(VLOOKUP($B64,'Measure&amp;Incentive Picklist'!$E:$J,5,FALSE)*F64*(G64/12000),U64),"")</f>
        <v/>
      </c>
      <c r="W64" s="127"/>
      <c r="X64" s="65">
        <f t="shared" si="3"/>
        <v>0</v>
      </c>
      <c r="Y64" s="65">
        <f t="shared" si="6"/>
        <v>0</v>
      </c>
      <c r="AB64" s="188" t="str">
        <f t="shared" si="2"/>
        <v/>
      </c>
      <c r="AC64" s="188"/>
      <c r="AD64" s="258" t="s">
        <v>238</v>
      </c>
      <c r="AF64" s="65">
        <f t="shared" si="4"/>
        <v>0</v>
      </c>
      <c r="AG64" s="65">
        <f t="shared" si="4"/>
        <v>0</v>
      </c>
    </row>
    <row r="65" spans="1:33" x14ac:dyDescent="0.25">
      <c r="A65" s="66">
        <f t="shared" si="5"/>
        <v>58</v>
      </c>
      <c r="B65" s="69"/>
      <c r="C65" s="66" t="e">
        <f>VLOOKUP(B65,'Measure&amp;Incentive Picklist'!E:J,2,FALSE)</f>
        <v>#N/A</v>
      </c>
      <c r="D65" s="79"/>
      <c r="E65" s="220"/>
      <c r="F65" s="70"/>
      <c r="G65" s="70"/>
      <c r="H65" s="70"/>
      <c r="I65" s="70"/>
      <c r="J65" s="70"/>
      <c r="L65" s="69"/>
      <c r="M65" s="65" t="e">
        <f>VLOOKUP(L65,'HVAC Picklist'!$A$2:$C$61,3,FALSE)</f>
        <v>#N/A</v>
      </c>
      <c r="N65" s="65" t="e">
        <f>VLOOKUP(L65,'HVAC Picklist'!$A$2:$D$61,4,FALSE)</f>
        <v>#N/A</v>
      </c>
      <c r="O65" s="69"/>
      <c r="P65" s="83"/>
      <c r="Q65" s="69"/>
      <c r="R65" s="69"/>
      <c r="S65" s="71"/>
      <c r="T65" s="71"/>
      <c r="U65" s="72" t="str">
        <f t="shared" si="0"/>
        <v/>
      </c>
      <c r="V65" s="85" t="str">
        <f>IFERROR(MIN(VLOOKUP($B65,'Measure&amp;Incentive Picklist'!$E:$J,5,FALSE)*F65*(G65/12000),U65),"")</f>
        <v/>
      </c>
      <c r="W65" s="127"/>
      <c r="X65" s="65">
        <f t="shared" si="3"/>
        <v>0</v>
      </c>
      <c r="Y65" s="65">
        <f t="shared" si="6"/>
        <v>0</v>
      </c>
      <c r="AB65" s="188" t="str">
        <f t="shared" si="2"/>
        <v/>
      </c>
      <c r="AC65" s="188"/>
      <c r="AD65" s="259" t="s">
        <v>240</v>
      </c>
      <c r="AF65" s="65">
        <f t="shared" si="4"/>
        <v>0</v>
      </c>
      <c r="AG65" s="65">
        <f t="shared" si="4"/>
        <v>0</v>
      </c>
    </row>
    <row r="66" spans="1:33" x14ac:dyDescent="0.25">
      <c r="A66" s="66">
        <f t="shared" si="5"/>
        <v>59</v>
      </c>
      <c r="B66" s="69"/>
      <c r="C66" s="66" t="e">
        <f>VLOOKUP(B66,'Measure&amp;Incentive Picklist'!E:J,2,FALSE)</f>
        <v>#N/A</v>
      </c>
      <c r="D66" s="79"/>
      <c r="E66" s="220"/>
      <c r="F66" s="70"/>
      <c r="G66" s="70"/>
      <c r="H66" s="70"/>
      <c r="I66" s="70"/>
      <c r="J66" s="70"/>
      <c r="L66" s="69"/>
      <c r="M66" s="65" t="e">
        <f>VLOOKUP(L66,'HVAC Picklist'!$A$2:$C$61,3,FALSE)</f>
        <v>#N/A</v>
      </c>
      <c r="N66" s="65" t="e">
        <f>VLOOKUP(L66,'HVAC Picklist'!$A$2:$D$61,4,FALSE)</f>
        <v>#N/A</v>
      </c>
      <c r="O66" s="69"/>
      <c r="P66" s="83"/>
      <c r="Q66" s="69"/>
      <c r="R66" s="69"/>
      <c r="S66" s="71"/>
      <c r="T66" s="71"/>
      <c r="U66" s="72" t="str">
        <f t="shared" si="0"/>
        <v/>
      </c>
      <c r="V66" s="85" t="str">
        <f>IFERROR(MIN(VLOOKUP($B66,'Measure&amp;Incentive Picklist'!$E:$J,5,FALSE)*F66*(G66/12000),U66),"")</f>
        <v/>
      </c>
      <c r="W66" s="127"/>
      <c r="X66" s="65">
        <f t="shared" si="3"/>
        <v>0</v>
      </c>
      <c r="Y66" s="65">
        <f t="shared" si="6"/>
        <v>0</v>
      </c>
      <c r="AB66" s="188" t="str">
        <f t="shared" si="2"/>
        <v/>
      </c>
      <c r="AC66" s="188"/>
      <c r="AD66" s="259" t="s">
        <v>241</v>
      </c>
      <c r="AF66" s="65">
        <f t="shared" si="4"/>
        <v>0</v>
      </c>
      <c r="AG66" s="65">
        <f t="shared" si="4"/>
        <v>0</v>
      </c>
    </row>
    <row r="67" spans="1:33" x14ac:dyDescent="0.25">
      <c r="A67" s="66">
        <f t="shared" si="5"/>
        <v>60</v>
      </c>
      <c r="B67" s="69"/>
      <c r="C67" s="66" t="e">
        <f>VLOOKUP(B67,'Measure&amp;Incentive Picklist'!E:J,2,FALSE)</f>
        <v>#N/A</v>
      </c>
      <c r="D67" s="79"/>
      <c r="E67" s="220"/>
      <c r="F67" s="70"/>
      <c r="G67" s="70"/>
      <c r="H67" s="70"/>
      <c r="I67" s="70"/>
      <c r="J67" s="70"/>
      <c r="L67" s="69"/>
      <c r="M67" s="65" t="e">
        <f>VLOOKUP(L67,'HVAC Picklist'!$A$2:$C$61,3,FALSE)</f>
        <v>#N/A</v>
      </c>
      <c r="N67" s="65" t="e">
        <f>VLOOKUP(L67,'HVAC Picklist'!$A$2:$D$61,4,FALSE)</f>
        <v>#N/A</v>
      </c>
      <c r="O67" s="69"/>
      <c r="P67" s="83"/>
      <c r="Q67" s="69"/>
      <c r="R67" s="69"/>
      <c r="S67" s="71"/>
      <c r="T67" s="71"/>
      <c r="U67" s="72" t="str">
        <f t="shared" si="0"/>
        <v/>
      </c>
      <c r="V67" s="85" t="str">
        <f>IFERROR(MIN(VLOOKUP($B67,'Measure&amp;Incentive Picklist'!$E:$J,5,FALSE)*F67*(G67/12000),U67),"")</f>
        <v/>
      </c>
      <c r="W67" s="127"/>
      <c r="X67" s="65">
        <f t="shared" si="3"/>
        <v>0</v>
      </c>
      <c r="Y67" s="65">
        <f t="shared" si="6"/>
        <v>0</v>
      </c>
      <c r="AB67" s="188" t="str">
        <f t="shared" si="2"/>
        <v/>
      </c>
      <c r="AC67" s="188"/>
      <c r="AD67" s="260" t="s">
        <v>239</v>
      </c>
      <c r="AF67" s="65">
        <f t="shared" si="4"/>
        <v>0</v>
      </c>
      <c r="AG67" s="65">
        <f t="shared" si="4"/>
        <v>0</v>
      </c>
    </row>
    <row r="68" spans="1:33" x14ac:dyDescent="0.25">
      <c r="A68" s="66">
        <f t="shared" si="5"/>
        <v>61</v>
      </c>
      <c r="B68" s="69"/>
      <c r="C68" s="66" t="e">
        <f>VLOOKUP(B68,'Measure&amp;Incentive Picklist'!E:J,2,FALSE)</f>
        <v>#N/A</v>
      </c>
      <c r="D68" s="79"/>
      <c r="E68" s="220"/>
      <c r="F68" s="70"/>
      <c r="G68" s="70"/>
      <c r="H68" s="70"/>
      <c r="I68" s="70"/>
      <c r="J68" s="70"/>
      <c r="L68" s="69"/>
      <c r="M68" s="65" t="e">
        <f>VLOOKUP(L68,'HVAC Picklist'!$A$2:$C$61,3,FALSE)</f>
        <v>#N/A</v>
      </c>
      <c r="N68" s="65" t="e">
        <f>VLOOKUP(L68,'HVAC Picklist'!$A$2:$D$61,4,FALSE)</f>
        <v>#N/A</v>
      </c>
      <c r="O68" s="69"/>
      <c r="P68" s="83"/>
      <c r="Q68" s="69"/>
      <c r="R68" s="69"/>
      <c r="S68" s="71"/>
      <c r="T68" s="71"/>
      <c r="U68" s="72" t="str">
        <f t="shared" si="0"/>
        <v/>
      </c>
      <c r="V68" s="85" t="str">
        <f>IFERROR(MIN(VLOOKUP($B68,'Measure&amp;Incentive Picklist'!$E:$J,5,FALSE)*F68*(G68/12000),U68),"")</f>
        <v/>
      </c>
      <c r="W68" s="127"/>
      <c r="X68" s="65">
        <f t="shared" si="3"/>
        <v>0</v>
      </c>
      <c r="Y68" s="65">
        <f t="shared" si="6"/>
        <v>0</v>
      </c>
      <c r="AB68" s="188" t="str">
        <f t="shared" si="2"/>
        <v/>
      </c>
      <c r="AF68" s="65">
        <f t="shared" si="4"/>
        <v>0</v>
      </c>
      <c r="AG68" s="65">
        <f t="shared" si="4"/>
        <v>0</v>
      </c>
    </row>
    <row r="69" spans="1:33" x14ac:dyDescent="0.25">
      <c r="A69" s="66">
        <f t="shared" si="5"/>
        <v>62</v>
      </c>
      <c r="B69" s="69"/>
      <c r="C69" s="66" t="e">
        <f>VLOOKUP(B69,'Measure&amp;Incentive Picklist'!E:J,2,FALSE)</f>
        <v>#N/A</v>
      </c>
      <c r="D69" s="79"/>
      <c r="E69" s="220"/>
      <c r="F69" s="70"/>
      <c r="G69" s="70"/>
      <c r="H69" s="70"/>
      <c r="I69" s="70"/>
      <c r="J69" s="70"/>
      <c r="L69" s="69"/>
      <c r="M69" s="65" t="e">
        <f>VLOOKUP(L69,'HVAC Picklist'!$A$2:$C$61,3,FALSE)</f>
        <v>#N/A</v>
      </c>
      <c r="N69" s="65" t="e">
        <f>VLOOKUP(L69,'HVAC Picklist'!$A$2:$D$61,4,FALSE)</f>
        <v>#N/A</v>
      </c>
      <c r="O69" s="69"/>
      <c r="P69" s="83"/>
      <c r="Q69" s="69"/>
      <c r="R69" s="69"/>
      <c r="S69" s="71"/>
      <c r="T69" s="71"/>
      <c r="U69" s="72" t="str">
        <f t="shared" si="0"/>
        <v/>
      </c>
      <c r="V69" s="85" t="str">
        <f>IFERROR(MIN(VLOOKUP($B69,'Measure&amp;Incentive Picklist'!$E:$J,5,FALSE)*F69*(G69/12000),U69),"")</f>
        <v/>
      </c>
      <c r="W69" s="127"/>
      <c r="X69" s="65">
        <f t="shared" si="3"/>
        <v>0</v>
      </c>
      <c r="Y69" s="65">
        <f t="shared" si="6"/>
        <v>0</v>
      </c>
      <c r="AB69" s="188" t="str">
        <f t="shared" si="2"/>
        <v/>
      </c>
      <c r="AF69" s="65">
        <f t="shared" si="4"/>
        <v>0</v>
      </c>
      <c r="AG69" s="65">
        <f t="shared" si="4"/>
        <v>0</v>
      </c>
    </row>
    <row r="70" spans="1:33" x14ac:dyDescent="0.25">
      <c r="A70" s="66">
        <f t="shared" si="5"/>
        <v>63</v>
      </c>
      <c r="B70" s="69"/>
      <c r="C70" s="66" t="e">
        <f>VLOOKUP(B70,'Measure&amp;Incentive Picklist'!E:J,2,FALSE)</f>
        <v>#N/A</v>
      </c>
      <c r="D70" s="79"/>
      <c r="E70" s="220"/>
      <c r="F70" s="70"/>
      <c r="G70" s="70"/>
      <c r="H70" s="70"/>
      <c r="I70" s="70"/>
      <c r="J70" s="70"/>
      <c r="L70" s="69"/>
      <c r="M70" s="65" t="e">
        <f>VLOOKUP(L70,'HVAC Picklist'!$A$2:$C$61,3,FALSE)</f>
        <v>#N/A</v>
      </c>
      <c r="N70" s="65" t="e">
        <f>VLOOKUP(L70,'HVAC Picklist'!$A$2:$D$61,4,FALSE)</f>
        <v>#N/A</v>
      </c>
      <c r="O70" s="69"/>
      <c r="P70" s="83"/>
      <c r="Q70" s="69"/>
      <c r="R70" s="69"/>
      <c r="S70" s="71"/>
      <c r="T70" s="71"/>
      <c r="U70" s="72" t="str">
        <f t="shared" si="0"/>
        <v/>
      </c>
      <c r="V70" s="85" t="str">
        <f>IFERROR(MIN(VLOOKUP($B70,'Measure&amp;Incentive Picklist'!$E:$J,5,FALSE)*F70*(G70/12000),U70),"")</f>
        <v/>
      </c>
      <c r="W70" s="127"/>
      <c r="X70" s="65">
        <f t="shared" si="3"/>
        <v>0</v>
      </c>
      <c r="Y70" s="65">
        <f t="shared" si="6"/>
        <v>0</v>
      </c>
      <c r="AB70" s="188" t="str">
        <f t="shared" si="2"/>
        <v/>
      </c>
      <c r="AF70" s="65">
        <f t="shared" si="4"/>
        <v>0</v>
      </c>
      <c r="AG70" s="65">
        <f t="shared" si="4"/>
        <v>0</v>
      </c>
    </row>
    <row r="71" spans="1:33" x14ac:dyDescent="0.25">
      <c r="A71" s="66">
        <f t="shared" si="5"/>
        <v>64</v>
      </c>
      <c r="B71" s="69"/>
      <c r="C71" s="66" t="e">
        <f>VLOOKUP(B71,'Measure&amp;Incentive Picklist'!E:J,2,FALSE)</f>
        <v>#N/A</v>
      </c>
      <c r="D71" s="79"/>
      <c r="E71" s="220"/>
      <c r="F71" s="70"/>
      <c r="G71" s="70"/>
      <c r="H71" s="70"/>
      <c r="I71" s="70"/>
      <c r="J71" s="70"/>
      <c r="L71" s="69"/>
      <c r="M71" s="65" t="e">
        <f>VLOOKUP(L71,'HVAC Picklist'!$A$2:$C$61,3,FALSE)</f>
        <v>#N/A</v>
      </c>
      <c r="N71" s="65" t="e">
        <f>VLOOKUP(L71,'HVAC Picklist'!$A$2:$D$61,4,FALSE)</f>
        <v>#N/A</v>
      </c>
      <c r="O71" s="69"/>
      <c r="P71" s="83"/>
      <c r="Q71" s="69"/>
      <c r="R71" s="69"/>
      <c r="S71" s="71"/>
      <c r="T71" s="71"/>
      <c r="U71" s="72" t="str">
        <f t="shared" si="0"/>
        <v/>
      </c>
      <c r="V71" s="85" t="str">
        <f>IFERROR(MIN(VLOOKUP($B71,'Measure&amp;Incentive Picklist'!$E:$J,5,FALSE)*F71*(G71/12000),U71),"")</f>
        <v/>
      </c>
      <c r="W71" s="127"/>
      <c r="X71" s="65">
        <f t="shared" si="3"/>
        <v>0</v>
      </c>
      <c r="Y71" s="65">
        <f t="shared" si="6"/>
        <v>0</v>
      </c>
      <c r="AB71" s="188" t="str">
        <f t="shared" si="2"/>
        <v/>
      </c>
      <c r="AF71" s="65">
        <f t="shared" si="4"/>
        <v>0</v>
      </c>
      <c r="AG71" s="65">
        <f t="shared" si="4"/>
        <v>0</v>
      </c>
    </row>
    <row r="72" spans="1:33" x14ac:dyDescent="0.25">
      <c r="A72" s="66">
        <f t="shared" si="5"/>
        <v>65</v>
      </c>
      <c r="B72" s="69"/>
      <c r="C72" s="66" t="e">
        <f>VLOOKUP(B72,'Measure&amp;Incentive Picklist'!E:J,2,FALSE)</f>
        <v>#N/A</v>
      </c>
      <c r="D72" s="79"/>
      <c r="E72" s="220"/>
      <c r="F72" s="70"/>
      <c r="G72" s="70"/>
      <c r="H72" s="70"/>
      <c r="I72" s="70"/>
      <c r="J72" s="70"/>
      <c r="L72" s="69"/>
      <c r="M72" s="65" t="e">
        <f>VLOOKUP(L72,'HVAC Picklist'!$A$2:$C$61,3,FALSE)</f>
        <v>#N/A</v>
      </c>
      <c r="N72" s="65" t="e">
        <f>VLOOKUP(L72,'HVAC Picklist'!$A$2:$D$61,4,FALSE)</f>
        <v>#N/A</v>
      </c>
      <c r="O72" s="69"/>
      <c r="P72" s="83"/>
      <c r="Q72" s="69"/>
      <c r="R72" s="69"/>
      <c r="S72" s="71"/>
      <c r="T72" s="71"/>
      <c r="U72" s="72" t="str">
        <f t="shared" ref="U72:U135" si="7">IF(AND(S72="",T72=""),"",$S72+$T72)</f>
        <v/>
      </c>
      <c r="V72" s="85" t="str">
        <f>IFERROR(MIN(VLOOKUP($B72,'Measure&amp;Incentive Picklist'!$E:$J,5,FALSE)*F72*(G72/12000),U72),"")</f>
        <v/>
      </c>
      <c r="W72" s="127"/>
      <c r="X72" s="65">
        <f t="shared" si="3"/>
        <v>0</v>
      </c>
      <c r="Y72" s="65">
        <f t="shared" ref="Y72:Y103" si="8">IF(AND(B72&gt;0,ISERROR(X144)),1,0)</f>
        <v>0</v>
      </c>
      <c r="AB72" s="188" t="str">
        <f t="shared" ref="AB72:AB135" si="9">IF(OR(AND(OR(L72=AD$8,L72=AD$9,L72=AD$10,L72=AD$11,L72=AD$12,L72=AD$13,L72=AD$14,L72=AD$15,L72=AD$16,L72=AD$17,L72=AD$18,L72=AD$19,L72=AD$20,L72=AD$21,L72=AD$22,L72=AD$23,L72=AD$24,L72=AD$25,L72=AD$26,L72=AD$27,L72=AD$28,L72=AD$29,L72=AD$30,L72=AD$31,L72=AD$32,L72=AD$33,L72=AD$34,L72=AD$35,L72=AD$36,L72=AD$37,L72=AD$38,L72=AD$39,L72=AD$40,L72=AD$41,L72=AD$42,L72=AD$43,L72=AD$44,L72=AD$45,L72=AD$46,L72=AD$47,L72=AD$48,L72=AD$49,L72=AD$50,L72=AD$51,L72=AD$52,L72=AD$53,),O72=AE$12),AND(OR(L72=AD$54,L72=AD$55,L72=AD$56,L72=AD$57,L72=AD$58,L72=AD$59,L72=AD$60,L72=AD$61,L72=AD$62,L72=AD$63,L72=AD$64), OR(O72=AE$8,O72=AE$9,O72=AE$10)),AND(OR(L72=AD$65,L72=AD$66),O72=AE$12),AND(L72=AD$67,O72=AE$11)),1,IF(OR(L72="",O72=""),"","Error"))</f>
        <v/>
      </c>
      <c r="AF72" s="65">
        <f t="shared" si="4"/>
        <v>0</v>
      </c>
      <c r="AG72" s="65">
        <f t="shared" si="4"/>
        <v>0</v>
      </c>
    </row>
    <row r="73" spans="1:33" x14ac:dyDescent="0.25">
      <c r="A73" s="66">
        <f t="shared" si="5"/>
        <v>66</v>
      </c>
      <c r="B73" s="69"/>
      <c r="C73" s="66" t="e">
        <f>VLOOKUP(B73,'Measure&amp;Incentive Picklist'!E:J,2,FALSE)</f>
        <v>#N/A</v>
      </c>
      <c r="D73" s="79"/>
      <c r="E73" s="220"/>
      <c r="F73" s="70"/>
      <c r="G73" s="70"/>
      <c r="H73" s="70"/>
      <c r="I73" s="70"/>
      <c r="J73" s="70"/>
      <c r="L73" s="69"/>
      <c r="M73" s="65" t="e">
        <f>VLOOKUP(L73,'HVAC Picklist'!$A$2:$C$61,3,FALSE)</f>
        <v>#N/A</v>
      </c>
      <c r="N73" s="65" t="e">
        <f>VLOOKUP(L73,'HVAC Picklist'!$A$2:$D$61,4,FALSE)</f>
        <v>#N/A</v>
      </c>
      <c r="O73" s="69"/>
      <c r="P73" s="83"/>
      <c r="Q73" s="69"/>
      <c r="R73" s="69"/>
      <c r="S73" s="71"/>
      <c r="T73" s="71"/>
      <c r="U73" s="72" t="str">
        <f t="shared" si="7"/>
        <v/>
      </c>
      <c r="V73" s="85" t="str">
        <f>IFERROR(MIN(VLOOKUP($B73,'Measure&amp;Incentive Picklist'!$E:$J,5,FALSE)*F73*(G73/12000),U73),"")</f>
        <v/>
      </c>
      <c r="W73" s="127"/>
      <c r="X73" s="65">
        <f t="shared" ref="X73:X136" si="10">IF(OR(B73&gt;"",D73&gt;0,E73&gt;0,F73&gt;0,G73&gt;0,H73&gt;0,I73&gt;0,J73&gt;0,K73&gt;0,L73&gt;"",O73&gt;"",Q73&gt;0,R73&gt;0,S73&gt;0,T73&gt;0,P73&gt;0,W73&gt;0),1,0)</f>
        <v>0</v>
      </c>
      <c r="Y73" s="65">
        <f t="shared" si="8"/>
        <v>0</v>
      </c>
      <c r="AB73" s="188" t="str">
        <f t="shared" si="9"/>
        <v/>
      </c>
      <c r="AF73" s="65">
        <f t="shared" ref="AF73:AG136" si="11">IF(ISERROR(U73),1,0)</f>
        <v>0</v>
      </c>
      <c r="AG73" s="65">
        <f t="shared" si="11"/>
        <v>0</v>
      </c>
    </row>
    <row r="74" spans="1:33" x14ac:dyDescent="0.25">
      <c r="A74" s="66">
        <f t="shared" si="5"/>
        <v>67</v>
      </c>
      <c r="B74" s="69"/>
      <c r="C74" s="66" t="e">
        <f>VLOOKUP(B74,'Measure&amp;Incentive Picklist'!E:J,2,FALSE)</f>
        <v>#N/A</v>
      </c>
      <c r="D74" s="79"/>
      <c r="E74" s="220"/>
      <c r="F74" s="70"/>
      <c r="G74" s="70"/>
      <c r="H74" s="70"/>
      <c r="I74" s="70"/>
      <c r="J74" s="70"/>
      <c r="L74" s="69"/>
      <c r="M74" s="65" t="e">
        <f>VLOOKUP(L74,'HVAC Picklist'!$A$2:$C$61,3,FALSE)</f>
        <v>#N/A</v>
      </c>
      <c r="N74" s="65" t="e">
        <f>VLOOKUP(L74,'HVAC Picklist'!$A$2:$D$61,4,FALSE)</f>
        <v>#N/A</v>
      </c>
      <c r="O74" s="69"/>
      <c r="P74" s="83"/>
      <c r="Q74" s="69"/>
      <c r="R74" s="69"/>
      <c r="S74" s="71"/>
      <c r="T74" s="71"/>
      <c r="U74" s="72" t="str">
        <f t="shared" si="7"/>
        <v/>
      </c>
      <c r="V74" s="85" t="str">
        <f>IFERROR(MIN(VLOOKUP($B74,'Measure&amp;Incentive Picklist'!$E:$J,5,FALSE)*F74*(G74/12000),U74),"")</f>
        <v/>
      </c>
      <c r="W74" s="127"/>
      <c r="X74" s="65">
        <f t="shared" si="10"/>
        <v>0</v>
      </c>
      <c r="Y74" s="65">
        <f t="shared" si="8"/>
        <v>0</v>
      </c>
      <c r="AB74" s="188" t="str">
        <f t="shared" si="9"/>
        <v/>
      </c>
      <c r="AF74" s="65">
        <f t="shared" si="11"/>
        <v>0</v>
      </c>
      <c r="AG74" s="65">
        <f t="shared" si="11"/>
        <v>0</v>
      </c>
    </row>
    <row r="75" spans="1:33" x14ac:dyDescent="0.25">
      <c r="A75" s="66">
        <f t="shared" ref="A75:A138" si="12">A74+1</f>
        <v>68</v>
      </c>
      <c r="B75" s="69"/>
      <c r="C75" s="66" t="e">
        <f>VLOOKUP(B75,'Measure&amp;Incentive Picklist'!E:J,2,FALSE)</f>
        <v>#N/A</v>
      </c>
      <c r="D75" s="79"/>
      <c r="E75" s="220"/>
      <c r="F75" s="70"/>
      <c r="G75" s="70"/>
      <c r="H75" s="70"/>
      <c r="I75" s="70"/>
      <c r="J75" s="70"/>
      <c r="L75" s="69"/>
      <c r="M75" s="65" t="e">
        <f>VLOOKUP(L75,'HVAC Picklist'!$A$2:$C$61,3,FALSE)</f>
        <v>#N/A</v>
      </c>
      <c r="N75" s="65" t="e">
        <f>VLOOKUP(L75,'HVAC Picklist'!$A$2:$D$61,4,FALSE)</f>
        <v>#N/A</v>
      </c>
      <c r="O75" s="69"/>
      <c r="P75" s="83"/>
      <c r="Q75" s="69"/>
      <c r="R75" s="69"/>
      <c r="S75" s="71"/>
      <c r="T75" s="71"/>
      <c r="U75" s="72" t="str">
        <f t="shared" si="7"/>
        <v/>
      </c>
      <c r="V75" s="85" t="str">
        <f>IFERROR(MIN(VLOOKUP($B75,'Measure&amp;Incentive Picklist'!$E:$J,5,FALSE)*F75*(G75/12000),U75),"")</f>
        <v/>
      </c>
      <c r="W75" s="127"/>
      <c r="X75" s="65">
        <f t="shared" si="10"/>
        <v>0</v>
      </c>
      <c r="Y75" s="65">
        <f t="shared" si="8"/>
        <v>0</v>
      </c>
      <c r="AB75" s="188" t="str">
        <f t="shared" si="9"/>
        <v/>
      </c>
      <c r="AF75" s="65">
        <f t="shared" si="11"/>
        <v>0</v>
      </c>
      <c r="AG75" s="65">
        <f t="shared" si="11"/>
        <v>0</v>
      </c>
    </row>
    <row r="76" spans="1:33" x14ac:dyDescent="0.25">
      <c r="A76" s="66">
        <f t="shared" si="12"/>
        <v>69</v>
      </c>
      <c r="B76" s="69"/>
      <c r="C76" s="66" t="e">
        <f>VLOOKUP(B76,'Measure&amp;Incentive Picklist'!E:J,2,FALSE)</f>
        <v>#N/A</v>
      </c>
      <c r="D76" s="79"/>
      <c r="E76" s="220"/>
      <c r="F76" s="70"/>
      <c r="G76" s="70"/>
      <c r="H76" s="70"/>
      <c r="I76" s="70"/>
      <c r="J76" s="70"/>
      <c r="L76" s="69"/>
      <c r="M76" s="65" t="e">
        <f>VLOOKUP(L76,'HVAC Picklist'!$A$2:$C$61,3,FALSE)</f>
        <v>#N/A</v>
      </c>
      <c r="N76" s="65" t="e">
        <f>VLOOKUP(L76,'HVAC Picklist'!$A$2:$D$61,4,FALSE)</f>
        <v>#N/A</v>
      </c>
      <c r="O76" s="69"/>
      <c r="P76" s="83"/>
      <c r="Q76" s="69"/>
      <c r="R76" s="69"/>
      <c r="S76" s="71"/>
      <c r="T76" s="71"/>
      <c r="U76" s="72" t="str">
        <f t="shared" si="7"/>
        <v/>
      </c>
      <c r="V76" s="85" t="str">
        <f>IFERROR(MIN(VLOOKUP($B76,'Measure&amp;Incentive Picklist'!$E:$J,5,FALSE)*F76*(G76/12000),U76),"")</f>
        <v/>
      </c>
      <c r="W76" s="127"/>
      <c r="X76" s="65">
        <f t="shared" si="10"/>
        <v>0</v>
      </c>
      <c r="Y76" s="65">
        <f t="shared" si="8"/>
        <v>0</v>
      </c>
      <c r="AB76" s="188" t="str">
        <f t="shared" si="9"/>
        <v/>
      </c>
      <c r="AF76" s="65">
        <f t="shared" si="11"/>
        <v>0</v>
      </c>
      <c r="AG76" s="65">
        <f t="shared" si="11"/>
        <v>0</v>
      </c>
    </row>
    <row r="77" spans="1:33" x14ac:dyDescent="0.25">
      <c r="A77" s="66">
        <f t="shared" si="12"/>
        <v>70</v>
      </c>
      <c r="B77" s="69"/>
      <c r="C77" s="66" t="e">
        <f>VLOOKUP(B77,'Measure&amp;Incentive Picklist'!E:J,2,FALSE)</f>
        <v>#N/A</v>
      </c>
      <c r="D77" s="79"/>
      <c r="E77" s="220"/>
      <c r="F77" s="70"/>
      <c r="G77" s="70"/>
      <c r="H77" s="70"/>
      <c r="I77" s="70"/>
      <c r="J77" s="70"/>
      <c r="L77" s="69"/>
      <c r="M77" s="65" t="e">
        <f>VLOOKUP(L77,'HVAC Picklist'!$A$2:$C$61,3,FALSE)</f>
        <v>#N/A</v>
      </c>
      <c r="N77" s="65" t="e">
        <f>VLOOKUP(L77,'HVAC Picklist'!$A$2:$D$61,4,FALSE)</f>
        <v>#N/A</v>
      </c>
      <c r="O77" s="69"/>
      <c r="P77" s="83"/>
      <c r="Q77" s="69"/>
      <c r="R77" s="69"/>
      <c r="S77" s="71"/>
      <c r="T77" s="71"/>
      <c r="U77" s="72" t="str">
        <f t="shared" si="7"/>
        <v/>
      </c>
      <c r="V77" s="85" t="str">
        <f>IFERROR(MIN(VLOOKUP($B77,'Measure&amp;Incentive Picklist'!$E:$J,5,FALSE)*F77*(G77/12000),U77),"")</f>
        <v/>
      </c>
      <c r="W77" s="127"/>
      <c r="X77" s="65">
        <f t="shared" si="10"/>
        <v>0</v>
      </c>
      <c r="Y77" s="65">
        <f t="shared" si="8"/>
        <v>0</v>
      </c>
      <c r="AB77" s="188" t="str">
        <f t="shared" si="9"/>
        <v/>
      </c>
      <c r="AF77" s="65">
        <f t="shared" si="11"/>
        <v>0</v>
      </c>
      <c r="AG77" s="65">
        <f t="shared" si="11"/>
        <v>0</v>
      </c>
    </row>
    <row r="78" spans="1:33" x14ac:dyDescent="0.25">
      <c r="A78" s="66">
        <f t="shared" si="12"/>
        <v>71</v>
      </c>
      <c r="B78" s="69"/>
      <c r="C78" s="66" t="e">
        <f>VLOOKUP(B78,'Measure&amp;Incentive Picklist'!E:J,2,FALSE)</f>
        <v>#N/A</v>
      </c>
      <c r="D78" s="79"/>
      <c r="E78" s="220"/>
      <c r="F78" s="70"/>
      <c r="G78" s="70"/>
      <c r="H78" s="70"/>
      <c r="I78" s="70"/>
      <c r="J78" s="70"/>
      <c r="L78" s="69"/>
      <c r="M78" s="65" t="e">
        <f>VLOOKUP(L78,'HVAC Picklist'!$A$2:$C$61,3,FALSE)</f>
        <v>#N/A</v>
      </c>
      <c r="N78" s="65" t="e">
        <f>VLOOKUP(L78,'HVAC Picklist'!$A$2:$D$61,4,FALSE)</f>
        <v>#N/A</v>
      </c>
      <c r="O78" s="69"/>
      <c r="P78" s="83"/>
      <c r="Q78" s="69"/>
      <c r="R78" s="69"/>
      <c r="S78" s="71"/>
      <c r="T78" s="71"/>
      <c r="U78" s="72" t="str">
        <f t="shared" si="7"/>
        <v/>
      </c>
      <c r="V78" s="85" t="str">
        <f>IFERROR(MIN(VLOOKUP($B78,'Measure&amp;Incentive Picklist'!$E:$J,5,FALSE)*F78*(G78/12000),U78),"")</f>
        <v/>
      </c>
      <c r="W78" s="127"/>
      <c r="X78" s="65">
        <f t="shared" si="10"/>
        <v>0</v>
      </c>
      <c r="Y78" s="65">
        <f t="shared" si="8"/>
        <v>0</v>
      </c>
      <c r="AB78" s="188" t="str">
        <f t="shared" si="9"/>
        <v/>
      </c>
      <c r="AF78" s="65">
        <f t="shared" si="11"/>
        <v>0</v>
      </c>
      <c r="AG78" s="65">
        <f t="shared" si="11"/>
        <v>0</v>
      </c>
    </row>
    <row r="79" spans="1:33" x14ac:dyDescent="0.25">
      <c r="A79" s="66">
        <f t="shared" si="12"/>
        <v>72</v>
      </c>
      <c r="B79" s="69"/>
      <c r="C79" s="66" t="e">
        <f>VLOOKUP(B79,'Measure&amp;Incentive Picklist'!E:J,2,FALSE)</f>
        <v>#N/A</v>
      </c>
      <c r="D79" s="79"/>
      <c r="E79" s="220"/>
      <c r="F79" s="70"/>
      <c r="G79" s="70"/>
      <c r="H79" s="70"/>
      <c r="I79" s="70"/>
      <c r="J79" s="70"/>
      <c r="L79" s="69"/>
      <c r="M79" s="65" t="e">
        <f>VLOOKUP(L79,'HVAC Picklist'!$A$2:$C$61,3,FALSE)</f>
        <v>#N/A</v>
      </c>
      <c r="N79" s="65" t="e">
        <f>VLOOKUP(L79,'HVAC Picklist'!$A$2:$D$61,4,FALSE)</f>
        <v>#N/A</v>
      </c>
      <c r="O79" s="69"/>
      <c r="P79" s="83"/>
      <c r="Q79" s="69"/>
      <c r="R79" s="69"/>
      <c r="S79" s="71"/>
      <c r="T79" s="71"/>
      <c r="U79" s="72" t="str">
        <f t="shared" si="7"/>
        <v/>
      </c>
      <c r="V79" s="85" t="str">
        <f>IFERROR(MIN(VLOOKUP($B79,'Measure&amp;Incentive Picklist'!$E:$J,5,FALSE)*F79*(G79/12000),U79),"")</f>
        <v/>
      </c>
      <c r="W79" s="127"/>
      <c r="X79" s="65">
        <f t="shared" si="10"/>
        <v>0</v>
      </c>
      <c r="Y79" s="65">
        <f t="shared" si="8"/>
        <v>0</v>
      </c>
      <c r="AB79" s="188" t="str">
        <f t="shared" si="9"/>
        <v/>
      </c>
      <c r="AF79" s="65">
        <f t="shared" si="11"/>
        <v>0</v>
      </c>
      <c r="AG79" s="65">
        <f t="shared" si="11"/>
        <v>0</v>
      </c>
    </row>
    <row r="80" spans="1:33" x14ac:dyDescent="0.25">
      <c r="A80" s="66">
        <f t="shared" si="12"/>
        <v>73</v>
      </c>
      <c r="B80" s="69"/>
      <c r="C80" s="66" t="e">
        <f>VLOOKUP(B80,'Measure&amp;Incentive Picklist'!E:J,2,FALSE)</f>
        <v>#N/A</v>
      </c>
      <c r="D80" s="79"/>
      <c r="E80" s="220"/>
      <c r="F80" s="70"/>
      <c r="G80" s="70"/>
      <c r="H80" s="70"/>
      <c r="I80" s="70"/>
      <c r="J80" s="70"/>
      <c r="L80" s="69"/>
      <c r="M80" s="65" t="e">
        <f>VLOOKUP(L80,'HVAC Picklist'!$A$2:$C$61,3,FALSE)</f>
        <v>#N/A</v>
      </c>
      <c r="N80" s="65" t="e">
        <f>VLOOKUP(L80,'HVAC Picklist'!$A$2:$D$61,4,FALSE)</f>
        <v>#N/A</v>
      </c>
      <c r="O80" s="69"/>
      <c r="P80" s="83"/>
      <c r="Q80" s="69"/>
      <c r="R80" s="69"/>
      <c r="S80" s="71"/>
      <c r="T80" s="71"/>
      <c r="U80" s="72" t="str">
        <f t="shared" si="7"/>
        <v/>
      </c>
      <c r="V80" s="85" t="str">
        <f>IFERROR(MIN(VLOOKUP($B80,'Measure&amp;Incentive Picklist'!$E:$J,5,FALSE)*F80*(G80/12000),U80),"")</f>
        <v/>
      </c>
      <c r="W80" s="127"/>
      <c r="X80" s="65">
        <f t="shared" si="10"/>
        <v>0</v>
      </c>
      <c r="Y80" s="65">
        <f t="shared" si="8"/>
        <v>0</v>
      </c>
      <c r="AB80" s="188" t="str">
        <f t="shared" si="9"/>
        <v/>
      </c>
      <c r="AF80" s="65">
        <f t="shared" si="11"/>
        <v>0</v>
      </c>
      <c r="AG80" s="65">
        <f t="shared" si="11"/>
        <v>0</v>
      </c>
    </row>
    <row r="81" spans="1:33" x14ac:dyDescent="0.25">
      <c r="A81" s="66">
        <f t="shared" si="12"/>
        <v>74</v>
      </c>
      <c r="B81" s="69"/>
      <c r="C81" s="66" t="e">
        <f>VLOOKUP(B81,'Measure&amp;Incentive Picklist'!E:J,2,FALSE)</f>
        <v>#N/A</v>
      </c>
      <c r="D81" s="79"/>
      <c r="E81" s="220"/>
      <c r="F81" s="70"/>
      <c r="G81" s="70"/>
      <c r="H81" s="70"/>
      <c r="I81" s="70"/>
      <c r="J81" s="70"/>
      <c r="L81" s="69"/>
      <c r="M81" s="65" t="e">
        <f>VLOOKUP(L81,'HVAC Picklist'!$A$2:$C$61,3,FALSE)</f>
        <v>#N/A</v>
      </c>
      <c r="N81" s="65" t="e">
        <f>VLOOKUP(L81,'HVAC Picklist'!$A$2:$D$61,4,FALSE)</f>
        <v>#N/A</v>
      </c>
      <c r="O81" s="69"/>
      <c r="P81" s="83"/>
      <c r="Q81" s="69"/>
      <c r="R81" s="69"/>
      <c r="S81" s="71"/>
      <c r="T81" s="71"/>
      <c r="U81" s="72" t="str">
        <f t="shared" si="7"/>
        <v/>
      </c>
      <c r="V81" s="85" t="str">
        <f>IFERROR(MIN(VLOOKUP($B81,'Measure&amp;Incentive Picklist'!$E:$J,5,FALSE)*F81*(G81/12000),U81),"")</f>
        <v/>
      </c>
      <c r="W81" s="127"/>
      <c r="X81" s="65">
        <f t="shared" si="10"/>
        <v>0</v>
      </c>
      <c r="Y81" s="65">
        <f t="shared" si="8"/>
        <v>0</v>
      </c>
      <c r="AB81" s="188" t="str">
        <f t="shared" si="9"/>
        <v/>
      </c>
      <c r="AF81" s="65">
        <f t="shared" si="11"/>
        <v>0</v>
      </c>
      <c r="AG81" s="65">
        <f t="shared" si="11"/>
        <v>0</v>
      </c>
    </row>
    <row r="82" spans="1:33" x14ac:dyDescent="0.25">
      <c r="A82" s="66">
        <f t="shared" si="12"/>
        <v>75</v>
      </c>
      <c r="B82" s="69"/>
      <c r="C82" s="66" t="e">
        <f>VLOOKUP(B82,'Measure&amp;Incentive Picklist'!E:J,2,FALSE)</f>
        <v>#N/A</v>
      </c>
      <c r="D82" s="79"/>
      <c r="E82" s="220"/>
      <c r="F82" s="70"/>
      <c r="G82" s="70"/>
      <c r="H82" s="70"/>
      <c r="I82" s="70"/>
      <c r="J82" s="70"/>
      <c r="L82" s="69"/>
      <c r="M82" s="65" t="e">
        <f>VLOOKUP(L82,'HVAC Picklist'!$A$2:$C$61,3,FALSE)</f>
        <v>#N/A</v>
      </c>
      <c r="N82" s="65" t="e">
        <f>VLOOKUP(L82,'HVAC Picklist'!$A$2:$D$61,4,FALSE)</f>
        <v>#N/A</v>
      </c>
      <c r="O82" s="69"/>
      <c r="P82" s="83"/>
      <c r="Q82" s="69"/>
      <c r="R82" s="69"/>
      <c r="S82" s="71"/>
      <c r="T82" s="71"/>
      <c r="U82" s="72" t="str">
        <f t="shared" si="7"/>
        <v/>
      </c>
      <c r="V82" s="85" t="str">
        <f>IFERROR(MIN(VLOOKUP($B82,'Measure&amp;Incentive Picklist'!$E:$J,5,FALSE)*F82*(G82/12000),U82),"")</f>
        <v/>
      </c>
      <c r="W82" s="127"/>
      <c r="X82" s="65">
        <f t="shared" si="10"/>
        <v>0</v>
      </c>
      <c r="Y82" s="65">
        <f t="shared" si="8"/>
        <v>0</v>
      </c>
      <c r="AB82" s="188" t="str">
        <f t="shared" si="9"/>
        <v/>
      </c>
      <c r="AF82" s="65">
        <f t="shared" si="11"/>
        <v>0</v>
      </c>
      <c r="AG82" s="65">
        <f t="shared" si="11"/>
        <v>0</v>
      </c>
    </row>
    <row r="83" spans="1:33" x14ac:dyDescent="0.25">
      <c r="A83" s="66">
        <f t="shared" si="12"/>
        <v>76</v>
      </c>
      <c r="B83" s="69"/>
      <c r="C83" s="66" t="e">
        <f>VLOOKUP(B83,'Measure&amp;Incentive Picklist'!E:J,2,FALSE)</f>
        <v>#N/A</v>
      </c>
      <c r="D83" s="79"/>
      <c r="E83" s="220"/>
      <c r="F83" s="70"/>
      <c r="G83" s="70"/>
      <c r="H83" s="70"/>
      <c r="I83" s="70"/>
      <c r="J83" s="70"/>
      <c r="L83" s="69"/>
      <c r="M83" s="65" t="e">
        <f>VLOOKUP(L83,'HVAC Picklist'!$A$2:$C$61,3,FALSE)</f>
        <v>#N/A</v>
      </c>
      <c r="N83" s="65" t="e">
        <f>VLOOKUP(L83,'HVAC Picklist'!$A$2:$D$61,4,FALSE)</f>
        <v>#N/A</v>
      </c>
      <c r="O83" s="69"/>
      <c r="P83" s="83"/>
      <c r="Q83" s="69"/>
      <c r="R83" s="69"/>
      <c r="S83" s="71"/>
      <c r="T83" s="71"/>
      <c r="U83" s="72" t="str">
        <f t="shared" si="7"/>
        <v/>
      </c>
      <c r="V83" s="85" t="str">
        <f>IFERROR(MIN(VLOOKUP($B83,'Measure&amp;Incentive Picklist'!$E:$J,5,FALSE)*F83*(G83/12000),U83),"")</f>
        <v/>
      </c>
      <c r="W83" s="127"/>
      <c r="X83" s="65">
        <f t="shared" si="10"/>
        <v>0</v>
      </c>
      <c r="Y83" s="65">
        <f t="shared" si="8"/>
        <v>0</v>
      </c>
      <c r="AB83" s="188" t="str">
        <f t="shared" si="9"/>
        <v/>
      </c>
      <c r="AF83" s="65">
        <f t="shared" si="11"/>
        <v>0</v>
      </c>
      <c r="AG83" s="65">
        <f t="shared" si="11"/>
        <v>0</v>
      </c>
    </row>
    <row r="84" spans="1:33" x14ac:dyDescent="0.25">
      <c r="A84" s="66">
        <f t="shared" si="12"/>
        <v>77</v>
      </c>
      <c r="B84" s="69"/>
      <c r="C84" s="66" t="e">
        <f>VLOOKUP(B84,'Measure&amp;Incentive Picklist'!E:J,2,FALSE)</f>
        <v>#N/A</v>
      </c>
      <c r="D84" s="79"/>
      <c r="E84" s="220"/>
      <c r="F84" s="70"/>
      <c r="G84" s="70"/>
      <c r="H84" s="70"/>
      <c r="I84" s="70"/>
      <c r="J84" s="70"/>
      <c r="L84" s="69"/>
      <c r="M84" s="65" t="e">
        <f>VLOOKUP(L84,'HVAC Picklist'!$A$2:$C$61,3,FALSE)</f>
        <v>#N/A</v>
      </c>
      <c r="N84" s="65" t="e">
        <f>VLOOKUP(L84,'HVAC Picklist'!$A$2:$D$61,4,FALSE)</f>
        <v>#N/A</v>
      </c>
      <c r="O84" s="69"/>
      <c r="P84" s="83"/>
      <c r="Q84" s="69"/>
      <c r="R84" s="69"/>
      <c r="S84" s="71"/>
      <c r="T84" s="71"/>
      <c r="U84" s="72" t="str">
        <f t="shared" si="7"/>
        <v/>
      </c>
      <c r="V84" s="85" t="str">
        <f>IFERROR(MIN(VLOOKUP($B84,'Measure&amp;Incentive Picklist'!$E:$J,5,FALSE)*F84*(G84/12000),U84),"")</f>
        <v/>
      </c>
      <c r="W84" s="127"/>
      <c r="X84" s="65">
        <f t="shared" si="10"/>
        <v>0</v>
      </c>
      <c r="Y84" s="65">
        <f t="shared" si="8"/>
        <v>0</v>
      </c>
      <c r="AB84" s="188" t="str">
        <f t="shared" si="9"/>
        <v/>
      </c>
      <c r="AF84" s="65">
        <f t="shared" si="11"/>
        <v>0</v>
      </c>
      <c r="AG84" s="65">
        <f t="shared" si="11"/>
        <v>0</v>
      </c>
    </row>
    <row r="85" spans="1:33" x14ac:dyDescent="0.25">
      <c r="A85" s="66">
        <f t="shared" si="12"/>
        <v>78</v>
      </c>
      <c r="B85" s="69"/>
      <c r="C85" s="66" t="e">
        <f>VLOOKUP(B85,'Measure&amp;Incentive Picklist'!E:J,2,FALSE)</f>
        <v>#N/A</v>
      </c>
      <c r="D85" s="79"/>
      <c r="E85" s="220"/>
      <c r="F85" s="70"/>
      <c r="G85" s="70"/>
      <c r="H85" s="70"/>
      <c r="I85" s="70"/>
      <c r="J85" s="70"/>
      <c r="L85" s="69"/>
      <c r="M85" s="65" t="e">
        <f>VLOOKUP(L85,'HVAC Picklist'!$A$2:$C$61,3,FALSE)</f>
        <v>#N/A</v>
      </c>
      <c r="N85" s="65" t="e">
        <f>VLOOKUP(L85,'HVAC Picklist'!$A$2:$D$61,4,FALSE)</f>
        <v>#N/A</v>
      </c>
      <c r="O85" s="69"/>
      <c r="P85" s="83"/>
      <c r="Q85" s="69"/>
      <c r="R85" s="69"/>
      <c r="S85" s="71"/>
      <c r="T85" s="71"/>
      <c r="U85" s="72" t="str">
        <f t="shared" si="7"/>
        <v/>
      </c>
      <c r="V85" s="85" t="str">
        <f>IFERROR(MIN(VLOOKUP($B85,'Measure&amp;Incentive Picklist'!$E:$J,5,FALSE)*F85*(G85/12000),U85),"")</f>
        <v/>
      </c>
      <c r="W85" s="127"/>
      <c r="X85" s="65">
        <f t="shared" si="10"/>
        <v>0</v>
      </c>
      <c r="Y85" s="65">
        <f t="shared" si="8"/>
        <v>0</v>
      </c>
      <c r="AB85" s="188" t="str">
        <f t="shared" si="9"/>
        <v/>
      </c>
      <c r="AF85" s="65">
        <f t="shared" si="11"/>
        <v>0</v>
      </c>
      <c r="AG85" s="65">
        <f t="shared" si="11"/>
        <v>0</v>
      </c>
    </row>
    <row r="86" spans="1:33" x14ac:dyDescent="0.25">
      <c r="A86" s="66">
        <f t="shared" si="12"/>
        <v>79</v>
      </c>
      <c r="B86" s="69"/>
      <c r="C86" s="66" t="e">
        <f>VLOOKUP(B86,'Measure&amp;Incentive Picklist'!E:J,2,FALSE)</f>
        <v>#N/A</v>
      </c>
      <c r="D86" s="79"/>
      <c r="E86" s="220"/>
      <c r="F86" s="70"/>
      <c r="G86" s="70"/>
      <c r="H86" s="70"/>
      <c r="I86" s="70"/>
      <c r="J86" s="70"/>
      <c r="L86" s="69"/>
      <c r="M86" s="65" t="e">
        <f>VLOOKUP(L86,'HVAC Picklist'!$A$2:$C$61,3,FALSE)</f>
        <v>#N/A</v>
      </c>
      <c r="N86" s="65" t="e">
        <f>VLOOKUP(L86,'HVAC Picklist'!$A$2:$D$61,4,FALSE)</f>
        <v>#N/A</v>
      </c>
      <c r="O86" s="69"/>
      <c r="P86" s="83"/>
      <c r="Q86" s="69"/>
      <c r="R86" s="69"/>
      <c r="S86" s="71"/>
      <c r="T86" s="71"/>
      <c r="U86" s="72" t="str">
        <f t="shared" si="7"/>
        <v/>
      </c>
      <c r="V86" s="85" t="str">
        <f>IFERROR(MIN(VLOOKUP($B86,'Measure&amp;Incentive Picklist'!$E:$J,5,FALSE)*F86*(G86/12000),U86),"")</f>
        <v/>
      </c>
      <c r="W86" s="127"/>
      <c r="X86" s="65">
        <f t="shared" si="10"/>
        <v>0</v>
      </c>
      <c r="Y86" s="65">
        <f t="shared" si="8"/>
        <v>0</v>
      </c>
      <c r="AB86" s="188" t="str">
        <f t="shared" si="9"/>
        <v/>
      </c>
      <c r="AF86" s="65">
        <f t="shared" si="11"/>
        <v>0</v>
      </c>
      <c r="AG86" s="65">
        <f t="shared" si="11"/>
        <v>0</v>
      </c>
    </row>
    <row r="87" spans="1:33" x14ac:dyDescent="0.25">
      <c r="A87" s="66">
        <f t="shared" si="12"/>
        <v>80</v>
      </c>
      <c r="B87" s="69"/>
      <c r="C87" s="66" t="e">
        <f>VLOOKUP(B87,'Measure&amp;Incentive Picklist'!E:J,2,FALSE)</f>
        <v>#N/A</v>
      </c>
      <c r="D87" s="79"/>
      <c r="E87" s="220"/>
      <c r="F87" s="70"/>
      <c r="G87" s="70"/>
      <c r="H87" s="70"/>
      <c r="I87" s="70"/>
      <c r="J87" s="70"/>
      <c r="L87" s="69"/>
      <c r="M87" s="65" t="e">
        <f>VLOOKUP(L87,'HVAC Picklist'!$A$2:$C$61,3,FALSE)</f>
        <v>#N/A</v>
      </c>
      <c r="N87" s="65" t="e">
        <f>VLOOKUP(L87,'HVAC Picklist'!$A$2:$D$61,4,FALSE)</f>
        <v>#N/A</v>
      </c>
      <c r="O87" s="69"/>
      <c r="P87" s="83"/>
      <c r="Q87" s="69"/>
      <c r="R87" s="69"/>
      <c r="S87" s="71"/>
      <c r="T87" s="71"/>
      <c r="U87" s="72" t="str">
        <f t="shared" si="7"/>
        <v/>
      </c>
      <c r="V87" s="85" t="str">
        <f>IFERROR(MIN(VLOOKUP($B87,'Measure&amp;Incentive Picklist'!$E:$J,5,FALSE)*F87*(G87/12000),U87),"")</f>
        <v/>
      </c>
      <c r="W87" s="127"/>
      <c r="X87" s="65">
        <f t="shared" si="10"/>
        <v>0</v>
      </c>
      <c r="Y87" s="65">
        <f t="shared" si="8"/>
        <v>0</v>
      </c>
      <c r="AB87" s="188" t="str">
        <f t="shared" si="9"/>
        <v/>
      </c>
      <c r="AF87" s="65">
        <f t="shared" si="11"/>
        <v>0</v>
      </c>
      <c r="AG87" s="65">
        <f t="shared" si="11"/>
        <v>0</v>
      </c>
    </row>
    <row r="88" spans="1:33" x14ac:dyDescent="0.25">
      <c r="A88" s="66">
        <f t="shared" si="12"/>
        <v>81</v>
      </c>
      <c r="B88" s="69"/>
      <c r="C88" s="66" t="e">
        <f>VLOOKUP(B88,'Measure&amp;Incentive Picklist'!E:J,2,FALSE)</f>
        <v>#N/A</v>
      </c>
      <c r="D88" s="79"/>
      <c r="E88" s="220"/>
      <c r="F88" s="70"/>
      <c r="G88" s="70"/>
      <c r="H88" s="70"/>
      <c r="I88" s="70"/>
      <c r="J88" s="70"/>
      <c r="L88" s="69"/>
      <c r="M88" s="65" t="e">
        <f>VLOOKUP(L88,'HVAC Picklist'!$A$2:$C$61,3,FALSE)</f>
        <v>#N/A</v>
      </c>
      <c r="N88" s="65" t="e">
        <f>VLOOKUP(L88,'HVAC Picklist'!$A$2:$D$61,4,FALSE)</f>
        <v>#N/A</v>
      </c>
      <c r="O88" s="69"/>
      <c r="P88" s="83"/>
      <c r="Q88" s="69"/>
      <c r="R88" s="69"/>
      <c r="S88" s="71"/>
      <c r="T88" s="71"/>
      <c r="U88" s="72" t="str">
        <f t="shared" si="7"/>
        <v/>
      </c>
      <c r="V88" s="85" t="str">
        <f>IFERROR(MIN(VLOOKUP($B88,'Measure&amp;Incentive Picklist'!$E:$J,5,FALSE)*F88*(G88/12000),U88),"")</f>
        <v/>
      </c>
      <c r="W88" s="127"/>
      <c r="X88" s="65">
        <f t="shared" si="10"/>
        <v>0</v>
      </c>
      <c r="Y88" s="65">
        <f t="shared" si="8"/>
        <v>0</v>
      </c>
      <c r="AB88" s="188" t="str">
        <f t="shared" si="9"/>
        <v/>
      </c>
      <c r="AF88" s="65">
        <f t="shared" si="11"/>
        <v>0</v>
      </c>
      <c r="AG88" s="65">
        <f t="shared" si="11"/>
        <v>0</v>
      </c>
    </row>
    <row r="89" spans="1:33" x14ac:dyDescent="0.25">
      <c r="A89" s="66">
        <f t="shared" si="12"/>
        <v>82</v>
      </c>
      <c r="B89" s="69"/>
      <c r="C89" s="66" t="e">
        <f>VLOOKUP(B89,'Measure&amp;Incentive Picklist'!E:J,2,FALSE)</f>
        <v>#N/A</v>
      </c>
      <c r="D89" s="79"/>
      <c r="E89" s="220"/>
      <c r="F89" s="70"/>
      <c r="G89" s="70"/>
      <c r="H89" s="70"/>
      <c r="I89" s="70"/>
      <c r="J89" s="70"/>
      <c r="L89" s="69"/>
      <c r="M89" s="65" t="e">
        <f>VLOOKUP(L89,'HVAC Picklist'!$A$2:$C$61,3,FALSE)</f>
        <v>#N/A</v>
      </c>
      <c r="N89" s="65" t="e">
        <f>VLOOKUP(L89,'HVAC Picklist'!$A$2:$D$61,4,FALSE)</f>
        <v>#N/A</v>
      </c>
      <c r="O89" s="69"/>
      <c r="P89" s="83"/>
      <c r="Q89" s="69"/>
      <c r="R89" s="69"/>
      <c r="S89" s="71"/>
      <c r="T89" s="71"/>
      <c r="U89" s="72" t="str">
        <f t="shared" si="7"/>
        <v/>
      </c>
      <c r="V89" s="85" t="str">
        <f>IFERROR(MIN(VLOOKUP($B89,'Measure&amp;Incentive Picklist'!$E:$J,5,FALSE)*F89*(G89/12000),U89),"")</f>
        <v/>
      </c>
      <c r="W89" s="127"/>
      <c r="X89" s="65">
        <f t="shared" si="10"/>
        <v>0</v>
      </c>
      <c r="Y89" s="65">
        <f t="shared" si="8"/>
        <v>0</v>
      </c>
      <c r="AB89" s="188" t="str">
        <f t="shared" si="9"/>
        <v/>
      </c>
      <c r="AF89" s="65">
        <f t="shared" si="11"/>
        <v>0</v>
      </c>
      <c r="AG89" s="65">
        <f t="shared" si="11"/>
        <v>0</v>
      </c>
    </row>
    <row r="90" spans="1:33" x14ac:dyDescent="0.25">
      <c r="A90" s="66">
        <f t="shared" si="12"/>
        <v>83</v>
      </c>
      <c r="B90" s="69"/>
      <c r="C90" s="66" t="e">
        <f>VLOOKUP(B90,'Measure&amp;Incentive Picklist'!E:J,2,FALSE)</f>
        <v>#N/A</v>
      </c>
      <c r="D90" s="79"/>
      <c r="E90" s="220"/>
      <c r="F90" s="70"/>
      <c r="G90" s="70"/>
      <c r="H90" s="70"/>
      <c r="I90" s="70"/>
      <c r="J90" s="70"/>
      <c r="L90" s="69"/>
      <c r="M90" s="65" t="e">
        <f>VLOOKUP(L90,'HVAC Picklist'!$A$2:$C$61,3,FALSE)</f>
        <v>#N/A</v>
      </c>
      <c r="N90" s="65" t="e">
        <f>VLOOKUP(L90,'HVAC Picklist'!$A$2:$D$61,4,FALSE)</f>
        <v>#N/A</v>
      </c>
      <c r="O90" s="69"/>
      <c r="P90" s="83"/>
      <c r="Q90" s="69"/>
      <c r="R90" s="69"/>
      <c r="S90" s="71"/>
      <c r="T90" s="71"/>
      <c r="U90" s="72" t="str">
        <f t="shared" si="7"/>
        <v/>
      </c>
      <c r="V90" s="85" t="str">
        <f>IFERROR(MIN(VLOOKUP($B90,'Measure&amp;Incentive Picklist'!$E:$J,5,FALSE)*F90*(G90/12000),U90),"")</f>
        <v/>
      </c>
      <c r="W90" s="127"/>
      <c r="X90" s="65">
        <f t="shared" si="10"/>
        <v>0</v>
      </c>
      <c r="Y90" s="65">
        <f t="shared" si="8"/>
        <v>0</v>
      </c>
      <c r="AB90" s="188" t="str">
        <f t="shared" si="9"/>
        <v/>
      </c>
      <c r="AF90" s="65">
        <f t="shared" si="11"/>
        <v>0</v>
      </c>
      <c r="AG90" s="65">
        <f t="shared" si="11"/>
        <v>0</v>
      </c>
    </row>
    <row r="91" spans="1:33" x14ac:dyDescent="0.25">
      <c r="A91" s="66">
        <f t="shared" si="12"/>
        <v>84</v>
      </c>
      <c r="B91" s="69"/>
      <c r="C91" s="66" t="e">
        <f>VLOOKUP(B91,'Measure&amp;Incentive Picklist'!E:J,2,FALSE)</f>
        <v>#N/A</v>
      </c>
      <c r="D91" s="79"/>
      <c r="E91" s="220"/>
      <c r="F91" s="70"/>
      <c r="G91" s="70"/>
      <c r="H91" s="70"/>
      <c r="I91" s="70"/>
      <c r="J91" s="70"/>
      <c r="L91" s="69"/>
      <c r="M91" s="65" t="e">
        <f>VLOOKUP(L91,'HVAC Picklist'!$A$2:$C$61,3,FALSE)</f>
        <v>#N/A</v>
      </c>
      <c r="N91" s="65" t="e">
        <f>VLOOKUP(L91,'HVAC Picklist'!$A$2:$D$61,4,FALSE)</f>
        <v>#N/A</v>
      </c>
      <c r="O91" s="69"/>
      <c r="P91" s="83"/>
      <c r="Q91" s="69"/>
      <c r="R91" s="69"/>
      <c r="S91" s="71"/>
      <c r="T91" s="71"/>
      <c r="U91" s="72" t="str">
        <f t="shared" si="7"/>
        <v/>
      </c>
      <c r="V91" s="85" t="str">
        <f>IFERROR(MIN(VLOOKUP($B91,'Measure&amp;Incentive Picklist'!$E:$J,5,FALSE)*F91*(G91/12000),U91),"")</f>
        <v/>
      </c>
      <c r="W91" s="127"/>
      <c r="X91" s="65">
        <f t="shared" si="10"/>
        <v>0</v>
      </c>
      <c r="Y91" s="65">
        <f t="shared" si="8"/>
        <v>0</v>
      </c>
      <c r="AB91" s="188" t="str">
        <f t="shared" si="9"/>
        <v/>
      </c>
      <c r="AF91" s="65">
        <f t="shared" si="11"/>
        <v>0</v>
      </c>
      <c r="AG91" s="65">
        <f t="shared" si="11"/>
        <v>0</v>
      </c>
    </row>
    <row r="92" spans="1:33" x14ac:dyDescent="0.25">
      <c r="A92" s="66">
        <f t="shared" si="12"/>
        <v>85</v>
      </c>
      <c r="B92" s="69"/>
      <c r="C92" s="66" t="e">
        <f>VLOOKUP(B92,'Measure&amp;Incentive Picklist'!E:J,2,FALSE)</f>
        <v>#N/A</v>
      </c>
      <c r="D92" s="79"/>
      <c r="E92" s="220"/>
      <c r="F92" s="70"/>
      <c r="G92" s="70"/>
      <c r="H92" s="70"/>
      <c r="I92" s="70"/>
      <c r="J92" s="70"/>
      <c r="L92" s="69"/>
      <c r="M92" s="65" t="e">
        <f>VLOOKUP(L92,'HVAC Picklist'!$A$2:$C$61,3,FALSE)</f>
        <v>#N/A</v>
      </c>
      <c r="N92" s="65" t="e">
        <f>VLOOKUP(L92,'HVAC Picklist'!$A$2:$D$61,4,FALSE)</f>
        <v>#N/A</v>
      </c>
      <c r="O92" s="69"/>
      <c r="P92" s="83"/>
      <c r="Q92" s="69"/>
      <c r="R92" s="69"/>
      <c r="S92" s="71"/>
      <c r="T92" s="71"/>
      <c r="U92" s="72" t="str">
        <f t="shared" si="7"/>
        <v/>
      </c>
      <c r="V92" s="85" t="str">
        <f>IFERROR(MIN(VLOOKUP($B92,'Measure&amp;Incentive Picklist'!$E:$J,5,FALSE)*F92*(G92/12000),U92),"")</f>
        <v/>
      </c>
      <c r="W92" s="127"/>
      <c r="X92" s="65">
        <f t="shared" si="10"/>
        <v>0</v>
      </c>
      <c r="Y92" s="65">
        <f t="shared" si="8"/>
        <v>0</v>
      </c>
      <c r="AB92" s="188" t="str">
        <f t="shared" si="9"/>
        <v/>
      </c>
      <c r="AF92" s="65">
        <f t="shared" si="11"/>
        <v>0</v>
      </c>
      <c r="AG92" s="65">
        <f t="shared" si="11"/>
        <v>0</v>
      </c>
    </row>
    <row r="93" spans="1:33" x14ac:dyDescent="0.25">
      <c r="A93" s="66">
        <f t="shared" si="12"/>
        <v>86</v>
      </c>
      <c r="B93" s="69"/>
      <c r="C93" s="66" t="e">
        <f>VLOOKUP(B93,'Measure&amp;Incentive Picklist'!E:J,2,FALSE)</f>
        <v>#N/A</v>
      </c>
      <c r="D93" s="79"/>
      <c r="E93" s="220"/>
      <c r="F93" s="70"/>
      <c r="G93" s="70"/>
      <c r="H93" s="70"/>
      <c r="I93" s="70"/>
      <c r="J93" s="70"/>
      <c r="L93" s="69"/>
      <c r="M93" s="65" t="e">
        <f>VLOOKUP(L93,'HVAC Picklist'!$A$2:$C$61,3,FALSE)</f>
        <v>#N/A</v>
      </c>
      <c r="N93" s="65" t="e">
        <f>VLOOKUP(L93,'HVAC Picklist'!$A$2:$D$61,4,FALSE)</f>
        <v>#N/A</v>
      </c>
      <c r="O93" s="69"/>
      <c r="P93" s="83"/>
      <c r="Q93" s="69"/>
      <c r="R93" s="69"/>
      <c r="S93" s="71"/>
      <c r="T93" s="71"/>
      <c r="U93" s="72" t="str">
        <f t="shared" si="7"/>
        <v/>
      </c>
      <c r="V93" s="85" t="str">
        <f>IFERROR(MIN(VLOOKUP($B93,'Measure&amp;Incentive Picklist'!$E:$J,5,FALSE)*F93*(G93/12000),U93),"")</f>
        <v/>
      </c>
      <c r="W93" s="127"/>
      <c r="X93" s="65">
        <f t="shared" si="10"/>
        <v>0</v>
      </c>
      <c r="Y93" s="65">
        <f t="shared" si="8"/>
        <v>0</v>
      </c>
      <c r="AB93" s="188" t="str">
        <f t="shared" si="9"/>
        <v/>
      </c>
      <c r="AF93" s="65">
        <f t="shared" si="11"/>
        <v>0</v>
      </c>
      <c r="AG93" s="65">
        <f t="shared" si="11"/>
        <v>0</v>
      </c>
    </row>
    <row r="94" spans="1:33" x14ac:dyDescent="0.25">
      <c r="A94" s="66">
        <f t="shared" si="12"/>
        <v>87</v>
      </c>
      <c r="B94" s="69"/>
      <c r="C94" s="66" t="e">
        <f>VLOOKUP(B94,'Measure&amp;Incentive Picklist'!E:J,2,FALSE)</f>
        <v>#N/A</v>
      </c>
      <c r="D94" s="79"/>
      <c r="E94" s="220"/>
      <c r="F94" s="70"/>
      <c r="G94" s="70"/>
      <c r="H94" s="70"/>
      <c r="I94" s="70"/>
      <c r="J94" s="70"/>
      <c r="L94" s="69"/>
      <c r="M94" s="65" t="e">
        <f>VLOOKUP(L94,'HVAC Picklist'!$A$2:$C$61,3,FALSE)</f>
        <v>#N/A</v>
      </c>
      <c r="N94" s="65" t="e">
        <f>VLOOKUP(L94,'HVAC Picklist'!$A$2:$D$61,4,FALSE)</f>
        <v>#N/A</v>
      </c>
      <c r="O94" s="69"/>
      <c r="P94" s="83"/>
      <c r="Q94" s="69"/>
      <c r="R94" s="69"/>
      <c r="S94" s="71"/>
      <c r="T94" s="71"/>
      <c r="U94" s="72" t="str">
        <f t="shared" si="7"/>
        <v/>
      </c>
      <c r="V94" s="85" t="str">
        <f>IFERROR(MIN(VLOOKUP($B94,'Measure&amp;Incentive Picklist'!$E:$J,5,FALSE)*F94*(G94/12000),U94),"")</f>
        <v/>
      </c>
      <c r="W94" s="127"/>
      <c r="X94" s="65">
        <f t="shared" si="10"/>
        <v>0</v>
      </c>
      <c r="Y94" s="65">
        <f t="shared" si="8"/>
        <v>0</v>
      </c>
      <c r="AB94" s="188" t="str">
        <f t="shared" si="9"/>
        <v/>
      </c>
      <c r="AF94" s="65">
        <f t="shared" si="11"/>
        <v>0</v>
      </c>
      <c r="AG94" s="65">
        <f t="shared" si="11"/>
        <v>0</v>
      </c>
    </row>
    <row r="95" spans="1:33" x14ac:dyDescent="0.25">
      <c r="A95" s="66">
        <f t="shared" si="12"/>
        <v>88</v>
      </c>
      <c r="B95" s="69"/>
      <c r="C95" s="66" t="e">
        <f>VLOOKUP(B95,'Measure&amp;Incentive Picklist'!E:J,2,FALSE)</f>
        <v>#N/A</v>
      </c>
      <c r="D95" s="79"/>
      <c r="E95" s="220"/>
      <c r="F95" s="70"/>
      <c r="G95" s="70"/>
      <c r="H95" s="70"/>
      <c r="I95" s="70"/>
      <c r="J95" s="70"/>
      <c r="L95" s="69"/>
      <c r="M95" s="65" t="e">
        <f>VLOOKUP(L95,'HVAC Picklist'!$A$2:$C$61,3,FALSE)</f>
        <v>#N/A</v>
      </c>
      <c r="N95" s="65" t="e">
        <f>VLOOKUP(L95,'HVAC Picklist'!$A$2:$D$61,4,FALSE)</f>
        <v>#N/A</v>
      </c>
      <c r="O95" s="69"/>
      <c r="P95" s="83"/>
      <c r="Q95" s="69"/>
      <c r="R95" s="69"/>
      <c r="S95" s="71"/>
      <c r="T95" s="71"/>
      <c r="U95" s="72" t="str">
        <f t="shared" si="7"/>
        <v/>
      </c>
      <c r="V95" s="85" t="str">
        <f>IFERROR(MIN(VLOOKUP($B95,'Measure&amp;Incentive Picklist'!$E:$J,5,FALSE)*F95*(G95/12000),U95),"")</f>
        <v/>
      </c>
      <c r="W95" s="127"/>
      <c r="X95" s="65">
        <f t="shared" si="10"/>
        <v>0</v>
      </c>
      <c r="Y95" s="65">
        <f t="shared" si="8"/>
        <v>0</v>
      </c>
      <c r="AB95" s="188" t="str">
        <f t="shared" si="9"/>
        <v/>
      </c>
      <c r="AF95" s="65">
        <f t="shared" si="11"/>
        <v>0</v>
      </c>
      <c r="AG95" s="65">
        <f t="shared" si="11"/>
        <v>0</v>
      </c>
    </row>
    <row r="96" spans="1:33" x14ac:dyDescent="0.25">
      <c r="A96" s="66">
        <f t="shared" si="12"/>
        <v>89</v>
      </c>
      <c r="B96" s="69"/>
      <c r="C96" s="66" t="e">
        <f>VLOOKUP(B96,'Measure&amp;Incentive Picklist'!E:J,2,FALSE)</f>
        <v>#N/A</v>
      </c>
      <c r="D96" s="79"/>
      <c r="E96" s="220"/>
      <c r="F96" s="70"/>
      <c r="G96" s="70"/>
      <c r="H96" s="70"/>
      <c r="I96" s="70"/>
      <c r="J96" s="70"/>
      <c r="L96" s="69"/>
      <c r="M96" s="65" t="e">
        <f>VLOOKUP(L96,'HVAC Picklist'!$A$2:$C$61,3,FALSE)</f>
        <v>#N/A</v>
      </c>
      <c r="N96" s="65" t="e">
        <f>VLOOKUP(L96,'HVAC Picklist'!$A$2:$D$61,4,FALSE)</f>
        <v>#N/A</v>
      </c>
      <c r="O96" s="69"/>
      <c r="P96" s="83"/>
      <c r="Q96" s="69"/>
      <c r="R96" s="69"/>
      <c r="S96" s="71"/>
      <c r="T96" s="71"/>
      <c r="U96" s="72" t="str">
        <f t="shared" si="7"/>
        <v/>
      </c>
      <c r="V96" s="85" t="str">
        <f>IFERROR(MIN(VLOOKUP($B96,'Measure&amp;Incentive Picklist'!$E:$J,5,FALSE)*F96*(G96/12000),U96),"")</f>
        <v/>
      </c>
      <c r="W96" s="127"/>
      <c r="X96" s="65">
        <f t="shared" si="10"/>
        <v>0</v>
      </c>
      <c r="Y96" s="65">
        <f t="shared" si="8"/>
        <v>0</v>
      </c>
      <c r="AB96" s="188" t="str">
        <f t="shared" si="9"/>
        <v/>
      </c>
      <c r="AF96" s="65">
        <f t="shared" si="11"/>
        <v>0</v>
      </c>
      <c r="AG96" s="65">
        <f t="shared" si="11"/>
        <v>0</v>
      </c>
    </row>
    <row r="97" spans="1:33" x14ac:dyDescent="0.25">
      <c r="A97" s="66">
        <f t="shared" si="12"/>
        <v>90</v>
      </c>
      <c r="B97" s="69"/>
      <c r="C97" s="66" t="e">
        <f>VLOOKUP(B97,'Measure&amp;Incentive Picklist'!E:J,2,FALSE)</f>
        <v>#N/A</v>
      </c>
      <c r="D97" s="79"/>
      <c r="E97" s="220"/>
      <c r="F97" s="70"/>
      <c r="G97" s="70"/>
      <c r="H97" s="70"/>
      <c r="I97" s="70"/>
      <c r="J97" s="70"/>
      <c r="L97" s="69"/>
      <c r="M97" s="65" t="e">
        <f>VLOOKUP(L97,'HVAC Picklist'!$A$2:$C$61,3,FALSE)</f>
        <v>#N/A</v>
      </c>
      <c r="N97" s="65" t="e">
        <f>VLOOKUP(L97,'HVAC Picklist'!$A$2:$D$61,4,FALSE)</f>
        <v>#N/A</v>
      </c>
      <c r="O97" s="69"/>
      <c r="P97" s="83"/>
      <c r="Q97" s="69"/>
      <c r="R97" s="69"/>
      <c r="S97" s="71"/>
      <c r="T97" s="71"/>
      <c r="U97" s="72" t="str">
        <f t="shared" si="7"/>
        <v/>
      </c>
      <c r="V97" s="85" t="str">
        <f>IFERROR(MIN(VLOOKUP($B97,'Measure&amp;Incentive Picklist'!$E:$J,5,FALSE)*F97*(G97/12000),U97),"")</f>
        <v/>
      </c>
      <c r="W97" s="127"/>
      <c r="X97" s="65">
        <f t="shared" si="10"/>
        <v>0</v>
      </c>
      <c r="Y97" s="65">
        <f t="shared" si="8"/>
        <v>0</v>
      </c>
      <c r="AB97" s="188" t="str">
        <f t="shared" si="9"/>
        <v/>
      </c>
      <c r="AF97" s="65">
        <f t="shared" si="11"/>
        <v>0</v>
      </c>
      <c r="AG97" s="65">
        <f t="shared" si="11"/>
        <v>0</v>
      </c>
    </row>
    <row r="98" spans="1:33" x14ac:dyDescent="0.25">
      <c r="A98" s="66">
        <f t="shared" si="12"/>
        <v>91</v>
      </c>
      <c r="B98" s="69"/>
      <c r="C98" s="66" t="e">
        <f>VLOOKUP(B98,'Measure&amp;Incentive Picklist'!E:J,2,FALSE)</f>
        <v>#N/A</v>
      </c>
      <c r="D98" s="79"/>
      <c r="E98" s="220"/>
      <c r="F98" s="70"/>
      <c r="G98" s="70"/>
      <c r="H98" s="70"/>
      <c r="I98" s="70"/>
      <c r="J98" s="70"/>
      <c r="L98" s="69"/>
      <c r="M98" s="65" t="e">
        <f>VLOOKUP(L98,'HVAC Picklist'!$A$2:$C$61,3,FALSE)</f>
        <v>#N/A</v>
      </c>
      <c r="N98" s="65" t="e">
        <f>VLOOKUP(L98,'HVAC Picklist'!$A$2:$D$61,4,FALSE)</f>
        <v>#N/A</v>
      </c>
      <c r="O98" s="69"/>
      <c r="P98" s="83"/>
      <c r="Q98" s="69"/>
      <c r="R98" s="69"/>
      <c r="S98" s="71"/>
      <c r="T98" s="71"/>
      <c r="U98" s="72" t="str">
        <f t="shared" si="7"/>
        <v/>
      </c>
      <c r="V98" s="85" t="str">
        <f>IFERROR(MIN(VLOOKUP($B98,'Measure&amp;Incentive Picklist'!$E:$J,5,FALSE)*F98*(G98/12000),U98),"")</f>
        <v/>
      </c>
      <c r="W98" s="127"/>
      <c r="X98" s="65">
        <f t="shared" si="10"/>
        <v>0</v>
      </c>
      <c r="Y98" s="65">
        <f t="shared" si="8"/>
        <v>0</v>
      </c>
      <c r="AB98" s="188" t="str">
        <f t="shared" si="9"/>
        <v/>
      </c>
      <c r="AF98" s="65">
        <f t="shared" si="11"/>
        <v>0</v>
      </c>
      <c r="AG98" s="65">
        <f t="shared" si="11"/>
        <v>0</v>
      </c>
    </row>
    <row r="99" spans="1:33" x14ac:dyDescent="0.25">
      <c r="A99" s="66">
        <f t="shared" si="12"/>
        <v>92</v>
      </c>
      <c r="B99" s="69"/>
      <c r="C99" s="66" t="e">
        <f>VLOOKUP(B99,'Measure&amp;Incentive Picklist'!E:J,2,FALSE)</f>
        <v>#N/A</v>
      </c>
      <c r="D99" s="79"/>
      <c r="E99" s="220"/>
      <c r="F99" s="70"/>
      <c r="G99" s="70"/>
      <c r="H99" s="70"/>
      <c r="I99" s="70"/>
      <c r="J99" s="70"/>
      <c r="L99" s="69"/>
      <c r="M99" s="65" t="e">
        <f>VLOOKUP(L99,'HVAC Picklist'!$A$2:$C$61,3,FALSE)</f>
        <v>#N/A</v>
      </c>
      <c r="N99" s="65" t="e">
        <f>VLOOKUP(L99,'HVAC Picklist'!$A$2:$D$61,4,FALSE)</f>
        <v>#N/A</v>
      </c>
      <c r="O99" s="69"/>
      <c r="P99" s="83"/>
      <c r="Q99" s="69"/>
      <c r="R99" s="69"/>
      <c r="S99" s="71"/>
      <c r="T99" s="71"/>
      <c r="U99" s="72" t="str">
        <f t="shared" si="7"/>
        <v/>
      </c>
      <c r="V99" s="85" t="str">
        <f>IFERROR(MIN(VLOOKUP($B99,'Measure&amp;Incentive Picklist'!$E:$J,5,FALSE)*F99*(G99/12000),U99),"")</f>
        <v/>
      </c>
      <c r="W99" s="127"/>
      <c r="X99" s="65">
        <f t="shared" si="10"/>
        <v>0</v>
      </c>
      <c r="Y99" s="65">
        <f t="shared" si="8"/>
        <v>0</v>
      </c>
      <c r="AB99" s="188" t="str">
        <f t="shared" si="9"/>
        <v/>
      </c>
      <c r="AF99" s="65">
        <f t="shared" si="11"/>
        <v>0</v>
      </c>
      <c r="AG99" s="65">
        <f t="shared" si="11"/>
        <v>0</v>
      </c>
    </row>
    <row r="100" spans="1:33" x14ac:dyDescent="0.25">
      <c r="A100" s="66">
        <f t="shared" si="12"/>
        <v>93</v>
      </c>
      <c r="B100" s="69"/>
      <c r="C100" s="66" t="e">
        <f>VLOOKUP(B100,'Measure&amp;Incentive Picklist'!E:J,2,FALSE)</f>
        <v>#N/A</v>
      </c>
      <c r="D100" s="79"/>
      <c r="E100" s="220"/>
      <c r="F100" s="70"/>
      <c r="G100" s="70"/>
      <c r="H100" s="70"/>
      <c r="I100" s="70"/>
      <c r="J100" s="70"/>
      <c r="L100" s="69"/>
      <c r="M100" s="65" t="e">
        <f>VLOOKUP(L100,'HVAC Picklist'!$A$2:$C$61,3,FALSE)</f>
        <v>#N/A</v>
      </c>
      <c r="N100" s="65" t="e">
        <f>VLOOKUP(L100,'HVAC Picklist'!$A$2:$D$61,4,FALSE)</f>
        <v>#N/A</v>
      </c>
      <c r="O100" s="69"/>
      <c r="P100" s="83"/>
      <c r="Q100" s="69"/>
      <c r="R100" s="69"/>
      <c r="S100" s="71"/>
      <c r="T100" s="71"/>
      <c r="U100" s="72" t="str">
        <f t="shared" si="7"/>
        <v/>
      </c>
      <c r="V100" s="85" t="str">
        <f>IFERROR(MIN(VLOOKUP($B100,'Measure&amp;Incentive Picklist'!$E:$J,5,FALSE)*F100*(G100/12000),U100),"")</f>
        <v/>
      </c>
      <c r="W100" s="127"/>
      <c r="X100" s="65">
        <f t="shared" si="10"/>
        <v>0</v>
      </c>
      <c r="Y100" s="65">
        <f t="shared" si="8"/>
        <v>0</v>
      </c>
      <c r="AB100" s="188" t="str">
        <f t="shared" si="9"/>
        <v/>
      </c>
      <c r="AF100" s="65">
        <f t="shared" si="11"/>
        <v>0</v>
      </c>
      <c r="AG100" s="65">
        <f t="shared" si="11"/>
        <v>0</v>
      </c>
    </row>
    <row r="101" spans="1:33" x14ac:dyDescent="0.25">
      <c r="A101" s="66">
        <f t="shared" si="12"/>
        <v>94</v>
      </c>
      <c r="B101" s="69"/>
      <c r="C101" s="66" t="e">
        <f>VLOOKUP(B101,'Measure&amp;Incentive Picklist'!E:J,2,FALSE)</f>
        <v>#N/A</v>
      </c>
      <c r="D101" s="79"/>
      <c r="E101" s="220"/>
      <c r="F101" s="70"/>
      <c r="G101" s="70"/>
      <c r="H101" s="70"/>
      <c r="I101" s="70"/>
      <c r="J101" s="70"/>
      <c r="L101" s="69"/>
      <c r="M101" s="65" t="e">
        <f>VLOOKUP(L101,'HVAC Picklist'!$A$2:$C$61,3,FALSE)</f>
        <v>#N/A</v>
      </c>
      <c r="N101" s="65" t="e">
        <f>VLOOKUP(L101,'HVAC Picklist'!$A$2:$D$61,4,FALSE)</f>
        <v>#N/A</v>
      </c>
      <c r="O101" s="69"/>
      <c r="P101" s="83"/>
      <c r="Q101" s="69"/>
      <c r="R101" s="69"/>
      <c r="S101" s="71"/>
      <c r="T101" s="71"/>
      <c r="U101" s="72" t="str">
        <f t="shared" si="7"/>
        <v/>
      </c>
      <c r="V101" s="85" t="str">
        <f>IFERROR(MIN(VLOOKUP($B101,'Measure&amp;Incentive Picklist'!$E:$J,5,FALSE)*F101*(G101/12000),U101),"")</f>
        <v/>
      </c>
      <c r="W101" s="127"/>
      <c r="X101" s="65">
        <f t="shared" si="10"/>
        <v>0</v>
      </c>
      <c r="Y101" s="65">
        <f t="shared" si="8"/>
        <v>0</v>
      </c>
      <c r="AB101" s="188" t="str">
        <f t="shared" si="9"/>
        <v/>
      </c>
      <c r="AF101" s="65">
        <f t="shared" si="11"/>
        <v>0</v>
      </c>
      <c r="AG101" s="65">
        <f t="shared" si="11"/>
        <v>0</v>
      </c>
    </row>
    <row r="102" spans="1:33" x14ac:dyDescent="0.25">
      <c r="A102" s="66">
        <f t="shared" si="12"/>
        <v>95</v>
      </c>
      <c r="B102" s="69"/>
      <c r="C102" s="66" t="e">
        <f>VLOOKUP(B102,'Measure&amp;Incentive Picklist'!E:J,2,FALSE)</f>
        <v>#N/A</v>
      </c>
      <c r="D102" s="79"/>
      <c r="E102" s="220"/>
      <c r="F102" s="70"/>
      <c r="G102" s="70"/>
      <c r="H102" s="70"/>
      <c r="I102" s="70"/>
      <c r="J102" s="70"/>
      <c r="L102" s="69"/>
      <c r="M102" s="65" t="e">
        <f>VLOOKUP(L102,'HVAC Picklist'!$A$2:$C$61,3,FALSE)</f>
        <v>#N/A</v>
      </c>
      <c r="N102" s="65" t="e">
        <f>VLOOKUP(L102,'HVAC Picklist'!$A$2:$D$61,4,FALSE)</f>
        <v>#N/A</v>
      </c>
      <c r="O102" s="69"/>
      <c r="P102" s="83"/>
      <c r="Q102" s="69"/>
      <c r="R102" s="69"/>
      <c r="S102" s="71"/>
      <c r="T102" s="71"/>
      <c r="U102" s="72" t="str">
        <f t="shared" si="7"/>
        <v/>
      </c>
      <c r="V102" s="85" t="str">
        <f>IFERROR(MIN(VLOOKUP($B102,'Measure&amp;Incentive Picklist'!$E:$J,5,FALSE)*F102*(G102/12000),U102),"")</f>
        <v/>
      </c>
      <c r="W102" s="127"/>
      <c r="X102" s="65">
        <f t="shared" si="10"/>
        <v>0</v>
      </c>
      <c r="Y102" s="65">
        <f t="shared" si="8"/>
        <v>0</v>
      </c>
      <c r="AB102" s="188" t="str">
        <f t="shared" si="9"/>
        <v/>
      </c>
      <c r="AF102" s="65">
        <f t="shared" si="11"/>
        <v>0</v>
      </c>
      <c r="AG102" s="65">
        <f t="shared" si="11"/>
        <v>0</v>
      </c>
    </row>
    <row r="103" spans="1:33" x14ac:dyDescent="0.25">
      <c r="A103" s="66">
        <f t="shared" si="12"/>
        <v>96</v>
      </c>
      <c r="B103" s="69"/>
      <c r="C103" s="66" t="e">
        <f>VLOOKUP(B103,'Measure&amp;Incentive Picklist'!E:J,2,FALSE)</f>
        <v>#N/A</v>
      </c>
      <c r="D103" s="79"/>
      <c r="E103" s="220"/>
      <c r="F103" s="70"/>
      <c r="G103" s="70"/>
      <c r="H103" s="70"/>
      <c r="I103" s="70"/>
      <c r="J103" s="70"/>
      <c r="L103" s="69"/>
      <c r="M103" s="65" t="e">
        <f>VLOOKUP(L103,'HVAC Picklist'!$A$2:$C$61,3,FALSE)</f>
        <v>#N/A</v>
      </c>
      <c r="N103" s="65" t="e">
        <f>VLOOKUP(L103,'HVAC Picklist'!$A$2:$D$61,4,FALSE)</f>
        <v>#N/A</v>
      </c>
      <c r="O103" s="69"/>
      <c r="P103" s="83"/>
      <c r="Q103" s="69"/>
      <c r="R103" s="69"/>
      <c r="S103" s="71"/>
      <c r="T103" s="71"/>
      <c r="U103" s="72" t="str">
        <f t="shared" si="7"/>
        <v/>
      </c>
      <c r="V103" s="85" t="str">
        <f>IFERROR(MIN(VLOOKUP($B103,'Measure&amp;Incentive Picklist'!$E:$J,5,FALSE)*F103*(G103/12000),U103),"")</f>
        <v/>
      </c>
      <c r="W103" s="127"/>
      <c r="X103" s="65">
        <f t="shared" si="10"/>
        <v>0</v>
      </c>
      <c r="Y103" s="65">
        <f t="shared" si="8"/>
        <v>0</v>
      </c>
      <c r="AB103" s="188" t="str">
        <f t="shared" si="9"/>
        <v/>
      </c>
      <c r="AF103" s="65">
        <f t="shared" si="11"/>
        <v>0</v>
      </c>
      <c r="AG103" s="65">
        <f t="shared" si="11"/>
        <v>0</v>
      </c>
    </row>
    <row r="104" spans="1:33" x14ac:dyDescent="0.25">
      <c r="A104" s="66">
        <f t="shared" si="12"/>
        <v>97</v>
      </c>
      <c r="B104" s="69"/>
      <c r="C104" s="66" t="e">
        <f>VLOOKUP(B104,'Measure&amp;Incentive Picklist'!E:J,2,FALSE)</f>
        <v>#N/A</v>
      </c>
      <c r="D104" s="79"/>
      <c r="E104" s="220"/>
      <c r="F104" s="70"/>
      <c r="G104" s="70"/>
      <c r="H104" s="70"/>
      <c r="I104" s="70"/>
      <c r="J104" s="70"/>
      <c r="L104" s="69"/>
      <c r="M104" s="65" t="e">
        <f>VLOOKUP(L104,'HVAC Picklist'!$A$2:$C$61,3,FALSE)</f>
        <v>#N/A</v>
      </c>
      <c r="N104" s="65" t="e">
        <f>VLOOKUP(L104,'HVAC Picklist'!$A$2:$D$61,4,FALSE)</f>
        <v>#N/A</v>
      </c>
      <c r="O104" s="69"/>
      <c r="P104" s="83"/>
      <c r="Q104" s="69"/>
      <c r="R104" s="69"/>
      <c r="S104" s="71"/>
      <c r="T104" s="71"/>
      <c r="U104" s="72" t="str">
        <f t="shared" si="7"/>
        <v/>
      </c>
      <c r="V104" s="85" t="str">
        <f>IFERROR(MIN(VLOOKUP($B104,'Measure&amp;Incentive Picklist'!$E:$J,5,FALSE)*F104*(G104/12000),U104),"")</f>
        <v/>
      </c>
      <c r="W104" s="127"/>
      <c r="X104" s="65">
        <f t="shared" si="10"/>
        <v>0</v>
      </c>
      <c r="Y104" s="65">
        <f t="shared" ref="Y104:Y135" si="13">IF(AND(B104&gt;0,ISERROR(X176)),1,0)</f>
        <v>0</v>
      </c>
      <c r="AB104" s="188" t="str">
        <f t="shared" si="9"/>
        <v/>
      </c>
      <c r="AF104" s="65">
        <f t="shared" si="11"/>
        <v>0</v>
      </c>
      <c r="AG104" s="65">
        <f t="shared" si="11"/>
        <v>0</v>
      </c>
    </row>
    <row r="105" spans="1:33" x14ac:dyDescent="0.25">
      <c r="A105" s="66">
        <f t="shared" si="12"/>
        <v>98</v>
      </c>
      <c r="B105" s="69"/>
      <c r="C105" s="66" t="e">
        <f>VLOOKUP(B105,'Measure&amp;Incentive Picklist'!E:J,2,FALSE)</f>
        <v>#N/A</v>
      </c>
      <c r="D105" s="79"/>
      <c r="E105" s="220"/>
      <c r="F105" s="70"/>
      <c r="G105" s="70"/>
      <c r="H105" s="70"/>
      <c r="I105" s="70"/>
      <c r="J105" s="70"/>
      <c r="L105" s="69"/>
      <c r="M105" s="65" t="e">
        <f>VLOOKUP(L105,'HVAC Picklist'!$A$2:$C$61,3,FALSE)</f>
        <v>#N/A</v>
      </c>
      <c r="N105" s="65" t="e">
        <f>VLOOKUP(L105,'HVAC Picklist'!$A$2:$D$61,4,FALSE)</f>
        <v>#N/A</v>
      </c>
      <c r="O105" s="69"/>
      <c r="P105" s="83"/>
      <c r="Q105" s="69"/>
      <c r="R105" s="69"/>
      <c r="S105" s="71"/>
      <c r="T105" s="71"/>
      <c r="U105" s="72" t="str">
        <f t="shared" si="7"/>
        <v/>
      </c>
      <c r="V105" s="85" t="str">
        <f>IFERROR(MIN(VLOOKUP($B105,'Measure&amp;Incentive Picklist'!$E:$J,5,FALSE)*F105*(G105/12000),U105),"")</f>
        <v/>
      </c>
      <c r="W105" s="127"/>
      <c r="X105" s="65">
        <f t="shared" si="10"/>
        <v>0</v>
      </c>
      <c r="Y105" s="65">
        <f t="shared" si="13"/>
        <v>0</v>
      </c>
      <c r="AB105" s="188" t="str">
        <f t="shared" si="9"/>
        <v/>
      </c>
      <c r="AF105" s="65">
        <f t="shared" si="11"/>
        <v>0</v>
      </c>
      <c r="AG105" s="65">
        <f t="shared" si="11"/>
        <v>0</v>
      </c>
    </row>
    <row r="106" spans="1:33" x14ac:dyDescent="0.25">
      <c r="A106" s="66">
        <f t="shared" si="12"/>
        <v>99</v>
      </c>
      <c r="B106" s="69"/>
      <c r="C106" s="66" t="e">
        <f>VLOOKUP(B106,'Measure&amp;Incentive Picklist'!E:J,2,FALSE)</f>
        <v>#N/A</v>
      </c>
      <c r="D106" s="79"/>
      <c r="E106" s="220"/>
      <c r="F106" s="70"/>
      <c r="G106" s="70"/>
      <c r="H106" s="70"/>
      <c r="I106" s="70"/>
      <c r="J106" s="70"/>
      <c r="L106" s="69"/>
      <c r="M106" s="65" t="e">
        <f>VLOOKUP(L106,'HVAC Picklist'!$A$2:$C$61,3,FALSE)</f>
        <v>#N/A</v>
      </c>
      <c r="N106" s="65" t="e">
        <f>VLOOKUP(L106,'HVAC Picklist'!$A$2:$D$61,4,FALSE)</f>
        <v>#N/A</v>
      </c>
      <c r="O106" s="69"/>
      <c r="P106" s="83"/>
      <c r="Q106" s="69"/>
      <c r="R106" s="69"/>
      <c r="S106" s="71"/>
      <c r="T106" s="71"/>
      <c r="U106" s="72" t="str">
        <f t="shared" si="7"/>
        <v/>
      </c>
      <c r="V106" s="85" t="str">
        <f>IFERROR(MIN(VLOOKUP($B106,'Measure&amp;Incentive Picklist'!$E:$J,5,FALSE)*F106*(G106/12000),U106),"")</f>
        <v/>
      </c>
      <c r="W106" s="127"/>
      <c r="X106" s="65">
        <f t="shared" si="10"/>
        <v>0</v>
      </c>
      <c r="Y106" s="65">
        <f t="shared" si="13"/>
        <v>0</v>
      </c>
      <c r="AB106" s="188" t="str">
        <f t="shared" si="9"/>
        <v/>
      </c>
      <c r="AF106" s="65">
        <f t="shared" si="11"/>
        <v>0</v>
      </c>
      <c r="AG106" s="65">
        <f t="shared" si="11"/>
        <v>0</v>
      </c>
    </row>
    <row r="107" spans="1:33" x14ac:dyDescent="0.25">
      <c r="A107" s="66">
        <f t="shared" si="12"/>
        <v>100</v>
      </c>
      <c r="B107" s="69"/>
      <c r="C107" s="66" t="e">
        <f>VLOOKUP(B107,'Measure&amp;Incentive Picklist'!E:J,2,FALSE)</f>
        <v>#N/A</v>
      </c>
      <c r="D107" s="79"/>
      <c r="E107" s="220"/>
      <c r="F107" s="70"/>
      <c r="G107" s="70"/>
      <c r="H107" s="70"/>
      <c r="I107" s="70"/>
      <c r="J107" s="70"/>
      <c r="L107" s="69"/>
      <c r="M107" s="65" t="e">
        <f>VLOOKUP(L107,'HVAC Picklist'!$A$2:$C$61,3,FALSE)</f>
        <v>#N/A</v>
      </c>
      <c r="N107" s="65" t="e">
        <f>VLOOKUP(L107,'HVAC Picklist'!$A$2:$D$61,4,FALSE)</f>
        <v>#N/A</v>
      </c>
      <c r="O107" s="69"/>
      <c r="P107" s="83"/>
      <c r="Q107" s="69"/>
      <c r="R107" s="69"/>
      <c r="S107" s="71"/>
      <c r="T107" s="71"/>
      <c r="U107" s="72" t="str">
        <f t="shared" si="7"/>
        <v/>
      </c>
      <c r="V107" s="85" t="str">
        <f>IFERROR(MIN(VLOOKUP($B107,'Measure&amp;Incentive Picklist'!$E:$J,5,FALSE)*F107*(G107/12000),U107),"")</f>
        <v/>
      </c>
      <c r="W107" s="127"/>
      <c r="X107" s="65">
        <f t="shared" si="10"/>
        <v>0</v>
      </c>
      <c r="Y107" s="65">
        <f t="shared" si="13"/>
        <v>0</v>
      </c>
      <c r="AB107" s="188" t="str">
        <f t="shared" si="9"/>
        <v/>
      </c>
      <c r="AF107" s="65">
        <f t="shared" si="11"/>
        <v>0</v>
      </c>
      <c r="AG107" s="65">
        <f t="shared" si="11"/>
        <v>0</v>
      </c>
    </row>
    <row r="108" spans="1:33" x14ac:dyDescent="0.25">
      <c r="A108" s="66">
        <f t="shared" si="12"/>
        <v>101</v>
      </c>
      <c r="B108" s="69"/>
      <c r="C108" s="66" t="e">
        <f>VLOOKUP(B108,'Measure&amp;Incentive Picklist'!E:J,2,FALSE)</f>
        <v>#N/A</v>
      </c>
      <c r="D108" s="79"/>
      <c r="E108" s="220"/>
      <c r="F108" s="70"/>
      <c r="G108" s="70"/>
      <c r="H108" s="70"/>
      <c r="I108" s="70"/>
      <c r="J108" s="70"/>
      <c r="L108" s="69"/>
      <c r="M108" s="65" t="e">
        <f>VLOOKUP(L108,'HVAC Picklist'!$A$2:$C$61,3,FALSE)</f>
        <v>#N/A</v>
      </c>
      <c r="N108" s="65" t="e">
        <f>VLOOKUP(L108,'HVAC Picklist'!$A$2:$D$61,4,FALSE)</f>
        <v>#N/A</v>
      </c>
      <c r="O108" s="69"/>
      <c r="P108" s="83"/>
      <c r="Q108" s="69"/>
      <c r="R108" s="69"/>
      <c r="S108" s="71"/>
      <c r="T108" s="71"/>
      <c r="U108" s="72" t="str">
        <f t="shared" si="7"/>
        <v/>
      </c>
      <c r="V108" s="85" t="str">
        <f>IFERROR(MIN(VLOOKUP($B108,'Measure&amp;Incentive Picklist'!$E:$J,5,FALSE)*F108*(G108/12000),U108),"")</f>
        <v/>
      </c>
      <c r="W108" s="127"/>
      <c r="X108" s="65">
        <f t="shared" si="10"/>
        <v>0</v>
      </c>
      <c r="Y108" s="65">
        <f t="shared" si="13"/>
        <v>0</v>
      </c>
      <c r="AB108" s="188" t="str">
        <f t="shared" si="9"/>
        <v/>
      </c>
      <c r="AF108" s="65">
        <f t="shared" si="11"/>
        <v>0</v>
      </c>
      <c r="AG108" s="65">
        <f t="shared" si="11"/>
        <v>0</v>
      </c>
    </row>
    <row r="109" spans="1:33" x14ac:dyDescent="0.25">
      <c r="A109" s="66">
        <f t="shared" si="12"/>
        <v>102</v>
      </c>
      <c r="B109" s="69"/>
      <c r="C109" s="66" t="e">
        <f>VLOOKUP(B109,'Measure&amp;Incentive Picklist'!E:J,2,FALSE)</f>
        <v>#N/A</v>
      </c>
      <c r="D109" s="79"/>
      <c r="E109" s="220"/>
      <c r="F109" s="70"/>
      <c r="G109" s="70"/>
      <c r="H109" s="70"/>
      <c r="I109" s="70"/>
      <c r="J109" s="70"/>
      <c r="L109" s="69"/>
      <c r="M109" s="65" t="e">
        <f>VLOOKUP(L109,'HVAC Picklist'!$A$2:$C$61,3,FALSE)</f>
        <v>#N/A</v>
      </c>
      <c r="N109" s="65" t="e">
        <f>VLOOKUP(L109,'HVAC Picklist'!$A$2:$D$61,4,FALSE)</f>
        <v>#N/A</v>
      </c>
      <c r="O109" s="69"/>
      <c r="P109" s="83"/>
      <c r="Q109" s="69"/>
      <c r="R109" s="69"/>
      <c r="S109" s="71"/>
      <c r="T109" s="71"/>
      <c r="U109" s="72" t="str">
        <f t="shared" si="7"/>
        <v/>
      </c>
      <c r="V109" s="85" t="str">
        <f>IFERROR(MIN(VLOOKUP($B109,'Measure&amp;Incentive Picklist'!$E:$J,5,FALSE)*F109*(G109/12000),U109),"")</f>
        <v/>
      </c>
      <c r="W109" s="127"/>
      <c r="X109" s="65">
        <f t="shared" si="10"/>
        <v>0</v>
      </c>
      <c r="Y109" s="65">
        <f t="shared" si="13"/>
        <v>0</v>
      </c>
      <c r="AB109" s="188" t="str">
        <f t="shared" si="9"/>
        <v/>
      </c>
      <c r="AF109" s="65">
        <f t="shared" si="11"/>
        <v>0</v>
      </c>
      <c r="AG109" s="65">
        <f t="shared" si="11"/>
        <v>0</v>
      </c>
    </row>
    <row r="110" spans="1:33" x14ac:dyDescent="0.25">
      <c r="A110" s="66">
        <f t="shared" si="12"/>
        <v>103</v>
      </c>
      <c r="B110" s="69"/>
      <c r="C110" s="66" t="e">
        <f>VLOOKUP(B110,'Measure&amp;Incentive Picklist'!E:J,2,FALSE)</f>
        <v>#N/A</v>
      </c>
      <c r="D110" s="79"/>
      <c r="E110" s="220"/>
      <c r="F110" s="70"/>
      <c r="G110" s="70"/>
      <c r="H110" s="70"/>
      <c r="I110" s="70"/>
      <c r="J110" s="70"/>
      <c r="L110" s="69"/>
      <c r="M110" s="65" t="e">
        <f>VLOOKUP(L110,'HVAC Picklist'!$A$2:$C$61,3,FALSE)</f>
        <v>#N/A</v>
      </c>
      <c r="N110" s="65" t="e">
        <f>VLOOKUP(L110,'HVAC Picklist'!$A$2:$D$61,4,FALSE)</f>
        <v>#N/A</v>
      </c>
      <c r="O110" s="69"/>
      <c r="P110" s="83"/>
      <c r="Q110" s="69"/>
      <c r="R110" s="69"/>
      <c r="S110" s="71"/>
      <c r="T110" s="71"/>
      <c r="U110" s="72" t="str">
        <f t="shared" si="7"/>
        <v/>
      </c>
      <c r="V110" s="85" t="str">
        <f>IFERROR(MIN(VLOOKUP($B110,'Measure&amp;Incentive Picklist'!$E:$J,5,FALSE)*F110*(G110/12000),U110),"")</f>
        <v/>
      </c>
      <c r="W110" s="127"/>
      <c r="X110" s="65">
        <f t="shared" si="10"/>
        <v>0</v>
      </c>
      <c r="Y110" s="65">
        <f t="shared" si="13"/>
        <v>0</v>
      </c>
      <c r="AB110" s="188" t="str">
        <f t="shared" si="9"/>
        <v/>
      </c>
      <c r="AF110" s="65">
        <f t="shared" si="11"/>
        <v>0</v>
      </c>
      <c r="AG110" s="65">
        <f t="shared" si="11"/>
        <v>0</v>
      </c>
    </row>
    <row r="111" spans="1:33" x14ac:dyDescent="0.25">
      <c r="A111" s="66">
        <f t="shared" si="12"/>
        <v>104</v>
      </c>
      <c r="B111" s="69"/>
      <c r="C111" s="66" t="e">
        <f>VLOOKUP(B111,'Measure&amp;Incentive Picklist'!E:J,2,FALSE)</f>
        <v>#N/A</v>
      </c>
      <c r="D111" s="79"/>
      <c r="E111" s="220"/>
      <c r="F111" s="70"/>
      <c r="G111" s="70"/>
      <c r="H111" s="70"/>
      <c r="I111" s="70"/>
      <c r="J111" s="70"/>
      <c r="L111" s="69"/>
      <c r="M111" s="65" t="e">
        <f>VLOOKUP(L111,'HVAC Picklist'!$A$2:$C$61,3,FALSE)</f>
        <v>#N/A</v>
      </c>
      <c r="N111" s="65" t="e">
        <f>VLOOKUP(L111,'HVAC Picklist'!$A$2:$D$61,4,FALSE)</f>
        <v>#N/A</v>
      </c>
      <c r="O111" s="69"/>
      <c r="P111" s="83"/>
      <c r="Q111" s="69"/>
      <c r="R111" s="69"/>
      <c r="S111" s="71"/>
      <c r="T111" s="71"/>
      <c r="U111" s="72" t="str">
        <f t="shared" si="7"/>
        <v/>
      </c>
      <c r="V111" s="85" t="str">
        <f>IFERROR(MIN(VLOOKUP($B111,'Measure&amp;Incentive Picklist'!$E:$J,5,FALSE)*F111*(G111/12000),U111),"")</f>
        <v/>
      </c>
      <c r="W111" s="127"/>
      <c r="X111" s="65">
        <f t="shared" si="10"/>
        <v>0</v>
      </c>
      <c r="Y111" s="65">
        <f t="shared" si="13"/>
        <v>0</v>
      </c>
      <c r="AB111" s="188" t="str">
        <f t="shared" si="9"/>
        <v/>
      </c>
      <c r="AF111" s="65">
        <f t="shared" si="11"/>
        <v>0</v>
      </c>
      <c r="AG111" s="65">
        <f t="shared" si="11"/>
        <v>0</v>
      </c>
    </row>
    <row r="112" spans="1:33" x14ac:dyDescent="0.25">
      <c r="A112" s="66">
        <f t="shared" si="12"/>
        <v>105</v>
      </c>
      <c r="B112" s="69"/>
      <c r="C112" s="66" t="e">
        <f>VLOOKUP(B112,'Measure&amp;Incentive Picklist'!E:J,2,FALSE)</f>
        <v>#N/A</v>
      </c>
      <c r="D112" s="79"/>
      <c r="E112" s="220"/>
      <c r="F112" s="70"/>
      <c r="G112" s="70"/>
      <c r="H112" s="70"/>
      <c r="I112" s="70"/>
      <c r="J112" s="70"/>
      <c r="L112" s="69"/>
      <c r="M112" s="65" t="e">
        <f>VLOOKUP(L112,'HVAC Picklist'!$A$2:$C$61,3,FALSE)</f>
        <v>#N/A</v>
      </c>
      <c r="N112" s="65" t="e">
        <f>VLOOKUP(L112,'HVAC Picklist'!$A$2:$D$61,4,FALSE)</f>
        <v>#N/A</v>
      </c>
      <c r="O112" s="69"/>
      <c r="P112" s="83"/>
      <c r="Q112" s="69"/>
      <c r="R112" s="69"/>
      <c r="S112" s="71"/>
      <c r="T112" s="71"/>
      <c r="U112" s="72" t="str">
        <f t="shared" si="7"/>
        <v/>
      </c>
      <c r="V112" s="85" t="str">
        <f>IFERROR(MIN(VLOOKUP($B112,'Measure&amp;Incentive Picklist'!$E:$J,5,FALSE)*F112*(G112/12000),U112),"")</f>
        <v/>
      </c>
      <c r="W112" s="127"/>
      <c r="X112" s="65">
        <f t="shared" si="10"/>
        <v>0</v>
      </c>
      <c r="Y112" s="65">
        <f t="shared" si="13"/>
        <v>0</v>
      </c>
      <c r="AB112" s="188" t="str">
        <f t="shared" si="9"/>
        <v/>
      </c>
      <c r="AF112" s="65">
        <f t="shared" si="11"/>
        <v>0</v>
      </c>
      <c r="AG112" s="65">
        <f t="shared" si="11"/>
        <v>0</v>
      </c>
    </row>
    <row r="113" spans="1:33" x14ac:dyDescent="0.25">
      <c r="A113" s="66">
        <f t="shared" si="12"/>
        <v>106</v>
      </c>
      <c r="B113" s="69"/>
      <c r="C113" s="66" t="e">
        <f>VLOOKUP(B113,'Measure&amp;Incentive Picklist'!E:J,2,FALSE)</f>
        <v>#N/A</v>
      </c>
      <c r="D113" s="79"/>
      <c r="E113" s="220"/>
      <c r="F113" s="70"/>
      <c r="G113" s="70"/>
      <c r="H113" s="70"/>
      <c r="I113" s="70"/>
      <c r="J113" s="70"/>
      <c r="L113" s="69"/>
      <c r="M113" s="65" t="e">
        <f>VLOOKUP(L113,'HVAC Picklist'!$A$2:$C$61,3,FALSE)</f>
        <v>#N/A</v>
      </c>
      <c r="N113" s="65" t="e">
        <f>VLOOKUP(L113,'HVAC Picklist'!$A$2:$D$61,4,FALSE)</f>
        <v>#N/A</v>
      </c>
      <c r="O113" s="69"/>
      <c r="P113" s="83"/>
      <c r="Q113" s="69"/>
      <c r="R113" s="69"/>
      <c r="S113" s="71"/>
      <c r="T113" s="71"/>
      <c r="U113" s="72" t="str">
        <f t="shared" si="7"/>
        <v/>
      </c>
      <c r="V113" s="85" t="str">
        <f>IFERROR(MIN(VLOOKUP($B113,'Measure&amp;Incentive Picklist'!$E:$J,5,FALSE)*F113*(G113/12000),U113),"")</f>
        <v/>
      </c>
      <c r="W113" s="127"/>
      <c r="X113" s="65">
        <f t="shared" si="10"/>
        <v>0</v>
      </c>
      <c r="Y113" s="65">
        <f t="shared" si="13"/>
        <v>0</v>
      </c>
      <c r="AB113" s="188" t="str">
        <f t="shared" si="9"/>
        <v/>
      </c>
      <c r="AF113" s="65">
        <f t="shared" si="11"/>
        <v>0</v>
      </c>
      <c r="AG113" s="65">
        <f t="shared" si="11"/>
        <v>0</v>
      </c>
    </row>
    <row r="114" spans="1:33" x14ac:dyDescent="0.25">
      <c r="A114" s="66">
        <f t="shared" si="12"/>
        <v>107</v>
      </c>
      <c r="B114" s="69"/>
      <c r="C114" s="66" t="e">
        <f>VLOOKUP(B114,'Measure&amp;Incentive Picklist'!E:J,2,FALSE)</f>
        <v>#N/A</v>
      </c>
      <c r="D114" s="79"/>
      <c r="E114" s="220"/>
      <c r="F114" s="70"/>
      <c r="G114" s="70"/>
      <c r="H114" s="70"/>
      <c r="I114" s="70"/>
      <c r="J114" s="70"/>
      <c r="L114" s="69"/>
      <c r="M114" s="65" t="e">
        <f>VLOOKUP(L114,'HVAC Picklist'!$A$2:$C$61,3,FALSE)</f>
        <v>#N/A</v>
      </c>
      <c r="N114" s="65" t="e">
        <f>VLOOKUP(L114,'HVAC Picklist'!$A$2:$D$61,4,FALSE)</f>
        <v>#N/A</v>
      </c>
      <c r="O114" s="69"/>
      <c r="P114" s="83"/>
      <c r="Q114" s="69"/>
      <c r="R114" s="69"/>
      <c r="S114" s="71"/>
      <c r="T114" s="71"/>
      <c r="U114" s="72" t="str">
        <f t="shared" si="7"/>
        <v/>
      </c>
      <c r="V114" s="85" t="str">
        <f>IFERROR(MIN(VLOOKUP($B114,'Measure&amp;Incentive Picklist'!$E:$J,5,FALSE)*F114*(G114/12000),U114),"")</f>
        <v/>
      </c>
      <c r="W114" s="127"/>
      <c r="X114" s="65">
        <f t="shared" si="10"/>
        <v>0</v>
      </c>
      <c r="Y114" s="65">
        <f t="shared" si="13"/>
        <v>0</v>
      </c>
      <c r="AB114" s="188" t="str">
        <f t="shared" si="9"/>
        <v/>
      </c>
      <c r="AF114" s="65">
        <f t="shared" si="11"/>
        <v>0</v>
      </c>
      <c r="AG114" s="65">
        <f t="shared" si="11"/>
        <v>0</v>
      </c>
    </row>
    <row r="115" spans="1:33" x14ac:dyDescent="0.25">
      <c r="A115" s="66">
        <f t="shared" si="12"/>
        <v>108</v>
      </c>
      <c r="B115" s="69"/>
      <c r="C115" s="66" t="e">
        <f>VLOOKUP(B115,'Measure&amp;Incentive Picklist'!E:J,2,FALSE)</f>
        <v>#N/A</v>
      </c>
      <c r="D115" s="79"/>
      <c r="E115" s="220"/>
      <c r="F115" s="70"/>
      <c r="G115" s="70"/>
      <c r="H115" s="70"/>
      <c r="I115" s="70"/>
      <c r="J115" s="70"/>
      <c r="L115" s="69"/>
      <c r="M115" s="65" t="e">
        <f>VLOOKUP(L115,'HVAC Picklist'!$A$2:$C$61,3,FALSE)</f>
        <v>#N/A</v>
      </c>
      <c r="N115" s="65" t="e">
        <f>VLOOKUP(L115,'HVAC Picklist'!$A$2:$D$61,4,FALSE)</f>
        <v>#N/A</v>
      </c>
      <c r="O115" s="69"/>
      <c r="P115" s="83"/>
      <c r="Q115" s="69"/>
      <c r="R115" s="69"/>
      <c r="S115" s="71"/>
      <c r="T115" s="71"/>
      <c r="U115" s="72" t="str">
        <f t="shared" si="7"/>
        <v/>
      </c>
      <c r="V115" s="85" t="str">
        <f>IFERROR(MIN(VLOOKUP($B115,'Measure&amp;Incentive Picklist'!$E:$J,5,FALSE)*F115*(G115/12000),U115),"")</f>
        <v/>
      </c>
      <c r="W115" s="127"/>
      <c r="X115" s="65">
        <f t="shared" si="10"/>
        <v>0</v>
      </c>
      <c r="Y115" s="65">
        <f t="shared" si="13"/>
        <v>0</v>
      </c>
      <c r="AB115" s="188" t="str">
        <f t="shared" si="9"/>
        <v/>
      </c>
      <c r="AF115" s="65">
        <f t="shared" si="11"/>
        <v>0</v>
      </c>
      <c r="AG115" s="65">
        <f t="shared" si="11"/>
        <v>0</v>
      </c>
    </row>
    <row r="116" spans="1:33" x14ac:dyDescent="0.25">
      <c r="A116" s="66">
        <f t="shared" si="12"/>
        <v>109</v>
      </c>
      <c r="B116" s="69"/>
      <c r="C116" s="66" t="e">
        <f>VLOOKUP(B116,'Measure&amp;Incentive Picklist'!E:J,2,FALSE)</f>
        <v>#N/A</v>
      </c>
      <c r="D116" s="79"/>
      <c r="E116" s="220"/>
      <c r="F116" s="70"/>
      <c r="G116" s="70"/>
      <c r="H116" s="70"/>
      <c r="I116" s="70"/>
      <c r="J116" s="70"/>
      <c r="L116" s="69"/>
      <c r="M116" s="65" t="e">
        <f>VLOOKUP(L116,'HVAC Picklist'!$A$2:$C$61,3,FALSE)</f>
        <v>#N/A</v>
      </c>
      <c r="N116" s="65" t="e">
        <f>VLOOKUP(L116,'HVAC Picklist'!$A$2:$D$61,4,FALSE)</f>
        <v>#N/A</v>
      </c>
      <c r="O116" s="69"/>
      <c r="P116" s="83"/>
      <c r="Q116" s="69"/>
      <c r="R116" s="69"/>
      <c r="S116" s="71"/>
      <c r="T116" s="71"/>
      <c r="U116" s="72" t="str">
        <f t="shared" si="7"/>
        <v/>
      </c>
      <c r="V116" s="85" t="str">
        <f>IFERROR(MIN(VLOOKUP($B116,'Measure&amp;Incentive Picklist'!$E:$J,5,FALSE)*F116*(G116/12000),U116),"")</f>
        <v/>
      </c>
      <c r="W116" s="127"/>
      <c r="X116" s="65">
        <f t="shared" si="10"/>
        <v>0</v>
      </c>
      <c r="Y116" s="65">
        <f t="shared" si="13"/>
        <v>0</v>
      </c>
      <c r="AB116" s="188" t="str">
        <f t="shared" si="9"/>
        <v/>
      </c>
      <c r="AF116" s="65">
        <f t="shared" si="11"/>
        <v>0</v>
      </c>
      <c r="AG116" s="65">
        <f t="shared" si="11"/>
        <v>0</v>
      </c>
    </row>
    <row r="117" spans="1:33" x14ac:dyDescent="0.25">
      <c r="A117" s="66">
        <f t="shared" si="12"/>
        <v>110</v>
      </c>
      <c r="B117" s="69"/>
      <c r="C117" s="66" t="e">
        <f>VLOOKUP(B117,'Measure&amp;Incentive Picklist'!E:J,2,FALSE)</f>
        <v>#N/A</v>
      </c>
      <c r="D117" s="79"/>
      <c r="E117" s="220"/>
      <c r="F117" s="70"/>
      <c r="G117" s="70"/>
      <c r="H117" s="70"/>
      <c r="I117" s="70"/>
      <c r="J117" s="70"/>
      <c r="L117" s="69"/>
      <c r="M117" s="65" t="e">
        <f>VLOOKUP(L117,'HVAC Picklist'!$A$2:$C$61,3,FALSE)</f>
        <v>#N/A</v>
      </c>
      <c r="N117" s="65" t="e">
        <f>VLOOKUP(L117,'HVAC Picklist'!$A$2:$D$61,4,FALSE)</f>
        <v>#N/A</v>
      </c>
      <c r="O117" s="69"/>
      <c r="P117" s="83"/>
      <c r="Q117" s="69"/>
      <c r="R117" s="69"/>
      <c r="S117" s="71"/>
      <c r="T117" s="71"/>
      <c r="U117" s="72" t="str">
        <f t="shared" si="7"/>
        <v/>
      </c>
      <c r="V117" s="85" t="str">
        <f>IFERROR(MIN(VLOOKUP($B117,'Measure&amp;Incentive Picklist'!$E:$J,5,FALSE)*F117*(G117/12000),U117),"")</f>
        <v/>
      </c>
      <c r="W117" s="127"/>
      <c r="X117" s="65">
        <f t="shared" si="10"/>
        <v>0</v>
      </c>
      <c r="Y117" s="65">
        <f t="shared" si="13"/>
        <v>0</v>
      </c>
      <c r="AB117" s="188" t="str">
        <f t="shared" si="9"/>
        <v/>
      </c>
      <c r="AF117" s="65">
        <f t="shared" si="11"/>
        <v>0</v>
      </c>
      <c r="AG117" s="65">
        <f t="shared" si="11"/>
        <v>0</v>
      </c>
    </row>
    <row r="118" spans="1:33" x14ac:dyDescent="0.25">
      <c r="A118" s="66">
        <f t="shared" si="12"/>
        <v>111</v>
      </c>
      <c r="B118" s="69"/>
      <c r="C118" s="66" t="e">
        <f>VLOOKUP(B118,'Measure&amp;Incentive Picklist'!E:J,2,FALSE)</f>
        <v>#N/A</v>
      </c>
      <c r="D118" s="79"/>
      <c r="E118" s="220"/>
      <c r="F118" s="70"/>
      <c r="G118" s="70"/>
      <c r="H118" s="70"/>
      <c r="I118" s="70"/>
      <c r="J118" s="70"/>
      <c r="L118" s="69"/>
      <c r="M118" s="65" t="e">
        <f>VLOOKUP(L118,'HVAC Picklist'!$A$2:$C$61,3,FALSE)</f>
        <v>#N/A</v>
      </c>
      <c r="N118" s="65" t="e">
        <f>VLOOKUP(L118,'HVAC Picklist'!$A$2:$D$61,4,FALSE)</f>
        <v>#N/A</v>
      </c>
      <c r="O118" s="69"/>
      <c r="P118" s="83"/>
      <c r="Q118" s="69"/>
      <c r="R118" s="69"/>
      <c r="S118" s="71"/>
      <c r="T118" s="71"/>
      <c r="U118" s="72" t="str">
        <f t="shared" si="7"/>
        <v/>
      </c>
      <c r="V118" s="85" t="str">
        <f>IFERROR(MIN(VLOOKUP($B118,'Measure&amp;Incentive Picklist'!$E:$J,5,FALSE)*F118*(G118/12000),U118),"")</f>
        <v/>
      </c>
      <c r="W118" s="127"/>
      <c r="X118" s="65">
        <f t="shared" si="10"/>
        <v>0</v>
      </c>
      <c r="Y118" s="65">
        <f t="shared" si="13"/>
        <v>0</v>
      </c>
      <c r="AB118" s="188" t="str">
        <f t="shared" si="9"/>
        <v/>
      </c>
      <c r="AF118" s="65">
        <f t="shared" si="11"/>
        <v>0</v>
      </c>
      <c r="AG118" s="65">
        <f t="shared" si="11"/>
        <v>0</v>
      </c>
    </row>
    <row r="119" spans="1:33" x14ac:dyDescent="0.25">
      <c r="A119" s="66">
        <f t="shared" si="12"/>
        <v>112</v>
      </c>
      <c r="B119" s="69"/>
      <c r="C119" s="66" t="e">
        <f>VLOOKUP(B119,'Measure&amp;Incentive Picklist'!E:J,2,FALSE)</f>
        <v>#N/A</v>
      </c>
      <c r="D119" s="79"/>
      <c r="E119" s="220"/>
      <c r="F119" s="70"/>
      <c r="G119" s="70"/>
      <c r="H119" s="70"/>
      <c r="I119" s="70"/>
      <c r="J119" s="70"/>
      <c r="L119" s="69"/>
      <c r="M119" s="65" t="e">
        <f>VLOOKUP(L119,'HVAC Picklist'!$A$2:$C$61,3,FALSE)</f>
        <v>#N/A</v>
      </c>
      <c r="N119" s="65" t="e">
        <f>VLOOKUP(L119,'HVAC Picklist'!$A$2:$D$61,4,FALSE)</f>
        <v>#N/A</v>
      </c>
      <c r="O119" s="69"/>
      <c r="P119" s="83"/>
      <c r="Q119" s="69"/>
      <c r="R119" s="69"/>
      <c r="S119" s="71"/>
      <c r="T119" s="71"/>
      <c r="U119" s="72" t="str">
        <f t="shared" si="7"/>
        <v/>
      </c>
      <c r="V119" s="85" t="str">
        <f>IFERROR(MIN(VLOOKUP($B119,'Measure&amp;Incentive Picklist'!$E:$J,5,FALSE)*F119*(G119/12000),U119),"")</f>
        <v/>
      </c>
      <c r="W119" s="127"/>
      <c r="X119" s="65">
        <f t="shared" si="10"/>
        <v>0</v>
      </c>
      <c r="Y119" s="65">
        <f t="shared" si="13"/>
        <v>0</v>
      </c>
      <c r="AB119" s="188" t="str">
        <f t="shared" si="9"/>
        <v/>
      </c>
      <c r="AF119" s="65">
        <f t="shared" si="11"/>
        <v>0</v>
      </c>
      <c r="AG119" s="65">
        <f t="shared" si="11"/>
        <v>0</v>
      </c>
    </row>
    <row r="120" spans="1:33" x14ac:dyDescent="0.25">
      <c r="A120" s="66">
        <f t="shared" si="12"/>
        <v>113</v>
      </c>
      <c r="B120" s="69"/>
      <c r="C120" s="66" t="e">
        <f>VLOOKUP(B120,'Measure&amp;Incentive Picklist'!E:J,2,FALSE)</f>
        <v>#N/A</v>
      </c>
      <c r="D120" s="79"/>
      <c r="E120" s="220"/>
      <c r="F120" s="70"/>
      <c r="G120" s="70"/>
      <c r="H120" s="70"/>
      <c r="I120" s="70"/>
      <c r="J120" s="70"/>
      <c r="L120" s="69"/>
      <c r="M120" s="65" t="e">
        <f>VLOOKUP(L120,'HVAC Picklist'!$A$2:$C$61,3,FALSE)</f>
        <v>#N/A</v>
      </c>
      <c r="N120" s="65" t="e">
        <f>VLOOKUP(L120,'HVAC Picklist'!$A$2:$D$61,4,FALSE)</f>
        <v>#N/A</v>
      </c>
      <c r="O120" s="69"/>
      <c r="P120" s="83"/>
      <c r="Q120" s="69"/>
      <c r="R120" s="69"/>
      <c r="S120" s="71"/>
      <c r="T120" s="71"/>
      <c r="U120" s="72" t="str">
        <f t="shared" si="7"/>
        <v/>
      </c>
      <c r="V120" s="85" t="str">
        <f>IFERROR(MIN(VLOOKUP($B120,'Measure&amp;Incentive Picklist'!$E:$J,5,FALSE)*F120*(G120/12000),U120),"")</f>
        <v/>
      </c>
      <c r="W120" s="127"/>
      <c r="X120" s="65">
        <f t="shared" si="10"/>
        <v>0</v>
      </c>
      <c r="Y120" s="65">
        <f t="shared" si="13"/>
        <v>0</v>
      </c>
      <c r="AB120" s="188" t="str">
        <f t="shared" si="9"/>
        <v/>
      </c>
      <c r="AF120" s="65">
        <f t="shared" si="11"/>
        <v>0</v>
      </c>
      <c r="AG120" s="65">
        <f t="shared" si="11"/>
        <v>0</v>
      </c>
    </row>
    <row r="121" spans="1:33" x14ac:dyDescent="0.25">
      <c r="A121" s="66">
        <f t="shared" si="12"/>
        <v>114</v>
      </c>
      <c r="B121" s="69"/>
      <c r="C121" s="66" t="e">
        <f>VLOOKUP(B121,'Measure&amp;Incentive Picklist'!E:J,2,FALSE)</f>
        <v>#N/A</v>
      </c>
      <c r="D121" s="79"/>
      <c r="E121" s="220"/>
      <c r="F121" s="70"/>
      <c r="G121" s="70"/>
      <c r="H121" s="70"/>
      <c r="I121" s="70"/>
      <c r="J121" s="70"/>
      <c r="L121" s="69"/>
      <c r="M121" s="65" t="e">
        <f>VLOOKUP(L121,'HVAC Picklist'!$A$2:$C$61,3,FALSE)</f>
        <v>#N/A</v>
      </c>
      <c r="N121" s="65" t="e">
        <f>VLOOKUP(L121,'HVAC Picklist'!$A$2:$D$61,4,FALSE)</f>
        <v>#N/A</v>
      </c>
      <c r="O121" s="69"/>
      <c r="P121" s="83"/>
      <c r="Q121" s="69"/>
      <c r="R121" s="69"/>
      <c r="S121" s="71"/>
      <c r="T121" s="71"/>
      <c r="U121" s="72" t="str">
        <f t="shared" si="7"/>
        <v/>
      </c>
      <c r="V121" s="85" t="str">
        <f>IFERROR(MIN(VLOOKUP($B121,'Measure&amp;Incentive Picklist'!$E:$J,5,FALSE)*F121*(G121/12000),U121),"")</f>
        <v/>
      </c>
      <c r="W121" s="127"/>
      <c r="X121" s="65">
        <f t="shared" si="10"/>
        <v>0</v>
      </c>
      <c r="Y121" s="65">
        <f t="shared" si="13"/>
        <v>0</v>
      </c>
      <c r="AB121" s="188" t="str">
        <f t="shared" si="9"/>
        <v/>
      </c>
      <c r="AF121" s="65">
        <f t="shared" si="11"/>
        <v>0</v>
      </c>
      <c r="AG121" s="65">
        <f t="shared" si="11"/>
        <v>0</v>
      </c>
    </row>
    <row r="122" spans="1:33" x14ac:dyDescent="0.25">
      <c r="A122" s="66">
        <f t="shared" si="12"/>
        <v>115</v>
      </c>
      <c r="B122" s="69"/>
      <c r="C122" s="66" t="e">
        <f>VLOOKUP(B122,'Measure&amp;Incentive Picklist'!E:J,2,FALSE)</f>
        <v>#N/A</v>
      </c>
      <c r="D122" s="79"/>
      <c r="E122" s="220"/>
      <c r="F122" s="70"/>
      <c r="G122" s="70"/>
      <c r="H122" s="70"/>
      <c r="I122" s="70"/>
      <c r="J122" s="70"/>
      <c r="L122" s="69"/>
      <c r="M122" s="65" t="e">
        <f>VLOOKUP(L122,'HVAC Picklist'!$A$2:$C$61,3,FALSE)</f>
        <v>#N/A</v>
      </c>
      <c r="N122" s="65" t="e">
        <f>VLOOKUP(L122,'HVAC Picklist'!$A$2:$D$61,4,FALSE)</f>
        <v>#N/A</v>
      </c>
      <c r="O122" s="69"/>
      <c r="P122" s="83"/>
      <c r="Q122" s="69"/>
      <c r="R122" s="69"/>
      <c r="S122" s="71"/>
      <c r="T122" s="71"/>
      <c r="U122" s="72" t="str">
        <f t="shared" si="7"/>
        <v/>
      </c>
      <c r="V122" s="85" t="str">
        <f>IFERROR(MIN(VLOOKUP($B122,'Measure&amp;Incentive Picklist'!$E:$J,5,FALSE)*F122*(G122/12000),U122),"")</f>
        <v/>
      </c>
      <c r="W122" s="127"/>
      <c r="X122" s="65">
        <f t="shared" si="10"/>
        <v>0</v>
      </c>
      <c r="Y122" s="65">
        <f t="shared" si="13"/>
        <v>0</v>
      </c>
      <c r="AB122" s="188" t="str">
        <f t="shared" si="9"/>
        <v/>
      </c>
      <c r="AF122" s="65">
        <f t="shared" si="11"/>
        <v>0</v>
      </c>
      <c r="AG122" s="65">
        <f t="shared" si="11"/>
        <v>0</v>
      </c>
    </row>
    <row r="123" spans="1:33" x14ac:dyDescent="0.25">
      <c r="A123" s="66">
        <f t="shared" si="12"/>
        <v>116</v>
      </c>
      <c r="B123" s="69"/>
      <c r="C123" s="66" t="e">
        <f>VLOOKUP(B123,'Measure&amp;Incentive Picklist'!E:J,2,FALSE)</f>
        <v>#N/A</v>
      </c>
      <c r="D123" s="79"/>
      <c r="E123" s="220"/>
      <c r="F123" s="70"/>
      <c r="G123" s="70"/>
      <c r="H123" s="70"/>
      <c r="I123" s="70"/>
      <c r="J123" s="70"/>
      <c r="L123" s="69"/>
      <c r="M123" s="65" t="e">
        <f>VLOOKUP(L123,'HVAC Picklist'!$A$2:$C$61,3,FALSE)</f>
        <v>#N/A</v>
      </c>
      <c r="N123" s="65" t="e">
        <f>VLOOKUP(L123,'HVAC Picklist'!$A$2:$D$61,4,FALSE)</f>
        <v>#N/A</v>
      </c>
      <c r="O123" s="69"/>
      <c r="P123" s="83"/>
      <c r="Q123" s="69"/>
      <c r="R123" s="69"/>
      <c r="S123" s="71"/>
      <c r="T123" s="71"/>
      <c r="U123" s="72" t="str">
        <f t="shared" si="7"/>
        <v/>
      </c>
      <c r="V123" s="85" t="str">
        <f>IFERROR(MIN(VLOOKUP($B123,'Measure&amp;Incentive Picklist'!$E:$J,5,FALSE)*F123*(G123/12000),U123),"")</f>
        <v/>
      </c>
      <c r="W123" s="127"/>
      <c r="X123" s="65">
        <f t="shared" si="10"/>
        <v>0</v>
      </c>
      <c r="Y123" s="65">
        <f t="shared" si="13"/>
        <v>0</v>
      </c>
      <c r="AB123" s="188" t="str">
        <f t="shared" si="9"/>
        <v/>
      </c>
      <c r="AF123" s="65">
        <f t="shared" si="11"/>
        <v>0</v>
      </c>
      <c r="AG123" s="65">
        <f t="shared" si="11"/>
        <v>0</v>
      </c>
    </row>
    <row r="124" spans="1:33" x14ac:dyDescent="0.25">
      <c r="A124" s="66">
        <f t="shared" si="12"/>
        <v>117</v>
      </c>
      <c r="B124" s="69"/>
      <c r="C124" s="66" t="e">
        <f>VLOOKUP(B124,'Measure&amp;Incentive Picklist'!E:J,2,FALSE)</f>
        <v>#N/A</v>
      </c>
      <c r="D124" s="79"/>
      <c r="E124" s="220"/>
      <c r="F124" s="70"/>
      <c r="G124" s="70"/>
      <c r="H124" s="70"/>
      <c r="I124" s="70"/>
      <c r="J124" s="70"/>
      <c r="L124" s="69"/>
      <c r="M124" s="65" t="e">
        <f>VLOOKUP(L124,'HVAC Picklist'!$A$2:$C$61,3,FALSE)</f>
        <v>#N/A</v>
      </c>
      <c r="N124" s="65" t="e">
        <f>VLOOKUP(L124,'HVAC Picklist'!$A$2:$D$61,4,FALSE)</f>
        <v>#N/A</v>
      </c>
      <c r="O124" s="69"/>
      <c r="P124" s="83"/>
      <c r="Q124" s="69"/>
      <c r="R124" s="69"/>
      <c r="S124" s="71"/>
      <c r="T124" s="71"/>
      <c r="U124" s="72" t="str">
        <f t="shared" si="7"/>
        <v/>
      </c>
      <c r="V124" s="85" t="str">
        <f>IFERROR(MIN(VLOOKUP($B124,'Measure&amp;Incentive Picklist'!$E:$J,5,FALSE)*F124*(G124/12000),U124),"")</f>
        <v/>
      </c>
      <c r="W124" s="127"/>
      <c r="X124" s="65">
        <f t="shared" si="10"/>
        <v>0</v>
      </c>
      <c r="Y124" s="65">
        <f t="shared" si="13"/>
        <v>0</v>
      </c>
      <c r="AB124" s="188" t="str">
        <f t="shared" si="9"/>
        <v/>
      </c>
      <c r="AF124" s="65">
        <f t="shared" si="11"/>
        <v>0</v>
      </c>
      <c r="AG124" s="65">
        <f t="shared" si="11"/>
        <v>0</v>
      </c>
    </row>
    <row r="125" spans="1:33" x14ac:dyDescent="0.25">
      <c r="A125" s="66">
        <f t="shared" si="12"/>
        <v>118</v>
      </c>
      <c r="B125" s="69"/>
      <c r="C125" s="66" t="e">
        <f>VLOOKUP(B125,'Measure&amp;Incentive Picklist'!E:J,2,FALSE)</f>
        <v>#N/A</v>
      </c>
      <c r="D125" s="79"/>
      <c r="E125" s="220"/>
      <c r="F125" s="70"/>
      <c r="G125" s="70"/>
      <c r="H125" s="70"/>
      <c r="I125" s="70"/>
      <c r="J125" s="70"/>
      <c r="L125" s="69"/>
      <c r="M125" s="65" t="e">
        <f>VLOOKUP(L125,'HVAC Picklist'!$A$2:$C$61,3,FALSE)</f>
        <v>#N/A</v>
      </c>
      <c r="N125" s="65" t="e">
        <f>VLOOKUP(L125,'HVAC Picklist'!$A$2:$D$61,4,FALSE)</f>
        <v>#N/A</v>
      </c>
      <c r="O125" s="69"/>
      <c r="P125" s="83"/>
      <c r="Q125" s="69"/>
      <c r="R125" s="69"/>
      <c r="S125" s="71"/>
      <c r="T125" s="71"/>
      <c r="U125" s="72" t="str">
        <f t="shared" si="7"/>
        <v/>
      </c>
      <c r="V125" s="85" t="str">
        <f>IFERROR(MIN(VLOOKUP($B125,'Measure&amp;Incentive Picklist'!$E:$J,5,FALSE)*F125*(G125/12000),U125),"")</f>
        <v/>
      </c>
      <c r="W125" s="127"/>
      <c r="X125" s="65">
        <f t="shared" si="10"/>
        <v>0</v>
      </c>
      <c r="Y125" s="65">
        <f t="shared" si="13"/>
        <v>0</v>
      </c>
      <c r="AB125" s="188" t="str">
        <f t="shared" si="9"/>
        <v/>
      </c>
      <c r="AF125" s="65">
        <f t="shared" si="11"/>
        <v>0</v>
      </c>
      <c r="AG125" s="65">
        <f t="shared" si="11"/>
        <v>0</v>
      </c>
    </row>
    <row r="126" spans="1:33" x14ac:dyDescent="0.25">
      <c r="A126" s="66">
        <f t="shared" si="12"/>
        <v>119</v>
      </c>
      <c r="B126" s="69"/>
      <c r="C126" s="66" t="e">
        <f>VLOOKUP(B126,'Measure&amp;Incentive Picklist'!E:J,2,FALSE)</f>
        <v>#N/A</v>
      </c>
      <c r="D126" s="79"/>
      <c r="E126" s="220"/>
      <c r="F126" s="70"/>
      <c r="G126" s="70"/>
      <c r="H126" s="70"/>
      <c r="I126" s="70"/>
      <c r="J126" s="70"/>
      <c r="L126" s="69"/>
      <c r="M126" s="65" t="e">
        <f>VLOOKUP(L126,'HVAC Picklist'!$A$2:$C$61,3,FALSE)</f>
        <v>#N/A</v>
      </c>
      <c r="N126" s="65" t="e">
        <f>VLOOKUP(L126,'HVAC Picklist'!$A$2:$D$61,4,FALSE)</f>
        <v>#N/A</v>
      </c>
      <c r="O126" s="69"/>
      <c r="P126" s="83"/>
      <c r="Q126" s="69"/>
      <c r="R126" s="69"/>
      <c r="S126" s="71"/>
      <c r="T126" s="71"/>
      <c r="U126" s="72" t="str">
        <f t="shared" si="7"/>
        <v/>
      </c>
      <c r="V126" s="85" t="str">
        <f>IFERROR(MIN(VLOOKUP($B126,'Measure&amp;Incentive Picklist'!$E:$J,5,FALSE)*F126*(G126/12000),U126),"")</f>
        <v/>
      </c>
      <c r="W126" s="127"/>
      <c r="X126" s="65">
        <f t="shared" si="10"/>
        <v>0</v>
      </c>
      <c r="Y126" s="65">
        <f t="shared" si="13"/>
        <v>0</v>
      </c>
      <c r="AB126" s="188" t="str">
        <f t="shared" si="9"/>
        <v/>
      </c>
      <c r="AF126" s="65">
        <f t="shared" si="11"/>
        <v>0</v>
      </c>
      <c r="AG126" s="65">
        <f t="shared" si="11"/>
        <v>0</v>
      </c>
    </row>
    <row r="127" spans="1:33" x14ac:dyDescent="0.25">
      <c r="A127" s="66">
        <f t="shared" si="12"/>
        <v>120</v>
      </c>
      <c r="B127" s="69"/>
      <c r="C127" s="66" t="e">
        <f>VLOOKUP(B127,'Measure&amp;Incentive Picklist'!E:J,2,FALSE)</f>
        <v>#N/A</v>
      </c>
      <c r="D127" s="79"/>
      <c r="E127" s="220"/>
      <c r="F127" s="70"/>
      <c r="G127" s="70"/>
      <c r="H127" s="70"/>
      <c r="I127" s="70"/>
      <c r="J127" s="70"/>
      <c r="L127" s="69"/>
      <c r="M127" s="65" t="e">
        <f>VLOOKUP(L127,'HVAC Picklist'!$A$2:$C$61,3,FALSE)</f>
        <v>#N/A</v>
      </c>
      <c r="N127" s="65" t="e">
        <f>VLOOKUP(L127,'HVAC Picklist'!$A$2:$D$61,4,FALSE)</f>
        <v>#N/A</v>
      </c>
      <c r="O127" s="69"/>
      <c r="P127" s="83"/>
      <c r="Q127" s="69"/>
      <c r="R127" s="69"/>
      <c r="S127" s="71"/>
      <c r="T127" s="71"/>
      <c r="U127" s="72" t="str">
        <f t="shared" si="7"/>
        <v/>
      </c>
      <c r="V127" s="85" t="str">
        <f>IFERROR(MIN(VLOOKUP($B127,'Measure&amp;Incentive Picklist'!$E:$J,5,FALSE)*F127*(G127/12000),U127),"")</f>
        <v/>
      </c>
      <c r="W127" s="127"/>
      <c r="X127" s="65">
        <f t="shared" si="10"/>
        <v>0</v>
      </c>
      <c r="Y127" s="65">
        <f t="shared" si="13"/>
        <v>0</v>
      </c>
      <c r="AB127" s="188" t="str">
        <f t="shared" si="9"/>
        <v/>
      </c>
      <c r="AF127" s="65">
        <f t="shared" si="11"/>
        <v>0</v>
      </c>
      <c r="AG127" s="65">
        <f t="shared" si="11"/>
        <v>0</v>
      </c>
    </row>
    <row r="128" spans="1:33" x14ac:dyDescent="0.25">
      <c r="A128" s="66">
        <f t="shared" si="12"/>
        <v>121</v>
      </c>
      <c r="B128" s="69"/>
      <c r="C128" s="66" t="e">
        <f>VLOOKUP(B128,'Measure&amp;Incentive Picklist'!E:J,2,FALSE)</f>
        <v>#N/A</v>
      </c>
      <c r="D128" s="79"/>
      <c r="E128" s="220"/>
      <c r="F128" s="70"/>
      <c r="G128" s="70"/>
      <c r="H128" s="70"/>
      <c r="I128" s="70"/>
      <c r="J128" s="70"/>
      <c r="L128" s="69"/>
      <c r="M128" s="65" t="e">
        <f>VLOOKUP(L128,'HVAC Picklist'!$A$2:$C$61,3,FALSE)</f>
        <v>#N/A</v>
      </c>
      <c r="N128" s="65" t="e">
        <f>VLOOKUP(L128,'HVAC Picklist'!$A$2:$D$61,4,FALSE)</f>
        <v>#N/A</v>
      </c>
      <c r="O128" s="69"/>
      <c r="P128" s="83"/>
      <c r="Q128" s="69"/>
      <c r="R128" s="69"/>
      <c r="S128" s="71"/>
      <c r="T128" s="71"/>
      <c r="U128" s="72" t="str">
        <f t="shared" si="7"/>
        <v/>
      </c>
      <c r="V128" s="85" t="str">
        <f>IFERROR(MIN(VLOOKUP($B128,'Measure&amp;Incentive Picklist'!$E:$J,5,FALSE)*F128*(G128/12000),U128),"")</f>
        <v/>
      </c>
      <c r="W128" s="127"/>
      <c r="X128" s="65">
        <f t="shared" si="10"/>
        <v>0</v>
      </c>
      <c r="Y128" s="65">
        <f t="shared" si="13"/>
        <v>0</v>
      </c>
      <c r="AB128" s="188" t="str">
        <f t="shared" si="9"/>
        <v/>
      </c>
      <c r="AF128" s="65">
        <f t="shared" si="11"/>
        <v>0</v>
      </c>
      <c r="AG128" s="65">
        <f t="shared" si="11"/>
        <v>0</v>
      </c>
    </row>
    <row r="129" spans="1:33" x14ac:dyDescent="0.25">
      <c r="A129" s="66">
        <f t="shared" si="12"/>
        <v>122</v>
      </c>
      <c r="B129" s="69"/>
      <c r="C129" s="66" t="e">
        <f>VLOOKUP(B129,'Measure&amp;Incentive Picklist'!E:J,2,FALSE)</f>
        <v>#N/A</v>
      </c>
      <c r="D129" s="79"/>
      <c r="E129" s="220"/>
      <c r="F129" s="70"/>
      <c r="G129" s="70"/>
      <c r="H129" s="70"/>
      <c r="I129" s="70"/>
      <c r="J129" s="70"/>
      <c r="L129" s="69"/>
      <c r="M129" s="65" t="e">
        <f>VLOOKUP(L129,'HVAC Picklist'!$A$2:$C$61,3,FALSE)</f>
        <v>#N/A</v>
      </c>
      <c r="N129" s="65" t="e">
        <f>VLOOKUP(L129,'HVAC Picklist'!$A$2:$D$61,4,FALSE)</f>
        <v>#N/A</v>
      </c>
      <c r="O129" s="69"/>
      <c r="P129" s="83"/>
      <c r="Q129" s="69"/>
      <c r="R129" s="69"/>
      <c r="S129" s="71"/>
      <c r="T129" s="71"/>
      <c r="U129" s="72" t="str">
        <f t="shared" si="7"/>
        <v/>
      </c>
      <c r="V129" s="85" t="str">
        <f>IFERROR(MIN(VLOOKUP($B129,'Measure&amp;Incentive Picklist'!$E:$J,5,FALSE)*F129*(G129/12000),U129),"")</f>
        <v/>
      </c>
      <c r="W129" s="127"/>
      <c r="X129" s="65">
        <f t="shared" si="10"/>
        <v>0</v>
      </c>
      <c r="Y129" s="65">
        <f t="shared" si="13"/>
        <v>0</v>
      </c>
      <c r="AB129" s="188" t="str">
        <f t="shared" si="9"/>
        <v/>
      </c>
      <c r="AF129" s="65">
        <f t="shared" si="11"/>
        <v>0</v>
      </c>
      <c r="AG129" s="65">
        <f t="shared" si="11"/>
        <v>0</v>
      </c>
    </row>
    <row r="130" spans="1:33" x14ac:dyDescent="0.25">
      <c r="A130" s="66">
        <f t="shared" si="12"/>
        <v>123</v>
      </c>
      <c r="B130" s="69"/>
      <c r="C130" s="66" t="e">
        <f>VLOOKUP(B130,'Measure&amp;Incentive Picklist'!E:J,2,FALSE)</f>
        <v>#N/A</v>
      </c>
      <c r="D130" s="79"/>
      <c r="E130" s="220"/>
      <c r="F130" s="70"/>
      <c r="G130" s="70"/>
      <c r="H130" s="70"/>
      <c r="I130" s="70"/>
      <c r="J130" s="70"/>
      <c r="L130" s="69"/>
      <c r="M130" s="65" t="e">
        <f>VLOOKUP(L130,'HVAC Picklist'!$A$2:$C$61,3,FALSE)</f>
        <v>#N/A</v>
      </c>
      <c r="N130" s="65" t="e">
        <f>VLOOKUP(L130,'HVAC Picklist'!$A$2:$D$61,4,FALSE)</f>
        <v>#N/A</v>
      </c>
      <c r="O130" s="69"/>
      <c r="P130" s="83"/>
      <c r="Q130" s="69"/>
      <c r="R130" s="69"/>
      <c r="S130" s="71"/>
      <c r="T130" s="71"/>
      <c r="U130" s="72" t="str">
        <f t="shared" si="7"/>
        <v/>
      </c>
      <c r="V130" s="85" t="str">
        <f>IFERROR(MIN(VLOOKUP($B130,'Measure&amp;Incentive Picklist'!$E:$J,5,FALSE)*F130*(G130/12000),U130),"")</f>
        <v/>
      </c>
      <c r="W130" s="127"/>
      <c r="X130" s="65">
        <f t="shared" si="10"/>
        <v>0</v>
      </c>
      <c r="Y130" s="65">
        <f t="shared" si="13"/>
        <v>0</v>
      </c>
      <c r="AB130" s="188" t="str">
        <f t="shared" si="9"/>
        <v/>
      </c>
      <c r="AF130" s="65">
        <f t="shared" si="11"/>
        <v>0</v>
      </c>
      <c r="AG130" s="65">
        <f t="shared" si="11"/>
        <v>0</v>
      </c>
    </row>
    <row r="131" spans="1:33" x14ac:dyDescent="0.25">
      <c r="A131" s="66">
        <f t="shared" si="12"/>
        <v>124</v>
      </c>
      <c r="B131" s="69"/>
      <c r="C131" s="66" t="e">
        <f>VLOOKUP(B131,'Measure&amp;Incentive Picklist'!E:J,2,FALSE)</f>
        <v>#N/A</v>
      </c>
      <c r="D131" s="79"/>
      <c r="E131" s="220"/>
      <c r="F131" s="70"/>
      <c r="G131" s="70"/>
      <c r="H131" s="70"/>
      <c r="I131" s="70"/>
      <c r="J131" s="70"/>
      <c r="L131" s="69"/>
      <c r="M131" s="65" t="e">
        <f>VLOOKUP(L131,'HVAC Picklist'!$A$2:$C$61,3,FALSE)</f>
        <v>#N/A</v>
      </c>
      <c r="N131" s="65" t="e">
        <f>VLOOKUP(L131,'HVAC Picklist'!$A$2:$D$61,4,FALSE)</f>
        <v>#N/A</v>
      </c>
      <c r="O131" s="69"/>
      <c r="P131" s="83"/>
      <c r="Q131" s="69"/>
      <c r="R131" s="69"/>
      <c r="S131" s="71"/>
      <c r="T131" s="71"/>
      <c r="U131" s="72" t="str">
        <f t="shared" si="7"/>
        <v/>
      </c>
      <c r="V131" s="85" t="str">
        <f>IFERROR(MIN(VLOOKUP($B131,'Measure&amp;Incentive Picklist'!$E:$J,5,FALSE)*F131*(G131/12000),U131),"")</f>
        <v/>
      </c>
      <c r="W131" s="127"/>
      <c r="X131" s="65">
        <f t="shared" si="10"/>
        <v>0</v>
      </c>
      <c r="Y131" s="65">
        <f t="shared" si="13"/>
        <v>0</v>
      </c>
      <c r="AB131" s="188" t="str">
        <f t="shared" si="9"/>
        <v/>
      </c>
      <c r="AF131" s="65">
        <f t="shared" si="11"/>
        <v>0</v>
      </c>
      <c r="AG131" s="65">
        <f t="shared" si="11"/>
        <v>0</v>
      </c>
    </row>
    <row r="132" spans="1:33" x14ac:dyDescent="0.25">
      <c r="A132" s="66">
        <f t="shared" si="12"/>
        <v>125</v>
      </c>
      <c r="B132" s="69"/>
      <c r="C132" s="66" t="e">
        <f>VLOOKUP(B132,'Measure&amp;Incentive Picklist'!E:J,2,FALSE)</f>
        <v>#N/A</v>
      </c>
      <c r="D132" s="79"/>
      <c r="E132" s="220"/>
      <c r="F132" s="70"/>
      <c r="G132" s="70"/>
      <c r="H132" s="70"/>
      <c r="I132" s="70"/>
      <c r="J132" s="70"/>
      <c r="L132" s="69"/>
      <c r="M132" s="65" t="e">
        <f>VLOOKUP(L132,'HVAC Picklist'!$A$2:$C$61,3,FALSE)</f>
        <v>#N/A</v>
      </c>
      <c r="N132" s="65" t="e">
        <f>VLOOKUP(L132,'HVAC Picklist'!$A$2:$D$61,4,FALSE)</f>
        <v>#N/A</v>
      </c>
      <c r="O132" s="69"/>
      <c r="P132" s="83"/>
      <c r="Q132" s="69"/>
      <c r="R132" s="69"/>
      <c r="S132" s="71"/>
      <c r="T132" s="71"/>
      <c r="U132" s="72" t="str">
        <f t="shared" si="7"/>
        <v/>
      </c>
      <c r="V132" s="85" t="str">
        <f>IFERROR(MIN(VLOOKUP($B132,'Measure&amp;Incentive Picklist'!$E:$J,5,FALSE)*F132*(G132/12000),U132),"")</f>
        <v/>
      </c>
      <c r="W132" s="127"/>
      <c r="X132" s="65">
        <f t="shared" si="10"/>
        <v>0</v>
      </c>
      <c r="Y132" s="65">
        <f t="shared" si="13"/>
        <v>0</v>
      </c>
      <c r="AB132" s="188" t="str">
        <f t="shared" si="9"/>
        <v/>
      </c>
      <c r="AF132" s="65">
        <f t="shared" si="11"/>
        <v>0</v>
      </c>
      <c r="AG132" s="65">
        <f t="shared" si="11"/>
        <v>0</v>
      </c>
    </row>
    <row r="133" spans="1:33" x14ac:dyDescent="0.25">
      <c r="A133" s="66">
        <f t="shared" si="12"/>
        <v>126</v>
      </c>
      <c r="B133" s="69"/>
      <c r="C133" s="66" t="e">
        <f>VLOOKUP(B133,'Measure&amp;Incentive Picklist'!E:J,2,FALSE)</f>
        <v>#N/A</v>
      </c>
      <c r="D133" s="79"/>
      <c r="E133" s="220"/>
      <c r="F133" s="70"/>
      <c r="G133" s="70"/>
      <c r="H133" s="70"/>
      <c r="I133" s="70"/>
      <c r="J133" s="70"/>
      <c r="L133" s="69"/>
      <c r="M133" s="65" t="e">
        <f>VLOOKUP(L133,'HVAC Picklist'!$A$2:$C$61,3,FALSE)</f>
        <v>#N/A</v>
      </c>
      <c r="N133" s="65" t="e">
        <f>VLOOKUP(L133,'HVAC Picklist'!$A$2:$D$61,4,FALSE)</f>
        <v>#N/A</v>
      </c>
      <c r="O133" s="69"/>
      <c r="P133" s="83"/>
      <c r="Q133" s="69"/>
      <c r="R133" s="69"/>
      <c r="S133" s="71"/>
      <c r="T133" s="71"/>
      <c r="U133" s="72" t="str">
        <f t="shared" si="7"/>
        <v/>
      </c>
      <c r="V133" s="85" t="str">
        <f>IFERROR(MIN(VLOOKUP($B133,'Measure&amp;Incentive Picklist'!$E:$J,5,FALSE)*F133*(G133/12000),U133),"")</f>
        <v/>
      </c>
      <c r="W133" s="127"/>
      <c r="X133" s="65">
        <f t="shared" si="10"/>
        <v>0</v>
      </c>
      <c r="Y133" s="65">
        <f t="shared" si="13"/>
        <v>0</v>
      </c>
      <c r="AB133" s="188" t="str">
        <f t="shared" si="9"/>
        <v/>
      </c>
      <c r="AF133" s="65">
        <f t="shared" si="11"/>
        <v>0</v>
      </c>
      <c r="AG133" s="65">
        <f t="shared" si="11"/>
        <v>0</v>
      </c>
    </row>
    <row r="134" spans="1:33" x14ac:dyDescent="0.25">
      <c r="A134" s="66">
        <f t="shared" si="12"/>
        <v>127</v>
      </c>
      <c r="B134" s="69"/>
      <c r="C134" s="66" t="e">
        <f>VLOOKUP(B134,'Measure&amp;Incentive Picklist'!E:J,2,FALSE)</f>
        <v>#N/A</v>
      </c>
      <c r="D134" s="79"/>
      <c r="E134" s="220"/>
      <c r="F134" s="70"/>
      <c r="G134" s="70"/>
      <c r="H134" s="70"/>
      <c r="I134" s="70"/>
      <c r="J134" s="70"/>
      <c r="L134" s="69"/>
      <c r="M134" s="65" t="e">
        <f>VLOOKUP(L134,'HVAC Picklist'!$A$2:$C$61,3,FALSE)</f>
        <v>#N/A</v>
      </c>
      <c r="N134" s="65" t="e">
        <f>VLOOKUP(L134,'HVAC Picklist'!$A$2:$D$61,4,FALSE)</f>
        <v>#N/A</v>
      </c>
      <c r="O134" s="69"/>
      <c r="P134" s="83"/>
      <c r="Q134" s="69"/>
      <c r="R134" s="69"/>
      <c r="S134" s="71"/>
      <c r="T134" s="71"/>
      <c r="U134" s="72" t="str">
        <f t="shared" si="7"/>
        <v/>
      </c>
      <c r="V134" s="85" t="str">
        <f>IFERROR(MIN(VLOOKUP($B134,'Measure&amp;Incentive Picklist'!$E:$J,5,FALSE)*F134*(G134/12000),U134),"")</f>
        <v/>
      </c>
      <c r="W134" s="127"/>
      <c r="X134" s="65">
        <f t="shared" si="10"/>
        <v>0</v>
      </c>
      <c r="Y134" s="65">
        <f t="shared" si="13"/>
        <v>0</v>
      </c>
      <c r="AB134" s="188" t="str">
        <f t="shared" si="9"/>
        <v/>
      </c>
      <c r="AF134" s="65">
        <f t="shared" si="11"/>
        <v>0</v>
      </c>
      <c r="AG134" s="65">
        <f t="shared" si="11"/>
        <v>0</v>
      </c>
    </row>
    <row r="135" spans="1:33" x14ac:dyDescent="0.25">
      <c r="A135" s="66">
        <f t="shared" si="12"/>
        <v>128</v>
      </c>
      <c r="B135" s="69"/>
      <c r="C135" s="66" t="e">
        <f>VLOOKUP(B135,'Measure&amp;Incentive Picklist'!E:J,2,FALSE)</f>
        <v>#N/A</v>
      </c>
      <c r="D135" s="79"/>
      <c r="E135" s="220"/>
      <c r="F135" s="70"/>
      <c r="G135" s="70"/>
      <c r="H135" s="70"/>
      <c r="I135" s="70"/>
      <c r="J135" s="70"/>
      <c r="L135" s="69"/>
      <c r="M135" s="65" t="e">
        <f>VLOOKUP(L135,'HVAC Picklist'!$A$2:$C$61,3,FALSE)</f>
        <v>#N/A</v>
      </c>
      <c r="N135" s="65" t="e">
        <f>VLOOKUP(L135,'HVAC Picklist'!$A$2:$D$61,4,FALSE)</f>
        <v>#N/A</v>
      </c>
      <c r="O135" s="69"/>
      <c r="P135" s="83"/>
      <c r="Q135" s="69"/>
      <c r="R135" s="69"/>
      <c r="S135" s="71"/>
      <c r="T135" s="71"/>
      <c r="U135" s="72" t="str">
        <f t="shared" si="7"/>
        <v/>
      </c>
      <c r="V135" s="85" t="str">
        <f>IFERROR(MIN(VLOOKUP($B135,'Measure&amp;Incentive Picklist'!$E:$J,5,FALSE)*F135*(G135/12000),U135),"")</f>
        <v/>
      </c>
      <c r="W135" s="127"/>
      <c r="X135" s="65">
        <f t="shared" si="10"/>
        <v>0</v>
      </c>
      <c r="Y135" s="65">
        <f t="shared" si="13"/>
        <v>0</v>
      </c>
      <c r="AB135" s="188" t="str">
        <f t="shared" si="9"/>
        <v/>
      </c>
      <c r="AF135" s="65">
        <f t="shared" si="11"/>
        <v>0</v>
      </c>
      <c r="AG135" s="65">
        <f t="shared" si="11"/>
        <v>0</v>
      </c>
    </row>
    <row r="136" spans="1:33" x14ac:dyDescent="0.25">
      <c r="A136" s="66">
        <f t="shared" si="12"/>
        <v>129</v>
      </c>
      <c r="B136" s="69"/>
      <c r="C136" s="66" t="e">
        <f>VLOOKUP(B136,'Measure&amp;Incentive Picklist'!E:J,2,FALSE)</f>
        <v>#N/A</v>
      </c>
      <c r="D136" s="79"/>
      <c r="E136" s="220"/>
      <c r="F136" s="70"/>
      <c r="G136" s="70"/>
      <c r="H136" s="70"/>
      <c r="I136" s="70"/>
      <c r="J136" s="70"/>
      <c r="L136" s="69"/>
      <c r="M136" s="65" t="e">
        <f>VLOOKUP(L136,'HVAC Picklist'!$A$2:$C$61,3,FALSE)</f>
        <v>#N/A</v>
      </c>
      <c r="N136" s="65" t="e">
        <f>VLOOKUP(L136,'HVAC Picklist'!$A$2:$D$61,4,FALSE)</f>
        <v>#N/A</v>
      </c>
      <c r="O136" s="69"/>
      <c r="P136" s="83"/>
      <c r="Q136" s="69"/>
      <c r="R136" s="69"/>
      <c r="S136" s="71"/>
      <c r="T136" s="71"/>
      <c r="U136" s="72" t="str">
        <f t="shared" ref="U136:U199" si="14">IF(AND(S136="",T136=""),"",$S136+$T136)</f>
        <v/>
      </c>
      <c r="V136" s="85" t="str">
        <f>IFERROR(MIN(VLOOKUP($B136,'Measure&amp;Incentive Picklist'!$E:$J,5,FALSE)*F136*(G136/12000),U136),"")</f>
        <v/>
      </c>
      <c r="W136" s="127"/>
      <c r="X136" s="65">
        <f t="shared" si="10"/>
        <v>0</v>
      </c>
      <c r="Y136" s="65">
        <f t="shared" ref="Y136:Y167" si="15">IF(AND(B136&gt;0,ISERROR(X208)),1,0)</f>
        <v>0</v>
      </c>
      <c r="AB136" s="188" t="str">
        <f t="shared" ref="AB136:AB199" si="16">IF(OR(AND(OR(L136=AD$8,L136=AD$9,L136=AD$10,L136=AD$11,L136=AD$12,L136=AD$13,L136=AD$14,L136=AD$15,L136=AD$16,L136=AD$17,L136=AD$18,L136=AD$19,L136=AD$20,L136=AD$21,L136=AD$22,L136=AD$23,L136=AD$24,L136=AD$25,L136=AD$26,L136=AD$27,L136=AD$28,L136=AD$29,L136=AD$30,L136=AD$31,L136=AD$32,L136=AD$33,L136=AD$34,L136=AD$35,L136=AD$36,L136=AD$37,L136=AD$38,L136=AD$39,L136=AD$40,L136=AD$41,L136=AD$42,L136=AD$43,L136=AD$44,L136=AD$45,L136=AD$46,L136=AD$47,L136=AD$48,L136=AD$49,L136=AD$50,L136=AD$51,L136=AD$52,L136=AD$53,),O136=AE$12),AND(OR(L136=AD$54,L136=AD$55,L136=AD$56,L136=AD$57,L136=AD$58,L136=AD$59,L136=AD$60,L136=AD$61,L136=AD$62,L136=AD$63,L136=AD$64), OR(O136=AE$8,O136=AE$9,O136=AE$10)),AND(OR(L136=AD$65,L136=AD$66),O136=AE$12),AND(L136=AD$67,O136=AE$11)),1,IF(OR(L136="",O136=""),"","Error"))</f>
        <v/>
      </c>
      <c r="AF136" s="65">
        <f t="shared" si="11"/>
        <v>0</v>
      </c>
      <c r="AG136" s="65">
        <f t="shared" si="11"/>
        <v>0</v>
      </c>
    </row>
    <row r="137" spans="1:33" x14ac:dyDescent="0.25">
      <c r="A137" s="66">
        <f t="shared" si="12"/>
        <v>130</v>
      </c>
      <c r="B137" s="69"/>
      <c r="C137" s="66" t="e">
        <f>VLOOKUP(B137,'Measure&amp;Incentive Picklist'!E:J,2,FALSE)</f>
        <v>#N/A</v>
      </c>
      <c r="D137" s="79"/>
      <c r="E137" s="220"/>
      <c r="F137" s="70"/>
      <c r="G137" s="70"/>
      <c r="H137" s="70"/>
      <c r="I137" s="70"/>
      <c r="J137" s="70"/>
      <c r="L137" s="69"/>
      <c r="M137" s="65" t="e">
        <f>VLOOKUP(L137,'HVAC Picklist'!$A$2:$C$61,3,FALSE)</f>
        <v>#N/A</v>
      </c>
      <c r="N137" s="65" t="e">
        <f>VLOOKUP(L137,'HVAC Picklist'!$A$2:$D$61,4,FALSE)</f>
        <v>#N/A</v>
      </c>
      <c r="O137" s="69"/>
      <c r="P137" s="83"/>
      <c r="Q137" s="69"/>
      <c r="R137" s="69"/>
      <c r="S137" s="71"/>
      <c r="T137" s="71"/>
      <c r="U137" s="72" t="str">
        <f t="shared" si="14"/>
        <v/>
      </c>
      <c r="V137" s="85" t="str">
        <f>IFERROR(MIN(VLOOKUP($B137,'Measure&amp;Incentive Picklist'!$E:$J,5,FALSE)*F137*(G137/12000),U137),"")</f>
        <v/>
      </c>
      <c r="W137" s="127"/>
      <c r="X137" s="65">
        <f t="shared" ref="X137:X200" si="17">IF(OR(B137&gt;"",D137&gt;0,E137&gt;0,F137&gt;0,G137&gt;0,H137&gt;0,I137&gt;0,J137&gt;0,K137&gt;0,L137&gt;"",O137&gt;"",Q137&gt;0,R137&gt;0,S137&gt;0,T137&gt;0,P137&gt;0,W137&gt;0),1,0)</f>
        <v>0</v>
      </c>
      <c r="Y137" s="65">
        <f t="shared" si="15"/>
        <v>0</v>
      </c>
      <c r="AB137" s="188" t="str">
        <f t="shared" si="16"/>
        <v/>
      </c>
      <c r="AF137" s="65">
        <f t="shared" ref="AF137:AG200" si="18">IF(ISERROR(U137),1,0)</f>
        <v>0</v>
      </c>
      <c r="AG137" s="65">
        <f t="shared" si="18"/>
        <v>0</v>
      </c>
    </row>
    <row r="138" spans="1:33" x14ac:dyDescent="0.25">
      <c r="A138" s="66">
        <f t="shared" si="12"/>
        <v>131</v>
      </c>
      <c r="B138" s="69"/>
      <c r="C138" s="66" t="e">
        <f>VLOOKUP(B138,'Measure&amp;Incentive Picklist'!E:J,2,FALSE)</f>
        <v>#N/A</v>
      </c>
      <c r="D138" s="79"/>
      <c r="E138" s="220"/>
      <c r="F138" s="70"/>
      <c r="G138" s="70"/>
      <c r="H138" s="70"/>
      <c r="I138" s="70"/>
      <c r="J138" s="70"/>
      <c r="L138" s="69"/>
      <c r="M138" s="65" t="e">
        <f>VLOOKUP(L138,'HVAC Picklist'!$A$2:$C$61,3,FALSE)</f>
        <v>#N/A</v>
      </c>
      <c r="N138" s="65" t="e">
        <f>VLOOKUP(L138,'HVAC Picklist'!$A$2:$D$61,4,FALSE)</f>
        <v>#N/A</v>
      </c>
      <c r="O138" s="69"/>
      <c r="P138" s="83"/>
      <c r="Q138" s="69"/>
      <c r="R138" s="69"/>
      <c r="S138" s="71"/>
      <c r="T138" s="71"/>
      <c r="U138" s="72" t="str">
        <f t="shared" si="14"/>
        <v/>
      </c>
      <c r="V138" s="85" t="str">
        <f>IFERROR(MIN(VLOOKUP($B138,'Measure&amp;Incentive Picklist'!$E:$J,5,FALSE)*F138*(G138/12000),U138),"")</f>
        <v/>
      </c>
      <c r="W138" s="127"/>
      <c r="X138" s="65">
        <f t="shared" si="17"/>
        <v>0</v>
      </c>
      <c r="Y138" s="65">
        <f t="shared" si="15"/>
        <v>0</v>
      </c>
      <c r="AB138" s="188" t="str">
        <f t="shared" si="16"/>
        <v/>
      </c>
      <c r="AF138" s="65">
        <f t="shared" si="18"/>
        <v>0</v>
      </c>
      <c r="AG138" s="65">
        <f t="shared" si="18"/>
        <v>0</v>
      </c>
    </row>
    <row r="139" spans="1:33" x14ac:dyDescent="0.25">
      <c r="A139" s="66">
        <f t="shared" ref="A139:A202" si="19">A138+1</f>
        <v>132</v>
      </c>
      <c r="B139" s="69"/>
      <c r="C139" s="66" t="e">
        <f>VLOOKUP(B139,'Measure&amp;Incentive Picklist'!E:J,2,FALSE)</f>
        <v>#N/A</v>
      </c>
      <c r="D139" s="79"/>
      <c r="E139" s="220"/>
      <c r="F139" s="70"/>
      <c r="G139" s="70"/>
      <c r="H139" s="70"/>
      <c r="I139" s="70"/>
      <c r="J139" s="70"/>
      <c r="L139" s="69"/>
      <c r="M139" s="65" t="e">
        <f>VLOOKUP(L139,'HVAC Picklist'!$A$2:$C$61,3,FALSE)</f>
        <v>#N/A</v>
      </c>
      <c r="N139" s="65" t="e">
        <f>VLOOKUP(L139,'HVAC Picklist'!$A$2:$D$61,4,FALSE)</f>
        <v>#N/A</v>
      </c>
      <c r="O139" s="69"/>
      <c r="P139" s="83"/>
      <c r="Q139" s="69"/>
      <c r="R139" s="69"/>
      <c r="S139" s="71"/>
      <c r="T139" s="71"/>
      <c r="U139" s="72" t="str">
        <f t="shared" si="14"/>
        <v/>
      </c>
      <c r="V139" s="85" t="str">
        <f>IFERROR(MIN(VLOOKUP($B139,'Measure&amp;Incentive Picklist'!$E:$J,5,FALSE)*F139*(G139/12000),U139),"")</f>
        <v/>
      </c>
      <c r="W139" s="127"/>
      <c r="X139" s="65">
        <f t="shared" si="17"/>
        <v>0</v>
      </c>
      <c r="Y139" s="65">
        <f t="shared" si="15"/>
        <v>0</v>
      </c>
      <c r="AB139" s="188" t="str">
        <f t="shared" si="16"/>
        <v/>
      </c>
      <c r="AF139" s="65">
        <f t="shared" si="18"/>
        <v>0</v>
      </c>
      <c r="AG139" s="65">
        <f t="shared" si="18"/>
        <v>0</v>
      </c>
    </row>
    <row r="140" spans="1:33" x14ac:dyDescent="0.25">
      <c r="A140" s="66">
        <f t="shared" si="19"/>
        <v>133</v>
      </c>
      <c r="B140" s="69"/>
      <c r="C140" s="66" t="e">
        <f>VLOOKUP(B140,'Measure&amp;Incentive Picklist'!E:J,2,FALSE)</f>
        <v>#N/A</v>
      </c>
      <c r="D140" s="79"/>
      <c r="E140" s="220"/>
      <c r="F140" s="70"/>
      <c r="G140" s="70"/>
      <c r="H140" s="70"/>
      <c r="I140" s="70"/>
      <c r="J140" s="70"/>
      <c r="L140" s="69"/>
      <c r="M140" s="65" t="e">
        <f>VLOOKUP(L140,'HVAC Picklist'!$A$2:$C$61,3,FALSE)</f>
        <v>#N/A</v>
      </c>
      <c r="N140" s="65" t="e">
        <f>VLOOKUP(L140,'HVAC Picklist'!$A$2:$D$61,4,FALSE)</f>
        <v>#N/A</v>
      </c>
      <c r="O140" s="69"/>
      <c r="P140" s="83"/>
      <c r="Q140" s="69"/>
      <c r="R140" s="69"/>
      <c r="S140" s="71"/>
      <c r="T140" s="71"/>
      <c r="U140" s="72" t="str">
        <f t="shared" si="14"/>
        <v/>
      </c>
      <c r="V140" s="85" t="str">
        <f>IFERROR(MIN(VLOOKUP($B140,'Measure&amp;Incentive Picklist'!$E:$J,5,FALSE)*F140*(G140/12000),U140),"")</f>
        <v/>
      </c>
      <c r="W140" s="127"/>
      <c r="X140" s="65">
        <f t="shared" si="17"/>
        <v>0</v>
      </c>
      <c r="Y140" s="65">
        <f t="shared" si="15"/>
        <v>0</v>
      </c>
      <c r="AB140" s="188" t="str">
        <f t="shared" si="16"/>
        <v/>
      </c>
      <c r="AF140" s="65">
        <f t="shared" si="18"/>
        <v>0</v>
      </c>
      <c r="AG140" s="65">
        <f t="shared" si="18"/>
        <v>0</v>
      </c>
    </row>
    <row r="141" spans="1:33" x14ac:dyDescent="0.25">
      <c r="A141" s="66">
        <f t="shared" si="19"/>
        <v>134</v>
      </c>
      <c r="B141" s="69"/>
      <c r="C141" s="66" t="e">
        <f>VLOOKUP(B141,'Measure&amp;Incentive Picklist'!E:J,2,FALSE)</f>
        <v>#N/A</v>
      </c>
      <c r="D141" s="79"/>
      <c r="E141" s="220"/>
      <c r="F141" s="70"/>
      <c r="G141" s="70"/>
      <c r="H141" s="70"/>
      <c r="I141" s="70"/>
      <c r="J141" s="70"/>
      <c r="L141" s="69"/>
      <c r="M141" s="65" t="e">
        <f>VLOOKUP(L141,'HVAC Picklist'!$A$2:$C$61,3,FALSE)</f>
        <v>#N/A</v>
      </c>
      <c r="N141" s="65" t="e">
        <f>VLOOKUP(L141,'HVAC Picklist'!$A$2:$D$61,4,FALSE)</f>
        <v>#N/A</v>
      </c>
      <c r="O141" s="69"/>
      <c r="P141" s="83"/>
      <c r="Q141" s="69"/>
      <c r="R141" s="69"/>
      <c r="S141" s="71"/>
      <c r="T141" s="71"/>
      <c r="U141" s="72" t="str">
        <f t="shared" si="14"/>
        <v/>
      </c>
      <c r="V141" s="85" t="str">
        <f>IFERROR(MIN(VLOOKUP($B141,'Measure&amp;Incentive Picklist'!$E:$J,5,FALSE)*F141*(G141/12000),U141),"")</f>
        <v/>
      </c>
      <c r="W141" s="127"/>
      <c r="X141" s="65">
        <f t="shared" si="17"/>
        <v>0</v>
      </c>
      <c r="Y141" s="65">
        <f t="shared" si="15"/>
        <v>0</v>
      </c>
      <c r="AB141" s="188" t="str">
        <f t="shared" si="16"/>
        <v/>
      </c>
      <c r="AF141" s="65">
        <f t="shared" si="18"/>
        <v>0</v>
      </c>
      <c r="AG141" s="65">
        <f t="shared" si="18"/>
        <v>0</v>
      </c>
    </row>
    <row r="142" spans="1:33" x14ac:dyDescent="0.25">
      <c r="A142" s="66">
        <f t="shared" si="19"/>
        <v>135</v>
      </c>
      <c r="B142" s="69"/>
      <c r="C142" s="66" t="e">
        <f>VLOOKUP(B142,'Measure&amp;Incentive Picklist'!E:J,2,FALSE)</f>
        <v>#N/A</v>
      </c>
      <c r="D142" s="79"/>
      <c r="E142" s="220"/>
      <c r="F142" s="70"/>
      <c r="G142" s="70"/>
      <c r="H142" s="70"/>
      <c r="I142" s="70"/>
      <c r="J142" s="70"/>
      <c r="L142" s="69"/>
      <c r="M142" s="65" t="e">
        <f>VLOOKUP(L142,'HVAC Picklist'!$A$2:$C$61,3,FALSE)</f>
        <v>#N/A</v>
      </c>
      <c r="N142" s="65" t="e">
        <f>VLOOKUP(L142,'HVAC Picklist'!$A$2:$D$61,4,FALSE)</f>
        <v>#N/A</v>
      </c>
      <c r="O142" s="69"/>
      <c r="P142" s="83"/>
      <c r="Q142" s="69"/>
      <c r="R142" s="69"/>
      <c r="S142" s="71"/>
      <c r="T142" s="71"/>
      <c r="U142" s="72" t="str">
        <f t="shared" si="14"/>
        <v/>
      </c>
      <c r="V142" s="85" t="str">
        <f>IFERROR(MIN(VLOOKUP($B142,'Measure&amp;Incentive Picklist'!$E:$J,5,FALSE)*F142*(G142/12000),U142),"")</f>
        <v/>
      </c>
      <c r="W142" s="127"/>
      <c r="X142" s="65">
        <f t="shared" si="17"/>
        <v>0</v>
      </c>
      <c r="Y142" s="65">
        <f t="shared" si="15"/>
        <v>0</v>
      </c>
      <c r="AB142" s="188" t="str">
        <f t="shared" si="16"/>
        <v/>
      </c>
      <c r="AF142" s="65">
        <f t="shared" si="18"/>
        <v>0</v>
      </c>
      <c r="AG142" s="65">
        <f t="shared" si="18"/>
        <v>0</v>
      </c>
    </row>
    <row r="143" spans="1:33" x14ac:dyDescent="0.25">
      <c r="A143" s="66">
        <f t="shared" si="19"/>
        <v>136</v>
      </c>
      <c r="B143" s="69"/>
      <c r="C143" s="66" t="e">
        <f>VLOOKUP(B143,'Measure&amp;Incentive Picklist'!E:J,2,FALSE)</f>
        <v>#N/A</v>
      </c>
      <c r="D143" s="79"/>
      <c r="E143" s="220"/>
      <c r="F143" s="70"/>
      <c r="G143" s="70"/>
      <c r="H143" s="70"/>
      <c r="I143" s="70"/>
      <c r="J143" s="70"/>
      <c r="L143" s="69"/>
      <c r="M143" s="65" t="e">
        <f>VLOOKUP(L143,'HVAC Picklist'!$A$2:$C$61,3,FALSE)</f>
        <v>#N/A</v>
      </c>
      <c r="N143" s="65" t="e">
        <f>VLOOKUP(L143,'HVAC Picklist'!$A$2:$D$61,4,FALSE)</f>
        <v>#N/A</v>
      </c>
      <c r="O143" s="69"/>
      <c r="P143" s="83"/>
      <c r="Q143" s="69"/>
      <c r="R143" s="69"/>
      <c r="S143" s="71"/>
      <c r="T143" s="71"/>
      <c r="U143" s="72" t="str">
        <f t="shared" si="14"/>
        <v/>
      </c>
      <c r="V143" s="85" t="str">
        <f>IFERROR(MIN(VLOOKUP($B143,'Measure&amp;Incentive Picklist'!$E:$J,5,FALSE)*F143*(G143/12000),U143),"")</f>
        <v/>
      </c>
      <c r="W143" s="127"/>
      <c r="X143" s="65">
        <f t="shared" si="17"/>
        <v>0</v>
      </c>
      <c r="Y143" s="65">
        <f t="shared" si="15"/>
        <v>0</v>
      </c>
      <c r="AB143" s="188" t="str">
        <f t="shared" si="16"/>
        <v/>
      </c>
      <c r="AF143" s="65">
        <f t="shared" si="18"/>
        <v>0</v>
      </c>
      <c r="AG143" s="65">
        <f t="shared" si="18"/>
        <v>0</v>
      </c>
    </row>
    <row r="144" spans="1:33" x14ac:dyDescent="0.25">
      <c r="A144" s="66">
        <f t="shared" si="19"/>
        <v>137</v>
      </c>
      <c r="B144" s="69"/>
      <c r="C144" s="66" t="e">
        <f>VLOOKUP(B144,'Measure&amp;Incentive Picklist'!E:J,2,FALSE)</f>
        <v>#N/A</v>
      </c>
      <c r="D144" s="79"/>
      <c r="E144" s="220"/>
      <c r="F144" s="70"/>
      <c r="G144" s="70"/>
      <c r="H144" s="70"/>
      <c r="I144" s="70"/>
      <c r="J144" s="70"/>
      <c r="L144" s="69"/>
      <c r="M144" s="65" t="e">
        <f>VLOOKUP(L144,'HVAC Picklist'!$A$2:$C$61,3,FALSE)</f>
        <v>#N/A</v>
      </c>
      <c r="N144" s="65" t="e">
        <f>VLOOKUP(L144,'HVAC Picklist'!$A$2:$D$61,4,FALSE)</f>
        <v>#N/A</v>
      </c>
      <c r="O144" s="69"/>
      <c r="P144" s="83"/>
      <c r="Q144" s="69"/>
      <c r="R144" s="69"/>
      <c r="S144" s="71"/>
      <c r="T144" s="71"/>
      <c r="U144" s="72" t="str">
        <f t="shared" si="14"/>
        <v/>
      </c>
      <c r="V144" s="85" t="str">
        <f>IFERROR(MIN(VLOOKUP($B144,'Measure&amp;Incentive Picklist'!$E:$J,5,FALSE)*F144*(G144/12000),U144),"")</f>
        <v/>
      </c>
      <c r="W144" s="127"/>
      <c r="X144" s="65">
        <f t="shared" si="17"/>
        <v>0</v>
      </c>
      <c r="Y144" s="65">
        <f t="shared" si="15"/>
        <v>0</v>
      </c>
      <c r="AB144" s="188" t="str">
        <f t="shared" si="16"/>
        <v/>
      </c>
      <c r="AF144" s="65">
        <f t="shared" si="18"/>
        <v>0</v>
      </c>
      <c r="AG144" s="65">
        <f t="shared" si="18"/>
        <v>0</v>
      </c>
    </row>
    <row r="145" spans="1:33" x14ac:dyDescent="0.25">
      <c r="A145" s="66">
        <f t="shared" si="19"/>
        <v>138</v>
      </c>
      <c r="B145" s="69"/>
      <c r="C145" s="66" t="e">
        <f>VLOOKUP(B145,'Measure&amp;Incentive Picklist'!E:J,2,FALSE)</f>
        <v>#N/A</v>
      </c>
      <c r="D145" s="79"/>
      <c r="E145" s="220"/>
      <c r="F145" s="70"/>
      <c r="G145" s="70"/>
      <c r="H145" s="70"/>
      <c r="I145" s="70"/>
      <c r="J145" s="70"/>
      <c r="L145" s="69"/>
      <c r="M145" s="65" t="e">
        <f>VLOOKUP(L145,'HVAC Picklist'!$A$2:$C$61,3,FALSE)</f>
        <v>#N/A</v>
      </c>
      <c r="N145" s="65" t="e">
        <f>VLOOKUP(L145,'HVAC Picklist'!$A$2:$D$61,4,FALSE)</f>
        <v>#N/A</v>
      </c>
      <c r="O145" s="69"/>
      <c r="P145" s="83"/>
      <c r="Q145" s="69"/>
      <c r="R145" s="69"/>
      <c r="S145" s="71"/>
      <c r="T145" s="71"/>
      <c r="U145" s="72" t="str">
        <f t="shared" si="14"/>
        <v/>
      </c>
      <c r="V145" s="85" t="str">
        <f>IFERROR(MIN(VLOOKUP($B145,'Measure&amp;Incentive Picklist'!$E:$J,5,FALSE)*F145*(G145/12000),U145),"")</f>
        <v/>
      </c>
      <c r="W145" s="127"/>
      <c r="X145" s="65">
        <f t="shared" si="17"/>
        <v>0</v>
      </c>
      <c r="Y145" s="65">
        <f t="shared" si="15"/>
        <v>0</v>
      </c>
      <c r="AB145" s="188" t="str">
        <f t="shared" si="16"/>
        <v/>
      </c>
      <c r="AF145" s="65">
        <f t="shared" si="18"/>
        <v>0</v>
      </c>
      <c r="AG145" s="65">
        <f t="shared" si="18"/>
        <v>0</v>
      </c>
    </row>
    <row r="146" spans="1:33" x14ac:dyDescent="0.25">
      <c r="A146" s="66">
        <f t="shared" si="19"/>
        <v>139</v>
      </c>
      <c r="B146" s="69"/>
      <c r="C146" s="66" t="e">
        <f>VLOOKUP(B146,'Measure&amp;Incentive Picklist'!E:J,2,FALSE)</f>
        <v>#N/A</v>
      </c>
      <c r="D146" s="79"/>
      <c r="E146" s="220"/>
      <c r="F146" s="70"/>
      <c r="G146" s="70"/>
      <c r="H146" s="70"/>
      <c r="I146" s="70"/>
      <c r="J146" s="70"/>
      <c r="L146" s="69"/>
      <c r="M146" s="65" t="e">
        <f>VLOOKUP(L146,'HVAC Picklist'!$A$2:$C$61,3,FALSE)</f>
        <v>#N/A</v>
      </c>
      <c r="N146" s="65" t="e">
        <f>VLOOKUP(L146,'HVAC Picklist'!$A$2:$D$61,4,FALSE)</f>
        <v>#N/A</v>
      </c>
      <c r="O146" s="69"/>
      <c r="P146" s="83"/>
      <c r="Q146" s="69"/>
      <c r="R146" s="69"/>
      <c r="S146" s="71"/>
      <c r="T146" s="71"/>
      <c r="U146" s="72" t="str">
        <f t="shared" si="14"/>
        <v/>
      </c>
      <c r="V146" s="85" t="str">
        <f>IFERROR(MIN(VLOOKUP($B146,'Measure&amp;Incentive Picklist'!$E:$J,5,FALSE)*F146*(G146/12000),U146),"")</f>
        <v/>
      </c>
      <c r="W146" s="127"/>
      <c r="X146" s="65">
        <f t="shared" si="17"/>
        <v>0</v>
      </c>
      <c r="Y146" s="65">
        <f t="shared" si="15"/>
        <v>0</v>
      </c>
      <c r="AB146" s="188" t="str">
        <f t="shared" si="16"/>
        <v/>
      </c>
      <c r="AF146" s="65">
        <f t="shared" si="18"/>
        <v>0</v>
      </c>
      <c r="AG146" s="65">
        <f t="shared" si="18"/>
        <v>0</v>
      </c>
    </row>
    <row r="147" spans="1:33" x14ac:dyDescent="0.25">
      <c r="A147" s="66">
        <f t="shared" si="19"/>
        <v>140</v>
      </c>
      <c r="B147" s="69"/>
      <c r="C147" s="66" t="e">
        <f>VLOOKUP(B147,'Measure&amp;Incentive Picklist'!E:J,2,FALSE)</f>
        <v>#N/A</v>
      </c>
      <c r="D147" s="79"/>
      <c r="E147" s="220"/>
      <c r="F147" s="70"/>
      <c r="G147" s="70"/>
      <c r="H147" s="70"/>
      <c r="I147" s="70"/>
      <c r="J147" s="70"/>
      <c r="L147" s="69"/>
      <c r="M147" s="65" t="e">
        <f>VLOOKUP(L147,'HVAC Picklist'!$A$2:$C$61,3,FALSE)</f>
        <v>#N/A</v>
      </c>
      <c r="N147" s="65" t="e">
        <f>VLOOKUP(L147,'HVAC Picklist'!$A$2:$D$61,4,FALSE)</f>
        <v>#N/A</v>
      </c>
      <c r="O147" s="69"/>
      <c r="P147" s="83"/>
      <c r="Q147" s="69"/>
      <c r="R147" s="69"/>
      <c r="S147" s="71"/>
      <c r="T147" s="71"/>
      <c r="U147" s="72" t="str">
        <f t="shared" si="14"/>
        <v/>
      </c>
      <c r="V147" s="85" t="str">
        <f>IFERROR(MIN(VLOOKUP($B147,'Measure&amp;Incentive Picklist'!$E:$J,5,FALSE)*F147*(G147/12000),U147),"")</f>
        <v/>
      </c>
      <c r="W147" s="127"/>
      <c r="X147" s="65">
        <f t="shared" si="17"/>
        <v>0</v>
      </c>
      <c r="Y147" s="65">
        <f t="shared" si="15"/>
        <v>0</v>
      </c>
      <c r="AB147" s="188" t="str">
        <f t="shared" si="16"/>
        <v/>
      </c>
      <c r="AF147" s="65">
        <f t="shared" si="18"/>
        <v>0</v>
      </c>
      <c r="AG147" s="65">
        <f t="shared" si="18"/>
        <v>0</v>
      </c>
    </row>
    <row r="148" spans="1:33" x14ac:dyDescent="0.25">
      <c r="A148" s="66">
        <f t="shared" si="19"/>
        <v>141</v>
      </c>
      <c r="B148" s="69"/>
      <c r="C148" s="66" t="e">
        <f>VLOOKUP(B148,'Measure&amp;Incentive Picklist'!E:J,2,FALSE)</f>
        <v>#N/A</v>
      </c>
      <c r="D148" s="79"/>
      <c r="E148" s="220"/>
      <c r="F148" s="70"/>
      <c r="G148" s="70"/>
      <c r="H148" s="70"/>
      <c r="I148" s="70"/>
      <c r="J148" s="70"/>
      <c r="L148" s="69"/>
      <c r="M148" s="65" t="e">
        <f>VLOOKUP(L148,'HVAC Picklist'!$A$2:$C$61,3,FALSE)</f>
        <v>#N/A</v>
      </c>
      <c r="N148" s="65" t="e">
        <f>VLOOKUP(L148,'HVAC Picklist'!$A$2:$D$61,4,FALSE)</f>
        <v>#N/A</v>
      </c>
      <c r="O148" s="69"/>
      <c r="P148" s="83"/>
      <c r="Q148" s="69"/>
      <c r="R148" s="69"/>
      <c r="S148" s="71"/>
      <c r="T148" s="71"/>
      <c r="U148" s="72" t="str">
        <f t="shared" si="14"/>
        <v/>
      </c>
      <c r="V148" s="85" t="str">
        <f>IFERROR(MIN(VLOOKUP($B148,'Measure&amp;Incentive Picklist'!$E:$J,5,FALSE)*F148*(G148/12000),U148),"")</f>
        <v/>
      </c>
      <c r="W148" s="127"/>
      <c r="X148" s="65">
        <f t="shared" si="17"/>
        <v>0</v>
      </c>
      <c r="Y148" s="65">
        <f t="shared" si="15"/>
        <v>0</v>
      </c>
      <c r="AB148" s="188" t="str">
        <f t="shared" si="16"/>
        <v/>
      </c>
      <c r="AF148" s="65">
        <f t="shared" si="18"/>
        <v>0</v>
      </c>
      <c r="AG148" s="65">
        <f t="shared" si="18"/>
        <v>0</v>
      </c>
    </row>
    <row r="149" spans="1:33" x14ac:dyDescent="0.25">
      <c r="A149" s="66">
        <f t="shared" si="19"/>
        <v>142</v>
      </c>
      <c r="B149" s="69"/>
      <c r="C149" s="66" t="e">
        <f>VLOOKUP(B149,'Measure&amp;Incentive Picklist'!E:J,2,FALSE)</f>
        <v>#N/A</v>
      </c>
      <c r="D149" s="79"/>
      <c r="E149" s="220"/>
      <c r="F149" s="70"/>
      <c r="G149" s="70"/>
      <c r="H149" s="70"/>
      <c r="I149" s="70"/>
      <c r="J149" s="70"/>
      <c r="L149" s="69"/>
      <c r="M149" s="65" t="e">
        <f>VLOOKUP(L149,'HVAC Picklist'!$A$2:$C$61,3,FALSE)</f>
        <v>#N/A</v>
      </c>
      <c r="N149" s="65" t="e">
        <f>VLOOKUP(L149,'HVAC Picklist'!$A$2:$D$61,4,FALSE)</f>
        <v>#N/A</v>
      </c>
      <c r="O149" s="69"/>
      <c r="P149" s="83"/>
      <c r="Q149" s="69"/>
      <c r="R149" s="69"/>
      <c r="S149" s="71"/>
      <c r="T149" s="71"/>
      <c r="U149" s="72" t="str">
        <f t="shared" si="14"/>
        <v/>
      </c>
      <c r="V149" s="85" t="str">
        <f>IFERROR(MIN(VLOOKUP($B149,'Measure&amp;Incentive Picklist'!$E:$J,5,FALSE)*F149*(G149/12000),U149),"")</f>
        <v/>
      </c>
      <c r="W149" s="127"/>
      <c r="X149" s="65">
        <f t="shared" si="17"/>
        <v>0</v>
      </c>
      <c r="Y149" s="65">
        <f t="shared" si="15"/>
        <v>0</v>
      </c>
      <c r="AB149" s="188" t="str">
        <f t="shared" si="16"/>
        <v/>
      </c>
      <c r="AF149" s="65">
        <f t="shared" si="18"/>
        <v>0</v>
      </c>
      <c r="AG149" s="65">
        <f t="shared" si="18"/>
        <v>0</v>
      </c>
    </row>
    <row r="150" spans="1:33" x14ac:dyDescent="0.25">
      <c r="A150" s="66">
        <f t="shared" si="19"/>
        <v>143</v>
      </c>
      <c r="B150" s="69"/>
      <c r="C150" s="66" t="e">
        <f>VLOOKUP(B150,'Measure&amp;Incentive Picklist'!E:J,2,FALSE)</f>
        <v>#N/A</v>
      </c>
      <c r="D150" s="79"/>
      <c r="E150" s="220"/>
      <c r="F150" s="70"/>
      <c r="G150" s="70"/>
      <c r="H150" s="70"/>
      <c r="I150" s="70"/>
      <c r="J150" s="70"/>
      <c r="L150" s="69"/>
      <c r="M150" s="65" t="e">
        <f>VLOOKUP(L150,'HVAC Picklist'!$A$2:$C$61,3,FALSE)</f>
        <v>#N/A</v>
      </c>
      <c r="N150" s="65" t="e">
        <f>VLOOKUP(L150,'HVAC Picklist'!$A$2:$D$61,4,FALSE)</f>
        <v>#N/A</v>
      </c>
      <c r="O150" s="69"/>
      <c r="P150" s="83"/>
      <c r="Q150" s="69"/>
      <c r="R150" s="69"/>
      <c r="S150" s="71"/>
      <c r="T150" s="71"/>
      <c r="U150" s="72" t="str">
        <f t="shared" si="14"/>
        <v/>
      </c>
      <c r="V150" s="85" t="str">
        <f>IFERROR(MIN(VLOOKUP($B150,'Measure&amp;Incentive Picklist'!$E:$J,5,FALSE)*F150*(G150/12000),U150),"")</f>
        <v/>
      </c>
      <c r="W150" s="127"/>
      <c r="X150" s="65">
        <f t="shared" si="17"/>
        <v>0</v>
      </c>
      <c r="Y150" s="65">
        <f t="shared" si="15"/>
        <v>0</v>
      </c>
      <c r="AB150" s="188" t="str">
        <f t="shared" si="16"/>
        <v/>
      </c>
      <c r="AF150" s="65">
        <f t="shared" si="18"/>
        <v>0</v>
      </c>
      <c r="AG150" s="65">
        <f t="shared" si="18"/>
        <v>0</v>
      </c>
    </row>
    <row r="151" spans="1:33" x14ac:dyDescent="0.25">
      <c r="A151" s="66">
        <f t="shared" si="19"/>
        <v>144</v>
      </c>
      <c r="B151" s="69"/>
      <c r="C151" s="66" t="e">
        <f>VLOOKUP(B151,'Measure&amp;Incentive Picklist'!E:J,2,FALSE)</f>
        <v>#N/A</v>
      </c>
      <c r="D151" s="79"/>
      <c r="E151" s="220"/>
      <c r="F151" s="70"/>
      <c r="G151" s="70"/>
      <c r="H151" s="70"/>
      <c r="I151" s="70"/>
      <c r="J151" s="70"/>
      <c r="L151" s="69"/>
      <c r="M151" s="65" t="e">
        <f>VLOOKUP(L151,'HVAC Picklist'!$A$2:$C$61,3,FALSE)</f>
        <v>#N/A</v>
      </c>
      <c r="N151" s="65" t="e">
        <f>VLOOKUP(L151,'HVAC Picklist'!$A$2:$D$61,4,FALSE)</f>
        <v>#N/A</v>
      </c>
      <c r="O151" s="69"/>
      <c r="P151" s="83"/>
      <c r="Q151" s="69"/>
      <c r="R151" s="69"/>
      <c r="S151" s="71"/>
      <c r="T151" s="71"/>
      <c r="U151" s="72" t="str">
        <f t="shared" si="14"/>
        <v/>
      </c>
      <c r="V151" s="85" t="str">
        <f>IFERROR(MIN(VLOOKUP($B151,'Measure&amp;Incentive Picklist'!$E:$J,5,FALSE)*F151*(G151/12000),U151),"")</f>
        <v/>
      </c>
      <c r="W151" s="127"/>
      <c r="X151" s="65">
        <f t="shared" si="17"/>
        <v>0</v>
      </c>
      <c r="Y151" s="65">
        <f t="shared" si="15"/>
        <v>0</v>
      </c>
      <c r="AB151" s="188" t="str">
        <f t="shared" si="16"/>
        <v/>
      </c>
      <c r="AF151" s="65">
        <f t="shared" si="18"/>
        <v>0</v>
      </c>
      <c r="AG151" s="65">
        <f t="shared" si="18"/>
        <v>0</v>
      </c>
    </row>
    <row r="152" spans="1:33" x14ac:dyDescent="0.25">
      <c r="A152" s="66">
        <f t="shared" si="19"/>
        <v>145</v>
      </c>
      <c r="B152" s="69"/>
      <c r="C152" s="66" t="e">
        <f>VLOOKUP(B152,'Measure&amp;Incentive Picklist'!E:J,2,FALSE)</f>
        <v>#N/A</v>
      </c>
      <c r="D152" s="79"/>
      <c r="E152" s="220"/>
      <c r="F152" s="70"/>
      <c r="G152" s="70"/>
      <c r="H152" s="70"/>
      <c r="I152" s="70"/>
      <c r="J152" s="70"/>
      <c r="L152" s="69"/>
      <c r="M152" s="65" t="e">
        <f>VLOOKUP(L152,'HVAC Picklist'!$A$2:$C$61,3,FALSE)</f>
        <v>#N/A</v>
      </c>
      <c r="N152" s="65" t="e">
        <f>VLOOKUP(L152,'HVAC Picklist'!$A$2:$D$61,4,FALSE)</f>
        <v>#N/A</v>
      </c>
      <c r="O152" s="69"/>
      <c r="P152" s="83"/>
      <c r="Q152" s="69"/>
      <c r="R152" s="69"/>
      <c r="S152" s="71"/>
      <c r="T152" s="71"/>
      <c r="U152" s="72" t="str">
        <f t="shared" si="14"/>
        <v/>
      </c>
      <c r="V152" s="85" t="str">
        <f>IFERROR(MIN(VLOOKUP($B152,'Measure&amp;Incentive Picklist'!$E:$J,5,FALSE)*F152*(G152/12000),U152),"")</f>
        <v/>
      </c>
      <c r="W152" s="127"/>
      <c r="X152" s="65">
        <f t="shared" si="17"/>
        <v>0</v>
      </c>
      <c r="Y152" s="65">
        <f t="shared" si="15"/>
        <v>0</v>
      </c>
      <c r="AB152" s="188" t="str">
        <f t="shared" si="16"/>
        <v/>
      </c>
      <c r="AF152" s="65">
        <f t="shared" si="18"/>
        <v>0</v>
      </c>
      <c r="AG152" s="65">
        <f t="shared" si="18"/>
        <v>0</v>
      </c>
    </row>
    <row r="153" spans="1:33" x14ac:dyDescent="0.25">
      <c r="A153" s="66">
        <f t="shared" si="19"/>
        <v>146</v>
      </c>
      <c r="B153" s="69"/>
      <c r="C153" s="66" t="e">
        <f>VLOOKUP(B153,'Measure&amp;Incentive Picklist'!E:J,2,FALSE)</f>
        <v>#N/A</v>
      </c>
      <c r="D153" s="79"/>
      <c r="E153" s="220"/>
      <c r="F153" s="70"/>
      <c r="G153" s="70"/>
      <c r="H153" s="70"/>
      <c r="I153" s="70"/>
      <c r="J153" s="70"/>
      <c r="L153" s="69"/>
      <c r="M153" s="65" t="e">
        <f>VLOOKUP(L153,'HVAC Picklist'!$A$2:$C$61,3,FALSE)</f>
        <v>#N/A</v>
      </c>
      <c r="N153" s="65" t="e">
        <f>VLOOKUP(L153,'HVAC Picklist'!$A$2:$D$61,4,FALSE)</f>
        <v>#N/A</v>
      </c>
      <c r="O153" s="69"/>
      <c r="P153" s="83"/>
      <c r="Q153" s="69"/>
      <c r="R153" s="69"/>
      <c r="S153" s="71"/>
      <c r="T153" s="71"/>
      <c r="U153" s="72" t="str">
        <f t="shared" si="14"/>
        <v/>
      </c>
      <c r="V153" s="85" t="str">
        <f>IFERROR(MIN(VLOOKUP($B153,'Measure&amp;Incentive Picklist'!$E:$J,5,FALSE)*F153*(G153/12000),U153),"")</f>
        <v/>
      </c>
      <c r="W153" s="127"/>
      <c r="X153" s="65">
        <f t="shared" si="17"/>
        <v>0</v>
      </c>
      <c r="Y153" s="65">
        <f t="shared" si="15"/>
        <v>0</v>
      </c>
      <c r="AB153" s="188" t="str">
        <f t="shared" si="16"/>
        <v/>
      </c>
      <c r="AF153" s="65">
        <f t="shared" si="18"/>
        <v>0</v>
      </c>
      <c r="AG153" s="65">
        <f t="shared" si="18"/>
        <v>0</v>
      </c>
    </row>
    <row r="154" spans="1:33" x14ac:dyDescent="0.25">
      <c r="A154" s="66">
        <f t="shared" si="19"/>
        <v>147</v>
      </c>
      <c r="B154" s="69"/>
      <c r="C154" s="66" t="e">
        <f>VLOOKUP(B154,'Measure&amp;Incentive Picklist'!E:J,2,FALSE)</f>
        <v>#N/A</v>
      </c>
      <c r="D154" s="79"/>
      <c r="E154" s="220"/>
      <c r="F154" s="70"/>
      <c r="G154" s="70"/>
      <c r="H154" s="70"/>
      <c r="I154" s="70"/>
      <c r="J154" s="70"/>
      <c r="L154" s="69"/>
      <c r="M154" s="65" t="e">
        <f>VLOOKUP(L154,'HVAC Picklist'!$A$2:$C$61,3,FALSE)</f>
        <v>#N/A</v>
      </c>
      <c r="N154" s="65" t="e">
        <f>VLOOKUP(L154,'HVAC Picklist'!$A$2:$D$61,4,FALSE)</f>
        <v>#N/A</v>
      </c>
      <c r="O154" s="69"/>
      <c r="P154" s="83"/>
      <c r="Q154" s="69"/>
      <c r="R154" s="69"/>
      <c r="S154" s="71"/>
      <c r="T154" s="71"/>
      <c r="U154" s="72" t="str">
        <f t="shared" si="14"/>
        <v/>
      </c>
      <c r="V154" s="85" t="str">
        <f>IFERROR(MIN(VLOOKUP($B154,'Measure&amp;Incentive Picklist'!$E:$J,5,FALSE)*F154*(G154/12000),U154),"")</f>
        <v/>
      </c>
      <c r="W154" s="127"/>
      <c r="X154" s="65">
        <f t="shared" si="17"/>
        <v>0</v>
      </c>
      <c r="Y154" s="65">
        <f t="shared" si="15"/>
        <v>0</v>
      </c>
      <c r="AB154" s="188" t="str">
        <f t="shared" si="16"/>
        <v/>
      </c>
      <c r="AF154" s="65">
        <f t="shared" si="18"/>
        <v>0</v>
      </c>
      <c r="AG154" s="65">
        <f t="shared" si="18"/>
        <v>0</v>
      </c>
    </row>
    <row r="155" spans="1:33" x14ac:dyDescent="0.25">
      <c r="A155" s="66">
        <f t="shared" si="19"/>
        <v>148</v>
      </c>
      <c r="B155" s="69"/>
      <c r="C155" s="66" t="e">
        <f>VLOOKUP(B155,'Measure&amp;Incentive Picklist'!E:J,2,FALSE)</f>
        <v>#N/A</v>
      </c>
      <c r="D155" s="79"/>
      <c r="E155" s="220"/>
      <c r="F155" s="70"/>
      <c r="G155" s="70"/>
      <c r="H155" s="70"/>
      <c r="I155" s="70"/>
      <c r="J155" s="70"/>
      <c r="L155" s="69"/>
      <c r="M155" s="65" t="e">
        <f>VLOOKUP(L155,'HVAC Picklist'!$A$2:$C$61,3,FALSE)</f>
        <v>#N/A</v>
      </c>
      <c r="N155" s="65" t="e">
        <f>VLOOKUP(L155,'HVAC Picklist'!$A$2:$D$61,4,FALSE)</f>
        <v>#N/A</v>
      </c>
      <c r="O155" s="69"/>
      <c r="P155" s="83"/>
      <c r="Q155" s="69"/>
      <c r="R155" s="69"/>
      <c r="S155" s="71"/>
      <c r="T155" s="71"/>
      <c r="U155" s="72" t="str">
        <f t="shared" si="14"/>
        <v/>
      </c>
      <c r="V155" s="85" t="str">
        <f>IFERROR(MIN(VLOOKUP($B155,'Measure&amp;Incentive Picklist'!$E:$J,5,FALSE)*F155*(G155/12000),U155),"")</f>
        <v/>
      </c>
      <c r="W155" s="127"/>
      <c r="X155" s="65">
        <f t="shared" si="17"/>
        <v>0</v>
      </c>
      <c r="Y155" s="65">
        <f t="shared" si="15"/>
        <v>0</v>
      </c>
      <c r="AB155" s="188" t="str">
        <f t="shared" si="16"/>
        <v/>
      </c>
      <c r="AF155" s="65">
        <f t="shared" si="18"/>
        <v>0</v>
      </c>
      <c r="AG155" s="65">
        <f t="shared" si="18"/>
        <v>0</v>
      </c>
    </row>
    <row r="156" spans="1:33" x14ac:dyDescent="0.25">
      <c r="A156" s="66">
        <f t="shared" si="19"/>
        <v>149</v>
      </c>
      <c r="B156" s="69"/>
      <c r="C156" s="66" t="e">
        <f>VLOOKUP(B156,'Measure&amp;Incentive Picklist'!E:J,2,FALSE)</f>
        <v>#N/A</v>
      </c>
      <c r="D156" s="79"/>
      <c r="E156" s="220"/>
      <c r="F156" s="70"/>
      <c r="G156" s="70"/>
      <c r="H156" s="70"/>
      <c r="I156" s="70"/>
      <c r="J156" s="70"/>
      <c r="L156" s="69"/>
      <c r="M156" s="65" t="e">
        <f>VLOOKUP(L156,'HVAC Picklist'!$A$2:$C$61,3,FALSE)</f>
        <v>#N/A</v>
      </c>
      <c r="N156" s="65" t="e">
        <f>VLOOKUP(L156,'HVAC Picklist'!$A$2:$D$61,4,FALSE)</f>
        <v>#N/A</v>
      </c>
      <c r="O156" s="69"/>
      <c r="P156" s="83"/>
      <c r="Q156" s="69"/>
      <c r="R156" s="69"/>
      <c r="S156" s="71"/>
      <c r="T156" s="71"/>
      <c r="U156" s="72" t="str">
        <f t="shared" si="14"/>
        <v/>
      </c>
      <c r="V156" s="85" t="str">
        <f>IFERROR(MIN(VLOOKUP($B156,'Measure&amp;Incentive Picklist'!$E:$J,5,FALSE)*F156*(G156/12000),U156),"")</f>
        <v/>
      </c>
      <c r="W156" s="127"/>
      <c r="X156" s="65">
        <f t="shared" si="17"/>
        <v>0</v>
      </c>
      <c r="Y156" s="65">
        <f t="shared" si="15"/>
        <v>0</v>
      </c>
      <c r="AB156" s="188" t="str">
        <f t="shared" si="16"/>
        <v/>
      </c>
      <c r="AF156" s="65">
        <f t="shared" si="18"/>
        <v>0</v>
      </c>
      <c r="AG156" s="65">
        <f t="shared" si="18"/>
        <v>0</v>
      </c>
    </row>
    <row r="157" spans="1:33" x14ac:dyDescent="0.25">
      <c r="A157" s="66">
        <f t="shared" si="19"/>
        <v>150</v>
      </c>
      <c r="B157" s="69"/>
      <c r="C157" s="66" t="e">
        <f>VLOOKUP(B157,'Measure&amp;Incentive Picklist'!E:J,2,FALSE)</f>
        <v>#N/A</v>
      </c>
      <c r="D157" s="79"/>
      <c r="E157" s="220"/>
      <c r="F157" s="70"/>
      <c r="G157" s="70"/>
      <c r="H157" s="70"/>
      <c r="I157" s="70"/>
      <c r="J157" s="70"/>
      <c r="L157" s="69"/>
      <c r="M157" s="65" t="e">
        <f>VLOOKUP(L157,'HVAC Picklist'!$A$2:$C$61,3,FALSE)</f>
        <v>#N/A</v>
      </c>
      <c r="N157" s="65" t="e">
        <f>VLOOKUP(L157,'HVAC Picklist'!$A$2:$D$61,4,FALSE)</f>
        <v>#N/A</v>
      </c>
      <c r="O157" s="69"/>
      <c r="P157" s="83"/>
      <c r="Q157" s="69"/>
      <c r="R157" s="69"/>
      <c r="S157" s="71"/>
      <c r="T157" s="71"/>
      <c r="U157" s="72" t="str">
        <f t="shared" si="14"/>
        <v/>
      </c>
      <c r="V157" s="85" t="str">
        <f>IFERROR(MIN(VLOOKUP($B157,'Measure&amp;Incentive Picklist'!$E:$J,5,FALSE)*F157*(G157/12000),U157),"")</f>
        <v/>
      </c>
      <c r="W157" s="127"/>
      <c r="X157" s="65">
        <f t="shared" si="17"/>
        <v>0</v>
      </c>
      <c r="Y157" s="65">
        <f t="shared" si="15"/>
        <v>0</v>
      </c>
      <c r="AB157" s="188" t="str">
        <f t="shared" si="16"/>
        <v/>
      </c>
      <c r="AF157" s="65">
        <f t="shared" si="18"/>
        <v>0</v>
      </c>
      <c r="AG157" s="65">
        <f t="shared" si="18"/>
        <v>0</v>
      </c>
    </row>
    <row r="158" spans="1:33" x14ac:dyDescent="0.25">
      <c r="A158" s="66">
        <f t="shared" si="19"/>
        <v>151</v>
      </c>
      <c r="B158" s="69"/>
      <c r="C158" s="66" t="e">
        <f>VLOOKUP(B158,'Measure&amp;Incentive Picklist'!E:J,2,FALSE)</f>
        <v>#N/A</v>
      </c>
      <c r="D158" s="79"/>
      <c r="E158" s="220"/>
      <c r="F158" s="70"/>
      <c r="G158" s="70"/>
      <c r="H158" s="70"/>
      <c r="I158" s="70"/>
      <c r="J158" s="70"/>
      <c r="L158" s="69"/>
      <c r="M158" s="65" t="e">
        <f>VLOOKUP(L158,'HVAC Picklist'!$A$2:$C$61,3,FALSE)</f>
        <v>#N/A</v>
      </c>
      <c r="N158" s="65" t="e">
        <f>VLOOKUP(L158,'HVAC Picklist'!$A$2:$D$61,4,FALSE)</f>
        <v>#N/A</v>
      </c>
      <c r="O158" s="69"/>
      <c r="P158" s="83"/>
      <c r="Q158" s="69"/>
      <c r="R158" s="69"/>
      <c r="S158" s="71"/>
      <c r="T158" s="71"/>
      <c r="U158" s="72" t="str">
        <f t="shared" si="14"/>
        <v/>
      </c>
      <c r="V158" s="85" t="str">
        <f>IFERROR(MIN(VLOOKUP($B158,'Measure&amp;Incentive Picklist'!$E:$J,5,FALSE)*F158*(G158/12000),U158),"")</f>
        <v/>
      </c>
      <c r="W158" s="127"/>
      <c r="X158" s="65">
        <f t="shared" si="17"/>
        <v>0</v>
      </c>
      <c r="Y158" s="65">
        <f t="shared" si="15"/>
        <v>0</v>
      </c>
      <c r="AB158" s="188" t="str">
        <f t="shared" si="16"/>
        <v/>
      </c>
      <c r="AF158" s="65">
        <f t="shared" si="18"/>
        <v>0</v>
      </c>
      <c r="AG158" s="65">
        <f t="shared" si="18"/>
        <v>0</v>
      </c>
    </row>
    <row r="159" spans="1:33" x14ac:dyDescent="0.25">
      <c r="A159" s="66">
        <f t="shared" si="19"/>
        <v>152</v>
      </c>
      <c r="B159" s="69"/>
      <c r="C159" s="66" t="e">
        <f>VLOOKUP(B159,'Measure&amp;Incentive Picklist'!E:J,2,FALSE)</f>
        <v>#N/A</v>
      </c>
      <c r="D159" s="79"/>
      <c r="E159" s="220"/>
      <c r="F159" s="70"/>
      <c r="G159" s="70"/>
      <c r="H159" s="70"/>
      <c r="I159" s="70"/>
      <c r="J159" s="70"/>
      <c r="L159" s="69"/>
      <c r="M159" s="65" t="e">
        <f>VLOOKUP(L159,'HVAC Picklist'!$A$2:$C$61,3,FALSE)</f>
        <v>#N/A</v>
      </c>
      <c r="N159" s="65" t="e">
        <f>VLOOKUP(L159,'HVAC Picklist'!$A$2:$D$61,4,FALSE)</f>
        <v>#N/A</v>
      </c>
      <c r="O159" s="69"/>
      <c r="P159" s="83"/>
      <c r="Q159" s="69"/>
      <c r="R159" s="69"/>
      <c r="S159" s="71"/>
      <c r="T159" s="71"/>
      <c r="U159" s="72" t="str">
        <f t="shared" si="14"/>
        <v/>
      </c>
      <c r="V159" s="85" t="str">
        <f>IFERROR(MIN(VLOOKUP($B159,'Measure&amp;Incentive Picklist'!$E:$J,5,FALSE)*F159*(G159/12000),U159),"")</f>
        <v/>
      </c>
      <c r="W159" s="127"/>
      <c r="X159" s="65">
        <f t="shared" si="17"/>
        <v>0</v>
      </c>
      <c r="Y159" s="65">
        <f t="shared" si="15"/>
        <v>0</v>
      </c>
      <c r="AB159" s="188" t="str">
        <f t="shared" si="16"/>
        <v/>
      </c>
      <c r="AF159" s="65">
        <f t="shared" si="18"/>
        <v>0</v>
      </c>
      <c r="AG159" s="65">
        <f t="shared" si="18"/>
        <v>0</v>
      </c>
    </row>
    <row r="160" spans="1:33" x14ac:dyDescent="0.25">
      <c r="A160" s="66">
        <f t="shared" si="19"/>
        <v>153</v>
      </c>
      <c r="B160" s="69"/>
      <c r="C160" s="66" t="e">
        <f>VLOOKUP(B160,'Measure&amp;Incentive Picklist'!E:J,2,FALSE)</f>
        <v>#N/A</v>
      </c>
      <c r="D160" s="79"/>
      <c r="E160" s="220"/>
      <c r="F160" s="70"/>
      <c r="G160" s="70"/>
      <c r="H160" s="70"/>
      <c r="I160" s="70"/>
      <c r="J160" s="70"/>
      <c r="L160" s="69"/>
      <c r="M160" s="65" t="e">
        <f>VLOOKUP(L160,'HVAC Picklist'!$A$2:$C$61,3,FALSE)</f>
        <v>#N/A</v>
      </c>
      <c r="N160" s="65" t="e">
        <f>VLOOKUP(L160,'HVAC Picklist'!$A$2:$D$61,4,FALSE)</f>
        <v>#N/A</v>
      </c>
      <c r="O160" s="69"/>
      <c r="P160" s="83"/>
      <c r="Q160" s="69"/>
      <c r="R160" s="69"/>
      <c r="S160" s="71"/>
      <c r="T160" s="71"/>
      <c r="U160" s="72" t="str">
        <f t="shared" si="14"/>
        <v/>
      </c>
      <c r="V160" s="85" t="str">
        <f>IFERROR(MIN(VLOOKUP($B160,'Measure&amp;Incentive Picklist'!$E:$J,5,FALSE)*F160*(G160/12000),U160),"")</f>
        <v/>
      </c>
      <c r="W160" s="127"/>
      <c r="X160" s="65">
        <f t="shared" si="17"/>
        <v>0</v>
      </c>
      <c r="Y160" s="65">
        <f t="shared" si="15"/>
        <v>0</v>
      </c>
      <c r="AB160" s="188" t="str">
        <f t="shared" si="16"/>
        <v/>
      </c>
      <c r="AF160" s="65">
        <f t="shared" si="18"/>
        <v>0</v>
      </c>
      <c r="AG160" s="65">
        <f t="shared" si="18"/>
        <v>0</v>
      </c>
    </row>
    <row r="161" spans="1:33" x14ac:dyDescent="0.25">
      <c r="A161" s="66">
        <f t="shared" si="19"/>
        <v>154</v>
      </c>
      <c r="B161" s="69"/>
      <c r="C161" s="66" t="e">
        <f>VLOOKUP(B161,'Measure&amp;Incentive Picklist'!E:J,2,FALSE)</f>
        <v>#N/A</v>
      </c>
      <c r="D161" s="79"/>
      <c r="E161" s="220"/>
      <c r="F161" s="70"/>
      <c r="G161" s="70"/>
      <c r="H161" s="70"/>
      <c r="I161" s="70"/>
      <c r="J161" s="70"/>
      <c r="L161" s="69"/>
      <c r="M161" s="65" t="e">
        <f>VLOOKUP(L161,'HVAC Picklist'!$A$2:$C$61,3,FALSE)</f>
        <v>#N/A</v>
      </c>
      <c r="N161" s="65" t="e">
        <f>VLOOKUP(L161,'HVAC Picklist'!$A$2:$D$61,4,FALSE)</f>
        <v>#N/A</v>
      </c>
      <c r="O161" s="69"/>
      <c r="P161" s="83"/>
      <c r="Q161" s="69"/>
      <c r="R161" s="69"/>
      <c r="S161" s="71"/>
      <c r="T161" s="71"/>
      <c r="U161" s="72" t="str">
        <f t="shared" si="14"/>
        <v/>
      </c>
      <c r="V161" s="85" t="str">
        <f>IFERROR(MIN(VLOOKUP($B161,'Measure&amp;Incentive Picklist'!$E:$J,5,FALSE)*F161*(G161/12000),U161),"")</f>
        <v/>
      </c>
      <c r="W161" s="127"/>
      <c r="X161" s="65">
        <f t="shared" si="17"/>
        <v>0</v>
      </c>
      <c r="Y161" s="65">
        <f t="shared" si="15"/>
        <v>0</v>
      </c>
      <c r="AB161" s="188" t="str">
        <f t="shared" si="16"/>
        <v/>
      </c>
      <c r="AF161" s="65">
        <f t="shared" si="18"/>
        <v>0</v>
      </c>
      <c r="AG161" s="65">
        <f t="shared" si="18"/>
        <v>0</v>
      </c>
    </row>
    <row r="162" spans="1:33" x14ac:dyDescent="0.25">
      <c r="A162" s="66">
        <f t="shared" si="19"/>
        <v>155</v>
      </c>
      <c r="B162" s="69"/>
      <c r="C162" s="66" t="e">
        <f>VLOOKUP(B162,'Measure&amp;Incentive Picklist'!E:J,2,FALSE)</f>
        <v>#N/A</v>
      </c>
      <c r="D162" s="79"/>
      <c r="E162" s="220"/>
      <c r="F162" s="70"/>
      <c r="G162" s="70"/>
      <c r="H162" s="70"/>
      <c r="I162" s="70"/>
      <c r="J162" s="70"/>
      <c r="L162" s="69"/>
      <c r="M162" s="65" t="e">
        <f>VLOOKUP(L162,'HVAC Picklist'!$A$2:$C$61,3,FALSE)</f>
        <v>#N/A</v>
      </c>
      <c r="N162" s="65" t="e">
        <f>VLOOKUP(L162,'HVAC Picklist'!$A$2:$D$61,4,FALSE)</f>
        <v>#N/A</v>
      </c>
      <c r="O162" s="69"/>
      <c r="P162" s="83"/>
      <c r="Q162" s="69"/>
      <c r="R162" s="69"/>
      <c r="S162" s="71"/>
      <c r="T162" s="71"/>
      <c r="U162" s="72" t="str">
        <f t="shared" si="14"/>
        <v/>
      </c>
      <c r="V162" s="85" t="str">
        <f>IFERROR(MIN(VLOOKUP($B162,'Measure&amp;Incentive Picklist'!$E:$J,5,FALSE)*F162*(G162/12000),U162),"")</f>
        <v/>
      </c>
      <c r="W162" s="127"/>
      <c r="X162" s="65">
        <f t="shared" si="17"/>
        <v>0</v>
      </c>
      <c r="Y162" s="65">
        <f t="shared" si="15"/>
        <v>0</v>
      </c>
      <c r="AB162" s="188" t="str">
        <f t="shared" si="16"/>
        <v/>
      </c>
      <c r="AF162" s="65">
        <f t="shared" si="18"/>
        <v>0</v>
      </c>
      <c r="AG162" s="65">
        <f t="shared" si="18"/>
        <v>0</v>
      </c>
    </row>
    <row r="163" spans="1:33" x14ac:dyDescent="0.25">
      <c r="A163" s="66">
        <f t="shared" si="19"/>
        <v>156</v>
      </c>
      <c r="B163" s="69"/>
      <c r="C163" s="66" t="e">
        <f>VLOOKUP(B163,'Measure&amp;Incentive Picklist'!E:J,2,FALSE)</f>
        <v>#N/A</v>
      </c>
      <c r="D163" s="79"/>
      <c r="E163" s="220"/>
      <c r="F163" s="70"/>
      <c r="G163" s="70"/>
      <c r="H163" s="70"/>
      <c r="I163" s="70"/>
      <c r="J163" s="70"/>
      <c r="L163" s="69"/>
      <c r="M163" s="65" t="e">
        <f>VLOOKUP(L163,'HVAC Picklist'!$A$2:$C$61,3,FALSE)</f>
        <v>#N/A</v>
      </c>
      <c r="N163" s="65" t="e">
        <f>VLOOKUP(L163,'HVAC Picklist'!$A$2:$D$61,4,FALSE)</f>
        <v>#N/A</v>
      </c>
      <c r="O163" s="69"/>
      <c r="P163" s="83"/>
      <c r="Q163" s="69"/>
      <c r="R163" s="69"/>
      <c r="S163" s="71"/>
      <c r="T163" s="71"/>
      <c r="U163" s="72" t="str">
        <f t="shared" si="14"/>
        <v/>
      </c>
      <c r="V163" s="85" t="str">
        <f>IFERROR(MIN(VLOOKUP($B163,'Measure&amp;Incentive Picklist'!$E:$J,5,FALSE)*F163*(G163/12000),U163),"")</f>
        <v/>
      </c>
      <c r="W163" s="127"/>
      <c r="X163" s="65">
        <f t="shared" si="17"/>
        <v>0</v>
      </c>
      <c r="Y163" s="65">
        <f t="shared" si="15"/>
        <v>0</v>
      </c>
      <c r="AB163" s="188" t="str">
        <f t="shared" si="16"/>
        <v/>
      </c>
      <c r="AF163" s="65">
        <f t="shared" si="18"/>
        <v>0</v>
      </c>
      <c r="AG163" s="65">
        <f t="shared" si="18"/>
        <v>0</v>
      </c>
    </row>
    <row r="164" spans="1:33" x14ac:dyDescent="0.25">
      <c r="A164" s="66">
        <f t="shared" si="19"/>
        <v>157</v>
      </c>
      <c r="B164" s="69"/>
      <c r="C164" s="66" t="e">
        <f>VLOOKUP(B164,'Measure&amp;Incentive Picklist'!E:J,2,FALSE)</f>
        <v>#N/A</v>
      </c>
      <c r="D164" s="79"/>
      <c r="E164" s="220"/>
      <c r="F164" s="70"/>
      <c r="G164" s="70"/>
      <c r="H164" s="70"/>
      <c r="I164" s="70"/>
      <c r="J164" s="70"/>
      <c r="L164" s="69"/>
      <c r="M164" s="65" t="e">
        <f>VLOOKUP(L164,'HVAC Picklist'!$A$2:$C$61,3,FALSE)</f>
        <v>#N/A</v>
      </c>
      <c r="N164" s="65" t="e">
        <f>VLOOKUP(L164,'HVAC Picklist'!$A$2:$D$61,4,FALSE)</f>
        <v>#N/A</v>
      </c>
      <c r="O164" s="69"/>
      <c r="P164" s="83"/>
      <c r="Q164" s="69"/>
      <c r="R164" s="69"/>
      <c r="S164" s="71"/>
      <c r="T164" s="71"/>
      <c r="U164" s="72" t="str">
        <f t="shared" si="14"/>
        <v/>
      </c>
      <c r="V164" s="85" t="str">
        <f>IFERROR(MIN(VLOOKUP($B164,'Measure&amp;Incentive Picklist'!$E:$J,5,FALSE)*F164*(G164/12000),U164),"")</f>
        <v/>
      </c>
      <c r="W164" s="127"/>
      <c r="X164" s="65">
        <f t="shared" si="17"/>
        <v>0</v>
      </c>
      <c r="Y164" s="65">
        <f t="shared" si="15"/>
        <v>0</v>
      </c>
      <c r="AB164" s="188" t="str">
        <f t="shared" si="16"/>
        <v/>
      </c>
      <c r="AF164" s="65">
        <f t="shared" si="18"/>
        <v>0</v>
      </c>
      <c r="AG164" s="65">
        <f t="shared" si="18"/>
        <v>0</v>
      </c>
    </row>
    <row r="165" spans="1:33" x14ac:dyDescent="0.25">
      <c r="A165" s="66">
        <f t="shared" si="19"/>
        <v>158</v>
      </c>
      <c r="B165" s="69"/>
      <c r="C165" s="66" t="e">
        <f>VLOOKUP(B165,'Measure&amp;Incentive Picklist'!E:J,2,FALSE)</f>
        <v>#N/A</v>
      </c>
      <c r="D165" s="79"/>
      <c r="E165" s="220"/>
      <c r="F165" s="70"/>
      <c r="G165" s="70"/>
      <c r="H165" s="70"/>
      <c r="I165" s="70"/>
      <c r="J165" s="70"/>
      <c r="L165" s="69"/>
      <c r="M165" s="65" t="e">
        <f>VLOOKUP(L165,'HVAC Picklist'!$A$2:$C$61,3,FALSE)</f>
        <v>#N/A</v>
      </c>
      <c r="N165" s="65" t="e">
        <f>VLOOKUP(L165,'HVAC Picklist'!$A$2:$D$61,4,FALSE)</f>
        <v>#N/A</v>
      </c>
      <c r="O165" s="69"/>
      <c r="P165" s="83"/>
      <c r="Q165" s="69"/>
      <c r="R165" s="69"/>
      <c r="S165" s="71"/>
      <c r="T165" s="71"/>
      <c r="U165" s="72" t="str">
        <f t="shared" si="14"/>
        <v/>
      </c>
      <c r="V165" s="85" t="str">
        <f>IFERROR(MIN(VLOOKUP($B165,'Measure&amp;Incentive Picklist'!$E:$J,5,FALSE)*F165*(G165/12000),U165),"")</f>
        <v/>
      </c>
      <c r="W165" s="127"/>
      <c r="X165" s="65">
        <f t="shared" si="17"/>
        <v>0</v>
      </c>
      <c r="Y165" s="65">
        <f t="shared" si="15"/>
        <v>0</v>
      </c>
      <c r="AB165" s="188" t="str">
        <f t="shared" si="16"/>
        <v/>
      </c>
      <c r="AF165" s="65">
        <f t="shared" si="18"/>
        <v>0</v>
      </c>
      <c r="AG165" s="65">
        <f t="shared" si="18"/>
        <v>0</v>
      </c>
    </row>
    <row r="166" spans="1:33" x14ac:dyDescent="0.25">
      <c r="A166" s="66">
        <f t="shared" si="19"/>
        <v>159</v>
      </c>
      <c r="B166" s="69"/>
      <c r="C166" s="66" t="e">
        <f>VLOOKUP(B166,'Measure&amp;Incentive Picklist'!E:J,2,FALSE)</f>
        <v>#N/A</v>
      </c>
      <c r="D166" s="79"/>
      <c r="E166" s="220"/>
      <c r="F166" s="70"/>
      <c r="G166" s="70"/>
      <c r="H166" s="70"/>
      <c r="I166" s="70"/>
      <c r="J166" s="70"/>
      <c r="L166" s="69"/>
      <c r="M166" s="65" t="e">
        <f>VLOOKUP(L166,'HVAC Picklist'!$A$2:$C$61,3,FALSE)</f>
        <v>#N/A</v>
      </c>
      <c r="N166" s="65" t="e">
        <f>VLOOKUP(L166,'HVAC Picklist'!$A$2:$D$61,4,FALSE)</f>
        <v>#N/A</v>
      </c>
      <c r="O166" s="69"/>
      <c r="P166" s="83"/>
      <c r="Q166" s="69"/>
      <c r="R166" s="69"/>
      <c r="S166" s="71"/>
      <c r="T166" s="71"/>
      <c r="U166" s="72" t="str">
        <f t="shared" si="14"/>
        <v/>
      </c>
      <c r="V166" s="85" t="str">
        <f>IFERROR(MIN(VLOOKUP($B166,'Measure&amp;Incentive Picklist'!$E:$J,5,FALSE)*F166*(G166/12000),U166),"")</f>
        <v/>
      </c>
      <c r="W166" s="127"/>
      <c r="X166" s="65">
        <f t="shared" si="17"/>
        <v>0</v>
      </c>
      <c r="Y166" s="65">
        <f t="shared" si="15"/>
        <v>0</v>
      </c>
      <c r="AB166" s="188" t="str">
        <f t="shared" si="16"/>
        <v/>
      </c>
      <c r="AF166" s="65">
        <f t="shared" si="18"/>
        <v>0</v>
      </c>
      <c r="AG166" s="65">
        <f t="shared" si="18"/>
        <v>0</v>
      </c>
    </row>
    <row r="167" spans="1:33" x14ac:dyDescent="0.25">
      <c r="A167" s="66">
        <f t="shared" si="19"/>
        <v>160</v>
      </c>
      <c r="B167" s="69"/>
      <c r="C167" s="66" t="e">
        <f>VLOOKUP(B167,'Measure&amp;Incentive Picklist'!E:J,2,FALSE)</f>
        <v>#N/A</v>
      </c>
      <c r="D167" s="79"/>
      <c r="E167" s="220"/>
      <c r="F167" s="70"/>
      <c r="G167" s="70"/>
      <c r="H167" s="70"/>
      <c r="I167" s="70"/>
      <c r="J167" s="70"/>
      <c r="L167" s="69"/>
      <c r="M167" s="65" t="e">
        <f>VLOOKUP(L167,'HVAC Picklist'!$A$2:$C$61,3,FALSE)</f>
        <v>#N/A</v>
      </c>
      <c r="N167" s="65" t="e">
        <f>VLOOKUP(L167,'HVAC Picklist'!$A$2:$D$61,4,FALSE)</f>
        <v>#N/A</v>
      </c>
      <c r="O167" s="69"/>
      <c r="P167" s="83"/>
      <c r="Q167" s="69"/>
      <c r="R167" s="69"/>
      <c r="S167" s="71"/>
      <c r="T167" s="71"/>
      <c r="U167" s="72" t="str">
        <f t="shared" si="14"/>
        <v/>
      </c>
      <c r="V167" s="85" t="str">
        <f>IFERROR(MIN(VLOOKUP($B167,'Measure&amp;Incentive Picklist'!$E:$J,5,FALSE)*F167*(G167/12000),U167),"")</f>
        <v/>
      </c>
      <c r="W167" s="127"/>
      <c r="X167" s="65">
        <f t="shared" si="17"/>
        <v>0</v>
      </c>
      <c r="Y167" s="65">
        <f t="shared" si="15"/>
        <v>0</v>
      </c>
      <c r="AB167" s="188" t="str">
        <f t="shared" si="16"/>
        <v/>
      </c>
      <c r="AF167" s="65">
        <f t="shared" si="18"/>
        <v>0</v>
      </c>
      <c r="AG167" s="65">
        <f t="shared" si="18"/>
        <v>0</v>
      </c>
    </row>
    <row r="168" spans="1:33" x14ac:dyDescent="0.25">
      <c r="A168" s="66">
        <f t="shared" si="19"/>
        <v>161</v>
      </c>
      <c r="B168" s="69"/>
      <c r="C168" s="66" t="e">
        <f>VLOOKUP(B168,'Measure&amp;Incentive Picklist'!E:J,2,FALSE)</f>
        <v>#N/A</v>
      </c>
      <c r="D168" s="79"/>
      <c r="E168" s="220"/>
      <c r="F168" s="70"/>
      <c r="G168" s="70"/>
      <c r="H168" s="70"/>
      <c r="I168" s="70"/>
      <c r="J168" s="70"/>
      <c r="L168" s="69"/>
      <c r="M168" s="65" t="e">
        <f>VLOOKUP(L168,'HVAC Picklist'!$A$2:$C$61,3,FALSE)</f>
        <v>#N/A</v>
      </c>
      <c r="N168" s="65" t="e">
        <f>VLOOKUP(L168,'HVAC Picklist'!$A$2:$D$61,4,FALSE)</f>
        <v>#N/A</v>
      </c>
      <c r="O168" s="69"/>
      <c r="P168" s="83"/>
      <c r="Q168" s="69"/>
      <c r="R168" s="69"/>
      <c r="S168" s="71"/>
      <c r="T168" s="71"/>
      <c r="U168" s="72" t="str">
        <f t="shared" si="14"/>
        <v/>
      </c>
      <c r="V168" s="85" t="str">
        <f>IFERROR(MIN(VLOOKUP($B168,'Measure&amp;Incentive Picklist'!$E:$J,5,FALSE)*F168*(G168/12000),U168),"")</f>
        <v/>
      </c>
      <c r="W168" s="127"/>
      <c r="X168" s="65">
        <f t="shared" si="17"/>
        <v>0</v>
      </c>
      <c r="Y168" s="65">
        <f t="shared" ref="Y168:Y199" si="20">IF(AND(B168&gt;0,ISERROR(X240)),1,0)</f>
        <v>0</v>
      </c>
      <c r="AB168" s="188" t="str">
        <f t="shared" si="16"/>
        <v/>
      </c>
      <c r="AF168" s="65">
        <f t="shared" si="18"/>
        <v>0</v>
      </c>
      <c r="AG168" s="65">
        <f t="shared" si="18"/>
        <v>0</v>
      </c>
    </row>
    <row r="169" spans="1:33" x14ac:dyDescent="0.25">
      <c r="A169" s="66">
        <f t="shared" si="19"/>
        <v>162</v>
      </c>
      <c r="B169" s="69"/>
      <c r="C169" s="66" t="e">
        <f>VLOOKUP(B169,'Measure&amp;Incentive Picklist'!E:J,2,FALSE)</f>
        <v>#N/A</v>
      </c>
      <c r="D169" s="79"/>
      <c r="E169" s="220"/>
      <c r="F169" s="70"/>
      <c r="G169" s="70"/>
      <c r="H169" s="70"/>
      <c r="I169" s="70"/>
      <c r="J169" s="70"/>
      <c r="L169" s="69"/>
      <c r="M169" s="65" t="e">
        <f>VLOOKUP(L169,'HVAC Picklist'!$A$2:$C$61,3,FALSE)</f>
        <v>#N/A</v>
      </c>
      <c r="N169" s="65" t="e">
        <f>VLOOKUP(L169,'HVAC Picklist'!$A$2:$D$61,4,FALSE)</f>
        <v>#N/A</v>
      </c>
      <c r="O169" s="69"/>
      <c r="P169" s="83"/>
      <c r="Q169" s="69"/>
      <c r="R169" s="69"/>
      <c r="S169" s="71"/>
      <c r="T169" s="71"/>
      <c r="U169" s="72" t="str">
        <f t="shared" si="14"/>
        <v/>
      </c>
      <c r="V169" s="85" t="str">
        <f>IFERROR(MIN(VLOOKUP($B169,'Measure&amp;Incentive Picklist'!$E:$J,5,FALSE)*F169*(G169/12000),U169),"")</f>
        <v/>
      </c>
      <c r="W169" s="127"/>
      <c r="X169" s="65">
        <f t="shared" si="17"/>
        <v>0</v>
      </c>
      <c r="Y169" s="65">
        <f t="shared" si="20"/>
        <v>0</v>
      </c>
      <c r="AB169" s="188" t="str">
        <f t="shared" si="16"/>
        <v/>
      </c>
      <c r="AF169" s="65">
        <f t="shared" si="18"/>
        <v>0</v>
      </c>
      <c r="AG169" s="65">
        <f t="shared" si="18"/>
        <v>0</v>
      </c>
    </row>
    <row r="170" spans="1:33" x14ac:dyDescent="0.25">
      <c r="A170" s="66">
        <f t="shared" si="19"/>
        <v>163</v>
      </c>
      <c r="B170" s="69"/>
      <c r="C170" s="66" t="e">
        <f>VLOOKUP(B170,'Measure&amp;Incentive Picklist'!E:J,2,FALSE)</f>
        <v>#N/A</v>
      </c>
      <c r="D170" s="79"/>
      <c r="E170" s="220"/>
      <c r="F170" s="70"/>
      <c r="G170" s="70"/>
      <c r="H170" s="70"/>
      <c r="I170" s="70"/>
      <c r="J170" s="70"/>
      <c r="L170" s="69"/>
      <c r="M170" s="65" t="e">
        <f>VLOOKUP(L170,'HVAC Picklist'!$A$2:$C$61,3,FALSE)</f>
        <v>#N/A</v>
      </c>
      <c r="N170" s="65" t="e">
        <f>VLOOKUP(L170,'HVAC Picklist'!$A$2:$D$61,4,FALSE)</f>
        <v>#N/A</v>
      </c>
      <c r="O170" s="69"/>
      <c r="P170" s="83"/>
      <c r="Q170" s="69"/>
      <c r="R170" s="69"/>
      <c r="S170" s="71"/>
      <c r="T170" s="71"/>
      <c r="U170" s="72" t="str">
        <f t="shared" si="14"/>
        <v/>
      </c>
      <c r="V170" s="85" t="str">
        <f>IFERROR(MIN(VLOOKUP($B170,'Measure&amp;Incentive Picklist'!$E:$J,5,FALSE)*F170*(G170/12000),U170),"")</f>
        <v/>
      </c>
      <c r="W170" s="127"/>
      <c r="X170" s="65">
        <f t="shared" si="17"/>
        <v>0</v>
      </c>
      <c r="Y170" s="65">
        <f t="shared" si="20"/>
        <v>0</v>
      </c>
      <c r="AB170" s="188" t="str">
        <f t="shared" si="16"/>
        <v/>
      </c>
      <c r="AF170" s="65">
        <f t="shared" si="18"/>
        <v>0</v>
      </c>
      <c r="AG170" s="65">
        <f t="shared" si="18"/>
        <v>0</v>
      </c>
    </row>
    <row r="171" spans="1:33" x14ac:dyDescent="0.25">
      <c r="A171" s="66">
        <f t="shared" si="19"/>
        <v>164</v>
      </c>
      <c r="B171" s="69"/>
      <c r="C171" s="66" t="e">
        <f>VLOOKUP(B171,'Measure&amp;Incentive Picklist'!E:J,2,FALSE)</f>
        <v>#N/A</v>
      </c>
      <c r="D171" s="79"/>
      <c r="E171" s="220"/>
      <c r="F171" s="70"/>
      <c r="G171" s="70"/>
      <c r="H171" s="70"/>
      <c r="I171" s="70"/>
      <c r="J171" s="70"/>
      <c r="L171" s="69"/>
      <c r="M171" s="65" t="e">
        <f>VLOOKUP(L171,'HVAC Picklist'!$A$2:$C$61,3,FALSE)</f>
        <v>#N/A</v>
      </c>
      <c r="N171" s="65" t="e">
        <f>VLOOKUP(L171,'HVAC Picklist'!$A$2:$D$61,4,FALSE)</f>
        <v>#N/A</v>
      </c>
      <c r="O171" s="69"/>
      <c r="P171" s="83"/>
      <c r="Q171" s="69"/>
      <c r="R171" s="69"/>
      <c r="S171" s="71"/>
      <c r="T171" s="71"/>
      <c r="U171" s="72" t="str">
        <f t="shared" si="14"/>
        <v/>
      </c>
      <c r="V171" s="85" t="str">
        <f>IFERROR(MIN(VLOOKUP($B171,'Measure&amp;Incentive Picklist'!$E:$J,5,FALSE)*F171*(G171/12000),U171),"")</f>
        <v/>
      </c>
      <c r="W171" s="127"/>
      <c r="X171" s="65">
        <f t="shared" si="17"/>
        <v>0</v>
      </c>
      <c r="Y171" s="65">
        <f t="shared" si="20"/>
        <v>0</v>
      </c>
      <c r="AB171" s="188" t="str">
        <f t="shared" si="16"/>
        <v/>
      </c>
      <c r="AF171" s="65">
        <f t="shared" si="18"/>
        <v>0</v>
      </c>
      <c r="AG171" s="65">
        <f t="shared" si="18"/>
        <v>0</v>
      </c>
    </row>
    <row r="172" spans="1:33" x14ac:dyDescent="0.25">
      <c r="A172" s="66">
        <f t="shared" si="19"/>
        <v>165</v>
      </c>
      <c r="B172" s="69"/>
      <c r="C172" s="66" t="e">
        <f>VLOOKUP(B172,'Measure&amp;Incentive Picklist'!E:J,2,FALSE)</f>
        <v>#N/A</v>
      </c>
      <c r="D172" s="79"/>
      <c r="E172" s="220"/>
      <c r="F172" s="70"/>
      <c r="G172" s="70"/>
      <c r="H172" s="70"/>
      <c r="I172" s="70"/>
      <c r="J172" s="70"/>
      <c r="L172" s="69"/>
      <c r="M172" s="65" t="e">
        <f>VLOOKUP(L172,'HVAC Picklist'!$A$2:$C$61,3,FALSE)</f>
        <v>#N/A</v>
      </c>
      <c r="N172" s="65" t="e">
        <f>VLOOKUP(L172,'HVAC Picklist'!$A$2:$D$61,4,FALSE)</f>
        <v>#N/A</v>
      </c>
      <c r="O172" s="69"/>
      <c r="P172" s="83"/>
      <c r="Q172" s="69"/>
      <c r="R172" s="69"/>
      <c r="S172" s="71"/>
      <c r="T172" s="71"/>
      <c r="U172" s="72" t="str">
        <f t="shared" si="14"/>
        <v/>
      </c>
      <c r="V172" s="85" t="str">
        <f>IFERROR(MIN(VLOOKUP($B172,'Measure&amp;Incentive Picklist'!$E:$J,5,FALSE)*F172*(G172/12000),U172),"")</f>
        <v/>
      </c>
      <c r="W172" s="127"/>
      <c r="X172" s="65">
        <f t="shared" si="17"/>
        <v>0</v>
      </c>
      <c r="Y172" s="65">
        <f t="shared" si="20"/>
        <v>0</v>
      </c>
      <c r="AB172" s="188" t="str">
        <f t="shared" si="16"/>
        <v/>
      </c>
      <c r="AF172" s="65">
        <f t="shared" si="18"/>
        <v>0</v>
      </c>
      <c r="AG172" s="65">
        <f t="shared" si="18"/>
        <v>0</v>
      </c>
    </row>
    <row r="173" spans="1:33" x14ac:dyDescent="0.25">
      <c r="A173" s="66">
        <f t="shared" si="19"/>
        <v>166</v>
      </c>
      <c r="B173" s="69"/>
      <c r="C173" s="66" t="e">
        <f>VLOOKUP(B173,'Measure&amp;Incentive Picklist'!E:J,2,FALSE)</f>
        <v>#N/A</v>
      </c>
      <c r="D173" s="79"/>
      <c r="E173" s="220"/>
      <c r="F173" s="70"/>
      <c r="G173" s="70"/>
      <c r="H173" s="70"/>
      <c r="I173" s="70"/>
      <c r="J173" s="70"/>
      <c r="L173" s="69"/>
      <c r="M173" s="65" t="e">
        <f>VLOOKUP(L173,'HVAC Picklist'!$A$2:$C$61,3,FALSE)</f>
        <v>#N/A</v>
      </c>
      <c r="N173" s="65" t="e">
        <f>VLOOKUP(L173,'HVAC Picklist'!$A$2:$D$61,4,FALSE)</f>
        <v>#N/A</v>
      </c>
      <c r="O173" s="69"/>
      <c r="P173" s="83"/>
      <c r="Q173" s="69"/>
      <c r="R173" s="69"/>
      <c r="S173" s="71"/>
      <c r="T173" s="71"/>
      <c r="U173" s="72" t="str">
        <f t="shared" si="14"/>
        <v/>
      </c>
      <c r="V173" s="85" t="str">
        <f>IFERROR(MIN(VLOOKUP($B173,'Measure&amp;Incentive Picklist'!$E:$J,5,FALSE)*F173*(G173/12000),U173),"")</f>
        <v/>
      </c>
      <c r="W173" s="127"/>
      <c r="X173" s="65">
        <f t="shared" si="17"/>
        <v>0</v>
      </c>
      <c r="Y173" s="65">
        <f t="shared" si="20"/>
        <v>0</v>
      </c>
      <c r="AB173" s="188" t="str">
        <f t="shared" si="16"/>
        <v/>
      </c>
      <c r="AF173" s="65">
        <f t="shared" si="18"/>
        <v>0</v>
      </c>
      <c r="AG173" s="65">
        <f t="shared" si="18"/>
        <v>0</v>
      </c>
    </row>
    <row r="174" spans="1:33" x14ac:dyDescent="0.25">
      <c r="A174" s="66">
        <f t="shared" si="19"/>
        <v>167</v>
      </c>
      <c r="B174" s="69"/>
      <c r="C174" s="66" t="e">
        <f>VLOOKUP(B174,'Measure&amp;Incentive Picklist'!E:J,2,FALSE)</f>
        <v>#N/A</v>
      </c>
      <c r="D174" s="79"/>
      <c r="E174" s="220"/>
      <c r="F174" s="70"/>
      <c r="G174" s="70"/>
      <c r="H174" s="70"/>
      <c r="I174" s="70"/>
      <c r="J174" s="70"/>
      <c r="L174" s="69"/>
      <c r="M174" s="65" t="e">
        <f>VLOOKUP(L174,'HVAC Picklist'!$A$2:$C$61,3,FALSE)</f>
        <v>#N/A</v>
      </c>
      <c r="N174" s="65" t="e">
        <f>VLOOKUP(L174,'HVAC Picklist'!$A$2:$D$61,4,FALSE)</f>
        <v>#N/A</v>
      </c>
      <c r="O174" s="69"/>
      <c r="P174" s="83"/>
      <c r="Q174" s="69"/>
      <c r="R174" s="69"/>
      <c r="S174" s="71"/>
      <c r="T174" s="71"/>
      <c r="U174" s="72" t="str">
        <f t="shared" si="14"/>
        <v/>
      </c>
      <c r="V174" s="85" t="str">
        <f>IFERROR(MIN(VLOOKUP($B174,'Measure&amp;Incentive Picklist'!$E:$J,5,FALSE)*F174*(G174/12000),U174),"")</f>
        <v/>
      </c>
      <c r="W174" s="127"/>
      <c r="X174" s="65">
        <f t="shared" si="17"/>
        <v>0</v>
      </c>
      <c r="Y174" s="65">
        <f t="shared" si="20"/>
        <v>0</v>
      </c>
      <c r="AB174" s="188" t="str">
        <f t="shared" si="16"/>
        <v/>
      </c>
      <c r="AF174" s="65">
        <f t="shared" si="18"/>
        <v>0</v>
      </c>
      <c r="AG174" s="65">
        <f t="shared" si="18"/>
        <v>0</v>
      </c>
    </row>
    <row r="175" spans="1:33" x14ac:dyDescent="0.25">
      <c r="A175" s="66">
        <f t="shared" si="19"/>
        <v>168</v>
      </c>
      <c r="B175" s="69"/>
      <c r="C175" s="66" t="e">
        <f>VLOOKUP(B175,'Measure&amp;Incentive Picklist'!E:J,2,FALSE)</f>
        <v>#N/A</v>
      </c>
      <c r="D175" s="79"/>
      <c r="E175" s="220"/>
      <c r="F175" s="70"/>
      <c r="G175" s="70"/>
      <c r="H175" s="70"/>
      <c r="I175" s="70"/>
      <c r="J175" s="70"/>
      <c r="L175" s="69"/>
      <c r="M175" s="65" t="e">
        <f>VLOOKUP(L175,'HVAC Picklist'!$A$2:$C$61,3,FALSE)</f>
        <v>#N/A</v>
      </c>
      <c r="N175" s="65" t="e">
        <f>VLOOKUP(L175,'HVAC Picklist'!$A$2:$D$61,4,FALSE)</f>
        <v>#N/A</v>
      </c>
      <c r="O175" s="69"/>
      <c r="P175" s="83"/>
      <c r="Q175" s="69"/>
      <c r="R175" s="69"/>
      <c r="S175" s="71"/>
      <c r="T175" s="71"/>
      <c r="U175" s="72" t="str">
        <f t="shared" si="14"/>
        <v/>
      </c>
      <c r="V175" s="85" t="str">
        <f>IFERROR(MIN(VLOOKUP($B175,'Measure&amp;Incentive Picklist'!$E:$J,5,FALSE)*F175*(G175/12000),U175),"")</f>
        <v/>
      </c>
      <c r="W175" s="127"/>
      <c r="X175" s="65">
        <f t="shared" si="17"/>
        <v>0</v>
      </c>
      <c r="Y175" s="65">
        <f t="shared" si="20"/>
        <v>0</v>
      </c>
      <c r="AB175" s="188" t="str">
        <f t="shared" si="16"/>
        <v/>
      </c>
      <c r="AF175" s="65">
        <f t="shared" si="18"/>
        <v>0</v>
      </c>
      <c r="AG175" s="65">
        <f t="shared" si="18"/>
        <v>0</v>
      </c>
    </row>
    <row r="176" spans="1:33" x14ac:dyDescent="0.25">
      <c r="A176" s="66">
        <f t="shared" si="19"/>
        <v>169</v>
      </c>
      <c r="B176" s="69"/>
      <c r="C176" s="66" t="e">
        <f>VLOOKUP(B176,'Measure&amp;Incentive Picklist'!E:J,2,FALSE)</f>
        <v>#N/A</v>
      </c>
      <c r="D176" s="79"/>
      <c r="E176" s="220"/>
      <c r="F176" s="70"/>
      <c r="G176" s="70"/>
      <c r="H176" s="70"/>
      <c r="I176" s="70"/>
      <c r="J176" s="70"/>
      <c r="L176" s="69"/>
      <c r="M176" s="65" t="e">
        <f>VLOOKUP(L176,'HVAC Picklist'!$A$2:$C$61,3,FALSE)</f>
        <v>#N/A</v>
      </c>
      <c r="N176" s="65" t="e">
        <f>VLOOKUP(L176,'HVAC Picklist'!$A$2:$D$61,4,FALSE)</f>
        <v>#N/A</v>
      </c>
      <c r="O176" s="69"/>
      <c r="P176" s="83"/>
      <c r="Q176" s="69"/>
      <c r="R176" s="69"/>
      <c r="S176" s="71"/>
      <c r="T176" s="71"/>
      <c r="U176" s="72" t="str">
        <f t="shared" si="14"/>
        <v/>
      </c>
      <c r="V176" s="85" t="str">
        <f>IFERROR(MIN(VLOOKUP($B176,'Measure&amp;Incentive Picklist'!$E:$J,5,FALSE)*F176*(G176/12000),U176),"")</f>
        <v/>
      </c>
      <c r="W176" s="127"/>
      <c r="X176" s="65">
        <f t="shared" si="17"/>
        <v>0</v>
      </c>
      <c r="Y176" s="65">
        <f t="shared" si="20"/>
        <v>0</v>
      </c>
      <c r="AB176" s="188" t="str">
        <f t="shared" si="16"/>
        <v/>
      </c>
      <c r="AF176" s="65">
        <f t="shared" si="18"/>
        <v>0</v>
      </c>
      <c r="AG176" s="65">
        <f t="shared" si="18"/>
        <v>0</v>
      </c>
    </row>
    <row r="177" spans="1:33" x14ac:dyDescent="0.25">
      <c r="A177" s="66">
        <f t="shared" si="19"/>
        <v>170</v>
      </c>
      <c r="B177" s="69"/>
      <c r="C177" s="66" t="e">
        <f>VLOOKUP(B177,'Measure&amp;Incentive Picklist'!E:J,2,FALSE)</f>
        <v>#N/A</v>
      </c>
      <c r="D177" s="79"/>
      <c r="E177" s="220"/>
      <c r="F177" s="70"/>
      <c r="G177" s="70"/>
      <c r="H177" s="70"/>
      <c r="I177" s="70"/>
      <c r="J177" s="70"/>
      <c r="L177" s="69"/>
      <c r="M177" s="65" t="e">
        <f>VLOOKUP(L177,'HVAC Picklist'!$A$2:$C$61,3,FALSE)</f>
        <v>#N/A</v>
      </c>
      <c r="N177" s="65" t="e">
        <f>VLOOKUP(L177,'HVAC Picklist'!$A$2:$D$61,4,FALSE)</f>
        <v>#N/A</v>
      </c>
      <c r="O177" s="69"/>
      <c r="P177" s="83"/>
      <c r="Q177" s="69"/>
      <c r="R177" s="69"/>
      <c r="S177" s="71"/>
      <c r="T177" s="71"/>
      <c r="U177" s="72" t="str">
        <f t="shared" si="14"/>
        <v/>
      </c>
      <c r="V177" s="85" t="str">
        <f>IFERROR(MIN(VLOOKUP($B177,'Measure&amp;Incentive Picklist'!$E:$J,5,FALSE)*F177*(G177/12000),U177),"")</f>
        <v/>
      </c>
      <c r="W177" s="127"/>
      <c r="X177" s="65">
        <f t="shared" si="17"/>
        <v>0</v>
      </c>
      <c r="Y177" s="65">
        <f t="shared" si="20"/>
        <v>0</v>
      </c>
      <c r="AB177" s="188" t="str">
        <f t="shared" si="16"/>
        <v/>
      </c>
      <c r="AF177" s="65">
        <f t="shared" si="18"/>
        <v>0</v>
      </c>
      <c r="AG177" s="65">
        <f t="shared" si="18"/>
        <v>0</v>
      </c>
    </row>
    <row r="178" spans="1:33" x14ac:dyDescent="0.25">
      <c r="A178" s="66">
        <f t="shared" si="19"/>
        <v>171</v>
      </c>
      <c r="B178" s="69"/>
      <c r="C178" s="66" t="e">
        <f>VLOOKUP(B178,'Measure&amp;Incentive Picklist'!E:J,2,FALSE)</f>
        <v>#N/A</v>
      </c>
      <c r="D178" s="79"/>
      <c r="E178" s="220"/>
      <c r="F178" s="70"/>
      <c r="G178" s="70"/>
      <c r="H178" s="70"/>
      <c r="I178" s="70"/>
      <c r="J178" s="70"/>
      <c r="L178" s="69"/>
      <c r="M178" s="65" t="e">
        <f>VLOOKUP(L178,'HVAC Picklist'!$A$2:$C$61,3,FALSE)</f>
        <v>#N/A</v>
      </c>
      <c r="N178" s="65" t="e">
        <f>VLOOKUP(L178,'HVAC Picklist'!$A$2:$D$61,4,FALSE)</f>
        <v>#N/A</v>
      </c>
      <c r="O178" s="69"/>
      <c r="P178" s="83"/>
      <c r="Q178" s="69"/>
      <c r="R178" s="69"/>
      <c r="S178" s="71"/>
      <c r="T178" s="71"/>
      <c r="U178" s="72" t="str">
        <f t="shared" si="14"/>
        <v/>
      </c>
      <c r="V178" s="85" t="str">
        <f>IFERROR(MIN(VLOOKUP($B178,'Measure&amp;Incentive Picklist'!$E:$J,5,FALSE)*F178*(G178/12000),U178),"")</f>
        <v/>
      </c>
      <c r="W178" s="127"/>
      <c r="X178" s="65">
        <f t="shared" si="17"/>
        <v>0</v>
      </c>
      <c r="Y178" s="65">
        <f t="shared" si="20"/>
        <v>0</v>
      </c>
      <c r="AB178" s="188" t="str">
        <f t="shared" si="16"/>
        <v/>
      </c>
      <c r="AF178" s="65">
        <f t="shared" si="18"/>
        <v>0</v>
      </c>
      <c r="AG178" s="65">
        <f t="shared" si="18"/>
        <v>0</v>
      </c>
    </row>
    <row r="179" spans="1:33" x14ac:dyDescent="0.25">
      <c r="A179" s="66">
        <f t="shared" si="19"/>
        <v>172</v>
      </c>
      <c r="B179" s="69"/>
      <c r="C179" s="66" t="e">
        <f>VLOOKUP(B179,'Measure&amp;Incentive Picklist'!E:J,2,FALSE)</f>
        <v>#N/A</v>
      </c>
      <c r="D179" s="79"/>
      <c r="E179" s="220"/>
      <c r="F179" s="70"/>
      <c r="G179" s="70"/>
      <c r="H179" s="70"/>
      <c r="I179" s="70"/>
      <c r="J179" s="70"/>
      <c r="L179" s="69"/>
      <c r="M179" s="65" t="e">
        <f>VLOOKUP(L179,'HVAC Picklist'!$A$2:$C$61,3,FALSE)</f>
        <v>#N/A</v>
      </c>
      <c r="N179" s="65" t="e">
        <f>VLOOKUP(L179,'HVAC Picklist'!$A$2:$D$61,4,FALSE)</f>
        <v>#N/A</v>
      </c>
      <c r="O179" s="69"/>
      <c r="P179" s="83"/>
      <c r="Q179" s="69"/>
      <c r="R179" s="69"/>
      <c r="S179" s="71"/>
      <c r="T179" s="71"/>
      <c r="U179" s="72" t="str">
        <f t="shared" si="14"/>
        <v/>
      </c>
      <c r="V179" s="85" t="str">
        <f>IFERROR(MIN(VLOOKUP($B179,'Measure&amp;Incentive Picklist'!$E:$J,5,FALSE)*F179*(G179/12000),U179),"")</f>
        <v/>
      </c>
      <c r="W179" s="127"/>
      <c r="X179" s="65">
        <f t="shared" si="17"/>
        <v>0</v>
      </c>
      <c r="Y179" s="65">
        <f t="shared" si="20"/>
        <v>0</v>
      </c>
      <c r="AB179" s="188" t="str">
        <f t="shared" si="16"/>
        <v/>
      </c>
      <c r="AF179" s="65">
        <f t="shared" si="18"/>
        <v>0</v>
      </c>
      <c r="AG179" s="65">
        <f t="shared" si="18"/>
        <v>0</v>
      </c>
    </row>
    <row r="180" spans="1:33" x14ac:dyDescent="0.25">
      <c r="A180" s="66">
        <f t="shared" si="19"/>
        <v>173</v>
      </c>
      <c r="B180" s="69"/>
      <c r="C180" s="66" t="e">
        <f>VLOOKUP(B180,'Measure&amp;Incentive Picklist'!E:J,2,FALSE)</f>
        <v>#N/A</v>
      </c>
      <c r="D180" s="79"/>
      <c r="E180" s="220"/>
      <c r="F180" s="70"/>
      <c r="G180" s="70"/>
      <c r="H180" s="70"/>
      <c r="I180" s="70"/>
      <c r="J180" s="70"/>
      <c r="L180" s="69"/>
      <c r="M180" s="65" t="e">
        <f>VLOOKUP(L180,'HVAC Picklist'!$A$2:$C$61,3,FALSE)</f>
        <v>#N/A</v>
      </c>
      <c r="N180" s="65" t="e">
        <f>VLOOKUP(L180,'HVAC Picklist'!$A$2:$D$61,4,FALSE)</f>
        <v>#N/A</v>
      </c>
      <c r="O180" s="69"/>
      <c r="P180" s="83"/>
      <c r="Q180" s="69"/>
      <c r="R180" s="69"/>
      <c r="S180" s="71"/>
      <c r="T180" s="71"/>
      <c r="U180" s="72" t="str">
        <f t="shared" si="14"/>
        <v/>
      </c>
      <c r="V180" s="85" t="str">
        <f>IFERROR(MIN(VLOOKUP($B180,'Measure&amp;Incentive Picklist'!$E:$J,5,FALSE)*F180*(G180/12000),U180),"")</f>
        <v/>
      </c>
      <c r="W180" s="127"/>
      <c r="X180" s="65">
        <f t="shared" si="17"/>
        <v>0</v>
      </c>
      <c r="Y180" s="65">
        <f t="shared" si="20"/>
        <v>0</v>
      </c>
      <c r="AB180" s="188" t="str">
        <f t="shared" si="16"/>
        <v/>
      </c>
      <c r="AF180" s="65">
        <f t="shared" si="18"/>
        <v>0</v>
      </c>
      <c r="AG180" s="65">
        <f t="shared" si="18"/>
        <v>0</v>
      </c>
    </row>
    <row r="181" spans="1:33" x14ac:dyDescent="0.25">
      <c r="A181" s="66">
        <f t="shared" si="19"/>
        <v>174</v>
      </c>
      <c r="B181" s="69"/>
      <c r="C181" s="66" t="e">
        <f>VLOOKUP(B181,'Measure&amp;Incentive Picklist'!E:J,2,FALSE)</f>
        <v>#N/A</v>
      </c>
      <c r="D181" s="79"/>
      <c r="E181" s="220"/>
      <c r="F181" s="70"/>
      <c r="G181" s="70"/>
      <c r="H181" s="70"/>
      <c r="I181" s="70"/>
      <c r="J181" s="70"/>
      <c r="L181" s="69"/>
      <c r="M181" s="65" t="e">
        <f>VLOOKUP(L181,'HVAC Picklist'!$A$2:$C$61,3,FALSE)</f>
        <v>#N/A</v>
      </c>
      <c r="N181" s="65" t="e">
        <f>VLOOKUP(L181,'HVAC Picklist'!$A$2:$D$61,4,FALSE)</f>
        <v>#N/A</v>
      </c>
      <c r="O181" s="69"/>
      <c r="P181" s="83"/>
      <c r="Q181" s="69"/>
      <c r="R181" s="69"/>
      <c r="S181" s="71"/>
      <c r="T181" s="71"/>
      <c r="U181" s="72" t="str">
        <f t="shared" si="14"/>
        <v/>
      </c>
      <c r="V181" s="85" t="str">
        <f>IFERROR(MIN(VLOOKUP($B181,'Measure&amp;Incentive Picklist'!$E:$J,5,FALSE)*F181*(G181/12000),U181),"")</f>
        <v/>
      </c>
      <c r="W181" s="127"/>
      <c r="X181" s="65">
        <f t="shared" si="17"/>
        <v>0</v>
      </c>
      <c r="Y181" s="65">
        <f t="shared" si="20"/>
        <v>0</v>
      </c>
      <c r="AB181" s="188" t="str">
        <f t="shared" si="16"/>
        <v/>
      </c>
      <c r="AF181" s="65">
        <f t="shared" si="18"/>
        <v>0</v>
      </c>
      <c r="AG181" s="65">
        <f t="shared" si="18"/>
        <v>0</v>
      </c>
    </row>
    <row r="182" spans="1:33" x14ac:dyDescent="0.25">
      <c r="A182" s="66">
        <f t="shared" si="19"/>
        <v>175</v>
      </c>
      <c r="B182" s="69"/>
      <c r="C182" s="66" t="e">
        <f>VLOOKUP(B182,'Measure&amp;Incentive Picklist'!E:J,2,FALSE)</f>
        <v>#N/A</v>
      </c>
      <c r="D182" s="79"/>
      <c r="E182" s="220"/>
      <c r="F182" s="70"/>
      <c r="G182" s="70"/>
      <c r="H182" s="70"/>
      <c r="I182" s="70"/>
      <c r="J182" s="70"/>
      <c r="L182" s="69"/>
      <c r="M182" s="65" t="e">
        <f>VLOOKUP(L182,'HVAC Picklist'!$A$2:$C$61,3,FALSE)</f>
        <v>#N/A</v>
      </c>
      <c r="N182" s="65" t="e">
        <f>VLOOKUP(L182,'HVAC Picklist'!$A$2:$D$61,4,FALSE)</f>
        <v>#N/A</v>
      </c>
      <c r="O182" s="69"/>
      <c r="P182" s="83"/>
      <c r="Q182" s="69"/>
      <c r="R182" s="69"/>
      <c r="S182" s="71"/>
      <c r="T182" s="71"/>
      <c r="U182" s="72" t="str">
        <f t="shared" si="14"/>
        <v/>
      </c>
      <c r="V182" s="85" t="str">
        <f>IFERROR(MIN(VLOOKUP($B182,'Measure&amp;Incentive Picklist'!$E:$J,5,FALSE)*F182*(G182/12000),U182),"")</f>
        <v/>
      </c>
      <c r="W182" s="127"/>
      <c r="X182" s="65">
        <f t="shared" si="17"/>
        <v>0</v>
      </c>
      <c r="Y182" s="65">
        <f t="shared" si="20"/>
        <v>0</v>
      </c>
      <c r="AB182" s="188" t="str">
        <f t="shared" si="16"/>
        <v/>
      </c>
      <c r="AF182" s="65">
        <f t="shared" si="18"/>
        <v>0</v>
      </c>
      <c r="AG182" s="65">
        <f t="shared" si="18"/>
        <v>0</v>
      </c>
    </row>
    <row r="183" spans="1:33" x14ac:dyDescent="0.25">
      <c r="A183" s="66">
        <f t="shared" si="19"/>
        <v>176</v>
      </c>
      <c r="B183" s="69"/>
      <c r="C183" s="66" t="e">
        <f>VLOOKUP(B183,'Measure&amp;Incentive Picklist'!E:J,2,FALSE)</f>
        <v>#N/A</v>
      </c>
      <c r="D183" s="79"/>
      <c r="E183" s="220"/>
      <c r="F183" s="70"/>
      <c r="G183" s="70"/>
      <c r="H183" s="70"/>
      <c r="I183" s="70"/>
      <c r="J183" s="70"/>
      <c r="L183" s="69"/>
      <c r="M183" s="65" t="e">
        <f>VLOOKUP(L183,'HVAC Picklist'!$A$2:$C$61,3,FALSE)</f>
        <v>#N/A</v>
      </c>
      <c r="N183" s="65" t="e">
        <f>VLOOKUP(L183,'HVAC Picklist'!$A$2:$D$61,4,FALSE)</f>
        <v>#N/A</v>
      </c>
      <c r="O183" s="69"/>
      <c r="P183" s="83"/>
      <c r="Q183" s="69"/>
      <c r="R183" s="69"/>
      <c r="S183" s="71"/>
      <c r="T183" s="71"/>
      <c r="U183" s="72" t="str">
        <f t="shared" si="14"/>
        <v/>
      </c>
      <c r="V183" s="85" t="str">
        <f>IFERROR(MIN(VLOOKUP($B183,'Measure&amp;Incentive Picklist'!$E:$J,5,FALSE)*F183*(G183/12000),U183),"")</f>
        <v/>
      </c>
      <c r="W183" s="127"/>
      <c r="X183" s="65">
        <f t="shared" si="17"/>
        <v>0</v>
      </c>
      <c r="Y183" s="65">
        <f t="shared" si="20"/>
        <v>0</v>
      </c>
      <c r="AB183" s="188" t="str">
        <f t="shared" si="16"/>
        <v/>
      </c>
      <c r="AF183" s="65">
        <f t="shared" si="18"/>
        <v>0</v>
      </c>
      <c r="AG183" s="65">
        <f t="shared" si="18"/>
        <v>0</v>
      </c>
    </row>
    <row r="184" spans="1:33" x14ac:dyDescent="0.25">
      <c r="A184" s="66">
        <f t="shared" si="19"/>
        <v>177</v>
      </c>
      <c r="B184" s="69"/>
      <c r="C184" s="66" t="e">
        <f>VLOOKUP(B184,'Measure&amp;Incentive Picklist'!E:J,2,FALSE)</f>
        <v>#N/A</v>
      </c>
      <c r="D184" s="79"/>
      <c r="E184" s="220"/>
      <c r="F184" s="70"/>
      <c r="G184" s="70"/>
      <c r="H184" s="70"/>
      <c r="I184" s="70"/>
      <c r="J184" s="70"/>
      <c r="L184" s="69"/>
      <c r="M184" s="65" t="e">
        <f>VLOOKUP(L184,'HVAC Picklist'!$A$2:$C$61,3,FALSE)</f>
        <v>#N/A</v>
      </c>
      <c r="N184" s="65" t="e">
        <f>VLOOKUP(L184,'HVAC Picklist'!$A$2:$D$61,4,FALSE)</f>
        <v>#N/A</v>
      </c>
      <c r="O184" s="69"/>
      <c r="P184" s="83"/>
      <c r="Q184" s="69"/>
      <c r="R184" s="69"/>
      <c r="S184" s="71"/>
      <c r="T184" s="71"/>
      <c r="U184" s="72" t="str">
        <f t="shared" si="14"/>
        <v/>
      </c>
      <c r="V184" s="85" t="str">
        <f>IFERROR(MIN(VLOOKUP($B184,'Measure&amp;Incentive Picklist'!$E:$J,5,FALSE)*F184*(G184/12000),U184),"")</f>
        <v/>
      </c>
      <c r="W184" s="127"/>
      <c r="X184" s="65">
        <f t="shared" si="17"/>
        <v>0</v>
      </c>
      <c r="Y184" s="65">
        <f t="shared" si="20"/>
        <v>0</v>
      </c>
      <c r="AB184" s="188" t="str">
        <f t="shared" si="16"/>
        <v/>
      </c>
      <c r="AF184" s="65">
        <f t="shared" si="18"/>
        <v>0</v>
      </c>
      <c r="AG184" s="65">
        <f t="shared" si="18"/>
        <v>0</v>
      </c>
    </row>
    <row r="185" spans="1:33" x14ac:dyDescent="0.25">
      <c r="A185" s="66">
        <f t="shared" si="19"/>
        <v>178</v>
      </c>
      <c r="B185" s="69"/>
      <c r="C185" s="66" t="e">
        <f>VLOOKUP(B185,'Measure&amp;Incentive Picklist'!E:J,2,FALSE)</f>
        <v>#N/A</v>
      </c>
      <c r="D185" s="79"/>
      <c r="E185" s="220"/>
      <c r="F185" s="70"/>
      <c r="G185" s="70"/>
      <c r="H185" s="70"/>
      <c r="I185" s="70"/>
      <c r="J185" s="70"/>
      <c r="L185" s="69"/>
      <c r="M185" s="65" t="e">
        <f>VLOOKUP(L185,'HVAC Picklist'!$A$2:$C$61,3,FALSE)</f>
        <v>#N/A</v>
      </c>
      <c r="N185" s="65" t="e">
        <f>VLOOKUP(L185,'HVAC Picklist'!$A$2:$D$61,4,FALSE)</f>
        <v>#N/A</v>
      </c>
      <c r="O185" s="69"/>
      <c r="P185" s="83"/>
      <c r="Q185" s="69"/>
      <c r="R185" s="69"/>
      <c r="S185" s="71"/>
      <c r="T185" s="71"/>
      <c r="U185" s="72" t="str">
        <f t="shared" si="14"/>
        <v/>
      </c>
      <c r="V185" s="85" t="str">
        <f>IFERROR(MIN(VLOOKUP($B185,'Measure&amp;Incentive Picklist'!$E:$J,5,FALSE)*F185*(G185/12000),U185),"")</f>
        <v/>
      </c>
      <c r="W185" s="127"/>
      <c r="X185" s="65">
        <f t="shared" si="17"/>
        <v>0</v>
      </c>
      <c r="Y185" s="65">
        <f t="shared" si="20"/>
        <v>0</v>
      </c>
      <c r="AB185" s="188" t="str">
        <f t="shared" si="16"/>
        <v/>
      </c>
      <c r="AF185" s="65">
        <f t="shared" si="18"/>
        <v>0</v>
      </c>
      <c r="AG185" s="65">
        <f t="shared" si="18"/>
        <v>0</v>
      </c>
    </row>
    <row r="186" spans="1:33" x14ac:dyDescent="0.25">
      <c r="A186" s="66">
        <f t="shared" si="19"/>
        <v>179</v>
      </c>
      <c r="B186" s="69"/>
      <c r="C186" s="66" t="e">
        <f>VLOOKUP(B186,'Measure&amp;Incentive Picklist'!E:J,2,FALSE)</f>
        <v>#N/A</v>
      </c>
      <c r="D186" s="79"/>
      <c r="E186" s="220"/>
      <c r="F186" s="70"/>
      <c r="G186" s="70"/>
      <c r="H186" s="70"/>
      <c r="I186" s="70"/>
      <c r="J186" s="70"/>
      <c r="L186" s="69"/>
      <c r="M186" s="65" t="e">
        <f>VLOOKUP(L186,'HVAC Picklist'!$A$2:$C$61,3,FALSE)</f>
        <v>#N/A</v>
      </c>
      <c r="N186" s="65" t="e">
        <f>VLOOKUP(L186,'HVAC Picklist'!$A$2:$D$61,4,FALSE)</f>
        <v>#N/A</v>
      </c>
      <c r="O186" s="69"/>
      <c r="P186" s="83"/>
      <c r="Q186" s="69"/>
      <c r="R186" s="69"/>
      <c r="S186" s="71"/>
      <c r="T186" s="71"/>
      <c r="U186" s="72" t="str">
        <f t="shared" si="14"/>
        <v/>
      </c>
      <c r="V186" s="85" t="str">
        <f>IFERROR(MIN(VLOOKUP($B186,'Measure&amp;Incentive Picklist'!$E:$J,5,FALSE)*F186*(G186/12000),U186),"")</f>
        <v/>
      </c>
      <c r="W186" s="127"/>
      <c r="X186" s="65">
        <f t="shared" si="17"/>
        <v>0</v>
      </c>
      <c r="Y186" s="65">
        <f t="shared" si="20"/>
        <v>0</v>
      </c>
      <c r="AB186" s="188" t="str">
        <f t="shared" si="16"/>
        <v/>
      </c>
      <c r="AF186" s="65">
        <f t="shared" si="18"/>
        <v>0</v>
      </c>
      <c r="AG186" s="65">
        <f t="shared" si="18"/>
        <v>0</v>
      </c>
    </row>
    <row r="187" spans="1:33" x14ac:dyDescent="0.25">
      <c r="A187" s="66">
        <f t="shared" si="19"/>
        <v>180</v>
      </c>
      <c r="B187" s="69"/>
      <c r="C187" s="66" t="e">
        <f>VLOOKUP(B187,'Measure&amp;Incentive Picklist'!E:J,2,FALSE)</f>
        <v>#N/A</v>
      </c>
      <c r="D187" s="79"/>
      <c r="E187" s="220"/>
      <c r="F187" s="70"/>
      <c r="G187" s="70"/>
      <c r="H187" s="70"/>
      <c r="I187" s="70"/>
      <c r="J187" s="70"/>
      <c r="L187" s="69"/>
      <c r="M187" s="65" t="e">
        <f>VLOOKUP(L187,'HVAC Picklist'!$A$2:$C$61,3,FALSE)</f>
        <v>#N/A</v>
      </c>
      <c r="N187" s="65" t="e">
        <f>VLOOKUP(L187,'HVAC Picklist'!$A$2:$D$61,4,FALSE)</f>
        <v>#N/A</v>
      </c>
      <c r="O187" s="69"/>
      <c r="P187" s="83"/>
      <c r="Q187" s="69"/>
      <c r="R187" s="69"/>
      <c r="S187" s="71"/>
      <c r="T187" s="71"/>
      <c r="U187" s="72" t="str">
        <f t="shared" si="14"/>
        <v/>
      </c>
      <c r="V187" s="85" t="str">
        <f>IFERROR(MIN(VLOOKUP($B187,'Measure&amp;Incentive Picklist'!$E:$J,5,FALSE)*F187*(G187/12000),U187),"")</f>
        <v/>
      </c>
      <c r="W187" s="127"/>
      <c r="X187" s="65">
        <f t="shared" si="17"/>
        <v>0</v>
      </c>
      <c r="Y187" s="65">
        <f t="shared" si="20"/>
        <v>0</v>
      </c>
      <c r="AB187" s="188" t="str">
        <f t="shared" si="16"/>
        <v/>
      </c>
      <c r="AF187" s="65">
        <f t="shared" si="18"/>
        <v>0</v>
      </c>
      <c r="AG187" s="65">
        <f t="shared" si="18"/>
        <v>0</v>
      </c>
    </row>
    <row r="188" spans="1:33" x14ac:dyDescent="0.25">
      <c r="A188" s="66">
        <f t="shared" si="19"/>
        <v>181</v>
      </c>
      <c r="B188" s="69"/>
      <c r="C188" s="66" t="e">
        <f>VLOOKUP(B188,'Measure&amp;Incentive Picklist'!E:J,2,FALSE)</f>
        <v>#N/A</v>
      </c>
      <c r="D188" s="79"/>
      <c r="E188" s="220"/>
      <c r="F188" s="70"/>
      <c r="G188" s="70"/>
      <c r="H188" s="70"/>
      <c r="I188" s="70"/>
      <c r="J188" s="70"/>
      <c r="L188" s="69"/>
      <c r="M188" s="65" t="e">
        <f>VLOOKUP(L188,'HVAC Picklist'!$A$2:$C$61,3,FALSE)</f>
        <v>#N/A</v>
      </c>
      <c r="N188" s="65" t="e">
        <f>VLOOKUP(L188,'HVAC Picklist'!$A$2:$D$61,4,FALSE)</f>
        <v>#N/A</v>
      </c>
      <c r="O188" s="69"/>
      <c r="P188" s="83"/>
      <c r="Q188" s="69"/>
      <c r="R188" s="69"/>
      <c r="S188" s="71"/>
      <c r="T188" s="71"/>
      <c r="U188" s="72" t="str">
        <f t="shared" si="14"/>
        <v/>
      </c>
      <c r="V188" s="85" t="str">
        <f>IFERROR(MIN(VLOOKUP($B188,'Measure&amp;Incentive Picklist'!$E:$J,5,FALSE)*F188*(G188/12000),U188),"")</f>
        <v/>
      </c>
      <c r="W188" s="127"/>
      <c r="X188" s="65">
        <f t="shared" si="17"/>
        <v>0</v>
      </c>
      <c r="Y188" s="65">
        <f t="shared" si="20"/>
        <v>0</v>
      </c>
      <c r="AB188" s="188" t="str">
        <f t="shared" si="16"/>
        <v/>
      </c>
      <c r="AF188" s="65">
        <f t="shared" si="18"/>
        <v>0</v>
      </c>
      <c r="AG188" s="65">
        <f t="shared" si="18"/>
        <v>0</v>
      </c>
    </row>
    <row r="189" spans="1:33" x14ac:dyDescent="0.25">
      <c r="A189" s="66">
        <f t="shared" si="19"/>
        <v>182</v>
      </c>
      <c r="B189" s="69"/>
      <c r="C189" s="66" t="e">
        <f>VLOOKUP(B189,'Measure&amp;Incentive Picklist'!E:J,2,FALSE)</f>
        <v>#N/A</v>
      </c>
      <c r="D189" s="79"/>
      <c r="E189" s="220"/>
      <c r="F189" s="70"/>
      <c r="G189" s="70"/>
      <c r="H189" s="70"/>
      <c r="I189" s="70"/>
      <c r="J189" s="70"/>
      <c r="L189" s="69"/>
      <c r="M189" s="65" t="e">
        <f>VLOOKUP(L189,'HVAC Picklist'!$A$2:$C$61,3,FALSE)</f>
        <v>#N/A</v>
      </c>
      <c r="N189" s="65" t="e">
        <f>VLOOKUP(L189,'HVAC Picklist'!$A$2:$D$61,4,FALSE)</f>
        <v>#N/A</v>
      </c>
      <c r="O189" s="69"/>
      <c r="P189" s="83"/>
      <c r="Q189" s="69"/>
      <c r="R189" s="69"/>
      <c r="S189" s="71"/>
      <c r="T189" s="71"/>
      <c r="U189" s="72" t="str">
        <f t="shared" si="14"/>
        <v/>
      </c>
      <c r="V189" s="85" t="str">
        <f>IFERROR(MIN(VLOOKUP($B189,'Measure&amp;Incentive Picklist'!$E:$J,5,FALSE)*F189*(G189/12000),U189),"")</f>
        <v/>
      </c>
      <c r="W189" s="127"/>
      <c r="X189" s="65">
        <f t="shared" si="17"/>
        <v>0</v>
      </c>
      <c r="Y189" s="65">
        <f t="shared" si="20"/>
        <v>0</v>
      </c>
      <c r="AB189" s="188" t="str">
        <f t="shared" si="16"/>
        <v/>
      </c>
      <c r="AF189" s="65">
        <f t="shared" si="18"/>
        <v>0</v>
      </c>
      <c r="AG189" s="65">
        <f t="shared" si="18"/>
        <v>0</v>
      </c>
    </row>
    <row r="190" spans="1:33" x14ac:dyDescent="0.25">
      <c r="A190" s="66">
        <f t="shared" si="19"/>
        <v>183</v>
      </c>
      <c r="B190" s="69"/>
      <c r="C190" s="66" t="e">
        <f>VLOOKUP(B190,'Measure&amp;Incentive Picklist'!E:J,2,FALSE)</f>
        <v>#N/A</v>
      </c>
      <c r="D190" s="79"/>
      <c r="E190" s="220"/>
      <c r="F190" s="70"/>
      <c r="G190" s="70"/>
      <c r="H190" s="70"/>
      <c r="I190" s="70"/>
      <c r="J190" s="70"/>
      <c r="L190" s="69"/>
      <c r="M190" s="65" t="e">
        <f>VLOOKUP(L190,'HVAC Picklist'!$A$2:$C$61,3,FALSE)</f>
        <v>#N/A</v>
      </c>
      <c r="N190" s="65" t="e">
        <f>VLOOKUP(L190,'HVAC Picklist'!$A$2:$D$61,4,FALSE)</f>
        <v>#N/A</v>
      </c>
      <c r="O190" s="69"/>
      <c r="P190" s="83"/>
      <c r="Q190" s="69"/>
      <c r="R190" s="69"/>
      <c r="S190" s="71"/>
      <c r="T190" s="71"/>
      <c r="U190" s="72" t="str">
        <f t="shared" si="14"/>
        <v/>
      </c>
      <c r="V190" s="85" t="str">
        <f>IFERROR(MIN(VLOOKUP($B190,'Measure&amp;Incentive Picklist'!$E:$J,5,FALSE)*F190*(G190/12000),U190),"")</f>
        <v/>
      </c>
      <c r="W190" s="127"/>
      <c r="X190" s="65">
        <f t="shared" si="17"/>
        <v>0</v>
      </c>
      <c r="Y190" s="65">
        <f t="shared" si="20"/>
        <v>0</v>
      </c>
      <c r="AB190" s="188" t="str">
        <f t="shared" si="16"/>
        <v/>
      </c>
      <c r="AF190" s="65">
        <f t="shared" si="18"/>
        <v>0</v>
      </c>
      <c r="AG190" s="65">
        <f t="shared" si="18"/>
        <v>0</v>
      </c>
    </row>
    <row r="191" spans="1:33" x14ac:dyDescent="0.25">
      <c r="A191" s="66">
        <f t="shared" si="19"/>
        <v>184</v>
      </c>
      <c r="B191" s="69"/>
      <c r="C191" s="66" t="e">
        <f>VLOOKUP(B191,'Measure&amp;Incentive Picklist'!E:J,2,FALSE)</f>
        <v>#N/A</v>
      </c>
      <c r="D191" s="79"/>
      <c r="E191" s="220"/>
      <c r="F191" s="70"/>
      <c r="G191" s="70"/>
      <c r="H191" s="70"/>
      <c r="I191" s="70"/>
      <c r="J191" s="70"/>
      <c r="L191" s="69"/>
      <c r="M191" s="65" t="e">
        <f>VLOOKUP(L191,'HVAC Picklist'!$A$2:$C$61,3,FALSE)</f>
        <v>#N/A</v>
      </c>
      <c r="N191" s="65" t="e">
        <f>VLOOKUP(L191,'HVAC Picklist'!$A$2:$D$61,4,FALSE)</f>
        <v>#N/A</v>
      </c>
      <c r="O191" s="69"/>
      <c r="P191" s="83"/>
      <c r="Q191" s="69"/>
      <c r="R191" s="69"/>
      <c r="S191" s="71"/>
      <c r="T191" s="71"/>
      <c r="U191" s="72" t="str">
        <f t="shared" si="14"/>
        <v/>
      </c>
      <c r="V191" s="85" t="str">
        <f>IFERROR(MIN(VLOOKUP($B191,'Measure&amp;Incentive Picklist'!$E:$J,5,FALSE)*F191*(G191/12000),U191),"")</f>
        <v/>
      </c>
      <c r="W191" s="127"/>
      <c r="X191" s="65">
        <f t="shared" si="17"/>
        <v>0</v>
      </c>
      <c r="Y191" s="65">
        <f t="shared" si="20"/>
        <v>0</v>
      </c>
      <c r="AB191" s="188" t="str">
        <f t="shared" si="16"/>
        <v/>
      </c>
      <c r="AF191" s="65">
        <f t="shared" si="18"/>
        <v>0</v>
      </c>
      <c r="AG191" s="65">
        <f t="shared" si="18"/>
        <v>0</v>
      </c>
    </row>
    <row r="192" spans="1:33" x14ac:dyDescent="0.25">
      <c r="A192" s="66">
        <f t="shared" si="19"/>
        <v>185</v>
      </c>
      <c r="B192" s="69"/>
      <c r="C192" s="66" t="e">
        <f>VLOOKUP(B192,'Measure&amp;Incentive Picklist'!E:J,2,FALSE)</f>
        <v>#N/A</v>
      </c>
      <c r="D192" s="79"/>
      <c r="E192" s="220"/>
      <c r="F192" s="70"/>
      <c r="G192" s="70"/>
      <c r="H192" s="70"/>
      <c r="I192" s="70"/>
      <c r="J192" s="70"/>
      <c r="L192" s="69"/>
      <c r="M192" s="65" t="e">
        <f>VLOOKUP(L192,'HVAC Picklist'!$A$2:$C$61,3,FALSE)</f>
        <v>#N/A</v>
      </c>
      <c r="N192" s="65" t="e">
        <f>VLOOKUP(L192,'HVAC Picklist'!$A$2:$D$61,4,FALSE)</f>
        <v>#N/A</v>
      </c>
      <c r="O192" s="69"/>
      <c r="P192" s="83"/>
      <c r="Q192" s="69"/>
      <c r="R192" s="69"/>
      <c r="S192" s="71"/>
      <c r="T192" s="71"/>
      <c r="U192" s="72" t="str">
        <f t="shared" si="14"/>
        <v/>
      </c>
      <c r="V192" s="85" t="str">
        <f>IFERROR(MIN(VLOOKUP($B192,'Measure&amp;Incentive Picklist'!$E:$J,5,FALSE)*F192*(G192/12000),U192),"")</f>
        <v/>
      </c>
      <c r="W192" s="127"/>
      <c r="X192" s="65">
        <f t="shared" si="17"/>
        <v>0</v>
      </c>
      <c r="Y192" s="65">
        <f t="shared" si="20"/>
        <v>0</v>
      </c>
      <c r="AB192" s="188" t="str">
        <f t="shared" si="16"/>
        <v/>
      </c>
      <c r="AF192" s="65">
        <f t="shared" si="18"/>
        <v>0</v>
      </c>
      <c r="AG192" s="65">
        <f t="shared" si="18"/>
        <v>0</v>
      </c>
    </row>
    <row r="193" spans="1:33" x14ac:dyDescent="0.25">
      <c r="A193" s="66">
        <f t="shared" si="19"/>
        <v>186</v>
      </c>
      <c r="B193" s="69"/>
      <c r="C193" s="66" t="e">
        <f>VLOOKUP(B193,'Measure&amp;Incentive Picklist'!E:J,2,FALSE)</f>
        <v>#N/A</v>
      </c>
      <c r="D193" s="79"/>
      <c r="E193" s="220"/>
      <c r="F193" s="70"/>
      <c r="G193" s="70"/>
      <c r="H193" s="70"/>
      <c r="I193" s="70"/>
      <c r="J193" s="70"/>
      <c r="L193" s="69"/>
      <c r="M193" s="65" t="e">
        <f>VLOOKUP(L193,'HVAC Picklist'!$A$2:$C$61,3,FALSE)</f>
        <v>#N/A</v>
      </c>
      <c r="N193" s="65" t="e">
        <f>VLOOKUP(L193,'HVAC Picklist'!$A$2:$D$61,4,FALSE)</f>
        <v>#N/A</v>
      </c>
      <c r="O193" s="69"/>
      <c r="P193" s="83"/>
      <c r="Q193" s="69"/>
      <c r="R193" s="69"/>
      <c r="S193" s="71"/>
      <c r="T193" s="71"/>
      <c r="U193" s="72" t="str">
        <f t="shared" si="14"/>
        <v/>
      </c>
      <c r="V193" s="85" t="str">
        <f>IFERROR(MIN(VLOOKUP($B193,'Measure&amp;Incentive Picklist'!$E:$J,5,FALSE)*F193*(G193/12000),U193),"")</f>
        <v/>
      </c>
      <c r="W193" s="127"/>
      <c r="X193" s="65">
        <f t="shared" si="17"/>
        <v>0</v>
      </c>
      <c r="Y193" s="65">
        <f t="shared" si="20"/>
        <v>0</v>
      </c>
      <c r="AB193" s="188" t="str">
        <f t="shared" si="16"/>
        <v/>
      </c>
      <c r="AF193" s="65">
        <f t="shared" si="18"/>
        <v>0</v>
      </c>
      <c r="AG193" s="65">
        <f t="shared" si="18"/>
        <v>0</v>
      </c>
    </row>
    <row r="194" spans="1:33" x14ac:dyDescent="0.25">
      <c r="A194" s="66">
        <f t="shared" si="19"/>
        <v>187</v>
      </c>
      <c r="B194" s="69"/>
      <c r="C194" s="66" t="e">
        <f>VLOOKUP(B194,'Measure&amp;Incentive Picklist'!E:J,2,FALSE)</f>
        <v>#N/A</v>
      </c>
      <c r="D194" s="79"/>
      <c r="E194" s="220"/>
      <c r="F194" s="70"/>
      <c r="G194" s="70"/>
      <c r="H194" s="70"/>
      <c r="I194" s="70"/>
      <c r="J194" s="70"/>
      <c r="L194" s="69"/>
      <c r="M194" s="65" t="e">
        <f>VLOOKUP(L194,'HVAC Picklist'!$A$2:$C$61,3,FALSE)</f>
        <v>#N/A</v>
      </c>
      <c r="N194" s="65" t="e">
        <f>VLOOKUP(L194,'HVAC Picklist'!$A$2:$D$61,4,FALSE)</f>
        <v>#N/A</v>
      </c>
      <c r="O194" s="69"/>
      <c r="P194" s="83"/>
      <c r="Q194" s="69"/>
      <c r="R194" s="69"/>
      <c r="S194" s="71"/>
      <c r="T194" s="71"/>
      <c r="U194" s="72" t="str">
        <f t="shared" si="14"/>
        <v/>
      </c>
      <c r="V194" s="85" t="str">
        <f>IFERROR(MIN(VLOOKUP($B194,'Measure&amp;Incentive Picklist'!$E:$J,5,FALSE)*F194*(G194/12000),U194),"")</f>
        <v/>
      </c>
      <c r="W194" s="127"/>
      <c r="X194" s="65">
        <f t="shared" si="17"/>
        <v>0</v>
      </c>
      <c r="Y194" s="65">
        <f t="shared" si="20"/>
        <v>0</v>
      </c>
      <c r="AB194" s="188" t="str">
        <f t="shared" si="16"/>
        <v/>
      </c>
      <c r="AF194" s="65">
        <f t="shared" si="18"/>
        <v>0</v>
      </c>
      <c r="AG194" s="65">
        <f t="shared" si="18"/>
        <v>0</v>
      </c>
    </row>
    <row r="195" spans="1:33" x14ac:dyDescent="0.25">
      <c r="A195" s="66">
        <f t="shared" si="19"/>
        <v>188</v>
      </c>
      <c r="B195" s="69"/>
      <c r="C195" s="66" t="e">
        <f>VLOOKUP(B195,'Measure&amp;Incentive Picklist'!E:J,2,FALSE)</f>
        <v>#N/A</v>
      </c>
      <c r="D195" s="79"/>
      <c r="E195" s="220"/>
      <c r="F195" s="70"/>
      <c r="G195" s="70"/>
      <c r="H195" s="70"/>
      <c r="I195" s="70"/>
      <c r="J195" s="70"/>
      <c r="L195" s="69"/>
      <c r="M195" s="65" t="e">
        <f>VLOOKUP(L195,'HVAC Picklist'!$A$2:$C$61,3,FALSE)</f>
        <v>#N/A</v>
      </c>
      <c r="N195" s="65" t="e">
        <f>VLOOKUP(L195,'HVAC Picklist'!$A$2:$D$61,4,FALSE)</f>
        <v>#N/A</v>
      </c>
      <c r="O195" s="69"/>
      <c r="P195" s="83"/>
      <c r="Q195" s="69"/>
      <c r="R195" s="69"/>
      <c r="S195" s="71"/>
      <c r="T195" s="71"/>
      <c r="U195" s="72" t="str">
        <f t="shared" si="14"/>
        <v/>
      </c>
      <c r="V195" s="85" t="str">
        <f>IFERROR(MIN(VLOOKUP($B195,'Measure&amp;Incentive Picklist'!$E:$J,5,FALSE)*F195*(G195/12000),U195),"")</f>
        <v/>
      </c>
      <c r="W195" s="127"/>
      <c r="X195" s="65">
        <f t="shared" si="17"/>
        <v>0</v>
      </c>
      <c r="Y195" s="65">
        <f t="shared" si="20"/>
        <v>0</v>
      </c>
      <c r="AB195" s="188" t="str">
        <f t="shared" si="16"/>
        <v/>
      </c>
      <c r="AF195" s="65">
        <f t="shared" si="18"/>
        <v>0</v>
      </c>
      <c r="AG195" s="65">
        <f t="shared" si="18"/>
        <v>0</v>
      </c>
    </row>
    <row r="196" spans="1:33" x14ac:dyDescent="0.25">
      <c r="A196" s="66">
        <f t="shared" si="19"/>
        <v>189</v>
      </c>
      <c r="B196" s="69"/>
      <c r="C196" s="66" t="e">
        <f>VLOOKUP(B196,'Measure&amp;Incentive Picklist'!E:J,2,FALSE)</f>
        <v>#N/A</v>
      </c>
      <c r="D196" s="79"/>
      <c r="E196" s="220"/>
      <c r="F196" s="70"/>
      <c r="G196" s="70"/>
      <c r="H196" s="70"/>
      <c r="I196" s="70"/>
      <c r="J196" s="70"/>
      <c r="L196" s="69"/>
      <c r="M196" s="65" t="e">
        <f>VLOOKUP(L196,'HVAC Picklist'!$A$2:$C$61,3,FALSE)</f>
        <v>#N/A</v>
      </c>
      <c r="N196" s="65" t="e">
        <f>VLOOKUP(L196,'HVAC Picklist'!$A$2:$D$61,4,FALSE)</f>
        <v>#N/A</v>
      </c>
      <c r="O196" s="69"/>
      <c r="P196" s="83"/>
      <c r="Q196" s="69"/>
      <c r="R196" s="69"/>
      <c r="S196" s="71"/>
      <c r="T196" s="71"/>
      <c r="U196" s="72" t="str">
        <f t="shared" si="14"/>
        <v/>
      </c>
      <c r="V196" s="85" t="str">
        <f>IFERROR(MIN(VLOOKUP($B196,'Measure&amp;Incentive Picklist'!$E:$J,5,FALSE)*F196*(G196/12000),U196),"")</f>
        <v/>
      </c>
      <c r="W196" s="127"/>
      <c r="X196" s="65">
        <f t="shared" si="17"/>
        <v>0</v>
      </c>
      <c r="Y196" s="65">
        <f t="shared" si="20"/>
        <v>0</v>
      </c>
      <c r="AB196" s="188" t="str">
        <f t="shared" si="16"/>
        <v/>
      </c>
      <c r="AF196" s="65">
        <f t="shared" si="18"/>
        <v>0</v>
      </c>
      <c r="AG196" s="65">
        <f t="shared" si="18"/>
        <v>0</v>
      </c>
    </row>
    <row r="197" spans="1:33" x14ac:dyDescent="0.25">
      <c r="A197" s="66">
        <f t="shared" si="19"/>
        <v>190</v>
      </c>
      <c r="B197" s="69"/>
      <c r="C197" s="66" t="e">
        <f>VLOOKUP(B197,'Measure&amp;Incentive Picklist'!E:J,2,FALSE)</f>
        <v>#N/A</v>
      </c>
      <c r="D197" s="79"/>
      <c r="E197" s="220"/>
      <c r="F197" s="70"/>
      <c r="G197" s="70"/>
      <c r="H197" s="70"/>
      <c r="I197" s="70"/>
      <c r="J197" s="70"/>
      <c r="L197" s="69"/>
      <c r="M197" s="65" t="e">
        <f>VLOOKUP(L197,'HVAC Picklist'!$A$2:$C$61,3,FALSE)</f>
        <v>#N/A</v>
      </c>
      <c r="N197" s="65" t="e">
        <f>VLOOKUP(L197,'HVAC Picklist'!$A$2:$D$61,4,FALSE)</f>
        <v>#N/A</v>
      </c>
      <c r="O197" s="69"/>
      <c r="P197" s="83"/>
      <c r="Q197" s="69"/>
      <c r="R197" s="69"/>
      <c r="S197" s="71"/>
      <c r="T197" s="71"/>
      <c r="U197" s="72" t="str">
        <f t="shared" si="14"/>
        <v/>
      </c>
      <c r="V197" s="85" t="str">
        <f>IFERROR(MIN(VLOOKUP($B197,'Measure&amp;Incentive Picklist'!$E:$J,5,FALSE)*F197*(G197/12000),U197),"")</f>
        <v/>
      </c>
      <c r="W197" s="127"/>
      <c r="X197" s="65">
        <f t="shared" si="17"/>
        <v>0</v>
      </c>
      <c r="Y197" s="65">
        <f t="shared" si="20"/>
        <v>0</v>
      </c>
      <c r="AB197" s="188" t="str">
        <f t="shared" si="16"/>
        <v/>
      </c>
      <c r="AF197" s="65">
        <f t="shared" si="18"/>
        <v>0</v>
      </c>
      <c r="AG197" s="65">
        <f t="shared" si="18"/>
        <v>0</v>
      </c>
    </row>
    <row r="198" spans="1:33" x14ac:dyDescent="0.25">
      <c r="A198" s="66">
        <f t="shared" si="19"/>
        <v>191</v>
      </c>
      <c r="B198" s="69"/>
      <c r="C198" s="66" t="e">
        <f>VLOOKUP(B198,'Measure&amp;Incentive Picklist'!E:J,2,FALSE)</f>
        <v>#N/A</v>
      </c>
      <c r="D198" s="79"/>
      <c r="E198" s="220"/>
      <c r="F198" s="70"/>
      <c r="G198" s="70"/>
      <c r="H198" s="70"/>
      <c r="I198" s="70"/>
      <c r="J198" s="70"/>
      <c r="L198" s="69"/>
      <c r="M198" s="65" t="e">
        <f>VLOOKUP(L198,'HVAC Picklist'!$A$2:$C$61,3,FALSE)</f>
        <v>#N/A</v>
      </c>
      <c r="N198" s="65" t="e">
        <f>VLOOKUP(L198,'HVAC Picklist'!$A$2:$D$61,4,FALSE)</f>
        <v>#N/A</v>
      </c>
      <c r="O198" s="69"/>
      <c r="P198" s="83"/>
      <c r="Q198" s="69"/>
      <c r="R198" s="69"/>
      <c r="S198" s="71"/>
      <c r="T198" s="71"/>
      <c r="U198" s="72" t="str">
        <f t="shared" si="14"/>
        <v/>
      </c>
      <c r="V198" s="85" t="str">
        <f>IFERROR(MIN(VLOOKUP($B198,'Measure&amp;Incentive Picklist'!$E:$J,5,FALSE)*F198*(G198/12000),U198),"")</f>
        <v/>
      </c>
      <c r="W198" s="127"/>
      <c r="X198" s="65">
        <f t="shared" si="17"/>
        <v>0</v>
      </c>
      <c r="Y198" s="65">
        <f t="shared" si="20"/>
        <v>0</v>
      </c>
      <c r="AB198" s="188" t="str">
        <f t="shared" si="16"/>
        <v/>
      </c>
      <c r="AF198" s="65">
        <f t="shared" si="18"/>
        <v>0</v>
      </c>
      <c r="AG198" s="65">
        <f t="shared" si="18"/>
        <v>0</v>
      </c>
    </row>
    <row r="199" spans="1:33" x14ac:dyDescent="0.25">
      <c r="A199" s="66">
        <f t="shared" si="19"/>
        <v>192</v>
      </c>
      <c r="B199" s="69"/>
      <c r="C199" s="66" t="e">
        <f>VLOOKUP(B199,'Measure&amp;Incentive Picklist'!E:J,2,FALSE)</f>
        <v>#N/A</v>
      </c>
      <c r="D199" s="79"/>
      <c r="E199" s="220"/>
      <c r="F199" s="70"/>
      <c r="G199" s="70"/>
      <c r="H199" s="70"/>
      <c r="I199" s="70"/>
      <c r="J199" s="70"/>
      <c r="L199" s="69"/>
      <c r="M199" s="65" t="e">
        <f>VLOOKUP(L199,'HVAC Picklist'!$A$2:$C$61,3,FALSE)</f>
        <v>#N/A</v>
      </c>
      <c r="N199" s="65" t="e">
        <f>VLOOKUP(L199,'HVAC Picklist'!$A$2:$D$61,4,FALSE)</f>
        <v>#N/A</v>
      </c>
      <c r="O199" s="69"/>
      <c r="P199" s="83"/>
      <c r="Q199" s="69"/>
      <c r="R199" s="69"/>
      <c r="S199" s="71"/>
      <c r="T199" s="71"/>
      <c r="U199" s="72" t="str">
        <f t="shared" si="14"/>
        <v/>
      </c>
      <c r="V199" s="85" t="str">
        <f>IFERROR(MIN(VLOOKUP($B199,'Measure&amp;Incentive Picklist'!$E:$J,5,FALSE)*F199*(G199/12000),U199),"")</f>
        <v/>
      </c>
      <c r="W199" s="127"/>
      <c r="X199" s="65">
        <f t="shared" si="17"/>
        <v>0</v>
      </c>
      <c r="Y199" s="65">
        <f t="shared" si="20"/>
        <v>0</v>
      </c>
      <c r="AB199" s="188" t="str">
        <f t="shared" si="16"/>
        <v/>
      </c>
      <c r="AF199" s="65">
        <f t="shared" si="18"/>
        <v>0</v>
      </c>
      <c r="AG199" s="65">
        <f t="shared" si="18"/>
        <v>0</v>
      </c>
    </row>
    <row r="200" spans="1:33" x14ac:dyDescent="0.25">
      <c r="A200" s="66">
        <f t="shared" si="19"/>
        <v>193</v>
      </c>
      <c r="B200" s="69"/>
      <c r="C200" s="66" t="e">
        <f>VLOOKUP(B200,'Measure&amp;Incentive Picklist'!E:J,2,FALSE)</f>
        <v>#N/A</v>
      </c>
      <c r="D200" s="79"/>
      <c r="E200" s="220"/>
      <c r="F200" s="70"/>
      <c r="G200" s="70"/>
      <c r="H200" s="70"/>
      <c r="I200" s="70"/>
      <c r="J200" s="70"/>
      <c r="L200" s="69"/>
      <c r="M200" s="65" t="e">
        <f>VLOOKUP(L200,'HVAC Picklist'!$A$2:$C$61,3,FALSE)</f>
        <v>#N/A</v>
      </c>
      <c r="N200" s="65" t="e">
        <f>VLOOKUP(L200,'HVAC Picklist'!$A$2:$D$61,4,FALSE)</f>
        <v>#N/A</v>
      </c>
      <c r="O200" s="69"/>
      <c r="P200" s="83"/>
      <c r="Q200" s="69"/>
      <c r="R200" s="69"/>
      <c r="S200" s="71"/>
      <c r="T200" s="71"/>
      <c r="U200" s="72" t="str">
        <f t="shared" ref="U200:U207" si="21">IF(AND(S200="",T200=""),"",$S200+$T200)</f>
        <v/>
      </c>
      <c r="V200" s="85" t="str">
        <f>IFERROR(MIN(VLOOKUP($B200,'Measure&amp;Incentive Picklist'!$E:$J,5,FALSE)*F200*(G200/12000),U200),"")</f>
        <v/>
      </c>
      <c r="W200" s="127"/>
      <c r="X200" s="65">
        <f t="shared" si="17"/>
        <v>0</v>
      </c>
      <c r="Y200" s="65">
        <f t="shared" ref="Y200:Y207" si="22">IF(AND(B200&gt;0,ISERROR(X272)),1,0)</f>
        <v>0</v>
      </c>
      <c r="AB200" s="188" t="str">
        <f t="shared" ref="AB200:AB207" si="23">IF(OR(AND(OR(L200=AD$8,L200=AD$9,L200=AD$10,L200=AD$11,L200=AD$12,L200=AD$13,L200=AD$14,L200=AD$15,L200=AD$16,L200=AD$17,L200=AD$18,L200=AD$19,L200=AD$20,L200=AD$21,L200=AD$22,L200=AD$23,L200=AD$24,L200=AD$25,L200=AD$26,L200=AD$27,L200=AD$28,L200=AD$29,L200=AD$30,L200=AD$31,L200=AD$32,L200=AD$33,L200=AD$34,L200=AD$35,L200=AD$36,L200=AD$37,L200=AD$38,L200=AD$39,L200=AD$40,L200=AD$41,L200=AD$42,L200=AD$43,L200=AD$44,L200=AD$45,L200=AD$46,L200=AD$47,L200=AD$48,L200=AD$49,L200=AD$50,L200=AD$51,L200=AD$52,L200=AD$53,),O200=AE$12),AND(OR(L200=AD$54,L200=AD$55,L200=AD$56,L200=AD$57,L200=AD$58,L200=AD$59,L200=AD$60,L200=AD$61,L200=AD$62,L200=AD$63,L200=AD$64), OR(O200=AE$8,O200=AE$9,O200=AE$10)),AND(OR(L200=AD$65,L200=AD$66),O200=AE$12),AND(L200=AD$67,O200=AE$11)),1,IF(OR(L200="",O200=""),"","Error"))</f>
        <v/>
      </c>
      <c r="AF200" s="65">
        <f t="shared" si="18"/>
        <v>0</v>
      </c>
      <c r="AG200" s="65">
        <f t="shared" si="18"/>
        <v>0</v>
      </c>
    </row>
    <row r="201" spans="1:33" x14ac:dyDescent="0.25">
      <c r="A201" s="66">
        <f t="shared" si="19"/>
        <v>194</v>
      </c>
      <c r="B201" s="69"/>
      <c r="C201" s="66" t="e">
        <f>VLOOKUP(B201,'Measure&amp;Incentive Picklist'!E:J,2,FALSE)</f>
        <v>#N/A</v>
      </c>
      <c r="D201" s="79"/>
      <c r="E201" s="220"/>
      <c r="F201" s="70"/>
      <c r="G201" s="70"/>
      <c r="H201" s="70"/>
      <c r="I201" s="70"/>
      <c r="J201" s="70"/>
      <c r="L201" s="69"/>
      <c r="M201" s="65" t="e">
        <f>VLOOKUP(L201,'HVAC Picklist'!$A$2:$C$61,3,FALSE)</f>
        <v>#N/A</v>
      </c>
      <c r="N201" s="65" t="e">
        <f>VLOOKUP(L201,'HVAC Picklist'!$A$2:$D$61,4,FALSE)</f>
        <v>#N/A</v>
      </c>
      <c r="O201" s="69"/>
      <c r="P201" s="83"/>
      <c r="Q201" s="69"/>
      <c r="R201" s="69"/>
      <c r="S201" s="71"/>
      <c r="T201" s="71"/>
      <c r="U201" s="72" t="str">
        <f t="shared" si="21"/>
        <v/>
      </c>
      <c r="V201" s="85" t="str">
        <f>IFERROR(MIN(VLOOKUP($B201,'Measure&amp;Incentive Picklist'!$E:$J,5,FALSE)*F201*(G201/12000),U201),"")</f>
        <v/>
      </c>
      <c r="W201" s="127"/>
      <c r="X201" s="65">
        <f t="shared" ref="X201:X207" si="24">IF(OR(B201&gt;"",D201&gt;0,E201&gt;0,F201&gt;0,G201&gt;0,H201&gt;0,I201&gt;0,J201&gt;0,K201&gt;0,L201&gt;"",O201&gt;"",Q201&gt;0,R201&gt;0,S201&gt;0,T201&gt;0,P201&gt;0,W201&gt;0),1,0)</f>
        <v>0</v>
      </c>
      <c r="Y201" s="65">
        <f t="shared" si="22"/>
        <v>0</v>
      </c>
      <c r="AB201" s="188" t="str">
        <f t="shared" si="23"/>
        <v/>
      </c>
      <c r="AF201" s="65">
        <f t="shared" ref="AF201:AG207" si="25">IF(ISERROR(U201),1,0)</f>
        <v>0</v>
      </c>
      <c r="AG201" s="65">
        <f t="shared" si="25"/>
        <v>0</v>
      </c>
    </row>
    <row r="202" spans="1:33" x14ac:dyDescent="0.25">
      <c r="A202" s="66">
        <f t="shared" si="19"/>
        <v>195</v>
      </c>
      <c r="B202" s="69"/>
      <c r="C202" s="66" t="e">
        <f>VLOOKUP(B202,'Measure&amp;Incentive Picklist'!E:J,2,FALSE)</f>
        <v>#N/A</v>
      </c>
      <c r="D202" s="79"/>
      <c r="E202" s="220"/>
      <c r="F202" s="70"/>
      <c r="G202" s="70"/>
      <c r="H202" s="70"/>
      <c r="I202" s="70"/>
      <c r="J202" s="70"/>
      <c r="L202" s="69"/>
      <c r="M202" s="65" t="e">
        <f>VLOOKUP(L202,'HVAC Picklist'!$A$2:$C$61,3,FALSE)</f>
        <v>#N/A</v>
      </c>
      <c r="N202" s="65" t="e">
        <f>VLOOKUP(L202,'HVAC Picklist'!$A$2:$D$61,4,FALSE)</f>
        <v>#N/A</v>
      </c>
      <c r="O202" s="69"/>
      <c r="P202" s="83"/>
      <c r="Q202" s="69"/>
      <c r="R202" s="69"/>
      <c r="S202" s="71"/>
      <c r="T202" s="71"/>
      <c r="U202" s="72" t="str">
        <f t="shared" si="21"/>
        <v/>
      </c>
      <c r="V202" s="85" t="str">
        <f>IFERROR(MIN(VLOOKUP($B202,'Measure&amp;Incentive Picklist'!$E:$J,5,FALSE)*F202*(G202/12000),U202),"")</f>
        <v/>
      </c>
      <c r="W202" s="127"/>
      <c r="X202" s="65">
        <f t="shared" si="24"/>
        <v>0</v>
      </c>
      <c r="Y202" s="65">
        <f t="shared" si="22"/>
        <v>0</v>
      </c>
      <c r="AB202" s="188" t="str">
        <f t="shared" si="23"/>
        <v/>
      </c>
      <c r="AF202" s="65">
        <f t="shared" si="25"/>
        <v>0</v>
      </c>
      <c r="AG202" s="65">
        <f t="shared" si="25"/>
        <v>0</v>
      </c>
    </row>
    <row r="203" spans="1:33" x14ac:dyDescent="0.25">
      <c r="A203" s="66">
        <f>A202+1</f>
        <v>196</v>
      </c>
      <c r="B203" s="69"/>
      <c r="C203" s="66" t="e">
        <f>VLOOKUP(B203,'Measure&amp;Incentive Picklist'!E:J,2,FALSE)</f>
        <v>#N/A</v>
      </c>
      <c r="D203" s="79"/>
      <c r="E203" s="220"/>
      <c r="F203" s="70"/>
      <c r="G203" s="70"/>
      <c r="H203" s="70"/>
      <c r="I203" s="70"/>
      <c r="J203" s="70"/>
      <c r="L203" s="69"/>
      <c r="M203" s="65" t="e">
        <f>VLOOKUP(L203,'HVAC Picklist'!$A$2:$C$61,3,FALSE)</f>
        <v>#N/A</v>
      </c>
      <c r="N203" s="65" t="e">
        <f>VLOOKUP(L203,'HVAC Picklist'!$A$2:$D$61,4,FALSE)</f>
        <v>#N/A</v>
      </c>
      <c r="O203" s="69"/>
      <c r="P203" s="83"/>
      <c r="Q203" s="69"/>
      <c r="R203" s="69"/>
      <c r="S203" s="71"/>
      <c r="T203" s="71"/>
      <c r="U203" s="72" t="str">
        <f t="shared" si="21"/>
        <v/>
      </c>
      <c r="V203" s="85" t="str">
        <f>IFERROR(MIN(VLOOKUP($B203,'Measure&amp;Incentive Picklist'!$E:$J,5,FALSE)*F203*(G203/12000),U203),"")</f>
        <v/>
      </c>
      <c r="W203" s="127"/>
      <c r="X203" s="65">
        <f t="shared" si="24"/>
        <v>0</v>
      </c>
      <c r="Y203" s="65">
        <f t="shared" si="22"/>
        <v>0</v>
      </c>
      <c r="AB203" s="188" t="str">
        <f t="shared" si="23"/>
        <v/>
      </c>
      <c r="AF203" s="65">
        <f t="shared" si="25"/>
        <v>0</v>
      </c>
      <c r="AG203" s="65">
        <f t="shared" si="25"/>
        <v>0</v>
      </c>
    </row>
    <row r="204" spans="1:33" x14ac:dyDescent="0.25">
      <c r="A204" s="66">
        <f>A203+1</f>
        <v>197</v>
      </c>
      <c r="B204" s="69"/>
      <c r="C204" s="66" t="e">
        <f>VLOOKUP(B204,'Measure&amp;Incentive Picklist'!E:J,2,FALSE)</f>
        <v>#N/A</v>
      </c>
      <c r="D204" s="79"/>
      <c r="E204" s="220"/>
      <c r="F204" s="70"/>
      <c r="G204" s="70"/>
      <c r="H204" s="70"/>
      <c r="I204" s="70"/>
      <c r="J204" s="70"/>
      <c r="L204" s="69"/>
      <c r="M204" s="65" t="e">
        <f>VLOOKUP(L204,'HVAC Picklist'!$A$2:$C$61,3,FALSE)</f>
        <v>#N/A</v>
      </c>
      <c r="N204" s="65" t="e">
        <f>VLOOKUP(L204,'HVAC Picklist'!$A$2:$D$61,4,FALSE)</f>
        <v>#N/A</v>
      </c>
      <c r="O204" s="69"/>
      <c r="P204" s="83"/>
      <c r="Q204" s="69"/>
      <c r="R204" s="69"/>
      <c r="S204" s="71"/>
      <c r="T204" s="71"/>
      <c r="U204" s="72" t="str">
        <f t="shared" si="21"/>
        <v/>
      </c>
      <c r="V204" s="85" t="str">
        <f>IFERROR(MIN(VLOOKUP($B204,'Measure&amp;Incentive Picklist'!$E:$J,5,FALSE)*F204*(G204/12000),U204),"")</f>
        <v/>
      </c>
      <c r="W204" s="127"/>
      <c r="X204" s="65">
        <f t="shared" si="24"/>
        <v>0</v>
      </c>
      <c r="Y204" s="65">
        <f t="shared" si="22"/>
        <v>0</v>
      </c>
      <c r="AB204" s="188" t="str">
        <f t="shared" si="23"/>
        <v/>
      </c>
      <c r="AF204" s="65">
        <f t="shared" si="25"/>
        <v>0</v>
      </c>
      <c r="AG204" s="65">
        <f t="shared" si="25"/>
        <v>0</v>
      </c>
    </row>
    <row r="205" spans="1:33" x14ac:dyDescent="0.25">
      <c r="A205" s="66">
        <f>A204+1</f>
        <v>198</v>
      </c>
      <c r="B205" s="69"/>
      <c r="C205" s="66" t="e">
        <f>VLOOKUP(B205,'Measure&amp;Incentive Picklist'!E:J,2,FALSE)</f>
        <v>#N/A</v>
      </c>
      <c r="D205" s="79"/>
      <c r="E205" s="220"/>
      <c r="F205" s="70"/>
      <c r="G205" s="70"/>
      <c r="H205" s="70"/>
      <c r="I205" s="70"/>
      <c r="J205" s="70"/>
      <c r="L205" s="69"/>
      <c r="M205" s="65" t="e">
        <f>VLOOKUP(L205,'HVAC Picklist'!$A$2:$C$61,3,FALSE)</f>
        <v>#N/A</v>
      </c>
      <c r="N205" s="65" t="e">
        <f>VLOOKUP(L205,'HVAC Picklist'!$A$2:$D$61,4,FALSE)</f>
        <v>#N/A</v>
      </c>
      <c r="O205" s="69"/>
      <c r="P205" s="83"/>
      <c r="Q205" s="69"/>
      <c r="R205" s="69"/>
      <c r="S205" s="71"/>
      <c r="T205" s="71"/>
      <c r="U205" s="72" t="str">
        <f t="shared" si="21"/>
        <v/>
      </c>
      <c r="V205" s="85" t="str">
        <f>IFERROR(MIN(VLOOKUP($B205,'Measure&amp;Incentive Picklist'!$E:$J,5,FALSE)*F205*(G205/12000),U205),"")</f>
        <v/>
      </c>
      <c r="W205" s="127"/>
      <c r="X205" s="65">
        <f t="shared" si="24"/>
        <v>0</v>
      </c>
      <c r="Y205" s="65">
        <f t="shared" si="22"/>
        <v>0</v>
      </c>
      <c r="AB205" s="188" t="str">
        <f t="shared" si="23"/>
        <v/>
      </c>
      <c r="AF205" s="65">
        <f t="shared" si="25"/>
        <v>0</v>
      </c>
      <c r="AG205" s="65">
        <f t="shared" si="25"/>
        <v>0</v>
      </c>
    </row>
    <row r="206" spans="1:33" x14ac:dyDescent="0.25">
      <c r="A206" s="66">
        <f>A205+1</f>
        <v>199</v>
      </c>
      <c r="B206" s="69"/>
      <c r="C206" s="66" t="e">
        <f>VLOOKUP(B206,'Measure&amp;Incentive Picklist'!E:J,2,FALSE)</f>
        <v>#N/A</v>
      </c>
      <c r="D206" s="79"/>
      <c r="E206" s="220"/>
      <c r="F206" s="70"/>
      <c r="G206" s="70"/>
      <c r="H206" s="70"/>
      <c r="I206" s="70"/>
      <c r="J206" s="70"/>
      <c r="L206" s="69"/>
      <c r="M206" s="65" t="e">
        <f>VLOOKUP(L206,'HVAC Picklist'!$A$2:$C$61,3,FALSE)</f>
        <v>#N/A</v>
      </c>
      <c r="N206" s="65" t="e">
        <f>VLOOKUP(L206,'HVAC Picklist'!$A$2:$D$61,4,FALSE)</f>
        <v>#N/A</v>
      </c>
      <c r="O206" s="69"/>
      <c r="P206" s="83"/>
      <c r="Q206" s="69"/>
      <c r="R206" s="69"/>
      <c r="S206" s="71"/>
      <c r="T206" s="71"/>
      <c r="U206" s="72" t="str">
        <f t="shared" si="21"/>
        <v/>
      </c>
      <c r="V206" s="85" t="str">
        <f>IFERROR(MIN(VLOOKUP($B206,'Measure&amp;Incentive Picklist'!$E:$J,5,FALSE)*F206*(G206/12000),U206),"")</f>
        <v/>
      </c>
      <c r="W206" s="127"/>
      <c r="X206" s="65">
        <f t="shared" si="24"/>
        <v>0</v>
      </c>
      <c r="Y206" s="65">
        <f t="shared" si="22"/>
        <v>0</v>
      </c>
      <c r="AB206" s="188" t="str">
        <f t="shared" si="23"/>
        <v/>
      </c>
      <c r="AF206" s="65">
        <f t="shared" si="25"/>
        <v>0</v>
      </c>
      <c r="AG206" s="65">
        <f t="shared" si="25"/>
        <v>0</v>
      </c>
    </row>
    <row r="207" spans="1:33" x14ac:dyDescent="0.25">
      <c r="A207" s="66">
        <f>A206+1</f>
        <v>200</v>
      </c>
      <c r="B207" s="69"/>
      <c r="C207" s="66" t="e">
        <f>VLOOKUP(B207,'Measure&amp;Incentive Picklist'!E:J,2,FALSE)</f>
        <v>#N/A</v>
      </c>
      <c r="D207" s="79"/>
      <c r="E207" s="220"/>
      <c r="F207" s="70"/>
      <c r="G207" s="70"/>
      <c r="H207" s="70"/>
      <c r="I207" s="70"/>
      <c r="J207" s="70"/>
      <c r="L207" s="69"/>
      <c r="M207" s="65" t="e">
        <f>VLOOKUP(L207,'HVAC Picklist'!$A$2:$C$61,3,FALSE)</f>
        <v>#N/A</v>
      </c>
      <c r="N207" s="65" t="e">
        <f>VLOOKUP(L207,'HVAC Picklist'!$A$2:$D$61,4,FALSE)</f>
        <v>#N/A</v>
      </c>
      <c r="O207" s="69"/>
      <c r="P207" s="83"/>
      <c r="Q207" s="69"/>
      <c r="R207" s="69"/>
      <c r="S207" s="71"/>
      <c r="T207" s="71"/>
      <c r="U207" s="72" t="str">
        <f t="shared" si="21"/>
        <v/>
      </c>
      <c r="V207" s="85" t="str">
        <f>IFERROR(MIN(VLOOKUP($B207,'Measure&amp;Incentive Picklist'!$E:$J,5,FALSE)*F207*(G207/12000),U207),"")</f>
        <v/>
      </c>
      <c r="W207" s="127"/>
      <c r="X207" s="65">
        <f t="shared" si="24"/>
        <v>0</v>
      </c>
      <c r="Y207" s="65">
        <f t="shared" si="22"/>
        <v>0</v>
      </c>
      <c r="AB207" s="188" t="str">
        <f t="shared" si="23"/>
        <v/>
      </c>
      <c r="AF207" s="65">
        <f t="shared" si="25"/>
        <v>0</v>
      </c>
      <c r="AG207" s="65">
        <f t="shared" si="25"/>
        <v>0</v>
      </c>
    </row>
    <row r="208" spans="1:33" x14ac:dyDescent="0.25">
      <c r="X208" s="65">
        <f>IF(ISERROR(SUM(X8:X207)),1,SUM(X8:X207))</f>
        <v>0</v>
      </c>
      <c r="Y208" s="65">
        <f>SUM(Y8:Y207)</f>
        <v>0</v>
      </c>
      <c r="AB208" s="65">
        <f>COUNTIF(AB8:AB207,"Error")</f>
        <v>0</v>
      </c>
      <c r="AF208" s="65">
        <f>SUM(AF8:AF207)</f>
        <v>0</v>
      </c>
      <c r="AG208" s="65">
        <f>SUM(AG8:AG207)</f>
        <v>0</v>
      </c>
    </row>
  </sheetData>
  <sheetProtection algorithmName="SHA-512" hashValue="uUsSeh+7CA51v0eS8PdeLdCCUZJXL7a1ZJq8P1FOhoEqvofFiyGJYwyA7hkBo0lTqCIAtxmKvoIMf2cZCWUhXA==" saltValue="cH7c0rpIpmlgdPQGRf3e0A==" spinCount="100000" sheet="1" selectLockedCells="1" sort="0" autoFilter="0"/>
  <autoFilter ref="A6:W6" xr:uid="{00000000-0009-0000-0000-000012000000}"/>
  <mergeCells count="3">
    <mergeCell ref="A5:B5"/>
    <mergeCell ref="X6:Y6"/>
    <mergeCell ref="Z6:AA6"/>
  </mergeCells>
  <conditionalFormatting sqref="V8:V207">
    <cfRule type="containsErrors" dxfId="453" priority="31">
      <formula>ISERROR(V8)</formula>
    </cfRule>
  </conditionalFormatting>
  <conditionalFormatting sqref="D7:E7 M8:N1048576">
    <cfRule type="containsErrors" dxfId="452" priority="30">
      <formula>ISERROR(D7)</formula>
    </cfRule>
  </conditionalFormatting>
  <conditionalFormatting sqref="C8:C207">
    <cfRule type="containsErrors" dxfId="451" priority="29">
      <formula>ISERROR(C8)</formula>
    </cfRule>
  </conditionalFormatting>
  <conditionalFormatting sqref="M7:N7">
    <cfRule type="containsErrors" dxfId="450" priority="28">
      <formula>ISERROR(M7)</formula>
    </cfRule>
  </conditionalFormatting>
  <conditionalFormatting sqref="C7">
    <cfRule type="containsErrors" dxfId="449" priority="27">
      <formula>ISERROR(C7)</formula>
    </cfRule>
  </conditionalFormatting>
  <conditionalFormatting sqref="T8:T207">
    <cfRule type="expression" dxfId="448" priority="24">
      <formula>AND(B8&gt;"",T8="")</formula>
    </cfRule>
  </conditionalFormatting>
  <conditionalFormatting sqref="T6:U6">
    <cfRule type="containsErrors" dxfId="447" priority="23">
      <formula>ISERROR(T6)</formula>
    </cfRule>
  </conditionalFormatting>
  <conditionalFormatting sqref="D8:D207">
    <cfRule type="expression" dxfId="446" priority="22">
      <formula>AND(B8&gt;"",D8="")</formula>
    </cfRule>
  </conditionalFormatting>
  <conditionalFormatting sqref="F8:F207">
    <cfRule type="expression" dxfId="445" priority="21">
      <formula>AND(B8&gt;"",F8="")</formula>
    </cfRule>
  </conditionalFormatting>
  <conditionalFormatting sqref="G8:G207">
    <cfRule type="expression" dxfId="444" priority="20">
      <formula>AND(B8&gt;"",G8="")</formula>
    </cfRule>
  </conditionalFormatting>
  <conditionalFormatting sqref="I8:I207">
    <cfRule type="expression" dxfId="443" priority="19">
      <formula>AND(B8&gt;"",I8="")</formula>
    </cfRule>
  </conditionalFormatting>
  <conditionalFormatting sqref="Q8:Q207">
    <cfRule type="expression" dxfId="442" priority="18">
      <formula>AND(B8&gt;"",Q8="")</formula>
    </cfRule>
  </conditionalFormatting>
  <conditionalFormatting sqref="R8:R207">
    <cfRule type="expression" dxfId="441" priority="17">
      <formula>AND(B8&gt;"",R8="")</formula>
    </cfRule>
  </conditionalFormatting>
  <conditionalFormatting sqref="S8:S207">
    <cfRule type="expression" dxfId="440" priority="16">
      <formula>AND(B8&gt;"",S8="")</formula>
    </cfRule>
  </conditionalFormatting>
  <conditionalFormatting sqref="P8:P207">
    <cfRule type="expression" dxfId="439" priority="15">
      <formula>AND(B8&gt;"", P8="")</formula>
    </cfRule>
  </conditionalFormatting>
  <conditionalFormatting sqref="O8:O207">
    <cfRule type="expression" dxfId="438" priority="14">
      <formula>AND(B8&gt;"", O8="")</formula>
    </cfRule>
  </conditionalFormatting>
  <conditionalFormatting sqref="E8:E207">
    <cfRule type="expression" dxfId="437" priority="13">
      <formula>AND(B8&gt;0,E8="")</formula>
    </cfRule>
  </conditionalFormatting>
  <conditionalFormatting sqref="C5">
    <cfRule type="containsErrors" dxfId="436" priority="12">
      <formula>ISERROR(C5)</formula>
    </cfRule>
  </conditionalFormatting>
  <conditionalFormatting sqref="U8:U207">
    <cfRule type="containsErrors" dxfId="435" priority="11">
      <formula>ISERROR(U8)</formula>
    </cfRule>
  </conditionalFormatting>
  <conditionalFormatting sqref="O8:O207">
    <cfRule type="expression" dxfId="434" priority="9">
      <formula>AND(B8&gt;"", O8="")</formula>
    </cfRule>
  </conditionalFormatting>
  <conditionalFormatting sqref="E5">
    <cfRule type="expression" dxfId="433" priority="6">
      <formula>E5="Error in HVAC type - please correct"</formula>
    </cfRule>
    <cfRule type="expression" dxfId="432" priority="7">
      <formula>E5="Error in Proposed Measure - please correct"</formula>
    </cfRule>
    <cfRule type="expression" dxfId="431" priority="8">
      <formula>E5="Error in Project Costs - please correct"</formula>
    </cfRule>
  </conditionalFormatting>
  <conditionalFormatting sqref="H8:H207">
    <cfRule type="expression" dxfId="430" priority="4">
      <formula>AND(B8&gt;"",H8="")</formula>
    </cfRule>
  </conditionalFormatting>
  <conditionalFormatting sqref="J8:J207">
    <cfRule type="expression" dxfId="429" priority="3">
      <formula>AND(B8&gt;"",J8="")</formula>
    </cfRule>
  </conditionalFormatting>
  <conditionalFormatting sqref="K8:K207">
    <cfRule type="expression" dxfId="428" priority="2">
      <formula>AND(B8&gt;"",K8="")</formula>
    </cfRule>
  </conditionalFormatting>
  <conditionalFormatting sqref="L8:L207">
    <cfRule type="expression" dxfId="427" priority="1741">
      <formula>AB8="Error"</formula>
    </cfRule>
    <cfRule type="expression" dxfId="426" priority="1742">
      <formula>AND(B8&gt;"",L8="")</formula>
    </cfRule>
  </conditionalFormatting>
  <conditionalFormatting sqref="B7">
    <cfRule type="containsErrors" dxfId="425" priority="1">
      <formula>ISERROR(B7)</formula>
    </cfRule>
  </conditionalFormatting>
  <dataValidations count="4">
    <dataValidation type="textLength" operator="lessThanOrEqual" allowBlank="1" showInputMessage="1" showErrorMessage="1" errorTitle="Maximum Character Limit" error="Please enter less than 50 characters. " sqref="R8:R207" xr:uid="{00000000-0002-0000-1200-000000000000}">
      <formula1>50</formula1>
    </dataValidation>
    <dataValidation type="date" operator="greaterThanOrEqual" allowBlank="1" showInputMessage="1" showErrorMessage="1" sqref="E8:E207" xr:uid="{00000000-0002-0000-1200-000001000000}">
      <formula1>1</formula1>
    </dataValidation>
    <dataValidation type="list" allowBlank="1" showInputMessage="1" showErrorMessage="1" sqref="K7:K207" xr:uid="{00000000-0002-0000-1200-000002000000}">
      <formula1>$Z$8:$Z$9</formula1>
    </dataValidation>
    <dataValidation type="list" allowBlank="1" showInputMessage="1" showErrorMessage="1" sqref="O7:P207" xr:uid="{00000000-0002-0000-1200-000003000000}">
      <formula1>INDIRECT(M7)</formula1>
    </dataValidation>
  </dataValidations>
  <hyperlinks>
    <hyperlink ref="A5" location="'Project Summary'!B9" tooltip="Back to Project Summary" display="Back to Project Summary" xr:uid="{00000000-0004-0000-1200-000000000000}"/>
  </hyperlinks>
  <pageMargins left="0.7" right="0.7" top="0.75" bottom="0.75" header="0.3" footer="0.3"/>
  <pageSetup orientation="portrait" r:id="rId1"/>
  <headerFooter>
    <oddFooter>&amp;C_x000D_&amp;1#&amp;"Calibri"&amp;22&amp;K0073CF INTERNAL</oddFooter>
  </headerFooter>
  <extLst>
    <ext xmlns:x14="http://schemas.microsoft.com/office/spreadsheetml/2009/9/main" uri="{78C0D931-6437-407d-A8EE-F0AAD7539E65}">
      <x14:conditionalFormattings>
        <x14:conditionalFormatting xmlns:xm="http://schemas.microsoft.com/office/excel/2006/main">
          <x14:cfRule type="containsErrors" priority="26" id="{D97DC412-DC79-4489-98A9-768999A1CEF9}">
            <xm:f>ISERROR('One for One Replacements'!#REF!)</xm:f>
            <x14:dxf>
              <font>
                <color theme="0"/>
              </font>
            </x14:dxf>
          </x14:cfRule>
          <xm:sqref>Q6:S6</xm:sqref>
        </x14:conditionalFormatting>
        <x14:conditionalFormatting xmlns:xm="http://schemas.microsoft.com/office/excel/2006/main">
          <x14:cfRule type="containsErrors" priority="25" id="{CD5E5797-7EB4-4CBE-B673-B9AF5661086D}">
            <xm:f>ISERROR('https://consolidatededison.sharepoint.com/Users/GolinoC/Desktop/coned/corp/Users/smithna/AppData/Local/Temp/[Con Edison CI Gas Tool v1.2.xlsx]Pre Rinse Spray Valve'!#REF!)</xm:f>
            <x14:dxf>
              <font>
                <color theme="0"/>
              </font>
            </x14:dxf>
          </x14:cfRule>
          <xm:sqref>Q5:S5</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1200-000004000000}">
          <x14:formula1>
            <xm:f>'HVAC Picklist'!$A$2:$A$61</xm:f>
          </x14:formula1>
          <xm:sqref>L8:L207</xm:sqref>
        </x14:dataValidation>
        <x14:dataValidation type="list" allowBlank="1" showInputMessage="1" showErrorMessage="1" xr:uid="{00000000-0002-0000-1200-000005000000}">
          <x14:formula1>
            <xm:f>'HVAC Picklist'!#REF!</xm:f>
          </x14:formula1>
          <xm:sqref>L7</xm:sqref>
        </x14:dataValidation>
        <x14:dataValidation type="list" allowBlank="1" showInputMessage="1" showErrorMessage="1" xr:uid="{00000000-0002-0000-1200-000006000000}">
          <x14:formula1>
            <xm:f>'Measure&amp;Incentive Picklist'!$E$186:$E$187</xm:f>
          </x14:formula1>
          <xm:sqref>B7:B207</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8"/>
  <dimension ref="A1:V208"/>
  <sheetViews>
    <sheetView zoomScale="90" zoomScaleNormal="90" workbookViewId="0">
      <pane xSplit="4" ySplit="7" topLeftCell="E8" activePane="bottomRight" state="frozen"/>
      <selection pane="topRight" activeCell="F38" sqref="F38"/>
      <selection pane="bottomLeft" activeCell="F38" sqref="F38"/>
      <selection pane="bottomRight" activeCell="B8" sqref="B8"/>
    </sheetView>
  </sheetViews>
  <sheetFormatPr defaultColWidth="9.140625" defaultRowHeight="15" x14ac:dyDescent="0.25"/>
  <cols>
    <col min="1" max="1" width="8.85546875" style="65" customWidth="1"/>
    <col min="2" max="2" width="50" style="65" customWidth="1"/>
    <col min="3" max="3" width="27.42578125" style="66" hidden="1" customWidth="1"/>
    <col min="4" max="4" width="35" style="65" customWidth="1"/>
    <col min="5" max="5" width="13.140625" style="66" bestFit="1" customWidth="1"/>
    <col min="6" max="6" width="22.5703125" style="66" customWidth="1"/>
    <col min="7" max="7" width="48.140625" style="66" customWidth="1"/>
    <col min="8" max="8" width="26.140625" style="66" bestFit="1" customWidth="1"/>
    <col min="9" max="9" width="18" style="65" customWidth="1"/>
    <col min="10" max="10" width="18.85546875" style="65" customWidth="1"/>
    <col min="11" max="11" width="22.140625" style="72" bestFit="1" customWidth="1"/>
    <col min="12" max="13" width="18.140625" style="72" customWidth="1"/>
    <col min="14" max="14" width="26.42578125" style="72" bestFit="1" customWidth="1"/>
    <col min="15" max="15" width="85.5703125" style="65" customWidth="1"/>
    <col min="16" max="18" width="15.140625" style="65" hidden="1" customWidth="1"/>
    <col min="19" max="20" width="9.140625" style="65" hidden="1" customWidth="1"/>
    <col min="21" max="21" width="49.140625" style="65" hidden="1" customWidth="1"/>
    <col min="22" max="22" width="36.140625" style="65" hidden="1" customWidth="1"/>
    <col min="23" max="23" width="9.140625" style="65" customWidth="1"/>
    <col min="24" max="16384" width="9.140625" style="65"/>
  </cols>
  <sheetData>
    <row r="1" spans="1:22" x14ac:dyDescent="0.25">
      <c r="A1" s="96" t="s">
        <v>104</v>
      </c>
      <c r="B1" s="86"/>
      <c r="C1" s="97"/>
      <c r="D1" s="86">
        <f>Acct_No</f>
        <v>0</v>
      </c>
    </row>
    <row r="2" spans="1:22" x14ac:dyDescent="0.25">
      <c r="A2" s="96" t="s">
        <v>111</v>
      </c>
      <c r="B2" s="434"/>
      <c r="C2" s="97"/>
      <c r="D2" s="434">
        <f>SiteAddress</f>
        <v>0</v>
      </c>
    </row>
    <row r="3" spans="1:22" x14ac:dyDescent="0.25">
      <c r="A3" s="100"/>
      <c r="B3" s="87"/>
      <c r="D3" s="87"/>
    </row>
    <row r="4" spans="1:22" ht="23.25" x14ac:dyDescent="0.25">
      <c r="A4" s="103" t="s">
        <v>24</v>
      </c>
    </row>
    <row r="5" spans="1:22" ht="27" customHeight="1" thickBot="1" x14ac:dyDescent="0.3">
      <c r="A5" s="551" t="s">
        <v>121</v>
      </c>
      <c r="B5" s="551"/>
      <c r="C5" s="65"/>
      <c r="D5" s="99" t="s">
        <v>11</v>
      </c>
      <c r="E5" s="550" t="str">
        <f>IF(R208&gt;=1,"Error in Project Costs - please correct","")</f>
        <v/>
      </c>
      <c r="F5" s="550"/>
      <c r="G5" s="435"/>
      <c r="I5" s="66"/>
      <c r="J5" s="66"/>
      <c r="K5" s="66"/>
      <c r="L5" s="80"/>
      <c r="M5" s="80"/>
    </row>
    <row r="6" spans="1:22" ht="34.5" customHeight="1" thickBot="1" x14ac:dyDescent="0.3">
      <c r="A6" s="91" t="s">
        <v>123</v>
      </c>
      <c r="B6" s="92" t="s">
        <v>247</v>
      </c>
      <c r="C6" s="92" t="s">
        <v>129</v>
      </c>
      <c r="D6" s="67" t="s">
        <v>130</v>
      </c>
      <c r="E6" s="67" t="s">
        <v>263</v>
      </c>
      <c r="F6" s="67" t="s">
        <v>416</v>
      </c>
      <c r="G6" s="67" t="s">
        <v>417</v>
      </c>
      <c r="H6" s="67" t="s">
        <v>418</v>
      </c>
      <c r="I6" s="67" t="s">
        <v>144</v>
      </c>
      <c r="J6" s="67" t="s">
        <v>145</v>
      </c>
      <c r="K6" s="81" t="s">
        <v>146</v>
      </c>
      <c r="L6" s="81" t="s">
        <v>147</v>
      </c>
      <c r="M6" s="81" t="s">
        <v>253</v>
      </c>
      <c r="N6" s="81" t="s">
        <v>149</v>
      </c>
      <c r="O6" s="93" t="s">
        <v>97</v>
      </c>
      <c r="P6" s="538" t="s">
        <v>152</v>
      </c>
      <c r="Q6" s="539"/>
    </row>
    <row r="7" spans="1:22" s="111" customFormat="1" x14ac:dyDescent="0.25">
      <c r="A7" s="75">
        <v>0</v>
      </c>
      <c r="B7" s="68" t="s">
        <v>419</v>
      </c>
      <c r="C7" s="75" t="str">
        <f>VLOOKUP(B7,'Measure&amp;Incentive Picklist'!E:J,2,FALSE)</f>
        <v>REF-CASE-COVER-001</v>
      </c>
      <c r="D7" s="68" t="s">
        <v>420</v>
      </c>
      <c r="E7" s="75">
        <v>2</v>
      </c>
      <c r="F7" s="75">
        <v>6</v>
      </c>
      <c r="G7" s="75" t="s">
        <v>421</v>
      </c>
      <c r="H7" s="75" t="s">
        <v>422</v>
      </c>
      <c r="I7" s="68" t="s">
        <v>163</v>
      </c>
      <c r="J7" s="68" t="s">
        <v>164</v>
      </c>
      <c r="K7" s="82">
        <v>1000</v>
      </c>
      <c r="L7" s="82">
        <v>5000</v>
      </c>
      <c r="M7" s="82">
        <f>$K7+$L7</f>
        <v>6000</v>
      </c>
      <c r="N7" s="95" t="str">
        <f t="shared" ref="N7:N70" si="0">IF(ISTEXT(B7),"Contact ConEd","")</f>
        <v>Contact ConEd</v>
      </c>
      <c r="O7" s="68" t="s">
        <v>165</v>
      </c>
      <c r="P7" s="111" t="s">
        <v>272</v>
      </c>
      <c r="Q7" s="111" t="s">
        <v>167</v>
      </c>
      <c r="R7" s="111" t="s">
        <v>273</v>
      </c>
      <c r="U7" s="111" t="s">
        <v>417</v>
      </c>
      <c r="V7" s="111" t="s">
        <v>418</v>
      </c>
    </row>
    <row r="8" spans="1:22" ht="15.75" customHeight="1" x14ac:dyDescent="0.25">
      <c r="A8" s="66">
        <v>1</v>
      </c>
      <c r="B8" s="69"/>
      <c r="C8" s="66" t="e">
        <f>VLOOKUP(B8,'Measure&amp;Incentive Picklist'!E:J,2,FALSE)</f>
        <v>#N/A</v>
      </c>
      <c r="D8" s="69"/>
      <c r="E8" s="70"/>
      <c r="F8" s="70"/>
      <c r="G8" s="70"/>
      <c r="H8" s="70"/>
      <c r="I8" s="69"/>
      <c r="J8" s="69"/>
      <c r="K8" s="71"/>
      <c r="L8" s="71"/>
      <c r="M8" s="72" t="str">
        <f>IF(AND(K8="",L8=""),"",$K8+$L8)</f>
        <v/>
      </c>
      <c r="N8" s="85" t="str">
        <f t="shared" si="0"/>
        <v/>
      </c>
      <c r="O8" s="127"/>
      <c r="P8" s="65">
        <f t="shared" ref="P8:P39" si="1">IF(OR(B8&gt;"",D8&gt;0,E8&gt;0,F8&gt;0,H8&gt;"",I8&gt;0,J8&gt;0,K8&gt;0,L8&gt;0,O8&gt;0),1,0)</f>
        <v>0</v>
      </c>
      <c r="Q8" s="65">
        <f t="shared" ref="Q8:Q39" si="2">IF(AND(B8&gt;0,ISERROR(P8)),1,0)</f>
        <v>0</v>
      </c>
      <c r="R8" s="65">
        <f>IF(ISERROR(M8),1,0)</f>
        <v>0</v>
      </c>
      <c r="U8" s="65" t="s">
        <v>423</v>
      </c>
      <c r="V8" s="65" t="s">
        <v>424</v>
      </c>
    </row>
    <row r="9" spans="1:22" x14ac:dyDescent="0.25">
      <c r="A9" s="66">
        <f>A8+1</f>
        <v>2</v>
      </c>
      <c r="B9" s="69"/>
      <c r="C9" s="66" t="e">
        <f>VLOOKUP(B9,'Measure&amp;Incentive Picklist'!E:J,2,FALSE)</f>
        <v>#N/A</v>
      </c>
      <c r="D9" s="69"/>
      <c r="E9" s="70"/>
      <c r="F9" s="70"/>
      <c r="G9" s="70"/>
      <c r="H9" s="70"/>
      <c r="I9" s="69"/>
      <c r="J9" s="69"/>
      <c r="K9" s="71"/>
      <c r="L9" s="71"/>
      <c r="M9" s="72" t="str">
        <f t="shared" ref="M9:M72" si="3">IF(AND(K9="",L9=""),"",$K9+$L9)</f>
        <v/>
      </c>
      <c r="N9" s="85" t="str">
        <f t="shared" si="0"/>
        <v/>
      </c>
      <c r="O9" s="127"/>
      <c r="P9" s="65">
        <f t="shared" si="1"/>
        <v>0</v>
      </c>
      <c r="Q9" s="65">
        <f t="shared" si="2"/>
        <v>0</v>
      </c>
      <c r="R9" s="65">
        <f t="shared" ref="R9:R72" si="4">IF(ISERROR(M9),1,0)</f>
        <v>0</v>
      </c>
      <c r="U9" s="65" t="s">
        <v>425</v>
      </c>
      <c r="V9" s="65" t="s">
        <v>426</v>
      </c>
    </row>
    <row r="10" spans="1:22" x14ac:dyDescent="0.25">
      <c r="A10" s="66">
        <f t="shared" ref="A10:A73" si="5">A9+1</f>
        <v>3</v>
      </c>
      <c r="B10" s="69"/>
      <c r="C10" s="66" t="e">
        <f>VLOOKUP(B10,'Measure&amp;Incentive Picklist'!E:J,2,FALSE)</f>
        <v>#N/A</v>
      </c>
      <c r="D10" s="69"/>
      <c r="E10" s="70"/>
      <c r="F10" s="70"/>
      <c r="G10" s="70"/>
      <c r="H10" s="70"/>
      <c r="I10" s="69"/>
      <c r="J10" s="69"/>
      <c r="K10" s="71"/>
      <c r="L10" s="71"/>
      <c r="M10" s="72" t="str">
        <f t="shared" si="3"/>
        <v/>
      </c>
      <c r="N10" s="85" t="str">
        <f t="shared" si="0"/>
        <v/>
      </c>
      <c r="O10" s="127"/>
      <c r="P10" s="65">
        <f t="shared" si="1"/>
        <v>0</v>
      </c>
      <c r="Q10" s="65">
        <f t="shared" si="2"/>
        <v>0</v>
      </c>
      <c r="R10" s="65">
        <f t="shared" si="4"/>
        <v>0</v>
      </c>
      <c r="U10" s="65" t="s">
        <v>421</v>
      </c>
    </row>
    <row r="11" spans="1:22" x14ac:dyDescent="0.25">
      <c r="A11" s="66">
        <f t="shared" si="5"/>
        <v>4</v>
      </c>
      <c r="B11" s="69"/>
      <c r="C11" s="66" t="e">
        <f>VLOOKUP(B11,'Measure&amp;Incentive Picklist'!E:J,2,FALSE)</f>
        <v>#N/A</v>
      </c>
      <c r="D11" s="69"/>
      <c r="E11" s="70"/>
      <c r="F11" s="70"/>
      <c r="G11" s="70"/>
      <c r="H11" s="70"/>
      <c r="I11" s="69"/>
      <c r="J11" s="69"/>
      <c r="K11" s="71"/>
      <c r="L11" s="71"/>
      <c r="M11" s="72" t="str">
        <f t="shared" si="3"/>
        <v/>
      </c>
      <c r="N11" s="85" t="str">
        <f t="shared" si="0"/>
        <v/>
      </c>
      <c r="O11" s="127"/>
      <c r="P11" s="65">
        <f t="shared" si="1"/>
        <v>0</v>
      </c>
      <c r="Q11" s="65">
        <f t="shared" si="2"/>
        <v>0</v>
      </c>
      <c r="R11" s="65">
        <f t="shared" si="4"/>
        <v>0</v>
      </c>
      <c r="U11" s="65" t="s">
        <v>427</v>
      </c>
    </row>
    <row r="12" spans="1:22" x14ac:dyDescent="0.25">
      <c r="A12" s="66">
        <f t="shared" si="5"/>
        <v>5</v>
      </c>
      <c r="B12" s="69"/>
      <c r="C12" s="66" t="e">
        <f>VLOOKUP(B12,'Measure&amp;Incentive Picklist'!E:J,2,FALSE)</f>
        <v>#N/A</v>
      </c>
      <c r="D12" s="69"/>
      <c r="E12" s="70"/>
      <c r="F12" s="70"/>
      <c r="G12" s="70"/>
      <c r="H12" s="70"/>
      <c r="I12" s="69"/>
      <c r="J12" s="69"/>
      <c r="K12" s="71"/>
      <c r="L12" s="71"/>
      <c r="M12" s="72" t="str">
        <f t="shared" si="3"/>
        <v/>
      </c>
      <c r="N12" s="85" t="str">
        <f t="shared" si="0"/>
        <v/>
      </c>
      <c r="O12" s="127"/>
      <c r="P12" s="65">
        <f t="shared" si="1"/>
        <v>0</v>
      </c>
      <c r="Q12" s="65">
        <f t="shared" si="2"/>
        <v>0</v>
      </c>
      <c r="R12" s="65">
        <f t="shared" si="4"/>
        <v>0</v>
      </c>
      <c r="U12" s="65" t="s">
        <v>428</v>
      </c>
    </row>
    <row r="13" spans="1:22" x14ac:dyDescent="0.25">
      <c r="A13" s="66">
        <f t="shared" si="5"/>
        <v>6</v>
      </c>
      <c r="B13" s="69"/>
      <c r="C13" s="66" t="e">
        <f>VLOOKUP(B13,'Measure&amp;Incentive Picklist'!E:J,2,FALSE)</f>
        <v>#N/A</v>
      </c>
      <c r="D13" s="69"/>
      <c r="E13" s="70"/>
      <c r="F13" s="70"/>
      <c r="G13" s="70"/>
      <c r="H13" s="70"/>
      <c r="I13" s="69"/>
      <c r="J13" s="69"/>
      <c r="K13" s="71"/>
      <c r="L13" s="71"/>
      <c r="M13" s="72" t="str">
        <f t="shared" si="3"/>
        <v/>
      </c>
      <c r="N13" s="85" t="str">
        <f t="shared" si="0"/>
        <v/>
      </c>
      <c r="O13" s="127"/>
      <c r="P13" s="65">
        <f t="shared" si="1"/>
        <v>0</v>
      </c>
      <c r="Q13" s="65">
        <f t="shared" si="2"/>
        <v>0</v>
      </c>
      <c r="R13" s="65">
        <f t="shared" si="4"/>
        <v>0</v>
      </c>
      <c r="U13" s="65" t="s">
        <v>429</v>
      </c>
    </row>
    <row r="14" spans="1:22" x14ac:dyDescent="0.25">
      <c r="A14" s="66">
        <f t="shared" si="5"/>
        <v>7</v>
      </c>
      <c r="B14" s="69"/>
      <c r="C14" s="66" t="e">
        <f>VLOOKUP(B14,'Measure&amp;Incentive Picklist'!E:J,2,FALSE)</f>
        <v>#N/A</v>
      </c>
      <c r="D14" s="69"/>
      <c r="E14" s="70"/>
      <c r="F14" s="70"/>
      <c r="G14" s="70"/>
      <c r="H14" s="70"/>
      <c r="I14" s="69"/>
      <c r="J14" s="69"/>
      <c r="K14" s="71"/>
      <c r="L14" s="71"/>
      <c r="M14" s="72" t="str">
        <f t="shared" si="3"/>
        <v/>
      </c>
      <c r="N14" s="85" t="str">
        <f t="shared" si="0"/>
        <v/>
      </c>
      <c r="O14" s="127"/>
      <c r="P14" s="65">
        <f t="shared" si="1"/>
        <v>0</v>
      </c>
      <c r="Q14" s="65">
        <f t="shared" si="2"/>
        <v>0</v>
      </c>
      <c r="R14" s="65">
        <f t="shared" si="4"/>
        <v>0</v>
      </c>
      <c r="U14" s="65" t="s">
        <v>430</v>
      </c>
    </row>
    <row r="15" spans="1:22" x14ac:dyDescent="0.25">
      <c r="A15" s="66">
        <f t="shared" si="5"/>
        <v>8</v>
      </c>
      <c r="B15" s="69"/>
      <c r="C15" s="66" t="e">
        <f>VLOOKUP(B15,'Measure&amp;Incentive Picklist'!E:J,2,FALSE)</f>
        <v>#N/A</v>
      </c>
      <c r="D15" s="69"/>
      <c r="E15" s="70"/>
      <c r="F15" s="70"/>
      <c r="G15" s="70"/>
      <c r="H15" s="70"/>
      <c r="I15" s="69"/>
      <c r="J15" s="69"/>
      <c r="K15" s="71"/>
      <c r="L15" s="71"/>
      <c r="M15" s="72" t="str">
        <f t="shared" si="3"/>
        <v/>
      </c>
      <c r="N15" s="85" t="str">
        <f t="shared" si="0"/>
        <v/>
      </c>
      <c r="O15" s="127"/>
      <c r="P15" s="65">
        <f t="shared" si="1"/>
        <v>0</v>
      </c>
      <c r="Q15" s="65">
        <f t="shared" si="2"/>
        <v>0</v>
      </c>
      <c r="R15" s="65">
        <f t="shared" si="4"/>
        <v>0</v>
      </c>
      <c r="U15" s="65" t="s">
        <v>431</v>
      </c>
    </row>
    <row r="16" spans="1:22" x14ac:dyDescent="0.25">
      <c r="A16" s="66">
        <f t="shared" si="5"/>
        <v>9</v>
      </c>
      <c r="B16" s="69"/>
      <c r="C16" s="66" t="e">
        <f>VLOOKUP(B16,'Measure&amp;Incentive Picklist'!E:J,2,FALSE)</f>
        <v>#N/A</v>
      </c>
      <c r="D16" s="69"/>
      <c r="E16" s="70"/>
      <c r="F16" s="70"/>
      <c r="G16" s="70"/>
      <c r="H16" s="70"/>
      <c r="I16" s="69"/>
      <c r="J16" s="69"/>
      <c r="K16" s="71"/>
      <c r="L16" s="71"/>
      <c r="M16" s="72" t="str">
        <f t="shared" si="3"/>
        <v/>
      </c>
      <c r="N16" s="85" t="str">
        <f t="shared" si="0"/>
        <v/>
      </c>
      <c r="O16" s="127"/>
      <c r="P16" s="65">
        <f t="shared" si="1"/>
        <v>0</v>
      </c>
      <c r="Q16" s="65">
        <f t="shared" si="2"/>
        <v>0</v>
      </c>
      <c r="R16" s="65">
        <f t="shared" si="4"/>
        <v>0</v>
      </c>
      <c r="U16" s="65" t="s">
        <v>432</v>
      </c>
    </row>
    <row r="17" spans="1:21" x14ac:dyDescent="0.25">
      <c r="A17" s="66">
        <f t="shared" si="5"/>
        <v>10</v>
      </c>
      <c r="B17" s="69"/>
      <c r="C17" s="66" t="e">
        <f>VLOOKUP(B17,'Measure&amp;Incentive Picklist'!E:J,2,FALSE)</f>
        <v>#N/A</v>
      </c>
      <c r="D17" s="69"/>
      <c r="E17" s="70"/>
      <c r="F17" s="70"/>
      <c r="G17" s="70"/>
      <c r="H17" s="70"/>
      <c r="I17" s="69"/>
      <c r="J17" s="69"/>
      <c r="K17" s="71"/>
      <c r="L17" s="71"/>
      <c r="M17" s="72" t="str">
        <f t="shared" si="3"/>
        <v/>
      </c>
      <c r="N17" s="85" t="str">
        <f t="shared" si="0"/>
        <v/>
      </c>
      <c r="O17" s="127"/>
      <c r="P17" s="65">
        <f t="shared" si="1"/>
        <v>0</v>
      </c>
      <c r="Q17" s="65">
        <f t="shared" si="2"/>
        <v>0</v>
      </c>
      <c r="R17" s="65">
        <f t="shared" si="4"/>
        <v>0</v>
      </c>
      <c r="U17" s="65" t="s">
        <v>433</v>
      </c>
    </row>
    <row r="18" spans="1:21" x14ac:dyDescent="0.25">
      <c r="A18" s="66">
        <f t="shared" si="5"/>
        <v>11</v>
      </c>
      <c r="B18" s="69"/>
      <c r="C18" s="66" t="e">
        <f>VLOOKUP(B18,'Measure&amp;Incentive Picklist'!E:J,2,FALSE)</f>
        <v>#N/A</v>
      </c>
      <c r="D18" s="69"/>
      <c r="E18" s="70"/>
      <c r="F18" s="70"/>
      <c r="G18" s="70"/>
      <c r="H18" s="70"/>
      <c r="I18" s="69"/>
      <c r="J18" s="69"/>
      <c r="K18" s="71"/>
      <c r="L18" s="71"/>
      <c r="M18" s="72" t="str">
        <f t="shared" si="3"/>
        <v/>
      </c>
      <c r="N18" s="85" t="str">
        <f t="shared" si="0"/>
        <v/>
      </c>
      <c r="O18" s="127"/>
      <c r="P18" s="65">
        <f t="shared" si="1"/>
        <v>0</v>
      </c>
      <c r="Q18" s="65">
        <f t="shared" si="2"/>
        <v>0</v>
      </c>
      <c r="R18" s="65">
        <f t="shared" si="4"/>
        <v>0</v>
      </c>
      <c r="U18" s="65" t="s">
        <v>434</v>
      </c>
    </row>
    <row r="19" spans="1:21" x14ac:dyDescent="0.25">
      <c r="A19" s="66">
        <f t="shared" si="5"/>
        <v>12</v>
      </c>
      <c r="B19" s="69"/>
      <c r="C19" s="66" t="e">
        <f>VLOOKUP(B19,'Measure&amp;Incentive Picklist'!E:J,2,FALSE)</f>
        <v>#N/A</v>
      </c>
      <c r="D19" s="69"/>
      <c r="E19" s="70"/>
      <c r="F19" s="70"/>
      <c r="G19" s="70"/>
      <c r="H19" s="70"/>
      <c r="I19" s="69"/>
      <c r="J19" s="69"/>
      <c r="K19" s="71"/>
      <c r="L19" s="71"/>
      <c r="M19" s="72" t="str">
        <f t="shared" si="3"/>
        <v/>
      </c>
      <c r="N19" s="85" t="str">
        <f t="shared" si="0"/>
        <v/>
      </c>
      <c r="O19" s="127"/>
      <c r="P19" s="65">
        <f t="shared" si="1"/>
        <v>0</v>
      </c>
      <c r="Q19" s="65">
        <f t="shared" si="2"/>
        <v>0</v>
      </c>
      <c r="R19" s="65">
        <f t="shared" si="4"/>
        <v>0</v>
      </c>
      <c r="U19" s="65" t="s">
        <v>435</v>
      </c>
    </row>
    <row r="20" spans="1:21" x14ac:dyDescent="0.25">
      <c r="A20" s="66">
        <f t="shared" si="5"/>
        <v>13</v>
      </c>
      <c r="B20" s="69"/>
      <c r="C20" s="66" t="e">
        <f>VLOOKUP(B20,'Measure&amp;Incentive Picklist'!E:J,2,FALSE)</f>
        <v>#N/A</v>
      </c>
      <c r="D20" s="69"/>
      <c r="E20" s="70"/>
      <c r="F20" s="70"/>
      <c r="G20" s="70"/>
      <c r="H20" s="70"/>
      <c r="I20" s="69"/>
      <c r="J20" s="69"/>
      <c r="K20" s="71"/>
      <c r="L20" s="71"/>
      <c r="M20" s="72" t="str">
        <f t="shared" si="3"/>
        <v/>
      </c>
      <c r="N20" s="85" t="str">
        <f t="shared" si="0"/>
        <v/>
      </c>
      <c r="O20" s="127"/>
      <c r="P20" s="65">
        <f t="shared" si="1"/>
        <v>0</v>
      </c>
      <c r="Q20" s="65">
        <f t="shared" si="2"/>
        <v>0</v>
      </c>
      <c r="R20" s="65">
        <f t="shared" si="4"/>
        <v>0</v>
      </c>
    </row>
    <row r="21" spans="1:21" x14ac:dyDescent="0.25">
      <c r="A21" s="66">
        <f t="shared" si="5"/>
        <v>14</v>
      </c>
      <c r="B21" s="69"/>
      <c r="C21" s="66" t="e">
        <f>VLOOKUP(B21,'Measure&amp;Incentive Picklist'!E:J,2,FALSE)</f>
        <v>#N/A</v>
      </c>
      <c r="D21" s="69"/>
      <c r="E21" s="70"/>
      <c r="F21" s="70"/>
      <c r="G21" s="70"/>
      <c r="H21" s="70"/>
      <c r="I21" s="69"/>
      <c r="J21" s="69"/>
      <c r="K21" s="71"/>
      <c r="L21" s="71"/>
      <c r="M21" s="72" t="str">
        <f t="shared" si="3"/>
        <v/>
      </c>
      <c r="N21" s="85" t="str">
        <f t="shared" si="0"/>
        <v/>
      </c>
      <c r="O21" s="127"/>
      <c r="P21" s="65">
        <f t="shared" si="1"/>
        <v>0</v>
      </c>
      <c r="Q21" s="65">
        <f t="shared" si="2"/>
        <v>0</v>
      </c>
      <c r="R21" s="65">
        <f t="shared" si="4"/>
        <v>0</v>
      </c>
    </row>
    <row r="22" spans="1:21" x14ac:dyDescent="0.25">
      <c r="A22" s="66">
        <f t="shared" si="5"/>
        <v>15</v>
      </c>
      <c r="B22" s="69"/>
      <c r="C22" s="66" t="e">
        <f>VLOOKUP(B22,'Measure&amp;Incentive Picklist'!E:J,2,FALSE)</f>
        <v>#N/A</v>
      </c>
      <c r="D22" s="69"/>
      <c r="E22" s="70"/>
      <c r="F22" s="70"/>
      <c r="G22" s="70"/>
      <c r="H22" s="70"/>
      <c r="I22" s="69"/>
      <c r="J22" s="69"/>
      <c r="K22" s="71"/>
      <c r="L22" s="71"/>
      <c r="M22" s="72" t="str">
        <f t="shared" si="3"/>
        <v/>
      </c>
      <c r="N22" s="85" t="str">
        <f t="shared" si="0"/>
        <v/>
      </c>
      <c r="O22" s="127"/>
      <c r="P22" s="65">
        <f t="shared" si="1"/>
        <v>0</v>
      </c>
      <c r="Q22" s="65">
        <f t="shared" si="2"/>
        <v>0</v>
      </c>
      <c r="R22" s="65">
        <f t="shared" si="4"/>
        <v>0</v>
      </c>
    </row>
    <row r="23" spans="1:21" x14ac:dyDescent="0.25">
      <c r="A23" s="66">
        <f t="shared" si="5"/>
        <v>16</v>
      </c>
      <c r="B23" s="69"/>
      <c r="C23" s="66" t="e">
        <f>VLOOKUP(B23,'Measure&amp;Incentive Picklist'!E:J,2,FALSE)</f>
        <v>#N/A</v>
      </c>
      <c r="D23" s="69"/>
      <c r="E23" s="70"/>
      <c r="F23" s="70"/>
      <c r="G23" s="70"/>
      <c r="H23" s="70"/>
      <c r="I23" s="69"/>
      <c r="J23" s="69"/>
      <c r="K23" s="71"/>
      <c r="L23" s="71"/>
      <c r="M23" s="72" t="str">
        <f t="shared" si="3"/>
        <v/>
      </c>
      <c r="N23" s="85" t="str">
        <f t="shared" si="0"/>
        <v/>
      </c>
      <c r="O23" s="127"/>
      <c r="P23" s="65">
        <f t="shared" si="1"/>
        <v>0</v>
      </c>
      <c r="Q23" s="65">
        <f t="shared" si="2"/>
        <v>0</v>
      </c>
      <c r="R23" s="65">
        <f t="shared" si="4"/>
        <v>0</v>
      </c>
    </row>
    <row r="24" spans="1:21" x14ac:dyDescent="0.25">
      <c r="A24" s="66">
        <f t="shared" si="5"/>
        <v>17</v>
      </c>
      <c r="B24" s="69"/>
      <c r="C24" s="66" t="e">
        <f>VLOOKUP(B24,'Measure&amp;Incentive Picklist'!E:J,2,FALSE)</f>
        <v>#N/A</v>
      </c>
      <c r="D24" s="69"/>
      <c r="E24" s="70"/>
      <c r="F24" s="70"/>
      <c r="G24" s="70"/>
      <c r="H24" s="70"/>
      <c r="I24" s="69"/>
      <c r="J24" s="69"/>
      <c r="K24" s="71"/>
      <c r="L24" s="71"/>
      <c r="M24" s="72" t="str">
        <f t="shared" si="3"/>
        <v/>
      </c>
      <c r="N24" s="85" t="str">
        <f t="shared" si="0"/>
        <v/>
      </c>
      <c r="O24" s="127"/>
      <c r="P24" s="65">
        <f t="shared" si="1"/>
        <v>0</v>
      </c>
      <c r="Q24" s="65">
        <f t="shared" si="2"/>
        <v>0</v>
      </c>
      <c r="R24" s="65">
        <f t="shared" si="4"/>
        <v>0</v>
      </c>
    </row>
    <row r="25" spans="1:21" x14ac:dyDescent="0.25">
      <c r="A25" s="66">
        <f t="shared" si="5"/>
        <v>18</v>
      </c>
      <c r="B25" s="69"/>
      <c r="C25" s="66" t="e">
        <f>VLOOKUP(B25,'Measure&amp;Incentive Picklist'!E:J,2,FALSE)</f>
        <v>#N/A</v>
      </c>
      <c r="D25" s="69"/>
      <c r="E25" s="70"/>
      <c r="F25" s="70"/>
      <c r="G25" s="70"/>
      <c r="H25" s="70"/>
      <c r="I25" s="69"/>
      <c r="J25" s="69"/>
      <c r="K25" s="71"/>
      <c r="L25" s="71"/>
      <c r="M25" s="72" t="str">
        <f t="shared" si="3"/>
        <v/>
      </c>
      <c r="N25" s="85" t="str">
        <f t="shared" si="0"/>
        <v/>
      </c>
      <c r="O25" s="127"/>
      <c r="P25" s="65">
        <f t="shared" si="1"/>
        <v>0</v>
      </c>
      <c r="Q25" s="65">
        <f t="shared" si="2"/>
        <v>0</v>
      </c>
      <c r="R25" s="65">
        <f t="shared" si="4"/>
        <v>0</v>
      </c>
    </row>
    <row r="26" spans="1:21" x14ac:dyDescent="0.25">
      <c r="A26" s="66">
        <f t="shared" si="5"/>
        <v>19</v>
      </c>
      <c r="B26" s="69"/>
      <c r="C26" s="66" t="e">
        <f>VLOOKUP(B26,'Measure&amp;Incentive Picklist'!E:J,2,FALSE)</f>
        <v>#N/A</v>
      </c>
      <c r="D26" s="69"/>
      <c r="E26" s="70"/>
      <c r="F26" s="70"/>
      <c r="G26" s="70"/>
      <c r="H26" s="70"/>
      <c r="I26" s="69"/>
      <c r="J26" s="69"/>
      <c r="K26" s="71"/>
      <c r="L26" s="71"/>
      <c r="M26" s="72" t="str">
        <f t="shared" si="3"/>
        <v/>
      </c>
      <c r="N26" s="85" t="str">
        <f t="shared" si="0"/>
        <v/>
      </c>
      <c r="O26" s="127"/>
      <c r="P26" s="65">
        <f t="shared" si="1"/>
        <v>0</v>
      </c>
      <c r="Q26" s="65">
        <f t="shared" si="2"/>
        <v>0</v>
      </c>
      <c r="R26" s="65">
        <f t="shared" si="4"/>
        <v>0</v>
      </c>
    </row>
    <row r="27" spans="1:21" x14ac:dyDescent="0.25">
      <c r="A27" s="66">
        <f t="shared" si="5"/>
        <v>20</v>
      </c>
      <c r="B27" s="69"/>
      <c r="C27" s="66" t="e">
        <f>VLOOKUP(B27,'Measure&amp;Incentive Picklist'!E:J,2,FALSE)</f>
        <v>#N/A</v>
      </c>
      <c r="D27" s="69"/>
      <c r="E27" s="70"/>
      <c r="F27" s="70"/>
      <c r="G27" s="70"/>
      <c r="H27" s="70"/>
      <c r="I27" s="69"/>
      <c r="J27" s="69"/>
      <c r="K27" s="71"/>
      <c r="L27" s="71"/>
      <c r="M27" s="72" t="str">
        <f t="shared" si="3"/>
        <v/>
      </c>
      <c r="N27" s="85" t="str">
        <f t="shared" si="0"/>
        <v/>
      </c>
      <c r="O27" s="127"/>
      <c r="P27" s="65">
        <f t="shared" si="1"/>
        <v>0</v>
      </c>
      <c r="Q27" s="65">
        <f t="shared" si="2"/>
        <v>0</v>
      </c>
      <c r="R27" s="65">
        <f t="shared" si="4"/>
        <v>0</v>
      </c>
    </row>
    <row r="28" spans="1:21" x14ac:dyDescent="0.25">
      <c r="A28" s="66">
        <f t="shared" si="5"/>
        <v>21</v>
      </c>
      <c r="B28" s="69"/>
      <c r="C28" s="66" t="e">
        <f>VLOOKUP(B28,'Measure&amp;Incentive Picklist'!E:J,2,FALSE)</f>
        <v>#N/A</v>
      </c>
      <c r="D28" s="69"/>
      <c r="E28" s="70"/>
      <c r="F28" s="70"/>
      <c r="G28" s="70"/>
      <c r="H28" s="70"/>
      <c r="I28" s="69"/>
      <c r="J28" s="69"/>
      <c r="K28" s="71"/>
      <c r="L28" s="71"/>
      <c r="M28" s="72" t="str">
        <f t="shared" si="3"/>
        <v/>
      </c>
      <c r="N28" s="85" t="str">
        <f t="shared" si="0"/>
        <v/>
      </c>
      <c r="O28" s="127"/>
      <c r="P28" s="65">
        <f t="shared" si="1"/>
        <v>0</v>
      </c>
      <c r="Q28" s="65">
        <f t="shared" si="2"/>
        <v>0</v>
      </c>
      <c r="R28" s="65">
        <f t="shared" si="4"/>
        <v>0</v>
      </c>
    </row>
    <row r="29" spans="1:21" x14ac:dyDescent="0.25">
      <c r="A29" s="66">
        <f t="shared" si="5"/>
        <v>22</v>
      </c>
      <c r="B29" s="69"/>
      <c r="C29" s="66" t="e">
        <f>VLOOKUP(B29,'Measure&amp;Incentive Picklist'!E:J,2,FALSE)</f>
        <v>#N/A</v>
      </c>
      <c r="D29" s="69"/>
      <c r="E29" s="70"/>
      <c r="F29" s="70"/>
      <c r="G29" s="70"/>
      <c r="H29" s="70"/>
      <c r="I29" s="69"/>
      <c r="J29" s="69"/>
      <c r="K29" s="71"/>
      <c r="L29" s="71"/>
      <c r="M29" s="72" t="str">
        <f t="shared" si="3"/>
        <v/>
      </c>
      <c r="N29" s="85" t="str">
        <f t="shared" si="0"/>
        <v/>
      </c>
      <c r="O29" s="127"/>
      <c r="P29" s="65">
        <f t="shared" si="1"/>
        <v>0</v>
      </c>
      <c r="Q29" s="65">
        <f t="shared" si="2"/>
        <v>0</v>
      </c>
      <c r="R29" s="65">
        <f t="shared" si="4"/>
        <v>0</v>
      </c>
    </row>
    <row r="30" spans="1:21" x14ac:dyDescent="0.25">
      <c r="A30" s="66">
        <f t="shared" si="5"/>
        <v>23</v>
      </c>
      <c r="B30" s="69"/>
      <c r="C30" s="66" t="e">
        <f>VLOOKUP(B30,'Measure&amp;Incentive Picklist'!E:J,2,FALSE)</f>
        <v>#N/A</v>
      </c>
      <c r="D30" s="69"/>
      <c r="E30" s="70"/>
      <c r="F30" s="70"/>
      <c r="G30" s="70"/>
      <c r="H30" s="70"/>
      <c r="I30" s="69"/>
      <c r="J30" s="69"/>
      <c r="K30" s="71"/>
      <c r="L30" s="71"/>
      <c r="M30" s="72" t="str">
        <f t="shared" si="3"/>
        <v/>
      </c>
      <c r="N30" s="85" t="str">
        <f t="shared" si="0"/>
        <v/>
      </c>
      <c r="O30" s="127"/>
      <c r="P30" s="65">
        <f t="shared" si="1"/>
        <v>0</v>
      </c>
      <c r="Q30" s="65">
        <f t="shared" si="2"/>
        <v>0</v>
      </c>
      <c r="R30" s="65">
        <f t="shared" si="4"/>
        <v>0</v>
      </c>
    </row>
    <row r="31" spans="1:21" x14ac:dyDescent="0.25">
      <c r="A31" s="66">
        <f t="shared" si="5"/>
        <v>24</v>
      </c>
      <c r="B31" s="69"/>
      <c r="C31" s="66" t="e">
        <f>VLOOKUP(B31,'Measure&amp;Incentive Picklist'!E:J,2,FALSE)</f>
        <v>#N/A</v>
      </c>
      <c r="D31" s="69"/>
      <c r="E31" s="70"/>
      <c r="F31" s="70"/>
      <c r="G31" s="70"/>
      <c r="H31" s="70"/>
      <c r="I31" s="69"/>
      <c r="J31" s="69"/>
      <c r="K31" s="71"/>
      <c r="L31" s="71"/>
      <c r="M31" s="72" t="str">
        <f t="shared" si="3"/>
        <v/>
      </c>
      <c r="N31" s="85" t="str">
        <f t="shared" si="0"/>
        <v/>
      </c>
      <c r="O31" s="127"/>
      <c r="P31" s="65">
        <f t="shared" si="1"/>
        <v>0</v>
      </c>
      <c r="Q31" s="65">
        <f t="shared" si="2"/>
        <v>0</v>
      </c>
      <c r="R31" s="65">
        <f t="shared" si="4"/>
        <v>0</v>
      </c>
    </row>
    <row r="32" spans="1:21" x14ac:dyDescent="0.25">
      <c r="A32" s="66">
        <f t="shared" si="5"/>
        <v>25</v>
      </c>
      <c r="B32" s="69"/>
      <c r="C32" s="66" t="e">
        <f>VLOOKUP(B32,'Measure&amp;Incentive Picklist'!E:J,2,FALSE)</f>
        <v>#N/A</v>
      </c>
      <c r="D32" s="69"/>
      <c r="E32" s="70"/>
      <c r="F32" s="70"/>
      <c r="G32" s="70"/>
      <c r="H32" s="70"/>
      <c r="I32" s="69"/>
      <c r="J32" s="69"/>
      <c r="K32" s="71"/>
      <c r="L32" s="71"/>
      <c r="M32" s="72" t="str">
        <f t="shared" si="3"/>
        <v/>
      </c>
      <c r="N32" s="85" t="str">
        <f t="shared" si="0"/>
        <v/>
      </c>
      <c r="O32" s="127"/>
      <c r="P32" s="65">
        <f t="shared" si="1"/>
        <v>0</v>
      </c>
      <c r="Q32" s="65">
        <f t="shared" si="2"/>
        <v>0</v>
      </c>
      <c r="R32" s="65">
        <f t="shared" si="4"/>
        <v>0</v>
      </c>
    </row>
    <row r="33" spans="1:18" x14ac:dyDescent="0.25">
      <c r="A33" s="66">
        <f t="shared" si="5"/>
        <v>26</v>
      </c>
      <c r="B33" s="69"/>
      <c r="C33" s="66" t="e">
        <f>VLOOKUP(B33,'Measure&amp;Incentive Picklist'!E:J,2,FALSE)</f>
        <v>#N/A</v>
      </c>
      <c r="D33" s="69"/>
      <c r="E33" s="70"/>
      <c r="F33" s="70"/>
      <c r="G33" s="70"/>
      <c r="H33" s="70"/>
      <c r="I33" s="69"/>
      <c r="J33" s="69"/>
      <c r="K33" s="71"/>
      <c r="L33" s="71"/>
      <c r="M33" s="72" t="str">
        <f t="shared" si="3"/>
        <v/>
      </c>
      <c r="N33" s="85" t="str">
        <f t="shared" si="0"/>
        <v/>
      </c>
      <c r="O33" s="127"/>
      <c r="P33" s="65">
        <f t="shared" si="1"/>
        <v>0</v>
      </c>
      <c r="Q33" s="65">
        <f t="shared" si="2"/>
        <v>0</v>
      </c>
      <c r="R33" s="65">
        <f t="shared" si="4"/>
        <v>0</v>
      </c>
    </row>
    <row r="34" spans="1:18" x14ac:dyDescent="0.25">
      <c r="A34" s="66">
        <f t="shared" si="5"/>
        <v>27</v>
      </c>
      <c r="B34" s="69"/>
      <c r="C34" s="66" t="e">
        <f>VLOOKUP(B34,'Measure&amp;Incentive Picklist'!E:J,2,FALSE)</f>
        <v>#N/A</v>
      </c>
      <c r="D34" s="69"/>
      <c r="E34" s="70"/>
      <c r="F34" s="70"/>
      <c r="G34" s="70"/>
      <c r="H34" s="70"/>
      <c r="I34" s="69"/>
      <c r="J34" s="69"/>
      <c r="K34" s="71"/>
      <c r="L34" s="71"/>
      <c r="M34" s="72" t="str">
        <f t="shared" si="3"/>
        <v/>
      </c>
      <c r="N34" s="85" t="str">
        <f t="shared" si="0"/>
        <v/>
      </c>
      <c r="O34" s="127"/>
      <c r="P34" s="65">
        <f t="shared" si="1"/>
        <v>0</v>
      </c>
      <c r="Q34" s="65">
        <f t="shared" si="2"/>
        <v>0</v>
      </c>
      <c r="R34" s="65">
        <f t="shared" si="4"/>
        <v>0</v>
      </c>
    </row>
    <row r="35" spans="1:18" x14ac:dyDescent="0.25">
      <c r="A35" s="66">
        <f t="shared" si="5"/>
        <v>28</v>
      </c>
      <c r="B35" s="69"/>
      <c r="C35" s="66" t="e">
        <f>VLOOKUP(B35,'Measure&amp;Incentive Picklist'!E:J,2,FALSE)</f>
        <v>#N/A</v>
      </c>
      <c r="D35" s="69"/>
      <c r="E35" s="70"/>
      <c r="F35" s="70"/>
      <c r="G35" s="70"/>
      <c r="H35" s="70"/>
      <c r="I35" s="69"/>
      <c r="J35" s="69"/>
      <c r="K35" s="71"/>
      <c r="L35" s="71"/>
      <c r="M35" s="72" t="str">
        <f t="shared" si="3"/>
        <v/>
      </c>
      <c r="N35" s="85" t="str">
        <f t="shared" si="0"/>
        <v/>
      </c>
      <c r="O35" s="127"/>
      <c r="P35" s="65">
        <f t="shared" si="1"/>
        <v>0</v>
      </c>
      <c r="Q35" s="65">
        <f t="shared" si="2"/>
        <v>0</v>
      </c>
      <c r="R35" s="65">
        <f t="shared" si="4"/>
        <v>0</v>
      </c>
    </row>
    <row r="36" spans="1:18" x14ac:dyDescent="0.25">
      <c r="A36" s="66">
        <f t="shared" si="5"/>
        <v>29</v>
      </c>
      <c r="B36" s="69"/>
      <c r="C36" s="66" t="e">
        <f>VLOOKUP(B36,'Measure&amp;Incentive Picklist'!E:J,2,FALSE)</f>
        <v>#N/A</v>
      </c>
      <c r="D36" s="69"/>
      <c r="E36" s="70"/>
      <c r="F36" s="70"/>
      <c r="G36" s="70"/>
      <c r="H36" s="70"/>
      <c r="I36" s="69"/>
      <c r="J36" s="69"/>
      <c r="K36" s="71"/>
      <c r="L36" s="71"/>
      <c r="M36" s="72" t="str">
        <f t="shared" si="3"/>
        <v/>
      </c>
      <c r="N36" s="85" t="str">
        <f t="shared" si="0"/>
        <v/>
      </c>
      <c r="O36" s="127"/>
      <c r="P36" s="65">
        <f t="shared" si="1"/>
        <v>0</v>
      </c>
      <c r="Q36" s="65">
        <f t="shared" si="2"/>
        <v>0</v>
      </c>
      <c r="R36" s="65">
        <f t="shared" si="4"/>
        <v>0</v>
      </c>
    </row>
    <row r="37" spans="1:18" x14ac:dyDescent="0.25">
      <c r="A37" s="66">
        <f t="shared" si="5"/>
        <v>30</v>
      </c>
      <c r="B37" s="69"/>
      <c r="C37" s="66" t="e">
        <f>VLOOKUP(B37,'Measure&amp;Incentive Picklist'!E:J,2,FALSE)</f>
        <v>#N/A</v>
      </c>
      <c r="D37" s="69"/>
      <c r="E37" s="70"/>
      <c r="F37" s="70"/>
      <c r="G37" s="70"/>
      <c r="H37" s="70"/>
      <c r="I37" s="69"/>
      <c r="J37" s="69"/>
      <c r="K37" s="71"/>
      <c r="L37" s="71"/>
      <c r="M37" s="72" t="str">
        <f t="shared" si="3"/>
        <v/>
      </c>
      <c r="N37" s="85" t="str">
        <f t="shared" si="0"/>
        <v/>
      </c>
      <c r="O37" s="127"/>
      <c r="P37" s="65">
        <f t="shared" si="1"/>
        <v>0</v>
      </c>
      <c r="Q37" s="65">
        <f t="shared" si="2"/>
        <v>0</v>
      </c>
      <c r="R37" s="65">
        <f t="shared" si="4"/>
        <v>0</v>
      </c>
    </row>
    <row r="38" spans="1:18" x14ac:dyDescent="0.25">
      <c r="A38" s="66">
        <f t="shared" si="5"/>
        <v>31</v>
      </c>
      <c r="B38" s="69"/>
      <c r="C38" s="66" t="e">
        <f>VLOOKUP(B38,'Measure&amp;Incentive Picklist'!E:J,2,FALSE)</f>
        <v>#N/A</v>
      </c>
      <c r="D38" s="69"/>
      <c r="E38" s="70"/>
      <c r="F38" s="70"/>
      <c r="G38" s="70"/>
      <c r="H38" s="70"/>
      <c r="I38" s="69"/>
      <c r="J38" s="69"/>
      <c r="K38" s="71"/>
      <c r="L38" s="71"/>
      <c r="M38" s="72" t="str">
        <f t="shared" si="3"/>
        <v/>
      </c>
      <c r="N38" s="85" t="str">
        <f t="shared" si="0"/>
        <v/>
      </c>
      <c r="O38" s="127"/>
      <c r="P38" s="65">
        <f t="shared" si="1"/>
        <v>0</v>
      </c>
      <c r="Q38" s="65">
        <f t="shared" si="2"/>
        <v>0</v>
      </c>
      <c r="R38" s="65">
        <f t="shared" si="4"/>
        <v>0</v>
      </c>
    </row>
    <row r="39" spans="1:18" x14ac:dyDescent="0.25">
      <c r="A39" s="66">
        <f t="shared" si="5"/>
        <v>32</v>
      </c>
      <c r="B39" s="69"/>
      <c r="C39" s="66" t="e">
        <f>VLOOKUP(B39,'Measure&amp;Incentive Picklist'!E:J,2,FALSE)</f>
        <v>#N/A</v>
      </c>
      <c r="D39" s="69"/>
      <c r="E39" s="70"/>
      <c r="F39" s="70"/>
      <c r="G39" s="70"/>
      <c r="H39" s="70"/>
      <c r="I39" s="69"/>
      <c r="J39" s="69"/>
      <c r="K39" s="71"/>
      <c r="L39" s="71"/>
      <c r="M39" s="72" t="str">
        <f t="shared" si="3"/>
        <v/>
      </c>
      <c r="N39" s="85" t="str">
        <f t="shared" si="0"/>
        <v/>
      </c>
      <c r="O39" s="127"/>
      <c r="P39" s="65">
        <f t="shared" si="1"/>
        <v>0</v>
      </c>
      <c r="Q39" s="65">
        <f t="shared" si="2"/>
        <v>0</v>
      </c>
      <c r="R39" s="65">
        <f t="shared" si="4"/>
        <v>0</v>
      </c>
    </row>
    <row r="40" spans="1:18" x14ac:dyDescent="0.25">
      <c r="A40" s="66">
        <f t="shared" si="5"/>
        <v>33</v>
      </c>
      <c r="B40" s="69"/>
      <c r="C40" s="66" t="e">
        <f>VLOOKUP(B40,'Measure&amp;Incentive Picklist'!E:J,2,FALSE)</f>
        <v>#N/A</v>
      </c>
      <c r="D40" s="69"/>
      <c r="E40" s="70"/>
      <c r="F40" s="70"/>
      <c r="G40" s="70"/>
      <c r="H40" s="70"/>
      <c r="I40" s="69"/>
      <c r="J40" s="69"/>
      <c r="K40" s="71"/>
      <c r="L40" s="71"/>
      <c r="M40" s="72" t="str">
        <f t="shared" si="3"/>
        <v/>
      </c>
      <c r="N40" s="85" t="str">
        <f t="shared" si="0"/>
        <v/>
      </c>
      <c r="O40" s="127"/>
      <c r="P40" s="65">
        <f t="shared" ref="P40:P71" si="6">IF(OR(B40&gt;"",D40&gt;0,E40&gt;0,F40&gt;0,H40&gt;"",I40&gt;0,J40&gt;0,K40&gt;0,L40&gt;0,O40&gt;0),1,0)</f>
        <v>0</v>
      </c>
      <c r="Q40" s="65">
        <f t="shared" ref="Q40:Q71" si="7">IF(AND(B40&gt;0,ISERROR(P40)),1,0)</f>
        <v>0</v>
      </c>
      <c r="R40" s="65">
        <f t="shared" si="4"/>
        <v>0</v>
      </c>
    </row>
    <row r="41" spans="1:18" x14ac:dyDescent="0.25">
      <c r="A41" s="66">
        <f t="shared" si="5"/>
        <v>34</v>
      </c>
      <c r="B41" s="69"/>
      <c r="C41" s="66" t="e">
        <f>VLOOKUP(B41,'Measure&amp;Incentive Picklist'!E:J,2,FALSE)</f>
        <v>#N/A</v>
      </c>
      <c r="D41" s="69"/>
      <c r="E41" s="70"/>
      <c r="F41" s="70"/>
      <c r="G41" s="70"/>
      <c r="H41" s="70"/>
      <c r="I41" s="69"/>
      <c r="J41" s="69"/>
      <c r="K41" s="71"/>
      <c r="L41" s="71"/>
      <c r="M41" s="72" t="str">
        <f t="shared" si="3"/>
        <v/>
      </c>
      <c r="N41" s="85" t="str">
        <f t="shared" si="0"/>
        <v/>
      </c>
      <c r="O41" s="127"/>
      <c r="P41" s="65">
        <f t="shared" si="6"/>
        <v>0</v>
      </c>
      <c r="Q41" s="65">
        <f t="shared" si="7"/>
        <v>0</v>
      </c>
      <c r="R41" s="65">
        <f t="shared" si="4"/>
        <v>0</v>
      </c>
    </row>
    <row r="42" spans="1:18" x14ac:dyDescent="0.25">
      <c r="A42" s="66">
        <f t="shared" si="5"/>
        <v>35</v>
      </c>
      <c r="B42" s="69"/>
      <c r="C42" s="66" t="e">
        <f>VLOOKUP(B42,'Measure&amp;Incentive Picklist'!E:J,2,FALSE)</f>
        <v>#N/A</v>
      </c>
      <c r="D42" s="69"/>
      <c r="E42" s="70"/>
      <c r="F42" s="70"/>
      <c r="G42" s="70"/>
      <c r="H42" s="70"/>
      <c r="I42" s="69"/>
      <c r="J42" s="69"/>
      <c r="K42" s="71"/>
      <c r="L42" s="71"/>
      <c r="M42" s="72" t="str">
        <f t="shared" si="3"/>
        <v/>
      </c>
      <c r="N42" s="85" t="str">
        <f t="shared" si="0"/>
        <v/>
      </c>
      <c r="O42" s="127"/>
      <c r="P42" s="65">
        <f t="shared" si="6"/>
        <v>0</v>
      </c>
      <c r="Q42" s="65">
        <f t="shared" si="7"/>
        <v>0</v>
      </c>
      <c r="R42" s="65">
        <f t="shared" si="4"/>
        <v>0</v>
      </c>
    </row>
    <row r="43" spans="1:18" x14ac:dyDescent="0.25">
      <c r="A43" s="66">
        <f t="shared" si="5"/>
        <v>36</v>
      </c>
      <c r="B43" s="69"/>
      <c r="C43" s="66" t="e">
        <f>VLOOKUP(B43,'Measure&amp;Incentive Picklist'!E:J,2,FALSE)</f>
        <v>#N/A</v>
      </c>
      <c r="D43" s="69"/>
      <c r="E43" s="70"/>
      <c r="F43" s="70"/>
      <c r="G43" s="70"/>
      <c r="H43" s="70"/>
      <c r="I43" s="69"/>
      <c r="J43" s="69"/>
      <c r="K43" s="71"/>
      <c r="L43" s="71"/>
      <c r="M43" s="72" t="str">
        <f t="shared" si="3"/>
        <v/>
      </c>
      <c r="N43" s="85" t="str">
        <f t="shared" si="0"/>
        <v/>
      </c>
      <c r="O43" s="127"/>
      <c r="P43" s="65">
        <f t="shared" si="6"/>
        <v>0</v>
      </c>
      <c r="Q43" s="65">
        <f t="shared" si="7"/>
        <v>0</v>
      </c>
      <c r="R43" s="65">
        <f t="shared" si="4"/>
        <v>0</v>
      </c>
    </row>
    <row r="44" spans="1:18" x14ac:dyDescent="0.25">
      <c r="A44" s="66">
        <f t="shared" si="5"/>
        <v>37</v>
      </c>
      <c r="B44" s="69"/>
      <c r="C44" s="66" t="e">
        <f>VLOOKUP(B44,'Measure&amp;Incentive Picklist'!E:J,2,FALSE)</f>
        <v>#N/A</v>
      </c>
      <c r="D44" s="69"/>
      <c r="E44" s="70"/>
      <c r="F44" s="70"/>
      <c r="G44" s="70"/>
      <c r="H44" s="70"/>
      <c r="I44" s="69"/>
      <c r="J44" s="69"/>
      <c r="K44" s="71"/>
      <c r="L44" s="71"/>
      <c r="M44" s="72" t="str">
        <f t="shared" si="3"/>
        <v/>
      </c>
      <c r="N44" s="85" t="str">
        <f t="shared" si="0"/>
        <v/>
      </c>
      <c r="O44" s="127"/>
      <c r="P44" s="65">
        <f t="shared" si="6"/>
        <v>0</v>
      </c>
      <c r="Q44" s="65">
        <f t="shared" si="7"/>
        <v>0</v>
      </c>
      <c r="R44" s="65">
        <f t="shared" si="4"/>
        <v>0</v>
      </c>
    </row>
    <row r="45" spans="1:18" x14ac:dyDescent="0.25">
      <c r="A45" s="66">
        <f t="shared" si="5"/>
        <v>38</v>
      </c>
      <c r="B45" s="69"/>
      <c r="C45" s="66" t="e">
        <f>VLOOKUP(B45,'Measure&amp;Incentive Picklist'!E:J,2,FALSE)</f>
        <v>#N/A</v>
      </c>
      <c r="D45" s="69"/>
      <c r="E45" s="70"/>
      <c r="F45" s="70"/>
      <c r="G45" s="70"/>
      <c r="H45" s="70"/>
      <c r="I45" s="69"/>
      <c r="J45" s="69"/>
      <c r="K45" s="71"/>
      <c r="L45" s="71"/>
      <c r="M45" s="72" t="str">
        <f t="shared" si="3"/>
        <v/>
      </c>
      <c r="N45" s="85" t="str">
        <f t="shared" si="0"/>
        <v/>
      </c>
      <c r="O45" s="127"/>
      <c r="P45" s="65">
        <f t="shared" si="6"/>
        <v>0</v>
      </c>
      <c r="Q45" s="65">
        <f t="shared" si="7"/>
        <v>0</v>
      </c>
      <c r="R45" s="65">
        <f t="shared" si="4"/>
        <v>0</v>
      </c>
    </row>
    <row r="46" spans="1:18" x14ac:dyDescent="0.25">
      <c r="A46" s="66">
        <f t="shared" si="5"/>
        <v>39</v>
      </c>
      <c r="B46" s="69"/>
      <c r="C46" s="66" t="e">
        <f>VLOOKUP(B46,'Measure&amp;Incentive Picklist'!E:J,2,FALSE)</f>
        <v>#N/A</v>
      </c>
      <c r="D46" s="69"/>
      <c r="E46" s="70"/>
      <c r="F46" s="70"/>
      <c r="G46" s="70"/>
      <c r="H46" s="70"/>
      <c r="I46" s="69"/>
      <c r="J46" s="69"/>
      <c r="K46" s="71"/>
      <c r="L46" s="71"/>
      <c r="M46" s="72" t="str">
        <f t="shared" si="3"/>
        <v/>
      </c>
      <c r="N46" s="85" t="str">
        <f t="shared" si="0"/>
        <v/>
      </c>
      <c r="O46" s="127"/>
      <c r="P46" s="65">
        <f t="shared" si="6"/>
        <v>0</v>
      </c>
      <c r="Q46" s="65">
        <f t="shared" si="7"/>
        <v>0</v>
      </c>
      <c r="R46" s="65">
        <f t="shared" si="4"/>
        <v>0</v>
      </c>
    </row>
    <row r="47" spans="1:18" x14ac:dyDescent="0.25">
      <c r="A47" s="66">
        <f t="shared" si="5"/>
        <v>40</v>
      </c>
      <c r="B47" s="69"/>
      <c r="C47" s="66" t="e">
        <f>VLOOKUP(B47,'Measure&amp;Incentive Picklist'!E:J,2,FALSE)</f>
        <v>#N/A</v>
      </c>
      <c r="D47" s="69"/>
      <c r="E47" s="70"/>
      <c r="F47" s="70"/>
      <c r="G47" s="70"/>
      <c r="H47" s="70"/>
      <c r="I47" s="69"/>
      <c r="J47" s="69"/>
      <c r="K47" s="71"/>
      <c r="L47" s="71"/>
      <c r="M47" s="72" t="str">
        <f t="shared" si="3"/>
        <v/>
      </c>
      <c r="N47" s="85" t="str">
        <f t="shared" si="0"/>
        <v/>
      </c>
      <c r="O47" s="127"/>
      <c r="P47" s="65">
        <f t="shared" si="6"/>
        <v>0</v>
      </c>
      <c r="Q47" s="65">
        <f t="shared" si="7"/>
        <v>0</v>
      </c>
      <c r="R47" s="65">
        <f t="shared" si="4"/>
        <v>0</v>
      </c>
    </row>
    <row r="48" spans="1:18" x14ac:dyDescent="0.25">
      <c r="A48" s="66">
        <f t="shared" si="5"/>
        <v>41</v>
      </c>
      <c r="B48" s="69"/>
      <c r="C48" s="66" t="e">
        <f>VLOOKUP(B48,'Measure&amp;Incentive Picklist'!E:J,2,FALSE)</f>
        <v>#N/A</v>
      </c>
      <c r="D48" s="69"/>
      <c r="E48" s="70"/>
      <c r="F48" s="70"/>
      <c r="G48" s="70"/>
      <c r="H48" s="70"/>
      <c r="I48" s="69"/>
      <c r="J48" s="69"/>
      <c r="K48" s="71"/>
      <c r="L48" s="71"/>
      <c r="M48" s="72" t="str">
        <f t="shared" si="3"/>
        <v/>
      </c>
      <c r="N48" s="85" t="str">
        <f t="shared" si="0"/>
        <v/>
      </c>
      <c r="O48" s="127"/>
      <c r="P48" s="65">
        <f t="shared" si="6"/>
        <v>0</v>
      </c>
      <c r="Q48" s="65">
        <f t="shared" si="7"/>
        <v>0</v>
      </c>
      <c r="R48" s="65">
        <f t="shared" si="4"/>
        <v>0</v>
      </c>
    </row>
    <row r="49" spans="1:18" x14ac:dyDescent="0.25">
      <c r="A49" s="66">
        <f t="shared" si="5"/>
        <v>42</v>
      </c>
      <c r="B49" s="69"/>
      <c r="C49" s="66" t="e">
        <f>VLOOKUP(B49,'Measure&amp;Incentive Picklist'!E:J,2,FALSE)</f>
        <v>#N/A</v>
      </c>
      <c r="D49" s="69"/>
      <c r="E49" s="70"/>
      <c r="F49" s="70"/>
      <c r="G49" s="70"/>
      <c r="H49" s="70"/>
      <c r="I49" s="69"/>
      <c r="J49" s="69"/>
      <c r="K49" s="71"/>
      <c r="L49" s="71"/>
      <c r="M49" s="72" t="str">
        <f t="shared" si="3"/>
        <v/>
      </c>
      <c r="N49" s="85" t="str">
        <f t="shared" si="0"/>
        <v/>
      </c>
      <c r="O49" s="127"/>
      <c r="P49" s="65">
        <f t="shared" si="6"/>
        <v>0</v>
      </c>
      <c r="Q49" s="65">
        <f t="shared" si="7"/>
        <v>0</v>
      </c>
      <c r="R49" s="65">
        <f t="shared" si="4"/>
        <v>0</v>
      </c>
    </row>
    <row r="50" spans="1:18" x14ac:dyDescent="0.25">
      <c r="A50" s="66">
        <f t="shared" si="5"/>
        <v>43</v>
      </c>
      <c r="B50" s="69"/>
      <c r="C50" s="66" t="e">
        <f>VLOOKUP(B50,'Measure&amp;Incentive Picklist'!E:J,2,FALSE)</f>
        <v>#N/A</v>
      </c>
      <c r="D50" s="69"/>
      <c r="E50" s="70"/>
      <c r="F50" s="70"/>
      <c r="G50" s="70"/>
      <c r="H50" s="70"/>
      <c r="I50" s="69"/>
      <c r="J50" s="69"/>
      <c r="K50" s="71"/>
      <c r="L50" s="71"/>
      <c r="M50" s="72" t="str">
        <f t="shared" si="3"/>
        <v/>
      </c>
      <c r="N50" s="85" t="str">
        <f t="shared" si="0"/>
        <v/>
      </c>
      <c r="O50" s="127"/>
      <c r="P50" s="65">
        <f t="shared" si="6"/>
        <v>0</v>
      </c>
      <c r="Q50" s="65">
        <f t="shared" si="7"/>
        <v>0</v>
      </c>
      <c r="R50" s="65">
        <f t="shared" si="4"/>
        <v>0</v>
      </c>
    </row>
    <row r="51" spans="1:18" x14ac:dyDescent="0.25">
      <c r="A51" s="66">
        <f t="shared" si="5"/>
        <v>44</v>
      </c>
      <c r="B51" s="69"/>
      <c r="C51" s="66" t="e">
        <f>VLOOKUP(B51,'Measure&amp;Incentive Picklist'!E:J,2,FALSE)</f>
        <v>#N/A</v>
      </c>
      <c r="D51" s="69"/>
      <c r="E51" s="70"/>
      <c r="F51" s="70"/>
      <c r="G51" s="70"/>
      <c r="H51" s="70"/>
      <c r="I51" s="69"/>
      <c r="J51" s="69"/>
      <c r="K51" s="71"/>
      <c r="L51" s="71"/>
      <c r="M51" s="72" t="str">
        <f t="shared" si="3"/>
        <v/>
      </c>
      <c r="N51" s="85" t="str">
        <f t="shared" si="0"/>
        <v/>
      </c>
      <c r="O51" s="127"/>
      <c r="P51" s="65">
        <f t="shared" si="6"/>
        <v>0</v>
      </c>
      <c r="Q51" s="65">
        <f t="shared" si="7"/>
        <v>0</v>
      </c>
      <c r="R51" s="65">
        <f t="shared" si="4"/>
        <v>0</v>
      </c>
    </row>
    <row r="52" spans="1:18" x14ac:dyDescent="0.25">
      <c r="A52" s="66">
        <f t="shared" si="5"/>
        <v>45</v>
      </c>
      <c r="B52" s="69"/>
      <c r="C52" s="66" t="e">
        <f>VLOOKUP(B52,'Measure&amp;Incentive Picklist'!E:J,2,FALSE)</f>
        <v>#N/A</v>
      </c>
      <c r="D52" s="69"/>
      <c r="E52" s="70"/>
      <c r="F52" s="70"/>
      <c r="G52" s="70"/>
      <c r="H52" s="70"/>
      <c r="I52" s="69"/>
      <c r="J52" s="69"/>
      <c r="K52" s="71"/>
      <c r="L52" s="71"/>
      <c r="M52" s="72" t="str">
        <f t="shared" si="3"/>
        <v/>
      </c>
      <c r="N52" s="85" t="str">
        <f t="shared" si="0"/>
        <v/>
      </c>
      <c r="O52" s="127"/>
      <c r="P52" s="65">
        <f t="shared" si="6"/>
        <v>0</v>
      </c>
      <c r="Q52" s="65">
        <f t="shared" si="7"/>
        <v>0</v>
      </c>
      <c r="R52" s="65">
        <f t="shared" si="4"/>
        <v>0</v>
      </c>
    </row>
    <row r="53" spans="1:18" x14ac:dyDescent="0.25">
      <c r="A53" s="66">
        <f t="shared" si="5"/>
        <v>46</v>
      </c>
      <c r="B53" s="69"/>
      <c r="C53" s="66" t="e">
        <f>VLOOKUP(B53,'Measure&amp;Incentive Picklist'!E:J,2,FALSE)</f>
        <v>#N/A</v>
      </c>
      <c r="D53" s="69"/>
      <c r="E53" s="70"/>
      <c r="F53" s="70"/>
      <c r="G53" s="70"/>
      <c r="H53" s="70"/>
      <c r="I53" s="69"/>
      <c r="J53" s="69"/>
      <c r="K53" s="71"/>
      <c r="L53" s="71"/>
      <c r="M53" s="72" t="str">
        <f t="shared" si="3"/>
        <v/>
      </c>
      <c r="N53" s="85" t="str">
        <f t="shared" si="0"/>
        <v/>
      </c>
      <c r="O53" s="127"/>
      <c r="P53" s="65">
        <f t="shared" si="6"/>
        <v>0</v>
      </c>
      <c r="Q53" s="65">
        <f t="shared" si="7"/>
        <v>0</v>
      </c>
      <c r="R53" s="65">
        <f t="shared" si="4"/>
        <v>0</v>
      </c>
    </row>
    <row r="54" spans="1:18" x14ac:dyDescent="0.25">
      <c r="A54" s="66">
        <f t="shared" si="5"/>
        <v>47</v>
      </c>
      <c r="B54" s="69"/>
      <c r="C54" s="66" t="e">
        <f>VLOOKUP(B54,'Measure&amp;Incentive Picklist'!E:J,2,FALSE)</f>
        <v>#N/A</v>
      </c>
      <c r="D54" s="69"/>
      <c r="E54" s="70"/>
      <c r="F54" s="70"/>
      <c r="G54" s="70"/>
      <c r="H54" s="70"/>
      <c r="I54" s="69"/>
      <c r="J54" s="69"/>
      <c r="K54" s="71"/>
      <c r="L54" s="71"/>
      <c r="M54" s="72" t="str">
        <f t="shared" si="3"/>
        <v/>
      </c>
      <c r="N54" s="85" t="str">
        <f t="shared" si="0"/>
        <v/>
      </c>
      <c r="O54" s="127"/>
      <c r="P54" s="65">
        <f t="shared" si="6"/>
        <v>0</v>
      </c>
      <c r="Q54" s="65">
        <f t="shared" si="7"/>
        <v>0</v>
      </c>
      <c r="R54" s="65">
        <f t="shared" si="4"/>
        <v>0</v>
      </c>
    </row>
    <row r="55" spans="1:18" x14ac:dyDescent="0.25">
      <c r="A55" s="66">
        <f t="shared" si="5"/>
        <v>48</v>
      </c>
      <c r="B55" s="69"/>
      <c r="C55" s="66" t="e">
        <f>VLOOKUP(B55,'Measure&amp;Incentive Picklist'!E:J,2,FALSE)</f>
        <v>#N/A</v>
      </c>
      <c r="D55" s="69"/>
      <c r="E55" s="70"/>
      <c r="F55" s="70"/>
      <c r="G55" s="70"/>
      <c r="H55" s="70"/>
      <c r="I55" s="69"/>
      <c r="J55" s="69"/>
      <c r="K55" s="71"/>
      <c r="L55" s="71"/>
      <c r="M55" s="72" t="str">
        <f t="shared" si="3"/>
        <v/>
      </c>
      <c r="N55" s="85" t="str">
        <f t="shared" si="0"/>
        <v/>
      </c>
      <c r="O55" s="127"/>
      <c r="P55" s="65">
        <f t="shared" si="6"/>
        <v>0</v>
      </c>
      <c r="Q55" s="65">
        <f t="shared" si="7"/>
        <v>0</v>
      </c>
      <c r="R55" s="65">
        <f t="shared" si="4"/>
        <v>0</v>
      </c>
    </row>
    <row r="56" spans="1:18" x14ac:dyDescent="0.25">
      <c r="A56" s="66">
        <f t="shared" si="5"/>
        <v>49</v>
      </c>
      <c r="B56" s="69"/>
      <c r="C56" s="66" t="e">
        <f>VLOOKUP(B56,'Measure&amp;Incentive Picklist'!E:J,2,FALSE)</f>
        <v>#N/A</v>
      </c>
      <c r="D56" s="69"/>
      <c r="E56" s="70"/>
      <c r="F56" s="70"/>
      <c r="G56" s="70"/>
      <c r="H56" s="70"/>
      <c r="I56" s="69"/>
      <c r="J56" s="69"/>
      <c r="K56" s="71"/>
      <c r="L56" s="71"/>
      <c r="M56" s="72" t="str">
        <f t="shared" si="3"/>
        <v/>
      </c>
      <c r="N56" s="85" t="str">
        <f t="shared" si="0"/>
        <v/>
      </c>
      <c r="O56" s="127"/>
      <c r="P56" s="65">
        <f t="shared" si="6"/>
        <v>0</v>
      </c>
      <c r="Q56" s="65">
        <f t="shared" si="7"/>
        <v>0</v>
      </c>
      <c r="R56" s="65">
        <f t="shared" si="4"/>
        <v>0</v>
      </c>
    </row>
    <row r="57" spans="1:18" x14ac:dyDescent="0.25">
      <c r="A57" s="66">
        <f t="shared" si="5"/>
        <v>50</v>
      </c>
      <c r="B57" s="69"/>
      <c r="C57" s="66" t="e">
        <f>VLOOKUP(B57,'Measure&amp;Incentive Picklist'!E:J,2,FALSE)</f>
        <v>#N/A</v>
      </c>
      <c r="D57" s="69"/>
      <c r="E57" s="70"/>
      <c r="F57" s="70"/>
      <c r="G57" s="70"/>
      <c r="H57" s="70"/>
      <c r="I57" s="69"/>
      <c r="J57" s="69"/>
      <c r="K57" s="71"/>
      <c r="L57" s="71"/>
      <c r="M57" s="72" t="str">
        <f t="shared" si="3"/>
        <v/>
      </c>
      <c r="N57" s="85" t="str">
        <f t="shared" si="0"/>
        <v/>
      </c>
      <c r="O57" s="127"/>
      <c r="P57" s="65">
        <f t="shared" si="6"/>
        <v>0</v>
      </c>
      <c r="Q57" s="65">
        <f t="shared" si="7"/>
        <v>0</v>
      </c>
      <c r="R57" s="65">
        <f t="shared" si="4"/>
        <v>0</v>
      </c>
    </row>
    <row r="58" spans="1:18" x14ac:dyDescent="0.25">
      <c r="A58" s="66">
        <f t="shared" si="5"/>
        <v>51</v>
      </c>
      <c r="B58" s="69"/>
      <c r="C58" s="66" t="e">
        <f>VLOOKUP(B58,'Measure&amp;Incentive Picklist'!E:J,2,FALSE)</f>
        <v>#N/A</v>
      </c>
      <c r="D58" s="69"/>
      <c r="E58" s="70"/>
      <c r="F58" s="70"/>
      <c r="G58" s="70"/>
      <c r="H58" s="70"/>
      <c r="I58" s="69"/>
      <c r="J58" s="69"/>
      <c r="K58" s="71"/>
      <c r="L58" s="71"/>
      <c r="M58" s="72" t="str">
        <f t="shared" si="3"/>
        <v/>
      </c>
      <c r="N58" s="85" t="str">
        <f t="shared" si="0"/>
        <v/>
      </c>
      <c r="O58" s="127"/>
      <c r="P58" s="65">
        <f t="shared" si="6"/>
        <v>0</v>
      </c>
      <c r="Q58" s="65">
        <f t="shared" si="7"/>
        <v>0</v>
      </c>
      <c r="R58" s="65">
        <f t="shared" si="4"/>
        <v>0</v>
      </c>
    </row>
    <row r="59" spans="1:18" x14ac:dyDescent="0.25">
      <c r="A59" s="66">
        <f t="shared" si="5"/>
        <v>52</v>
      </c>
      <c r="B59" s="69"/>
      <c r="C59" s="66" t="e">
        <f>VLOOKUP(B59,'Measure&amp;Incentive Picklist'!E:J,2,FALSE)</f>
        <v>#N/A</v>
      </c>
      <c r="D59" s="69"/>
      <c r="E59" s="70"/>
      <c r="F59" s="70"/>
      <c r="G59" s="70"/>
      <c r="H59" s="70"/>
      <c r="I59" s="69"/>
      <c r="J59" s="69"/>
      <c r="K59" s="71"/>
      <c r="L59" s="71"/>
      <c r="M59" s="72" t="str">
        <f t="shared" si="3"/>
        <v/>
      </c>
      <c r="N59" s="85" t="str">
        <f t="shared" si="0"/>
        <v/>
      </c>
      <c r="O59" s="127"/>
      <c r="P59" s="65">
        <f t="shared" si="6"/>
        <v>0</v>
      </c>
      <c r="Q59" s="65">
        <f t="shared" si="7"/>
        <v>0</v>
      </c>
      <c r="R59" s="65">
        <f t="shared" si="4"/>
        <v>0</v>
      </c>
    </row>
    <row r="60" spans="1:18" x14ac:dyDescent="0.25">
      <c r="A60" s="66">
        <f t="shared" si="5"/>
        <v>53</v>
      </c>
      <c r="B60" s="69"/>
      <c r="C60" s="66" t="e">
        <f>VLOOKUP(B60,'Measure&amp;Incentive Picklist'!E:J,2,FALSE)</f>
        <v>#N/A</v>
      </c>
      <c r="D60" s="69"/>
      <c r="E60" s="70"/>
      <c r="F60" s="70"/>
      <c r="G60" s="70"/>
      <c r="H60" s="70"/>
      <c r="I60" s="69"/>
      <c r="J60" s="69"/>
      <c r="K60" s="71"/>
      <c r="L60" s="71"/>
      <c r="M60" s="72" t="str">
        <f t="shared" si="3"/>
        <v/>
      </c>
      <c r="N60" s="85" t="str">
        <f t="shared" si="0"/>
        <v/>
      </c>
      <c r="O60" s="127"/>
      <c r="P60" s="65">
        <f t="shared" si="6"/>
        <v>0</v>
      </c>
      <c r="Q60" s="65">
        <f t="shared" si="7"/>
        <v>0</v>
      </c>
      <c r="R60" s="65">
        <f t="shared" si="4"/>
        <v>0</v>
      </c>
    </row>
    <row r="61" spans="1:18" x14ac:dyDescent="0.25">
      <c r="A61" s="66">
        <f t="shared" si="5"/>
        <v>54</v>
      </c>
      <c r="B61" s="69"/>
      <c r="C61" s="66" t="e">
        <f>VLOOKUP(B61,'Measure&amp;Incentive Picklist'!E:J,2,FALSE)</f>
        <v>#N/A</v>
      </c>
      <c r="D61" s="69"/>
      <c r="E61" s="70"/>
      <c r="F61" s="70"/>
      <c r="G61" s="70"/>
      <c r="H61" s="70"/>
      <c r="I61" s="69"/>
      <c r="J61" s="69"/>
      <c r="K61" s="71"/>
      <c r="L61" s="71"/>
      <c r="M61" s="72" t="str">
        <f t="shared" si="3"/>
        <v/>
      </c>
      <c r="N61" s="85" t="str">
        <f t="shared" si="0"/>
        <v/>
      </c>
      <c r="O61" s="127"/>
      <c r="P61" s="65">
        <f t="shared" si="6"/>
        <v>0</v>
      </c>
      <c r="Q61" s="65">
        <f t="shared" si="7"/>
        <v>0</v>
      </c>
      <c r="R61" s="65">
        <f t="shared" si="4"/>
        <v>0</v>
      </c>
    </row>
    <row r="62" spans="1:18" x14ac:dyDescent="0.25">
      <c r="A62" s="66">
        <f t="shared" si="5"/>
        <v>55</v>
      </c>
      <c r="B62" s="69"/>
      <c r="C62" s="66" t="e">
        <f>VLOOKUP(B62,'Measure&amp;Incentive Picklist'!E:J,2,FALSE)</f>
        <v>#N/A</v>
      </c>
      <c r="D62" s="69"/>
      <c r="E62" s="70"/>
      <c r="F62" s="70"/>
      <c r="G62" s="70"/>
      <c r="H62" s="70"/>
      <c r="I62" s="69"/>
      <c r="J62" s="69"/>
      <c r="K62" s="71"/>
      <c r="L62" s="71"/>
      <c r="M62" s="72" t="str">
        <f t="shared" si="3"/>
        <v/>
      </c>
      <c r="N62" s="85" t="str">
        <f t="shared" si="0"/>
        <v/>
      </c>
      <c r="O62" s="127"/>
      <c r="P62" s="65">
        <f t="shared" si="6"/>
        <v>0</v>
      </c>
      <c r="Q62" s="65">
        <f t="shared" si="7"/>
        <v>0</v>
      </c>
      <c r="R62" s="65">
        <f t="shared" si="4"/>
        <v>0</v>
      </c>
    </row>
    <row r="63" spans="1:18" x14ac:dyDescent="0.25">
      <c r="A63" s="66">
        <f t="shared" si="5"/>
        <v>56</v>
      </c>
      <c r="B63" s="69"/>
      <c r="C63" s="66" t="e">
        <f>VLOOKUP(B63,'Measure&amp;Incentive Picklist'!E:J,2,FALSE)</f>
        <v>#N/A</v>
      </c>
      <c r="D63" s="69"/>
      <c r="E63" s="70"/>
      <c r="F63" s="70"/>
      <c r="G63" s="70"/>
      <c r="H63" s="70"/>
      <c r="I63" s="69"/>
      <c r="J63" s="69"/>
      <c r="K63" s="71"/>
      <c r="L63" s="71"/>
      <c r="M63" s="72" t="str">
        <f t="shared" si="3"/>
        <v/>
      </c>
      <c r="N63" s="85" t="str">
        <f t="shared" si="0"/>
        <v/>
      </c>
      <c r="O63" s="127"/>
      <c r="P63" s="65">
        <f t="shared" si="6"/>
        <v>0</v>
      </c>
      <c r="Q63" s="65">
        <f t="shared" si="7"/>
        <v>0</v>
      </c>
      <c r="R63" s="65">
        <f t="shared" si="4"/>
        <v>0</v>
      </c>
    </row>
    <row r="64" spans="1:18" x14ac:dyDescent="0.25">
      <c r="A64" s="66">
        <f t="shared" si="5"/>
        <v>57</v>
      </c>
      <c r="B64" s="69"/>
      <c r="C64" s="66" t="e">
        <f>VLOOKUP(B64,'Measure&amp;Incentive Picklist'!E:J,2,FALSE)</f>
        <v>#N/A</v>
      </c>
      <c r="D64" s="69"/>
      <c r="E64" s="70"/>
      <c r="F64" s="70"/>
      <c r="G64" s="70"/>
      <c r="H64" s="70"/>
      <c r="I64" s="69"/>
      <c r="J64" s="69"/>
      <c r="K64" s="71"/>
      <c r="L64" s="71"/>
      <c r="M64" s="72" t="str">
        <f t="shared" si="3"/>
        <v/>
      </c>
      <c r="N64" s="85" t="str">
        <f t="shared" si="0"/>
        <v/>
      </c>
      <c r="O64" s="127"/>
      <c r="P64" s="65">
        <f t="shared" si="6"/>
        <v>0</v>
      </c>
      <c r="Q64" s="65">
        <f t="shared" si="7"/>
        <v>0</v>
      </c>
      <c r="R64" s="65">
        <f t="shared" si="4"/>
        <v>0</v>
      </c>
    </row>
    <row r="65" spans="1:18" x14ac:dyDescent="0.25">
      <c r="A65" s="66">
        <f t="shared" si="5"/>
        <v>58</v>
      </c>
      <c r="B65" s="69"/>
      <c r="C65" s="66" t="e">
        <f>VLOOKUP(B65,'Measure&amp;Incentive Picklist'!E:J,2,FALSE)</f>
        <v>#N/A</v>
      </c>
      <c r="D65" s="69"/>
      <c r="E65" s="70"/>
      <c r="F65" s="70"/>
      <c r="G65" s="70"/>
      <c r="H65" s="70"/>
      <c r="I65" s="69"/>
      <c r="J65" s="69"/>
      <c r="K65" s="71"/>
      <c r="L65" s="71"/>
      <c r="M65" s="72" t="str">
        <f t="shared" si="3"/>
        <v/>
      </c>
      <c r="N65" s="85" t="str">
        <f t="shared" si="0"/>
        <v/>
      </c>
      <c r="O65" s="127"/>
      <c r="P65" s="65">
        <f t="shared" si="6"/>
        <v>0</v>
      </c>
      <c r="Q65" s="65">
        <f t="shared" si="7"/>
        <v>0</v>
      </c>
      <c r="R65" s="65">
        <f t="shared" si="4"/>
        <v>0</v>
      </c>
    </row>
    <row r="66" spans="1:18" x14ac:dyDescent="0.25">
      <c r="A66" s="66">
        <f t="shared" si="5"/>
        <v>59</v>
      </c>
      <c r="B66" s="69"/>
      <c r="C66" s="66" t="e">
        <f>VLOOKUP(B66,'Measure&amp;Incentive Picklist'!E:J,2,FALSE)</f>
        <v>#N/A</v>
      </c>
      <c r="D66" s="69"/>
      <c r="E66" s="70"/>
      <c r="F66" s="70"/>
      <c r="G66" s="70"/>
      <c r="H66" s="70"/>
      <c r="I66" s="69"/>
      <c r="J66" s="69"/>
      <c r="K66" s="71"/>
      <c r="L66" s="71"/>
      <c r="M66" s="72" t="str">
        <f t="shared" si="3"/>
        <v/>
      </c>
      <c r="N66" s="85" t="str">
        <f t="shared" si="0"/>
        <v/>
      </c>
      <c r="O66" s="127"/>
      <c r="P66" s="65">
        <f t="shared" si="6"/>
        <v>0</v>
      </c>
      <c r="Q66" s="65">
        <f t="shared" si="7"/>
        <v>0</v>
      </c>
      <c r="R66" s="65">
        <f t="shared" si="4"/>
        <v>0</v>
      </c>
    </row>
    <row r="67" spans="1:18" x14ac:dyDescent="0.25">
      <c r="A67" s="66">
        <f t="shared" si="5"/>
        <v>60</v>
      </c>
      <c r="B67" s="69"/>
      <c r="C67" s="66" t="e">
        <f>VLOOKUP(B67,'Measure&amp;Incentive Picklist'!E:J,2,FALSE)</f>
        <v>#N/A</v>
      </c>
      <c r="D67" s="69"/>
      <c r="E67" s="70"/>
      <c r="F67" s="70"/>
      <c r="G67" s="70"/>
      <c r="H67" s="70"/>
      <c r="I67" s="69"/>
      <c r="J67" s="69"/>
      <c r="K67" s="71"/>
      <c r="L67" s="71"/>
      <c r="M67" s="72" t="str">
        <f t="shared" si="3"/>
        <v/>
      </c>
      <c r="N67" s="85" t="str">
        <f t="shared" si="0"/>
        <v/>
      </c>
      <c r="O67" s="127"/>
      <c r="P67" s="65">
        <f t="shared" si="6"/>
        <v>0</v>
      </c>
      <c r="Q67" s="65">
        <f t="shared" si="7"/>
        <v>0</v>
      </c>
      <c r="R67" s="65">
        <f t="shared" si="4"/>
        <v>0</v>
      </c>
    </row>
    <row r="68" spans="1:18" x14ac:dyDescent="0.25">
      <c r="A68" s="66">
        <f t="shared" si="5"/>
        <v>61</v>
      </c>
      <c r="B68" s="69"/>
      <c r="C68" s="66" t="e">
        <f>VLOOKUP(B68,'Measure&amp;Incentive Picklist'!E:J,2,FALSE)</f>
        <v>#N/A</v>
      </c>
      <c r="D68" s="69"/>
      <c r="E68" s="70"/>
      <c r="F68" s="70"/>
      <c r="G68" s="70"/>
      <c r="H68" s="70"/>
      <c r="I68" s="69"/>
      <c r="J68" s="69"/>
      <c r="K68" s="71"/>
      <c r="L68" s="71"/>
      <c r="M68" s="72" t="str">
        <f t="shared" si="3"/>
        <v/>
      </c>
      <c r="N68" s="85" t="str">
        <f t="shared" si="0"/>
        <v/>
      </c>
      <c r="O68" s="127"/>
      <c r="P68" s="65">
        <f t="shared" si="6"/>
        <v>0</v>
      </c>
      <c r="Q68" s="65">
        <f t="shared" si="7"/>
        <v>0</v>
      </c>
      <c r="R68" s="65">
        <f t="shared" si="4"/>
        <v>0</v>
      </c>
    </row>
    <row r="69" spans="1:18" x14ac:dyDescent="0.25">
      <c r="A69" s="66">
        <f t="shared" si="5"/>
        <v>62</v>
      </c>
      <c r="B69" s="69"/>
      <c r="C69" s="66" t="e">
        <f>VLOOKUP(B69,'Measure&amp;Incentive Picklist'!E:J,2,FALSE)</f>
        <v>#N/A</v>
      </c>
      <c r="D69" s="69"/>
      <c r="E69" s="70"/>
      <c r="F69" s="70"/>
      <c r="G69" s="70"/>
      <c r="H69" s="70"/>
      <c r="I69" s="69"/>
      <c r="J69" s="69"/>
      <c r="K69" s="71"/>
      <c r="L69" s="71"/>
      <c r="M69" s="72" t="str">
        <f t="shared" si="3"/>
        <v/>
      </c>
      <c r="N69" s="85" t="str">
        <f t="shared" si="0"/>
        <v/>
      </c>
      <c r="O69" s="127"/>
      <c r="P69" s="65">
        <f t="shared" si="6"/>
        <v>0</v>
      </c>
      <c r="Q69" s="65">
        <f t="shared" si="7"/>
        <v>0</v>
      </c>
      <c r="R69" s="65">
        <f t="shared" si="4"/>
        <v>0</v>
      </c>
    </row>
    <row r="70" spans="1:18" x14ac:dyDescent="0.25">
      <c r="A70" s="66">
        <f t="shared" si="5"/>
        <v>63</v>
      </c>
      <c r="B70" s="69"/>
      <c r="C70" s="66" t="e">
        <f>VLOOKUP(B70,'Measure&amp;Incentive Picklist'!E:J,2,FALSE)</f>
        <v>#N/A</v>
      </c>
      <c r="D70" s="69"/>
      <c r="E70" s="70"/>
      <c r="F70" s="70"/>
      <c r="G70" s="70"/>
      <c r="H70" s="70"/>
      <c r="I70" s="69"/>
      <c r="J70" s="69"/>
      <c r="K70" s="71"/>
      <c r="L70" s="71"/>
      <c r="M70" s="72" t="str">
        <f t="shared" si="3"/>
        <v/>
      </c>
      <c r="N70" s="85" t="str">
        <f t="shared" si="0"/>
        <v/>
      </c>
      <c r="O70" s="127"/>
      <c r="P70" s="65">
        <f t="shared" si="6"/>
        <v>0</v>
      </c>
      <c r="Q70" s="65">
        <f t="shared" si="7"/>
        <v>0</v>
      </c>
      <c r="R70" s="65">
        <f t="shared" si="4"/>
        <v>0</v>
      </c>
    </row>
    <row r="71" spans="1:18" x14ac:dyDescent="0.25">
      <c r="A71" s="66">
        <f t="shared" si="5"/>
        <v>64</v>
      </c>
      <c r="B71" s="69"/>
      <c r="C71" s="66" t="e">
        <f>VLOOKUP(B71,'Measure&amp;Incentive Picklist'!E:J,2,FALSE)</f>
        <v>#N/A</v>
      </c>
      <c r="D71" s="69"/>
      <c r="E71" s="70"/>
      <c r="F71" s="70"/>
      <c r="G71" s="70"/>
      <c r="H71" s="70"/>
      <c r="I71" s="69"/>
      <c r="J71" s="69"/>
      <c r="K71" s="71"/>
      <c r="L71" s="71"/>
      <c r="M71" s="72" t="str">
        <f t="shared" si="3"/>
        <v/>
      </c>
      <c r="N71" s="85" t="str">
        <f t="shared" ref="N71:N134" si="8">IF(ISTEXT(B71),"Contact ConEd","")</f>
        <v/>
      </c>
      <c r="O71" s="127"/>
      <c r="P71" s="65">
        <f t="shared" si="6"/>
        <v>0</v>
      </c>
      <c r="Q71" s="65">
        <f t="shared" si="7"/>
        <v>0</v>
      </c>
      <c r="R71" s="65">
        <f t="shared" si="4"/>
        <v>0</v>
      </c>
    </row>
    <row r="72" spans="1:18" x14ac:dyDescent="0.25">
      <c r="A72" s="66">
        <f t="shared" si="5"/>
        <v>65</v>
      </c>
      <c r="B72" s="69"/>
      <c r="C72" s="66" t="e">
        <f>VLOOKUP(B72,'Measure&amp;Incentive Picklist'!E:J,2,FALSE)</f>
        <v>#N/A</v>
      </c>
      <c r="D72" s="69"/>
      <c r="E72" s="70"/>
      <c r="F72" s="70"/>
      <c r="G72" s="70"/>
      <c r="H72" s="70"/>
      <c r="I72" s="69"/>
      <c r="J72" s="69"/>
      <c r="K72" s="71"/>
      <c r="L72" s="71"/>
      <c r="M72" s="72" t="str">
        <f t="shared" si="3"/>
        <v/>
      </c>
      <c r="N72" s="85" t="str">
        <f t="shared" si="8"/>
        <v/>
      </c>
      <c r="O72" s="127"/>
      <c r="P72" s="65">
        <f t="shared" ref="P72:P103" si="9">IF(OR(B72&gt;"",D72&gt;0,E72&gt;0,F72&gt;0,H72&gt;"",I72&gt;0,J72&gt;0,K72&gt;0,L72&gt;0,O72&gt;0),1,0)</f>
        <v>0</v>
      </c>
      <c r="Q72" s="65">
        <f t="shared" ref="Q72:Q103" si="10">IF(AND(B72&gt;0,ISERROR(P72)),1,0)</f>
        <v>0</v>
      </c>
      <c r="R72" s="65">
        <f t="shared" si="4"/>
        <v>0</v>
      </c>
    </row>
    <row r="73" spans="1:18" x14ac:dyDescent="0.25">
      <c r="A73" s="66">
        <f t="shared" si="5"/>
        <v>66</v>
      </c>
      <c r="B73" s="69"/>
      <c r="C73" s="66" t="e">
        <f>VLOOKUP(B73,'Measure&amp;Incentive Picklist'!E:J,2,FALSE)</f>
        <v>#N/A</v>
      </c>
      <c r="D73" s="69"/>
      <c r="E73" s="70"/>
      <c r="F73" s="70"/>
      <c r="G73" s="70"/>
      <c r="H73" s="70"/>
      <c r="I73" s="69"/>
      <c r="J73" s="69"/>
      <c r="K73" s="71"/>
      <c r="L73" s="71"/>
      <c r="M73" s="72" t="str">
        <f t="shared" ref="M73:M136" si="11">IF(AND(K73="",L73=""),"",$K73+$L73)</f>
        <v/>
      </c>
      <c r="N73" s="85" t="str">
        <f t="shared" si="8"/>
        <v/>
      </c>
      <c r="O73" s="127"/>
      <c r="P73" s="65">
        <f t="shared" si="9"/>
        <v>0</v>
      </c>
      <c r="Q73" s="65">
        <f t="shared" si="10"/>
        <v>0</v>
      </c>
      <c r="R73" s="65">
        <f t="shared" ref="R73:R136" si="12">IF(ISERROR(M73),1,0)</f>
        <v>0</v>
      </c>
    </row>
    <row r="74" spans="1:18" x14ac:dyDescent="0.25">
      <c r="A74" s="66">
        <f t="shared" ref="A74:A137" si="13">A73+1</f>
        <v>67</v>
      </c>
      <c r="B74" s="69"/>
      <c r="C74" s="66" t="e">
        <f>VLOOKUP(B74,'Measure&amp;Incentive Picklist'!E:J,2,FALSE)</f>
        <v>#N/A</v>
      </c>
      <c r="D74" s="69"/>
      <c r="E74" s="70"/>
      <c r="F74" s="70"/>
      <c r="G74" s="70"/>
      <c r="H74" s="70"/>
      <c r="I74" s="69"/>
      <c r="J74" s="69"/>
      <c r="K74" s="71"/>
      <c r="L74" s="71"/>
      <c r="M74" s="72" t="str">
        <f t="shared" si="11"/>
        <v/>
      </c>
      <c r="N74" s="85" t="str">
        <f t="shared" si="8"/>
        <v/>
      </c>
      <c r="O74" s="127"/>
      <c r="P74" s="65">
        <f t="shared" si="9"/>
        <v>0</v>
      </c>
      <c r="Q74" s="65">
        <f t="shared" si="10"/>
        <v>0</v>
      </c>
      <c r="R74" s="65">
        <f t="shared" si="12"/>
        <v>0</v>
      </c>
    </row>
    <row r="75" spans="1:18" x14ac:dyDescent="0.25">
      <c r="A75" s="66">
        <f t="shared" si="13"/>
        <v>68</v>
      </c>
      <c r="B75" s="69"/>
      <c r="C75" s="66" t="e">
        <f>VLOOKUP(B75,'Measure&amp;Incentive Picklist'!E:J,2,FALSE)</f>
        <v>#N/A</v>
      </c>
      <c r="D75" s="69"/>
      <c r="E75" s="70"/>
      <c r="F75" s="70"/>
      <c r="G75" s="70"/>
      <c r="H75" s="70"/>
      <c r="I75" s="69"/>
      <c r="J75" s="69"/>
      <c r="K75" s="71"/>
      <c r="L75" s="71"/>
      <c r="M75" s="72" t="str">
        <f t="shared" si="11"/>
        <v/>
      </c>
      <c r="N75" s="85" t="str">
        <f t="shared" si="8"/>
        <v/>
      </c>
      <c r="O75" s="127"/>
      <c r="P75" s="65">
        <f t="shared" si="9"/>
        <v>0</v>
      </c>
      <c r="Q75" s="65">
        <f t="shared" si="10"/>
        <v>0</v>
      </c>
      <c r="R75" s="65">
        <f t="shared" si="12"/>
        <v>0</v>
      </c>
    </row>
    <row r="76" spans="1:18" x14ac:dyDescent="0.25">
      <c r="A76" s="66">
        <f t="shared" si="13"/>
        <v>69</v>
      </c>
      <c r="B76" s="69"/>
      <c r="C76" s="66" t="e">
        <f>VLOOKUP(B76,'Measure&amp;Incentive Picklist'!E:J,2,FALSE)</f>
        <v>#N/A</v>
      </c>
      <c r="D76" s="69"/>
      <c r="E76" s="70"/>
      <c r="F76" s="70"/>
      <c r="G76" s="70"/>
      <c r="H76" s="70"/>
      <c r="I76" s="69"/>
      <c r="J76" s="69"/>
      <c r="K76" s="71"/>
      <c r="L76" s="71"/>
      <c r="M76" s="72" t="str">
        <f t="shared" si="11"/>
        <v/>
      </c>
      <c r="N76" s="85" t="str">
        <f t="shared" si="8"/>
        <v/>
      </c>
      <c r="O76" s="127"/>
      <c r="P76" s="65">
        <f t="shared" si="9"/>
        <v>0</v>
      </c>
      <c r="Q76" s="65">
        <f t="shared" si="10"/>
        <v>0</v>
      </c>
      <c r="R76" s="65">
        <f t="shared" si="12"/>
        <v>0</v>
      </c>
    </row>
    <row r="77" spans="1:18" x14ac:dyDescent="0.25">
      <c r="A77" s="66">
        <f t="shared" si="13"/>
        <v>70</v>
      </c>
      <c r="B77" s="69"/>
      <c r="C77" s="66" t="e">
        <f>VLOOKUP(B77,'Measure&amp;Incentive Picklist'!E:J,2,FALSE)</f>
        <v>#N/A</v>
      </c>
      <c r="D77" s="69"/>
      <c r="E77" s="70"/>
      <c r="F77" s="70"/>
      <c r="G77" s="70"/>
      <c r="H77" s="70"/>
      <c r="I77" s="69"/>
      <c r="J77" s="69"/>
      <c r="K77" s="71"/>
      <c r="L77" s="71"/>
      <c r="M77" s="72" t="str">
        <f t="shared" si="11"/>
        <v/>
      </c>
      <c r="N77" s="85" t="str">
        <f t="shared" si="8"/>
        <v/>
      </c>
      <c r="O77" s="127"/>
      <c r="P77" s="65">
        <f t="shared" si="9"/>
        <v>0</v>
      </c>
      <c r="Q77" s="65">
        <f t="shared" si="10"/>
        <v>0</v>
      </c>
      <c r="R77" s="65">
        <f t="shared" si="12"/>
        <v>0</v>
      </c>
    </row>
    <row r="78" spans="1:18" x14ac:dyDescent="0.25">
      <c r="A78" s="66">
        <f t="shared" si="13"/>
        <v>71</v>
      </c>
      <c r="B78" s="69"/>
      <c r="C78" s="66" t="e">
        <f>VLOOKUP(B78,'Measure&amp;Incentive Picklist'!E:J,2,FALSE)</f>
        <v>#N/A</v>
      </c>
      <c r="D78" s="69"/>
      <c r="E78" s="70"/>
      <c r="F78" s="70"/>
      <c r="G78" s="70"/>
      <c r="H78" s="70"/>
      <c r="I78" s="69"/>
      <c r="J78" s="69"/>
      <c r="K78" s="71"/>
      <c r="L78" s="71"/>
      <c r="M78" s="72" t="str">
        <f t="shared" si="11"/>
        <v/>
      </c>
      <c r="N78" s="85" t="str">
        <f t="shared" si="8"/>
        <v/>
      </c>
      <c r="O78" s="127"/>
      <c r="P78" s="65">
        <f t="shared" si="9"/>
        <v>0</v>
      </c>
      <c r="Q78" s="65">
        <f t="shared" si="10"/>
        <v>0</v>
      </c>
      <c r="R78" s="65">
        <f t="shared" si="12"/>
        <v>0</v>
      </c>
    </row>
    <row r="79" spans="1:18" x14ac:dyDescent="0.25">
      <c r="A79" s="66">
        <f t="shared" si="13"/>
        <v>72</v>
      </c>
      <c r="B79" s="69"/>
      <c r="C79" s="66" t="e">
        <f>VLOOKUP(B79,'Measure&amp;Incentive Picklist'!E:J,2,FALSE)</f>
        <v>#N/A</v>
      </c>
      <c r="D79" s="69"/>
      <c r="E79" s="70"/>
      <c r="F79" s="70"/>
      <c r="G79" s="70"/>
      <c r="H79" s="70"/>
      <c r="I79" s="69"/>
      <c r="J79" s="69"/>
      <c r="K79" s="71"/>
      <c r="L79" s="71"/>
      <c r="M79" s="72" t="str">
        <f t="shared" si="11"/>
        <v/>
      </c>
      <c r="N79" s="85" t="str">
        <f t="shared" si="8"/>
        <v/>
      </c>
      <c r="O79" s="127"/>
      <c r="P79" s="65">
        <f t="shared" si="9"/>
        <v>0</v>
      </c>
      <c r="Q79" s="65">
        <f t="shared" si="10"/>
        <v>0</v>
      </c>
      <c r="R79" s="65">
        <f t="shared" si="12"/>
        <v>0</v>
      </c>
    </row>
    <row r="80" spans="1:18" x14ac:dyDescent="0.25">
      <c r="A80" s="66">
        <f t="shared" si="13"/>
        <v>73</v>
      </c>
      <c r="B80" s="69"/>
      <c r="C80" s="66" t="e">
        <f>VLOOKUP(B80,'Measure&amp;Incentive Picklist'!E:J,2,FALSE)</f>
        <v>#N/A</v>
      </c>
      <c r="D80" s="69"/>
      <c r="E80" s="70"/>
      <c r="F80" s="70"/>
      <c r="G80" s="70"/>
      <c r="H80" s="70"/>
      <c r="I80" s="69"/>
      <c r="J80" s="69"/>
      <c r="K80" s="71"/>
      <c r="L80" s="71"/>
      <c r="M80" s="72" t="str">
        <f t="shared" si="11"/>
        <v/>
      </c>
      <c r="N80" s="85" t="str">
        <f t="shared" si="8"/>
        <v/>
      </c>
      <c r="O80" s="127"/>
      <c r="P80" s="65">
        <f t="shared" si="9"/>
        <v>0</v>
      </c>
      <c r="Q80" s="65">
        <f t="shared" si="10"/>
        <v>0</v>
      </c>
      <c r="R80" s="65">
        <f t="shared" si="12"/>
        <v>0</v>
      </c>
    </row>
    <row r="81" spans="1:18" x14ac:dyDescent="0.25">
      <c r="A81" s="66">
        <f t="shared" si="13"/>
        <v>74</v>
      </c>
      <c r="B81" s="69"/>
      <c r="C81" s="66" t="e">
        <f>VLOOKUP(B81,'Measure&amp;Incentive Picklist'!E:J,2,FALSE)</f>
        <v>#N/A</v>
      </c>
      <c r="D81" s="69"/>
      <c r="E81" s="70"/>
      <c r="F81" s="70"/>
      <c r="G81" s="70"/>
      <c r="H81" s="70"/>
      <c r="I81" s="69"/>
      <c r="J81" s="69"/>
      <c r="K81" s="71"/>
      <c r="L81" s="71"/>
      <c r="M81" s="72" t="str">
        <f t="shared" si="11"/>
        <v/>
      </c>
      <c r="N81" s="85" t="str">
        <f t="shared" si="8"/>
        <v/>
      </c>
      <c r="O81" s="127"/>
      <c r="P81" s="65">
        <f t="shared" si="9"/>
        <v>0</v>
      </c>
      <c r="Q81" s="65">
        <f t="shared" si="10"/>
        <v>0</v>
      </c>
      <c r="R81" s="65">
        <f t="shared" si="12"/>
        <v>0</v>
      </c>
    </row>
    <row r="82" spans="1:18" x14ac:dyDescent="0.25">
      <c r="A82" s="66">
        <f t="shared" si="13"/>
        <v>75</v>
      </c>
      <c r="B82" s="69"/>
      <c r="C82" s="66" t="e">
        <f>VLOOKUP(B82,'Measure&amp;Incentive Picklist'!E:J,2,FALSE)</f>
        <v>#N/A</v>
      </c>
      <c r="D82" s="69"/>
      <c r="E82" s="70"/>
      <c r="F82" s="70"/>
      <c r="G82" s="70"/>
      <c r="H82" s="70"/>
      <c r="I82" s="69"/>
      <c r="J82" s="69"/>
      <c r="K82" s="71"/>
      <c r="L82" s="71"/>
      <c r="M82" s="72" t="str">
        <f t="shared" si="11"/>
        <v/>
      </c>
      <c r="N82" s="85" t="str">
        <f t="shared" si="8"/>
        <v/>
      </c>
      <c r="O82" s="127"/>
      <c r="P82" s="65">
        <f t="shared" si="9"/>
        <v>0</v>
      </c>
      <c r="Q82" s="65">
        <f t="shared" si="10"/>
        <v>0</v>
      </c>
      <c r="R82" s="65">
        <f t="shared" si="12"/>
        <v>0</v>
      </c>
    </row>
    <row r="83" spans="1:18" x14ac:dyDescent="0.25">
      <c r="A83" s="66">
        <f t="shared" si="13"/>
        <v>76</v>
      </c>
      <c r="B83" s="69"/>
      <c r="C83" s="66" t="e">
        <f>VLOOKUP(B83,'Measure&amp;Incentive Picklist'!E:J,2,FALSE)</f>
        <v>#N/A</v>
      </c>
      <c r="D83" s="69"/>
      <c r="E83" s="70"/>
      <c r="F83" s="70"/>
      <c r="G83" s="70"/>
      <c r="H83" s="70"/>
      <c r="I83" s="69"/>
      <c r="J83" s="69"/>
      <c r="K83" s="71"/>
      <c r="L83" s="71"/>
      <c r="M83" s="72" t="str">
        <f t="shared" si="11"/>
        <v/>
      </c>
      <c r="N83" s="85" t="str">
        <f t="shared" si="8"/>
        <v/>
      </c>
      <c r="O83" s="127"/>
      <c r="P83" s="65">
        <f t="shared" si="9"/>
        <v>0</v>
      </c>
      <c r="Q83" s="65">
        <f t="shared" si="10"/>
        <v>0</v>
      </c>
      <c r="R83" s="65">
        <f t="shared" si="12"/>
        <v>0</v>
      </c>
    </row>
    <row r="84" spans="1:18" x14ac:dyDescent="0.25">
      <c r="A84" s="66">
        <f t="shared" si="13"/>
        <v>77</v>
      </c>
      <c r="B84" s="69"/>
      <c r="C84" s="66" t="e">
        <f>VLOOKUP(B84,'Measure&amp;Incentive Picklist'!E:J,2,FALSE)</f>
        <v>#N/A</v>
      </c>
      <c r="D84" s="69"/>
      <c r="E84" s="70"/>
      <c r="F84" s="70"/>
      <c r="G84" s="70"/>
      <c r="H84" s="70"/>
      <c r="I84" s="69"/>
      <c r="J84" s="69"/>
      <c r="K84" s="71"/>
      <c r="L84" s="71"/>
      <c r="M84" s="72" t="str">
        <f t="shared" si="11"/>
        <v/>
      </c>
      <c r="N84" s="85" t="str">
        <f t="shared" si="8"/>
        <v/>
      </c>
      <c r="O84" s="127"/>
      <c r="P84" s="65">
        <f t="shared" si="9"/>
        <v>0</v>
      </c>
      <c r="Q84" s="65">
        <f t="shared" si="10"/>
        <v>0</v>
      </c>
      <c r="R84" s="65">
        <f t="shared" si="12"/>
        <v>0</v>
      </c>
    </row>
    <row r="85" spans="1:18" x14ac:dyDescent="0.25">
      <c r="A85" s="66">
        <f t="shared" si="13"/>
        <v>78</v>
      </c>
      <c r="B85" s="69"/>
      <c r="C85" s="66" t="e">
        <f>VLOOKUP(B85,'Measure&amp;Incentive Picklist'!E:J,2,FALSE)</f>
        <v>#N/A</v>
      </c>
      <c r="D85" s="69"/>
      <c r="E85" s="70"/>
      <c r="F85" s="70"/>
      <c r="G85" s="70"/>
      <c r="H85" s="70"/>
      <c r="I85" s="69"/>
      <c r="J85" s="69"/>
      <c r="K85" s="71"/>
      <c r="L85" s="71"/>
      <c r="M85" s="72" t="str">
        <f t="shared" si="11"/>
        <v/>
      </c>
      <c r="N85" s="85" t="str">
        <f t="shared" si="8"/>
        <v/>
      </c>
      <c r="O85" s="127"/>
      <c r="P85" s="65">
        <f t="shared" si="9"/>
        <v>0</v>
      </c>
      <c r="Q85" s="65">
        <f t="shared" si="10"/>
        <v>0</v>
      </c>
      <c r="R85" s="65">
        <f t="shared" si="12"/>
        <v>0</v>
      </c>
    </row>
    <row r="86" spans="1:18" x14ac:dyDescent="0.25">
      <c r="A86" s="66">
        <f t="shared" si="13"/>
        <v>79</v>
      </c>
      <c r="B86" s="69"/>
      <c r="C86" s="66" t="e">
        <f>VLOOKUP(B86,'Measure&amp;Incentive Picklist'!E:J,2,FALSE)</f>
        <v>#N/A</v>
      </c>
      <c r="D86" s="69"/>
      <c r="E86" s="70"/>
      <c r="F86" s="70"/>
      <c r="G86" s="70"/>
      <c r="H86" s="70"/>
      <c r="I86" s="69"/>
      <c r="J86" s="69"/>
      <c r="K86" s="71"/>
      <c r="L86" s="71"/>
      <c r="M86" s="72" t="str">
        <f t="shared" si="11"/>
        <v/>
      </c>
      <c r="N86" s="85" t="str">
        <f t="shared" si="8"/>
        <v/>
      </c>
      <c r="O86" s="127"/>
      <c r="P86" s="65">
        <f t="shared" si="9"/>
        <v>0</v>
      </c>
      <c r="Q86" s="65">
        <f t="shared" si="10"/>
        <v>0</v>
      </c>
      <c r="R86" s="65">
        <f t="shared" si="12"/>
        <v>0</v>
      </c>
    </row>
    <row r="87" spans="1:18" x14ac:dyDescent="0.25">
      <c r="A87" s="66">
        <f t="shared" si="13"/>
        <v>80</v>
      </c>
      <c r="B87" s="69"/>
      <c r="C87" s="66" t="e">
        <f>VLOOKUP(B87,'Measure&amp;Incentive Picklist'!E:J,2,FALSE)</f>
        <v>#N/A</v>
      </c>
      <c r="D87" s="69"/>
      <c r="E87" s="70"/>
      <c r="F87" s="70"/>
      <c r="G87" s="70"/>
      <c r="H87" s="70"/>
      <c r="I87" s="69"/>
      <c r="J87" s="69"/>
      <c r="K87" s="71"/>
      <c r="L87" s="71"/>
      <c r="M87" s="72" t="str">
        <f t="shared" si="11"/>
        <v/>
      </c>
      <c r="N87" s="85" t="str">
        <f t="shared" si="8"/>
        <v/>
      </c>
      <c r="O87" s="127"/>
      <c r="P87" s="65">
        <f t="shared" si="9"/>
        <v>0</v>
      </c>
      <c r="Q87" s="65">
        <f t="shared" si="10"/>
        <v>0</v>
      </c>
      <c r="R87" s="65">
        <f t="shared" si="12"/>
        <v>0</v>
      </c>
    </row>
    <row r="88" spans="1:18" x14ac:dyDescent="0.25">
      <c r="A88" s="66">
        <f t="shared" si="13"/>
        <v>81</v>
      </c>
      <c r="B88" s="69"/>
      <c r="C88" s="66" t="e">
        <f>VLOOKUP(B88,'Measure&amp;Incentive Picklist'!E:J,2,FALSE)</f>
        <v>#N/A</v>
      </c>
      <c r="D88" s="69"/>
      <c r="E88" s="70"/>
      <c r="F88" s="70"/>
      <c r="G88" s="70"/>
      <c r="H88" s="70"/>
      <c r="I88" s="69"/>
      <c r="J88" s="69"/>
      <c r="K88" s="71"/>
      <c r="L88" s="71"/>
      <c r="M88" s="72" t="str">
        <f t="shared" si="11"/>
        <v/>
      </c>
      <c r="N88" s="85" t="str">
        <f t="shared" si="8"/>
        <v/>
      </c>
      <c r="O88" s="127"/>
      <c r="P88" s="65">
        <f t="shared" si="9"/>
        <v>0</v>
      </c>
      <c r="Q88" s="65">
        <f t="shared" si="10"/>
        <v>0</v>
      </c>
      <c r="R88" s="65">
        <f t="shared" si="12"/>
        <v>0</v>
      </c>
    </row>
    <row r="89" spans="1:18" x14ac:dyDescent="0.25">
      <c r="A89" s="66">
        <f t="shared" si="13"/>
        <v>82</v>
      </c>
      <c r="B89" s="69"/>
      <c r="C89" s="66" t="e">
        <f>VLOOKUP(B89,'Measure&amp;Incentive Picklist'!E:J,2,FALSE)</f>
        <v>#N/A</v>
      </c>
      <c r="D89" s="69"/>
      <c r="E89" s="70"/>
      <c r="F89" s="70"/>
      <c r="G89" s="70"/>
      <c r="H89" s="70"/>
      <c r="I89" s="69"/>
      <c r="J89" s="69"/>
      <c r="K89" s="71"/>
      <c r="L89" s="71"/>
      <c r="M89" s="72" t="str">
        <f t="shared" si="11"/>
        <v/>
      </c>
      <c r="N89" s="85" t="str">
        <f t="shared" si="8"/>
        <v/>
      </c>
      <c r="O89" s="127"/>
      <c r="P89" s="65">
        <f t="shared" si="9"/>
        <v>0</v>
      </c>
      <c r="Q89" s="65">
        <f t="shared" si="10"/>
        <v>0</v>
      </c>
      <c r="R89" s="65">
        <f t="shared" si="12"/>
        <v>0</v>
      </c>
    </row>
    <row r="90" spans="1:18" x14ac:dyDescent="0.25">
      <c r="A90" s="66">
        <f t="shared" si="13"/>
        <v>83</v>
      </c>
      <c r="B90" s="69"/>
      <c r="C90" s="66" t="e">
        <f>VLOOKUP(B90,'Measure&amp;Incentive Picklist'!E:J,2,FALSE)</f>
        <v>#N/A</v>
      </c>
      <c r="D90" s="69"/>
      <c r="E90" s="70"/>
      <c r="F90" s="70"/>
      <c r="G90" s="70"/>
      <c r="H90" s="70"/>
      <c r="I90" s="69"/>
      <c r="J90" s="69"/>
      <c r="K90" s="71"/>
      <c r="L90" s="71"/>
      <c r="M90" s="72" t="str">
        <f t="shared" si="11"/>
        <v/>
      </c>
      <c r="N90" s="85" t="str">
        <f t="shared" si="8"/>
        <v/>
      </c>
      <c r="O90" s="127"/>
      <c r="P90" s="65">
        <f t="shared" si="9"/>
        <v>0</v>
      </c>
      <c r="Q90" s="65">
        <f t="shared" si="10"/>
        <v>0</v>
      </c>
      <c r="R90" s="65">
        <f t="shared" si="12"/>
        <v>0</v>
      </c>
    </row>
    <row r="91" spans="1:18" x14ac:dyDescent="0.25">
      <c r="A91" s="66">
        <f t="shared" si="13"/>
        <v>84</v>
      </c>
      <c r="B91" s="69"/>
      <c r="C91" s="66" t="e">
        <f>VLOOKUP(B91,'Measure&amp;Incentive Picklist'!E:J,2,FALSE)</f>
        <v>#N/A</v>
      </c>
      <c r="D91" s="69"/>
      <c r="E91" s="70"/>
      <c r="F91" s="70"/>
      <c r="G91" s="70"/>
      <c r="H91" s="70"/>
      <c r="I91" s="69"/>
      <c r="J91" s="69"/>
      <c r="K91" s="71"/>
      <c r="L91" s="71"/>
      <c r="M91" s="72" t="str">
        <f t="shared" si="11"/>
        <v/>
      </c>
      <c r="N91" s="85" t="str">
        <f t="shared" si="8"/>
        <v/>
      </c>
      <c r="O91" s="127"/>
      <c r="P91" s="65">
        <f t="shared" si="9"/>
        <v>0</v>
      </c>
      <c r="Q91" s="65">
        <f t="shared" si="10"/>
        <v>0</v>
      </c>
      <c r="R91" s="65">
        <f t="shared" si="12"/>
        <v>0</v>
      </c>
    </row>
    <row r="92" spans="1:18" x14ac:dyDescent="0.25">
      <c r="A92" s="66">
        <f t="shared" si="13"/>
        <v>85</v>
      </c>
      <c r="B92" s="69"/>
      <c r="C92" s="66" t="e">
        <f>VLOOKUP(B92,'Measure&amp;Incentive Picklist'!E:J,2,FALSE)</f>
        <v>#N/A</v>
      </c>
      <c r="D92" s="69"/>
      <c r="E92" s="70"/>
      <c r="F92" s="70"/>
      <c r="G92" s="70"/>
      <c r="H92" s="70"/>
      <c r="I92" s="69"/>
      <c r="J92" s="69"/>
      <c r="K92" s="71"/>
      <c r="L92" s="71"/>
      <c r="M92" s="72" t="str">
        <f t="shared" si="11"/>
        <v/>
      </c>
      <c r="N92" s="85" t="str">
        <f t="shared" si="8"/>
        <v/>
      </c>
      <c r="O92" s="127"/>
      <c r="P92" s="65">
        <f t="shared" si="9"/>
        <v>0</v>
      </c>
      <c r="Q92" s="65">
        <f t="shared" si="10"/>
        <v>0</v>
      </c>
      <c r="R92" s="65">
        <f t="shared" si="12"/>
        <v>0</v>
      </c>
    </row>
    <row r="93" spans="1:18" x14ac:dyDescent="0.25">
      <c r="A93" s="66">
        <f t="shared" si="13"/>
        <v>86</v>
      </c>
      <c r="B93" s="69"/>
      <c r="C93" s="66" t="e">
        <f>VLOOKUP(B93,'Measure&amp;Incentive Picklist'!E:J,2,FALSE)</f>
        <v>#N/A</v>
      </c>
      <c r="D93" s="69"/>
      <c r="E93" s="70"/>
      <c r="F93" s="70"/>
      <c r="G93" s="70"/>
      <c r="H93" s="70"/>
      <c r="I93" s="69"/>
      <c r="J93" s="69"/>
      <c r="K93" s="71"/>
      <c r="L93" s="71"/>
      <c r="M93" s="72" t="str">
        <f t="shared" si="11"/>
        <v/>
      </c>
      <c r="N93" s="85" t="str">
        <f t="shared" si="8"/>
        <v/>
      </c>
      <c r="O93" s="127"/>
      <c r="P93" s="65">
        <f t="shared" si="9"/>
        <v>0</v>
      </c>
      <c r="Q93" s="65">
        <f t="shared" si="10"/>
        <v>0</v>
      </c>
      <c r="R93" s="65">
        <f t="shared" si="12"/>
        <v>0</v>
      </c>
    </row>
    <row r="94" spans="1:18" x14ac:dyDescent="0.25">
      <c r="A94" s="66">
        <f t="shared" si="13"/>
        <v>87</v>
      </c>
      <c r="B94" s="69"/>
      <c r="C94" s="66" t="e">
        <f>VLOOKUP(B94,'Measure&amp;Incentive Picklist'!E:J,2,FALSE)</f>
        <v>#N/A</v>
      </c>
      <c r="D94" s="69"/>
      <c r="E94" s="70"/>
      <c r="F94" s="70"/>
      <c r="G94" s="70"/>
      <c r="H94" s="70"/>
      <c r="I94" s="69"/>
      <c r="J94" s="69"/>
      <c r="K94" s="71"/>
      <c r="L94" s="71"/>
      <c r="M94" s="72" t="str">
        <f t="shared" si="11"/>
        <v/>
      </c>
      <c r="N94" s="85" t="str">
        <f t="shared" si="8"/>
        <v/>
      </c>
      <c r="O94" s="127"/>
      <c r="P94" s="65">
        <f t="shared" si="9"/>
        <v>0</v>
      </c>
      <c r="Q94" s="65">
        <f t="shared" si="10"/>
        <v>0</v>
      </c>
      <c r="R94" s="65">
        <f t="shared" si="12"/>
        <v>0</v>
      </c>
    </row>
    <row r="95" spans="1:18" x14ac:dyDescent="0.25">
      <c r="A95" s="66">
        <f t="shared" si="13"/>
        <v>88</v>
      </c>
      <c r="B95" s="69"/>
      <c r="C95" s="66" t="e">
        <f>VLOOKUP(B95,'Measure&amp;Incentive Picklist'!E:J,2,FALSE)</f>
        <v>#N/A</v>
      </c>
      <c r="D95" s="69"/>
      <c r="E95" s="70"/>
      <c r="F95" s="70"/>
      <c r="G95" s="70"/>
      <c r="H95" s="70"/>
      <c r="I95" s="69"/>
      <c r="J95" s="69"/>
      <c r="K95" s="71"/>
      <c r="L95" s="71"/>
      <c r="M95" s="72" t="str">
        <f t="shared" si="11"/>
        <v/>
      </c>
      <c r="N95" s="85" t="str">
        <f t="shared" si="8"/>
        <v/>
      </c>
      <c r="O95" s="127"/>
      <c r="P95" s="65">
        <f t="shared" si="9"/>
        <v>0</v>
      </c>
      <c r="Q95" s="65">
        <f t="shared" si="10"/>
        <v>0</v>
      </c>
      <c r="R95" s="65">
        <f t="shared" si="12"/>
        <v>0</v>
      </c>
    </row>
    <row r="96" spans="1:18" x14ac:dyDescent="0.25">
      <c r="A96" s="66">
        <f t="shared" si="13"/>
        <v>89</v>
      </c>
      <c r="B96" s="69"/>
      <c r="C96" s="66" t="e">
        <f>VLOOKUP(B96,'Measure&amp;Incentive Picklist'!E:J,2,FALSE)</f>
        <v>#N/A</v>
      </c>
      <c r="D96" s="69"/>
      <c r="E96" s="70"/>
      <c r="F96" s="70"/>
      <c r="G96" s="70"/>
      <c r="H96" s="70"/>
      <c r="I96" s="69"/>
      <c r="J96" s="69"/>
      <c r="K96" s="71"/>
      <c r="L96" s="71"/>
      <c r="M96" s="72" t="str">
        <f t="shared" si="11"/>
        <v/>
      </c>
      <c r="N96" s="85" t="str">
        <f t="shared" si="8"/>
        <v/>
      </c>
      <c r="O96" s="127"/>
      <c r="P96" s="65">
        <f t="shared" si="9"/>
        <v>0</v>
      </c>
      <c r="Q96" s="65">
        <f t="shared" si="10"/>
        <v>0</v>
      </c>
      <c r="R96" s="65">
        <f t="shared" si="12"/>
        <v>0</v>
      </c>
    </row>
    <row r="97" spans="1:18" x14ac:dyDescent="0.25">
      <c r="A97" s="66">
        <f t="shared" si="13"/>
        <v>90</v>
      </c>
      <c r="B97" s="69"/>
      <c r="C97" s="66" t="e">
        <f>VLOOKUP(B97,'Measure&amp;Incentive Picklist'!E:J,2,FALSE)</f>
        <v>#N/A</v>
      </c>
      <c r="D97" s="69"/>
      <c r="E97" s="70"/>
      <c r="F97" s="70"/>
      <c r="G97" s="70"/>
      <c r="H97" s="70"/>
      <c r="I97" s="69"/>
      <c r="J97" s="69"/>
      <c r="K97" s="71"/>
      <c r="L97" s="71"/>
      <c r="M97" s="72" t="str">
        <f t="shared" si="11"/>
        <v/>
      </c>
      <c r="N97" s="85" t="str">
        <f t="shared" si="8"/>
        <v/>
      </c>
      <c r="O97" s="127"/>
      <c r="P97" s="65">
        <f t="shared" si="9"/>
        <v>0</v>
      </c>
      <c r="Q97" s="65">
        <f t="shared" si="10"/>
        <v>0</v>
      </c>
      <c r="R97" s="65">
        <f t="shared" si="12"/>
        <v>0</v>
      </c>
    </row>
    <row r="98" spans="1:18" x14ac:dyDescent="0.25">
      <c r="A98" s="66">
        <f t="shared" si="13"/>
        <v>91</v>
      </c>
      <c r="B98" s="69"/>
      <c r="C98" s="66" t="e">
        <f>VLOOKUP(B98,'Measure&amp;Incentive Picklist'!E:J,2,FALSE)</f>
        <v>#N/A</v>
      </c>
      <c r="D98" s="69"/>
      <c r="E98" s="70"/>
      <c r="F98" s="70"/>
      <c r="G98" s="70"/>
      <c r="H98" s="70"/>
      <c r="I98" s="69"/>
      <c r="J98" s="69"/>
      <c r="K98" s="71"/>
      <c r="L98" s="71"/>
      <c r="M98" s="72" t="str">
        <f t="shared" si="11"/>
        <v/>
      </c>
      <c r="N98" s="85" t="str">
        <f t="shared" si="8"/>
        <v/>
      </c>
      <c r="O98" s="127"/>
      <c r="P98" s="65">
        <f t="shared" si="9"/>
        <v>0</v>
      </c>
      <c r="Q98" s="65">
        <f t="shared" si="10"/>
        <v>0</v>
      </c>
      <c r="R98" s="65">
        <f t="shared" si="12"/>
        <v>0</v>
      </c>
    </row>
    <row r="99" spans="1:18" x14ac:dyDescent="0.25">
      <c r="A99" s="66">
        <f t="shared" si="13"/>
        <v>92</v>
      </c>
      <c r="B99" s="69"/>
      <c r="C99" s="66" t="e">
        <f>VLOOKUP(B99,'Measure&amp;Incentive Picklist'!E:J,2,FALSE)</f>
        <v>#N/A</v>
      </c>
      <c r="D99" s="69"/>
      <c r="E99" s="70"/>
      <c r="F99" s="70"/>
      <c r="G99" s="70"/>
      <c r="H99" s="70"/>
      <c r="I99" s="69"/>
      <c r="J99" s="69"/>
      <c r="K99" s="71"/>
      <c r="L99" s="71"/>
      <c r="M99" s="72" t="str">
        <f t="shared" si="11"/>
        <v/>
      </c>
      <c r="N99" s="85" t="str">
        <f t="shared" si="8"/>
        <v/>
      </c>
      <c r="O99" s="127"/>
      <c r="P99" s="65">
        <f t="shared" si="9"/>
        <v>0</v>
      </c>
      <c r="Q99" s="65">
        <f t="shared" si="10"/>
        <v>0</v>
      </c>
      <c r="R99" s="65">
        <f t="shared" si="12"/>
        <v>0</v>
      </c>
    </row>
    <row r="100" spans="1:18" x14ac:dyDescent="0.25">
      <c r="A100" s="66">
        <f t="shared" si="13"/>
        <v>93</v>
      </c>
      <c r="B100" s="69"/>
      <c r="C100" s="66" t="e">
        <f>VLOOKUP(B100,'Measure&amp;Incentive Picklist'!E:J,2,FALSE)</f>
        <v>#N/A</v>
      </c>
      <c r="D100" s="69"/>
      <c r="E100" s="70"/>
      <c r="F100" s="70"/>
      <c r="G100" s="70"/>
      <c r="H100" s="70"/>
      <c r="I100" s="69"/>
      <c r="J100" s="69"/>
      <c r="K100" s="71"/>
      <c r="L100" s="71"/>
      <c r="M100" s="72" t="str">
        <f t="shared" si="11"/>
        <v/>
      </c>
      <c r="N100" s="85" t="str">
        <f t="shared" si="8"/>
        <v/>
      </c>
      <c r="O100" s="127"/>
      <c r="P100" s="65">
        <f t="shared" si="9"/>
        <v>0</v>
      </c>
      <c r="Q100" s="65">
        <f t="shared" si="10"/>
        <v>0</v>
      </c>
      <c r="R100" s="65">
        <f t="shared" si="12"/>
        <v>0</v>
      </c>
    </row>
    <row r="101" spans="1:18" x14ac:dyDescent="0.25">
      <c r="A101" s="66">
        <f t="shared" si="13"/>
        <v>94</v>
      </c>
      <c r="B101" s="69"/>
      <c r="C101" s="66" t="e">
        <f>VLOOKUP(B101,'Measure&amp;Incentive Picklist'!E:J,2,FALSE)</f>
        <v>#N/A</v>
      </c>
      <c r="D101" s="69"/>
      <c r="E101" s="70"/>
      <c r="F101" s="70"/>
      <c r="G101" s="70"/>
      <c r="H101" s="70"/>
      <c r="I101" s="69"/>
      <c r="J101" s="69"/>
      <c r="K101" s="71"/>
      <c r="L101" s="71"/>
      <c r="M101" s="72" t="str">
        <f t="shared" si="11"/>
        <v/>
      </c>
      <c r="N101" s="85" t="str">
        <f t="shared" si="8"/>
        <v/>
      </c>
      <c r="O101" s="127"/>
      <c r="P101" s="65">
        <f t="shared" si="9"/>
        <v>0</v>
      </c>
      <c r="Q101" s="65">
        <f t="shared" si="10"/>
        <v>0</v>
      </c>
      <c r="R101" s="65">
        <f t="shared" si="12"/>
        <v>0</v>
      </c>
    </row>
    <row r="102" spans="1:18" x14ac:dyDescent="0.25">
      <c r="A102" s="66">
        <f t="shared" si="13"/>
        <v>95</v>
      </c>
      <c r="B102" s="69"/>
      <c r="C102" s="66" t="e">
        <f>VLOOKUP(B102,'Measure&amp;Incentive Picklist'!E:J,2,FALSE)</f>
        <v>#N/A</v>
      </c>
      <c r="D102" s="69"/>
      <c r="E102" s="70"/>
      <c r="F102" s="70"/>
      <c r="G102" s="70"/>
      <c r="H102" s="70"/>
      <c r="I102" s="69"/>
      <c r="J102" s="69"/>
      <c r="K102" s="71"/>
      <c r="L102" s="71"/>
      <c r="M102" s="72" t="str">
        <f t="shared" si="11"/>
        <v/>
      </c>
      <c r="N102" s="85" t="str">
        <f t="shared" si="8"/>
        <v/>
      </c>
      <c r="O102" s="127"/>
      <c r="P102" s="65">
        <f t="shared" si="9"/>
        <v>0</v>
      </c>
      <c r="Q102" s="65">
        <f t="shared" si="10"/>
        <v>0</v>
      </c>
      <c r="R102" s="65">
        <f t="shared" si="12"/>
        <v>0</v>
      </c>
    </row>
    <row r="103" spans="1:18" x14ac:dyDescent="0.25">
      <c r="A103" s="66">
        <f t="shared" si="13"/>
        <v>96</v>
      </c>
      <c r="B103" s="69"/>
      <c r="C103" s="66" t="e">
        <f>VLOOKUP(B103,'Measure&amp;Incentive Picklist'!E:J,2,FALSE)</f>
        <v>#N/A</v>
      </c>
      <c r="D103" s="69"/>
      <c r="E103" s="70"/>
      <c r="F103" s="70"/>
      <c r="G103" s="70"/>
      <c r="H103" s="70"/>
      <c r="I103" s="69"/>
      <c r="J103" s="69"/>
      <c r="K103" s="71"/>
      <c r="L103" s="71"/>
      <c r="M103" s="72" t="str">
        <f t="shared" si="11"/>
        <v/>
      </c>
      <c r="N103" s="85" t="str">
        <f t="shared" si="8"/>
        <v/>
      </c>
      <c r="O103" s="127"/>
      <c r="P103" s="65">
        <f t="shared" si="9"/>
        <v>0</v>
      </c>
      <c r="Q103" s="65">
        <f t="shared" si="10"/>
        <v>0</v>
      </c>
      <c r="R103" s="65">
        <f t="shared" si="12"/>
        <v>0</v>
      </c>
    </row>
    <row r="104" spans="1:18" x14ac:dyDescent="0.25">
      <c r="A104" s="66">
        <f t="shared" si="13"/>
        <v>97</v>
      </c>
      <c r="B104" s="69"/>
      <c r="C104" s="66" t="e">
        <f>VLOOKUP(B104,'Measure&amp;Incentive Picklist'!E:J,2,FALSE)</f>
        <v>#N/A</v>
      </c>
      <c r="D104" s="69"/>
      <c r="E104" s="70"/>
      <c r="F104" s="70"/>
      <c r="G104" s="70"/>
      <c r="H104" s="70"/>
      <c r="I104" s="69"/>
      <c r="J104" s="69"/>
      <c r="K104" s="71"/>
      <c r="L104" s="71"/>
      <c r="M104" s="72" t="str">
        <f t="shared" si="11"/>
        <v/>
      </c>
      <c r="N104" s="85" t="str">
        <f t="shared" si="8"/>
        <v/>
      </c>
      <c r="O104" s="127"/>
      <c r="P104" s="65">
        <f t="shared" ref="P104:P135" si="14">IF(OR(B104&gt;"",D104&gt;0,E104&gt;0,F104&gt;0,H104&gt;"",I104&gt;0,J104&gt;0,K104&gt;0,L104&gt;0,O104&gt;0),1,0)</f>
        <v>0</v>
      </c>
      <c r="Q104" s="65">
        <f t="shared" ref="Q104:Q135" si="15">IF(AND(B104&gt;0,ISERROR(P104)),1,0)</f>
        <v>0</v>
      </c>
      <c r="R104" s="65">
        <f t="shared" si="12"/>
        <v>0</v>
      </c>
    </row>
    <row r="105" spans="1:18" x14ac:dyDescent="0.25">
      <c r="A105" s="66">
        <f t="shared" si="13"/>
        <v>98</v>
      </c>
      <c r="B105" s="69"/>
      <c r="C105" s="66" t="e">
        <f>VLOOKUP(B105,'Measure&amp;Incentive Picklist'!E:J,2,FALSE)</f>
        <v>#N/A</v>
      </c>
      <c r="D105" s="69"/>
      <c r="E105" s="70"/>
      <c r="F105" s="70"/>
      <c r="G105" s="70"/>
      <c r="H105" s="70"/>
      <c r="I105" s="69"/>
      <c r="J105" s="69"/>
      <c r="K105" s="71"/>
      <c r="L105" s="71"/>
      <c r="M105" s="72" t="str">
        <f t="shared" si="11"/>
        <v/>
      </c>
      <c r="N105" s="85" t="str">
        <f t="shared" si="8"/>
        <v/>
      </c>
      <c r="O105" s="127"/>
      <c r="P105" s="65">
        <f t="shared" si="14"/>
        <v>0</v>
      </c>
      <c r="Q105" s="65">
        <f t="shared" si="15"/>
        <v>0</v>
      </c>
      <c r="R105" s="65">
        <f t="shared" si="12"/>
        <v>0</v>
      </c>
    </row>
    <row r="106" spans="1:18" x14ac:dyDescent="0.25">
      <c r="A106" s="66">
        <f t="shared" si="13"/>
        <v>99</v>
      </c>
      <c r="B106" s="69"/>
      <c r="C106" s="66" t="e">
        <f>VLOOKUP(B106,'Measure&amp;Incentive Picklist'!E:J,2,FALSE)</f>
        <v>#N/A</v>
      </c>
      <c r="D106" s="69"/>
      <c r="E106" s="70"/>
      <c r="F106" s="70"/>
      <c r="G106" s="70"/>
      <c r="H106" s="70"/>
      <c r="I106" s="69"/>
      <c r="J106" s="69"/>
      <c r="K106" s="71"/>
      <c r="L106" s="71"/>
      <c r="M106" s="72" t="str">
        <f t="shared" si="11"/>
        <v/>
      </c>
      <c r="N106" s="85" t="str">
        <f t="shared" si="8"/>
        <v/>
      </c>
      <c r="O106" s="127"/>
      <c r="P106" s="65">
        <f t="shared" si="14"/>
        <v>0</v>
      </c>
      <c r="Q106" s="65">
        <f t="shared" si="15"/>
        <v>0</v>
      </c>
      <c r="R106" s="65">
        <f t="shared" si="12"/>
        <v>0</v>
      </c>
    </row>
    <row r="107" spans="1:18" x14ac:dyDescent="0.25">
      <c r="A107" s="66">
        <f t="shared" si="13"/>
        <v>100</v>
      </c>
      <c r="B107" s="69"/>
      <c r="C107" s="66" t="e">
        <f>VLOOKUP(B107,'Measure&amp;Incentive Picklist'!E:J,2,FALSE)</f>
        <v>#N/A</v>
      </c>
      <c r="D107" s="69"/>
      <c r="E107" s="70"/>
      <c r="F107" s="70"/>
      <c r="G107" s="70"/>
      <c r="H107" s="70"/>
      <c r="I107" s="69"/>
      <c r="J107" s="69"/>
      <c r="K107" s="71"/>
      <c r="L107" s="71"/>
      <c r="M107" s="72" t="str">
        <f t="shared" si="11"/>
        <v/>
      </c>
      <c r="N107" s="85" t="str">
        <f t="shared" si="8"/>
        <v/>
      </c>
      <c r="O107" s="127"/>
      <c r="P107" s="65">
        <f t="shared" si="14"/>
        <v>0</v>
      </c>
      <c r="Q107" s="65">
        <f t="shared" si="15"/>
        <v>0</v>
      </c>
      <c r="R107" s="65">
        <f t="shared" si="12"/>
        <v>0</v>
      </c>
    </row>
    <row r="108" spans="1:18" x14ac:dyDescent="0.25">
      <c r="A108" s="66">
        <f t="shared" si="13"/>
        <v>101</v>
      </c>
      <c r="B108" s="69"/>
      <c r="C108" s="66" t="e">
        <f>VLOOKUP(B108,'Measure&amp;Incentive Picklist'!E:J,2,FALSE)</f>
        <v>#N/A</v>
      </c>
      <c r="D108" s="69"/>
      <c r="E108" s="70"/>
      <c r="F108" s="70"/>
      <c r="G108" s="70"/>
      <c r="H108" s="70"/>
      <c r="I108" s="69"/>
      <c r="J108" s="69"/>
      <c r="K108" s="71"/>
      <c r="L108" s="71"/>
      <c r="M108" s="72" t="str">
        <f t="shared" si="11"/>
        <v/>
      </c>
      <c r="N108" s="85" t="str">
        <f t="shared" si="8"/>
        <v/>
      </c>
      <c r="O108" s="127"/>
      <c r="P108" s="65">
        <f t="shared" si="14"/>
        <v>0</v>
      </c>
      <c r="Q108" s="65">
        <f t="shared" si="15"/>
        <v>0</v>
      </c>
      <c r="R108" s="65">
        <f t="shared" si="12"/>
        <v>0</v>
      </c>
    </row>
    <row r="109" spans="1:18" x14ac:dyDescent="0.25">
      <c r="A109" s="66">
        <f t="shared" si="13"/>
        <v>102</v>
      </c>
      <c r="B109" s="69"/>
      <c r="C109" s="66" t="e">
        <f>VLOOKUP(B109,'Measure&amp;Incentive Picklist'!E:J,2,FALSE)</f>
        <v>#N/A</v>
      </c>
      <c r="D109" s="69"/>
      <c r="E109" s="70"/>
      <c r="F109" s="70"/>
      <c r="G109" s="70"/>
      <c r="H109" s="70"/>
      <c r="I109" s="69"/>
      <c r="J109" s="69"/>
      <c r="K109" s="71"/>
      <c r="L109" s="71"/>
      <c r="M109" s="72" t="str">
        <f t="shared" si="11"/>
        <v/>
      </c>
      <c r="N109" s="85" t="str">
        <f t="shared" si="8"/>
        <v/>
      </c>
      <c r="O109" s="127"/>
      <c r="P109" s="65">
        <f t="shared" si="14"/>
        <v>0</v>
      </c>
      <c r="Q109" s="65">
        <f t="shared" si="15"/>
        <v>0</v>
      </c>
      <c r="R109" s="65">
        <f t="shared" si="12"/>
        <v>0</v>
      </c>
    </row>
    <row r="110" spans="1:18" x14ac:dyDescent="0.25">
      <c r="A110" s="66">
        <f t="shared" si="13"/>
        <v>103</v>
      </c>
      <c r="B110" s="69"/>
      <c r="C110" s="66" t="e">
        <f>VLOOKUP(B110,'Measure&amp;Incentive Picklist'!E:J,2,FALSE)</f>
        <v>#N/A</v>
      </c>
      <c r="D110" s="69"/>
      <c r="E110" s="70"/>
      <c r="F110" s="70"/>
      <c r="G110" s="70"/>
      <c r="H110" s="70"/>
      <c r="I110" s="69"/>
      <c r="J110" s="69"/>
      <c r="K110" s="71"/>
      <c r="L110" s="71"/>
      <c r="M110" s="72" t="str">
        <f t="shared" si="11"/>
        <v/>
      </c>
      <c r="N110" s="85" t="str">
        <f t="shared" si="8"/>
        <v/>
      </c>
      <c r="O110" s="127"/>
      <c r="P110" s="65">
        <f t="shared" si="14"/>
        <v>0</v>
      </c>
      <c r="Q110" s="65">
        <f t="shared" si="15"/>
        <v>0</v>
      </c>
      <c r="R110" s="65">
        <f t="shared" si="12"/>
        <v>0</v>
      </c>
    </row>
    <row r="111" spans="1:18" x14ac:dyDescent="0.25">
      <c r="A111" s="66">
        <f t="shared" si="13"/>
        <v>104</v>
      </c>
      <c r="B111" s="69"/>
      <c r="C111" s="66" t="e">
        <f>VLOOKUP(B111,'Measure&amp;Incentive Picklist'!E:J,2,FALSE)</f>
        <v>#N/A</v>
      </c>
      <c r="D111" s="69"/>
      <c r="E111" s="70"/>
      <c r="F111" s="70"/>
      <c r="G111" s="70"/>
      <c r="H111" s="70"/>
      <c r="I111" s="69"/>
      <c r="J111" s="69"/>
      <c r="K111" s="71"/>
      <c r="L111" s="71"/>
      <c r="M111" s="72" t="str">
        <f t="shared" si="11"/>
        <v/>
      </c>
      <c r="N111" s="85" t="str">
        <f t="shared" si="8"/>
        <v/>
      </c>
      <c r="O111" s="127"/>
      <c r="P111" s="65">
        <f t="shared" si="14"/>
        <v>0</v>
      </c>
      <c r="Q111" s="65">
        <f t="shared" si="15"/>
        <v>0</v>
      </c>
      <c r="R111" s="65">
        <f t="shared" si="12"/>
        <v>0</v>
      </c>
    </row>
    <row r="112" spans="1:18" x14ac:dyDescent="0.25">
      <c r="A112" s="66">
        <f t="shared" si="13"/>
        <v>105</v>
      </c>
      <c r="B112" s="69"/>
      <c r="C112" s="66" t="e">
        <f>VLOOKUP(B112,'Measure&amp;Incentive Picklist'!E:J,2,FALSE)</f>
        <v>#N/A</v>
      </c>
      <c r="D112" s="69"/>
      <c r="E112" s="70"/>
      <c r="F112" s="70"/>
      <c r="G112" s="70"/>
      <c r="H112" s="70"/>
      <c r="I112" s="69"/>
      <c r="J112" s="69"/>
      <c r="K112" s="71"/>
      <c r="L112" s="71"/>
      <c r="M112" s="72" t="str">
        <f t="shared" si="11"/>
        <v/>
      </c>
      <c r="N112" s="85" t="str">
        <f t="shared" si="8"/>
        <v/>
      </c>
      <c r="O112" s="127"/>
      <c r="P112" s="65">
        <f t="shared" si="14"/>
        <v>0</v>
      </c>
      <c r="Q112" s="65">
        <f t="shared" si="15"/>
        <v>0</v>
      </c>
      <c r="R112" s="65">
        <f t="shared" si="12"/>
        <v>0</v>
      </c>
    </row>
    <row r="113" spans="1:18" x14ac:dyDescent="0.25">
      <c r="A113" s="66">
        <f t="shared" si="13"/>
        <v>106</v>
      </c>
      <c r="B113" s="69"/>
      <c r="C113" s="66" t="e">
        <f>VLOOKUP(B113,'Measure&amp;Incentive Picklist'!E:J,2,FALSE)</f>
        <v>#N/A</v>
      </c>
      <c r="D113" s="69"/>
      <c r="E113" s="70"/>
      <c r="F113" s="70"/>
      <c r="G113" s="70"/>
      <c r="H113" s="70"/>
      <c r="I113" s="69"/>
      <c r="J113" s="69"/>
      <c r="K113" s="71"/>
      <c r="L113" s="71"/>
      <c r="M113" s="72" t="str">
        <f t="shared" si="11"/>
        <v/>
      </c>
      <c r="N113" s="85" t="str">
        <f t="shared" si="8"/>
        <v/>
      </c>
      <c r="O113" s="127"/>
      <c r="P113" s="65">
        <f t="shared" si="14"/>
        <v>0</v>
      </c>
      <c r="Q113" s="65">
        <f t="shared" si="15"/>
        <v>0</v>
      </c>
      <c r="R113" s="65">
        <f t="shared" si="12"/>
        <v>0</v>
      </c>
    </row>
    <row r="114" spans="1:18" x14ac:dyDescent="0.25">
      <c r="A114" s="66">
        <f t="shared" si="13"/>
        <v>107</v>
      </c>
      <c r="B114" s="69"/>
      <c r="C114" s="66" t="e">
        <f>VLOOKUP(B114,'Measure&amp;Incentive Picklist'!E:J,2,FALSE)</f>
        <v>#N/A</v>
      </c>
      <c r="D114" s="69"/>
      <c r="E114" s="70"/>
      <c r="F114" s="70"/>
      <c r="G114" s="70"/>
      <c r="H114" s="70"/>
      <c r="I114" s="69"/>
      <c r="J114" s="69"/>
      <c r="K114" s="71"/>
      <c r="L114" s="71"/>
      <c r="M114" s="72" t="str">
        <f t="shared" si="11"/>
        <v/>
      </c>
      <c r="N114" s="85" t="str">
        <f t="shared" si="8"/>
        <v/>
      </c>
      <c r="O114" s="127"/>
      <c r="P114" s="65">
        <f t="shared" si="14"/>
        <v>0</v>
      </c>
      <c r="Q114" s="65">
        <f t="shared" si="15"/>
        <v>0</v>
      </c>
      <c r="R114" s="65">
        <f t="shared" si="12"/>
        <v>0</v>
      </c>
    </row>
    <row r="115" spans="1:18" x14ac:dyDescent="0.25">
      <c r="A115" s="66">
        <f t="shared" si="13"/>
        <v>108</v>
      </c>
      <c r="B115" s="69"/>
      <c r="C115" s="66" t="e">
        <f>VLOOKUP(B115,'Measure&amp;Incentive Picklist'!E:J,2,FALSE)</f>
        <v>#N/A</v>
      </c>
      <c r="D115" s="69"/>
      <c r="E115" s="70"/>
      <c r="F115" s="70"/>
      <c r="G115" s="70"/>
      <c r="H115" s="70"/>
      <c r="I115" s="69"/>
      <c r="J115" s="69"/>
      <c r="K115" s="71"/>
      <c r="L115" s="71"/>
      <c r="M115" s="72" t="str">
        <f t="shared" si="11"/>
        <v/>
      </c>
      <c r="N115" s="85" t="str">
        <f t="shared" si="8"/>
        <v/>
      </c>
      <c r="O115" s="127"/>
      <c r="P115" s="65">
        <f t="shared" si="14"/>
        <v>0</v>
      </c>
      <c r="Q115" s="65">
        <f t="shared" si="15"/>
        <v>0</v>
      </c>
      <c r="R115" s="65">
        <f t="shared" si="12"/>
        <v>0</v>
      </c>
    </row>
    <row r="116" spans="1:18" x14ac:dyDescent="0.25">
      <c r="A116" s="66">
        <f t="shared" si="13"/>
        <v>109</v>
      </c>
      <c r="B116" s="69"/>
      <c r="C116" s="66" t="e">
        <f>VLOOKUP(B116,'Measure&amp;Incentive Picklist'!E:J,2,FALSE)</f>
        <v>#N/A</v>
      </c>
      <c r="D116" s="69"/>
      <c r="E116" s="70"/>
      <c r="F116" s="70"/>
      <c r="G116" s="70"/>
      <c r="H116" s="70"/>
      <c r="I116" s="69"/>
      <c r="J116" s="69"/>
      <c r="K116" s="71"/>
      <c r="L116" s="71"/>
      <c r="M116" s="72" t="str">
        <f t="shared" si="11"/>
        <v/>
      </c>
      <c r="N116" s="85" t="str">
        <f t="shared" si="8"/>
        <v/>
      </c>
      <c r="O116" s="127"/>
      <c r="P116" s="65">
        <f t="shared" si="14"/>
        <v>0</v>
      </c>
      <c r="Q116" s="65">
        <f t="shared" si="15"/>
        <v>0</v>
      </c>
      <c r="R116" s="65">
        <f t="shared" si="12"/>
        <v>0</v>
      </c>
    </row>
    <row r="117" spans="1:18" x14ac:dyDescent="0.25">
      <c r="A117" s="66">
        <f t="shared" si="13"/>
        <v>110</v>
      </c>
      <c r="B117" s="69"/>
      <c r="C117" s="66" t="e">
        <f>VLOOKUP(B117,'Measure&amp;Incentive Picklist'!E:J,2,FALSE)</f>
        <v>#N/A</v>
      </c>
      <c r="D117" s="69"/>
      <c r="E117" s="70"/>
      <c r="F117" s="70"/>
      <c r="G117" s="70"/>
      <c r="H117" s="70"/>
      <c r="I117" s="69"/>
      <c r="J117" s="69"/>
      <c r="K117" s="71"/>
      <c r="L117" s="71"/>
      <c r="M117" s="72" t="str">
        <f t="shared" si="11"/>
        <v/>
      </c>
      <c r="N117" s="85" t="str">
        <f t="shared" si="8"/>
        <v/>
      </c>
      <c r="O117" s="127"/>
      <c r="P117" s="65">
        <f t="shared" si="14"/>
        <v>0</v>
      </c>
      <c r="Q117" s="65">
        <f t="shared" si="15"/>
        <v>0</v>
      </c>
      <c r="R117" s="65">
        <f t="shared" si="12"/>
        <v>0</v>
      </c>
    </row>
    <row r="118" spans="1:18" x14ac:dyDescent="0.25">
      <c r="A118" s="66">
        <f t="shared" si="13"/>
        <v>111</v>
      </c>
      <c r="B118" s="69"/>
      <c r="C118" s="66" t="e">
        <f>VLOOKUP(B118,'Measure&amp;Incentive Picklist'!E:J,2,FALSE)</f>
        <v>#N/A</v>
      </c>
      <c r="D118" s="69"/>
      <c r="E118" s="70"/>
      <c r="F118" s="70"/>
      <c r="G118" s="70"/>
      <c r="H118" s="70"/>
      <c r="I118" s="69"/>
      <c r="J118" s="69"/>
      <c r="K118" s="71"/>
      <c r="L118" s="71"/>
      <c r="M118" s="72" t="str">
        <f t="shared" si="11"/>
        <v/>
      </c>
      <c r="N118" s="85" t="str">
        <f t="shared" si="8"/>
        <v/>
      </c>
      <c r="O118" s="127"/>
      <c r="P118" s="65">
        <f t="shared" si="14"/>
        <v>0</v>
      </c>
      <c r="Q118" s="65">
        <f t="shared" si="15"/>
        <v>0</v>
      </c>
      <c r="R118" s="65">
        <f t="shared" si="12"/>
        <v>0</v>
      </c>
    </row>
    <row r="119" spans="1:18" x14ac:dyDescent="0.25">
      <c r="A119" s="66">
        <f t="shared" si="13"/>
        <v>112</v>
      </c>
      <c r="B119" s="69"/>
      <c r="C119" s="66" t="e">
        <f>VLOOKUP(B119,'Measure&amp;Incentive Picklist'!E:J,2,FALSE)</f>
        <v>#N/A</v>
      </c>
      <c r="D119" s="69"/>
      <c r="E119" s="70"/>
      <c r="F119" s="70"/>
      <c r="G119" s="70"/>
      <c r="H119" s="70"/>
      <c r="I119" s="69"/>
      <c r="J119" s="69"/>
      <c r="K119" s="71"/>
      <c r="L119" s="71"/>
      <c r="M119" s="72" t="str">
        <f t="shared" si="11"/>
        <v/>
      </c>
      <c r="N119" s="85" t="str">
        <f t="shared" si="8"/>
        <v/>
      </c>
      <c r="O119" s="127"/>
      <c r="P119" s="65">
        <f t="shared" si="14"/>
        <v>0</v>
      </c>
      <c r="Q119" s="65">
        <f t="shared" si="15"/>
        <v>0</v>
      </c>
      <c r="R119" s="65">
        <f t="shared" si="12"/>
        <v>0</v>
      </c>
    </row>
    <row r="120" spans="1:18" x14ac:dyDescent="0.25">
      <c r="A120" s="66">
        <f t="shared" si="13"/>
        <v>113</v>
      </c>
      <c r="B120" s="69"/>
      <c r="C120" s="66" t="e">
        <f>VLOOKUP(B120,'Measure&amp;Incentive Picklist'!E:J,2,FALSE)</f>
        <v>#N/A</v>
      </c>
      <c r="D120" s="69"/>
      <c r="E120" s="70"/>
      <c r="F120" s="70"/>
      <c r="G120" s="70"/>
      <c r="H120" s="70"/>
      <c r="I120" s="69"/>
      <c r="J120" s="69"/>
      <c r="K120" s="71"/>
      <c r="L120" s="71"/>
      <c r="M120" s="72" t="str">
        <f t="shared" si="11"/>
        <v/>
      </c>
      <c r="N120" s="85" t="str">
        <f t="shared" si="8"/>
        <v/>
      </c>
      <c r="O120" s="127"/>
      <c r="P120" s="65">
        <f t="shared" si="14"/>
        <v>0</v>
      </c>
      <c r="Q120" s="65">
        <f t="shared" si="15"/>
        <v>0</v>
      </c>
      <c r="R120" s="65">
        <f t="shared" si="12"/>
        <v>0</v>
      </c>
    </row>
    <row r="121" spans="1:18" x14ac:dyDescent="0.25">
      <c r="A121" s="66">
        <f t="shared" si="13"/>
        <v>114</v>
      </c>
      <c r="B121" s="69"/>
      <c r="C121" s="66" t="e">
        <f>VLOOKUP(B121,'Measure&amp;Incentive Picklist'!E:J,2,FALSE)</f>
        <v>#N/A</v>
      </c>
      <c r="D121" s="69"/>
      <c r="E121" s="70"/>
      <c r="F121" s="70"/>
      <c r="G121" s="70"/>
      <c r="H121" s="70"/>
      <c r="I121" s="69"/>
      <c r="J121" s="69"/>
      <c r="K121" s="71"/>
      <c r="L121" s="71"/>
      <c r="M121" s="72" t="str">
        <f t="shared" si="11"/>
        <v/>
      </c>
      <c r="N121" s="85" t="str">
        <f t="shared" si="8"/>
        <v/>
      </c>
      <c r="O121" s="127"/>
      <c r="P121" s="65">
        <f t="shared" si="14"/>
        <v>0</v>
      </c>
      <c r="Q121" s="65">
        <f t="shared" si="15"/>
        <v>0</v>
      </c>
      <c r="R121" s="65">
        <f t="shared" si="12"/>
        <v>0</v>
      </c>
    </row>
    <row r="122" spans="1:18" x14ac:dyDescent="0.25">
      <c r="A122" s="66">
        <f t="shared" si="13"/>
        <v>115</v>
      </c>
      <c r="B122" s="69"/>
      <c r="C122" s="66" t="e">
        <f>VLOOKUP(B122,'Measure&amp;Incentive Picklist'!E:J,2,FALSE)</f>
        <v>#N/A</v>
      </c>
      <c r="D122" s="69"/>
      <c r="E122" s="70"/>
      <c r="F122" s="70"/>
      <c r="G122" s="70"/>
      <c r="H122" s="70"/>
      <c r="I122" s="69"/>
      <c r="J122" s="69"/>
      <c r="K122" s="71"/>
      <c r="L122" s="71"/>
      <c r="M122" s="72" t="str">
        <f t="shared" si="11"/>
        <v/>
      </c>
      <c r="N122" s="85" t="str">
        <f t="shared" si="8"/>
        <v/>
      </c>
      <c r="O122" s="127"/>
      <c r="P122" s="65">
        <f t="shared" si="14"/>
        <v>0</v>
      </c>
      <c r="Q122" s="65">
        <f t="shared" si="15"/>
        <v>0</v>
      </c>
      <c r="R122" s="65">
        <f t="shared" si="12"/>
        <v>0</v>
      </c>
    </row>
    <row r="123" spans="1:18" x14ac:dyDescent="0.25">
      <c r="A123" s="66">
        <f t="shared" si="13"/>
        <v>116</v>
      </c>
      <c r="B123" s="69"/>
      <c r="C123" s="66" t="e">
        <f>VLOOKUP(B123,'Measure&amp;Incentive Picklist'!E:J,2,FALSE)</f>
        <v>#N/A</v>
      </c>
      <c r="D123" s="69"/>
      <c r="E123" s="70"/>
      <c r="F123" s="70"/>
      <c r="G123" s="70"/>
      <c r="H123" s="70"/>
      <c r="I123" s="69"/>
      <c r="J123" s="69"/>
      <c r="K123" s="71"/>
      <c r="L123" s="71"/>
      <c r="M123" s="72" t="str">
        <f t="shared" si="11"/>
        <v/>
      </c>
      <c r="N123" s="85" t="str">
        <f t="shared" si="8"/>
        <v/>
      </c>
      <c r="O123" s="127"/>
      <c r="P123" s="65">
        <f t="shared" si="14"/>
        <v>0</v>
      </c>
      <c r="Q123" s="65">
        <f t="shared" si="15"/>
        <v>0</v>
      </c>
      <c r="R123" s="65">
        <f t="shared" si="12"/>
        <v>0</v>
      </c>
    </row>
    <row r="124" spans="1:18" x14ac:dyDescent="0.25">
      <c r="A124" s="66">
        <f t="shared" si="13"/>
        <v>117</v>
      </c>
      <c r="B124" s="69"/>
      <c r="C124" s="66" t="e">
        <f>VLOOKUP(B124,'Measure&amp;Incentive Picklist'!E:J,2,FALSE)</f>
        <v>#N/A</v>
      </c>
      <c r="D124" s="69"/>
      <c r="E124" s="70"/>
      <c r="F124" s="70"/>
      <c r="G124" s="70"/>
      <c r="H124" s="70"/>
      <c r="I124" s="69"/>
      <c r="J124" s="69"/>
      <c r="K124" s="71"/>
      <c r="L124" s="71"/>
      <c r="M124" s="72" t="str">
        <f t="shared" si="11"/>
        <v/>
      </c>
      <c r="N124" s="85" t="str">
        <f t="shared" si="8"/>
        <v/>
      </c>
      <c r="O124" s="127"/>
      <c r="P124" s="65">
        <f t="shared" si="14"/>
        <v>0</v>
      </c>
      <c r="Q124" s="65">
        <f t="shared" si="15"/>
        <v>0</v>
      </c>
      <c r="R124" s="65">
        <f t="shared" si="12"/>
        <v>0</v>
      </c>
    </row>
    <row r="125" spans="1:18" x14ac:dyDescent="0.25">
      <c r="A125" s="66">
        <f t="shared" si="13"/>
        <v>118</v>
      </c>
      <c r="B125" s="69"/>
      <c r="C125" s="66" t="e">
        <f>VLOOKUP(B125,'Measure&amp;Incentive Picklist'!E:J,2,FALSE)</f>
        <v>#N/A</v>
      </c>
      <c r="D125" s="69"/>
      <c r="E125" s="70"/>
      <c r="F125" s="70"/>
      <c r="G125" s="70"/>
      <c r="H125" s="70"/>
      <c r="I125" s="69"/>
      <c r="J125" s="69"/>
      <c r="K125" s="71"/>
      <c r="L125" s="71"/>
      <c r="M125" s="72" t="str">
        <f t="shared" si="11"/>
        <v/>
      </c>
      <c r="N125" s="85" t="str">
        <f t="shared" si="8"/>
        <v/>
      </c>
      <c r="O125" s="127"/>
      <c r="P125" s="65">
        <f t="shared" si="14"/>
        <v>0</v>
      </c>
      <c r="Q125" s="65">
        <f t="shared" si="15"/>
        <v>0</v>
      </c>
      <c r="R125" s="65">
        <f t="shared" si="12"/>
        <v>0</v>
      </c>
    </row>
    <row r="126" spans="1:18" x14ac:dyDescent="0.25">
      <c r="A126" s="66">
        <f t="shared" si="13"/>
        <v>119</v>
      </c>
      <c r="B126" s="69"/>
      <c r="C126" s="66" t="e">
        <f>VLOOKUP(B126,'Measure&amp;Incentive Picklist'!E:J,2,FALSE)</f>
        <v>#N/A</v>
      </c>
      <c r="D126" s="69"/>
      <c r="E126" s="70"/>
      <c r="F126" s="70"/>
      <c r="G126" s="70"/>
      <c r="H126" s="70"/>
      <c r="I126" s="69"/>
      <c r="J126" s="69"/>
      <c r="K126" s="71"/>
      <c r="L126" s="71"/>
      <c r="M126" s="72" t="str">
        <f t="shared" si="11"/>
        <v/>
      </c>
      <c r="N126" s="85" t="str">
        <f t="shared" si="8"/>
        <v/>
      </c>
      <c r="O126" s="127"/>
      <c r="P126" s="65">
        <f t="shared" si="14"/>
        <v>0</v>
      </c>
      <c r="Q126" s="65">
        <f t="shared" si="15"/>
        <v>0</v>
      </c>
      <c r="R126" s="65">
        <f t="shared" si="12"/>
        <v>0</v>
      </c>
    </row>
    <row r="127" spans="1:18" x14ac:dyDescent="0.25">
      <c r="A127" s="66">
        <f t="shared" si="13"/>
        <v>120</v>
      </c>
      <c r="B127" s="69"/>
      <c r="C127" s="66" t="e">
        <f>VLOOKUP(B127,'Measure&amp;Incentive Picklist'!E:J,2,FALSE)</f>
        <v>#N/A</v>
      </c>
      <c r="D127" s="69"/>
      <c r="E127" s="70"/>
      <c r="F127" s="70"/>
      <c r="G127" s="70"/>
      <c r="H127" s="70"/>
      <c r="I127" s="69"/>
      <c r="J127" s="69"/>
      <c r="K127" s="71"/>
      <c r="L127" s="71"/>
      <c r="M127" s="72" t="str">
        <f t="shared" si="11"/>
        <v/>
      </c>
      <c r="N127" s="85" t="str">
        <f t="shared" si="8"/>
        <v/>
      </c>
      <c r="O127" s="127"/>
      <c r="P127" s="65">
        <f t="shared" si="14"/>
        <v>0</v>
      </c>
      <c r="Q127" s="65">
        <f t="shared" si="15"/>
        <v>0</v>
      </c>
      <c r="R127" s="65">
        <f t="shared" si="12"/>
        <v>0</v>
      </c>
    </row>
    <row r="128" spans="1:18" x14ac:dyDescent="0.25">
      <c r="A128" s="66">
        <f t="shared" si="13"/>
        <v>121</v>
      </c>
      <c r="B128" s="69"/>
      <c r="C128" s="66" t="e">
        <f>VLOOKUP(B128,'Measure&amp;Incentive Picklist'!E:J,2,FALSE)</f>
        <v>#N/A</v>
      </c>
      <c r="D128" s="69"/>
      <c r="E128" s="70"/>
      <c r="F128" s="70"/>
      <c r="G128" s="70"/>
      <c r="H128" s="70"/>
      <c r="I128" s="69"/>
      <c r="J128" s="69"/>
      <c r="K128" s="71"/>
      <c r="L128" s="71"/>
      <c r="M128" s="72" t="str">
        <f t="shared" si="11"/>
        <v/>
      </c>
      <c r="N128" s="85" t="str">
        <f t="shared" si="8"/>
        <v/>
      </c>
      <c r="O128" s="127"/>
      <c r="P128" s="65">
        <f t="shared" si="14"/>
        <v>0</v>
      </c>
      <c r="Q128" s="65">
        <f t="shared" si="15"/>
        <v>0</v>
      </c>
      <c r="R128" s="65">
        <f t="shared" si="12"/>
        <v>0</v>
      </c>
    </row>
    <row r="129" spans="1:18" x14ac:dyDescent="0.25">
      <c r="A129" s="66">
        <f t="shared" si="13"/>
        <v>122</v>
      </c>
      <c r="B129" s="69"/>
      <c r="C129" s="66" t="e">
        <f>VLOOKUP(B129,'Measure&amp;Incentive Picklist'!E:J,2,FALSE)</f>
        <v>#N/A</v>
      </c>
      <c r="D129" s="69"/>
      <c r="E129" s="70"/>
      <c r="F129" s="70"/>
      <c r="G129" s="70"/>
      <c r="H129" s="70"/>
      <c r="I129" s="69"/>
      <c r="J129" s="69"/>
      <c r="K129" s="71"/>
      <c r="L129" s="71"/>
      <c r="M129" s="72" t="str">
        <f t="shared" si="11"/>
        <v/>
      </c>
      <c r="N129" s="85" t="str">
        <f t="shared" si="8"/>
        <v/>
      </c>
      <c r="O129" s="127"/>
      <c r="P129" s="65">
        <f t="shared" si="14"/>
        <v>0</v>
      </c>
      <c r="Q129" s="65">
        <f t="shared" si="15"/>
        <v>0</v>
      </c>
      <c r="R129" s="65">
        <f t="shared" si="12"/>
        <v>0</v>
      </c>
    </row>
    <row r="130" spans="1:18" x14ac:dyDescent="0.25">
      <c r="A130" s="66">
        <f t="shared" si="13"/>
        <v>123</v>
      </c>
      <c r="B130" s="69"/>
      <c r="C130" s="66" t="e">
        <f>VLOOKUP(B130,'Measure&amp;Incentive Picklist'!E:J,2,FALSE)</f>
        <v>#N/A</v>
      </c>
      <c r="D130" s="69"/>
      <c r="E130" s="70"/>
      <c r="F130" s="70"/>
      <c r="G130" s="70"/>
      <c r="H130" s="70"/>
      <c r="I130" s="69"/>
      <c r="J130" s="69"/>
      <c r="K130" s="71"/>
      <c r="L130" s="71"/>
      <c r="M130" s="72" t="str">
        <f t="shared" si="11"/>
        <v/>
      </c>
      <c r="N130" s="85" t="str">
        <f t="shared" si="8"/>
        <v/>
      </c>
      <c r="O130" s="127"/>
      <c r="P130" s="65">
        <f t="shared" si="14"/>
        <v>0</v>
      </c>
      <c r="Q130" s="65">
        <f t="shared" si="15"/>
        <v>0</v>
      </c>
      <c r="R130" s="65">
        <f t="shared" si="12"/>
        <v>0</v>
      </c>
    </row>
    <row r="131" spans="1:18" x14ac:dyDescent="0.25">
      <c r="A131" s="66">
        <f t="shared" si="13"/>
        <v>124</v>
      </c>
      <c r="B131" s="69"/>
      <c r="C131" s="66" t="e">
        <f>VLOOKUP(B131,'Measure&amp;Incentive Picklist'!E:J,2,FALSE)</f>
        <v>#N/A</v>
      </c>
      <c r="D131" s="69"/>
      <c r="E131" s="70"/>
      <c r="F131" s="70"/>
      <c r="G131" s="70"/>
      <c r="H131" s="70"/>
      <c r="I131" s="69"/>
      <c r="J131" s="69"/>
      <c r="K131" s="71"/>
      <c r="L131" s="71"/>
      <c r="M131" s="72" t="str">
        <f t="shared" si="11"/>
        <v/>
      </c>
      <c r="N131" s="85" t="str">
        <f t="shared" si="8"/>
        <v/>
      </c>
      <c r="O131" s="127"/>
      <c r="P131" s="65">
        <f t="shared" si="14"/>
        <v>0</v>
      </c>
      <c r="Q131" s="65">
        <f t="shared" si="15"/>
        <v>0</v>
      </c>
      <c r="R131" s="65">
        <f t="shared" si="12"/>
        <v>0</v>
      </c>
    </row>
    <row r="132" spans="1:18" x14ac:dyDescent="0.25">
      <c r="A132" s="66">
        <f t="shared" si="13"/>
        <v>125</v>
      </c>
      <c r="B132" s="69"/>
      <c r="C132" s="66" t="e">
        <f>VLOOKUP(B132,'Measure&amp;Incentive Picklist'!E:J,2,FALSE)</f>
        <v>#N/A</v>
      </c>
      <c r="D132" s="69"/>
      <c r="E132" s="70"/>
      <c r="F132" s="70"/>
      <c r="G132" s="70"/>
      <c r="H132" s="70"/>
      <c r="I132" s="69"/>
      <c r="J132" s="69"/>
      <c r="K132" s="71"/>
      <c r="L132" s="71"/>
      <c r="M132" s="72" t="str">
        <f t="shared" si="11"/>
        <v/>
      </c>
      <c r="N132" s="85" t="str">
        <f t="shared" si="8"/>
        <v/>
      </c>
      <c r="O132" s="127"/>
      <c r="P132" s="65">
        <f t="shared" si="14"/>
        <v>0</v>
      </c>
      <c r="Q132" s="65">
        <f t="shared" si="15"/>
        <v>0</v>
      </c>
      <c r="R132" s="65">
        <f t="shared" si="12"/>
        <v>0</v>
      </c>
    </row>
    <row r="133" spans="1:18" x14ac:dyDescent="0.25">
      <c r="A133" s="66">
        <f t="shared" si="13"/>
        <v>126</v>
      </c>
      <c r="B133" s="69"/>
      <c r="C133" s="66" t="e">
        <f>VLOOKUP(B133,'Measure&amp;Incentive Picklist'!E:J,2,FALSE)</f>
        <v>#N/A</v>
      </c>
      <c r="D133" s="69"/>
      <c r="E133" s="70"/>
      <c r="F133" s="70"/>
      <c r="G133" s="70"/>
      <c r="H133" s="70"/>
      <c r="I133" s="69"/>
      <c r="J133" s="69"/>
      <c r="K133" s="71"/>
      <c r="L133" s="71"/>
      <c r="M133" s="72" t="str">
        <f t="shared" si="11"/>
        <v/>
      </c>
      <c r="N133" s="85" t="str">
        <f t="shared" si="8"/>
        <v/>
      </c>
      <c r="O133" s="127"/>
      <c r="P133" s="65">
        <f t="shared" si="14"/>
        <v>0</v>
      </c>
      <c r="Q133" s="65">
        <f t="shared" si="15"/>
        <v>0</v>
      </c>
      <c r="R133" s="65">
        <f t="shared" si="12"/>
        <v>0</v>
      </c>
    </row>
    <row r="134" spans="1:18" x14ac:dyDescent="0.25">
      <c r="A134" s="66">
        <f t="shared" si="13"/>
        <v>127</v>
      </c>
      <c r="B134" s="69"/>
      <c r="C134" s="66" t="e">
        <f>VLOOKUP(B134,'Measure&amp;Incentive Picklist'!E:J,2,FALSE)</f>
        <v>#N/A</v>
      </c>
      <c r="D134" s="69"/>
      <c r="E134" s="70"/>
      <c r="F134" s="70"/>
      <c r="G134" s="70"/>
      <c r="H134" s="70"/>
      <c r="I134" s="69"/>
      <c r="J134" s="69"/>
      <c r="K134" s="71"/>
      <c r="L134" s="71"/>
      <c r="M134" s="72" t="str">
        <f t="shared" si="11"/>
        <v/>
      </c>
      <c r="N134" s="85" t="str">
        <f t="shared" si="8"/>
        <v/>
      </c>
      <c r="O134" s="127"/>
      <c r="P134" s="65">
        <f t="shared" si="14"/>
        <v>0</v>
      </c>
      <c r="Q134" s="65">
        <f t="shared" si="15"/>
        <v>0</v>
      </c>
      <c r="R134" s="65">
        <f t="shared" si="12"/>
        <v>0</v>
      </c>
    </row>
    <row r="135" spans="1:18" x14ac:dyDescent="0.25">
      <c r="A135" s="66">
        <f t="shared" si="13"/>
        <v>128</v>
      </c>
      <c r="B135" s="69"/>
      <c r="C135" s="66" t="e">
        <f>VLOOKUP(B135,'Measure&amp;Incentive Picklist'!E:J,2,FALSE)</f>
        <v>#N/A</v>
      </c>
      <c r="D135" s="69"/>
      <c r="E135" s="70"/>
      <c r="F135" s="70"/>
      <c r="G135" s="70"/>
      <c r="H135" s="70"/>
      <c r="I135" s="69"/>
      <c r="J135" s="69"/>
      <c r="K135" s="71"/>
      <c r="L135" s="71"/>
      <c r="M135" s="72" t="str">
        <f t="shared" si="11"/>
        <v/>
      </c>
      <c r="N135" s="85" t="str">
        <f t="shared" ref="N135:N198" si="16">IF(ISTEXT(B135),"Contact ConEd","")</f>
        <v/>
      </c>
      <c r="O135" s="127"/>
      <c r="P135" s="65">
        <f t="shared" si="14"/>
        <v>0</v>
      </c>
      <c r="Q135" s="65">
        <f t="shared" si="15"/>
        <v>0</v>
      </c>
      <c r="R135" s="65">
        <f t="shared" si="12"/>
        <v>0</v>
      </c>
    </row>
    <row r="136" spans="1:18" x14ac:dyDescent="0.25">
      <c r="A136" s="66">
        <f t="shared" si="13"/>
        <v>129</v>
      </c>
      <c r="B136" s="69"/>
      <c r="C136" s="66" t="e">
        <f>VLOOKUP(B136,'Measure&amp;Incentive Picklist'!E:J,2,FALSE)</f>
        <v>#N/A</v>
      </c>
      <c r="D136" s="69"/>
      <c r="E136" s="70"/>
      <c r="F136" s="70"/>
      <c r="G136" s="70"/>
      <c r="H136" s="70"/>
      <c r="I136" s="69"/>
      <c r="J136" s="69"/>
      <c r="K136" s="71"/>
      <c r="L136" s="71"/>
      <c r="M136" s="72" t="str">
        <f t="shared" si="11"/>
        <v/>
      </c>
      <c r="N136" s="85" t="str">
        <f t="shared" si="16"/>
        <v/>
      </c>
      <c r="O136" s="127"/>
      <c r="P136" s="65">
        <f t="shared" ref="P136:P167" si="17">IF(OR(B136&gt;"",D136&gt;0,E136&gt;0,F136&gt;0,H136&gt;"",I136&gt;0,J136&gt;0,K136&gt;0,L136&gt;0,O136&gt;0),1,0)</f>
        <v>0</v>
      </c>
      <c r="Q136" s="65">
        <f t="shared" ref="Q136:Q167" si="18">IF(AND(B136&gt;0,ISERROR(P136)),1,0)</f>
        <v>0</v>
      </c>
      <c r="R136" s="65">
        <f t="shared" si="12"/>
        <v>0</v>
      </c>
    </row>
    <row r="137" spans="1:18" x14ac:dyDescent="0.25">
      <c r="A137" s="66">
        <f t="shared" si="13"/>
        <v>130</v>
      </c>
      <c r="B137" s="69"/>
      <c r="C137" s="66" t="e">
        <f>VLOOKUP(B137,'Measure&amp;Incentive Picklist'!E:J,2,FALSE)</f>
        <v>#N/A</v>
      </c>
      <c r="D137" s="69"/>
      <c r="E137" s="70"/>
      <c r="F137" s="70"/>
      <c r="G137" s="70"/>
      <c r="H137" s="70"/>
      <c r="I137" s="69"/>
      <c r="J137" s="69"/>
      <c r="K137" s="71"/>
      <c r="L137" s="71"/>
      <c r="M137" s="72" t="str">
        <f t="shared" ref="M137:M200" si="19">IF(AND(K137="",L137=""),"",$K137+$L137)</f>
        <v/>
      </c>
      <c r="N137" s="85" t="str">
        <f t="shared" si="16"/>
        <v/>
      </c>
      <c r="O137" s="127"/>
      <c r="P137" s="65">
        <f t="shared" si="17"/>
        <v>0</v>
      </c>
      <c r="Q137" s="65">
        <f t="shared" si="18"/>
        <v>0</v>
      </c>
      <c r="R137" s="65">
        <f t="shared" ref="R137:R200" si="20">IF(ISERROR(M137),1,0)</f>
        <v>0</v>
      </c>
    </row>
    <row r="138" spans="1:18" x14ac:dyDescent="0.25">
      <c r="A138" s="66">
        <f t="shared" ref="A138:A201" si="21">A137+1</f>
        <v>131</v>
      </c>
      <c r="B138" s="69"/>
      <c r="C138" s="66" t="e">
        <f>VLOOKUP(B138,'Measure&amp;Incentive Picklist'!E:J,2,FALSE)</f>
        <v>#N/A</v>
      </c>
      <c r="D138" s="69"/>
      <c r="E138" s="70"/>
      <c r="F138" s="70"/>
      <c r="G138" s="70"/>
      <c r="H138" s="70"/>
      <c r="I138" s="69"/>
      <c r="J138" s="69"/>
      <c r="K138" s="71"/>
      <c r="L138" s="71"/>
      <c r="M138" s="72" t="str">
        <f t="shared" si="19"/>
        <v/>
      </c>
      <c r="N138" s="85" t="str">
        <f t="shared" si="16"/>
        <v/>
      </c>
      <c r="O138" s="127"/>
      <c r="P138" s="65">
        <f t="shared" si="17"/>
        <v>0</v>
      </c>
      <c r="Q138" s="65">
        <f t="shared" si="18"/>
        <v>0</v>
      </c>
      <c r="R138" s="65">
        <f t="shared" si="20"/>
        <v>0</v>
      </c>
    </row>
    <row r="139" spans="1:18" x14ac:dyDescent="0.25">
      <c r="A139" s="66">
        <f t="shared" si="21"/>
        <v>132</v>
      </c>
      <c r="B139" s="69"/>
      <c r="C139" s="66" t="e">
        <f>VLOOKUP(B139,'Measure&amp;Incentive Picklist'!E:J,2,FALSE)</f>
        <v>#N/A</v>
      </c>
      <c r="D139" s="69"/>
      <c r="E139" s="70"/>
      <c r="F139" s="70"/>
      <c r="G139" s="70"/>
      <c r="H139" s="70"/>
      <c r="I139" s="69"/>
      <c r="J139" s="69"/>
      <c r="K139" s="71"/>
      <c r="L139" s="71"/>
      <c r="M139" s="72" t="str">
        <f t="shared" si="19"/>
        <v/>
      </c>
      <c r="N139" s="85" t="str">
        <f t="shared" si="16"/>
        <v/>
      </c>
      <c r="O139" s="127"/>
      <c r="P139" s="65">
        <f t="shared" si="17"/>
        <v>0</v>
      </c>
      <c r="Q139" s="65">
        <f t="shared" si="18"/>
        <v>0</v>
      </c>
      <c r="R139" s="65">
        <f t="shared" si="20"/>
        <v>0</v>
      </c>
    </row>
    <row r="140" spans="1:18" x14ac:dyDescent="0.25">
      <c r="A140" s="66">
        <f t="shared" si="21"/>
        <v>133</v>
      </c>
      <c r="B140" s="69"/>
      <c r="C140" s="66" t="e">
        <f>VLOOKUP(B140,'Measure&amp;Incentive Picklist'!E:J,2,FALSE)</f>
        <v>#N/A</v>
      </c>
      <c r="D140" s="69"/>
      <c r="E140" s="70"/>
      <c r="F140" s="70"/>
      <c r="G140" s="70"/>
      <c r="H140" s="70"/>
      <c r="I140" s="69"/>
      <c r="J140" s="69"/>
      <c r="K140" s="71"/>
      <c r="L140" s="71"/>
      <c r="M140" s="72" t="str">
        <f t="shared" si="19"/>
        <v/>
      </c>
      <c r="N140" s="85" t="str">
        <f t="shared" si="16"/>
        <v/>
      </c>
      <c r="O140" s="127"/>
      <c r="P140" s="65">
        <f t="shared" si="17"/>
        <v>0</v>
      </c>
      <c r="Q140" s="65">
        <f t="shared" si="18"/>
        <v>0</v>
      </c>
      <c r="R140" s="65">
        <f t="shared" si="20"/>
        <v>0</v>
      </c>
    </row>
    <row r="141" spans="1:18" x14ac:dyDescent="0.25">
      <c r="A141" s="66">
        <f t="shared" si="21"/>
        <v>134</v>
      </c>
      <c r="B141" s="69"/>
      <c r="C141" s="66" t="e">
        <f>VLOOKUP(B141,'Measure&amp;Incentive Picklist'!E:J,2,FALSE)</f>
        <v>#N/A</v>
      </c>
      <c r="D141" s="69"/>
      <c r="E141" s="70"/>
      <c r="F141" s="70"/>
      <c r="G141" s="70"/>
      <c r="H141" s="70"/>
      <c r="I141" s="69"/>
      <c r="J141" s="69"/>
      <c r="K141" s="71"/>
      <c r="L141" s="71"/>
      <c r="M141" s="72" t="str">
        <f t="shared" si="19"/>
        <v/>
      </c>
      <c r="N141" s="85" t="str">
        <f t="shared" si="16"/>
        <v/>
      </c>
      <c r="O141" s="127"/>
      <c r="P141" s="65">
        <f t="shared" si="17"/>
        <v>0</v>
      </c>
      <c r="Q141" s="65">
        <f t="shared" si="18"/>
        <v>0</v>
      </c>
      <c r="R141" s="65">
        <f t="shared" si="20"/>
        <v>0</v>
      </c>
    </row>
    <row r="142" spans="1:18" x14ac:dyDescent="0.25">
      <c r="A142" s="66">
        <f t="shared" si="21"/>
        <v>135</v>
      </c>
      <c r="B142" s="69"/>
      <c r="C142" s="66" t="e">
        <f>VLOOKUP(B142,'Measure&amp;Incentive Picklist'!E:J,2,FALSE)</f>
        <v>#N/A</v>
      </c>
      <c r="D142" s="69"/>
      <c r="E142" s="70"/>
      <c r="F142" s="70"/>
      <c r="G142" s="70"/>
      <c r="H142" s="70"/>
      <c r="I142" s="69"/>
      <c r="J142" s="69"/>
      <c r="K142" s="71"/>
      <c r="L142" s="71"/>
      <c r="M142" s="72" t="str">
        <f t="shared" si="19"/>
        <v/>
      </c>
      <c r="N142" s="85" t="str">
        <f t="shared" si="16"/>
        <v/>
      </c>
      <c r="O142" s="127"/>
      <c r="P142" s="65">
        <f t="shared" si="17"/>
        <v>0</v>
      </c>
      <c r="Q142" s="65">
        <f t="shared" si="18"/>
        <v>0</v>
      </c>
      <c r="R142" s="65">
        <f t="shared" si="20"/>
        <v>0</v>
      </c>
    </row>
    <row r="143" spans="1:18" x14ac:dyDescent="0.25">
      <c r="A143" s="66">
        <f t="shared" si="21"/>
        <v>136</v>
      </c>
      <c r="B143" s="69"/>
      <c r="C143" s="66" t="e">
        <f>VLOOKUP(B143,'Measure&amp;Incentive Picklist'!E:J,2,FALSE)</f>
        <v>#N/A</v>
      </c>
      <c r="D143" s="69"/>
      <c r="E143" s="70"/>
      <c r="F143" s="70"/>
      <c r="G143" s="70"/>
      <c r="H143" s="70"/>
      <c r="I143" s="69"/>
      <c r="J143" s="69"/>
      <c r="K143" s="71"/>
      <c r="L143" s="71"/>
      <c r="M143" s="72" t="str">
        <f t="shared" si="19"/>
        <v/>
      </c>
      <c r="N143" s="85" t="str">
        <f t="shared" si="16"/>
        <v/>
      </c>
      <c r="O143" s="127"/>
      <c r="P143" s="65">
        <f t="shared" si="17"/>
        <v>0</v>
      </c>
      <c r="Q143" s="65">
        <f t="shared" si="18"/>
        <v>0</v>
      </c>
      <c r="R143" s="65">
        <f t="shared" si="20"/>
        <v>0</v>
      </c>
    </row>
    <row r="144" spans="1:18" x14ac:dyDescent="0.25">
      <c r="A144" s="66">
        <f t="shared" si="21"/>
        <v>137</v>
      </c>
      <c r="B144" s="69"/>
      <c r="C144" s="66" t="e">
        <f>VLOOKUP(B144,'Measure&amp;Incentive Picklist'!E:J,2,FALSE)</f>
        <v>#N/A</v>
      </c>
      <c r="D144" s="69"/>
      <c r="E144" s="70"/>
      <c r="F144" s="70"/>
      <c r="G144" s="70"/>
      <c r="H144" s="70"/>
      <c r="I144" s="69"/>
      <c r="J144" s="69"/>
      <c r="K144" s="71"/>
      <c r="L144" s="71"/>
      <c r="M144" s="72" t="str">
        <f t="shared" si="19"/>
        <v/>
      </c>
      <c r="N144" s="85" t="str">
        <f t="shared" si="16"/>
        <v/>
      </c>
      <c r="O144" s="127"/>
      <c r="P144" s="65">
        <f t="shared" si="17"/>
        <v>0</v>
      </c>
      <c r="Q144" s="65">
        <f t="shared" si="18"/>
        <v>0</v>
      </c>
      <c r="R144" s="65">
        <f t="shared" si="20"/>
        <v>0</v>
      </c>
    </row>
    <row r="145" spans="1:18" x14ac:dyDescent="0.25">
      <c r="A145" s="66">
        <f t="shared" si="21"/>
        <v>138</v>
      </c>
      <c r="B145" s="69"/>
      <c r="C145" s="66" t="e">
        <f>VLOOKUP(B145,'Measure&amp;Incentive Picklist'!E:J,2,FALSE)</f>
        <v>#N/A</v>
      </c>
      <c r="D145" s="69"/>
      <c r="E145" s="70"/>
      <c r="F145" s="70"/>
      <c r="G145" s="70"/>
      <c r="H145" s="70"/>
      <c r="I145" s="69"/>
      <c r="J145" s="69"/>
      <c r="K145" s="71"/>
      <c r="L145" s="71"/>
      <c r="M145" s="72" t="str">
        <f t="shared" si="19"/>
        <v/>
      </c>
      <c r="N145" s="85" t="str">
        <f t="shared" si="16"/>
        <v/>
      </c>
      <c r="O145" s="127"/>
      <c r="P145" s="65">
        <f t="shared" si="17"/>
        <v>0</v>
      </c>
      <c r="Q145" s="65">
        <f t="shared" si="18"/>
        <v>0</v>
      </c>
      <c r="R145" s="65">
        <f t="shared" si="20"/>
        <v>0</v>
      </c>
    </row>
    <row r="146" spans="1:18" x14ac:dyDescent="0.25">
      <c r="A146" s="66">
        <f t="shared" si="21"/>
        <v>139</v>
      </c>
      <c r="B146" s="69"/>
      <c r="C146" s="66" t="e">
        <f>VLOOKUP(B146,'Measure&amp;Incentive Picklist'!E:J,2,FALSE)</f>
        <v>#N/A</v>
      </c>
      <c r="D146" s="69"/>
      <c r="E146" s="70"/>
      <c r="F146" s="70"/>
      <c r="G146" s="70"/>
      <c r="H146" s="70"/>
      <c r="I146" s="69"/>
      <c r="J146" s="69"/>
      <c r="K146" s="71"/>
      <c r="L146" s="71"/>
      <c r="M146" s="72" t="str">
        <f t="shared" si="19"/>
        <v/>
      </c>
      <c r="N146" s="85" t="str">
        <f t="shared" si="16"/>
        <v/>
      </c>
      <c r="O146" s="127"/>
      <c r="P146" s="65">
        <f t="shared" si="17"/>
        <v>0</v>
      </c>
      <c r="Q146" s="65">
        <f t="shared" si="18"/>
        <v>0</v>
      </c>
      <c r="R146" s="65">
        <f t="shared" si="20"/>
        <v>0</v>
      </c>
    </row>
    <row r="147" spans="1:18" x14ac:dyDescent="0.25">
      <c r="A147" s="66">
        <f t="shared" si="21"/>
        <v>140</v>
      </c>
      <c r="B147" s="69"/>
      <c r="C147" s="66" t="e">
        <f>VLOOKUP(B147,'Measure&amp;Incentive Picklist'!E:J,2,FALSE)</f>
        <v>#N/A</v>
      </c>
      <c r="D147" s="69"/>
      <c r="E147" s="70"/>
      <c r="F147" s="70"/>
      <c r="G147" s="70"/>
      <c r="H147" s="70"/>
      <c r="I147" s="69"/>
      <c r="J147" s="69"/>
      <c r="K147" s="71"/>
      <c r="L147" s="71"/>
      <c r="M147" s="72" t="str">
        <f t="shared" si="19"/>
        <v/>
      </c>
      <c r="N147" s="85" t="str">
        <f t="shared" si="16"/>
        <v/>
      </c>
      <c r="O147" s="127"/>
      <c r="P147" s="65">
        <f t="shared" si="17"/>
        <v>0</v>
      </c>
      <c r="Q147" s="65">
        <f t="shared" si="18"/>
        <v>0</v>
      </c>
      <c r="R147" s="65">
        <f t="shared" si="20"/>
        <v>0</v>
      </c>
    </row>
    <row r="148" spans="1:18" x14ac:dyDescent="0.25">
      <c r="A148" s="66">
        <f t="shared" si="21"/>
        <v>141</v>
      </c>
      <c r="B148" s="69"/>
      <c r="C148" s="66" t="e">
        <f>VLOOKUP(B148,'Measure&amp;Incentive Picklist'!E:J,2,FALSE)</f>
        <v>#N/A</v>
      </c>
      <c r="D148" s="69"/>
      <c r="E148" s="70"/>
      <c r="F148" s="70"/>
      <c r="G148" s="70"/>
      <c r="H148" s="70"/>
      <c r="I148" s="69"/>
      <c r="J148" s="69"/>
      <c r="K148" s="71"/>
      <c r="L148" s="71"/>
      <c r="M148" s="72" t="str">
        <f t="shared" si="19"/>
        <v/>
      </c>
      <c r="N148" s="85" t="str">
        <f t="shared" si="16"/>
        <v/>
      </c>
      <c r="O148" s="127"/>
      <c r="P148" s="65">
        <f t="shared" si="17"/>
        <v>0</v>
      </c>
      <c r="Q148" s="65">
        <f t="shared" si="18"/>
        <v>0</v>
      </c>
      <c r="R148" s="65">
        <f t="shared" si="20"/>
        <v>0</v>
      </c>
    </row>
    <row r="149" spans="1:18" x14ac:dyDescent="0.25">
      <c r="A149" s="66">
        <f t="shared" si="21"/>
        <v>142</v>
      </c>
      <c r="B149" s="69"/>
      <c r="C149" s="66" t="e">
        <f>VLOOKUP(B149,'Measure&amp;Incentive Picklist'!E:J,2,FALSE)</f>
        <v>#N/A</v>
      </c>
      <c r="D149" s="69"/>
      <c r="E149" s="70"/>
      <c r="F149" s="70"/>
      <c r="G149" s="70"/>
      <c r="H149" s="70"/>
      <c r="I149" s="69"/>
      <c r="J149" s="69"/>
      <c r="K149" s="71"/>
      <c r="L149" s="71"/>
      <c r="M149" s="72" t="str">
        <f t="shared" si="19"/>
        <v/>
      </c>
      <c r="N149" s="85" t="str">
        <f t="shared" si="16"/>
        <v/>
      </c>
      <c r="O149" s="127"/>
      <c r="P149" s="65">
        <f t="shared" si="17"/>
        <v>0</v>
      </c>
      <c r="Q149" s="65">
        <f t="shared" si="18"/>
        <v>0</v>
      </c>
      <c r="R149" s="65">
        <f t="shared" si="20"/>
        <v>0</v>
      </c>
    </row>
    <row r="150" spans="1:18" x14ac:dyDescent="0.25">
      <c r="A150" s="66">
        <f t="shared" si="21"/>
        <v>143</v>
      </c>
      <c r="B150" s="69"/>
      <c r="C150" s="66" t="e">
        <f>VLOOKUP(B150,'Measure&amp;Incentive Picklist'!E:J,2,FALSE)</f>
        <v>#N/A</v>
      </c>
      <c r="D150" s="69"/>
      <c r="E150" s="70"/>
      <c r="F150" s="70"/>
      <c r="G150" s="70"/>
      <c r="H150" s="70"/>
      <c r="I150" s="69"/>
      <c r="J150" s="69"/>
      <c r="K150" s="71"/>
      <c r="L150" s="71"/>
      <c r="M150" s="72" t="str">
        <f t="shared" si="19"/>
        <v/>
      </c>
      <c r="N150" s="85" t="str">
        <f t="shared" si="16"/>
        <v/>
      </c>
      <c r="O150" s="127"/>
      <c r="P150" s="65">
        <f t="shared" si="17"/>
        <v>0</v>
      </c>
      <c r="Q150" s="65">
        <f t="shared" si="18"/>
        <v>0</v>
      </c>
      <c r="R150" s="65">
        <f t="shared" si="20"/>
        <v>0</v>
      </c>
    </row>
    <row r="151" spans="1:18" x14ac:dyDescent="0.25">
      <c r="A151" s="66">
        <f t="shared" si="21"/>
        <v>144</v>
      </c>
      <c r="B151" s="69"/>
      <c r="C151" s="66" t="e">
        <f>VLOOKUP(B151,'Measure&amp;Incentive Picklist'!E:J,2,FALSE)</f>
        <v>#N/A</v>
      </c>
      <c r="D151" s="69"/>
      <c r="E151" s="70"/>
      <c r="F151" s="70"/>
      <c r="G151" s="70"/>
      <c r="H151" s="70"/>
      <c r="I151" s="69"/>
      <c r="J151" s="69"/>
      <c r="K151" s="71"/>
      <c r="L151" s="71"/>
      <c r="M151" s="72" t="str">
        <f t="shared" si="19"/>
        <v/>
      </c>
      <c r="N151" s="85" t="str">
        <f t="shared" si="16"/>
        <v/>
      </c>
      <c r="O151" s="127"/>
      <c r="P151" s="65">
        <f t="shared" si="17"/>
        <v>0</v>
      </c>
      <c r="Q151" s="65">
        <f t="shared" si="18"/>
        <v>0</v>
      </c>
      <c r="R151" s="65">
        <f t="shared" si="20"/>
        <v>0</v>
      </c>
    </row>
    <row r="152" spans="1:18" x14ac:dyDescent="0.25">
      <c r="A152" s="66">
        <f t="shared" si="21"/>
        <v>145</v>
      </c>
      <c r="B152" s="69"/>
      <c r="C152" s="66" t="e">
        <f>VLOOKUP(B152,'Measure&amp;Incentive Picklist'!E:J,2,FALSE)</f>
        <v>#N/A</v>
      </c>
      <c r="D152" s="69"/>
      <c r="E152" s="70"/>
      <c r="F152" s="70"/>
      <c r="G152" s="70"/>
      <c r="H152" s="70"/>
      <c r="I152" s="69"/>
      <c r="J152" s="69"/>
      <c r="K152" s="71"/>
      <c r="L152" s="71"/>
      <c r="M152" s="72" t="str">
        <f t="shared" si="19"/>
        <v/>
      </c>
      <c r="N152" s="85" t="str">
        <f t="shared" si="16"/>
        <v/>
      </c>
      <c r="O152" s="127"/>
      <c r="P152" s="65">
        <f t="shared" si="17"/>
        <v>0</v>
      </c>
      <c r="Q152" s="65">
        <f t="shared" si="18"/>
        <v>0</v>
      </c>
      <c r="R152" s="65">
        <f t="shared" si="20"/>
        <v>0</v>
      </c>
    </row>
    <row r="153" spans="1:18" x14ac:dyDescent="0.25">
      <c r="A153" s="66">
        <f t="shared" si="21"/>
        <v>146</v>
      </c>
      <c r="B153" s="69"/>
      <c r="C153" s="66" t="e">
        <f>VLOOKUP(B153,'Measure&amp;Incentive Picklist'!E:J,2,FALSE)</f>
        <v>#N/A</v>
      </c>
      <c r="D153" s="69"/>
      <c r="E153" s="70"/>
      <c r="F153" s="70"/>
      <c r="G153" s="70"/>
      <c r="H153" s="70"/>
      <c r="I153" s="69"/>
      <c r="J153" s="69"/>
      <c r="K153" s="71"/>
      <c r="L153" s="71"/>
      <c r="M153" s="72" t="str">
        <f t="shared" si="19"/>
        <v/>
      </c>
      <c r="N153" s="85" t="str">
        <f t="shared" si="16"/>
        <v/>
      </c>
      <c r="O153" s="127"/>
      <c r="P153" s="65">
        <f t="shared" si="17"/>
        <v>0</v>
      </c>
      <c r="Q153" s="65">
        <f t="shared" si="18"/>
        <v>0</v>
      </c>
      <c r="R153" s="65">
        <f t="shared" si="20"/>
        <v>0</v>
      </c>
    </row>
    <row r="154" spans="1:18" x14ac:dyDescent="0.25">
      <c r="A154" s="66">
        <f t="shared" si="21"/>
        <v>147</v>
      </c>
      <c r="B154" s="69"/>
      <c r="C154" s="66" t="e">
        <f>VLOOKUP(B154,'Measure&amp;Incentive Picklist'!E:J,2,FALSE)</f>
        <v>#N/A</v>
      </c>
      <c r="D154" s="69"/>
      <c r="E154" s="70"/>
      <c r="F154" s="70"/>
      <c r="G154" s="70"/>
      <c r="H154" s="70"/>
      <c r="I154" s="69"/>
      <c r="J154" s="69"/>
      <c r="K154" s="71"/>
      <c r="L154" s="71"/>
      <c r="M154" s="72" t="str">
        <f t="shared" si="19"/>
        <v/>
      </c>
      <c r="N154" s="85" t="str">
        <f t="shared" si="16"/>
        <v/>
      </c>
      <c r="O154" s="127"/>
      <c r="P154" s="65">
        <f t="shared" si="17"/>
        <v>0</v>
      </c>
      <c r="Q154" s="65">
        <f t="shared" si="18"/>
        <v>0</v>
      </c>
      <c r="R154" s="65">
        <f t="shared" si="20"/>
        <v>0</v>
      </c>
    </row>
    <row r="155" spans="1:18" x14ac:dyDescent="0.25">
      <c r="A155" s="66">
        <f t="shared" si="21"/>
        <v>148</v>
      </c>
      <c r="B155" s="69"/>
      <c r="C155" s="66" t="e">
        <f>VLOOKUP(B155,'Measure&amp;Incentive Picklist'!E:J,2,FALSE)</f>
        <v>#N/A</v>
      </c>
      <c r="D155" s="69"/>
      <c r="E155" s="70"/>
      <c r="F155" s="70"/>
      <c r="G155" s="70"/>
      <c r="H155" s="70"/>
      <c r="I155" s="69"/>
      <c r="J155" s="69"/>
      <c r="K155" s="71"/>
      <c r="L155" s="71"/>
      <c r="M155" s="72" t="str">
        <f t="shared" si="19"/>
        <v/>
      </c>
      <c r="N155" s="85" t="str">
        <f t="shared" si="16"/>
        <v/>
      </c>
      <c r="O155" s="127"/>
      <c r="P155" s="65">
        <f t="shared" si="17"/>
        <v>0</v>
      </c>
      <c r="Q155" s="65">
        <f t="shared" si="18"/>
        <v>0</v>
      </c>
      <c r="R155" s="65">
        <f t="shared" si="20"/>
        <v>0</v>
      </c>
    </row>
    <row r="156" spans="1:18" x14ac:dyDescent="0.25">
      <c r="A156" s="66">
        <f t="shared" si="21"/>
        <v>149</v>
      </c>
      <c r="B156" s="69"/>
      <c r="C156" s="66" t="e">
        <f>VLOOKUP(B156,'Measure&amp;Incentive Picklist'!E:J,2,FALSE)</f>
        <v>#N/A</v>
      </c>
      <c r="D156" s="69"/>
      <c r="E156" s="70"/>
      <c r="F156" s="70"/>
      <c r="G156" s="70"/>
      <c r="H156" s="70"/>
      <c r="I156" s="69"/>
      <c r="J156" s="69"/>
      <c r="K156" s="71"/>
      <c r="L156" s="71"/>
      <c r="M156" s="72" t="str">
        <f t="shared" si="19"/>
        <v/>
      </c>
      <c r="N156" s="85" t="str">
        <f t="shared" si="16"/>
        <v/>
      </c>
      <c r="O156" s="127"/>
      <c r="P156" s="65">
        <f t="shared" si="17"/>
        <v>0</v>
      </c>
      <c r="Q156" s="65">
        <f t="shared" si="18"/>
        <v>0</v>
      </c>
      <c r="R156" s="65">
        <f t="shared" si="20"/>
        <v>0</v>
      </c>
    </row>
    <row r="157" spans="1:18" x14ac:dyDescent="0.25">
      <c r="A157" s="66">
        <f t="shared" si="21"/>
        <v>150</v>
      </c>
      <c r="B157" s="69"/>
      <c r="C157" s="66" t="e">
        <f>VLOOKUP(B157,'Measure&amp;Incentive Picklist'!E:J,2,FALSE)</f>
        <v>#N/A</v>
      </c>
      <c r="D157" s="69"/>
      <c r="E157" s="70"/>
      <c r="F157" s="70"/>
      <c r="G157" s="70"/>
      <c r="H157" s="70"/>
      <c r="I157" s="69"/>
      <c r="J157" s="69"/>
      <c r="K157" s="71"/>
      <c r="L157" s="71"/>
      <c r="M157" s="72" t="str">
        <f t="shared" si="19"/>
        <v/>
      </c>
      <c r="N157" s="85" t="str">
        <f t="shared" si="16"/>
        <v/>
      </c>
      <c r="O157" s="127"/>
      <c r="P157" s="65">
        <f t="shared" si="17"/>
        <v>0</v>
      </c>
      <c r="Q157" s="65">
        <f t="shared" si="18"/>
        <v>0</v>
      </c>
      <c r="R157" s="65">
        <f t="shared" si="20"/>
        <v>0</v>
      </c>
    </row>
    <row r="158" spans="1:18" x14ac:dyDescent="0.25">
      <c r="A158" s="66">
        <f t="shared" si="21"/>
        <v>151</v>
      </c>
      <c r="B158" s="69"/>
      <c r="C158" s="66" t="e">
        <f>VLOOKUP(B158,'Measure&amp;Incentive Picklist'!E:J,2,FALSE)</f>
        <v>#N/A</v>
      </c>
      <c r="D158" s="69"/>
      <c r="E158" s="70"/>
      <c r="F158" s="70"/>
      <c r="G158" s="70"/>
      <c r="H158" s="70"/>
      <c r="I158" s="69"/>
      <c r="J158" s="69"/>
      <c r="K158" s="71"/>
      <c r="L158" s="71"/>
      <c r="M158" s="72" t="str">
        <f t="shared" si="19"/>
        <v/>
      </c>
      <c r="N158" s="85" t="str">
        <f t="shared" si="16"/>
        <v/>
      </c>
      <c r="O158" s="127"/>
      <c r="P158" s="65">
        <f t="shared" si="17"/>
        <v>0</v>
      </c>
      <c r="Q158" s="65">
        <f t="shared" si="18"/>
        <v>0</v>
      </c>
      <c r="R158" s="65">
        <f t="shared" si="20"/>
        <v>0</v>
      </c>
    </row>
    <row r="159" spans="1:18" x14ac:dyDescent="0.25">
      <c r="A159" s="66">
        <f t="shared" si="21"/>
        <v>152</v>
      </c>
      <c r="B159" s="69"/>
      <c r="C159" s="66" t="e">
        <f>VLOOKUP(B159,'Measure&amp;Incentive Picklist'!E:J,2,FALSE)</f>
        <v>#N/A</v>
      </c>
      <c r="D159" s="69"/>
      <c r="E159" s="70"/>
      <c r="F159" s="70"/>
      <c r="G159" s="70"/>
      <c r="H159" s="70"/>
      <c r="I159" s="69"/>
      <c r="J159" s="69"/>
      <c r="K159" s="71"/>
      <c r="L159" s="71"/>
      <c r="M159" s="72" t="str">
        <f t="shared" si="19"/>
        <v/>
      </c>
      <c r="N159" s="85" t="str">
        <f t="shared" si="16"/>
        <v/>
      </c>
      <c r="O159" s="127"/>
      <c r="P159" s="65">
        <f t="shared" si="17"/>
        <v>0</v>
      </c>
      <c r="Q159" s="65">
        <f t="shared" si="18"/>
        <v>0</v>
      </c>
      <c r="R159" s="65">
        <f t="shared" si="20"/>
        <v>0</v>
      </c>
    </row>
    <row r="160" spans="1:18" x14ac:dyDescent="0.25">
      <c r="A160" s="66">
        <f t="shared" si="21"/>
        <v>153</v>
      </c>
      <c r="B160" s="69"/>
      <c r="C160" s="66" t="e">
        <f>VLOOKUP(B160,'Measure&amp;Incentive Picklist'!E:J,2,FALSE)</f>
        <v>#N/A</v>
      </c>
      <c r="D160" s="69"/>
      <c r="E160" s="70"/>
      <c r="F160" s="70"/>
      <c r="G160" s="70"/>
      <c r="H160" s="70"/>
      <c r="I160" s="69"/>
      <c r="J160" s="69"/>
      <c r="K160" s="71"/>
      <c r="L160" s="71"/>
      <c r="M160" s="72" t="str">
        <f t="shared" si="19"/>
        <v/>
      </c>
      <c r="N160" s="85" t="str">
        <f t="shared" si="16"/>
        <v/>
      </c>
      <c r="O160" s="127"/>
      <c r="P160" s="65">
        <f t="shared" si="17"/>
        <v>0</v>
      </c>
      <c r="Q160" s="65">
        <f t="shared" si="18"/>
        <v>0</v>
      </c>
      <c r="R160" s="65">
        <f t="shared" si="20"/>
        <v>0</v>
      </c>
    </row>
    <row r="161" spans="1:18" x14ac:dyDescent="0.25">
      <c r="A161" s="66">
        <f t="shared" si="21"/>
        <v>154</v>
      </c>
      <c r="B161" s="69"/>
      <c r="C161" s="66" t="e">
        <f>VLOOKUP(B161,'Measure&amp;Incentive Picklist'!E:J,2,FALSE)</f>
        <v>#N/A</v>
      </c>
      <c r="D161" s="69"/>
      <c r="E161" s="70"/>
      <c r="F161" s="70"/>
      <c r="G161" s="70"/>
      <c r="H161" s="70"/>
      <c r="I161" s="69"/>
      <c r="J161" s="69"/>
      <c r="K161" s="71"/>
      <c r="L161" s="71"/>
      <c r="M161" s="72" t="str">
        <f t="shared" si="19"/>
        <v/>
      </c>
      <c r="N161" s="85" t="str">
        <f t="shared" si="16"/>
        <v/>
      </c>
      <c r="O161" s="127"/>
      <c r="P161" s="65">
        <f t="shared" si="17"/>
        <v>0</v>
      </c>
      <c r="Q161" s="65">
        <f t="shared" si="18"/>
        <v>0</v>
      </c>
      <c r="R161" s="65">
        <f t="shared" si="20"/>
        <v>0</v>
      </c>
    </row>
    <row r="162" spans="1:18" x14ac:dyDescent="0.25">
      <c r="A162" s="66">
        <f t="shared" si="21"/>
        <v>155</v>
      </c>
      <c r="B162" s="69"/>
      <c r="C162" s="66" t="e">
        <f>VLOOKUP(B162,'Measure&amp;Incentive Picklist'!E:J,2,FALSE)</f>
        <v>#N/A</v>
      </c>
      <c r="D162" s="69"/>
      <c r="E162" s="70"/>
      <c r="F162" s="70"/>
      <c r="G162" s="70"/>
      <c r="H162" s="70"/>
      <c r="I162" s="69"/>
      <c r="J162" s="69"/>
      <c r="K162" s="71"/>
      <c r="L162" s="71"/>
      <c r="M162" s="72" t="str">
        <f t="shared" si="19"/>
        <v/>
      </c>
      <c r="N162" s="85" t="str">
        <f t="shared" si="16"/>
        <v/>
      </c>
      <c r="O162" s="127"/>
      <c r="P162" s="65">
        <f t="shared" si="17"/>
        <v>0</v>
      </c>
      <c r="Q162" s="65">
        <f t="shared" si="18"/>
        <v>0</v>
      </c>
      <c r="R162" s="65">
        <f t="shared" si="20"/>
        <v>0</v>
      </c>
    </row>
    <row r="163" spans="1:18" x14ac:dyDescent="0.25">
      <c r="A163" s="66">
        <f t="shared" si="21"/>
        <v>156</v>
      </c>
      <c r="B163" s="69"/>
      <c r="C163" s="66" t="e">
        <f>VLOOKUP(B163,'Measure&amp;Incentive Picklist'!E:J,2,FALSE)</f>
        <v>#N/A</v>
      </c>
      <c r="D163" s="69"/>
      <c r="E163" s="70"/>
      <c r="F163" s="70"/>
      <c r="G163" s="70"/>
      <c r="H163" s="70"/>
      <c r="I163" s="69"/>
      <c r="J163" s="69"/>
      <c r="K163" s="71"/>
      <c r="L163" s="71"/>
      <c r="M163" s="72" t="str">
        <f t="shared" si="19"/>
        <v/>
      </c>
      <c r="N163" s="85" t="str">
        <f t="shared" si="16"/>
        <v/>
      </c>
      <c r="O163" s="127"/>
      <c r="P163" s="65">
        <f t="shared" si="17"/>
        <v>0</v>
      </c>
      <c r="Q163" s="65">
        <f t="shared" si="18"/>
        <v>0</v>
      </c>
      <c r="R163" s="65">
        <f t="shared" si="20"/>
        <v>0</v>
      </c>
    </row>
    <row r="164" spans="1:18" x14ac:dyDescent="0.25">
      <c r="A164" s="66">
        <f t="shared" si="21"/>
        <v>157</v>
      </c>
      <c r="B164" s="69"/>
      <c r="C164" s="66" t="e">
        <f>VLOOKUP(B164,'Measure&amp;Incentive Picklist'!E:J,2,FALSE)</f>
        <v>#N/A</v>
      </c>
      <c r="D164" s="69"/>
      <c r="E164" s="70"/>
      <c r="F164" s="70"/>
      <c r="G164" s="70"/>
      <c r="H164" s="70"/>
      <c r="I164" s="69"/>
      <c r="J164" s="69"/>
      <c r="K164" s="71"/>
      <c r="L164" s="71"/>
      <c r="M164" s="72" t="str">
        <f t="shared" si="19"/>
        <v/>
      </c>
      <c r="N164" s="85" t="str">
        <f t="shared" si="16"/>
        <v/>
      </c>
      <c r="O164" s="127"/>
      <c r="P164" s="65">
        <f t="shared" si="17"/>
        <v>0</v>
      </c>
      <c r="Q164" s="65">
        <f t="shared" si="18"/>
        <v>0</v>
      </c>
      <c r="R164" s="65">
        <f t="shared" si="20"/>
        <v>0</v>
      </c>
    </row>
    <row r="165" spans="1:18" x14ac:dyDescent="0.25">
      <c r="A165" s="66">
        <f t="shared" si="21"/>
        <v>158</v>
      </c>
      <c r="B165" s="69"/>
      <c r="C165" s="66" t="e">
        <f>VLOOKUP(B165,'Measure&amp;Incentive Picklist'!E:J,2,FALSE)</f>
        <v>#N/A</v>
      </c>
      <c r="D165" s="69"/>
      <c r="E165" s="70"/>
      <c r="F165" s="70"/>
      <c r="G165" s="70"/>
      <c r="H165" s="70"/>
      <c r="I165" s="69"/>
      <c r="J165" s="69"/>
      <c r="K165" s="71"/>
      <c r="L165" s="71"/>
      <c r="M165" s="72" t="str">
        <f t="shared" si="19"/>
        <v/>
      </c>
      <c r="N165" s="85" t="str">
        <f t="shared" si="16"/>
        <v/>
      </c>
      <c r="O165" s="127"/>
      <c r="P165" s="65">
        <f t="shared" si="17"/>
        <v>0</v>
      </c>
      <c r="Q165" s="65">
        <f t="shared" si="18"/>
        <v>0</v>
      </c>
      <c r="R165" s="65">
        <f t="shared" si="20"/>
        <v>0</v>
      </c>
    </row>
    <row r="166" spans="1:18" x14ac:dyDescent="0.25">
      <c r="A166" s="66">
        <f t="shared" si="21"/>
        <v>159</v>
      </c>
      <c r="B166" s="69"/>
      <c r="C166" s="66" t="e">
        <f>VLOOKUP(B166,'Measure&amp;Incentive Picklist'!E:J,2,FALSE)</f>
        <v>#N/A</v>
      </c>
      <c r="D166" s="69"/>
      <c r="E166" s="70"/>
      <c r="F166" s="70"/>
      <c r="G166" s="70"/>
      <c r="H166" s="70"/>
      <c r="I166" s="69"/>
      <c r="J166" s="69"/>
      <c r="K166" s="71"/>
      <c r="L166" s="71"/>
      <c r="M166" s="72" t="str">
        <f t="shared" si="19"/>
        <v/>
      </c>
      <c r="N166" s="85" t="str">
        <f t="shared" si="16"/>
        <v/>
      </c>
      <c r="O166" s="127"/>
      <c r="P166" s="65">
        <f t="shared" si="17"/>
        <v>0</v>
      </c>
      <c r="Q166" s="65">
        <f t="shared" si="18"/>
        <v>0</v>
      </c>
      <c r="R166" s="65">
        <f t="shared" si="20"/>
        <v>0</v>
      </c>
    </row>
    <row r="167" spans="1:18" x14ac:dyDescent="0.25">
      <c r="A167" s="66">
        <f t="shared" si="21"/>
        <v>160</v>
      </c>
      <c r="B167" s="69"/>
      <c r="C167" s="66" t="e">
        <f>VLOOKUP(B167,'Measure&amp;Incentive Picklist'!E:J,2,FALSE)</f>
        <v>#N/A</v>
      </c>
      <c r="D167" s="69"/>
      <c r="E167" s="70"/>
      <c r="F167" s="70"/>
      <c r="G167" s="70"/>
      <c r="H167" s="70"/>
      <c r="I167" s="69"/>
      <c r="J167" s="69"/>
      <c r="K167" s="71"/>
      <c r="L167" s="71"/>
      <c r="M167" s="72" t="str">
        <f t="shared" si="19"/>
        <v/>
      </c>
      <c r="N167" s="85" t="str">
        <f t="shared" si="16"/>
        <v/>
      </c>
      <c r="O167" s="127"/>
      <c r="P167" s="65">
        <f t="shared" si="17"/>
        <v>0</v>
      </c>
      <c r="Q167" s="65">
        <f t="shared" si="18"/>
        <v>0</v>
      </c>
      <c r="R167" s="65">
        <f t="shared" si="20"/>
        <v>0</v>
      </c>
    </row>
    <row r="168" spans="1:18" x14ac:dyDescent="0.25">
      <c r="A168" s="66">
        <f t="shared" si="21"/>
        <v>161</v>
      </c>
      <c r="B168" s="69"/>
      <c r="C168" s="66" t="e">
        <f>VLOOKUP(B168,'Measure&amp;Incentive Picklist'!E:J,2,FALSE)</f>
        <v>#N/A</v>
      </c>
      <c r="D168" s="69"/>
      <c r="E168" s="70"/>
      <c r="F168" s="70"/>
      <c r="G168" s="70"/>
      <c r="H168" s="70"/>
      <c r="I168" s="69"/>
      <c r="J168" s="69"/>
      <c r="K168" s="71"/>
      <c r="L168" s="71"/>
      <c r="M168" s="72" t="str">
        <f t="shared" si="19"/>
        <v/>
      </c>
      <c r="N168" s="85" t="str">
        <f t="shared" si="16"/>
        <v/>
      </c>
      <c r="O168" s="127"/>
      <c r="P168" s="65">
        <f t="shared" ref="P168:P199" si="22">IF(OR(B168&gt;"",D168&gt;0,E168&gt;0,F168&gt;0,H168&gt;"",I168&gt;0,J168&gt;0,K168&gt;0,L168&gt;0,O168&gt;0),1,0)</f>
        <v>0</v>
      </c>
      <c r="Q168" s="65">
        <f t="shared" ref="Q168:Q199" si="23">IF(AND(B168&gt;0,ISERROR(P168)),1,0)</f>
        <v>0</v>
      </c>
      <c r="R168" s="65">
        <f t="shared" si="20"/>
        <v>0</v>
      </c>
    </row>
    <row r="169" spans="1:18" x14ac:dyDescent="0.25">
      <c r="A169" s="66">
        <f t="shared" si="21"/>
        <v>162</v>
      </c>
      <c r="B169" s="69"/>
      <c r="C169" s="66" t="e">
        <f>VLOOKUP(B169,'Measure&amp;Incentive Picklist'!E:J,2,FALSE)</f>
        <v>#N/A</v>
      </c>
      <c r="D169" s="69"/>
      <c r="E169" s="70"/>
      <c r="F169" s="70"/>
      <c r="G169" s="70"/>
      <c r="H169" s="70"/>
      <c r="I169" s="69"/>
      <c r="J169" s="69"/>
      <c r="K169" s="71"/>
      <c r="L169" s="71"/>
      <c r="M169" s="72" t="str">
        <f t="shared" si="19"/>
        <v/>
      </c>
      <c r="N169" s="85" t="str">
        <f t="shared" si="16"/>
        <v/>
      </c>
      <c r="O169" s="127"/>
      <c r="P169" s="65">
        <f t="shared" si="22"/>
        <v>0</v>
      </c>
      <c r="Q169" s="65">
        <f t="shared" si="23"/>
        <v>0</v>
      </c>
      <c r="R169" s="65">
        <f t="shared" si="20"/>
        <v>0</v>
      </c>
    </row>
    <row r="170" spans="1:18" x14ac:dyDescent="0.25">
      <c r="A170" s="66">
        <f t="shared" si="21"/>
        <v>163</v>
      </c>
      <c r="B170" s="69"/>
      <c r="C170" s="66" t="e">
        <f>VLOOKUP(B170,'Measure&amp;Incentive Picklist'!E:J,2,FALSE)</f>
        <v>#N/A</v>
      </c>
      <c r="D170" s="69"/>
      <c r="E170" s="70"/>
      <c r="F170" s="70"/>
      <c r="G170" s="70"/>
      <c r="H170" s="70"/>
      <c r="I170" s="69"/>
      <c r="J170" s="69"/>
      <c r="K170" s="71"/>
      <c r="L170" s="71"/>
      <c r="M170" s="72" t="str">
        <f t="shared" si="19"/>
        <v/>
      </c>
      <c r="N170" s="85" t="str">
        <f t="shared" si="16"/>
        <v/>
      </c>
      <c r="O170" s="127"/>
      <c r="P170" s="65">
        <f t="shared" si="22"/>
        <v>0</v>
      </c>
      <c r="Q170" s="65">
        <f t="shared" si="23"/>
        <v>0</v>
      </c>
      <c r="R170" s="65">
        <f t="shared" si="20"/>
        <v>0</v>
      </c>
    </row>
    <row r="171" spans="1:18" x14ac:dyDescent="0.25">
      <c r="A171" s="66">
        <f t="shared" si="21"/>
        <v>164</v>
      </c>
      <c r="B171" s="69"/>
      <c r="C171" s="66" t="e">
        <f>VLOOKUP(B171,'Measure&amp;Incentive Picklist'!E:J,2,FALSE)</f>
        <v>#N/A</v>
      </c>
      <c r="D171" s="69"/>
      <c r="E171" s="70"/>
      <c r="F171" s="70"/>
      <c r="G171" s="70"/>
      <c r="H171" s="70"/>
      <c r="I171" s="69"/>
      <c r="J171" s="69"/>
      <c r="K171" s="71"/>
      <c r="L171" s="71"/>
      <c r="M171" s="72" t="str">
        <f t="shared" si="19"/>
        <v/>
      </c>
      <c r="N171" s="85" t="str">
        <f t="shared" si="16"/>
        <v/>
      </c>
      <c r="O171" s="127"/>
      <c r="P171" s="65">
        <f t="shared" si="22"/>
        <v>0</v>
      </c>
      <c r="Q171" s="65">
        <f t="shared" si="23"/>
        <v>0</v>
      </c>
      <c r="R171" s="65">
        <f t="shared" si="20"/>
        <v>0</v>
      </c>
    </row>
    <row r="172" spans="1:18" x14ac:dyDescent="0.25">
      <c r="A172" s="66">
        <f t="shared" si="21"/>
        <v>165</v>
      </c>
      <c r="B172" s="69"/>
      <c r="C172" s="66" t="e">
        <f>VLOOKUP(B172,'Measure&amp;Incentive Picklist'!E:J,2,FALSE)</f>
        <v>#N/A</v>
      </c>
      <c r="D172" s="69"/>
      <c r="E172" s="70"/>
      <c r="F172" s="70"/>
      <c r="G172" s="70"/>
      <c r="H172" s="70"/>
      <c r="I172" s="69"/>
      <c r="J172" s="69"/>
      <c r="K172" s="71"/>
      <c r="L172" s="71"/>
      <c r="M172" s="72" t="str">
        <f t="shared" si="19"/>
        <v/>
      </c>
      <c r="N172" s="85" t="str">
        <f t="shared" si="16"/>
        <v/>
      </c>
      <c r="O172" s="127"/>
      <c r="P172" s="65">
        <f t="shared" si="22"/>
        <v>0</v>
      </c>
      <c r="Q172" s="65">
        <f t="shared" si="23"/>
        <v>0</v>
      </c>
      <c r="R172" s="65">
        <f t="shared" si="20"/>
        <v>0</v>
      </c>
    </row>
    <row r="173" spans="1:18" x14ac:dyDescent="0.25">
      <c r="A173" s="66">
        <f t="shared" si="21"/>
        <v>166</v>
      </c>
      <c r="B173" s="69"/>
      <c r="C173" s="66" t="e">
        <f>VLOOKUP(B173,'Measure&amp;Incentive Picklist'!E:J,2,FALSE)</f>
        <v>#N/A</v>
      </c>
      <c r="D173" s="69"/>
      <c r="E173" s="70"/>
      <c r="F173" s="70"/>
      <c r="G173" s="70"/>
      <c r="H173" s="70"/>
      <c r="I173" s="69"/>
      <c r="J173" s="69"/>
      <c r="K173" s="71"/>
      <c r="L173" s="71"/>
      <c r="M173" s="72" t="str">
        <f t="shared" si="19"/>
        <v/>
      </c>
      <c r="N173" s="85" t="str">
        <f t="shared" si="16"/>
        <v/>
      </c>
      <c r="O173" s="127"/>
      <c r="P173" s="65">
        <f t="shared" si="22"/>
        <v>0</v>
      </c>
      <c r="Q173" s="65">
        <f t="shared" si="23"/>
        <v>0</v>
      </c>
      <c r="R173" s="65">
        <f t="shared" si="20"/>
        <v>0</v>
      </c>
    </row>
    <row r="174" spans="1:18" x14ac:dyDescent="0.25">
      <c r="A174" s="66">
        <f t="shared" si="21"/>
        <v>167</v>
      </c>
      <c r="B174" s="69"/>
      <c r="C174" s="66" t="e">
        <f>VLOOKUP(B174,'Measure&amp;Incentive Picklist'!E:J,2,FALSE)</f>
        <v>#N/A</v>
      </c>
      <c r="D174" s="69"/>
      <c r="E174" s="70"/>
      <c r="F174" s="70"/>
      <c r="G174" s="70"/>
      <c r="H174" s="70"/>
      <c r="I174" s="69"/>
      <c r="J174" s="69"/>
      <c r="K174" s="71"/>
      <c r="L174" s="71"/>
      <c r="M174" s="72" t="str">
        <f t="shared" si="19"/>
        <v/>
      </c>
      <c r="N174" s="85" t="str">
        <f t="shared" si="16"/>
        <v/>
      </c>
      <c r="O174" s="127"/>
      <c r="P174" s="65">
        <f t="shared" si="22"/>
        <v>0</v>
      </c>
      <c r="Q174" s="65">
        <f t="shared" si="23"/>
        <v>0</v>
      </c>
      <c r="R174" s="65">
        <f t="shared" si="20"/>
        <v>0</v>
      </c>
    </row>
    <row r="175" spans="1:18" x14ac:dyDescent="0.25">
      <c r="A175" s="66">
        <f t="shared" si="21"/>
        <v>168</v>
      </c>
      <c r="B175" s="69"/>
      <c r="C175" s="66" t="e">
        <f>VLOOKUP(B175,'Measure&amp;Incentive Picklist'!E:J,2,FALSE)</f>
        <v>#N/A</v>
      </c>
      <c r="D175" s="69"/>
      <c r="E175" s="70"/>
      <c r="F175" s="70"/>
      <c r="G175" s="70"/>
      <c r="H175" s="70"/>
      <c r="I175" s="69"/>
      <c r="J175" s="69"/>
      <c r="K175" s="71"/>
      <c r="L175" s="71"/>
      <c r="M175" s="72" t="str">
        <f t="shared" si="19"/>
        <v/>
      </c>
      <c r="N175" s="85" t="str">
        <f t="shared" si="16"/>
        <v/>
      </c>
      <c r="O175" s="127"/>
      <c r="P175" s="65">
        <f t="shared" si="22"/>
        <v>0</v>
      </c>
      <c r="Q175" s="65">
        <f t="shared" si="23"/>
        <v>0</v>
      </c>
      <c r="R175" s="65">
        <f t="shared" si="20"/>
        <v>0</v>
      </c>
    </row>
    <row r="176" spans="1:18" x14ac:dyDescent="0.25">
      <c r="A176" s="66">
        <f t="shared" si="21"/>
        <v>169</v>
      </c>
      <c r="B176" s="69"/>
      <c r="C176" s="66" t="e">
        <f>VLOOKUP(B176,'Measure&amp;Incentive Picklist'!E:J,2,FALSE)</f>
        <v>#N/A</v>
      </c>
      <c r="D176" s="69"/>
      <c r="E176" s="70"/>
      <c r="F176" s="70"/>
      <c r="G176" s="70"/>
      <c r="H176" s="70"/>
      <c r="I176" s="69"/>
      <c r="J176" s="69"/>
      <c r="K176" s="71"/>
      <c r="L176" s="71"/>
      <c r="M176" s="72" t="str">
        <f t="shared" si="19"/>
        <v/>
      </c>
      <c r="N176" s="85" t="str">
        <f t="shared" si="16"/>
        <v/>
      </c>
      <c r="O176" s="127"/>
      <c r="P176" s="65">
        <f t="shared" si="22"/>
        <v>0</v>
      </c>
      <c r="Q176" s="65">
        <f t="shared" si="23"/>
        <v>0</v>
      </c>
      <c r="R176" s="65">
        <f t="shared" si="20"/>
        <v>0</v>
      </c>
    </row>
    <row r="177" spans="1:18" x14ac:dyDescent="0.25">
      <c r="A177" s="66">
        <f t="shared" si="21"/>
        <v>170</v>
      </c>
      <c r="B177" s="69"/>
      <c r="C177" s="66" t="e">
        <f>VLOOKUP(B177,'Measure&amp;Incentive Picklist'!E:J,2,FALSE)</f>
        <v>#N/A</v>
      </c>
      <c r="D177" s="69"/>
      <c r="E177" s="70"/>
      <c r="F177" s="70"/>
      <c r="G177" s="70"/>
      <c r="H177" s="70"/>
      <c r="I177" s="69"/>
      <c r="J177" s="69"/>
      <c r="K177" s="71"/>
      <c r="L177" s="71"/>
      <c r="M177" s="72" t="str">
        <f t="shared" si="19"/>
        <v/>
      </c>
      <c r="N177" s="85" t="str">
        <f t="shared" si="16"/>
        <v/>
      </c>
      <c r="O177" s="127"/>
      <c r="P177" s="65">
        <f t="shared" si="22"/>
        <v>0</v>
      </c>
      <c r="Q177" s="65">
        <f t="shared" si="23"/>
        <v>0</v>
      </c>
      <c r="R177" s="65">
        <f t="shared" si="20"/>
        <v>0</v>
      </c>
    </row>
    <row r="178" spans="1:18" x14ac:dyDescent="0.25">
      <c r="A178" s="66">
        <f t="shared" si="21"/>
        <v>171</v>
      </c>
      <c r="B178" s="69"/>
      <c r="C178" s="66" t="e">
        <f>VLOOKUP(B178,'Measure&amp;Incentive Picklist'!E:J,2,FALSE)</f>
        <v>#N/A</v>
      </c>
      <c r="D178" s="69"/>
      <c r="E178" s="70"/>
      <c r="F178" s="70"/>
      <c r="G178" s="70"/>
      <c r="H178" s="70"/>
      <c r="I178" s="69"/>
      <c r="J178" s="69"/>
      <c r="K178" s="71"/>
      <c r="L178" s="71"/>
      <c r="M178" s="72" t="str">
        <f t="shared" si="19"/>
        <v/>
      </c>
      <c r="N178" s="85" t="str">
        <f t="shared" si="16"/>
        <v/>
      </c>
      <c r="O178" s="127"/>
      <c r="P178" s="65">
        <f t="shared" si="22"/>
        <v>0</v>
      </c>
      <c r="Q178" s="65">
        <f t="shared" si="23"/>
        <v>0</v>
      </c>
      <c r="R178" s="65">
        <f t="shared" si="20"/>
        <v>0</v>
      </c>
    </row>
    <row r="179" spans="1:18" x14ac:dyDescent="0.25">
      <c r="A179" s="66">
        <f t="shared" si="21"/>
        <v>172</v>
      </c>
      <c r="B179" s="69"/>
      <c r="C179" s="66" t="e">
        <f>VLOOKUP(B179,'Measure&amp;Incentive Picklist'!E:J,2,FALSE)</f>
        <v>#N/A</v>
      </c>
      <c r="D179" s="69"/>
      <c r="E179" s="70"/>
      <c r="F179" s="70"/>
      <c r="G179" s="70"/>
      <c r="H179" s="70"/>
      <c r="I179" s="69"/>
      <c r="J179" s="69"/>
      <c r="K179" s="71"/>
      <c r="L179" s="71"/>
      <c r="M179" s="72" t="str">
        <f t="shared" si="19"/>
        <v/>
      </c>
      <c r="N179" s="85" t="str">
        <f t="shared" si="16"/>
        <v/>
      </c>
      <c r="O179" s="127"/>
      <c r="P179" s="65">
        <f t="shared" si="22"/>
        <v>0</v>
      </c>
      <c r="Q179" s="65">
        <f t="shared" si="23"/>
        <v>0</v>
      </c>
      <c r="R179" s="65">
        <f t="shared" si="20"/>
        <v>0</v>
      </c>
    </row>
    <row r="180" spans="1:18" x14ac:dyDescent="0.25">
      <c r="A180" s="66">
        <f t="shared" si="21"/>
        <v>173</v>
      </c>
      <c r="B180" s="69"/>
      <c r="C180" s="66" t="e">
        <f>VLOOKUP(B180,'Measure&amp;Incentive Picklist'!E:J,2,FALSE)</f>
        <v>#N/A</v>
      </c>
      <c r="D180" s="69"/>
      <c r="E180" s="70"/>
      <c r="F180" s="70"/>
      <c r="G180" s="70"/>
      <c r="H180" s="70"/>
      <c r="I180" s="69"/>
      <c r="J180" s="69"/>
      <c r="K180" s="71"/>
      <c r="L180" s="71"/>
      <c r="M180" s="72" t="str">
        <f t="shared" si="19"/>
        <v/>
      </c>
      <c r="N180" s="85" t="str">
        <f t="shared" si="16"/>
        <v/>
      </c>
      <c r="O180" s="127"/>
      <c r="P180" s="65">
        <f t="shared" si="22"/>
        <v>0</v>
      </c>
      <c r="Q180" s="65">
        <f t="shared" si="23"/>
        <v>0</v>
      </c>
      <c r="R180" s="65">
        <f t="shared" si="20"/>
        <v>0</v>
      </c>
    </row>
    <row r="181" spans="1:18" x14ac:dyDescent="0.25">
      <c r="A181" s="66">
        <f t="shared" si="21"/>
        <v>174</v>
      </c>
      <c r="B181" s="69"/>
      <c r="C181" s="66" t="e">
        <f>VLOOKUP(B181,'Measure&amp;Incentive Picklist'!E:J,2,FALSE)</f>
        <v>#N/A</v>
      </c>
      <c r="D181" s="69"/>
      <c r="E181" s="70"/>
      <c r="F181" s="70"/>
      <c r="G181" s="70"/>
      <c r="H181" s="70"/>
      <c r="I181" s="69"/>
      <c r="J181" s="69"/>
      <c r="K181" s="71"/>
      <c r="L181" s="71"/>
      <c r="M181" s="72" t="str">
        <f t="shared" si="19"/>
        <v/>
      </c>
      <c r="N181" s="85" t="str">
        <f t="shared" si="16"/>
        <v/>
      </c>
      <c r="O181" s="127"/>
      <c r="P181" s="65">
        <f t="shared" si="22"/>
        <v>0</v>
      </c>
      <c r="Q181" s="65">
        <f t="shared" si="23"/>
        <v>0</v>
      </c>
      <c r="R181" s="65">
        <f t="shared" si="20"/>
        <v>0</v>
      </c>
    </row>
    <row r="182" spans="1:18" x14ac:dyDescent="0.25">
      <c r="A182" s="66">
        <f t="shared" si="21"/>
        <v>175</v>
      </c>
      <c r="B182" s="69"/>
      <c r="C182" s="66" t="e">
        <f>VLOOKUP(B182,'Measure&amp;Incentive Picklist'!E:J,2,FALSE)</f>
        <v>#N/A</v>
      </c>
      <c r="D182" s="69"/>
      <c r="E182" s="70"/>
      <c r="F182" s="70"/>
      <c r="G182" s="70"/>
      <c r="H182" s="70"/>
      <c r="I182" s="69"/>
      <c r="J182" s="69"/>
      <c r="K182" s="71"/>
      <c r="L182" s="71"/>
      <c r="M182" s="72" t="str">
        <f t="shared" si="19"/>
        <v/>
      </c>
      <c r="N182" s="85" t="str">
        <f t="shared" si="16"/>
        <v/>
      </c>
      <c r="O182" s="127"/>
      <c r="P182" s="65">
        <f t="shared" si="22"/>
        <v>0</v>
      </c>
      <c r="Q182" s="65">
        <f t="shared" si="23"/>
        <v>0</v>
      </c>
      <c r="R182" s="65">
        <f t="shared" si="20"/>
        <v>0</v>
      </c>
    </row>
    <row r="183" spans="1:18" x14ac:dyDescent="0.25">
      <c r="A183" s="66">
        <f t="shared" si="21"/>
        <v>176</v>
      </c>
      <c r="B183" s="69"/>
      <c r="C183" s="66" t="e">
        <f>VLOOKUP(B183,'Measure&amp;Incentive Picklist'!E:J,2,FALSE)</f>
        <v>#N/A</v>
      </c>
      <c r="D183" s="69"/>
      <c r="E183" s="70"/>
      <c r="F183" s="70"/>
      <c r="G183" s="70"/>
      <c r="H183" s="70"/>
      <c r="I183" s="69"/>
      <c r="J183" s="69"/>
      <c r="K183" s="71"/>
      <c r="L183" s="71"/>
      <c r="M183" s="72" t="str">
        <f t="shared" si="19"/>
        <v/>
      </c>
      <c r="N183" s="85" t="str">
        <f t="shared" si="16"/>
        <v/>
      </c>
      <c r="O183" s="127"/>
      <c r="P183" s="65">
        <f t="shared" si="22"/>
        <v>0</v>
      </c>
      <c r="Q183" s="65">
        <f t="shared" si="23"/>
        <v>0</v>
      </c>
      <c r="R183" s="65">
        <f t="shared" si="20"/>
        <v>0</v>
      </c>
    </row>
    <row r="184" spans="1:18" x14ac:dyDescent="0.25">
      <c r="A184" s="66">
        <f t="shared" si="21"/>
        <v>177</v>
      </c>
      <c r="B184" s="69"/>
      <c r="C184" s="66" t="e">
        <f>VLOOKUP(B184,'Measure&amp;Incentive Picklist'!E:J,2,FALSE)</f>
        <v>#N/A</v>
      </c>
      <c r="D184" s="69"/>
      <c r="E184" s="70"/>
      <c r="F184" s="70"/>
      <c r="G184" s="70"/>
      <c r="H184" s="70"/>
      <c r="I184" s="69"/>
      <c r="J184" s="69"/>
      <c r="K184" s="71"/>
      <c r="L184" s="71"/>
      <c r="M184" s="72" t="str">
        <f t="shared" si="19"/>
        <v/>
      </c>
      <c r="N184" s="85" t="str">
        <f t="shared" si="16"/>
        <v/>
      </c>
      <c r="O184" s="127"/>
      <c r="P184" s="65">
        <f t="shared" si="22"/>
        <v>0</v>
      </c>
      <c r="Q184" s="65">
        <f t="shared" si="23"/>
        <v>0</v>
      </c>
      <c r="R184" s="65">
        <f t="shared" si="20"/>
        <v>0</v>
      </c>
    </row>
    <row r="185" spans="1:18" x14ac:dyDescent="0.25">
      <c r="A185" s="66">
        <f t="shared" si="21"/>
        <v>178</v>
      </c>
      <c r="B185" s="69"/>
      <c r="C185" s="66" t="e">
        <f>VLOOKUP(B185,'Measure&amp;Incentive Picklist'!E:J,2,FALSE)</f>
        <v>#N/A</v>
      </c>
      <c r="D185" s="69"/>
      <c r="E185" s="70"/>
      <c r="F185" s="70"/>
      <c r="G185" s="70"/>
      <c r="H185" s="70"/>
      <c r="I185" s="69"/>
      <c r="J185" s="69"/>
      <c r="K185" s="71"/>
      <c r="L185" s="71"/>
      <c r="M185" s="72" t="str">
        <f t="shared" si="19"/>
        <v/>
      </c>
      <c r="N185" s="85" t="str">
        <f t="shared" si="16"/>
        <v/>
      </c>
      <c r="O185" s="127"/>
      <c r="P185" s="65">
        <f t="shared" si="22"/>
        <v>0</v>
      </c>
      <c r="Q185" s="65">
        <f t="shared" si="23"/>
        <v>0</v>
      </c>
      <c r="R185" s="65">
        <f t="shared" si="20"/>
        <v>0</v>
      </c>
    </row>
    <row r="186" spans="1:18" x14ac:dyDescent="0.25">
      <c r="A186" s="66">
        <f t="shared" si="21"/>
        <v>179</v>
      </c>
      <c r="B186" s="69"/>
      <c r="C186" s="66" t="e">
        <f>VLOOKUP(B186,'Measure&amp;Incentive Picklist'!E:J,2,FALSE)</f>
        <v>#N/A</v>
      </c>
      <c r="D186" s="69"/>
      <c r="E186" s="70"/>
      <c r="F186" s="70"/>
      <c r="G186" s="70"/>
      <c r="H186" s="70"/>
      <c r="I186" s="69"/>
      <c r="J186" s="69"/>
      <c r="K186" s="71"/>
      <c r="L186" s="71"/>
      <c r="M186" s="72" t="str">
        <f t="shared" si="19"/>
        <v/>
      </c>
      <c r="N186" s="85" t="str">
        <f t="shared" si="16"/>
        <v/>
      </c>
      <c r="O186" s="127"/>
      <c r="P186" s="65">
        <f t="shared" si="22"/>
        <v>0</v>
      </c>
      <c r="Q186" s="65">
        <f t="shared" si="23"/>
        <v>0</v>
      </c>
      <c r="R186" s="65">
        <f t="shared" si="20"/>
        <v>0</v>
      </c>
    </row>
    <row r="187" spans="1:18" x14ac:dyDescent="0.25">
      <c r="A187" s="66">
        <f t="shared" si="21"/>
        <v>180</v>
      </c>
      <c r="B187" s="69"/>
      <c r="C187" s="66" t="e">
        <f>VLOOKUP(B187,'Measure&amp;Incentive Picklist'!E:J,2,FALSE)</f>
        <v>#N/A</v>
      </c>
      <c r="D187" s="69"/>
      <c r="E187" s="70"/>
      <c r="F187" s="70"/>
      <c r="G187" s="70"/>
      <c r="H187" s="70"/>
      <c r="I187" s="69"/>
      <c r="J187" s="69"/>
      <c r="K187" s="71"/>
      <c r="L187" s="71"/>
      <c r="M187" s="72" t="str">
        <f t="shared" si="19"/>
        <v/>
      </c>
      <c r="N187" s="85" t="str">
        <f t="shared" si="16"/>
        <v/>
      </c>
      <c r="O187" s="127"/>
      <c r="P187" s="65">
        <f t="shared" si="22"/>
        <v>0</v>
      </c>
      <c r="Q187" s="65">
        <f t="shared" si="23"/>
        <v>0</v>
      </c>
      <c r="R187" s="65">
        <f t="shared" si="20"/>
        <v>0</v>
      </c>
    </row>
    <row r="188" spans="1:18" x14ac:dyDescent="0.25">
      <c r="A188" s="66">
        <f t="shared" si="21"/>
        <v>181</v>
      </c>
      <c r="B188" s="69"/>
      <c r="C188" s="66" t="e">
        <f>VLOOKUP(B188,'Measure&amp;Incentive Picklist'!E:J,2,FALSE)</f>
        <v>#N/A</v>
      </c>
      <c r="D188" s="69"/>
      <c r="E188" s="70"/>
      <c r="F188" s="70"/>
      <c r="G188" s="70"/>
      <c r="H188" s="70"/>
      <c r="I188" s="69"/>
      <c r="J188" s="69"/>
      <c r="K188" s="71"/>
      <c r="L188" s="71"/>
      <c r="M188" s="72" t="str">
        <f t="shared" si="19"/>
        <v/>
      </c>
      <c r="N188" s="85" t="str">
        <f t="shared" si="16"/>
        <v/>
      </c>
      <c r="O188" s="127"/>
      <c r="P188" s="65">
        <f t="shared" si="22"/>
        <v>0</v>
      </c>
      <c r="Q188" s="65">
        <f t="shared" si="23"/>
        <v>0</v>
      </c>
      <c r="R188" s="65">
        <f t="shared" si="20"/>
        <v>0</v>
      </c>
    </row>
    <row r="189" spans="1:18" x14ac:dyDescent="0.25">
      <c r="A189" s="66">
        <f t="shared" si="21"/>
        <v>182</v>
      </c>
      <c r="B189" s="69"/>
      <c r="C189" s="66" t="e">
        <f>VLOOKUP(B189,'Measure&amp;Incentive Picklist'!E:J,2,FALSE)</f>
        <v>#N/A</v>
      </c>
      <c r="D189" s="69"/>
      <c r="E189" s="70"/>
      <c r="F189" s="70"/>
      <c r="G189" s="70"/>
      <c r="H189" s="70"/>
      <c r="I189" s="69"/>
      <c r="J189" s="69"/>
      <c r="K189" s="71"/>
      <c r="L189" s="71"/>
      <c r="M189" s="72" t="str">
        <f t="shared" si="19"/>
        <v/>
      </c>
      <c r="N189" s="85" t="str">
        <f t="shared" si="16"/>
        <v/>
      </c>
      <c r="O189" s="127"/>
      <c r="P189" s="65">
        <f t="shared" si="22"/>
        <v>0</v>
      </c>
      <c r="Q189" s="65">
        <f t="shared" si="23"/>
        <v>0</v>
      </c>
      <c r="R189" s="65">
        <f t="shared" si="20"/>
        <v>0</v>
      </c>
    </row>
    <row r="190" spans="1:18" x14ac:dyDescent="0.25">
      <c r="A190" s="66">
        <f t="shared" si="21"/>
        <v>183</v>
      </c>
      <c r="B190" s="69"/>
      <c r="C190" s="66" t="e">
        <f>VLOOKUP(B190,'Measure&amp;Incentive Picklist'!E:J,2,FALSE)</f>
        <v>#N/A</v>
      </c>
      <c r="D190" s="69"/>
      <c r="E190" s="70"/>
      <c r="F190" s="70"/>
      <c r="G190" s="70"/>
      <c r="H190" s="70"/>
      <c r="I190" s="69"/>
      <c r="J190" s="69"/>
      <c r="K190" s="71"/>
      <c r="L190" s="71"/>
      <c r="M190" s="72" t="str">
        <f t="shared" si="19"/>
        <v/>
      </c>
      <c r="N190" s="85" t="str">
        <f t="shared" si="16"/>
        <v/>
      </c>
      <c r="O190" s="127"/>
      <c r="P190" s="65">
        <f t="shared" si="22"/>
        <v>0</v>
      </c>
      <c r="Q190" s="65">
        <f t="shared" si="23"/>
        <v>0</v>
      </c>
      <c r="R190" s="65">
        <f t="shared" si="20"/>
        <v>0</v>
      </c>
    </row>
    <row r="191" spans="1:18" x14ac:dyDescent="0.25">
      <c r="A191" s="66">
        <f t="shared" si="21"/>
        <v>184</v>
      </c>
      <c r="B191" s="69"/>
      <c r="C191" s="66" t="e">
        <f>VLOOKUP(B191,'Measure&amp;Incentive Picklist'!E:J,2,FALSE)</f>
        <v>#N/A</v>
      </c>
      <c r="D191" s="69"/>
      <c r="E191" s="70"/>
      <c r="F191" s="70"/>
      <c r="G191" s="70"/>
      <c r="H191" s="70"/>
      <c r="I191" s="69"/>
      <c r="J191" s="69"/>
      <c r="K191" s="71"/>
      <c r="L191" s="71"/>
      <c r="M191" s="72" t="str">
        <f t="shared" si="19"/>
        <v/>
      </c>
      <c r="N191" s="85" t="str">
        <f t="shared" si="16"/>
        <v/>
      </c>
      <c r="O191" s="127"/>
      <c r="P191" s="65">
        <f t="shared" si="22"/>
        <v>0</v>
      </c>
      <c r="Q191" s="65">
        <f t="shared" si="23"/>
        <v>0</v>
      </c>
      <c r="R191" s="65">
        <f t="shared" si="20"/>
        <v>0</v>
      </c>
    </row>
    <row r="192" spans="1:18" x14ac:dyDescent="0.25">
      <c r="A192" s="66">
        <f t="shared" si="21"/>
        <v>185</v>
      </c>
      <c r="B192" s="69"/>
      <c r="C192" s="66" t="e">
        <f>VLOOKUP(B192,'Measure&amp;Incentive Picklist'!E:J,2,FALSE)</f>
        <v>#N/A</v>
      </c>
      <c r="D192" s="69"/>
      <c r="E192" s="70"/>
      <c r="F192" s="70"/>
      <c r="G192" s="70"/>
      <c r="H192" s="70"/>
      <c r="I192" s="69"/>
      <c r="J192" s="69"/>
      <c r="K192" s="71"/>
      <c r="L192" s="71"/>
      <c r="M192" s="72" t="str">
        <f t="shared" si="19"/>
        <v/>
      </c>
      <c r="N192" s="85" t="str">
        <f t="shared" si="16"/>
        <v/>
      </c>
      <c r="O192" s="127"/>
      <c r="P192" s="65">
        <f t="shared" si="22"/>
        <v>0</v>
      </c>
      <c r="Q192" s="65">
        <f t="shared" si="23"/>
        <v>0</v>
      </c>
      <c r="R192" s="65">
        <f t="shared" si="20"/>
        <v>0</v>
      </c>
    </row>
    <row r="193" spans="1:18" x14ac:dyDescent="0.25">
      <c r="A193" s="66">
        <f t="shared" si="21"/>
        <v>186</v>
      </c>
      <c r="B193" s="69"/>
      <c r="C193" s="66" t="e">
        <f>VLOOKUP(B193,'Measure&amp;Incentive Picklist'!E:J,2,FALSE)</f>
        <v>#N/A</v>
      </c>
      <c r="D193" s="69"/>
      <c r="E193" s="70"/>
      <c r="F193" s="70"/>
      <c r="G193" s="70"/>
      <c r="H193" s="70"/>
      <c r="I193" s="69"/>
      <c r="J193" s="69"/>
      <c r="K193" s="71"/>
      <c r="L193" s="71"/>
      <c r="M193" s="72" t="str">
        <f t="shared" si="19"/>
        <v/>
      </c>
      <c r="N193" s="85" t="str">
        <f t="shared" si="16"/>
        <v/>
      </c>
      <c r="O193" s="127"/>
      <c r="P193" s="65">
        <f t="shared" si="22"/>
        <v>0</v>
      </c>
      <c r="Q193" s="65">
        <f t="shared" si="23"/>
        <v>0</v>
      </c>
      <c r="R193" s="65">
        <f t="shared" si="20"/>
        <v>0</v>
      </c>
    </row>
    <row r="194" spans="1:18" x14ac:dyDescent="0.25">
      <c r="A194" s="66">
        <f t="shared" si="21"/>
        <v>187</v>
      </c>
      <c r="B194" s="69"/>
      <c r="C194" s="66" t="e">
        <f>VLOOKUP(B194,'Measure&amp;Incentive Picklist'!E:J,2,FALSE)</f>
        <v>#N/A</v>
      </c>
      <c r="D194" s="69"/>
      <c r="E194" s="70"/>
      <c r="F194" s="70"/>
      <c r="G194" s="70"/>
      <c r="H194" s="70"/>
      <c r="I194" s="69"/>
      <c r="J194" s="69"/>
      <c r="K194" s="71"/>
      <c r="L194" s="71"/>
      <c r="M194" s="72" t="str">
        <f t="shared" si="19"/>
        <v/>
      </c>
      <c r="N194" s="85" t="str">
        <f t="shared" si="16"/>
        <v/>
      </c>
      <c r="O194" s="127"/>
      <c r="P194" s="65">
        <f t="shared" si="22"/>
        <v>0</v>
      </c>
      <c r="Q194" s="65">
        <f t="shared" si="23"/>
        <v>0</v>
      </c>
      <c r="R194" s="65">
        <f t="shared" si="20"/>
        <v>0</v>
      </c>
    </row>
    <row r="195" spans="1:18" x14ac:dyDescent="0.25">
      <c r="A195" s="66">
        <f t="shared" si="21"/>
        <v>188</v>
      </c>
      <c r="B195" s="69"/>
      <c r="C195" s="66" t="e">
        <f>VLOOKUP(B195,'Measure&amp;Incentive Picklist'!E:J,2,FALSE)</f>
        <v>#N/A</v>
      </c>
      <c r="D195" s="69"/>
      <c r="E195" s="70"/>
      <c r="F195" s="70"/>
      <c r="G195" s="70"/>
      <c r="H195" s="70"/>
      <c r="I195" s="69"/>
      <c r="J195" s="69"/>
      <c r="K195" s="71"/>
      <c r="L195" s="71"/>
      <c r="M195" s="72" t="str">
        <f t="shared" si="19"/>
        <v/>
      </c>
      <c r="N195" s="85" t="str">
        <f t="shared" si="16"/>
        <v/>
      </c>
      <c r="O195" s="127"/>
      <c r="P195" s="65">
        <f t="shared" si="22"/>
        <v>0</v>
      </c>
      <c r="Q195" s="65">
        <f t="shared" si="23"/>
        <v>0</v>
      </c>
      <c r="R195" s="65">
        <f t="shared" si="20"/>
        <v>0</v>
      </c>
    </row>
    <row r="196" spans="1:18" x14ac:dyDescent="0.25">
      <c r="A196" s="66">
        <f t="shared" si="21"/>
        <v>189</v>
      </c>
      <c r="B196" s="69"/>
      <c r="C196" s="66" t="e">
        <f>VLOOKUP(B196,'Measure&amp;Incentive Picklist'!E:J,2,FALSE)</f>
        <v>#N/A</v>
      </c>
      <c r="D196" s="69"/>
      <c r="E196" s="70"/>
      <c r="F196" s="70"/>
      <c r="G196" s="70"/>
      <c r="H196" s="70"/>
      <c r="I196" s="69"/>
      <c r="J196" s="69"/>
      <c r="K196" s="71"/>
      <c r="L196" s="71"/>
      <c r="M196" s="72" t="str">
        <f t="shared" si="19"/>
        <v/>
      </c>
      <c r="N196" s="85" t="str">
        <f t="shared" si="16"/>
        <v/>
      </c>
      <c r="O196" s="127"/>
      <c r="P196" s="65">
        <f t="shared" si="22"/>
        <v>0</v>
      </c>
      <c r="Q196" s="65">
        <f t="shared" si="23"/>
        <v>0</v>
      </c>
      <c r="R196" s="65">
        <f t="shared" si="20"/>
        <v>0</v>
      </c>
    </row>
    <row r="197" spans="1:18" x14ac:dyDescent="0.25">
      <c r="A197" s="66">
        <f t="shared" si="21"/>
        <v>190</v>
      </c>
      <c r="B197" s="69"/>
      <c r="C197" s="66" t="e">
        <f>VLOOKUP(B197,'Measure&amp;Incentive Picklist'!E:J,2,FALSE)</f>
        <v>#N/A</v>
      </c>
      <c r="D197" s="69"/>
      <c r="E197" s="70"/>
      <c r="F197" s="70"/>
      <c r="G197" s="70"/>
      <c r="H197" s="70"/>
      <c r="I197" s="69"/>
      <c r="J197" s="69"/>
      <c r="K197" s="71"/>
      <c r="L197" s="71"/>
      <c r="M197" s="72" t="str">
        <f t="shared" si="19"/>
        <v/>
      </c>
      <c r="N197" s="85" t="str">
        <f t="shared" si="16"/>
        <v/>
      </c>
      <c r="O197" s="127"/>
      <c r="P197" s="65">
        <f t="shared" si="22"/>
        <v>0</v>
      </c>
      <c r="Q197" s="65">
        <f t="shared" si="23"/>
        <v>0</v>
      </c>
      <c r="R197" s="65">
        <f t="shared" si="20"/>
        <v>0</v>
      </c>
    </row>
    <row r="198" spans="1:18" x14ac:dyDescent="0.25">
      <c r="A198" s="66">
        <f t="shared" si="21"/>
        <v>191</v>
      </c>
      <c r="B198" s="69"/>
      <c r="C198" s="66" t="e">
        <f>VLOOKUP(B198,'Measure&amp;Incentive Picklist'!E:J,2,FALSE)</f>
        <v>#N/A</v>
      </c>
      <c r="D198" s="69"/>
      <c r="E198" s="70"/>
      <c r="F198" s="70"/>
      <c r="G198" s="70"/>
      <c r="H198" s="70"/>
      <c r="I198" s="69"/>
      <c r="J198" s="69"/>
      <c r="K198" s="71"/>
      <c r="L198" s="71"/>
      <c r="M198" s="72" t="str">
        <f t="shared" si="19"/>
        <v/>
      </c>
      <c r="N198" s="85" t="str">
        <f t="shared" si="16"/>
        <v/>
      </c>
      <c r="O198" s="127"/>
      <c r="P198" s="65">
        <f t="shared" si="22"/>
        <v>0</v>
      </c>
      <c r="Q198" s="65">
        <f t="shared" si="23"/>
        <v>0</v>
      </c>
      <c r="R198" s="65">
        <f t="shared" si="20"/>
        <v>0</v>
      </c>
    </row>
    <row r="199" spans="1:18" x14ac:dyDescent="0.25">
      <c r="A199" s="66">
        <f t="shared" si="21"/>
        <v>192</v>
      </c>
      <c r="B199" s="69"/>
      <c r="C199" s="66" t="e">
        <f>VLOOKUP(B199,'Measure&amp;Incentive Picklist'!E:J,2,FALSE)</f>
        <v>#N/A</v>
      </c>
      <c r="D199" s="69"/>
      <c r="E199" s="70"/>
      <c r="F199" s="70"/>
      <c r="G199" s="70"/>
      <c r="H199" s="70"/>
      <c r="I199" s="69"/>
      <c r="J199" s="69"/>
      <c r="K199" s="71"/>
      <c r="L199" s="71"/>
      <c r="M199" s="72" t="str">
        <f t="shared" si="19"/>
        <v/>
      </c>
      <c r="N199" s="85" t="str">
        <f t="shared" ref="N199:N207" si="24">IF(ISTEXT(B199),"Contact ConEd","")</f>
        <v/>
      </c>
      <c r="O199" s="127"/>
      <c r="P199" s="65">
        <f t="shared" si="22"/>
        <v>0</v>
      </c>
      <c r="Q199" s="65">
        <f t="shared" si="23"/>
        <v>0</v>
      </c>
      <c r="R199" s="65">
        <f t="shared" si="20"/>
        <v>0</v>
      </c>
    </row>
    <row r="200" spans="1:18" x14ac:dyDescent="0.25">
      <c r="A200" s="66">
        <f t="shared" si="21"/>
        <v>193</v>
      </c>
      <c r="B200" s="69"/>
      <c r="C200" s="66" t="e">
        <f>VLOOKUP(B200,'Measure&amp;Incentive Picklist'!E:J,2,FALSE)</f>
        <v>#N/A</v>
      </c>
      <c r="D200" s="69"/>
      <c r="E200" s="70"/>
      <c r="F200" s="70"/>
      <c r="G200" s="70"/>
      <c r="H200" s="70"/>
      <c r="I200" s="69"/>
      <c r="J200" s="69"/>
      <c r="K200" s="71"/>
      <c r="L200" s="71"/>
      <c r="M200" s="72" t="str">
        <f t="shared" si="19"/>
        <v/>
      </c>
      <c r="N200" s="85" t="str">
        <f t="shared" si="24"/>
        <v/>
      </c>
      <c r="O200" s="127"/>
      <c r="P200" s="65">
        <f t="shared" ref="P200:P207" si="25">IF(OR(B200&gt;"",D200&gt;0,E200&gt;0,F200&gt;0,H200&gt;"",I200&gt;0,J200&gt;0,K200&gt;0,L200&gt;0,O200&gt;0),1,0)</f>
        <v>0</v>
      </c>
      <c r="Q200" s="65">
        <f t="shared" ref="Q200:Q207" si="26">IF(AND(B200&gt;0,ISERROR(P200)),1,0)</f>
        <v>0</v>
      </c>
      <c r="R200" s="65">
        <f t="shared" si="20"/>
        <v>0</v>
      </c>
    </row>
    <row r="201" spans="1:18" x14ac:dyDescent="0.25">
      <c r="A201" s="66">
        <f t="shared" si="21"/>
        <v>194</v>
      </c>
      <c r="B201" s="69"/>
      <c r="C201" s="66" t="e">
        <f>VLOOKUP(B201,'Measure&amp;Incentive Picklist'!E:J,2,FALSE)</f>
        <v>#N/A</v>
      </c>
      <c r="D201" s="69"/>
      <c r="E201" s="70"/>
      <c r="F201" s="70"/>
      <c r="G201" s="70"/>
      <c r="H201" s="70"/>
      <c r="I201" s="69"/>
      <c r="J201" s="69"/>
      <c r="K201" s="71"/>
      <c r="L201" s="71"/>
      <c r="M201" s="72" t="str">
        <f t="shared" ref="M201:M207" si="27">IF(AND(K201="",L201=""),"",$K201+$L201)</f>
        <v/>
      </c>
      <c r="N201" s="85" t="str">
        <f t="shared" si="24"/>
        <v/>
      </c>
      <c r="O201" s="127"/>
      <c r="P201" s="65">
        <f t="shared" si="25"/>
        <v>0</v>
      </c>
      <c r="Q201" s="65">
        <f t="shared" si="26"/>
        <v>0</v>
      </c>
      <c r="R201" s="65">
        <f t="shared" ref="R201:R207" si="28">IF(ISERROR(M201),1,0)</f>
        <v>0</v>
      </c>
    </row>
    <row r="202" spans="1:18" x14ac:dyDescent="0.25">
      <c r="A202" s="66">
        <f t="shared" ref="A202:A207" si="29">A201+1</f>
        <v>195</v>
      </c>
      <c r="B202" s="69"/>
      <c r="C202" s="66" t="e">
        <f>VLOOKUP(B202,'Measure&amp;Incentive Picklist'!E:J,2,FALSE)</f>
        <v>#N/A</v>
      </c>
      <c r="D202" s="69"/>
      <c r="E202" s="70"/>
      <c r="F202" s="70"/>
      <c r="G202" s="70"/>
      <c r="H202" s="70"/>
      <c r="I202" s="69"/>
      <c r="J202" s="69"/>
      <c r="K202" s="71"/>
      <c r="L202" s="71"/>
      <c r="M202" s="72" t="str">
        <f t="shared" si="27"/>
        <v/>
      </c>
      <c r="N202" s="85" t="str">
        <f t="shared" si="24"/>
        <v/>
      </c>
      <c r="O202" s="127"/>
      <c r="P202" s="65">
        <f t="shared" si="25"/>
        <v>0</v>
      </c>
      <c r="Q202" s="65">
        <f t="shared" si="26"/>
        <v>0</v>
      </c>
      <c r="R202" s="65">
        <f t="shared" si="28"/>
        <v>0</v>
      </c>
    </row>
    <row r="203" spans="1:18" x14ac:dyDescent="0.25">
      <c r="A203" s="66">
        <f t="shared" si="29"/>
        <v>196</v>
      </c>
      <c r="B203" s="69"/>
      <c r="C203" s="66" t="e">
        <f>VLOOKUP(B203,'Measure&amp;Incentive Picklist'!E:J,2,FALSE)</f>
        <v>#N/A</v>
      </c>
      <c r="D203" s="69"/>
      <c r="E203" s="70"/>
      <c r="F203" s="70"/>
      <c r="G203" s="70"/>
      <c r="H203" s="70"/>
      <c r="I203" s="69"/>
      <c r="J203" s="69"/>
      <c r="K203" s="71"/>
      <c r="L203" s="71"/>
      <c r="M203" s="72" t="str">
        <f t="shared" si="27"/>
        <v/>
      </c>
      <c r="N203" s="85" t="str">
        <f t="shared" si="24"/>
        <v/>
      </c>
      <c r="O203" s="127"/>
      <c r="P203" s="65">
        <f t="shared" si="25"/>
        <v>0</v>
      </c>
      <c r="Q203" s="65">
        <f t="shared" si="26"/>
        <v>0</v>
      </c>
      <c r="R203" s="65">
        <f t="shared" si="28"/>
        <v>0</v>
      </c>
    </row>
    <row r="204" spans="1:18" x14ac:dyDescent="0.25">
      <c r="A204" s="66">
        <f t="shared" si="29"/>
        <v>197</v>
      </c>
      <c r="B204" s="69"/>
      <c r="C204" s="66" t="e">
        <f>VLOOKUP(B204,'Measure&amp;Incentive Picklist'!E:J,2,FALSE)</f>
        <v>#N/A</v>
      </c>
      <c r="D204" s="69"/>
      <c r="E204" s="70"/>
      <c r="F204" s="70"/>
      <c r="G204" s="70"/>
      <c r="H204" s="70"/>
      <c r="I204" s="69"/>
      <c r="J204" s="69"/>
      <c r="K204" s="71"/>
      <c r="L204" s="71"/>
      <c r="M204" s="72" t="str">
        <f t="shared" si="27"/>
        <v/>
      </c>
      <c r="N204" s="85" t="str">
        <f t="shared" si="24"/>
        <v/>
      </c>
      <c r="O204" s="127"/>
      <c r="P204" s="65">
        <f t="shared" si="25"/>
        <v>0</v>
      </c>
      <c r="Q204" s="65">
        <f t="shared" si="26"/>
        <v>0</v>
      </c>
      <c r="R204" s="65">
        <f t="shared" si="28"/>
        <v>0</v>
      </c>
    </row>
    <row r="205" spans="1:18" x14ac:dyDescent="0.25">
      <c r="A205" s="66">
        <f t="shared" si="29"/>
        <v>198</v>
      </c>
      <c r="B205" s="69"/>
      <c r="C205" s="66" t="e">
        <f>VLOOKUP(B205,'Measure&amp;Incentive Picklist'!E:J,2,FALSE)</f>
        <v>#N/A</v>
      </c>
      <c r="D205" s="69"/>
      <c r="E205" s="70"/>
      <c r="F205" s="70"/>
      <c r="G205" s="70"/>
      <c r="H205" s="70"/>
      <c r="I205" s="69"/>
      <c r="J205" s="69"/>
      <c r="K205" s="71"/>
      <c r="L205" s="71"/>
      <c r="M205" s="72" t="str">
        <f t="shared" si="27"/>
        <v/>
      </c>
      <c r="N205" s="85" t="str">
        <f t="shared" si="24"/>
        <v/>
      </c>
      <c r="O205" s="127"/>
      <c r="P205" s="65">
        <f t="shared" si="25"/>
        <v>0</v>
      </c>
      <c r="Q205" s="65">
        <f t="shared" si="26"/>
        <v>0</v>
      </c>
      <c r="R205" s="65">
        <f t="shared" si="28"/>
        <v>0</v>
      </c>
    </row>
    <row r="206" spans="1:18" x14ac:dyDescent="0.25">
      <c r="A206" s="66">
        <f t="shared" si="29"/>
        <v>199</v>
      </c>
      <c r="B206" s="69"/>
      <c r="C206" s="66" t="e">
        <f>VLOOKUP(B206,'Measure&amp;Incentive Picklist'!E:J,2,FALSE)</f>
        <v>#N/A</v>
      </c>
      <c r="D206" s="69"/>
      <c r="E206" s="70"/>
      <c r="F206" s="70"/>
      <c r="G206" s="70"/>
      <c r="H206" s="70"/>
      <c r="I206" s="69"/>
      <c r="J206" s="69"/>
      <c r="K206" s="71"/>
      <c r="L206" s="71"/>
      <c r="M206" s="72" t="str">
        <f t="shared" si="27"/>
        <v/>
      </c>
      <c r="N206" s="85" t="str">
        <f t="shared" si="24"/>
        <v/>
      </c>
      <c r="O206" s="127"/>
      <c r="P206" s="65">
        <f t="shared" si="25"/>
        <v>0</v>
      </c>
      <c r="Q206" s="65">
        <f t="shared" si="26"/>
        <v>0</v>
      </c>
      <c r="R206" s="65">
        <f t="shared" si="28"/>
        <v>0</v>
      </c>
    </row>
    <row r="207" spans="1:18" x14ac:dyDescent="0.25">
      <c r="A207" s="66">
        <f t="shared" si="29"/>
        <v>200</v>
      </c>
      <c r="B207" s="69"/>
      <c r="C207" s="66" t="e">
        <f>VLOOKUP(B207,'Measure&amp;Incentive Picklist'!E:J,2,FALSE)</f>
        <v>#N/A</v>
      </c>
      <c r="D207" s="69"/>
      <c r="E207" s="70"/>
      <c r="F207" s="70"/>
      <c r="G207" s="70"/>
      <c r="H207" s="70"/>
      <c r="I207" s="69"/>
      <c r="J207" s="69"/>
      <c r="K207" s="71"/>
      <c r="L207" s="71"/>
      <c r="M207" s="72" t="str">
        <f t="shared" si="27"/>
        <v/>
      </c>
      <c r="N207" s="85" t="str">
        <f t="shared" si="24"/>
        <v/>
      </c>
      <c r="O207" s="127"/>
      <c r="P207" s="65">
        <f t="shared" si="25"/>
        <v>0</v>
      </c>
      <c r="Q207" s="65">
        <f t="shared" si="26"/>
        <v>0</v>
      </c>
      <c r="R207" s="65">
        <f t="shared" si="28"/>
        <v>0</v>
      </c>
    </row>
    <row r="208" spans="1:18" x14ac:dyDescent="0.25">
      <c r="K208" s="71"/>
      <c r="L208" s="71"/>
      <c r="P208" s="65">
        <f>SUM(P8:P207)</f>
        <v>0</v>
      </c>
      <c r="Q208" s="65">
        <f>SUM(Q8:Q207)</f>
        <v>0</v>
      </c>
      <c r="R208" s="65">
        <f>SUM(R8:R207)</f>
        <v>0</v>
      </c>
    </row>
  </sheetData>
  <sheetProtection algorithmName="SHA-512" hashValue="KAKv/ToQ/i83eTTCM/qoTe45pkGmVWmzZ9d+qo/Is5c8dqMNnHEox9FExLW9DVVJIXHFq6phQhdcfhXkkrE4oQ==" saltValue="VbOtLzmki/Us0HdGAmixdQ==" spinCount="100000" sheet="1" selectLockedCells="1" sort="0" autoFilter="0"/>
  <autoFilter ref="A6:O6" xr:uid="{00000000-0009-0000-0000-000013000000}"/>
  <mergeCells count="3">
    <mergeCell ref="A5:B5"/>
    <mergeCell ref="P6:Q6"/>
    <mergeCell ref="E5:F5"/>
  </mergeCells>
  <conditionalFormatting sqref="O6">
    <cfRule type="containsErrors" dxfId="422" priority="32">
      <formula>ISERROR(O6)</formula>
    </cfRule>
  </conditionalFormatting>
  <conditionalFormatting sqref="C8:C207">
    <cfRule type="containsErrors" dxfId="421" priority="30">
      <formula>ISERROR(C8)</formula>
    </cfRule>
  </conditionalFormatting>
  <conditionalFormatting sqref="D7">
    <cfRule type="containsErrors" dxfId="420" priority="29">
      <formula>ISERROR(D7)</formula>
    </cfRule>
  </conditionalFormatting>
  <conditionalFormatting sqref="C7">
    <cfRule type="containsErrors" dxfId="419" priority="27">
      <formula>ISERROR(C7)</formula>
    </cfRule>
  </conditionalFormatting>
  <conditionalFormatting sqref="N8:N207">
    <cfRule type="containsErrors" dxfId="418" priority="779">
      <formula>ISERROR(N8)</formula>
    </cfRule>
  </conditionalFormatting>
  <conditionalFormatting sqref="C5">
    <cfRule type="containsErrors" dxfId="417" priority="24">
      <formula>ISERROR(C5)</formula>
    </cfRule>
  </conditionalFormatting>
  <conditionalFormatting sqref="D5">
    <cfRule type="containsErrors" dxfId="416" priority="23">
      <formula>ISERROR(D5)</formula>
    </cfRule>
  </conditionalFormatting>
  <conditionalFormatting sqref="D8:D207">
    <cfRule type="expression" dxfId="415" priority="11">
      <formula>AND(B8&gt;"",D8="")</formula>
    </cfRule>
  </conditionalFormatting>
  <conditionalFormatting sqref="E8:E207">
    <cfRule type="expression" dxfId="414" priority="10">
      <formula>AND(B8&gt;"",E8="")</formula>
    </cfRule>
  </conditionalFormatting>
  <conditionalFormatting sqref="F8:G207">
    <cfRule type="expression" dxfId="413" priority="9">
      <formula>AND(B8&gt;"",F8="")</formula>
    </cfRule>
  </conditionalFormatting>
  <conditionalFormatting sqref="H8:H207">
    <cfRule type="expression" dxfId="412" priority="8">
      <formula>AND(B8&gt;"",H8="")</formula>
    </cfRule>
  </conditionalFormatting>
  <conditionalFormatting sqref="K8:K208">
    <cfRule type="expression" dxfId="411" priority="7">
      <formula>AND(B8&gt;"",K8="")</formula>
    </cfRule>
  </conditionalFormatting>
  <conditionalFormatting sqref="L8:L208">
    <cfRule type="expression" dxfId="410" priority="6">
      <formula>AND(B8&gt;"",L8="")</formula>
    </cfRule>
  </conditionalFormatting>
  <conditionalFormatting sqref="M8:M207">
    <cfRule type="containsErrors" dxfId="409" priority="5">
      <formula>ISERROR(M8)</formula>
    </cfRule>
  </conditionalFormatting>
  <conditionalFormatting sqref="I8:I207">
    <cfRule type="expression" dxfId="408" priority="3">
      <formula>AND(B8&gt;0,I8="")</formula>
    </cfRule>
  </conditionalFormatting>
  <conditionalFormatting sqref="J8:J207">
    <cfRule type="expression" dxfId="407" priority="2">
      <formula>AND(B8&gt;0,J8="")</formula>
    </cfRule>
  </conditionalFormatting>
  <conditionalFormatting sqref="E5">
    <cfRule type="expression" dxfId="406" priority="1">
      <formula>E5="Error in Project Costs - please correct"</formula>
    </cfRule>
  </conditionalFormatting>
  <dataValidations count="3">
    <dataValidation type="textLength" operator="lessThanOrEqual" allowBlank="1" showInputMessage="1" showErrorMessage="1" errorTitle="Maximum Character Limit" error="Please enter less than 50 characters. " sqref="J8:J207" xr:uid="{00000000-0002-0000-1300-000000000000}">
      <formula1>50</formula1>
    </dataValidation>
    <dataValidation type="list" allowBlank="1" showInputMessage="1" showErrorMessage="1" sqref="G7:G207" xr:uid="{00000000-0002-0000-1300-000001000000}">
      <formula1>$U$8:$U$19</formula1>
    </dataValidation>
    <dataValidation type="list" allowBlank="1" showInputMessage="1" showErrorMessage="1" sqref="H7:H207" xr:uid="{00000000-0002-0000-1300-000002000000}">
      <formula1>$V$8:$V$9</formula1>
    </dataValidation>
  </dataValidations>
  <hyperlinks>
    <hyperlink ref="A5" location="'Project Summary'!A1" display="Back to Project Summary" xr:uid="{00000000-0004-0000-1300-000000000000}"/>
    <hyperlink ref="A5:B5" location="'Project Summary'!A1" tooltip="Back to Project Summary" display="Back to Project Summary" xr:uid="{00000000-0004-0000-1300-000001000000}"/>
  </hyperlinks>
  <pageMargins left="0.7" right="0.7" top="0.75" bottom="0.75" header="0.3" footer="0.3"/>
  <pageSetup orientation="portrait" r:id="rId1"/>
  <headerFooter>
    <oddFooter>&amp;C_x000D_&amp;1#&amp;"Calibri"&amp;22&amp;K0073CF INTERNAL</oddFooter>
  </headerFooter>
  <ignoredErrors>
    <ignoredError sqref="C8" evalError="1"/>
  </ignoredErrors>
  <extLst>
    <ext xmlns:x14="http://schemas.microsoft.com/office/spreadsheetml/2009/9/main" uri="{78C0D931-6437-407d-A8EE-F0AAD7539E65}">
      <x14:conditionalFormattings>
        <x14:conditionalFormatting xmlns:xm="http://schemas.microsoft.com/office/excel/2006/main">
          <x14:cfRule type="containsErrors" priority="21" id="{0AD60B85-F5F1-409F-8A56-60FBEF324398}">
            <xm:f>ISERROR('https://consolidatededison.sharepoint.com/Users/GolinoC/Desktop/coned/corp/Users/smithna/AppData/Local/Temp/[Con Edison CI Gas Tool v1.2.xlsx]Pre Rinse Spray Valve'!#REF!)</xm:f>
            <x14:dxf>
              <font>
                <color theme="0"/>
              </font>
            </x14:dxf>
          </x14:cfRule>
          <xm:sqref>I5:K5</xm:sqref>
        </x14:conditionalFormatting>
        <x14:conditionalFormatting xmlns:xm="http://schemas.microsoft.com/office/excel/2006/main">
          <x14:cfRule type="containsErrors" priority="778" id="{7981EA77-5E3B-41DC-A960-6BFDBFD28E2B}">
            <xm:f>ISERROR('Unitary Air Conditioner'!X1048574)</xm:f>
            <x14:dxf>
              <font>
                <color theme="0"/>
              </font>
            </x14:dxf>
          </x14:cfRule>
          <xm:sqref>N1048575:N1048576</xm:sqref>
        </x14:conditionalFormatting>
        <x14:conditionalFormatting xmlns:xm="http://schemas.microsoft.com/office/excel/2006/main">
          <x14:cfRule type="containsErrors" priority="1129" id="{B3EA2A5C-03B7-43D0-A51E-D556F7A0D959}">
            <xm:f>ISERROR('One for One Replacements'!#REF!)</xm:f>
            <x14:dxf>
              <font>
                <color theme="0"/>
              </font>
            </x14:dxf>
          </x14:cfRule>
          <xm:sqref>I6:K6</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1300-000003000000}">
          <x14:formula1>
            <xm:f>'Measure&amp;Incentive Picklist'!$E$173</xm:f>
          </x14:formula1>
          <xm:sqref>B7:B207</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0"/>
  <dimension ref="A1:U208"/>
  <sheetViews>
    <sheetView zoomScale="90" zoomScaleNormal="90" workbookViewId="0">
      <pane xSplit="4" ySplit="7" topLeftCell="E8" activePane="bottomRight" state="frozen"/>
      <selection pane="topRight" activeCell="E2" sqref="E2"/>
      <selection pane="bottomLeft" activeCell="E2" sqref="E2"/>
      <selection pane="bottomRight" activeCell="B8" sqref="B8"/>
    </sheetView>
  </sheetViews>
  <sheetFormatPr defaultColWidth="9.140625" defaultRowHeight="15" x14ac:dyDescent="0.25"/>
  <cols>
    <col min="1" max="1" width="8.85546875" style="65" customWidth="1"/>
    <col min="2" max="2" width="42" style="65" customWidth="1"/>
    <col min="3" max="3" width="20.42578125" style="66" hidden="1" customWidth="1"/>
    <col min="4" max="4" width="35" style="65" customWidth="1"/>
    <col min="5" max="5" width="23.85546875" style="66" bestFit="1" customWidth="1"/>
    <col min="6" max="7" width="22.5703125" style="66" customWidth="1"/>
    <col min="8" max="8" width="26.140625" style="66" customWidth="1"/>
    <col min="9" max="9" width="28.5703125" style="88" customWidth="1"/>
    <col min="10" max="10" width="34" style="66" customWidth="1"/>
    <col min="11" max="11" width="19" style="65" customWidth="1"/>
    <col min="12" max="12" width="21" style="65" customWidth="1"/>
    <col min="13" max="13" width="17.42578125" style="72" customWidth="1"/>
    <col min="14" max="14" width="20.140625" style="72" customWidth="1"/>
    <col min="15" max="15" width="24.140625" style="72" customWidth="1"/>
    <col min="16" max="16" width="26.42578125" style="72" bestFit="1" customWidth="1"/>
    <col min="17" max="17" width="95.85546875" style="65" customWidth="1"/>
    <col min="18" max="18" width="14.5703125" style="65" hidden="1" customWidth="1"/>
    <col min="19" max="19" width="16.140625" style="65" hidden="1" customWidth="1"/>
    <col min="20" max="20" width="21" style="65" hidden="1" customWidth="1"/>
    <col min="21" max="21" width="25.140625" style="65" hidden="1" customWidth="1"/>
    <col min="22" max="16384" width="9.140625" style="65"/>
  </cols>
  <sheetData>
    <row r="1" spans="1:21" x14ac:dyDescent="0.25">
      <c r="A1" s="96" t="s">
        <v>104</v>
      </c>
      <c r="B1" s="86"/>
      <c r="C1" s="97"/>
      <c r="D1" s="86">
        <f>Acct_No</f>
        <v>0</v>
      </c>
    </row>
    <row r="2" spans="1:21" x14ac:dyDescent="0.25">
      <c r="A2" s="96" t="s">
        <v>111</v>
      </c>
      <c r="B2" s="434"/>
      <c r="C2" s="97"/>
      <c r="D2" s="434">
        <f>SiteAddress</f>
        <v>0</v>
      </c>
    </row>
    <row r="3" spans="1:21" x14ac:dyDescent="0.25">
      <c r="A3" s="100"/>
      <c r="B3" s="87"/>
      <c r="D3" s="87"/>
    </row>
    <row r="4" spans="1:21" ht="23.25" x14ac:dyDescent="0.25">
      <c r="A4" s="545" t="s">
        <v>436</v>
      </c>
      <c r="B4" s="545"/>
    </row>
    <row r="5" spans="1:21" ht="26.25" customHeight="1" thickBot="1" x14ac:dyDescent="0.3">
      <c r="A5" s="546" t="s">
        <v>121</v>
      </c>
      <c r="B5" s="546"/>
      <c r="D5" s="99" t="s">
        <v>11</v>
      </c>
      <c r="E5" s="550" t="str">
        <f>IF(T208&gt;=1,"Error in Project Costs - please correct","")</f>
        <v/>
      </c>
      <c r="F5" s="550"/>
      <c r="K5" s="66"/>
      <c r="L5" s="66"/>
      <c r="M5" s="66"/>
      <c r="N5" s="80"/>
      <c r="O5" s="80"/>
    </row>
    <row r="6" spans="1:21" ht="30.75" thickBot="1" x14ac:dyDescent="0.3">
      <c r="A6" s="91" t="s">
        <v>123</v>
      </c>
      <c r="B6" s="92" t="s">
        <v>247</v>
      </c>
      <c r="C6" s="92" t="s">
        <v>129</v>
      </c>
      <c r="D6" s="67" t="s">
        <v>130</v>
      </c>
      <c r="E6" s="67" t="s">
        <v>437</v>
      </c>
      <c r="F6" s="67" t="s">
        <v>438</v>
      </c>
      <c r="G6" s="67" t="s">
        <v>439</v>
      </c>
      <c r="H6" s="67" t="s">
        <v>440</v>
      </c>
      <c r="I6" s="67" t="s">
        <v>136</v>
      </c>
      <c r="J6" s="67" t="s">
        <v>441</v>
      </c>
      <c r="K6" s="67" t="s">
        <v>144</v>
      </c>
      <c r="L6" s="67" t="s">
        <v>145</v>
      </c>
      <c r="M6" s="81" t="s">
        <v>146</v>
      </c>
      <c r="N6" s="81" t="s">
        <v>147</v>
      </c>
      <c r="O6" s="81" t="s">
        <v>253</v>
      </c>
      <c r="P6" s="81" t="s">
        <v>149</v>
      </c>
      <c r="Q6" s="93" t="s">
        <v>97</v>
      </c>
      <c r="R6" s="538" t="s">
        <v>152</v>
      </c>
      <c r="S6" s="539"/>
      <c r="T6" s="539"/>
      <c r="U6" s="65" t="s">
        <v>442</v>
      </c>
    </row>
    <row r="7" spans="1:21" s="111" customFormat="1" x14ac:dyDescent="0.25">
      <c r="A7" s="75">
        <v>0</v>
      </c>
      <c r="B7" s="68" t="s">
        <v>443</v>
      </c>
      <c r="C7" s="75" t="e">
        <f>VLOOKUP(B7,'Measure&amp;Incentive Picklist'!E:J,2,FALSE)</f>
        <v>#N/A</v>
      </c>
      <c r="D7" s="68" t="s">
        <v>420</v>
      </c>
      <c r="E7" s="75">
        <v>4</v>
      </c>
      <c r="F7" s="128">
        <v>0.5</v>
      </c>
      <c r="G7" s="75">
        <v>100</v>
      </c>
      <c r="H7" s="75">
        <v>20</v>
      </c>
      <c r="I7" s="94" t="s">
        <v>186</v>
      </c>
      <c r="J7" s="219">
        <v>38838</v>
      </c>
      <c r="K7" s="68" t="s">
        <v>163</v>
      </c>
      <c r="L7" s="68" t="s">
        <v>164</v>
      </c>
      <c r="M7" s="82">
        <v>1000</v>
      </c>
      <c r="N7" s="82">
        <v>5000</v>
      </c>
      <c r="O7" s="82">
        <f>$M7+$N7</f>
        <v>6000</v>
      </c>
      <c r="P7" s="95" t="str">
        <f>IF(ISTEXT(B7),"Contact ConEd","")</f>
        <v>Contact ConEd</v>
      </c>
      <c r="Q7" s="68" t="s">
        <v>165</v>
      </c>
      <c r="R7" s="111" t="s">
        <v>272</v>
      </c>
      <c r="S7" s="111" t="s">
        <v>167</v>
      </c>
      <c r="T7" s="111" t="s">
        <v>302</v>
      </c>
      <c r="U7" s="111" t="s">
        <v>398</v>
      </c>
    </row>
    <row r="8" spans="1:21" ht="15.75" customHeight="1" x14ac:dyDescent="0.25">
      <c r="A8" s="66">
        <v>1</v>
      </c>
      <c r="B8" s="69"/>
      <c r="C8" s="66" t="e">
        <f>VLOOKUP(B8,'Measure&amp;Incentive Picklist'!E:J,2,FALSE)</f>
        <v>#N/A</v>
      </c>
      <c r="D8" s="69"/>
      <c r="E8" s="70"/>
      <c r="F8" s="70"/>
      <c r="G8" s="70"/>
      <c r="H8" s="70"/>
      <c r="I8" s="73"/>
      <c r="J8" s="220"/>
      <c r="K8" s="69"/>
      <c r="L8" s="69"/>
      <c r="M8" s="71"/>
      <c r="N8" s="71"/>
      <c r="O8" s="72" t="str">
        <f>IF(AND(M8="",N8=""),"",$M8+$N8)</f>
        <v/>
      </c>
      <c r="P8" s="85" t="str">
        <f>IF(ISTEXT(B8),"Contact ConEd","")</f>
        <v/>
      </c>
      <c r="Q8" s="127"/>
      <c r="R8" s="65">
        <f>IF(OR(B8&gt;"",D8&gt;0,E8&gt;0,F8&gt;0,G8&gt;0,J8&gt;0,H8&gt;0,I8&gt;"",K8&gt;0,L8&gt;0,M8&gt;0,N8&gt;0,Q8&gt;0),1,0)</f>
        <v>0</v>
      </c>
      <c r="S8" s="65">
        <f>IF(AND(B8&gt;0,ISERROR(R8)),1,0)</f>
        <v>0</v>
      </c>
      <c r="T8" s="65">
        <f>IF(ISERROR(O8),1,0)</f>
        <v>0</v>
      </c>
      <c r="U8" s="69" t="s">
        <v>333</v>
      </c>
    </row>
    <row r="9" spans="1:21" x14ac:dyDescent="0.25">
      <c r="A9" s="66">
        <f>A8+1</f>
        <v>2</v>
      </c>
      <c r="B9" s="69"/>
      <c r="C9" s="66" t="e">
        <f>VLOOKUP(B9,'Measure&amp;Incentive Picklist'!E:J,2,FALSE)</f>
        <v>#N/A</v>
      </c>
      <c r="D9" s="69"/>
      <c r="E9" s="70"/>
      <c r="F9" s="70"/>
      <c r="G9" s="70"/>
      <c r="H9" s="70"/>
      <c r="I9" s="73"/>
      <c r="J9" s="220"/>
      <c r="K9" s="69"/>
      <c r="L9" s="69"/>
      <c r="M9" s="71"/>
      <c r="N9" s="71"/>
      <c r="O9" s="72" t="str">
        <f t="shared" ref="O9:O72" si="0">IF(AND(M9="",N9=""),"",$M9+$N9)</f>
        <v/>
      </c>
      <c r="P9" s="85" t="str">
        <f t="shared" ref="P9:P72" si="1">IF(ISTEXT(B9),"Contact ConEd","")</f>
        <v/>
      </c>
      <c r="Q9" s="127"/>
      <c r="R9" s="65">
        <f t="shared" ref="R9:R72" si="2">IF(OR(B9&gt;"",D9&gt;0,E9&gt;0,F9&gt;0,G9&gt;0,J9&gt;0,H9&gt;0,I9&gt;"",K9&gt;0,L9&gt;0,M9&gt;0,N9&gt;0,Q9&gt;0),1,0)</f>
        <v>0</v>
      </c>
      <c r="S9" s="65">
        <f t="shared" ref="S9:S72" si="3">IF(AND(B9&gt;0,ISERROR(R9)),1,0)</f>
        <v>0</v>
      </c>
      <c r="T9" s="65">
        <f t="shared" ref="T9:T72" si="4">IF(ISERROR(O9),1,0)</f>
        <v>0</v>
      </c>
      <c r="U9" s="69" t="s">
        <v>337</v>
      </c>
    </row>
    <row r="10" spans="1:21" x14ac:dyDescent="0.25">
      <c r="A10" s="66">
        <f t="shared" ref="A10:A73" si="5">A9+1</f>
        <v>3</v>
      </c>
      <c r="B10" s="69"/>
      <c r="C10" s="66" t="e">
        <f>VLOOKUP(B10,'Measure&amp;Incentive Picklist'!E:J,2,FALSE)</f>
        <v>#N/A</v>
      </c>
      <c r="D10" s="69"/>
      <c r="E10" s="70"/>
      <c r="F10" s="70"/>
      <c r="G10" s="70"/>
      <c r="H10" s="70"/>
      <c r="I10" s="73"/>
      <c r="J10" s="220"/>
      <c r="K10" s="69"/>
      <c r="L10" s="69"/>
      <c r="M10" s="71"/>
      <c r="N10" s="71"/>
      <c r="O10" s="72" t="str">
        <f t="shared" si="0"/>
        <v/>
      </c>
      <c r="P10" s="85" t="str">
        <f t="shared" si="1"/>
        <v/>
      </c>
      <c r="Q10" s="127"/>
      <c r="R10" s="65">
        <f t="shared" si="2"/>
        <v>0</v>
      </c>
      <c r="S10" s="65">
        <f t="shared" si="3"/>
        <v>0</v>
      </c>
      <c r="T10" s="65">
        <f t="shared" si="4"/>
        <v>0</v>
      </c>
      <c r="U10" s="69" t="s">
        <v>396</v>
      </c>
    </row>
    <row r="11" spans="1:21" x14ac:dyDescent="0.25">
      <c r="A11" s="66">
        <f t="shared" si="5"/>
        <v>4</v>
      </c>
      <c r="B11" s="69"/>
      <c r="C11" s="66" t="e">
        <f>VLOOKUP(B11,'Measure&amp;Incentive Picklist'!E:J,2,FALSE)</f>
        <v>#N/A</v>
      </c>
      <c r="D11" s="69"/>
      <c r="E11" s="70"/>
      <c r="F11" s="70"/>
      <c r="G11" s="70"/>
      <c r="H11" s="70"/>
      <c r="I11" s="73"/>
      <c r="J11" s="220"/>
      <c r="K11" s="69"/>
      <c r="L11" s="69"/>
      <c r="M11" s="71"/>
      <c r="N11" s="71"/>
      <c r="O11" s="72" t="str">
        <f t="shared" si="0"/>
        <v/>
      </c>
      <c r="P11" s="85" t="str">
        <f t="shared" si="1"/>
        <v/>
      </c>
      <c r="Q11" s="127"/>
      <c r="R11" s="65">
        <f t="shared" si="2"/>
        <v>0</v>
      </c>
      <c r="S11" s="65">
        <f t="shared" si="3"/>
        <v>0</v>
      </c>
      <c r="T11" s="65">
        <f t="shared" si="4"/>
        <v>0</v>
      </c>
      <c r="U11" s="69" t="s">
        <v>338</v>
      </c>
    </row>
    <row r="12" spans="1:21" x14ac:dyDescent="0.25">
      <c r="A12" s="66">
        <f t="shared" si="5"/>
        <v>5</v>
      </c>
      <c r="B12" s="69"/>
      <c r="C12" s="66" t="e">
        <f>VLOOKUP(B12,'Measure&amp;Incentive Picklist'!E:J,2,FALSE)</f>
        <v>#N/A</v>
      </c>
      <c r="D12" s="69"/>
      <c r="E12" s="70"/>
      <c r="F12" s="70"/>
      <c r="G12" s="70"/>
      <c r="H12" s="70"/>
      <c r="I12" s="73"/>
      <c r="J12" s="220"/>
      <c r="K12" s="69"/>
      <c r="L12" s="69"/>
      <c r="M12" s="71"/>
      <c r="N12" s="71"/>
      <c r="O12" s="72" t="str">
        <f t="shared" si="0"/>
        <v/>
      </c>
      <c r="P12" s="85" t="str">
        <f t="shared" si="1"/>
        <v/>
      </c>
      <c r="Q12" s="127"/>
      <c r="R12" s="65">
        <f t="shared" si="2"/>
        <v>0</v>
      </c>
      <c r="S12" s="65">
        <f t="shared" si="3"/>
        <v>0</v>
      </c>
      <c r="T12" s="65">
        <f t="shared" si="4"/>
        <v>0</v>
      </c>
      <c r="U12" s="69" t="s">
        <v>339</v>
      </c>
    </row>
    <row r="13" spans="1:21" x14ac:dyDescent="0.25">
      <c r="A13" s="66">
        <f t="shared" si="5"/>
        <v>6</v>
      </c>
      <c r="B13" s="69"/>
      <c r="C13" s="66" t="e">
        <f>VLOOKUP(B13,'Measure&amp;Incentive Picklist'!E:J,2,FALSE)</f>
        <v>#N/A</v>
      </c>
      <c r="D13" s="69"/>
      <c r="E13" s="70"/>
      <c r="F13" s="70"/>
      <c r="G13" s="70"/>
      <c r="H13" s="70"/>
      <c r="I13" s="73"/>
      <c r="J13" s="220"/>
      <c r="K13" s="69"/>
      <c r="L13" s="69"/>
      <c r="M13" s="71"/>
      <c r="N13" s="71"/>
      <c r="O13" s="72" t="str">
        <f t="shared" si="0"/>
        <v/>
      </c>
      <c r="P13" s="85" t="str">
        <f t="shared" si="1"/>
        <v/>
      </c>
      <c r="Q13" s="127"/>
      <c r="R13" s="65">
        <f t="shared" si="2"/>
        <v>0</v>
      </c>
      <c r="S13" s="65">
        <f t="shared" si="3"/>
        <v>0</v>
      </c>
      <c r="T13" s="65">
        <f t="shared" si="4"/>
        <v>0</v>
      </c>
      <c r="U13" s="69" t="s">
        <v>444</v>
      </c>
    </row>
    <row r="14" spans="1:21" x14ac:dyDescent="0.25">
      <c r="A14" s="66">
        <f t="shared" si="5"/>
        <v>7</v>
      </c>
      <c r="B14" s="69"/>
      <c r="C14" s="66" t="e">
        <f>VLOOKUP(B14,'Measure&amp;Incentive Picklist'!E:J,2,FALSE)</f>
        <v>#N/A</v>
      </c>
      <c r="D14" s="69"/>
      <c r="E14" s="70"/>
      <c r="F14" s="70"/>
      <c r="G14" s="70"/>
      <c r="H14" s="70"/>
      <c r="I14" s="73"/>
      <c r="J14" s="220"/>
      <c r="K14" s="69"/>
      <c r="L14" s="69"/>
      <c r="M14" s="71"/>
      <c r="N14" s="71"/>
      <c r="O14" s="72" t="str">
        <f t="shared" si="0"/>
        <v/>
      </c>
      <c r="P14" s="85" t="str">
        <f t="shared" si="1"/>
        <v/>
      </c>
      <c r="Q14" s="127"/>
      <c r="R14" s="65">
        <f t="shared" si="2"/>
        <v>0</v>
      </c>
      <c r="S14" s="65">
        <f t="shared" si="3"/>
        <v>0</v>
      </c>
      <c r="T14" s="65">
        <f t="shared" si="4"/>
        <v>0</v>
      </c>
      <c r="U14" s="69" t="s">
        <v>445</v>
      </c>
    </row>
    <row r="15" spans="1:21" x14ac:dyDescent="0.25">
      <c r="A15" s="66">
        <f t="shared" si="5"/>
        <v>8</v>
      </c>
      <c r="B15" s="69"/>
      <c r="C15" s="66" t="e">
        <f>VLOOKUP(B15,'Measure&amp;Incentive Picklist'!E:J,2,FALSE)</f>
        <v>#N/A</v>
      </c>
      <c r="D15" s="69"/>
      <c r="E15" s="70"/>
      <c r="F15" s="70"/>
      <c r="G15" s="70"/>
      <c r="H15" s="70"/>
      <c r="I15" s="73"/>
      <c r="J15" s="220"/>
      <c r="K15" s="69"/>
      <c r="L15" s="69"/>
      <c r="M15" s="71"/>
      <c r="N15" s="71"/>
      <c r="O15" s="72" t="str">
        <f t="shared" si="0"/>
        <v/>
      </c>
      <c r="P15" s="85" t="str">
        <f t="shared" si="1"/>
        <v/>
      </c>
      <c r="Q15" s="127"/>
      <c r="R15" s="65">
        <f t="shared" si="2"/>
        <v>0</v>
      </c>
      <c r="S15" s="65">
        <f t="shared" si="3"/>
        <v>0</v>
      </c>
      <c r="T15" s="65">
        <f t="shared" si="4"/>
        <v>0</v>
      </c>
      <c r="U15" s="69" t="s">
        <v>340</v>
      </c>
    </row>
    <row r="16" spans="1:21" x14ac:dyDescent="0.25">
      <c r="A16" s="66">
        <f t="shared" si="5"/>
        <v>9</v>
      </c>
      <c r="B16" s="69"/>
      <c r="C16" s="66" t="e">
        <f>VLOOKUP(B16,'Measure&amp;Incentive Picklist'!E:J,2,FALSE)</f>
        <v>#N/A</v>
      </c>
      <c r="D16" s="69"/>
      <c r="E16" s="70"/>
      <c r="F16" s="70"/>
      <c r="G16" s="70"/>
      <c r="H16" s="70"/>
      <c r="I16" s="73"/>
      <c r="J16" s="220"/>
      <c r="K16" s="69"/>
      <c r="L16" s="69"/>
      <c r="M16" s="71"/>
      <c r="N16" s="71"/>
      <c r="O16" s="72" t="str">
        <f t="shared" si="0"/>
        <v/>
      </c>
      <c r="P16" s="85" t="str">
        <f t="shared" si="1"/>
        <v/>
      </c>
      <c r="Q16" s="127"/>
      <c r="R16" s="65">
        <f t="shared" si="2"/>
        <v>0</v>
      </c>
      <c r="S16" s="65">
        <f t="shared" si="3"/>
        <v>0</v>
      </c>
      <c r="T16" s="65">
        <f t="shared" si="4"/>
        <v>0</v>
      </c>
      <c r="U16" s="69" t="s">
        <v>446</v>
      </c>
    </row>
    <row r="17" spans="1:21" x14ac:dyDescent="0.25">
      <c r="A17" s="66">
        <f t="shared" si="5"/>
        <v>10</v>
      </c>
      <c r="B17" s="69"/>
      <c r="C17" s="66" t="e">
        <f>VLOOKUP(B17,'Measure&amp;Incentive Picklist'!E:J,2,FALSE)</f>
        <v>#N/A</v>
      </c>
      <c r="D17" s="69"/>
      <c r="E17" s="70"/>
      <c r="F17" s="70"/>
      <c r="G17" s="70"/>
      <c r="H17" s="70"/>
      <c r="I17" s="73"/>
      <c r="J17" s="220"/>
      <c r="K17" s="69"/>
      <c r="L17" s="69"/>
      <c r="M17" s="71"/>
      <c r="N17" s="71"/>
      <c r="O17" s="72" t="str">
        <f t="shared" si="0"/>
        <v/>
      </c>
      <c r="P17" s="85" t="str">
        <f t="shared" si="1"/>
        <v/>
      </c>
      <c r="Q17" s="127"/>
      <c r="R17" s="65">
        <f t="shared" si="2"/>
        <v>0</v>
      </c>
      <c r="S17" s="65">
        <f t="shared" si="3"/>
        <v>0</v>
      </c>
      <c r="T17" s="65">
        <f t="shared" si="4"/>
        <v>0</v>
      </c>
      <c r="U17" s="69" t="s">
        <v>447</v>
      </c>
    </row>
    <row r="18" spans="1:21" x14ac:dyDescent="0.25">
      <c r="A18" s="66">
        <f t="shared" si="5"/>
        <v>11</v>
      </c>
      <c r="B18" s="69"/>
      <c r="C18" s="66" t="e">
        <f>VLOOKUP(B18,'Measure&amp;Incentive Picklist'!E:J,2,FALSE)</f>
        <v>#N/A</v>
      </c>
      <c r="D18" s="69"/>
      <c r="E18" s="70"/>
      <c r="F18" s="70"/>
      <c r="G18" s="70"/>
      <c r="H18" s="70"/>
      <c r="I18" s="73"/>
      <c r="J18" s="220"/>
      <c r="K18" s="69"/>
      <c r="L18" s="69"/>
      <c r="M18" s="71"/>
      <c r="N18" s="71"/>
      <c r="O18" s="72" t="str">
        <f t="shared" si="0"/>
        <v/>
      </c>
      <c r="P18" s="85" t="str">
        <f t="shared" si="1"/>
        <v/>
      </c>
      <c r="Q18" s="127"/>
      <c r="R18" s="65">
        <f t="shared" si="2"/>
        <v>0</v>
      </c>
      <c r="S18" s="65">
        <f t="shared" si="3"/>
        <v>0</v>
      </c>
      <c r="T18" s="65">
        <f t="shared" si="4"/>
        <v>0</v>
      </c>
      <c r="U18" s="69" t="s">
        <v>342</v>
      </c>
    </row>
    <row r="19" spans="1:21" x14ac:dyDescent="0.25">
      <c r="A19" s="66">
        <f t="shared" si="5"/>
        <v>12</v>
      </c>
      <c r="B19" s="69"/>
      <c r="C19" s="66" t="e">
        <f>VLOOKUP(B19,'Measure&amp;Incentive Picklist'!E:J,2,FALSE)</f>
        <v>#N/A</v>
      </c>
      <c r="D19" s="69"/>
      <c r="E19" s="70"/>
      <c r="F19" s="70"/>
      <c r="G19" s="70"/>
      <c r="H19" s="70"/>
      <c r="I19" s="73"/>
      <c r="J19" s="220"/>
      <c r="K19" s="69"/>
      <c r="L19" s="69"/>
      <c r="M19" s="71"/>
      <c r="N19" s="71"/>
      <c r="O19" s="72" t="str">
        <f t="shared" si="0"/>
        <v/>
      </c>
      <c r="P19" s="85" t="str">
        <f t="shared" si="1"/>
        <v/>
      </c>
      <c r="Q19" s="127"/>
      <c r="R19" s="65">
        <f t="shared" si="2"/>
        <v>0</v>
      </c>
      <c r="S19" s="65">
        <f t="shared" si="3"/>
        <v>0</v>
      </c>
      <c r="T19" s="65">
        <f t="shared" si="4"/>
        <v>0</v>
      </c>
      <c r="U19" s="69" t="s">
        <v>344</v>
      </c>
    </row>
    <row r="20" spans="1:21" x14ac:dyDescent="0.25">
      <c r="A20" s="66">
        <f t="shared" si="5"/>
        <v>13</v>
      </c>
      <c r="B20" s="69"/>
      <c r="C20" s="66" t="e">
        <f>VLOOKUP(B20,'Measure&amp;Incentive Picklist'!E:J,2,FALSE)</f>
        <v>#N/A</v>
      </c>
      <c r="D20" s="69"/>
      <c r="E20" s="70"/>
      <c r="F20" s="70"/>
      <c r="G20" s="70"/>
      <c r="H20" s="70"/>
      <c r="I20" s="73"/>
      <c r="J20" s="220"/>
      <c r="K20" s="69"/>
      <c r="L20" s="69"/>
      <c r="M20" s="71"/>
      <c r="N20" s="71"/>
      <c r="O20" s="72" t="str">
        <f t="shared" si="0"/>
        <v/>
      </c>
      <c r="P20" s="85" t="str">
        <f t="shared" si="1"/>
        <v/>
      </c>
      <c r="Q20" s="127"/>
      <c r="R20" s="65">
        <f t="shared" si="2"/>
        <v>0</v>
      </c>
      <c r="S20" s="65">
        <f t="shared" si="3"/>
        <v>0</v>
      </c>
      <c r="T20" s="65">
        <f t="shared" si="4"/>
        <v>0</v>
      </c>
      <c r="U20" s="69" t="s">
        <v>345</v>
      </c>
    </row>
    <row r="21" spans="1:21" x14ac:dyDescent="0.25">
      <c r="A21" s="66">
        <f t="shared" si="5"/>
        <v>14</v>
      </c>
      <c r="B21" s="69"/>
      <c r="C21" s="66" t="e">
        <f>VLOOKUP(B21,'Measure&amp;Incentive Picklist'!E:J,2,FALSE)</f>
        <v>#N/A</v>
      </c>
      <c r="D21" s="69"/>
      <c r="E21" s="70"/>
      <c r="F21" s="70"/>
      <c r="G21" s="70"/>
      <c r="H21" s="70"/>
      <c r="I21" s="73"/>
      <c r="J21" s="220"/>
      <c r="K21" s="69"/>
      <c r="L21" s="69"/>
      <c r="M21" s="71"/>
      <c r="N21" s="71"/>
      <c r="O21" s="72" t="str">
        <f t="shared" si="0"/>
        <v/>
      </c>
      <c r="P21" s="85" t="str">
        <f t="shared" si="1"/>
        <v/>
      </c>
      <c r="Q21" s="127"/>
      <c r="R21" s="65">
        <f t="shared" si="2"/>
        <v>0</v>
      </c>
      <c r="S21" s="65">
        <f t="shared" si="3"/>
        <v>0</v>
      </c>
      <c r="T21" s="65">
        <f t="shared" si="4"/>
        <v>0</v>
      </c>
      <c r="U21" s="69" t="s">
        <v>448</v>
      </c>
    </row>
    <row r="22" spans="1:21" x14ac:dyDescent="0.25">
      <c r="A22" s="66">
        <f t="shared" si="5"/>
        <v>15</v>
      </c>
      <c r="B22" s="69"/>
      <c r="C22" s="66" t="e">
        <f>VLOOKUP(B22,'Measure&amp;Incentive Picklist'!E:J,2,FALSE)</f>
        <v>#N/A</v>
      </c>
      <c r="D22" s="69"/>
      <c r="E22" s="70"/>
      <c r="F22" s="70"/>
      <c r="G22" s="70"/>
      <c r="H22" s="70"/>
      <c r="I22" s="73"/>
      <c r="J22" s="220"/>
      <c r="K22" s="69"/>
      <c r="L22" s="69"/>
      <c r="M22" s="71"/>
      <c r="N22" s="71"/>
      <c r="O22" s="72" t="str">
        <f t="shared" si="0"/>
        <v/>
      </c>
      <c r="P22" s="85" t="str">
        <f t="shared" si="1"/>
        <v/>
      </c>
      <c r="Q22" s="127"/>
      <c r="R22" s="65">
        <f t="shared" si="2"/>
        <v>0</v>
      </c>
      <c r="S22" s="65">
        <f t="shared" si="3"/>
        <v>0</v>
      </c>
      <c r="T22" s="65">
        <f t="shared" si="4"/>
        <v>0</v>
      </c>
      <c r="U22" s="69" t="s">
        <v>400</v>
      </c>
    </row>
    <row r="23" spans="1:21" x14ac:dyDescent="0.25">
      <c r="A23" s="66">
        <f t="shared" si="5"/>
        <v>16</v>
      </c>
      <c r="B23" s="69"/>
      <c r="C23" s="66" t="e">
        <f>VLOOKUP(B23,'Measure&amp;Incentive Picklist'!E:J,2,FALSE)</f>
        <v>#N/A</v>
      </c>
      <c r="D23" s="69"/>
      <c r="E23" s="70"/>
      <c r="F23" s="70"/>
      <c r="G23" s="70"/>
      <c r="H23" s="70"/>
      <c r="I23" s="73"/>
      <c r="J23" s="220"/>
      <c r="K23" s="69"/>
      <c r="L23" s="69"/>
      <c r="M23" s="71"/>
      <c r="N23" s="71"/>
      <c r="O23" s="72" t="str">
        <f t="shared" si="0"/>
        <v/>
      </c>
      <c r="P23" s="85" t="str">
        <f t="shared" si="1"/>
        <v/>
      </c>
      <c r="Q23" s="127"/>
      <c r="R23" s="65">
        <f t="shared" si="2"/>
        <v>0</v>
      </c>
      <c r="S23" s="65">
        <f t="shared" si="3"/>
        <v>0</v>
      </c>
      <c r="T23" s="65">
        <f t="shared" si="4"/>
        <v>0</v>
      </c>
      <c r="U23" s="69" t="s">
        <v>449</v>
      </c>
    </row>
    <row r="24" spans="1:21" x14ac:dyDescent="0.25">
      <c r="A24" s="66">
        <f t="shared" si="5"/>
        <v>17</v>
      </c>
      <c r="B24" s="69"/>
      <c r="C24" s="66" t="e">
        <f>VLOOKUP(B24,'Measure&amp;Incentive Picklist'!E:J,2,FALSE)</f>
        <v>#N/A</v>
      </c>
      <c r="D24" s="69"/>
      <c r="E24" s="70"/>
      <c r="F24" s="70"/>
      <c r="G24" s="70"/>
      <c r="H24" s="70"/>
      <c r="I24" s="73"/>
      <c r="J24" s="220"/>
      <c r="K24" s="69"/>
      <c r="L24" s="69"/>
      <c r="M24" s="71"/>
      <c r="N24" s="71"/>
      <c r="O24" s="72" t="str">
        <f t="shared" si="0"/>
        <v/>
      </c>
      <c r="P24" s="85" t="str">
        <f t="shared" si="1"/>
        <v/>
      </c>
      <c r="Q24" s="127"/>
      <c r="R24" s="65">
        <f t="shared" si="2"/>
        <v>0</v>
      </c>
      <c r="S24" s="65">
        <f t="shared" si="3"/>
        <v>0</v>
      </c>
      <c r="T24" s="65">
        <f t="shared" si="4"/>
        <v>0</v>
      </c>
      <c r="U24" s="69" t="s">
        <v>450</v>
      </c>
    </row>
    <row r="25" spans="1:21" x14ac:dyDescent="0.25">
      <c r="A25" s="66">
        <f t="shared" si="5"/>
        <v>18</v>
      </c>
      <c r="B25" s="69"/>
      <c r="C25" s="66" t="e">
        <f>VLOOKUP(B25,'Measure&amp;Incentive Picklist'!E:J,2,FALSE)</f>
        <v>#N/A</v>
      </c>
      <c r="D25" s="69"/>
      <c r="E25" s="70"/>
      <c r="F25" s="70"/>
      <c r="G25" s="70"/>
      <c r="H25" s="70"/>
      <c r="I25" s="73"/>
      <c r="J25" s="220"/>
      <c r="K25" s="69"/>
      <c r="L25" s="69"/>
      <c r="M25" s="71"/>
      <c r="N25" s="71"/>
      <c r="O25" s="72" t="str">
        <f t="shared" si="0"/>
        <v/>
      </c>
      <c r="P25" s="85" t="str">
        <f t="shared" si="1"/>
        <v/>
      </c>
      <c r="Q25" s="127"/>
      <c r="R25" s="65">
        <f t="shared" si="2"/>
        <v>0</v>
      </c>
      <c r="S25" s="65">
        <f t="shared" si="3"/>
        <v>0</v>
      </c>
      <c r="T25" s="65">
        <f t="shared" si="4"/>
        <v>0</v>
      </c>
      <c r="U25" s="69" t="s">
        <v>403</v>
      </c>
    </row>
    <row r="26" spans="1:21" x14ac:dyDescent="0.25">
      <c r="A26" s="66">
        <f t="shared" si="5"/>
        <v>19</v>
      </c>
      <c r="B26" s="69"/>
      <c r="C26" s="66" t="e">
        <f>VLOOKUP(B26,'Measure&amp;Incentive Picklist'!E:J,2,FALSE)</f>
        <v>#N/A</v>
      </c>
      <c r="D26" s="69"/>
      <c r="E26" s="70"/>
      <c r="F26" s="70"/>
      <c r="G26" s="70"/>
      <c r="H26" s="70"/>
      <c r="I26" s="73"/>
      <c r="J26" s="220"/>
      <c r="K26" s="69"/>
      <c r="L26" s="69"/>
      <c r="M26" s="71"/>
      <c r="N26" s="71"/>
      <c r="O26" s="72" t="str">
        <f t="shared" si="0"/>
        <v/>
      </c>
      <c r="P26" s="85" t="str">
        <f t="shared" si="1"/>
        <v/>
      </c>
      <c r="Q26" s="127"/>
      <c r="R26" s="65">
        <f t="shared" si="2"/>
        <v>0</v>
      </c>
      <c r="S26" s="65">
        <f t="shared" si="3"/>
        <v>0</v>
      </c>
      <c r="T26" s="65">
        <f t="shared" si="4"/>
        <v>0</v>
      </c>
      <c r="U26" s="69" t="s">
        <v>451</v>
      </c>
    </row>
    <row r="27" spans="1:21" x14ac:dyDescent="0.25">
      <c r="A27" s="66">
        <f t="shared" si="5"/>
        <v>20</v>
      </c>
      <c r="B27" s="69"/>
      <c r="C27" s="66" t="e">
        <f>VLOOKUP(B27,'Measure&amp;Incentive Picklist'!E:J,2,FALSE)</f>
        <v>#N/A</v>
      </c>
      <c r="D27" s="69"/>
      <c r="E27" s="70"/>
      <c r="F27" s="70"/>
      <c r="G27" s="70"/>
      <c r="H27" s="70"/>
      <c r="I27" s="73"/>
      <c r="J27" s="220"/>
      <c r="K27" s="69"/>
      <c r="L27" s="69"/>
      <c r="M27" s="71"/>
      <c r="N27" s="71"/>
      <c r="O27" s="72" t="str">
        <f t="shared" si="0"/>
        <v/>
      </c>
      <c r="P27" s="85" t="str">
        <f t="shared" si="1"/>
        <v/>
      </c>
      <c r="Q27" s="127"/>
      <c r="R27" s="65">
        <f t="shared" si="2"/>
        <v>0</v>
      </c>
      <c r="S27" s="65">
        <f t="shared" si="3"/>
        <v>0</v>
      </c>
      <c r="T27" s="65">
        <f t="shared" si="4"/>
        <v>0</v>
      </c>
      <c r="U27" s="69" t="s">
        <v>341</v>
      </c>
    </row>
    <row r="28" spans="1:21" x14ac:dyDescent="0.25">
      <c r="A28" s="66">
        <f t="shared" si="5"/>
        <v>21</v>
      </c>
      <c r="B28" s="69"/>
      <c r="C28" s="66" t="e">
        <f>VLOOKUP(B28,'Measure&amp;Incentive Picklist'!E:J,2,FALSE)</f>
        <v>#N/A</v>
      </c>
      <c r="D28" s="69"/>
      <c r="E28" s="70"/>
      <c r="F28" s="70"/>
      <c r="G28" s="70"/>
      <c r="H28" s="70"/>
      <c r="I28" s="73"/>
      <c r="J28" s="220"/>
      <c r="K28" s="69"/>
      <c r="L28" s="69"/>
      <c r="M28" s="71"/>
      <c r="N28" s="71"/>
      <c r="O28" s="72" t="str">
        <f t="shared" si="0"/>
        <v/>
      </c>
      <c r="P28" s="85" t="str">
        <f t="shared" si="1"/>
        <v/>
      </c>
      <c r="Q28" s="127"/>
      <c r="R28" s="65">
        <f t="shared" si="2"/>
        <v>0</v>
      </c>
      <c r="S28" s="65">
        <f t="shared" si="3"/>
        <v>0</v>
      </c>
      <c r="T28" s="65">
        <f t="shared" si="4"/>
        <v>0</v>
      </c>
      <c r="U28" s="69" t="s">
        <v>452</v>
      </c>
    </row>
    <row r="29" spans="1:21" x14ac:dyDescent="0.25">
      <c r="A29" s="66">
        <f t="shared" si="5"/>
        <v>22</v>
      </c>
      <c r="B29" s="69"/>
      <c r="C29" s="66" t="e">
        <f>VLOOKUP(B29,'Measure&amp;Incentive Picklist'!E:J,2,FALSE)</f>
        <v>#N/A</v>
      </c>
      <c r="D29" s="69"/>
      <c r="E29" s="70"/>
      <c r="F29" s="70"/>
      <c r="G29" s="70"/>
      <c r="H29" s="70"/>
      <c r="I29" s="73"/>
      <c r="J29" s="220"/>
      <c r="K29" s="69"/>
      <c r="L29" s="69"/>
      <c r="M29" s="71"/>
      <c r="N29" s="71"/>
      <c r="O29" s="72" t="str">
        <f t="shared" si="0"/>
        <v/>
      </c>
      <c r="P29" s="85" t="str">
        <f t="shared" si="1"/>
        <v/>
      </c>
      <c r="Q29" s="127"/>
      <c r="R29" s="65">
        <f t="shared" si="2"/>
        <v>0</v>
      </c>
      <c r="S29" s="65">
        <f t="shared" si="3"/>
        <v>0</v>
      </c>
      <c r="T29" s="65">
        <f t="shared" si="4"/>
        <v>0</v>
      </c>
      <c r="U29" s="69" t="s">
        <v>343</v>
      </c>
    </row>
    <row r="30" spans="1:21" x14ac:dyDescent="0.25">
      <c r="A30" s="66">
        <f t="shared" si="5"/>
        <v>23</v>
      </c>
      <c r="B30" s="69"/>
      <c r="C30" s="66" t="e">
        <f>VLOOKUP(B30,'Measure&amp;Incentive Picklist'!E:J,2,FALSE)</f>
        <v>#N/A</v>
      </c>
      <c r="D30" s="69"/>
      <c r="E30" s="70"/>
      <c r="F30" s="70"/>
      <c r="G30" s="70"/>
      <c r="H30" s="70"/>
      <c r="I30" s="73"/>
      <c r="J30" s="220"/>
      <c r="K30" s="69"/>
      <c r="L30" s="69"/>
      <c r="M30" s="71"/>
      <c r="N30" s="71"/>
      <c r="O30" s="72" t="str">
        <f t="shared" si="0"/>
        <v/>
      </c>
      <c r="P30" s="85" t="str">
        <f t="shared" si="1"/>
        <v/>
      </c>
      <c r="Q30" s="127"/>
      <c r="R30" s="65">
        <f t="shared" si="2"/>
        <v>0</v>
      </c>
      <c r="S30" s="65">
        <f t="shared" si="3"/>
        <v>0</v>
      </c>
      <c r="T30" s="65">
        <f t="shared" si="4"/>
        <v>0</v>
      </c>
      <c r="U30" s="69" t="s">
        <v>453</v>
      </c>
    </row>
    <row r="31" spans="1:21" x14ac:dyDescent="0.25">
      <c r="A31" s="66">
        <f t="shared" si="5"/>
        <v>24</v>
      </c>
      <c r="B31" s="69"/>
      <c r="C31" s="66" t="e">
        <f>VLOOKUP(B31,'Measure&amp;Incentive Picklist'!E:J,2,FALSE)</f>
        <v>#N/A</v>
      </c>
      <c r="D31" s="69"/>
      <c r="E31" s="70"/>
      <c r="F31" s="70"/>
      <c r="G31" s="70"/>
      <c r="H31" s="70"/>
      <c r="I31" s="73"/>
      <c r="J31" s="220"/>
      <c r="K31" s="69"/>
      <c r="L31" s="69"/>
      <c r="M31" s="71"/>
      <c r="N31" s="71"/>
      <c r="O31" s="72" t="str">
        <f t="shared" si="0"/>
        <v/>
      </c>
      <c r="P31" s="85" t="str">
        <f t="shared" si="1"/>
        <v/>
      </c>
      <c r="Q31" s="127"/>
      <c r="R31" s="65">
        <f t="shared" si="2"/>
        <v>0</v>
      </c>
      <c r="S31" s="65">
        <f t="shared" si="3"/>
        <v>0</v>
      </c>
      <c r="T31" s="65">
        <f t="shared" si="4"/>
        <v>0</v>
      </c>
      <c r="U31" s="69" t="s">
        <v>404</v>
      </c>
    </row>
    <row r="32" spans="1:21" x14ac:dyDescent="0.25">
      <c r="A32" s="66">
        <f t="shared" si="5"/>
        <v>25</v>
      </c>
      <c r="B32" s="69"/>
      <c r="C32" s="66" t="e">
        <f>VLOOKUP(B32,'Measure&amp;Incentive Picklist'!E:J,2,FALSE)</f>
        <v>#N/A</v>
      </c>
      <c r="D32" s="69"/>
      <c r="E32" s="70"/>
      <c r="F32" s="70"/>
      <c r="G32" s="70"/>
      <c r="H32" s="70"/>
      <c r="I32" s="73"/>
      <c r="J32" s="220"/>
      <c r="K32" s="69"/>
      <c r="L32" s="69"/>
      <c r="M32" s="71"/>
      <c r="N32" s="71"/>
      <c r="O32" s="72" t="str">
        <f t="shared" si="0"/>
        <v/>
      </c>
      <c r="P32" s="85" t="str">
        <f t="shared" si="1"/>
        <v/>
      </c>
      <c r="Q32" s="127"/>
      <c r="R32" s="65">
        <f t="shared" si="2"/>
        <v>0</v>
      </c>
      <c r="S32" s="65">
        <f t="shared" si="3"/>
        <v>0</v>
      </c>
      <c r="T32" s="65">
        <f t="shared" si="4"/>
        <v>0</v>
      </c>
      <c r="U32" s="69" t="s">
        <v>346</v>
      </c>
    </row>
    <row r="33" spans="1:21" x14ac:dyDescent="0.25">
      <c r="A33" s="66">
        <f t="shared" si="5"/>
        <v>26</v>
      </c>
      <c r="B33" s="69"/>
      <c r="C33" s="66" t="e">
        <f>VLOOKUP(B33,'Measure&amp;Incentive Picklist'!E:J,2,FALSE)</f>
        <v>#N/A</v>
      </c>
      <c r="D33" s="69"/>
      <c r="E33" s="70"/>
      <c r="F33" s="70"/>
      <c r="G33" s="70"/>
      <c r="H33" s="70"/>
      <c r="I33" s="73"/>
      <c r="J33" s="220"/>
      <c r="K33" s="69"/>
      <c r="L33" s="69"/>
      <c r="M33" s="71"/>
      <c r="N33" s="71"/>
      <c r="O33" s="72" t="str">
        <f t="shared" si="0"/>
        <v/>
      </c>
      <c r="P33" s="85" t="str">
        <f t="shared" si="1"/>
        <v/>
      </c>
      <c r="Q33" s="127"/>
      <c r="R33" s="65">
        <f t="shared" si="2"/>
        <v>0</v>
      </c>
      <c r="S33" s="65">
        <f t="shared" si="3"/>
        <v>0</v>
      </c>
      <c r="T33" s="65">
        <f t="shared" si="4"/>
        <v>0</v>
      </c>
      <c r="U33" s="69"/>
    </row>
    <row r="34" spans="1:21" x14ac:dyDescent="0.25">
      <c r="A34" s="66">
        <f t="shared" si="5"/>
        <v>27</v>
      </c>
      <c r="B34" s="69"/>
      <c r="C34" s="66" t="e">
        <f>VLOOKUP(B34,'Measure&amp;Incentive Picklist'!E:J,2,FALSE)</f>
        <v>#N/A</v>
      </c>
      <c r="D34" s="69"/>
      <c r="E34" s="70"/>
      <c r="F34" s="70"/>
      <c r="G34" s="70"/>
      <c r="H34" s="70"/>
      <c r="I34" s="73"/>
      <c r="J34" s="220"/>
      <c r="K34" s="69"/>
      <c r="L34" s="69"/>
      <c r="M34" s="71"/>
      <c r="N34" s="71"/>
      <c r="O34" s="72" t="str">
        <f t="shared" si="0"/>
        <v/>
      </c>
      <c r="P34" s="85" t="str">
        <f t="shared" si="1"/>
        <v/>
      </c>
      <c r="Q34" s="127"/>
      <c r="R34" s="65">
        <f t="shared" si="2"/>
        <v>0</v>
      </c>
      <c r="S34" s="65">
        <f t="shared" si="3"/>
        <v>0</v>
      </c>
      <c r="T34" s="65">
        <f t="shared" si="4"/>
        <v>0</v>
      </c>
    </row>
    <row r="35" spans="1:21" x14ac:dyDescent="0.25">
      <c r="A35" s="66">
        <f t="shared" si="5"/>
        <v>28</v>
      </c>
      <c r="B35" s="69"/>
      <c r="C35" s="66" t="e">
        <f>VLOOKUP(B35,'Measure&amp;Incentive Picklist'!E:J,2,FALSE)</f>
        <v>#N/A</v>
      </c>
      <c r="D35" s="69"/>
      <c r="E35" s="70"/>
      <c r="F35" s="70"/>
      <c r="G35" s="70"/>
      <c r="H35" s="70"/>
      <c r="I35" s="73"/>
      <c r="J35" s="220"/>
      <c r="K35" s="69"/>
      <c r="L35" s="69"/>
      <c r="M35" s="71"/>
      <c r="N35" s="71"/>
      <c r="O35" s="72" t="str">
        <f t="shared" si="0"/>
        <v/>
      </c>
      <c r="P35" s="85" t="str">
        <f t="shared" si="1"/>
        <v/>
      </c>
      <c r="Q35" s="127"/>
      <c r="R35" s="65">
        <f t="shared" si="2"/>
        <v>0</v>
      </c>
      <c r="S35" s="65">
        <f t="shared" si="3"/>
        <v>0</v>
      </c>
      <c r="T35" s="65">
        <f t="shared" si="4"/>
        <v>0</v>
      </c>
    </row>
    <row r="36" spans="1:21" x14ac:dyDescent="0.25">
      <c r="A36" s="66">
        <f t="shared" si="5"/>
        <v>29</v>
      </c>
      <c r="B36" s="69"/>
      <c r="C36" s="66" t="e">
        <f>VLOOKUP(B36,'Measure&amp;Incentive Picklist'!E:J,2,FALSE)</f>
        <v>#N/A</v>
      </c>
      <c r="D36" s="69"/>
      <c r="E36" s="70"/>
      <c r="F36" s="70"/>
      <c r="G36" s="70"/>
      <c r="H36" s="70"/>
      <c r="I36" s="73"/>
      <c r="J36" s="220"/>
      <c r="K36" s="69"/>
      <c r="L36" s="69"/>
      <c r="M36" s="71"/>
      <c r="N36" s="71"/>
      <c r="O36" s="72" t="str">
        <f t="shared" si="0"/>
        <v/>
      </c>
      <c r="P36" s="85" t="str">
        <f t="shared" si="1"/>
        <v/>
      </c>
      <c r="Q36" s="127"/>
      <c r="R36" s="65">
        <f t="shared" si="2"/>
        <v>0</v>
      </c>
      <c r="S36" s="65">
        <f t="shared" si="3"/>
        <v>0</v>
      </c>
      <c r="T36" s="65">
        <f t="shared" si="4"/>
        <v>0</v>
      </c>
    </row>
    <row r="37" spans="1:21" x14ac:dyDescent="0.25">
      <c r="A37" s="66">
        <f t="shared" si="5"/>
        <v>30</v>
      </c>
      <c r="B37" s="69"/>
      <c r="C37" s="66" t="e">
        <f>VLOOKUP(B37,'Measure&amp;Incentive Picklist'!E:J,2,FALSE)</f>
        <v>#N/A</v>
      </c>
      <c r="D37" s="69"/>
      <c r="E37" s="70"/>
      <c r="F37" s="70"/>
      <c r="G37" s="70"/>
      <c r="H37" s="70"/>
      <c r="I37" s="73"/>
      <c r="J37" s="220"/>
      <c r="K37" s="69"/>
      <c r="L37" s="69"/>
      <c r="M37" s="71"/>
      <c r="N37" s="71"/>
      <c r="O37" s="72" t="str">
        <f t="shared" si="0"/>
        <v/>
      </c>
      <c r="P37" s="85" t="str">
        <f t="shared" si="1"/>
        <v/>
      </c>
      <c r="Q37" s="127"/>
      <c r="R37" s="65">
        <f t="shared" si="2"/>
        <v>0</v>
      </c>
      <c r="S37" s="65">
        <f t="shared" si="3"/>
        <v>0</v>
      </c>
      <c r="T37" s="65">
        <f t="shared" si="4"/>
        <v>0</v>
      </c>
    </row>
    <row r="38" spans="1:21" x14ac:dyDescent="0.25">
      <c r="A38" s="66">
        <f t="shared" si="5"/>
        <v>31</v>
      </c>
      <c r="B38" s="69"/>
      <c r="C38" s="66" t="e">
        <f>VLOOKUP(B38,'Measure&amp;Incentive Picklist'!E:J,2,FALSE)</f>
        <v>#N/A</v>
      </c>
      <c r="D38" s="69"/>
      <c r="E38" s="70"/>
      <c r="F38" s="70"/>
      <c r="G38" s="70"/>
      <c r="H38" s="70"/>
      <c r="I38" s="73"/>
      <c r="J38" s="220"/>
      <c r="K38" s="69"/>
      <c r="L38" s="69"/>
      <c r="M38" s="71"/>
      <c r="N38" s="71"/>
      <c r="O38" s="72" t="str">
        <f t="shared" si="0"/>
        <v/>
      </c>
      <c r="P38" s="85" t="str">
        <f t="shared" si="1"/>
        <v/>
      </c>
      <c r="Q38" s="127"/>
      <c r="R38" s="65">
        <f t="shared" si="2"/>
        <v>0</v>
      </c>
      <c r="S38" s="65">
        <f t="shared" si="3"/>
        <v>0</v>
      </c>
      <c r="T38" s="65">
        <f t="shared" si="4"/>
        <v>0</v>
      </c>
    </row>
    <row r="39" spans="1:21" x14ac:dyDescent="0.25">
      <c r="A39" s="66">
        <f t="shared" si="5"/>
        <v>32</v>
      </c>
      <c r="B39" s="69"/>
      <c r="C39" s="66" t="e">
        <f>VLOOKUP(B39,'Measure&amp;Incentive Picklist'!E:J,2,FALSE)</f>
        <v>#N/A</v>
      </c>
      <c r="D39" s="69"/>
      <c r="E39" s="70"/>
      <c r="F39" s="70"/>
      <c r="G39" s="70"/>
      <c r="H39" s="70"/>
      <c r="I39" s="73"/>
      <c r="J39" s="220"/>
      <c r="K39" s="69"/>
      <c r="L39" s="69"/>
      <c r="M39" s="71"/>
      <c r="N39" s="71"/>
      <c r="O39" s="72" t="str">
        <f t="shared" si="0"/>
        <v/>
      </c>
      <c r="P39" s="85" t="str">
        <f t="shared" si="1"/>
        <v/>
      </c>
      <c r="Q39" s="127"/>
      <c r="R39" s="65">
        <f t="shared" si="2"/>
        <v>0</v>
      </c>
      <c r="S39" s="65">
        <f t="shared" si="3"/>
        <v>0</v>
      </c>
      <c r="T39" s="65">
        <f t="shared" si="4"/>
        <v>0</v>
      </c>
    </row>
    <row r="40" spans="1:21" x14ac:dyDescent="0.25">
      <c r="A40" s="66">
        <f t="shared" si="5"/>
        <v>33</v>
      </c>
      <c r="B40" s="69"/>
      <c r="C40" s="66" t="e">
        <f>VLOOKUP(B40,'Measure&amp;Incentive Picklist'!E:J,2,FALSE)</f>
        <v>#N/A</v>
      </c>
      <c r="D40" s="69"/>
      <c r="E40" s="70"/>
      <c r="F40" s="70"/>
      <c r="G40" s="70"/>
      <c r="H40" s="70"/>
      <c r="I40" s="73"/>
      <c r="J40" s="220"/>
      <c r="K40" s="69"/>
      <c r="L40" s="69"/>
      <c r="M40" s="71"/>
      <c r="N40" s="71"/>
      <c r="O40" s="72" t="str">
        <f t="shared" si="0"/>
        <v/>
      </c>
      <c r="P40" s="85" t="str">
        <f t="shared" si="1"/>
        <v/>
      </c>
      <c r="Q40" s="127"/>
      <c r="R40" s="65">
        <f t="shared" si="2"/>
        <v>0</v>
      </c>
      <c r="S40" s="65">
        <f t="shared" si="3"/>
        <v>0</v>
      </c>
      <c r="T40" s="65">
        <f t="shared" si="4"/>
        <v>0</v>
      </c>
    </row>
    <row r="41" spans="1:21" x14ac:dyDescent="0.25">
      <c r="A41" s="66">
        <f t="shared" si="5"/>
        <v>34</v>
      </c>
      <c r="B41" s="69"/>
      <c r="C41" s="66" t="e">
        <f>VLOOKUP(B41,'Measure&amp;Incentive Picklist'!E:J,2,FALSE)</f>
        <v>#N/A</v>
      </c>
      <c r="D41" s="69"/>
      <c r="E41" s="70"/>
      <c r="F41" s="70"/>
      <c r="G41" s="70"/>
      <c r="H41" s="70"/>
      <c r="I41" s="73"/>
      <c r="J41" s="220"/>
      <c r="K41" s="69"/>
      <c r="L41" s="69"/>
      <c r="M41" s="71"/>
      <c r="N41" s="71"/>
      <c r="O41" s="72" t="str">
        <f t="shared" si="0"/>
        <v/>
      </c>
      <c r="P41" s="85" t="str">
        <f t="shared" si="1"/>
        <v/>
      </c>
      <c r="Q41" s="127"/>
      <c r="R41" s="65">
        <f t="shared" si="2"/>
        <v>0</v>
      </c>
      <c r="S41" s="65">
        <f t="shared" si="3"/>
        <v>0</v>
      </c>
      <c r="T41" s="65">
        <f t="shared" si="4"/>
        <v>0</v>
      </c>
    </row>
    <row r="42" spans="1:21" x14ac:dyDescent="0.25">
      <c r="A42" s="66">
        <f t="shared" si="5"/>
        <v>35</v>
      </c>
      <c r="B42" s="69"/>
      <c r="C42" s="66" t="e">
        <f>VLOOKUP(B42,'Measure&amp;Incentive Picklist'!E:J,2,FALSE)</f>
        <v>#N/A</v>
      </c>
      <c r="D42" s="69"/>
      <c r="E42" s="70"/>
      <c r="F42" s="70"/>
      <c r="G42" s="70"/>
      <c r="H42" s="70"/>
      <c r="I42" s="73"/>
      <c r="J42" s="220"/>
      <c r="K42" s="69"/>
      <c r="L42" s="69"/>
      <c r="M42" s="71"/>
      <c r="N42" s="71"/>
      <c r="O42" s="72" t="str">
        <f t="shared" si="0"/>
        <v/>
      </c>
      <c r="P42" s="85" t="str">
        <f t="shared" si="1"/>
        <v/>
      </c>
      <c r="Q42" s="127"/>
      <c r="R42" s="65">
        <f t="shared" si="2"/>
        <v>0</v>
      </c>
      <c r="S42" s="65">
        <f t="shared" si="3"/>
        <v>0</v>
      </c>
      <c r="T42" s="65">
        <f t="shared" si="4"/>
        <v>0</v>
      </c>
    </row>
    <row r="43" spans="1:21" x14ac:dyDescent="0.25">
      <c r="A43" s="66">
        <f t="shared" si="5"/>
        <v>36</v>
      </c>
      <c r="B43" s="69"/>
      <c r="C43" s="66" t="e">
        <f>VLOOKUP(B43,'Measure&amp;Incentive Picklist'!E:J,2,FALSE)</f>
        <v>#N/A</v>
      </c>
      <c r="D43" s="69"/>
      <c r="E43" s="70"/>
      <c r="F43" s="70"/>
      <c r="G43" s="70"/>
      <c r="H43" s="70"/>
      <c r="I43" s="73"/>
      <c r="J43" s="220"/>
      <c r="K43" s="69"/>
      <c r="L43" s="69"/>
      <c r="M43" s="71"/>
      <c r="N43" s="71"/>
      <c r="O43" s="72" t="str">
        <f t="shared" si="0"/>
        <v/>
      </c>
      <c r="P43" s="85" t="str">
        <f t="shared" si="1"/>
        <v/>
      </c>
      <c r="Q43" s="127"/>
      <c r="R43" s="65">
        <f t="shared" si="2"/>
        <v>0</v>
      </c>
      <c r="S43" s="65">
        <f t="shared" si="3"/>
        <v>0</v>
      </c>
      <c r="T43" s="65">
        <f t="shared" si="4"/>
        <v>0</v>
      </c>
    </row>
    <row r="44" spans="1:21" x14ac:dyDescent="0.25">
      <c r="A44" s="66">
        <f t="shared" si="5"/>
        <v>37</v>
      </c>
      <c r="B44" s="69"/>
      <c r="C44" s="66" t="e">
        <f>VLOOKUP(B44,'Measure&amp;Incentive Picklist'!E:J,2,FALSE)</f>
        <v>#N/A</v>
      </c>
      <c r="D44" s="69"/>
      <c r="E44" s="70"/>
      <c r="F44" s="70"/>
      <c r="G44" s="70"/>
      <c r="H44" s="70"/>
      <c r="I44" s="73"/>
      <c r="J44" s="220"/>
      <c r="K44" s="69"/>
      <c r="L44" s="69"/>
      <c r="M44" s="71"/>
      <c r="N44" s="71"/>
      <c r="O44" s="72" t="str">
        <f t="shared" si="0"/>
        <v/>
      </c>
      <c r="P44" s="85" t="str">
        <f t="shared" si="1"/>
        <v/>
      </c>
      <c r="Q44" s="127"/>
      <c r="R44" s="65">
        <f t="shared" si="2"/>
        <v>0</v>
      </c>
      <c r="S44" s="65">
        <f t="shared" si="3"/>
        <v>0</v>
      </c>
      <c r="T44" s="65">
        <f t="shared" si="4"/>
        <v>0</v>
      </c>
    </row>
    <row r="45" spans="1:21" x14ac:dyDescent="0.25">
      <c r="A45" s="66">
        <f t="shared" si="5"/>
        <v>38</v>
      </c>
      <c r="B45" s="69"/>
      <c r="C45" s="66" t="e">
        <f>VLOOKUP(B45,'Measure&amp;Incentive Picklist'!E:J,2,FALSE)</f>
        <v>#N/A</v>
      </c>
      <c r="D45" s="69"/>
      <c r="E45" s="70"/>
      <c r="F45" s="70"/>
      <c r="G45" s="70"/>
      <c r="H45" s="70"/>
      <c r="I45" s="73"/>
      <c r="J45" s="220"/>
      <c r="K45" s="69"/>
      <c r="L45" s="69"/>
      <c r="M45" s="71"/>
      <c r="N45" s="71"/>
      <c r="O45" s="72" t="str">
        <f t="shared" si="0"/>
        <v/>
      </c>
      <c r="P45" s="85" t="str">
        <f t="shared" si="1"/>
        <v/>
      </c>
      <c r="Q45" s="127"/>
      <c r="R45" s="65">
        <f t="shared" si="2"/>
        <v>0</v>
      </c>
      <c r="S45" s="65">
        <f t="shared" si="3"/>
        <v>0</v>
      </c>
      <c r="T45" s="65">
        <f t="shared" si="4"/>
        <v>0</v>
      </c>
    </row>
    <row r="46" spans="1:21" x14ac:dyDescent="0.25">
      <c r="A46" s="66">
        <f t="shared" si="5"/>
        <v>39</v>
      </c>
      <c r="B46" s="69"/>
      <c r="C46" s="66" t="e">
        <f>VLOOKUP(B46,'Measure&amp;Incentive Picklist'!E:J,2,FALSE)</f>
        <v>#N/A</v>
      </c>
      <c r="D46" s="69"/>
      <c r="E46" s="70"/>
      <c r="F46" s="70"/>
      <c r="G46" s="70"/>
      <c r="H46" s="70"/>
      <c r="I46" s="73"/>
      <c r="J46" s="220"/>
      <c r="K46" s="69"/>
      <c r="L46" s="69"/>
      <c r="M46" s="71"/>
      <c r="N46" s="71"/>
      <c r="O46" s="72" t="str">
        <f t="shared" si="0"/>
        <v/>
      </c>
      <c r="P46" s="85" t="str">
        <f t="shared" si="1"/>
        <v/>
      </c>
      <c r="Q46" s="127"/>
      <c r="R46" s="65">
        <f t="shared" si="2"/>
        <v>0</v>
      </c>
      <c r="S46" s="65">
        <f t="shared" si="3"/>
        <v>0</v>
      </c>
      <c r="T46" s="65">
        <f t="shared" si="4"/>
        <v>0</v>
      </c>
    </row>
    <row r="47" spans="1:21" x14ac:dyDescent="0.25">
      <c r="A47" s="66">
        <f t="shared" si="5"/>
        <v>40</v>
      </c>
      <c r="B47" s="69"/>
      <c r="C47" s="66" t="e">
        <f>VLOOKUP(B47,'Measure&amp;Incentive Picklist'!E:J,2,FALSE)</f>
        <v>#N/A</v>
      </c>
      <c r="D47" s="69"/>
      <c r="E47" s="70"/>
      <c r="F47" s="70"/>
      <c r="G47" s="70"/>
      <c r="H47" s="70"/>
      <c r="I47" s="73"/>
      <c r="J47" s="220"/>
      <c r="K47" s="69"/>
      <c r="L47" s="69"/>
      <c r="M47" s="71"/>
      <c r="N47" s="71"/>
      <c r="O47" s="72" t="str">
        <f t="shared" si="0"/>
        <v/>
      </c>
      <c r="P47" s="85" t="str">
        <f t="shared" si="1"/>
        <v/>
      </c>
      <c r="Q47" s="127"/>
      <c r="R47" s="65">
        <f t="shared" si="2"/>
        <v>0</v>
      </c>
      <c r="S47" s="65">
        <f t="shared" si="3"/>
        <v>0</v>
      </c>
      <c r="T47" s="65">
        <f t="shared" si="4"/>
        <v>0</v>
      </c>
    </row>
    <row r="48" spans="1:21" x14ac:dyDescent="0.25">
      <c r="A48" s="66">
        <f t="shared" si="5"/>
        <v>41</v>
      </c>
      <c r="B48" s="69"/>
      <c r="C48" s="66" t="e">
        <f>VLOOKUP(B48,'Measure&amp;Incentive Picklist'!E:J,2,FALSE)</f>
        <v>#N/A</v>
      </c>
      <c r="D48" s="69"/>
      <c r="E48" s="70"/>
      <c r="F48" s="70"/>
      <c r="G48" s="70"/>
      <c r="H48" s="70"/>
      <c r="I48" s="73"/>
      <c r="J48" s="220"/>
      <c r="K48" s="69"/>
      <c r="L48" s="69"/>
      <c r="M48" s="71"/>
      <c r="N48" s="71"/>
      <c r="O48" s="72" t="str">
        <f t="shared" si="0"/>
        <v/>
      </c>
      <c r="P48" s="85" t="str">
        <f t="shared" si="1"/>
        <v/>
      </c>
      <c r="Q48" s="127"/>
      <c r="R48" s="65">
        <f t="shared" si="2"/>
        <v>0</v>
      </c>
      <c r="S48" s="65">
        <f t="shared" si="3"/>
        <v>0</v>
      </c>
      <c r="T48" s="65">
        <f t="shared" si="4"/>
        <v>0</v>
      </c>
    </row>
    <row r="49" spans="1:20" x14ac:dyDescent="0.25">
      <c r="A49" s="66">
        <f t="shared" si="5"/>
        <v>42</v>
      </c>
      <c r="B49" s="69"/>
      <c r="C49" s="66" t="e">
        <f>VLOOKUP(B49,'Measure&amp;Incentive Picklist'!E:J,2,FALSE)</f>
        <v>#N/A</v>
      </c>
      <c r="D49" s="69"/>
      <c r="E49" s="70"/>
      <c r="F49" s="70"/>
      <c r="G49" s="70"/>
      <c r="H49" s="70"/>
      <c r="I49" s="73"/>
      <c r="J49" s="220"/>
      <c r="K49" s="69"/>
      <c r="L49" s="69"/>
      <c r="M49" s="71"/>
      <c r="N49" s="71"/>
      <c r="O49" s="72" t="str">
        <f t="shared" si="0"/>
        <v/>
      </c>
      <c r="P49" s="85" t="str">
        <f t="shared" si="1"/>
        <v/>
      </c>
      <c r="Q49" s="127"/>
      <c r="R49" s="65">
        <f t="shared" si="2"/>
        <v>0</v>
      </c>
      <c r="S49" s="65">
        <f t="shared" si="3"/>
        <v>0</v>
      </c>
      <c r="T49" s="65">
        <f t="shared" si="4"/>
        <v>0</v>
      </c>
    </row>
    <row r="50" spans="1:20" x14ac:dyDescent="0.25">
      <c r="A50" s="66">
        <f t="shared" si="5"/>
        <v>43</v>
      </c>
      <c r="B50" s="69"/>
      <c r="C50" s="66" t="e">
        <f>VLOOKUP(B50,'Measure&amp;Incentive Picklist'!E:J,2,FALSE)</f>
        <v>#N/A</v>
      </c>
      <c r="D50" s="69"/>
      <c r="E50" s="70"/>
      <c r="F50" s="70"/>
      <c r="G50" s="70"/>
      <c r="H50" s="70"/>
      <c r="I50" s="73"/>
      <c r="J50" s="220"/>
      <c r="K50" s="69"/>
      <c r="L50" s="69"/>
      <c r="M50" s="71"/>
      <c r="N50" s="71"/>
      <c r="O50" s="72" t="str">
        <f t="shared" si="0"/>
        <v/>
      </c>
      <c r="P50" s="85" t="str">
        <f t="shared" si="1"/>
        <v/>
      </c>
      <c r="Q50" s="127"/>
      <c r="R50" s="65">
        <f t="shared" si="2"/>
        <v>0</v>
      </c>
      <c r="S50" s="65">
        <f t="shared" si="3"/>
        <v>0</v>
      </c>
      <c r="T50" s="65">
        <f t="shared" si="4"/>
        <v>0</v>
      </c>
    </row>
    <row r="51" spans="1:20" x14ac:dyDescent="0.25">
      <c r="A51" s="66">
        <f t="shared" si="5"/>
        <v>44</v>
      </c>
      <c r="B51" s="69"/>
      <c r="C51" s="66" t="e">
        <f>VLOOKUP(B51,'Measure&amp;Incentive Picklist'!E:J,2,FALSE)</f>
        <v>#N/A</v>
      </c>
      <c r="D51" s="69"/>
      <c r="E51" s="70"/>
      <c r="F51" s="70"/>
      <c r="G51" s="70"/>
      <c r="H51" s="70"/>
      <c r="I51" s="73"/>
      <c r="J51" s="220"/>
      <c r="K51" s="69"/>
      <c r="L51" s="69"/>
      <c r="M51" s="71"/>
      <c r="N51" s="71"/>
      <c r="O51" s="72" t="str">
        <f t="shared" si="0"/>
        <v/>
      </c>
      <c r="P51" s="85" t="str">
        <f t="shared" si="1"/>
        <v/>
      </c>
      <c r="Q51" s="127"/>
      <c r="R51" s="65">
        <f t="shared" si="2"/>
        <v>0</v>
      </c>
      <c r="S51" s="65">
        <f t="shared" si="3"/>
        <v>0</v>
      </c>
      <c r="T51" s="65">
        <f t="shared" si="4"/>
        <v>0</v>
      </c>
    </row>
    <row r="52" spans="1:20" x14ac:dyDescent="0.25">
      <c r="A52" s="66">
        <f t="shared" si="5"/>
        <v>45</v>
      </c>
      <c r="B52" s="69"/>
      <c r="C52" s="66" t="e">
        <f>VLOOKUP(B52,'Measure&amp;Incentive Picklist'!E:J,2,FALSE)</f>
        <v>#N/A</v>
      </c>
      <c r="D52" s="69"/>
      <c r="E52" s="70"/>
      <c r="F52" s="70"/>
      <c r="G52" s="70"/>
      <c r="H52" s="70"/>
      <c r="I52" s="73"/>
      <c r="J52" s="220"/>
      <c r="K52" s="69"/>
      <c r="L52" s="69"/>
      <c r="M52" s="71"/>
      <c r="N52" s="71"/>
      <c r="O52" s="72" t="str">
        <f t="shared" si="0"/>
        <v/>
      </c>
      <c r="P52" s="85" t="str">
        <f t="shared" si="1"/>
        <v/>
      </c>
      <c r="Q52" s="127"/>
      <c r="R52" s="65">
        <f t="shared" si="2"/>
        <v>0</v>
      </c>
      <c r="S52" s="65">
        <f t="shared" si="3"/>
        <v>0</v>
      </c>
      <c r="T52" s="65">
        <f t="shared" si="4"/>
        <v>0</v>
      </c>
    </row>
    <row r="53" spans="1:20" x14ac:dyDescent="0.25">
      <c r="A53" s="66">
        <f t="shared" si="5"/>
        <v>46</v>
      </c>
      <c r="B53" s="69"/>
      <c r="C53" s="66" t="e">
        <f>VLOOKUP(B53,'Measure&amp;Incentive Picklist'!E:J,2,FALSE)</f>
        <v>#N/A</v>
      </c>
      <c r="D53" s="69"/>
      <c r="E53" s="70"/>
      <c r="F53" s="70"/>
      <c r="G53" s="70"/>
      <c r="H53" s="70"/>
      <c r="I53" s="73"/>
      <c r="J53" s="220"/>
      <c r="K53" s="69"/>
      <c r="L53" s="69"/>
      <c r="M53" s="71"/>
      <c r="N53" s="71"/>
      <c r="O53" s="72" t="str">
        <f t="shared" si="0"/>
        <v/>
      </c>
      <c r="P53" s="85" t="str">
        <f t="shared" si="1"/>
        <v/>
      </c>
      <c r="Q53" s="127"/>
      <c r="R53" s="65">
        <f t="shared" si="2"/>
        <v>0</v>
      </c>
      <c r="S53" s="65">
        <f t="shared" si="3"/>
        <v>0</v>
      </c>
      <c r="T53" s="65">
        <f t="shared" si="4"/>
        <v>0</v>
      </c>
    </row>
    <row r="54" spans="1:20" x14ac:dyDescent="0.25">
      <c r="A54" s="66">
        <f t="shared" si="5"/>
        <v>47</v>
      </c>
      <c r="B54" s="69"/>
      <c r="C54" s="66" t="e">
        <f>VLOOKUP(B54,'Measure&amp;Incentive Picklist'!E:J,2,FALSE)</f>
        <v>#N/A</v>
      </c>
      <c r="D54" s="69"/>
      <c r="E54" s="70"/>
      <c r="F54" s="70"/>
      <c r="G54" s="70"/>
      <c r="H54" s="70"/>
      <c r="I54" s="73"/>
      <c r="J54" s="220"/>
      <c r="K54" s="69"/>
      <c r="L54" s="69"/>
      <c r="M54" s="71"/>
      <c r="N54" s="71"/>
      <c r="O54" s="72" t="str">
        <f t="shared" si="0"/>
        <v/>
      </c>
      <c r="P54" s="85" t="str">
        <f t="shared" si="1"/>
        <v/>
      </c>
      <c r="Q54" s="127"/>
      <c r="R54" s="65">
        <f t="shared" si="2"/>
        <v>0</v>
      </c>
      <c r="S54" s="65">
        <f t="shared" si="3"/>
        <v>0</v>
      </c>
      <c r="T54" s="65">
        <f t="shared" si="4"/>
        <v>0</v>
      </c>
    </row>
    <row r="55" spans="1:20" x14ac:dyDescent="0.25">
      <c r="A55" s="66">
        <f t="shared" si="5"/>
        <v>48</v>
      </c>
      <c r="B55" s="69"/>
      <c r="C55" s="66" t="e">
        <f>VLOOKUP(B55,'Measure&amp;Incentive Picklist'!E:J,2,FALSE)</f>
        <v>#N/A</v>
      </c>
      <c r="D55" s="69"/>
      <c r="E55" s="70"/>
      <c r="F55" s="70"/>
      <c r="G55" s="70"/>
      <c r="H55" s="70"/>
      <c r="I55" s="73"/>
      <c r="J55" s="220"/>
      <c r="K55" s="69"/>
      <c r="L55" s="69"/>
      <c r="M55" s="71"/>
      <c r="N55" s="71"/>
      <c r="O55" s="72" t="str">
        <f t="shared" si="0"/>
        <v/>
      </c>
      <c r="P55" s="85" t="str">
        <f t="shared" si="1"/>
        <v/>
      </c>
      <c r="Q55" s="127"/>
      <c r="R55" s="65">
        <f t="shared" si="2"/>
        <v>0</v>
      </c>
      <c r="S55" s="65">
        <f t="shared" si="3"/>
        <v>0</v>
      </c>
      <c r="T55" s="65">
        <f t="shared" si="4"/>
        <v>0</v>
      </c>
    </row>
    <row r="56" spans="1:20" x14ac:dyDescent="0.25">
      <c r="A56" s="66">
        <f t="shared" si="5"/>
        <v>49</v>
      </c>
      <c r="B56" s="69"/>
      <c r="C56" s="66" t="e">
        <f>VLOOKUP(B56,'Measure&amp;Incentive Picklist'!E:J,2,FALSE)</f>
        <v>#N/A</v>
      </c>
      <c r="D56" s="69"/>
      <c r="E56" s="70"/>
      <c r="F56" s="70"/>
      <c r="G56" s="70"/>
      <c r="H56" s="70"/>
      <c r="I56" s="73"/>
      <c r="J56" s="220"/>
      <c r="K56" s="69"/>
      <c r="L56" s="69"/>
      <c r="M56" s="71"/>
      <c r="N56" s="71"/>
      <c r="O56" s="72" t="str">
        <f t="shared" si="0"/>
        <v/>
      </c>
      <c r="P56" s="85" t="str">
        <f t="shared" si="1"/>
        <v/>
      </c>
      <c r="Q56" s="127"/>
      <c r="R56" s="65">
        <f t="shared" si="2"/>
        <v>0</v>
      </c>
      <c r="S56" s="65">
        <f t="shared" si="3"/>
        <v>0</v>
      </c>
      <c r="T56" s="65">
        <f t="shared" si="4"/>
        <v>0</v>
      </c>
    </row>
    <row r="57" spans="1:20" x14ac:dyDescent="0.25">
      <c r="A57" s="66">
        <f t="shared" si="5"/>
        <v>50</v>
      </c>
      <c r="B57" s="69"/>
      <c r="C57" s="66" t="e">
        <f>VLOOKUP(B57,'Measure&amp;Incentive Picklist'!E:J,2,FALSE)</f>
        <v>#N/A</v>
      </c>
      <c r="D57" s="69"/>
      <c r="E57" s="70"/>
      <c r="F57" s="70"/>
      <c r="G57" s="70"/>
      <c r="H57" s="70"/>
      <c r="I57" s="73"/>
      <c r="J57" s="220"/>
      <c r="K57" s="69"/>
      <c r="L57" s="69"/>
      <c r="M57" s="71"/>
      <c r="N57" s="71"/>
      <c r="O57" s="72" t="str">
        <f t="shared" si="0"/>
        <v/>
      </c>
      <c r="P57" s="85" t="str">
        <f t="shared" si="1"/>
        <v/>
      </c>
      <c r="Q57" s="127"/>
      <c r="R57" s="65">
        <f t="shared" si="2"/>
        <v>0</v>
      </c>
      <c r="S57" s="65">
        <f t="shared" si="3"/>
        <v>0</v>
      </c>
      <c r="T57" s="65">
        <f t="shared" si="4"/>
        <v>0</v>
      </c>
    </row>
    <row r="58" spans="1:20" x14ac:dyDescent="0.25">
      <c r="A58" s="66">
        <f t="shared" si="5"/>
        <v>51</v>
      </c>
      <c r="B58" s="69"/>
      <c r="C58" s="66" t="e">
        <f>VLOOKUP(B58,'Measure&amp;Incentive Picklist'!E:J,2,FALSE)</f>
        <v>#N/A</v>
      </c>
      <c r="D58" s="69"/>
      <c r="E58" s="70"/>
      <c r="F58" s="70"/>
      <c r="G58" s="70"/>
      <c r="H58" s="70"/>
      <c r="I58" s="73"/>
      <c r="J58" s="220"/>
      <c r="K58" s="69"/>
      <c r="L58" s="69"/>
      <c r="M58" s="71"/>
      <c r="N58" s="71"/>
      <c r="O58" s="72" t="str">
        <f t="shared" si="0"/>
        <v/>
      </c>
      <c r="P58" s="85" t="str">
        <f t="shared" si="1"/>
        <v/>
      </c>
      <c r="Q58" s="127"/>
      <c r="R58" s="65">
        <f t="shared" si="2"/>
        <v>0</v>
      </c>
      <c r="S58" s="65">
        <f t="shared" si="3"/>
        <v>0</v>
      </c>
      <c r="T58" s="65">
        <f t="shared" si="4"/>
        <v>0</v>
      </c>
    </row>
    <row r="59" spans="1:20" x14ac:dyDescent="0.25">
      <c r="A59" s="66">
        <f t="shared" si="5"/>
        <v>52</v>
      </c>
      <c r="B59" s="69"/>
      <c r="C59" s="66" t="e">
        <f>VLOOKUP(B59,'Measure&amp;Incentive Picklist'!E:J,2,FALSE)</f>
        <v>#N/A</v>
      </c>
      <c r="D59" s="69"/>
      <c r="E59" s="70"/>
      <c r="F59" s="70"/>
      <c r="G59" s="70"/>
      <c r="H59" s="70"/>
      <c r="I59" s="73"/>
      <c r="J59" s="220"/>
      <c r="K59" s="69"/>
      <c r="L59" s="69"/>
      <c r="M59" s="71"/>
      <c r="N59" s="71"/>
      <c r="O59" s="72" t="str">
        <f t="shared" si="0"/>
        <v/>
      </c>
      <c r="P59" s="85" t="str">
        <f t="shared" si="1"/>
        <v/>
      </c>
      <c r="Q59" s="127"/>
      <c r="R59" s="65">
        <f t="shared" si="2"/>
        <v>0</v>
      </c>
      <c r="S59" s="65">
        <f t="shared" si="3"/>
        <v>0</v>
      </c>
      <c r="T59" s="65">
        <f t="shared" si="4"/>
        <v>0</v>
      </c>
    </row>
    <row r="60" spans="1:20" x14ac:dyDescent="0.25">
      <c r="A60" s="66">
        <f t="shared" si="5"/>
        <v>53</v>
      </c>
      <c r="B60" s="69"/>
      <c r="C60" s="66" t="e">
        <f>VLOOKUP(B60,'Measure&amp;Incentive Picklist'!E:J,2,FALSE)</f>
        <v>#N/A</v>
      </c>
      <c r="D60" s="69"/>
      <c r="E60" s="70"/>
      <c r="F60" s="70"/>
      <c r="G60" s="70"/>
      <c r="H60" s="70"/>
      <c r="I60" s="73"/>
      <c r="J60" s="220"/>
      <c r="K60" s="69"/>
      <c r="L60" s="69"/>
      <c r="M60" s="71"/>
      <c r="N60" s="71"/>
      <c r="O60" s="72" t="str">
        <f t="shared" si="0"/>
        <v/>
      </c>
      <c r="P60" s="85" t="str">
        <f t="shared" si="1"/>
        <v/>
      </c>
      <c r="Q60" s="127"/>
      <c r="R60" s="65">
        <f t="shared" si="2"/>
        <v>0</v>
      </c>
      <c r="S60" s="65">
        <f t="shared" si="3"/>
        <v>0</v>
      </c>
      <c r="T60" s="65">
        <f t="shared" si="4"/>
        <v>0</v>
      </c>
    </row>
    <row r="61" spans="1:20" x14ac:dyDescent="0.25">
      <c r="A61" s="66">
        <f t="shared" si="5"/>
        <v>54</v>
      </c>
      <c r="B61" s="69"/>
      <c r="C61" s="66" t="e">
        <f>VLOOKUP(B61,'Measure&amp;Incentive Picklist'!E:J,2,FALSE)</f>
        <v>#N/A</v>
      </c>
      <c r="D61" s="69"/>
      <c r="E61" s="70"/>
      <c r="F61" s="70"/>
      <c r="G61" s="70"/>
      <c r="H61" s="70"/>
      <c r="I61" s="73"/>
      <c r="J61" s="220"/>
      <c r="K61" s="69"/>
      <c r="L61" s="69"/>
      <c r="M61" s="71"/>
      <c r="N61" s="71"/>
      <c r="O61" s="72" t="str">
        <f t="shared" si="0"/>
        <v/>
      </c>
      <c r="P61" s="85" t="str">
        <f t="shared" si="1"/>
        <v/>
      </c>
      <c r="Q61" s="127"/>
      <c r="R61" s="65">
        <f t="shared" si="2"/>
        <v>0</v>
      </c>
      <c r="S61" s="65">
        <f t="shared" si="3"/>
        <v>0</v>
      </c>
      <c r="T61" s="65">
        <f t="shared" si="4"/>
        <v>0</v>
      </c>
    </row>
    <row r="62" spans="1:20" x14ac:dyDescent="0.25">
      <c r="A62" s="66">
        <f t="shared" si="5"/>
        <v>55</v>
      </c>
      <c r="B62" s="69"/>
      <c r="C62" s="66" t="e">
        <f>VLOOKUP(B62,'Measure&amp;Incentive Picklist'!E:J,2,FALSE)</f>
        <v>#N/A</v>
      </c>
      <c r="D62" s="69"/>
      <c r="E62" s="70"/>
      <c r="F62" s="70"/>
      <c r="G62" s="70"/>
      <c r="H62" s="70"/>
      <c r="I62" s="73"/>
      <c r="J62" s="220"/>
      <c r="K62" s="69"/>
      <c r="L62" s="69"/>
      <c r="M62" s="71"/>
      <c r="N62" s="71"/>
      <c r="O62" s="72" t="str">
        <f t="shared" si="0"/>
        <v/>
      </c>
      <c r="P62" s="85" t="str">
        <f t="shared" si="1"/>
        <v/>
      </c>
      <c r="Q62" s="127"/>
      <c r="R62" s="65">
        <f t="shared" si="2"/>
        <v>0</v>
      </c>
      <c r="S62" s="65">
        <f t="shared" si="3"/>
        <v>0</v>
      </c>
      <c r="T62" s="65">
        <f t="shared" si="4"/>
        <v>0</v>
      </c>
    </row>
    <row r="63" spans="1:20" x14ac:dyDescent="0.25">
      <c r="A63" s="66">
        <f t="shared" si="5"/>
        <v>56</v>
      </c>
      <c r="B63" s="69"/>
      <c r="C63" s="66" t="e">
        <f>VLOOKUP(B63,'Measure&amp;Incentive Picklist'!E:J,2,FALSE)</f>
        <v>#N/A</v>
      </c>
      <c r="D63" s="69"/>
      <c r="E63" s="70"/>
      <c r="F63" s="70"/>
      <c r="G63" s="70"/>
      <c r="H63" s="70"/>
      <c r="I63" s="73"/>
      <c r="J63" s="220"/>
      <c r="K63" s="69"/>
      <c r="L63" s="69"/>
      <c r="M63" s="71"/>
      <c r="N63" s="71"/>
      <c r="O63" s="72" t="str">
        <f t="shared" si="0"/>
        <v/>
      </c>
      <c r="P63" s="85" t="str">
        <f t="shared" si="1"/>
        <v/>
      </c>
      <c r="Q63" s="127"/>
      <c r="R63" s="65">
        <f t="shared" si="2"/>
        <v>0</v>
      </c>
      <c r="S63" s="65">
        <f t="shared" si="3"/>
        <v>0</v>
      </c>
      <c r="T63" s="65">
        <f t="shared" si="4"/>
        <v>0</v>
      </c>
    </row>
    <row r="64" spans="1:20" x14ac:dyDescent="0.25">
      <c r="A64" s="66">
        <f t="shared" si="5"/>
        <v>57</v>
      </c>
      <c r="B64" s="69"/>
      <c r="C64" s="66" t="e">
        <f>VLOOKUP(B64,'Measure&amp;Incentive Picklist'!E:J,2,FALSE)</f>
        <v>#N/A</v>
      </c>
      <c r="D64" s="69"/>
      <c r="E64" s="70"/>
      <c r="F64" s="70"/>
      <c r="G64" s="70"/>
      <c r="H64" s="70"/>
      <c r="I64" s="73"/>
      <c r="J64" s="220"/>
      <c r="K64" s="69"/>
      <c r="L64" s="69"/>
      <c r="M64" s="71"/>
      <c r="N64" s="71"/>
      <c r="O64" s="72" t="str">
        <f t="shared" si="0"/>
        <v/>
      </c>
      <c r="P64" s="85" t="str">
        <f t="shared" si="1"/>
        <v/>
      </c>
      <c r="Q64" s="127"/>
      <c r="R64" s="65">
        <f t="shared" si="2"/>
        <v>0</v>
      </c>
      <c r="S64" s="65">
        <f t="shared" si="3"/>
        <v>0</v>
      </c>
      <c r="T64" s="65">
        <f t="shared" si="4"/>
        <v>0</v>
      </c>
    </row>
    <row r="65" spans="1:20" x14ac:dyDescent="0.25">
      <c r="A65" s="66">
        <f t="shared" si="5"/>
        <v>58</v>
      </c>
      <c r="B65" s="69"/>
      <c r="C65" s="66" t="e">
        <f>VLOOKUP(B65,'Measure&amp;Incentive Picklist'!E:J,2,FALSE)</f>
        <v>#N/A</v>
      </c>
      <c r="D65" s="69"/>
      <c r="E65" s="70"/>
      <c r="F65" s="70"/>
      <c r="G65" s="70"/>
      <c r="H65" s="70"/>
      <c r="I65" s="73"/>
      <c r="J65" s="220"/>
      <c r="K65" s="69"/>
      <c r="L65" s="69"/>
      <c r="M65" s="71"/>
      <c r="N65" s="71"/>
      <c r="O65" s="72" t="str">
        <f t="shared" si="0"/>
        <v/>
      </c>
      <c r="P65" s="85" t="str">
        <f t="shared" si="1"/>
        <v/>
      </c>
      <c r="Q65" s="127"/>
      <c r="R65" s="65">
        <f t="shared" si="2"/>
        <v>0</v>
      </c>
      <c r="S65" s="65">
        <f t="shared" si="3"/>
        <v>0</v>
      </c>
      <c r="T65" s="65">
        <f t="shared" si="4"/>
        <v>0</v>
      </c>
    </row>
    <row r="66" spans="1:20" x14ac:dyDescent="0.25">
      <c r="A66" s="66">
        <f t="shared" si="5"/>
        <v>59</v>
      </c>
      <c r="B66" s="69"/>
      <c r="C66" s="66" t="e">
        <f>VLOOKUP(B66,'Measure&amp;Incentive Picklist'!E:J,2,FALSE)</f>
        <v>#N/A</v>
      </c>
      <c r="D66" s="69"/>
      <c r="E66" s="70"/>
      <c r="F66" s="70"/>
      <c r="G66" s="70"/>
      <c r="H66" s="70"/>
      <c r="I66" s="73"/>
      <c r="J66" s="220"/>
      <c r="K66" s="69"/>
      <c r="L66" s="69"/>
      <c r="M66" s="71"/>
      <c r="N66" s="71"/>
      <c r="O66" s="72" t="str">
        <f t="shared" si="0"/>
        <v/>
      </c>
      <c r="P66" s="85" t="str">
        <f t="shared" si="1"/>
        <v/>
      </c>
      <c r="Q66" s="127"/>
      <c r="R66" s="65">
        <f t="shared" si="2"/>
        <v>0</v>
      </c>
      <c r="S66" s="65">
        <f t="shared" si="3"/>
        <v>0</v>
      </c>
      <c r="T66" s="65">
        <f t="shared" si="4"/>
        <v>0</v>
      </c>
    </row>
    <row r="67" spans="1:20" x14ac:dyDescent="0.25">
      <c r="A67" s="66">
        <f t="shared" si="5"/>
        <v>60</v>
      </c>
      <c r="B67" s="69"/>
      <c r="C67" s="66" t="e">
        <f>VLOOKUP(B67,'Measure&amp;Incentive Picklist'!E:J,2,FALSE)</f>
        <v>#N/A</v>
      </c>
      <c r="D67" s="69"/>
      <c r="E67" s="70"/>
      <c r="F67" s="70"/>
      <c r="G67" s="70"/>
      <c r="H67" s="70"/>
      <c r="I67" s="73"/>
      <c r="J67" s="220"/>
      <c r="K67" s="69"/>
      <c r="L67" s="69"/>
      <c r="M67" s="71"/>
      <c r="N67" s="71"/>
      <c r="O67" s="72" t="str">
        <f t="shared" si="0"/>
        <v/>
      </c>
      <c r="P67" s="85" t="str">
        <f t="shared" si="1"/>
        <v/>
      </c>
      <c r="Q67" s="127"/>
      <c r="R67" s="65">
        <f t="shared" si="2"/>
        <v>0</v>
      </c>
      <c r="S67" s="65">
        <f t="shared" si="3"/>
        <v>0</v>
      </c>
      <c r="T67" s="65">
        <f t="shared" si="4"/>
        <v>0</v>
      </c>
    </row>
    <row r="68" spans="1:20" x14ac:dyDescent="0.25">
      <c r="A68" s="66">
        <f t="shared" si="5"/>
        <v>61</v>
      </c>
      <c r="B68" s="69"/>
      <c r="C68" s="66" t="e">
        <f>VLOOKUP(B68,'Measure&amp;Incentive Picklist'!E:J,2,FALSE)</f>
        <v>#N/A</v>
      </c>
      <c r="D68" s="69"/>
      <c r="E68" s="70"/>
      <c r="F68" s="70"/>
      <c r="G68" s="70"/>
      <c r="H68" s="70"/>
      <c r="I68" s="73"/>
      <c r="J68" s="220"/>
      <c r="K68" s="69"/>
      <c r="L68" s="69"/>
      <c r="M68" s="71"/>
      <c r="N68" s="71"/>
      <c r="O68" s="72" t="str">
        <f t="shared" si="0"/>
        <v/>
      </c>
      <c r="P68" s="85" t="str">
        <f t="shared" si="1"/>
        <v/>
      </c>
      <c r="Q68" s="127"/>
      <c r="R68" s="65">
        <f t="shared" si="2"/>
        <v>0</v>
      </c>
      <c r="S68" s="65">
        <f t="shared" si="3"/>
        <v>0</v>
      </c>
      <c r="T68" s="65">
        <f t="shared" si="4"/>
        <v>0</v>
      </c>
    </row>
    <row r="69" spans="1:20" x14ac:dyDescent="0.25">
      <c r="A69" s="66">
        <f t="shared" si="5"/>
        <v>62</v>
      </c>
      <c r="B69" s="69"/>
      <c r="C69" s="66" t="e">
        <f>VLOOKUP(B69,'Measure&amp;Incentive Picklist'!E:J,2,FALSE)</f>
        <v>#N/A</v>
      </c>
      <c r="D69" s="69"/>
      <c r="E69" s="70"/>
      <c r="F69" s="70"/>
      <c r="G69" s="70"/>
      <c r="H69" s="70"/>
      <c r="I69" s="73"/>
      <c r="J69" s="220"/>
      <c r="K69" s="69"/>
      <c r="L69" s="69"/>
      <c r="M69" s="71"/>
      <c r="N69" s="71"/>
      <c r="O69" s="72" t="str">
        <f t="shared" si="0"/>
        <v/>
      </c>
      <c r="P69" s="85" t="str">
        <f t="shared" si="1"/>
        <v/>
      </c>
      <c r="Q69" s="127"/>
      <c r="R69" s="65">
        <f t="shared" si="2"/>
        <v>0</v>
      </c>
      <c r="S69" s="65">
        <f t="shared" si="3"/>
        <v>0</v>
      </c>
      <c r="T69" s="65">
        <f t="shared" si="4"/>
        <v>0</v>
      </c>
    </row>
    <row r="70" spans="1:20" x14ac:dyDescent="0.25">
      <c r="A70" s="66">
        <f t="shared" si="5"/>
        <v>63</v>
      </c>
      <c r="B70" s="69"/>
      <c r="C70" s="66" t="e">
        <f>VLOOKUP(B70,'Measure&amp;Incentive Picklist'!E:J,2,FALSE)</f>
        <v>#N/A</v>
      </c>
      <c r="D70" s="69"/>
      <c r="E70" s="70"/>
      <c r="F70" s="70"/>
      <c r="G70" s="70"/>
      <c r="H70" s="70"/>
      <c r="I70" s="73"/>
      <c r="J70" s="220"/>
      <c r="K70" s="69"/>
      <c r="L70" s="69"/>
      <c r="M70" s="71"/>
      <c r="N70" s="71"/>
      <c r="O70" s="72" t="str">
        <f t="shared" si="0"/>
        <v/>
      </c>
      <c r="P70" s="85" t="str">
        <f t="shared" si="1"/>
        <v/>
      </c>
      <c r="Q70" s="127"/>
      <c r="R70" s="65">
        <f t="shared" si="2"/>
        <v>0</v>
      </c>
      <c r="S70" s="65">
        <f t="shared" si="3"/>
        <v>0</v>
      </c>
      <c r="T70" s="65">
        <f t="shared" si="4"/>
        <v>0</v>
      </c>
    </row>
    <row r="71" spans="1:20" x14ac:dyDescent="0.25">
      <c r="A71" s="66">
        <f t="shared" si="5"/>
        <v>64</v>
      </c>
      <c r="B71" s="69"/>
      <c r="C71" s="66" t="e">
        <f>VLOOKUP(B71,'Measure&amp;Incentive Picklist'!E:J,2,FALSE)</f>
        <v>#N/A</v>
      </c>
      <c r="D71" s="69"/>
      <c r="E71" s="70"/>
      <c r="F71" s="70"/>
      <c r="G71" s="70"/>
      <c r="H71" s="70"/>
      <c r="I71" s="73"/>
      <c r="J71" s="220"/>
      <c r="K71" s="69"/>
      <c r="L71" s="69"/>
      <c r="M71" s="71"/>
      <c r="N71" s="71"/>
      <c r="O71" s="72" t="str">
        <f t="shared" si="0"/>
        <v/>
      </c>
      <c r="P71" s="85" t="str">
        <f t="shared" si="1"/>
        <v/>
      </c>
      <c r="Q71" s="127"/>
      <c r="R71" s="65">
        <f t="shared" si="2"/>
        <v>0</v>
      </c>
      <c r="S71" s="65">
        <f t="shared" si="3"/>
        <v>0</v>
      </c>
      <c r="T71" s="65">
        <f t="shared" si="4"/>
        <v>0</v>
      </c>
    </row>
    <row r="72" spans="1:20" x14ac:dyDescent="0.25">
      <c r="A72" s="66">
        <f t="shared" si="5"/>
        <v>65</v>
      </c>
      <c r="B72" s="69"/>
      <c r="C72" s="66" t="e">
        <f>VLOOKUP(B72,'Measure&amp;Incentive Picklist'!E:J,2,FALSE)</f>
        <v>#N/A</v>
      </c>
      <c r="D72" s="69"/>
      <c r="E72" s="70"/>
      <c r="F72" s="70"/>
      <c r="G72" s="70"/>
      <c r="H72" s="70"/>
      <c r="I72" s="73"/>
      <c r="J72" s="220"/>
      <c r="K72" s="69"/>
      <c r="L72" s="69"/>
      <c r="M72" s="71"/>
      <c r="N72" s="71"/>
      <c r="O72" s="72" t="str">
        <f t="shared" si="0"/>
        <v/>
      </c>
      <c r="P72" s="85" t="str">
        <f t="shared" si="1"/>
        <v/>
      </c>
      <c r="Q72" s="127"/>
      <c r="R72" s="65">
        <f t="shared" si="2"/>
        <v>0</v>
      </c>
      <c r="S72" s="65">
        <f t="shared" si="3"/>
        <v>0</v>
      </c>
      <c r="T72" s="65">
        <f t="shared" si="4"/>
        <v>0</v>
      </c>
    </row>
    <row r="73" spans="1:20" x14ac:dyDescent="0.25">
      <c r="A73" s="66">
        <f t="shared" si="5"/>
        <v>66</v>
      </c>
      <c r="B73" s="69"/>
      <c r="C73" s="66" t="e">
        <f>VLOOKUP(B73,'Measure&amp;Incentive Picklist'!E:J,2,FALSE)</f>
        <v>#N/A</v>
      </c>
      <c r="D73" s="69"/>
      <c r="E73" s="70"/>
      <c r="F73" s="70"/>
      <c r="G73" s="70"/>
      <c r="H73" s="70"/>
      <c r="I73" s="73"/>
      <c r="J73" s="220"/>
      <c r="K73" s="69"/>
      <c r="L73" s="69"/>
      <c r="M73" s="71"/>
      <c r="N73" s="71"/>
      <c r="O73" s="72" t="str">
        <f t="shared" ref="O73:O136" si="6">IF(AND(M73="",N73=""),"",$M73+$N73)</f>
        <v/>
      </c>
      <c r="P73" s="85" t="str">
        <f t="shared" ref="P73:P136" si="7">IF(ISTEXT(B73),"Contact ConEd","")</f>
        <v/>
      </c>
      <c r="Q73" s="127"/>
      <c r="R73" s="65">
        <f t="shared" ref="R73:R136" si="8">IF(OR(B73&gt;"",D73&gt;0,E73&gt;0,F73&gt;0,G73&gt;0,J73&gt;0,H73&gt;0,I73&gt;"",K73&gt;0,L73&gt;0,M73&gt;0,N73&gt;0,Q73&gt;0),1,0)</f>
        <v>0</v>
      </c>
      <c r="S73" s="65">
        <f t="shared" ref="S73:S136" si="9">IF(AND(B73&gt;0,ISERROR(R73)),1,0)</f>
        <v>0</v>
      </c>
      <c r="T73" s="65">
        <f t="shared" ref="T73:T136" si="10">IF(ISERROR(O73),1,0)</f>
        <v>0</v>
      </c>
    </row>
    <row r="74" spans="1:20" x14ac:dyDescent="0.25">
      <c r="A74" s="66">
        <f t="shared" ref="A74:A137" si="11">A73+1</f>
        <v>67</v>
      </c>
      <c r="B74" s="69"/>
      <c r="C74" s="66" t="e">
        <f>VLOOKUP(B74,'Measure&amp;Incentive Picklist'!E:J,2,FALSE)</f>
        <v>#N/A</v>
      </c>
      <c r="D74" s="69"/>
      <c r="E74" s="70"/>
      <c r="F74" s="70"/>
      <c r="G74" s="70"/>
      <c r="H74" s="70"/>
      <c r="I74" s="73"/>
      <c r="J74" s="220"/>
      <c r="K74" s="69"/>
      <c r="L74" s="69"/>
      <c r="M74" s="71"/>
      <c r="N74" s="71"/>
      <c r="O74" s="72" t="str">
        <f t="shared" si="6"/>
        <v/>
      </c>
      <c r="P74" s="85" t="str">
        <f t="shared" si="7"/>
        <v/>
      </c>
      <c r="Q74" s="127"/>
      <c r="R74" s="65">
        <f t="shared" si="8"/>
        <v>0</v>
      </c>
      <c r="S74" s="65">
        <f t="shared" si="9"/>
        <v>0</v>
      </c>
      <c r="T74" s="65">
        <f t="shared" si="10"/>
        <v>0</v>
      </c>
    </row>
    <row r="75" spans="1:20" x14ac:dyDescent="0.25">
      <c r="A75" s="66">
        <f t="shared" si="11"/>
        <v>68</v>
      </c>
      <c r="B75" s="69"/>
      <c r="C75" s="66" t="e">
        <f>VLOOKUP(B75,'Measure&amp;Incentive Picklist'!E:J,2,FALSE)</f>
        <v>#N/A</v>
      </c>
      <c r="D75" s="69"/>
      <c r="E75" s="70"/>
      <c r="F75" s="70"/>
      <c r="G75" s="70"/>
      <c r="H75" s="70"/>
      <c r="I75" s="73"/>
      <c r="J75" s="220"/>
      <c r="K75" s="69"/>
      <c r="L75" s="69"/>
      <c r="M75" s="71"/>
      <c r="N75" s="71"/>
      <c r="O75" s="72" t="str">
        <f t="shared" si="6"/>
        <v/>
      </c>
      <c r="P75" s="85" t="str">
        <f t="shared" si="7"/>
        <v/>
      </c>
      <c r="Q75" s="127"/>
      <c r="R75" s="65">
        <f t="shared" si="8"/>
        <v>0</v>
      </c>
      <c r="S75" s="65">
        <f t="shared" si="9"/>
        <v>0</v>
      </c>
      <c r="T75" s="65">
        <f t="shared" si="10"/>
        <v>0</v>
      </c>
    </row>
    <row r="76" spans="1:20" x14ac:dyDescent="0.25">
      <c r="A76" s="66">
        <f t="shared" si="11"/>
        <v>69</v>
      </c>
      <c r="B76" s="69"/>
      <c r="C76" s="66" t="e">
        <f>VLOOKUP(B76,'Measure&amp;Incentive Picklist'!E:J,2,FALSE)</f>
        <v>#N/A</v>
      </c>
      <c r="D76" s="69"/>
      <c r="E76" s="70"/>
      <c r="F76" s="70"/>
      <c r="G76" s="70"/>
      <c r="H76" s="70"/>
      <c r="I76" s="73"/>
      <c r="J76" s="220"/>
      <c r="K76" s="69"/>
      <c r="L76" s="69"/>
      <c r="M76" s="71"/>
      <c r="N76" s="71"/>
      <c r="O76" s="72" t="str">
        <f t="shared" si="6"/>
        <v/>
      </c>
      <c r="P76" s="85" t="str">
        <f t="shared" si="7"/>
        <v/>
      </c>
      <c r="Q76" s="127"/>
      <c r="R76" s="65">
        <f t="shared" si="8"/>
        <v>0</v>
      </c>
      <c r="S76" s="65">
        <f t="shared" si="9"/>
        <v>0</v>
      </c>
      <c r="T76" s="65">
        <f t="shared" si="10"/>
        <v>0</v>
      </c>
    </row>
    <row r="77" spans="1:20" x14ac:dyDescent="0.25">
      <c r="A77" s="66">
        <f t="shared" si="11"/>
        <v>70</v>
      </c>
      <c r="B77" s="69"/>
      <c r="C77" s="66" t="e">
        <f>VLOOKUP(B77,'Measure&amp;Incentive Picklist'!E:J,2,FALSE)</f>
        <v>#N/A</v>
      </c>
      <c r="D77" s="69"/>
      <c r="E77" s="70"/>
      <c r="F77" s="70"/>
      <c r="G77" s="70"/>
      <c r="H77" s="70"/>
      <c r="I77" s="73"/>
      <c r="J77" s="220"/>
      <c r="K77" s="69"/>
      <c r="L77" s="69"/>
      <c r="M77" s="71"/>
      <c r="N77" s="71"/>
      <c r="O77" s="72" t="str">
        <f t="shared" si="6"/>
        <v/>
      </c>
      <c r="P77" s="85" t="str">
        <f t="shared" si="7"/>
        <v/>
      </c>
      <c r="Q77" s="127"/>
      <c r="R77" s="65">
        <f t="shared" si="8"/>
        <v>0</v>
      </c>
      <c r="S77" s="65">
        <f t="shared" si="9"/>
        <v>0</v>
      </c>
      <c r="T77" s="65">
        <f t="shared" si="10"/>
        <v>0</v>
      </c>
    </row>
    <row r="78" spans="1:20" x14ac:dyDescent="0.25">
      <c r="A78" s="66">
        <f t="shared" si="11"/>
        <v>71</v>
      </c>
      <c r="B78" s="69"/>
      <c r="C78" s="66" t="e">
        <f>VLOOKUP(B78,'Measure&amp;Incentive Picklist'!E:J,2,FALSE)</f>
        <v>#N/A</v>
      </c>
      <c r="D78" s="69"/>
      <c r="E78" s="70"/>
      <c r="F78" s="70"/>
      <c r="G78" s="70"/>
      <c r="H78" s="70"/>
      <c r="I78" s="73"/>
      <c r="J78" s="220"/>
      <c r="K78" s="69"/>
      <c r="L78" s="69"/>
      <c r="M78" s="71"/>
      <c r="N78" s="71"/>
      <c r="O78" s="72" t="str">
        <f t="shared" si="6"/>
        <v/>
      </c>
      <c r="P78" s="85" t="str">
        <f t="shared" si="7"/>
        <v/>
      </c>
      <c r="Q78" s="127"/>
      <c r="R78" s="65">
        <f t="shared" si="8"/>
        <v>0</v>
      </c>
      <c r="S78" s="65">
        <f t="shared" si="9"/>
        <v>0</v>
      </c>
      <c r="T78" s="65">
        <f t="shared" si="10"/>
        <v>0</v>
      </c>
    </row>
    <row r="79" spans="1:20" x14ac:dyDescent="0.25">
      <c r="A79" s="66">
        <f t="shared" si="11"/>
        <v>72</v>
      </c>
      <c r="B79" s="69"/>
      <c r="C79" s="66" t="e">
        <f>VLOOKUP(B79,'Measure&amp;Incentive Picklist'!E:J,2,FALSE)</f>
        <v>#N/A</v>
      </c>
      <c r="D79" s="69"/>
      <c r="E79" s="70"/>
      <c r="F79" s="70"/>
      <c r="G79" s="70"/>
      <c r="H79" s="70"/>
      <c r="I79" s="73"/>
      <c r="J79" s="220"/>
      <c r="K79" s="69"/>
      <c r="L79" s="69"/>
      <c r="M79" s="71"/>
      <c r="N79" s="71"/>
      <c r="O79" s="72" t="str">
        <f t="shared" si="6"/>
        <v/>
      </c>
      <c r="P79" s="85" t="str">
        <f t="shared" si="7"/>
        <v/>
      </c>
      <c r="Q79" s="127"/>
      <c r="R79" s="65">
        <f t="shared" si="8"/>
        <v>0</v>
      </c>
      <c r="S79" s="65">
        <f t="shared" si="9"/>
        <v>0</v>
      </c>
      <c r="T79" s="65">
        <f t="shared" si="10"/>
        <v>0</v>
      </c>
    </row>
    <row r="80" spans="1:20" x14ac:dyDescent="0.25">
      <c r="A80" s="66">
        <f t="shared" si="11"/>
        <v>73</v>
      </c>
      <c r="B80" s="69"/>
      <c r="C80" s="66" t="e">
        <f>VLOOKUP(B80,'Measure&amp;Incentive Picklist'!E:J,2,FALSE)</f>
        <v>#N/A</v>
      </c>
      <c r="D80" s="69"/>
      <c r="E80" s="70"/>
      <c r="F80" s="70"/>
      <c r="G80" s="70"/>
      <c r="H80" s="70"/>
      <c r="I80" s="73"/>
      <c r="J80" s="220"/>
      <c r="K80" s="69"/>
      <c r="L80" s="69"/>
      <c r="M80" s="71"/>
      <c r="N80" s="71"/>
      <c r="O80" s="72" t="str">
        <f t="shared" si="6"/>
        <v/>
      </c>
      <c r="P80" s="85" t="str">
        <f t="shared" si="7"/>
        <v/>
      </c>
      <c r="Q80" s="127"/>
      <c r="R80" s="65">
        <f t="shared" si="8"/>
        <v>0</v>
      </c>
      <c r="S80" s="65">
        <f t="shared" si="9"/>
        <v>0</v>
      </c>
      <c r="T80" s="65">
        <f t="shared" si="10"/>
        <v>0</v>
      </c>
    </row>
    <row r="81" spans="1:20" x14ac:dyDescent="0.25">
      <c r="A81" s="66">
        <f t="shared" si="11"/>
        <v>74</v>
      </c>
      <c r="B81" s="69"/>
      <c r="C81" s="66" t="e">
        <f>VLOOKUP(B81,'Measure&amp;Incentive Picklist'!E:J,2,FALSE)</f>
        <v>#N/A</v>
      </c>
      <c r="D81" s="69"/>
      <c r="E81" s="70"/>
      <c r="F81" s="70"/>
      <c r="G81" s="70"/>
      <c r="H81" s="70"/>
      <c r="I81" s="73"/>
      <c r="J81" s="220"/>
      <c r="K81" s="69"/>
      <c r="L81" s="69"/>
      <c r="M81" s="71"/>
      <c r="N81" s="71"/>
      <c r="O81" s="72" t="str">
        <f t="shared" si="6"/>
        <v/>
      </c>
      <c r="P81" s="85" t="str">
        <f t="shared" si="7"/>
        <v/>
      </c>
      <c r="Q81" s="127"/>
      <c r="R81" s="65">
        <f t="shared" si="8"/>
        <v>0</v>
      </c>
      <c r="S81" s="65">
        <f t="shared" si="9"/>
        <v>0</v>
      </c>
      <c r="T81" s="65">
        <f t="shared" si="10"/>
        <v>0</v>
      </c>
    </row>
    <row r="82" spans="1:20" x14ac:dyDescent="0.25">
      <c r="A82" s="66">
        <f t="shared" si="11"/>
        <v>75</v>
      </c>
      <c r="B82" s="69"/>
      <c r="C82" s="66" t="e">
        <f>VLOOKUP(B82,'Measure&amp;Incentive Picklist'!E:J,2,FALSE)</f>
        <v>#N/A</v>
      </c>
      <c r="D82" s="69"/>
      <c r="E82" s="70"/>
      <c r="F82" s="70"/>
      <c r="G82" s="70"/>
      <c r="H82" s="70"/>
      <c r="I82" s="73"/>
      <c r="J82" s="220"/>
      <c r="K82" s="69"/>
      <c r="L82" s="69"/>
      <c r="M82" s="71"/>
      <c r="N82" s="71"/>
      <c r="O82" s="72" t="str">
        <f t="shared" si="6"/>
        <v/>
      </c>
      <c r="P82" s="85" t="str">
        <f t="shared" si="7"/>
        <v/>
      </c>
      <c r="Q82" s="127"/>
      <c r="R82" s="65">
        <f t="shared" si="8"/>
        <v>0</v>
      </c>
      <c r="S82" s="65">
        <f t="shared" si="9"/>
        <v>0</v>
      </c>
      <c r="T82" s="65">
        <f t="shared" si="10"/>
        <v>0</v>
      </c>
    </row>
    <row r="83" spans="1:20" x14ac:dyDescent="0.25">
      <c r="A83" s="66">
        <f t="shared" si="11"/>
        <v>76</v>
      </c>
      <c r="B83" s="69"/>
      <c r="C83" s="66" t="e">
        <f>VLOOKUP(B83,'Measure&amp;Incentive Picklist'!E:J,2,FALSE)</f>
        <v>#N/A</v>
      </c>
      <c r="D83" s="69"/>
      <c r="E83" s="70"/>
      <c r="F83" s="70"/>
      <c r="G83" s="70"/>
      <c r="H83" s="70"/>
      <c r="I83" s="73"/>
      <c r="J83" s="220"/>
      <c r="K83" s="69"/>
      <c r="L83" s="69"/>
      <c r="M83" s="71"/>
      <c r="N83" s="71"/>
      <c r="O83" s="72" t="str">
        <f t="shared" si="6"/>
        <v/>
      </c>
      <c r="P83" s="85" t="str">
        <f t="shared" si="7"/>
        <v/>
      </c>
      <c r="Q83" s="127"/>
      <c r="R83" s="65">
        <f t="shared" si="8"/>
        <v>0</v>
      </c>
      <c r="S83" s="65">
        <f t="shared" si="9"/>
        <v>0</v>
      </c>
      <c r="T83" s="65">
        <f t="shared" si="10"/>
        <v>0</v>
      </c>
    </row>
    <row r="84" spans="1:20" x14ac:dyDescent="0.25">
      <c r="A84" s="66">
        <f t="shared" si="11"/>
        <v>77</v>
      </c>
      <c r="B84" s="69"/>
      <c r="C84" s="66" t="e">
        <f>VLOOKUP(B84,'Measure&amp;Incentive Picklist'!E:J,2,FALSE)</f>
        <v>#N/A</v>
      </c>
      <c r="D84" s="69"/>
      <c r="E84" s="70"/>
      <c r="F84" s="70"/>
      <c r="G84" s="70"/>
      <c r="H84" s="70"/>
      <c r="I84" s="73"/>
      <c r="J84" s="220"/>
      <c r="K84" s="69"/>
      <c r="L84" s="69"/>
      <c r="M84" s="71"/>
      <c r="N84" s="71"/>
      <c r="O84" s="72" t="str">
        <f t="shared" si="6"/>
        <v/>
      </c>
      <c r="P84" s="85" t="str">
        <f t="shared" si="7"/>
        <v/>
      </c>
      <c r="Q84" s="127"/>
      <c r="R84" s="65">
        <f t="shared" si="8"/>
        <v>0</v>
      </c>
      <c r="S84" s="65">
        <f t="shared" si="9"/>
        <v>0</v>
      </c>
      <c r="T84" s="65">
        <f t="shared" si="10"/>
        <v>0</v>
      </c>
    </row>
    <row r="85" spans="1:20" x14ac:dyDescent="0.25">
      <c r="A85" s="66">
        <f t="shared" si="11"/>
        <v>78</v>
      </c>
      <c r="B85" s="69"/>
      <c r="C85" s="66" t="e">
        <f>VLOOKUP(B85,'Measure&amp;Incentive Picklist'!E:J,2,FALSE)</f>
        <v>#N/A</v>
      </c>
      <c r="D85" s="69"/>
      <c r="E85" s="70"/>
      <c r="F85" s="70"/>
      <c r="G85" s="70"/>
      <c r="H85" s="70"/>
      <c r="I85" s="73"/>
      <c r="J85" s="220"/>
      <c r="K85" s="69"/>
      <c r="L85" s="69"/>
      <c r="M85" s="71"/>
      <c r="N85" s="71"/>
      <c r="O85" s="72" t="str">
        <f t="shared" si="6"/>
        <v/>
      </c>
      <c r="P85" s="85" t="str">
        <f t="shared" si="7"/>
        <v/>
      </c>
      <c r="Q85" s="127"/>
      <c r="R85" s="65">
        <f t="shared" si="8"/>
        <v>0</v>
      </c>
      <c r="S85" s="65">
        <f t="shared" si="9"/>
        <v>0</v>
      </c>
      <c r="T85" s="65">
        <f t="shared" si="10"/>
        <v>0</v>
      </c>
    </row>
    <row r="86" spans="1:20" x14ac:dyDescent="0.25">
      <c r="A86" s="66">
        <f t="shared" si="11"/>
        <v>79</v>
      </c>
      <c r="B86" s="69"/>
      <c r="C86" s="66" t="e">
        <f>VLOOKUP(B86,'Measure&amp;Incentive Picklist'!E:J,2,FALSE)</f>
        <v>#N/A</v>
      </c>
      <c r="D86" s="69"/>
      <c r="E86" s="70"/>
      <c r="F86" s="70"/>
      <c r="G86" s="70"/>
      <c r="H86" s="70"/>
      <c r="I86" s="73"/>
      <c r="J86" s="220"/>
      <c r="K86" s="69"/>
      <c r="L86" s="69"/>
      <c r="M86" s="71"/>
      <c r="N86" s="71"/>
      <c r="O86" s="72" t="str">
        <f t="shared" si="6"/>
        <v/>
      </c>
      <c r="P86" s="85" t="str">
        <f t="shared" si="7"/>
        <v/>
      </c>
      <c r="Q86" s="127"/>
      <c r="R86" s="65">
        <f t="shared" si="8"/>
        <v>0</v>
      </c>
      <c r="S86" s="65">
        <f t="shared" si="9"/>
        <v>0</v>
      </c>
      <c r="T86" s="65">
        <f t="shared" si="10"/>
        <v>0</v>
      </c>
    </row>
    <row r="87" spans="1:20" x14ac:dyDescent="0.25">
      <c r="A87" s="66">
        <f t="shared" si="11"/>
        <v>80</v>
      </c>
      <c r="B87" s="69"/>
      <c r="C87" s="66" t="e">
        <f>VLOOKUP(B87,'Measure&amp;Incentive Picklist'!E:J,2,FALSE)</f>
        <v>#N/A</v>
      </c>
      <c r="D87" s="69"/>
      <c r="E87" s="70"/>
      <c r="F87" s="70"/>
      <c r="G87" s="70"/>
      <c r="H87" s="70"/>
      <c r="I87" s="73"/>
      <c r="J87" s="220"/>
      <c r="K87" s="69"/>
      <c r="L87" s="69"/>
      <c r="M87" s="71"/>
      <c r="N87" s="71"/>
      <c r="O87" s="72" t="str">
        <f t="shared" si="6"/>
        <v/>
      </c>
      <c r="P87" s="85" t="str">
        <f t="shared" si="7"/>
        <v/>
      </c>
      <c r="Q87" s="127"/>
      <c r="R87" s="65">
        <f t="shared" si="8"/>
        <v>0</v>
      </c>
      <c r="S87" s="65">
        <f t="shared" si="9"/>
        <v>0</v>
      </c>
      <c r="T87" s="65">
        <f t="shared" si="10"/>
        <v>0</v>
      </c>
    </row>
    <row r="88" spans="1:20" x14ac:dyDescent="0.25">
      <c r="A88" s="66">
        <f t="shared" si="11"/>
        <v>81</v>
      </c>
      <c r="B88" s="69"/>
      <c r="C88" s="66" t="e">
        <f>VLOOKUP(B88,'Measure&amp;Incentive Picklist'!E:J,2,FALSE)</f>
        <v>#N/A</v>
      </c>
      <c r="D88" s="69"/>
      <c r="E88" s="70"/>
      <c r="F88" s="70"/>
      <c r="G88" s="70"/>
      <c r="H88" s="70"/>
      <c r="I88" s="73"/>
      <c r="J88" s="220"/>
      <c r="K88" s="69"/>
      <c r="L88" s="69"/>
      <c r="M88" s="71"/>
      <c r="N88" s="71"/>
      <c r="O88" s="72" t="str">
        <f t="shared" si="6"/>
        <v/>
      </c>
      <c r="P88" s="85" t="str">
        <f t="shared" si="7"/>
        <v/>
      </c>
      <c r="Q88" s="127"/>
      <c r="R88" s="65">
        <f t="shared" si="8"/>
        <v>0</v>
      </c>
      <c r="S88" s="65">
        <f t="shared" si="9"/>
        <v>0</v>
      </c>
      <c r="T88" s="65">
        <f t="shared" si="10"/>
        <v>0</v>
      </c>
    </row>
    <row r="89" spans="1:20" x14ac:dyDescent="0.25">
      <c r="A89" s="66">
        <f t="shared" si="11"/>
        <v>82</v>
      </c>
      <c r="B89" s="69"/>
      <c r="C89" s="66" t="e">
        <f>VLOOKUP(B89,'Measure&amp;Incentive Picklist'!E:J,2,FALSE)</f>
        <v>#N/A</v>
      </c>
      <c r="D89" s="69"/>
      <c r="E89" s="70"/>
      <c r="F89" s="70"/>
      <c r="G89" s="70"/>
      <c r="H89" s="70"/>
      <c r="I89" s="73"/>
      <c r="J89" s="220"/>
      <c r="K89" s="69"/>
      <c r="L89" s="69"/>
      <c r="M89" s="71"/>
      <c r="N89" s="71"/>
      <c r="O89" s="72" t="str">
        <f t="shared" si="6"/>
        <v/>
      </c>
      <c r="P89" s="85" t="str">
        <f t="shared" si="7"/>
        <v/>
      </c>
      <c r="Q89" s="127"/>
      <c r="R89" s="65">
        <f t="shared" si="8"/>
        <v>0</v>
      </c>
      <c r="S89" s="65">
        <f t="shared" si="9"/>
        <v>0</v>
      </c>
      <c r="T89" s="65">
        <f t="shared" si="10"/>
        <v>0</v>
      </c>
    </row>
    <row r="90" spans="1:20" x14ac:dyDescent="0.25">
      <c r="A90" s="66">
        <f t="shared" si="11"/>
        <v>83</v>
      </c>
      <c r="B90" s="69"/>
      <c r="C90" s="66" t="e">
        <f>VLOOKUP(B90,'Measure&amp;Incentive Picklist'!E:J,2,FALSE)</f>
        <v>#N/A</v>
      </c>
      <c r="D90" s="69"/>
      <c r="E90" s="70"/>
      <c r="F90" s="70"/>
      <c r="G90" s="70"/>
      <c r="H90" s="70"/>
      <c r="I90" s="73"/>
      <c r="J90" s="220"/>
      <c r="K90" s="69"/>
      <c r="L90" s="69"/>
      <c r="M90" s="71"/>
      <c r="N90" s="71"/>
      <c r="O90" s="72" t="str">
        <f t="shared" si="6"/>
        <v/>
      </c>
      <c r="P90" s="85" t="str">
        <f t="shared" si="7"/>
        <v/>
      </c>
      <c r="Q90" s="127"/>
      <c r="R90" s="65">
        <f t="shared" si="8"/>
        <v>0</v>
      </c>
      <c r="S90" s="65">
        <f t="shared" si="9"/>
        <v>0</v>
      </c>
      <c r="T90" s="65">
        <f t="shared" si="10"/>
        <v>0</v>
      </c>
    </row>
    <row r="91" spans="1:20" x14ac:dyDescent="0.25">
      <c r="A91" s="66">
        <f t="shared" si="11"/>
        <v>84</v>
      </c>
      <c r="B91" s="69"/>
      <c r="C91" s="66" t="e">
        <f>VLOOKUP(B91,'Measure&amp;Incentive Picklist'!E:J,2,FALSE)</f>
        <v>#N/A</v>
      </c>
      <c r="D91" s="69"/>
      <c r="E91" s="70"/>
      <c r="F91" s="70"/>
      <c r="G91" s="70"/>
      <c r="H91" s="70"/>
      <c r="I91" s="73"/>
      <c r="J91" s="220"/>
      <c r="K91" s="69"/>
      <c r="L91" s="69"/>
      <c r="M91" s="71"/>
      <c r="N91" s="71"/>
      <c r="O91" s="72" t="str">
        <f t="shared" si="6"/>
        <v/>
      </c>
      <c r="P91" s="85" t="str">
        <f t="shared" si="7"/>
        <v/>
      </c>
      <c r="Q91" s="127"/>
      <c r="R91" s="65">
        <f t="shared" si="8"/>
        <v>0</v>
      </c>
      <c r="S91" s="65">
        <f t="shared" si="9"/>
        <v>0</v>
      </c>
      <c r="T91" s="65">
        <f t="shared" si="10"/>
        <v>0</v>
      </c>
    </row>
    <row r="92" spans="1:20" x14ac:dyDescent="0.25">
      <c r="A92" s="66">
        <f t="shared" si="11"/>
        <v>85</v>
      </c>
      <c r="B92" s="69"/>
      <c r="C92" s="66" t="e">
        <f>VLOOKUP(B92,'Measure&amp;Incentive Picklist'!E:J,2,FALSE)</f>
        <v>#N/A</v>
      </c>
      <c r="D92" s="69"/>
      <c r="E92" s="70"/>
      <c r="F92" s="70"/>
      <c r="G92" s="70"/>
      <c r="H92" s="70"/>
      <c r="I92" s="73"/>
      <c r="J92" s="220"/>
      <c r="K92" s="69"/>
      <c r="L92" s="69"/>
      <c r="M92" s="71"/>
      <c r="N92" s="71"/>
      <c r="O92" s="72" t="str">
        <f t="shared" si="6"/>
        <v/>
      </c>
      <c r="P92" s="85" t="str">
        <f t="shared" si="7"/>
        <v/>
      </c>
      <c r="Q92" s="127"/>
      <c r="R92" s="65">
        <f t="shared" si="8"/>
        <v>0</v>
      </c>
      <c r="S92" s="65">
        <f t="shared" si="9"/>
        <v>0</v>
      </c>
      <c r="T92" s="65">
        <f t="shared" si="10"/>
        <v>0</v>
      </c>
    </row>
    <row r="93" spans="1:20" x14ac:dyDescent="0.25">
      <c r="A93" s="66">
        <f t="shared" si="11"/>
        <v>86</v>
      </c>
      <c r="B93" s="69"/>
      <c r="C93" s="66" t="e">
        <f>VLOOKUP(B93,'Measure&amp;Incentive Picklist'!E:J,2,FALSE)</f>
        <v>#N/A</v>
      </c>
      <c r="D93" s="69"/>
      <c r="E93" s="70"/>
      <c r="F93" s="70"/>
      <c r="G93" s="70"/>
      <c r="H93" s="70"/>
      <c r="I93" s="73"/>
      <c r="J93" s="220"/>
      <c r="K93" s="69"/>
      <c r="L93" s="69"/>
      <c r="M93" s="71"/>
      <c r="N93" s="71"/>
      <c r="O93" s="72" t="str">
        <f t="shared" si="6"/>
        <v/>
      </c>
      <c r="P93" s="85" t="str">
        <f t="shared" si="7"/>
        <v/>
      </c>
      <c r="Q93" s="127"/>
      <c r="R93" s="65">
        <f t="shared" si="8"/>
        <v>0</v>
      </c>
      <c r="S93" s="65">
        <f t="shared" si="9"/>
        <v>0</v>
      </c>
      <c r="T93" s="65">
        <f t="shared" si="10"/>
        <v>0</v>
      </c>
    </row>
    <row r="94" spans="1:20" x14ac:dyDescent="0.25">
      <c r="A94" s="66">
        <f t="shared" si="11"/>
        <v>87</v>
      </c>
      <c r="B94" s="69"/>
      <c r="C94" s="66" t="e">
        <f>VLOOKUP(B94,'Measure&amp;Incentive Picklist'!E:J,2,FALSE)</f>
        <v>#N/A</v>
      </c>
      <c r="D94" s="69"/>
      <c r="E94" s="70"/>
      <c r="F94" s="70"/>
      <c r="G94" s="70"/>
      <c r="H94" s="70"/>
      <c r="I94" s="73"/>
      <c r="J94" s="220"/>
      <c r="K94" s="69"/>
      <c r="L94" s="69"/>
      <c r="M94" s="71"/>
      <c r="N94" s="71"/>
      <c r="O94" s="72" t="str">
        <f t="shared" si="6"/>
        <v/>
      </c>
      <c r="P94" s="85" t="str">
        <f t="shared" si="7"/>
        <v/>
      </c>
      <c r="Q94" s="127"/>
      <c r="R94" s="65">
        <f t="shared" si="8"/>
        <v>0</v>
      </c>
      <c r="S94" s="65">
        <f t="shared" si="9"/>
        <v>0</v>
      </c>
      <c r="T94" s="65">
        <f t="shared" si="10"/>
        <v>0</v>
      </c>
    </row>
    <row r="95" spans="1:20" x14ac:dyDescent="0.25">
      <c r="A95" s="66">
        <f t="shared" si="11"/>
        <v>88</v>
      </c>
      <c r="B95" s="69"/>
      <c r="C95" s="66" t="e">
        <f>VLOOKUP(B95,'Measure&amp;Incentive Picklist'!E:J,2,FALSE)</f>
        <v>#N/A</v>
      </c>
      <c r="D95" s="69"/>
      <c r="E95" s="70"/>
      <c r="F95" s="70"/>
      <c r="G95" s="70"/>
      <c r="H95" s="70"/>
      <c r="I95" s="73"/>
      <c r="J95" s="220"/>
      <c r="K95" s="69"/>
      <c r="L95" s="69"/>
      <c r="M95" s="71"/>
      <c r="N95" s="71"/>
      <c r="O95" s="72" t="str">
        <f t="shared" si="6"/>
        <v/>
      </c>
      <c r="P95" s="85" t="str">
        <f t="shared" si="7"/>
        <v/>
      </c>
      <c r="Q95" s="127"/>
      <c r="R95" s="65">
        <f t="shared" si="8"/>
        <v>0</v>
      </c>
      <c r="S95" s="65">
        <f t="shared" si="9"/>
        <v>0</v>
      </c>
      <c r="T95" s="65">
        <f t="shared" si="10"/>
        <v>0</v>
      </c>
    </row>
    <row r="96" spans="1:20" x14ac:dyDescent="0.25">
      <c r="A96" s="66">
        <f t="shared" si="11"/>
        <v>89</v>
      </c>
      <c r="B96" s="69"/>
      <c r="C96" s="66" t="e">
        <f>VLOOKUP(B96,'Measure&amp;Incentive Picklist'!E:J,2,FALSE)</f>
        <v>#N/A</v>
      </c>
      <c r="D96" s="69"/>
      <c r="E96" s="70"/>
      <c r="F96" s="70"/>
      <c r="G96" s="70"/>
      <c r="H96" s="70"/>
      <c r="I96" s="73"/>
      <c r="J96" s="220"/>
      <c r="K96" s="69"/>
      <c r="L96" s="69"/>
      <c r="M96" s="71"/>
      <c r="N96" s="71"/>
      <c r="O96" s="72" t="str">
        <f t="shared" si="6"/>
        <v/>
      </c>
      <c r="P96" s="85" t="str">
        <f t="shared" si="7"/>
        <v/>
      </c>
      <c r="Q96" s="127"/>
      <c r="R96" s="65">
        <f t="shared" si="8"/>
        <v>0</v>
      </c>
      <c r="S96" s="65">
        <f t="shared" si="9"/>
        <v>0</v>
      </c>
      <c r="T96" s="65">
        <f t="shared" si="10"/>
        <v>0</v>
      </c>
    </row>
    <row r="97" spans="1:20" x14ac:dyDescent="0.25">
      <c r="A97" s="66">
        <f t="shared" si="11"/>
        <v>90</v>
      </c>
      <c r="B97" s="69"/>
      <c r="C97" s="66" t="e">
        <f>VLOOKUP(B97,'Measure&amp;Incentive Picklist'!E:J,2,FALSE)</f>
        <v>#N/A</v>
      </c>
      <c r="D97" s="69"/>
      <c r="E97" s="70"/>
      <c r="F97" s="70"/>
      <c r="G97" s="70"/>
      <c r="H97" s="70"/>
      <c r="I97" s="73"/>
      <c r="J97" s="220"/>
      <c r="K97" s="69"/>
      <c r="L97" s="69"/>
      <c r="M97" s="71"/>
      <c r="N97" s="71"/>
      <c r="O97" s="72" t="str">
        <f t="shared" si="6"/>
        <v/>
      </c>
      <c r="P97" s="85" t="str">
        <f t="shared" si="7"/>
        <v/>
      </c>
      <c r="Q97" s="127"/>
      <c r="R97" s="65">
        <f t="shared" si="8"/>
        <v>0</v>
      </c>
      <c r="S97" s="65">
        <f t="shared" si="9"/>
        <v>0</v>
      </c>
      <c r="T97" s="65">
        <f t="shared" si="10"/>
        <v>0</v>
      </c>
    </row>
    <row r="98" spans="1:20" x14ac:dyDescent="0.25">
      <c r="A98" s="66">
        <f t="shared" si="11"/>
        <v>91</v>
      </c>
      <c r="B98" s="69"/>
      <c r="C98" s="66" t="e">
        <f>VLOOKUP(B98,'Measure&amp;Incentive Picklist'!E:J,2,FALSE)</f>
        <v>#N/A</v>
      </c>
      <c r="D98" s="69"/>
      <c r="E98" s="70"/>
      <c r="F98" s="70"/>
      <c r="G98" s="70"/>
      <c r="H98" s="70"/>
      <c r="I98" s="73"/>
      <c r="J98" s="220"/>
      <c r="K98" s="69"/>
      <c r="L98" s="69"/>
      <c r="M98" s="71"/>
      <c r="N98" s="71"/>
      <c r="O98" s="72" t="str">
        <f t="shared" si="6"/>
        <v/>
      </c>
      <c r="P98" s="85" t="str">
        <f t="shared" si="7"/>
        <v/>
      </c>
      <c r="Q98" s="127"/>
      <c r="R98" s="65">
        <f t="shared" si="8"/>
        <v>0</v>
      </c>
      <c r="S98" s="65">
        <f t="shared" si="9"/>
        <v>0</v>
      </c>
      <c r="T98" s="65">
        <f t="shared" si="10"/>
        <v>0</v>
      </c>
    </row>
    <row r="99" spans="1:20" x14ac:dyDescent="0.25">
      <c r="A99" s="66">
        <f t="shared" si="11"/>
        <v>92</v>
      </c>
      <c r="B99" s="69"/>
      <c r="C99" s="66" t="e">
        <f>VLOOKUP(B99,'Measure&amp;Incentive Picklist'!E:J,2,FALSE)</f>
        <v>#N/A</v>
      </c>
      <c r="D99" s="69"/>
      <c r="E99" s="70"/>
      <c r="F99" s="70"/>
      <c r="G99" s="70"/>
      <c r="H99" s="70"/>
      <c r="I99" s="73"/>
      <c r="J99" s="220"/>
      <c r="K99" s="69"/>
      <c r="L99" s="69"/>
      <c r="M99" s="71"/>
      <c r="N99" s="71"/>
      <c r="O99" s="72" t="str">
        <f t="shared" si="6"/>
        <v/>
      </c>
      <c r="P99" s="85" t="str">
        <f t="shared" si="7"/>
        <v/>
      </c>
      <c r="Q99" s="127"/>
      <c r="R99" s="65">
        <f t="shared" si="8"/>
        <v>0</v>
      </c>
      <c r="S99" s="65">
        <f t="shared" si="9"/>
        <v>0</v>
      </c>
      <c r="T99" s="65">
        <f t="shared" si="10"/>
        <v>0</v>
      </c>
    </row>
    <row r="100" spans="1:20" x14ac:dyDescent="0.25">
      <c r="A100" s="66">
        <f t="shared" si="11"/>
        <v>93</v>
      </c>
      <c r="B100" s="69"/>
      <c r="C100" s="66" t="e">
        <f>VLOOKUP(B100,'Measure&amp;Incentive Picklist'!E:J,2,FALSE)</f>
        <v>#N/A</v>
      </c>
      <c r="D100" s="69"/>
      <c r="E100" s="70"/>
      <c r="F100" s="70"/>
      <c r="G100" s="70"/>
      <c r="H100" s="70"/>
      <c r="I100" s="73"/>
      <c r="J100" s="220"/>
      <c r="K100" s="69"/>
      <c r="L100" s="69"/>
      <c r="M100" s="71"/>
      <c r="N100" s="71"/>
      <c r="O100" s="72" t="str">
        <f t="shared" si="6"/>
        <v/>
      </c>
      <c r="P100" s="85" t="str">
        <f t="shared" si="7"/>
        <v/>
      </c>
      <c r="Q100" s="127"/>
      <c r="R100" s="65">
        <f t="shared" si="8"/>
        <v>0</v>
      </c>
      <c r="S100" s="65">
        <f t="shared" si="9"/>
        <v>0</v>
      </c>
      <c r="T100" s="65">
        <f t="shared" si="10"/>
        <v>0</v>
      </c>
    </row>
    <row r="101" spans="1:20" x14ac:dyDescent="0.25">
      <c r="A101" s="66">
        <f t="shared" si="11"/>
        <v>94</v>
      </c>
      <c r="B101" s="69"/>
      <c r="C101" s="66" t="e">
        <f>VLOOKUP(B101,'Measure&amp;Incentive Picklist'!E:J,2,FALSE)</f>
        <v>#N/A</v>
      </c>
      <c r="D101" s="69"/>
      <c r="E101" s="70"/>
      <c r="F101" s="70"/>
      <c r="G101" s="70"/>
      <c r="H101" s="70"/>
      <c r="I101" s="73"/>
      <c r="J101" s="220"/>
      <c r="K101" s="69"/>
      <c r="L101" s="69"/>
      <c r="M101" s="71"/>
      <c r="N101" s="71"/>
      <c r="O101" s="72" t="str">
        <f t="shared" si="6"/>
        <v/>
      </c>
      <c r="P101" s="85" t="str">
        <f t="shared" si="7"/>
        <v/>
      </c>
      <c r="Q101" s="127"/>
      <c r="R101" s="65">
        <f t="shared" si="8"/>
        <v>0</v>
      </c>
      <c r="S101" s="65">
        <f t="shared" si="9"/>
        <v>0</v>
      </c>
      <c r="T101" s="65">
        <f t="shared" si="10"/>
        <v>0</v>
      </c>
    </row>
    <row r="102" spans="1:20" x14ac:dyDescent="0.25">
      <c r="A102" s="66">
        <f t="shared" si="11"/>
        <v>95</v>
      </c>
      <c r="B102" s="69"/>
      <c r="C102" s="66" t="e">
        <f>VLOOKUP(B102,'Measure&amp;Incentive Picklist'!E:J,2,FALSE)</f>
        <v>#N/A</v>
      </c>
      <c r="D102" s="69"/>
      <c r="E102" s="70"/>
      <c r="F102" s="70"/>
      <c r="G102" s="70"/>
      <c r="H102" s="70"/>
      <c r="I102" s="73"/>
      <c r="J102" s="220"/>
      <c r="K102" s="69"/>
      <c r="L102" s="69"/>
      <c r="M102" s="71"/>
      <c r="N102" s="71"/>
      <c r="O102" s="72" t="str">
        <f t="shared" si="6"/>
        <v/>
      </c>
      <c r="P102" s="85" t="str">
        <f t="shared" si="7"/>
        <v/>
      </c>
      <c r="Q102" s="127"/>
      <c r="R102" s="65">
        <f t="shared" si="8"/>
        <v>0</v>
      </c>
      <c r="S102" s="65">
        <f t="shared" si="9"/>
        <v>0</v>
      </c>
      <c r="T102" s="65">
        <f t="shared" si="10"/>
        <v>0</v>
      </c>
    </row>
    <row r="103" spans="1:20" x14ac:dyDescent="0.25">
      <c r="A103" s="66">
        <f t="shared" si="11"/>
        <v>96</v>
      </c>
      <c r="B103" s="69"/>
      <c r="C103" s="66" t="e">
        <f>VLOOKUP(B103,'Measure&amp;Incentive Picklist'!E:J,2,FALSE)</f>
        <v>#N/A</v>
      </c>
      <c r="D103" s="69"/>
      <c r="E103" s="70"/>
      <c r="F103" s="70"/>
      <c r="G103" s="70"/>
      <c r="H103" s="70"/>
      <c r="I103" s="73"/>
      <c r="J103" s="220"/>
      <c r="K103" s="69"/>
      <c r="L103" s="69"/>
      <c r="M103" s="71"/>
      <c r="N103" s="71"/>
      <c r="O103" s="72" t="str">
        <f t="shared" si="6"/>
        <v/>
      </c>
      <c r="P103" s="85" t="str">
        <f t="shared" si="7"/>
        <v/>
      </c>
      <c r="Q103" s="127"/>
      <c r="R103" s="65">
        <f t="shared" si="8"/>
        <v>0</v>
      </c>
      <c r="S103" s="65">
        <f t="shared" si="9"/>
        <v>0</v>
      </c>
      <c r="T103" s="65">
        <f t="shared" si="10"/>
        <v>0</v>
      </c>
    </row>
    <row r="104" spans="1:20" x14ac:dyDescent="0.25">
      <c r="A104" s="66">
        <f t="shared" si="11"/>
        <v>97</v>
      </c>
      <c r="B104" s="69"/>
      <c r="C104" s="66" t="e">
        <f>VLOOKUP(B104,'Measure&amp;Incentive Picklist'!E:J,2,FALSE)</f>
        <v>#N/A</v>
      </c>
      <c r="D104" s="69"/>
      <c r="E104" s="70"/>
      <c r="F104" s="70"/>
      <c r="G104" s="70"/>
      <c r="H104" s="70"/>
      <c r="I104" s="73"/>
      <c r="J104" s="220"/>
      <c r="K104" s="69"/>
      <c r="L104" s="69"/>
      <c r="M104" s="71"/>
      <c r="N104" s="71"/>
      <c r="O104" s="72" t="str">
        <f t="shared" si="6"/>
        <v/>
      </c>
      <c r="P104" s="85" t="str">
        <f t="shared" si="7"/>
        <v/>
      </c>
      <c r="Q104" s="127"/>
      <c r="R104" s="65">
        <f t="shared" si="8"/>
        <v>0</v>
      </c>
      <c r="S104" s="65">
        <f t="shared" si="9"/>
        <v>0</v>
      </c>
      <c r="T104" s="65">
        <f t="shared" si="10"/>
        <v>0</v>
      </c>
    </row>
    <row r="105" spans="1:20" x14ac:dyDescent="0.25">
      <c r="A105" s="66">
        <f t="shared" si="11"/>
        <v>98</v>
      </c>
      <c r="B105" s="69"/>
      <c r="C105" s="66" t="e">
        <f>VLOOKUP(B105,'Measure&amp;Incentive Picklist'!E:J,2,FALSE)</f>
        <v>#N/A</v>
      </c>
      <c r="D105" s="69"/>
      <c r="E105" s="70"/>
      <c r="F105" s="70"/>
      <c r="G105" s="70"/>
      <c r="H105" s="70"/>
      <c r="I105" s="73"/>
      <c r="J105" s="220"/>
      <c r="K105" s="69"/>
      <c r="L105" s="69"/>
      <c r="M105" s="71"/>
      <c r="N105" s="71"/>
      <c r="O105" s="72" t="str">
        <f t="shared" si="6"/>
        <v/>
      </c>
      <c r="P105" s="85" t="str">
        <f t="shared" si="7"/>
        <v/>
      </c>
      <c r="Q105" s="127"/>
      <c r="R105" s="65">
        <f t="shared" si="8"/>
        <v>0</v>
      </c>
      <c r="S105" s="65">
        <f t="shared" si="9"/>
        <v>0</v>
      </c>
      <c r="T105" s="65">
        <f t="shared" si="10"/>
        <v>0</v>
      </c>
    </row>
    <row r="106" spans="1:20" x14ac:dyDescent="0.25">
      <c r="A106" s="66">
        <f t="shared" si="11"/>
        <v>99</v>
      </c>
      <c r="B106" s="69"/>
      <c r="C106" s="66" t="e">
        <f>VLOOKUP(B106,'Measure&amp;Incentive Picklist'!E:J,2,FALSE)</f>
        <v>#N/A</v>
      </c>
      <c r="D106" s="69"/>
      <c r="E106" s="70"/>
      <c r="F106" s="70"/>
      <c r="G106" s="70"/>
      <c r="H106" s="70"/>
      <c r="I106" s="73"/>
      <c r="J106" s="220"/>
      <c r="K106" s="69"/>
      <c r="L106" s="69"/>
      <c r="M106" s="71"/>
      <c r="N106" s="71"/>
      <c r="O106" s="72" t="str">
        <f t="shared" si="6"/>
        <v/>
      </c>
      <c r="P106" s="85" t="str">
        <f t="shared" si="7"/>
        <v/>
      </c>
      <c r="Q106" s="127"/>
      <c r="R106" s="65">
        <f t="shared" si="8"/>
        <v>0</v>
      </c>
      <c r="S106" s="65">
        <f t="shared" si="9"/>
        <v>0</v>
      </c>
      <c r="T106" s="65">
        <f t="shared" si="10"/>
        <v>0</v>
      </c>
    </row>
    <row r="107" spans="1:20" x14ac:dyDescent="0.25">
      <c r="A107" s="66">
        <f t="shared" si="11"/>
        <v>100</v>
      </c>
      <c r="B107" s="69"/>
      <c r="C107" s="66" t="e">
        <f>VLOOKUP(B107,'Measure&amp;Incentive Picklist'!E:J,2,FALSE)</f>
        <v>#N/A</v>
      </c>
      <c r="D107" s="69"/>
      <c r="E107" s="70"/>
      <c r="F107" s="70"/>
      <c r="G107" s="70"/>
      <c r="H107" s="70"/>
      <c r="I107" s="73"/>
      <c r="J107" s="220"/>
      <c r="K107" s="69"/>
      <c r="L107" s="69"/>
      <c r="M107" s="71"/>
      <c r="N107" s="71"/>
      <c r="O107" s="72" t="str">
        <f t="shared" si="6"/>
        <v/>
      </c>
      <c r="P107" s="85" t="str">
        <f t="shared" si="7"/>
        <v/>
      </c>
      <c r="Q107" s="127"/>
      <c r="R107" s="65">
        <f t="shared" si="8"/>
        <v>0</v>
      </c>
      <c r="S107" s="65">
        <f t="shared" si="9"/>
        <v>0</v>
      </c>
      <c r="T107" s="65">
        <f t="shared" si="10"/>
        <v>0</v>
      </c>
    </row>
    <row r="108" spans="1:20" x14ac:dyDescent="0.25">
      <c r="A108" s="66">
        <f t="shared" si="11"/>
        <v>101</v>
      </c>
      <c r="B108" s="69"/>
      <c r="C108" s="66" t="e">
        <f>VLOOKUP(B108,'Measure&amp;Incentive Picklist'!E:J,2,FALSE)</f>
        <v>#N/A</v>
      </c>
      <c r="D108" s="69"/>
      <c r="E108" s="70"/>
      <c r="F108" s="70"/>
      <c r="G108" s="70"/>
      <c r="H108" s="70"/>
      <c r="I108" s="73"/>
      <c r="J108" s="220"/>
      <c r="K108" s="69"/>
      <c r="L108" s="69"/>
      <c r="M108" s="71"/>
      <c r="N108" s="71"/>
      <c r="O108" s="72" t="str">
        <f t="shared" si="6"/>
        <v/>
      </c>
      <c r="P108" s="85" t="str">
        <f t="shared" si="7"/>
        <v/>
      </c>
      <c r="Q108" s="127"/>
      <c r="R108" s="65">
        <f t="shared" si="8"/>
        <v>0</v>
      </c>
      <c r="S108" s="65">
        <f t="shared" si="9"/>
        <v>0</v>
      </c>
      <c r="T108" s="65">
        <f t="shared" si="10"/>
        <v>0</v>
      </c>
    </row>
    <row r="109" spans="1:20" x14ac:dyDescent="0.25">
      <c r="A109" s="66">
        <f t="shared" si="11"/>
        <v>102</v>
      </c>
      <c r="B109" s="69"/>
      <c r="C109" s="66" t="e">
        <f>VLOOKUP(B109,'Measure&amp;Incentive Picklist'!E:J,2,FALSE)</f>
        <v>#N/A</v>
      </c>
      <c r="D109" s="69"/>
      <c r="E109" s="70"/>
      <c r="F109" s="70"/>
      <c r="G109" s="70"/>
      <c r="H109" s="70"/>
      <c r="I109" s="73"/>
      <c r="J109" s="220"/>
      <c r="K109" s="69"/>
      <c r="L109" s="69"/>
      <c r="M109" s="71"/>
      <c r="N109" s="71"/>
      <c r="O109" s="72" t="str">
        <f t="shared" si="6"/>
        <v/>
      </c>
      <c r="P109" s="85" t="str">
        <f t="shared" si="7"/>
        <v/>
      </c>
      <c r="Q109" s="127"/>
      <c r="R109" s="65">
        <f t="shared" si="8"/>
        <v>0</v>
      </c>
      <c r="S109" s="65">
        <f t="shared" si="9"/>
        <v>0</v>
      </c>
      <c r="T109" s="65">
        <f t="shared" si="10"/>
        <v>0</v>
      </c>
    </row>
    <row r="110" spans="1:20" x14ac:dyDescent="0.25">
      <c r="A110" s="66">
        <f t="shared" si="11"/>
        <v>103</v>
      </c>
      <c r="B110" s="69"/>
      <c r="C110" s="66" t="e">
        <f>VLOOKUP(B110,'Measure&amp;Incentive Picklist'!E:J,2,FALSE)</f>
        <v>#N/A</v>
      </c>
      <c r="D110" s="69"/>
      <c r="E110" s="70"/>
      <c r="F110" s="70"/>
      <c r="G110" s="70"/>
      <c r="H110" s="70"/>
      <c r="I110" s="73"/>
      <c r="J110" s="220"/>
      <c r="K110" s="69"/>
      <c r="L110" s="69"/>
      <c r="M110" s="71"/>
      <c r="N110" s="71"/>
      <c r="O110" s="72" t="str">
        <f t="shared" si="6"/>
        <v/>
      </c>
      <c r="P110" s="85" t="str">
        <f t="shared" si="7"/>
        <v/>
      </c>
      <c r="Q110" s="127"/>
      <c r="R110" s="65">
        <f t="shared" si="8"/>
        <v>0</v>
      </c>
      <c r="S110" s="65">
        <f t="shared" si="9"/>
        <v>0</v>
      </c>
      <c r="T110" s="65">
        <f t="shared" si="10"/>
        <v>0</v>
      </c>
    </row>
    <row r="111" spans="1:20" x14ac:dyDescent="0.25">
      <c r="A111" s="66">
        <f t="shared" si="11"/>
        <v>104</v>
      </c>
      <c r="B111" s="69"/>
      <c r="C111" s="66" t="e">
        <f>VLOOKUP(B111,'Measure&amp;Incentive Picklist'!E:J,2,FALSE)</f>
        <v>#N/A</v>
      </c>
      <c r="D111" s="69"/>
      <c r="E111" s="70"/>
      <c r="F111" s="70"/>
      <c r="G111" s="70"/>
      <c r="H111" s="70"/>
      <c r="I111" s="73"/>
      <c r="J111" s="220"/>
      <c r="K111" s="69"/>
      <c r="L111" s="69"/>
      <c r="M111" s="71"/>
      <c r="N111" s="71"/>
      <c r="O111" s="72" t="str">
        <f t="shared" si="6"/>
        <v/>
      </c>
      <c r="P111" s="85" t="str">
        <f t="shared" si="7"/>
        <v/>
      </c>
      <c r="Q111" s="127"/>
      <c r="R111" s="65">
        <f t="shared" si="8"/>
        <v>0</v>
      </c>
      <c r="S111" s="65">
        <f t="shared" si="9"/>
        <v>0</v>
      </c>
      <c r="T111" s="65">
        <f t="shared" si="10"/>
        <v>0</v>
      </c>
    </row>
    <row r="112" spans="1:20" x14ac:dyDescent="0.25">
      <c r="A112" s="66">
        <f t="shared" si="11"/>
        <v>105</v>
      </c>
      <c r="B112" s="69"/>
      <c r="C112" s="66" t="e">
        <f>VLOOKUP(B112,'Measure&amp;Incentive Picklist'!E:J,2,FALSE)</f>
        <v>#N/A</v>
      </c>
      <c r="D112" s="69"/>
      <c r="E112" s="70"/>
      <c r="F112" s="70"/>
      <c r="G112" s="70"/>
      <c r="H112" s="70"/>
      <c r="I112" s="73"/>
      <c r="J112" s="220"/>
      <c r="K112" s="69"/>
      <c r="L112" s="69"/>
      <c r="M112" s="71"/>
      <c r="N112" s="71"/>
      <c r="O112" s="72" t="str">
        <f t="shared" si="6"/>
        <v/>
      </c>
      <c r="P112" s="85" t="str">
        <f t="shared" si="7"/>
        <v/>
      </c>
      <c r="Q112" s="127"/>
      <c r="R112" s="65">
        <f t="shared" si="8"/>
        <v>0</v>
      </c>
      <c r="S112" s="65">
        <f t="shared" si="9"/>
        <v>0</v>
      </c>
      <c r="T112" s="65">
        <f t="shared" si="10"/>
        <v>0</v>
      </c>
    </row>
    <row r="113" spans="1:20" x14ac:dyDescent="0.25">
      <c r="A113" s="66">
        <f t="shared" si="11"/>
        <v>106</v>
      </c>
      <c r="B113" s="69"/>
      <c r="C113" s="66" t="e">
        <f>VLOOKUP(B113,'Measure&amp;Incentive Picklist'!E:J,2,FALSE)</f>
        <v>#N/A</v>
      </c>
      <c r="D113" s="69"/>
      <c r="E113" s="70"/>
      <c r="F113" s="70"/>
      <c r="G113" s="70"/>
      <c r="H113" s="70"/>
      <c r="I113" s="73"/>
      <c r="J113" s="220"/>
      <c r="K113" s="69"/>
      <c r="L113" s="69"/>
      <c r="M113" s="71"/>
      <c r="N113" s="71"/>
      <c r="O113" s="72" t="str">
        <f t="shared" si="6"/>
        <v/>
      </c>
      <c r="P113" s="85" t="str">
        <f t="shared" si="7"/>
        <v/>
      </c>
      <c r="Q113" s="127"/>
      <c r="R113" s="65">
        <f t="shared" si="8"/>
        <v>0</v>
      </c>
      <c r="S113" s="65">
        <f t="shared" si="9"/>
        <v>0</v>
      </c>
      <c r="T113" s="65">
        <f t="shared" si="10"/>
        <v>0</v>
      </c>
    </row>
    <row r="114" spans="1:20" x14ac:dyDescent="0.25">
      <c r="A114" s="66">
        <f t="shared" si="11"/>
        <v>107</v>
      </c>
      <c r="B114" s="69"/>
      <c r="C114" s="66" t="e">
        <f>VLOOKUP(B114,'Measure&amp;Incentive Picklist'!E:J,2,FALSE)</f>
        <v>#N/A</v>
      </c>
      <c r="D114" s="69"/>
      <c r="E114" s="70"/>
      <c r="F114" s="70"/>
      <c r="G114" s="70"/>
      <c r="H114" s="70"/>
      <c r="I114" s="73"/>
      <c r="J114" s="220"/>
      <c r="K114" s="69"/>
      <c r="L114" s="69"/>
      <c r="M114" s="71"/>
      <c r="N114" s="71"/>
      <c r="O114" s="72" t="str">
        <f t="shared" si="6"/>
        <v/>
      </c>
      <c r="P114" s="85" t="str">
        <f t="shared" si="7"/>
        <v/>
      </c>
      <c r="Q114" s="127"/>
      <c r="R114" s="65">
        <f t="shared" si="8"/>
        <v>0</v>
      </c>
      <c r="S114" s="65">
        <f t="shared" si="9"/>
        <v>0</v>
      </c>
      <c r="T114" s="65">
        <f t="shared" si="10"/>
        <v>0</v>
      </c>
    </row>
    <row r="115" spans="1:20" x14ac:dyDescent="0.25">
      <c r="A115" s="66">
        <f t="shared" si="11"/>
        <v>108</v>
      </c>
      <c r="B115" s="69"/>
      <c r="C115" s="66" t="e">
        <f>VLOOKUP(B115,'Measure&amp;Incentive Picklist'!E:J,2,FALSE)</f>
        <v>#N/A</v>
      </c>
      <c r="D115" s="69"/>
      <c r="E115" s="70"/>
      <c r="F115" s="70"/>
      <c r="G115" s="70"/>
      <c r="H115" s="70"/>
      <c r="I115" s="73"/>
      <c r="J115" s="220"/>
      <c r="K115" s="69"/>
      <c r="L115" s="69"/>
      <c r="M115" s="71"/>
      <c r="N115" s="71"/>
      <c r="O115" s="72" t="str">
        <f t="shared" si="6"/>
        <v/>
      </c>
      <c r="P115" s="85" t="str">
        <f t="shared" si="7"/>
        <v/>
      </c>
      <c r="Q115" s="127"/>
      <c r="R115" s="65">
        <f t="shared" si="8"/>
        <v>0</v>
      </c>
      <c r="S115" s="65">
        <f t="shared" si="9"/>
        <v>0</v>
      </c>
      <c r="T115" s="65">
        <f t="shared" si="10"/>
        <v>0</v>
      </c>
    </row>
    <row r="116" spans="1:20" x14ac:dyDescent="0.25">
      <c r="A116" s="66">
        <f t="shared" si="11"/>
        <v>109</v>
      </c>
      <c r="B116" s="69"/>
      <c r="C116" s="66" t="e">
        <f>VLOOKUP(B116,'Measure&amp;Incentive Picklist'!E:J,2,FALSE)</f>
        <v>#N/A</v>
      </c>
      <c r="D116" s="69"/>
      <c r="E116" s="70"/>
      <c r="F116" s="70"/>
      <c r="G116" s="70"/>
      <c r="H116" s="70"/>
      <c r="I116" s="73"/>
      <c r="J116" s="220"/>
      <c r="K116" s="69"/>
      <c r="L116" s="69"/>
      <c r="M116" s="71"/>
      <c r="N116" s="71"/>
      <c r="O116" s="72" t="str">
        <f t="shared" si="6"/>
        <v/>
      </c>
      <c r="P116" s="85" t="str">
        <f t="shared" si="7"/>
        <v/>
      </c>
      <c r="Q116" s="127"/>
      <c r="R116" s="65">
        <f t="shared" si="8"/>
        <v>0</v>
      </c>
      <c r="S116" s="65">
        <f t="shared" si="9"/>
        <v>0</v>
      </c>
      <c r="T116" s="65">
        <f t="shared" si="10"/>
        <v>0</v>
      </c>
    </row>
    <row r="117" spans="1:20" x14ac:dyDescent="0.25">
      <c r="A117" s="66">
        <f t="shared" si="11"/>
        <v>110</v>
      </c>
      <c r="B117" s="69"/>
      <c r="C117" s="66" t="e">
        <f>VLOOKUP(B117,'Measure&amp;Incentive Picklist'!E:J,2,FALSE)</f>
        <v>#N/A</v>
      </c>
      <c r="D117" s="69"/>
      <c r="E117" s="70"/>
      <c r="F117" s="70"/>
      <c r="G117" s="70"/>
      <c r="H117" s="70"/>
      <c r="I117" s="73"/>
      <c r="J117" s="220"/>
      <c r="K117" s="69"/>
      <c r="L117" s="69"/>
      <c r="M117" s="71"/>
      <c r="N117" s="71"/>
      <c r="O117" s="72" t="str">
        <f t="shared" si="6"/>
        <v/>
      </c>
      <c r="P117" s="85" t="str">
        <f t="shared" si="7"/>
        <v/>
      </c>
      <c r="Q117" s="127"/>
      <c r="R117" s="65">
        <f t="shared" si="8"/>
        <v>0</v>
      </c>
      <c r="S117" s="65">
        <f t="shared" si="9"/>
        <v>0</v>
      </c>
      <c r="T117" s="65">
        <f t="shared" si="10"/>
        <v>0</v>
      </c>
    </row>
    <row r="118" spans="1:20" x14ac:dyDescent="0.25">
      <c r="A118" s="66">
        <f t="shared" si="11"/>
        <v>111</v>
      </c>
      <c r="B118" s="69"/>
      <c r="C118" s="66" t="e">
        <f>VLOOKUP(B118,'Measure&amp;Incentive Picklist'!E:J,2,FALSE)</f>
        <v>#N/A</v>
      </c>
      <c r="D118" s="69"/>
      <c r="E118" s="70"/>
      <c r="F118" s="70"/>
      <c r="G118" s="70"/>
      <c r="H118" s="70"/>
      <c r="I118" s="73"/>
      <c r="J118" s="220"/>
      <c r="K118" s="69"/>
      <c r="L118" s="69"/>
      <c r="M118" s="71"/>
      <c r="N118" s="71"/>
      <c r="O118" s="72" t="str">
        <f t="shared" si="6"/>
        <v/>
      </c>
      <c r="P118" s="85" t="str">
        <f t="shared" si="7"/>
        <v/>
      </c>
      <c r="Q118" s="127"/>
      <c r="R118" s="65">
        <f t="shared" si="8"/>
        <v>0</v>
      </c>
      <c r="S118" s="65">
        <f t="shared" si="9"/>
        <v>0</v>
      </c>
      <c r="T118" s="65">
        <f t="shared" si="10"/>
        <v>0</v>
      </c>
    </row>
    <row r="119" spans="1:20" x14ac:dyDescent="0.25">
      <c r="A119" s="66">
        <f t="shared" si="11"/>
        <v>112</v>
      </c>
      <c r="B119" s="69"/>
      <c r="C119" s="66" t="e">
        <f>VLOOKUP(B119,'Measure&amp;Incentive Picklist'!E:J,2,FALSE)</f>
        <v>#N/A</v>
      </c>
      <c r="D119" s="69"/>
      <c r="E119" s="70"/>
      <c r="F119" s="70"/>
      <c r="G119" s="70"/>
      <c r="H119" s="70"/>
      <c r="I119" s="73"/>
      <c r="J119" s="220"/>
      <c r="K119" s="69"/>
      <c r="L119" s="69"/>
      <c r="M119" s="71"/>
      <c r="N119" s="71"/>
      <c r="O119" s="72" t="str">
        <f t="shared" si="6"/>
        <v/>
      </c>
      <c r="P119" s="85" t="str">
        <f t="shared" si="7"/>
        <v/>
      </c>
      <c r="Q119" s="127"/>
      <c r="R119" s="65">
        <f t="shared" si="8"/>
        <v>0</v>
      </c>
      <c r="S119" s="65">
        <f t="shared" si="9"/>
        <v>0</v>
      </c>
      <c r="T119" s="65">
        <f t="shared" si="10"/>
        <v>0</v>
      </c>
    </row>
    <row r="120" spans="1:20" x14ac:dyDescent="0.25">
      <c r="A120" s="66">
        <f t="shared" si="11"/>
        <v>113</v>
      </c>
      <c r="B120" s="69"/>
      <c r="C120" s="66" t="e">
        <f>VLOOKUP(B120,'Measure&amp;Incentive Picklist'!E:J,2,FALSE)</f>
        <v>#N/A</v>
      </c>
      <c r="D120" s="69"/>
      <c r="E120" s="70"/>
      <c r="F120" s="70"/>
      <c r="G120" s="70"/>
      <c r="H120" s="70"/>
      <c r="I120" s="73"/>
      <c r="J120" s="220"/>
      <c r="K120" s="69"/>
      <c r="L120" s="69"/>
      <c r="M120" s="71"/>
      <c r="N120" s="71"/>
      <c r="O120" s="72" t="str">
        <f t="shared" si="6"/>
        <v/>
      </c>
      <c r="P120" s="85" t="str">
        <f t="shared" si="7"/>
        <v/>
      </c>
      <c r="Q120" s="127"/>
      <c r="R120" s="65">
        <f t="shared" si="8"/>
        <v>0</v>
      </c>
      <c r="S120" s="65">
        <f t="shared" si="9"/>
        <v>0</v>
      </c>
      <c r="T120" s="65">
        <f t="shared" si="10"/>
        <v>0</v>
      </c>
    </row>
    <row r="121" spans="1:20" x14ac:dyDescent="0.25">
      <c r="A121" s="66">
        <f t="shared" si="11"/>
        <v>114</v>
      </c>
      <c r="B121" s="69"/>
      <c r="C121" s="66" t="e">
        <f>VLOOKUP(B121,'Measure&amp;Incentive Picklist'!E:J,2,FALSE)</f>
        <v>#N/A</v>
      </c>
      <c r="D121" s="69"/>
      <c r="E121" s="70"/>
      <c r="F121" s="70"/>
      <c r="G121" s="70"/>
      <c r="H121" s="70"/>
      <c r="I121" s="73"/>
      <c r="J121" s="220"/>
      <c r="K121" s="69"/>
      <c r="L121" s="69"/>
      <c r="M121" s="71"/>
      <c r="N121" s="71"/>
      <c r="O121" s="72" t="str">
        <f t="shared" si="6"/>
        <v/>
      </c>
      <c r="P121" s="85" t="str">
        <f t="shared" si="7"/>
        <v/>
      </c>
      <c r="Q121" s="127"/>
      <c r="R121" s="65">
        <f t="shared" si="8"/>
        <v>0</v>
      </c>
      <c r="S121" s="65">
        <f t="shared" si="9"/>
        <v>0</v>
      </c>
      <c r="T121" s="65">
        <f t="shared" si="10"/>
        <v>0</v>
      </c>
    </row>
    <row r="122" spans="1:20" x14ac:dyDescent="0.25">
      <c r="A122" s="66">
        <f t="shared" si="11"/>
        <v>115</v>
      </c>
      <c r="B122" s="69"/>
      <c r="C122" s="66" t="e">
        <f>VLOOKUP(B122,'Measure&amp;Incentive Picklist'!E:J,2,FALSE)</f>
        <v>#N/A</v>
      </c>
      <c r="D122" s="69"/>
      <c r="E122" s="70"/>
      <c r="F122" s="70"/>
      <c r="G122" s="70"/>
      <c r="H122" s="70"/>
      <c r="I122" s="73"/>
      <c r="J122" s="220"/>
      <c r="K122" s="69"/>
      <c r="L122" s="69"/>
      <c r="M122" s="71"/>
      <c r="N122" s="71"/>
      <c r="O122" s="72" t="str">
        <f t="shared" si="6"/>
        <v/>
      </c>
      <c r="P122" s="85" t="str">
        <f t="shared" si="7"/>
        <v/>
      </c>
      <c r="Q122" s="127"/>
      <c r="R122" s="65">
        <f t="shared" si="8"/>
        <v>0</v>
      </c>
      <c r="S122" s="65">
        <f t="shared" si="9"/>
        <v>0</v>
      </c>
      <c r="T122" s="65">
        <f t="shared" si="10"/>
        <v>0</v>
      </c>
    </row>
    <row r="123" spans="1:20" x14ac:dyDescent="0.25">
      <c r="A123" s="66">
        <f t="shared" si="11"/>
        <v>116</v>
      </c>
      <c r="B123" s="69"/>
      <c r="C123" s="66" t="e">
        <f>VLOOKUP(B123,'Measure&amp;Incentive Picklist'!E:J,2,FALSE)</f>
        <v>#N/A</v>
      </c>
      <c r="D123" s="69"/>
      <c r="E123" s="70"/>
      <c r="F123" s="70"/>
      <c r="G123" s="70"/>
      <c r="H123" s="70"/>
      <c r="I123" s="73"/>
      <c r="J123" s="220"/>
      <c r="K123" s="69"/>
      <c r="L123" s="69"/>
      <c r="M123" s="71"/>
      <c r="N123" s="71"/>
      <c r="O123" s="72" t="str">
        <f t="shared" si="6"/>
        <v/>
      </c>
      <c r="P123" s="85" t="str">
        <f t="shared" si="7"/>
        <v/>
      </c>
      <c r="Q123" s="127"/>
      <c r="R123" s="65">
        <f t="shared" si="8"/>
        <v>0</v>
      </c>
      <c r="S123" s="65">
        <f t="shared" si="9"/>
        <v>0</v>
      </c>
      <c r="T123" s="65">
        <f t="shared" si="10"/>
        <v>0</v>
      </c>
    </row>
    <row r="124" spans="1:20" x14ac:dyDescent="0.25">
      <c r="A124" s="66">
        <f t="shared" si="11"/>
        <v>117</v>
      </c>
      <c r="B124" s="69"/>
      <c r="C124" s="66" t="e">
        <f>VLOOKUP(B124,'Measure&amp;Incentive Picklist'!E:J,2,FALSE)</f>
        <v>#N/A</v>
      </c>
      <c r="D124" s="69"/>
      <c r="E124" s="70"/>
      <c r="F124" s="70"/>
      <c r="G124" s="70"/>
      <c r="H124" s="70"/>
      <c r="I124" s="73"/>
      <c r="J124" s="220"/>
      <c r="K124" s="69"/>
      <c r="L124" s="69"/>
      <c r="M124" s="71"/>
      <c r="N124" s="71"/>
      <c r="O124" s="72" t="str">
        <f t="shared" si="6"/>
        <v/>
      </c>
      <c r="P124" s="85" t="str">
        <f t="shared" si="7"/>
        <v/>
      </c>
      <c r="Q124" s="127"/>
      <c r="R124" s="65">
        <f t="shared" si="8"/>
        <v>0</v>
      </c>
      <c r="S124" s="65">
        <f t="shared" si="9"/>
        <v>0</v>
      </c>
      <c r="T124" s="65">
        <f t="shared" si="10"/>
        <v>0</v>
      </c>
    </row>
    <row r="125" spans="1:20" x14ac:dyDescent="0.25">
      <c r="A125" s="66">
        <f t="shared" si="11"/>
        <v>118</v>
      </c>
      <c r="B125" s="69"/>
      <c r="C125" s="66" t="e">
        <f>VLOOKUP(B125,'Measure&amp;Incentive Picklist'!E:J,2,FALSE)</f>
        <v>#N/A</v>
      </c>
      <c r="D125" s="69"/>
      <c r="E125" s="70"/>
      <c r="F125" s="70"/>
      <c r="G125" s="70"/>
      <c r="H125" s="70"/>
      <c r="I125" s="73"/>
      <c r="J125" s="220"/>
      <c r="K125" s="69"/>
      <c r="L125" s="69"/>
      <c r="M125" s="71"/>
      <c r="N125" s="71"/>
      <c r="O125" s="72" t="str">
        <f t="shared" si="6"/>
        <v/>
      </c>
      <c r="P125" s="85" t="str">
        <f t="shared" si="7"/>
        <v/>
      </c>
      <c r="Q125" s="127"/>
      <c r="R125" s="65">
        <f t="shared" si="8"/>
        <v>0</v>
      </c>
      <c r="S125" s="65">
        <f t="shared" si="9"/>
        <v>0</v>
      </c>
      <c r="T125" s="65">
        <f t="shared" si="10"/>
        <v>0</v>
      </c>
    </row>
    <row r="126" spans="1:20" x14ac:dyDescent="0.25">
      <c r="A126" s="66">
        <f t="shared" si="11"/>
        <v>119</v>
      </c>
      <c r="B126" s="69"/>
      <c r="C126" s="66" t="e">
        <f>VLOOKUP(B126,'Measure&amp;Incentive Picklist'!E:J,2,FALSE)</f>
        <v>#N/A</v>
      </c>
      <c r="D126" s="69"/>
      <c r="E126" s="70"/>
      <c r="F126" s="70"/>
      <c r="G126" s="70"/>
      <c r="H126" s="70"/>
      <c r="I126" s="73"/>
      <c r="J126" s="220"/>
      <c r="K126" s="69"/>
      <c r="L126" s="69"/>
      <c r="M126" s="71"/>
      <c r="N126" s="71"/>
      <c r="O126" s="72" t="str">
        <f t="shared" si="6"/>
        <v/>
      </c>
      <c r="P126" s="85" t="str">
        <f t="shared" si="7"/>
        <v/>
      </c>
      <c r="Q126" s="127"/>
      <c r="R126" s="65">
        <f t="shared" si="8"/>
        <v>0</v>
      </c>
      <c r="S126" s="65">
        <f t="shared" si="9"/>
        <v>0</v>
      </c>
      <c r="T126" s="65">
        <f t="shared" si="10"/>
        <v>0</v>
      </c>
    </row>
    <row r="127" spans="1:20" x14ac:dyDescent="0.25">
      <c r="A127" s="66">
        <f t="shared" si="11"/>
        <v>120</v>
      </c>
      <c r="B127" s="69"/>
      <c r="C127" s="66" t="e">
        <f>VLOOKUP(B127,'Measure&amp;Incentive Picklist'!E:J,2,FALSE)</f>
        <v>#N/A</v>
      </c>
      <c r="D127" s="69"/>
      <c r="E127" s="70"/>
      <c r="F127" s="70"/>
      <c r="G127" s="70"/>
      <c r="H127" s="70"/>
      <c r="I127" s="73"/>
      <c r="J127" s="220"/>
      <c r="K127" s="69"/>
      <c r="L127" s="69"/>
      <c r="M127" s="71"/>
      <c r="N127" s="71"/>
      <c r="O127" s="72" t="str">
        <f t="shared" si="6"/>
        <v/>
      </c>
      <c r="P127" s="85" t="str">
        <f t="shared" si="7"/>
        <v/>
      </c>
      <c r="Q127" s="127"/>
      <c r="R127" s="65">
        <f t="shared" si="8"/>
        <v>0</v>
      </c>
      <c r="S127" s="65">
        <f t="shared" si="9"/>
        <v>0</v>
      </c>
      <c r="T127" s="65">
        <f t="shared" si="10"/>
        <v>0</v>
      </c>
    </row>
    <row r="128" spans="1:20" x14ac:dyDescent="0.25">
      <c r="A128" s="66">
        <f t="shared" si="11"/>
        <v>121</v>
      </c>
      <c r="B128" s="69"/>
      <c r="C128" s="66" t="e">
        <f>VLOOKUP(B128,'Measure&amp;Incentive Picklist'!E:J,2,FALSE)</f>
        <v>#N/A</v>
      </c>
      <c r="D128" s="69"/>
      <c r="E128" s="70"/>
      <c r="F128" s="70"/>
      <c r="G128" s="70"/>
      <c r="H128" s="70"/>
      <c r="I128" s="73"/>
      <c r="J128" s="220"/>
      <c r="K128" s="69"/>
      <c r="L128" s="69"/>
      <c r="M128" s="71"/>
      <c r="N128" s="71"/>
      <c r="O128" s="72" t="str">
        <f t="shared" si="6"/>
        <v/>
      </c>
      <c r="P128" s="85" t="str">
        <f t="shared" si="7"/>
        <v/>
      </c>
      <c r="Q128" s="127"/>
      <c r="R128" s="65">
        <f t="shared" si="8"/>
        <v>0</v>
      </c>
      <c r="S128" s="65">
        <f t="shared" si="9"/>
        <v>0</v>
      </c>
      <c r="T128" s="65">
        <f t="shared" si="10"/>
        <v>0</v>
      </c>
    </row>
    <row r="129" spans="1:20" x14ac:dyDescent="0.25">
      <c r="A129" s="66">
        <f t="shared" si="11"/>
        <v>122</v>
      </c>
      <c r="B129" s="69"/>
      <c r="C129" s="66" t="e">
        <f>VLOOKUP(B129,'Measure&amp;Incentive Picklist'!E:J,2,FALSE)</f>
        <v>#N/A</v>
      </c>
      <c r="D129" s="69"/>
      <c r="E129" s="70"/>
      <c r="F129" s="70"/>
      <c r="G129" s="70"/>
      <c r="H129" s="70"/>
      <c r="I129" s="73"/>
      <c r="J129" s="220"/>
      <c r="K129" s="69"/>
      <c r="L129" s="69"/>
      <c r="M129" s="71"/>
      <c r="N129" s="71"/>
      <c r="O129" s="72" t="str">
        <f t="shared" si="6"/>
        <v/>
      </c>
      <c r="P129" s="85" t="str">
        <f t="shared" si="7"/>
        <v/>
      </c>
      <c r="Q129" s="127"/>
      <c r="R129" s="65">
        <f t="shared" si="8"/>
        <v>0</v>
      </c>
      <c r="S129" s="65">
        <f t="shared" si="9"/>
        <v>0</v>
      </c>
      <c r="T129" s="65">
        <f t="shared" si="10"/>
        <v>0</v>
      </c>
    </row>
    <row r="130" spans="1:20" x14ac:dyDescent="0.25">
      <c r="A130" s="66">
        <f t="shared" si="11"/>
        <v>123</v>
      </c>
      <c r="B130" s="69"/>
      <c r="C130" s="66" t="e">
        <f>VLOOKUP(B130,'Measure&amp;Incentive Picklist'!E:J,2,FALSE)</f>
        <v>#N/A</v>
      </c>
      <c r="D130" s="69"/>
      <c r="E130" s="70"/>
      <c r="F130" s="70"/>
      <c r="G130" s="70"/>
      <c r="H130" s="70"/>
      <c r="I130" s="73"/>
      <c r="J130" s="220"/>
      <c r="K130" s="69"/>
      <c r="L130" s="69"/>
      <c r="M130" s="71"/>
      <c r="N130" s="71"/>
      <c r="O130" s="72" t="str">
        <f t="shared" si="6"/>
        <v/>
      </c>
      <c r="P130" s="85" t="str">
        <f t="shared" si="7"/>
        <v/>
      </c>
      <c r="Q130" s="127"/>
      <c r="R130" s="65">
        <f t="shared" si="8"/>
        <v>0</v>
      </c>
      <c r="S130" s="65">
        <f t="shared" si="9"/>
        <v>0</v>
      </c>
      <c r="T130" s="65">
        <f t="shared" si="10"/>
        <v>0</v>
      </c>
    </row>
    <row r="131" spans="1:20" x14ac:dyDescent="0.25">
      <c r="A131" s="66">
        <f t="shared" si="11"/>
        <v>124</v>
      </c>
      <c r="B131" s="69"/>
      <c r="C131" s="66" t="e">
        <f>VLOOKUP(B131,'Measure&amp;Incentive Picklist'!E:J,2,FALSE)</f>
        <v>#N/A</v>
      </c>
      <c r="D131" s="69"/>
      <c r="E131" s="70"/>
      <c r="F131" s="70"/>
      <c r="G131" s="70"/>
      <c r="H131" s="70"/>
      <c r="I131" s="73"/>
      <c r="J131" s="220"/>
      <c r="K131" s="69"/>
      <c r="L131" s="69"/>
      <c r="M131" s="71"/>
      <c r="N131" s="71"/>
      <c r="O131" s="72" t="str">
        <f t="shared" si="6"/>
        <v/>
      </c>
      <c r="P131" s="85" t="str">
        <f t="shared" si="7"/>
        <v/>
      </c>
      <c r="Q131" s="127"/>
      <c r="R131" s="65">
        <f t="shared" si="8"/>
        <v>0</v>
      </c>
      <c r="S131" s="65">
        <f t="shared" si="9"/>
        <v>0</v>
      </c>
      <c r="T131" s="65">
        <f t="shared" si="10"/>
        <v>0</v>
      </c>
    </row>
    <row r="132" spans="1:20" x14ac:dyDescent="0.25">
      <c r="A132" s="66">
        <f t="shared" si="11"/>
        <v>125</v>
      </c>
      <c r="B132" s="69"/>
      <c r="C132" s="66" t="e">
        <f>VLOOKUP(B132,'Measure&amp;Incentive Picklist'!E:J,2,FALSE)</f>
        <v>#N/A</v>
      </c>
      <c r="D132" s="69"/>
      <c r="E132" s="70"/>
      <c r="F132" s="70"/>
      <c r="G132" s="70"/>
      <c r="H132" s="70"/>
      <c r="I132" s="73"/>
      <c r="J132" s="220"/>
      <c r="K132" s="69"/>
      <c r="L132" s="69"/>
      <c r="M132" s="71"/>
      <c r="N132" s="71"/>
      <c r="O132" s="72" t="str">
        <f t="shared" si="6"/>
        <v/>
      </c>
      <c r="P132" s="85" t="str">
        <f t="shared" si="7"/>
        <v/>
      </c>
      <c r="Q132" s="127"/>
      <c r="R132" s="65">
        <f t="shared" si="8"/>
        <v>0</v>
      </c>
      <c r="S132" s="65">
        <f t="shared" si="9"/>
        <v>0</v>
      </c>
      <c r="T132" s="65">
        <f t="shared" si="10"/>
        <v>0</v>
      </c>
    </row>
    <row r="133" spans="1:20" x14ac:dyDescent="0.25">
      <c r="A133" s="66">
        <f t="shared" si="11"/>
        <v>126</v>
      </c>
      <c r="B133" s="69"/>
      <c r="C133" s="66" t="e">
        <f>VLOOKUP(B133,'Measure&amp;Incentive Picklist'!E:J,2,FALSE)</f>
        <v>#N/A</v>
      </c>
      <c r="D133" s="69"/>
      <c r="E133" s="70"/>
      <c r="F133" s="70"/>
      <c r="G133" s="70"/>
      <c r="H133" s="70"/>
      <c r="I133" s="73"/>
      <c r="J133" s="220"/>
      <c r="K133" s="69"/>
      <c r="L133" s="69"/>
      <c r="M133" s="71"/>
      <c r="N133" s="71"/>
      <c r="O133" s="72" t="str">
        <f t="shared" si="6"/>
        <v/>
      </c>
      <c r="P133" s="85" t="str">
        <f t="shared" si="7"/>
        <v/>
      </c>
      <c r="Q133" s="127"/>
      <c r="R133" s="65">
        <f t="shared" si="8"/>
        <v>0</v>
      </c>
      <c r="S133" s="65">
        <f t="shared" si="9"/>
        <v>0</v>
      </c>
      <c r="T133" s="65">
        <f t="shared" si="10"/>
        <v>0</v>
      </c>
    </row>
    <row r="134" spans="1:20" x14ac:dyDescent="0.25">
      <c r="A134" s="66">
        <f t="shared" si="11"/>
        <v>127</v>
      </c>
      <c r="B134" s="69"/>
      <c r="C134" s="66" t="e">
        <f>VLOOKUP(B134,'Measure&amp;Incentive Picklist'!E:J,2,FALSE)</f>
        <v>#N/A</v>
      </c>
      <c r="D134" s="69"/>
      <c r="E134" s="70"/>
      <c r="F134" s="70"/>
      <c r="G134" s="70"/>
      <c r="H134" s="70"/>
      <c r="I134" s="73"/>
      <c r="J134" s="220"/>
      <c r="K134" s="69"/>
      <c r="L134" s="69"/>
      <c r="M134" s="71"/>
      <c r="N134" s="71"/>
      <c r="O134" s="72" t="str">
        <f t="shared" si="6"/>
        <v/>
      </c>
      <c r="P134" s="85" t="str">
        <f t="shared" si="7"/>
        <v/>
      </c>
      <c r="Q134" s="127"/>
      <c r="R134" s="65">
        <f t="shared" si="8"/>
        <v>0</v>
      </c>
      <c r="S134" s="65">
        <f t="shared" si="9"/>
        <v>0</v>
      </c>
      <c r="T134" s="65">
        <f t="shared" si="10"/>
        <v>0</v>
      </c>
    </row>
    <row r="135" spans="1:20" x14ac:dyDescent="0.25">
      <c r="A135" s="66">
        <f t="shared" si="11"/>
        <v>128</v>
      </c>
      <c r="B135" s="69"/>
      <c r="C135" s="66" t="e">
        <f>VLOOKUP(B135,'Measure&amp;Incentive Picklist'!E:J,2,FALSE)</f>
        <v>#N/A</v>
      </c>
      <c r="D135" s="69"/>
      <c r="E135" s="70"/>
      <c r="F135" s="70"/>
      <c r="G135" s="70"/>
      <c r="H135" s="70"/>
      <c r="I135" s="73"/>
      <c r="J135" s="220"/>
      <c r="K135" s="69"/>
      <c r="L135" s="69"/>
      <c r="M135" s="71"/>
      <c r="N135" s="71"/>
      <c r="O135" s="72" t="str">
        <f t="shared" si="6"/>
        <v/>
      </c>
      <c r="P135" s="85" t="str">
        <f t="shared" si="7"/>
        <v/>
      </c>
      <c r="Q135" s="127"/>
      <c r="R135" s="65">
        <f t="shared" si="8"/>
        <v>0</v>
      </c>
      <c r="S135" s="65">
        <f t="shared" si="9"/>
        <v>0</v>
      </c>
      <c r="T135" s="65">
        <f t="shared" si="10"/>
        <v>0</v>
      </c>
    </row>
    <row r="136" spans="1:20" x14ac:dyDescent="0.25">
      <c r="A136" s="66">
        <f t="shared" si="11"/>
        <v>129</v>
      </c>
      <c r="B136" s="69"/>
      <c r="C136" s="66" t="e">
        <f>VLOOKUP(B136,'Measure&amp;Incentive Picklist'!E:J,2,FALSE)</f>
        <v>#N/A</v>
      </c>
      <c r="D136" s="69"/>
      <c r="E136" s="70"/>
      <c r="F136" s="70"/>
      <c r="G136" s="70"/>
      <c r="H136" s="70"/>
      <c r="I136" s="73"/>
      <c r="J136" s="220"/>
      <c r="K136" s="69"/>
      <c r="L136" s="69"/>
      <c r="M136" s="71"/>
      <c r="N136" s="71"/>
      <c r="O136" s="72" t="str">
        <f t="shared" si="6"/>
        <v/>
      </c>
      <c r="P136" s="85" t="str">
        <f t="shared" si="7"/>
        <v/>
      </c>
      <c r="Q136" s="127"/>
      <c r="R136" s="65">
        <f t="shared" si="8"/>
        <v>0</v>
      </c>
      <c r="S136" s="65">
        <f t="shared" si="9"/>
        <v>0</v>
      </c>
      <c r="T136" s="65">
        <f t="shared" si="10"/>
        <v>0</v>
      </c>
    </row>
    <row r="137" spans="1:20" x14ac:dyDescent="0.25">
      <c r="A137" s="66">
        <f t="shared" si="11"/>
        <v>130</v>
      </c>
      <c r="B137" s="69"/>
      <c r="C137" s="66" t="e">
        <f>VLOOKUP(B137,'Measure&amp;Incentive Picklist'!E:J,2,FALSE)</f>
        <v>#N/A</v>
      </c>
      <c r="D137" s="69"/>
      <c r="E137" s="70"/>
      <c r="F137" s="70"/>
      <c r="G137" s="70"/>
      <c r="H137" s="70"/>
      <c r="I137" s="73"/>
      <c r="J137" s="220"/>
      <c r="K137" s="69"/>
      <c r="L137" s="69"/>
      <c r="M137" s="71"/>
      <c r="N137" s="71"/>
      <c r="O137" s="72" t="str">
        <f t="shared" ref="O137:O200" si="12">IF(AND(M137="",N137=""),"",$M137+$N137)</f>
        <v/>
      </c>
      <c r="P137" s="85" t="str">
        <f t="shared" ref="P137:P200" si="13">IF(ISTEXT(B137),"Contact ConEd","")</f>
        <v/>
      </c>
      <c r="Q137" s="127"/>
      <c r="R137" s="65">
        <f t="shared" ref="R137:R200" si="14">IF(OR(B137&gt;"",D137&gt;0,E137&gt;0,F137&gt;0,G137&gt;0,J137&gt;0,H137&gt;0,I137&gt;"",K137&gt;0,L137&gt;0,M137&gt;0,N137&gt;0,Q137&gt;0),1,0)</f>
        <v>0</v>
      </c>
      <c r="S137" s="65">
        <f t="shared" ref="S137:S200" si="15">IF(AND(B137&gt;0,ISERROR(R137)),1,0)</f>
        <v>0</v>
      </c>
      <c r="T137" s="65">
        <f t="shared" ref="T137:T200" si="16">IF(ISERROR(O137),1,0)</f>
        <v>0</v>
      </c>
    </row>
    <row r="138" spans="1:20" x14ac:dyDescent="0.25">
      <c r="A138" s="66">
        <f t="shared" ref="A138:A201" si="17">A137+1</f>
        <v>131</v>
      </c>
      <c r="B138" s="69"/>
      <c r="C138" s="66" t="e">
        <f>VLOOKUP(B138,'Measure&amp;Incentive Picklist'!E:J,2,FALSE)</f>
        <v>#N/A</v>
      </c>
      <c r="D138" s="69"/>
      <c r="E138" s="70"/>
      <c r="F138" s="70"/>
      <c r="G138" s="70"/>
      <c r="H138" s="70"/>
      <c r="I138" s="73"/>
      <c r="J138" s="220"/>
      <c r="K138" s="69"/>
      <c r="L138" s="69"/>
      <c r="M138" s="71"/>
      <c r="N138" s="71"/>
      <c r="O138" s="72" t="str">
        <f t="shared" si="12"/>
        <v/>
      </c>
      <c r="P138" s="85" t="str">
        <f t="shared" si="13"/>
        <v/>
      </c>
      <c r="Q138" s="127"/>
      <c r="R138" s="65">
        <f t="shared" si="14"/>
        <v>0</v>
      </c>
      <c r="S138" s="65">
        <f t="shared" si="15"/>
        <v>0</v>
      </c>
      <c r="T138" s="65">
        <f t="shared" si="16"/>
        <v>0</v>
      </c>
    </row>
    <row r="139" spans="1:20" x14ac:dyDescent="0.25">
      <c r="A139" s="66">
        <f t="shared" si="17"/>
        <v>132</v>
      </c>
      <c r="B139" s="69"/>
      <c r="C139" s="66" t="e">
        <f>VLOOKUP(B139,'Measure&amp;Incentive Picklist'!E:J,2,FALSE)</f>
        <v>#N/A</v>
      </c>
      <c r="D139" s="69"/>
      <c r="E139" s="70"/>
      <c r="F139" s="70"/>
      <c r="G139" s="70"/>
      <c r="H139" s="70"/>
      <c r="I139" s="73"/>
      <c r="J139" s="220"/>
      <c r="K139" s="69"/>
      <c r="L139" s="69"/>
      <c r="M139" s="71"/>
      <c r="N139" s="71"/>
      <c r="O139" s="72" t="str">
        <f t="shared" si="12"/>
        <v/>
      </c>
      <c r="P139" s="85" t="str">
        <f t="shared" si="13"/>
        <v/>
      </c>
      <c r="Q139" s="127"/>
      <c r="R139" s="65">
        <f t="shared" si="14"/>
        <v>0</v>
      </c>
      <c r="S139" s="65">
        <f t="shared" si="15"/>
        <v>0</v>
      </c>
      <c r="T139" s="65">
        <f t="shared" si="16"/>
        <v>0</v>
      </c>
    </row>
    <row r="140" spans="1:20" x14ac:dyDescent="0.25">
      <c r="A140" s="66">
        <f t="shared" si="17"/>
        <v>133</v>
      </c>
      <c r="B140" s="69"/>
      <c r="C140" s="66" t="e">
        <f>VLOOKUP(B140,'Measure&amp;Incentive Picklist'!E:J,2,FALSE)</f>
        <v>#N/A</v>
      </c>
      <c r="D140" s="69"/>
      <c r="E140" s="70"/>
      <c r="F140" s="70"/>
      <c r="G140" s="70"/>
      <c r="H140" s="70"/>
      <c r="I140" s="73"/>
      <c r="J140" s="220"/>
      <c r="K140" s="69"/>
      <c r="L140" s="69"/>
      <c r="M140" s="71"/>
      <c r="N140" s="71"/>
      <c r="O140" s="72" t="str">
        <f t="shared" si="12"/>
        <v/>
      </c>
      <c r="P140" s="85" t="str">
        <f t="shared" si="13"/>
        <v/>
      </c>
      <c r="Q140" s="127"/>
      <c r="R140" s="65">
        <f t="shared" si="14"/>
        <v>0</v>
      </c>
      <c r="S140" s="65">
        <f t="shared" si="15"/>
        <v>0</v>
      </c>
      <c r="T140" s="65">
        <f t="shared" si="16"/>
        <v>0</v>
      </c>
    </row>
    <row r="141" spans="1:20" x14ac:dyDescent="0.25">
      <c r="A141" s="66">
        <f t="shared" si="17"/>
        <v>134</v>
      </c>
      <c r="B141" s="69"/>
      <c r="C141" s="66" t="e">
        <f>VLOOKUP(B141,'Measure&amp;Incentive Picklist'!E:J,2,FALSE)</f>
        <v>#N/A</v>
      </c>
      <c r="D141" s="69"/>
      <c r="E141" s="70"/>
      <c r="F141" s="70"/>
      <c r="G141" s="70"/>
      <c r="H141" s="70"/>
      <c r="I141" s="73"/>
      <c r="J141" s="220"/>
      <c r="K141" s="69"/>
      <c r="L141" s="69"/>
      <c r="M141" s="71"/>
      <c r="N141" s="71"/>
      <c r="O141" s="72" t="str">
        <f t="shared" si="12"/>
        <v/>
      </c>
      <c r="P141" s="85" t="str">
        <f t="shared" si="13"/>
        <v/>
      </c>
      <c r="Q141" s="127"/>
      <c r="R141" s="65">
        <f t="shared" si="14"/>
        <v>0</v>
      </c>
      <c r="S141" s="65">
        <f t="shared" si="15"/>
        <v>0</v>
      </c>
      <c r="T141" s="65">
        <f t="shared" si="16"/>
        <v>0</v>
      </c>
    </row>
    <row r="142" spans="1:20" x14ac:dyDescent="0.25">
      <c r="A142" s="66">
        <f t="shared" si="17"/>
        <v>135</v>
      </c>
      <c r="B142" s="69"/>
      <c r="C142" s="66" t="e">
        <f>VLOOKUP(B142,'Measure&amp;Incentive Picklist'!E:J,2,FALSE)</f>
        <v>#N/A</v>
      </c>
      <c r="D142" s="69"/>
      <c r="E142" s="70"/>
      <c r="F142" s="70"/>
      <c r="G142" s="70"/>
      <c r="H142" s="70"/>
      <c r="I142" s="73"/>
      <c r="J142" s="220"/>
      <c r="K142" s="69"/>
      <c r="L142" s="69"/>
      <c r="M142" s="71"/>
      <c r="N142" s="71"/>
      <c r="O142" s="72" t="str">
        <f t="shared" si="12"/>
        <v/>
      </c>
      <c r="P142" s="85" t="str">
        <f t="shared" si="13"/>
        <v/>
      </c>
      <c r="Q142" s="127"/>
      <c r="R142" s="65">
        <f t="shared" si="14"/>
        <v>0</v>
      </c>
      <c r="S142" s="65">
        <f t="shared" si="15"/>
        <v>0</v>
      </c>
      <c r="T142" s="65">
        <f t="shared" si="16"/>
        <v>0</v>
      </c>
    </row>
    <row r="143" spans="1:20" x14ac:dyDescent="0.25">
      <c r="A143" s="66">
        <f t="shared" si="17"/>
        <v>136</v>
      </c>
      <c r="B143" s="69"/>
      <c r="C143" s="66" t="e">
        <f>VLOOKUP(B143,'Measure&amp;Incentive Picklist'!E:J,2,FALSE)</f>
        <v>#N/A</v>
      </c>
      <c r="D143" s="69"/>
      <c r="E143" s="70"/>
      <c r="F143" s="70"/>
      <c r="G143" s="70"/>
      <c r="H143" s="70"/>
      <c r="I143" s="73"/>
      <c r="J143" s="220"/>
      <c r="K143" s="69"/>
      <c r="L143" s="69"/>
      <c r="M143" s="71"/>
      <c r="N143" s="71"/>
      <c r="O143" s="72" t="str">
        <f t="shared" si="12"/>
        <v/>
      </c>
      <c r="P143" s="85" t="str">
        <f t="shared" si="13"/>
        <v/>
      </c>
      <c r="Q143" s="127"/>
      <c r="R143" s="65">
        <f t="shared" si="14"/>
        <v>0</v>
      </c>
      <c r="S143" s="65">
        <f t="shared" si="15"/>
        <v>0</v>
      </c>
      <c r="T143" s="65">
        <f t="shared" si="16"/>
        <v>0</v>
      </c>
    </row>
    <row r="144" spans="1:20" x14ac:dyDescent="0.25">
      <c r="A144" s="66">
        <f t="shared" si="17"/>
        <v>137</v>
      </c>
      <c r="B144" s="69"/>
      <c r="C144" s="66" t="e">
        <f>VLOOKUP(B144,'Measure&amp;Incentive Picklist'!E:J,2,FALSE)</f>
        <v>#N/A</v>
      </c>
      <c r="D144" s="69"/>
      <c r="E144" s="70"/>
      <c r="F144" s="70"/>
      <c r="G144" s="70"/>
      <c r="H144" s="70"/>
      <c r="I144" s="73"/>
      <c r="J144" s="220"/>
      <c r="K144" s="69"/>
      <c r="L144" s="69"/>
      <c r="M144" s="71"/>
      <c r="N144" s="71"/>
      <c r="O144" s="72" t="str">
        <f t="shared" si="12"/>
        <v/>
      </c>
      <c r="P144" s="85" t="str">
        <f t="shared" si="13"/>
        <v/>
      </c>
      <c r="Q144" s="127"/>
      <c r="R144" s="65">
        <f t="shared" si="14"/>
        <v>0</v>
      </c>
      <c r="S144" s="65">
        <f t="shared" si="15"/>
        <v>0</v>
      </c>
      <c r="T144" s="65">
        <f t="shared" si="16"/>
        <v>0</v>
      </c>
    </row>
    <row r="145" spans="1:20" x14ac:dyDescent="0.25">
      <c r="A145" s="66">
        <f t="shared" si="17"/>
        <v>138</v>
      </c>
      <c r="B145" s="69"/>
      <c r="C145" s="66" t="e">
        <f>VLOOKUP(B145,'Measure&amp;Incentive Picklist'!E:J,2,FALSE)</f>
        <v>#N/A</v>
      </c>
      <c r="D145" s="69"/>
      <c r="E145" s="70"/>
      <c r="F145" s="70"/>
      <c r="G145" s="70"/>
      <c r="H145" s="70"/>
      <c r="I145" s="73"/>
      <c r="J145" s="220"/>
      <c r="K145" s="69"/>
      <c r="L145" s="69"/>
      <c r="M145" s="71"/>
      <c r="N145" s="71"/>
      <c r="O145" s="72" t="str">
        <f t="shared" si="12"/>
        <v/>
      </c>
      <c r="P145" s="85" t="str">
        <f t="shared" si="13"/>
        <v/>
      </c>
      <c r="Q145" s="127"/>
      <c r="R145" s="65">
        <f t="shared" si="14"/>
        <v>0</v>
      </c>
      <c r="S145" s="65">
        <f t="shared" si="15"/>
        <v>0</v>
      </c>
      <c r="T145" s="65">
        <f t="shared" si="16"/>
        <v>0</v>
      </c>
    </row>
    <row r="146" spans="1:20" x14ac:dyDescent="0.25">
      <c r="A146" s="66">
        <f t="shared" si="17"/>
        <v>139</v>
      </c>
      <c r="B146" s="69"/>
      <c r="C146" s="66" t="e">
        <f>VLOOKUP(B146,'Measure&amp;Incentive Picklist'!E:J,2,FALSE)</f>
        <v>#N/A</v>
      </c>
      <c r="D146" s="69"/>
      <c r="E146" s="70"/>
      <c r="F146" s="70"/>
      <c r="G146" s="70"/>
      <c r="H146" s="70"/>
      <c r="I146" s="73"/>
      <c r="J146" s="220"/>
      <c r="K146" s="69"/>
      <c r="L146" s="69"/>
      <c r="M146" s="71"/>
      <c r="N146" s="71"/>
      <c r="O146" s="72" t="str">
        <f t="shared" si="12"/>
        <v/>
      </c>
      <c r="P146" s="85" t="str">
        <f t="shared" si="13"/>
        <v/>
      </c>
      <c r="Q146" s="127"/>
      <c r="R146" s="65">
        <f t="shared" si="14"/>
        <v>0</v>
      </c>
      <c r="S146" s="65">
        <f t="shared" si="15"/>
        <v>0</v>
      </c>
      <c r="T146" s="65">
        <f t="shared" si="16"/>
        <v>0</v>
      </c>
    </row>
    <row r="147" spans="1:20" x14ac:dyDescent="0.25">
      <c r="A147" s="66">
        <f t="shared" si="17"/>
        <v>140</v>
      </c>
      <c r="B147" s="69"/>
      <c r="C147" s="66" t="e">
        <f>VLOOKUP(B147,'Measure&amp;Incentive Picklist'!E:J,2,FALSE)</f>
        <v>#N/A</v>
      </c>
      <c r="D147" s="69"/>
      <c r="E147" s="70"/>
      <c r="F147" s="70"/>
      <c r="G147" s="70"/>
      <c r="H147" s="70"/>
      <c r="I147" s="73"/>
      <c r="J147" s="220"/>
      <c r="K147" s="69"/>
      <c r="L147" s="69"/>
      <c r="M147" s="71"/>
      <c r="N147" s="71"/>
      <c r="O147" s="72" t="str">
        <f t="shared" si="12"/>
        <v/>
      </c>
      <c r="P147" s="85" t="str">
        <f t="shared" si="13"/>
        <v/>
      </c>
      <c r="Q147" s="127"/>
      <c r="R147" s="65">
        <f t="shared" si="14"/>
        <v>0</v>
      </c>
      <c r="S147" s="65">
        <f t="shared" si="15"/>
        <v>0</v>
      </c>
      <c r="T147" s="65">
        <f t="shared" si="16"/>
        <v>0</v>
      </c>
    </row>
    <row r="148" spans="1:20" x14ac:dyDescent="0.25">
      <c r="A148" s="66">
        <f t="shared" si="17"/>
        <v>141</v>
      </c>
      <c r="B148" s="69"/>
      <c r="C148" s="66" t="e">
        <f>VLOOKUP(B148,'Measure&amp;Incentive Picklist'!E:J,2,FALSE)</f>
        <v>#N/A</v>
      </c>
      <c r="D148" s="69"/>
      <c r="E148" s="70"/>
      <c r="F148" s="70"/>
      <c r="G148" s="70"/>
      <c r="H148" s="70"/>
      <c r="I148" s="73"/>
      <c r="J148" s="220"/>
      <c r="K148" s="69"/>
      <c r="L148" s="69"/>
      <c r="M148" s="71"/>
      <c r="N148" s="71"/>
      <c r="O148" s="72" t="str">
        <f t="shared" si="12"/>
        <v/>
      </c>
      <c r="P148" s="85" t="str">
        <f t="shared" si="13"/>
        <v/>
      </c>
      <c r="Q148" s="127"/>
      <c r="R148" s="65">
        <f t="shared" si="14"/>
        <v>0</v>
      </c>
      <c r="S148" s="65">
        <f t="shared" si="15"/>
        <v>0</v>
      </c>
      <c r="T148" s="65">
        <f t="shared" si="16"/>
        <v>0</v>
      </c>
    </row>
    <row r="149" spans="1:20" x14ac:dyDescent="0.25">
      <c r="A149" s="66">
        <f t="shared" si="17"/>
        <v>142</v>
      </c>
      <c r="B149" s="69"/>
      <c r="C149" s="66" t="e">
        <f>VLOOKUP(B149,'Measure&amp;Incentive Picklist'!E:J,2,FALSE)</f>
        <v>#N/A</v>
      </c>
      <c r="D149" s="69"/>
      <c r="E149" s="70"/>
      <c r="F149" s="70"/>
      <c r="G149" s="70"/>
      <c r="H149" s="70"/>
      <c r="I149" s="73"/>
      <c r="J149" s="220"/>
      <c r="K149" s="69"/>
      <c r="L149" s="69"/>
      <c r="M149" s="71"/>
      <c r="N149" s="71"/>
      <c r="O149" s="72" t="str">
        <f t="shared" si="12"/>
        <v/>
      </c>
      <c r="P149" s="85" t="str">
        <f t="shared" si="13"/>
        <v/>
      </c>
      <c r="Q149" s="127"/>
      <c r="R149" s="65">
        <f t="shared" si="14"/>
        <v>0</v>
      </c>
      <c r="S149" s="65">
        <f t="shared" si="15"/>
        <v>0</v>
      </c>
      <c r="T149" s="65">
        <f t="shared" si="16"/>
        <v>0</v>
      </c>
    </row>
    <row r="150" spans="1:20" x14ac:dyDescent="0.25">
      <c r="A150" s="66">
        <f t="shared" si="17"/>
        <v>143</v>
      </c>
      <c r="B150" s="69"/>
      <c r="C150" s="66" t="e">
        <f>VLOOKUP(B150,'Measure&amp;Incentive Picklist'!E:J,2,FALSE)</f>
        <v>#N/A</v>
      </c>
      <c r="D150" s="69"/>
      <c r="E150" s="70"/>
      <c r="F150" s="70"/>
      <c r="G150" s="70"/>
      <c r="H150" s="70"/>
      <c r="I150" s="73"/>
      <c r="J150" s="220"/>
      <c r="K150" s="69"/>
      <c r="L150" s="69"/>
      <c r="M150" s="71"/>
      <c r="N150" s="71"/>
      <c r="O150" s="72" t="str">
        <f t="shared" si="12"/>
        <v/>
      </c>
      <c r="P150" s="85" t="str">
        <f t="shared" si="13"/>
        <v/>
      </c>
      <c r="Q150" s="127"/>
      <c r="R150" s="65">
        <f t="shared" si="14"/>
        <v>0</v>
      </c>
      <c r="S150" s="65">
        <f t="shared" si="15"/>
        <v>0</v>
      </c>
      <c r="T150" s="65">
        <f t="shared" si="16"/>
        <v>0</v>
      </c>
    </row>
    <row r="151" spans="1:20" x14ac:dyDescent="0.25">
      <c r="A151" s="66">
        <f t="shared" si="17"/>
        <v>144</v>
      </c>
      <c r="B151" s="69"/>
      <c r="C151" s="66" t="e">
        <f>VLOOKUP(B151,'Measure&amp;Incentive Picklist'!E:J,2,FALSE)</f>
        <v>#N/A</v>
      </c>
      <c r="D151" s="69"/>
      <c r="E151" s="70"/>
      <c r="F151" s="70"/>
      <c r="G151" s="70"/>
      <c r="H151" s="70"/>
      <c r="I151" s="73"/>
      <c r="J151" s="220"/>
      <c r="K151" s="69"/>
      <c r="L151" s="69"/>
      <c r="M151" s="71"/>
      <c r="N151" s="71"/>
      <c r="O151" s="72" t="str">
        <f t="shared" si="12"/>
        <v/>
      </c>
      <c r="P151" s="85" t="str">
        <f t="shared" si="13"/>
        <v/>
      </c>
      <c r="Q151" s="127"/>
      <c r="R151" s="65">
        <f t="shared" si="14"/>
        <v>0</v>
      </c>
      <c r="S151" s="65">
        <f t="shared" si="15"/>
        <v>0</v>
      </c>
      <c r="T151" s="65">
        <f t="shared" si="16"/>
        <v>0</v>
      </c>
    </row>
    <row r="152" spans="1:20" x14ac:dyDescent="0.25">
      <c r="A152" s="66">
        <f t="shared" si="17"/>
        <v>145</v>
      </c>
      <c r="B152" s="69"/>
      <c r="C152" s="66" t="e">
        <f>VLOOKUP(B152,'Measure&amp;Incentive Picklist'!E:J,2,FALSE)</f>
        <v>#N/A</v>
      </c>
      <c r="D152" s="69"/>
      <c r="E152" s="70"/>
      <c r="F152" s="70"/>
      <c r="G152" s="70"/>
      <c r="H152" s="70"/>
      <c r="I152" s="73"/>
      <c r="J152" s="220"/>
      <c r="K152" s="69"/>
      <c r="L152" s="69"/>
      <c r="M152" s="71"/>
      <c r="N152" s="71"/>
      <c r="O152" s="72" t="str">
        <f t="shared" si="12"/>
        <v/>
      </c>
      <c r="P152" s="85" t="str">
        <f t="shared" si="13"/>
        <v/>
      </c>
      <c r="Q152" s="127"/>
      <c r="R152" s="65">
        <f t="shared" si="14"/>
        <v>0</v>
      </c>
      <c r="S152" s="65">
        <f t="shared" si="15"/>
        <v>0</v>
      </c>
      <c r="T152" s="65">
        <f t="shared" si="16"/>
        <v>0</v>
      </c>
    </row>
    <row r="153" spans="1:20" x14ac:dyDescent="0.25">
      <c r="A153" s="66">
        <f t="shared" si="17"/>
        <v>146</v>
      </c>
      <c r="B153" s="69"/>
      <c r="C153" s="66" t="e">
        <f>VLOOKUP(B153,'Measure&amp;Incentive Picklist'!E:J,2,FALSE)</f>
        <v>#N/A</v>
      </c>
      <c r="D153" s="69"/>
      <c r="E153" s="70"/>
      <c r="F153" s="70"/>
      <c r="G153" s="70"/>
      <c r="H153" s="70"/>
      <c r="I153" s="73"/>
      <c r="J153" s="220"/>
      <c r="K153" s="69"/>
      <c r="L153" s="69"/>
      <c r="M153" s="71"/>
      <c r="N153" s="71"/>
      <c r="O153" s="72" t="str">
        <f t="shared" si="12"/>
        <v/>
      </c>
      <c r="P153" s="85" t="str">
        <f t="shared" si="13"/>
        <v/>
      </c>
      <c r="Q153" s="127"/>
      <c r="R153" s="65">
        <f t="shared" si="14"/>
        <v>0</v>
      </c>
      <c r="S153" s="65">
        <f t="shared" si="15"/>
        <v>0</v>
      </c>
      <c r="T153" s="65">
        <f t="shared" si="16"/>
        <v>0</v>
      </c>
    </row>
    <row r="154" spans="1:20" x14ac:dyDescent="0.25">
      <c r="A154" s="66">
        <f t="shared" si="17"/>
        <v>147</v>
      </c>
      <c r="B154" s="69"/>
      <c r="C154" s="66" t="e">
        <f>VLOOKUP(B154,'Measure&amp;Incentive Picklist'!E:J,2,FALSE)</f>
        <v>#N/A</v>
      </c>
      <c r="D154" s="69"/>
      <c r="E154" s="70"/>
      <c r="F154" s="70"/>
      <c r="G154" s="70"/>
      <c r="H154" s="70"/>
      <c r="I154" s="73"/>
      <c r="J154" s="220"/>
      <c r="K154" s="69"/>
      <c r="L154" s="69"/>
      <c r="M154" s="71"/>
      <c r="N154" s="71"/>
      <c r="O154" s="72" t="str">
        <f t="shared" si="12"/>
        <v/>
      </c>
      <c r="P154" s="85" t="str">
        <f t="shared" si="13"/>
        <v/>
      </c>
      <c r="Q154" s="127"/>
      <c r="R154" s="65">
        <f t="shared" si="14"/>
        <v>0</v>
      </c>
      <c r="S154" s="65">
        <f t="shared" si="15"/>
        <v>0</v>
      </c>
      <c r="T154" s="65">
        <f t="shared" si="16"/>
        <v>0</v>
      </c>
    </row>
    <row r="155" spans="1:20" x14ac:dyDescent="0.25">
      <c r="A155" s="66">
        <f t="shared" si="17"/>
        <v>148</v>
      </c>
      <c r="B155" s="69"/>
      <c r="C155" s="66" t="e">
        <f>VLOOKUP(B155,'Measure&amp;Incentive Picklist'!E:J,2,FALSE)</f>
        <v>#N/A</v>
      </c>
      <c r="D155" s="69"/>
      <c r="E155" s="70"/>
      <c r="F155" s="70"/>
      <c r="G155" s="70"/>
      <c r="H155" s="70"/>
      <c r="I155" s="73"/>
      <c r="J155" s="220"/>
      <c r="K155" s="69"/>
      <c r="L155" s="69"/>
      <c r="M155" s="71"/>
      <c r="N155" s="71"/>
      <c r="O155" s="72" t="str">
        <f t="shared" si="12"/>
        <v/>
      </c>
      <c r="P155" s="85" t="str">
        <f t="shared" si="13"/>
        <v/>
      </c>
      <c r="Q155" s="127"/>
      <c r="R155" s="65">
        <f t="shared" si="14"/>
        <v>0</v>
      </c>
      <c r="S155" s="65">
        <f t="shared" si="15"/>
        <v>0</v>
      </c>
      <c r="T155" s="65">
        <f t="shared" si="16"/>
        <v>0</v>
      </c>
    </row>
    <row r="156" spans="1:20" x14ac:dyDescent="0.25">
      <c r="A156" s="66">
        <f t="shared" si="17"/>
        <v>149</v>
      </c>
      <c r="B156" s="69"/>
      <c r="C156" s="66" t="e">
        <f>VLOOKUP(B156,'Measure&amp;Incentive Picklist'!E:J,2,FALSE)</f>
        <v>#N/A</v>
      </c>
      <c r="D156" s="69"/>
      <c r="E156" s="70"/>
      <c r="F156" s="70"/>
      <c r="G156" s="70"/>
      <c r="H156" s="70"/>
      <c r="I156" s="73"/>
      <c r="J156" s="220"/>
      <c r="K156" s="69"/>
      <c r="L156" s="69"/>
      <c r="M156" s="71"/>
      <c r="N156" s="71"/>
      <c r="O156" s="72" t="str">
        <f t="shared" si="12"/>
        <v/>
      </c>
      <c r="P156" s="85" t="str">
        <f t="shared" si="13"/>
        <v/>
      </c>
      <c r="Q156" s="127"/>
      <c r="R156" s="65">
        <f t="shared" si="14"/>
        <v>0</v>
      </c>
      <c r="S156" s="65">
        <f t="shared" si="15"/>
        <v>0</v>
      </c>
      <c r="T156" s="65">
        <f t="shared" si="16"/>
        <v>0</v>
      </c>
    </row>
    <row r="157" spans="1:20" x14ac:dyDescent="0.25">
      <c r="A157" s="66">
        <f t="shared" si="17"/>
        <v>150</v>
      </c>
      <c r="B157" s="69"/>
      <c r="C157" s="66" t="e">
        <f>VLOOKUP(B157,'Measure&amp;Incentive Picklist'!E:J,2,FALSE)</f>
        <v>#N/A</v>
      </c>
      <c r="D157" s="69"/>
      <c r="E157" s="70"/>
      <c r="F157" s="70"/>
      <c r="G157" s="70"/>
      <c r="H157" s="70"/>
      <c r="I157" s="73"/>
      <c r="J157" s="220"/>
      <c r="K157" s="69"/>
      <c r="L157" s="69"/>
      <c r="M157" s="71"/>
      <c r="N157" s="71"/>
      <c r="O157" s="72" t="str">
        <f t="shared" si="12"/>
        <v/>
      </c>
      <c r="P157" s="85" t="str">
        <f t="shared" si="13"/>
        <v/>
      </c>
      <c r="Q157" s="127"/>
      <c r="R157" s="65">
        <f t="shared" si="14"/>
        <v>0</v>
      </c>
      <c r="S157" s="65">
        <f t="shared" si="15"/>
        <v>0</v>
      </c>
      <c r="T157" s="65">
        <f t="shared" si="16"/>
        <v>0</v>
      </c>
    </row>
    <row r="158" spans="1:20" x14ac:dyDescent="0.25">
      <c r="A158" s="66">
        <f t="shared" si="17"/>
        <v>151</v>
      </c>
      <c r="B158" s="69"/>
      <c r="C158" s="66" t="e">
        <f>VLOOKUP(B158,'Measure&amp;Incentive Picklist'!E:J,2,FALSE)</f>
        <v>#N/A</v>
      </c>
      <c r="D158" s="69"/>
      <c r="E158" s="70"/>
      <c r="F158" s="70"/>
      <c r="G158" s="70"/>
      <c r="H158" s="70"/>
      <c r="I158" s="73"/>
      <c r="J158" s="220"/>
      <c r="K158" s="69"/>
      <c r="L158" s="69"/>
      <c r="M158" s="71"/>
      <c r="N158" s="71"/>
      <c r="O158" s="72" t="str">
        <f t="shared" si="12"/>
        <v/>
      </c>
      <c r="P158" s="85" t="str">
        <f t="shared" si="13"/>
        <v/>
      </c>
      <c r="Q158" s="127"/>
      <c r="R158" s="65">
        <f t="shared" si="14"/>
        <v>0</v>
      </c>
      <c r="S158" s="65">
        <f t="shared" si="15"/>
        <v>0</v>
      </c>
      <c r="T158" s="65">
        <f t="shared" si="16"/>
        <v>0</v>
      </c>
    </row>
    <row r="159" spans="1:20" x14ac:dyDescent="0.25">
      <c r="A159" s="66">
        <f t="shared" si="17"/>
        <v>152</v>
      </c>
      <c r="B159" s="69"/>
      <c r="C159" s="66" t="e">
        <f>VLOOKUP(B159,'Measure&amp;Incentive Picklist'!E:J,2,FALSE)</f>
        <v>#N/A</v>
      </c>
      <c r="D159" s="69"/>
      <c r="E159" s="70"/>
      <c r="F159" s="70"/>
      <c r="G159" s="70"/>
      <c r="H159" s="70"/>
      <c r="I159" s="73"/>
      <c r="J159" s="220"/>
      <c r="K159" s="69"/>
      <c r="L159" s="69"/>
      <c r="M159" s="71"/>
      <c r="N159" s="71"/>
      <c r="O159" s="72" t="str">
        <f t="shared" si="12"/>
        <v/>
      </c>
      <c r="P159" s="85" t="str">
        <f t="shared" si="13"/>
        <v/>
      </c>
      <c r="Q159" s="127"/>
      <c r="R159" s="65">
        <f t="shared" si="14"/>
        <v>0</v>
      </c>
      <c r="S159" s="65">
        <f t="shared" si="15"/>
        <v>0</v>
      </c>
      <c r="T159" s="65">
        <f t="shared" si="16"/>
        <v>0</v>
      </c>
    </row>
    <row r="160" spans="1:20" x14ac:dyDescent="0.25">
      <c r="A160" s="66">
        <f t="shared" si="17"/>
        <v>153</v>
      </c>
      <c r="B160" s="69"/>
      <c r="C160" s="66" t="e">
        <f>VLOOKUP(B160,'Measure&amp;Incentive Picklist'!E:J,2,FALSE)</f>
        <v>#N/A</v>
      </c>
      <c r="D160" s="69"/>
      <c r="E160" s="70"/>
      <c r="F160" s="70"/>
      <c r="G160" s="70"/>
      <c r="H160" s="70"/>
      <c r="I160" s="73"/>
      <c r="J160" s="220"/>
      <c r="K160" s="69"/>
      <c r="L160" s="69"/>
      <c r="M160" s="71"/>
      <c r="N160" s="71"/>
      <c r="O160" s="72" t="str">
        <f t="shared" si="12"/>
        <v/>
      </c>
      <c r="P160" s="85" t="str">
        <f t="shared" si="13"/>
        <v/>
      </c>
      <c r="Q160" s="127"/>
      <c r="R160" s="65">
        <f t="shared" si="14"/>
        <v>0</v>
      </c>
      <c r="S160" s="65">
        <f t="shared" si="15"/>
        <v>0</v>
      </c>
      <c r="T160" s="65">
        <f t="shared" si="16"/>
        <v>0</v>
      </c>
    </row>
    <row r="161" spans="1:20" x14ac:dyDescent="0.25">
      <c r="A161" s="66">
        <f t="shared" si="17"/>
        <v>154</v>
      </c>
      <c r="B161" s="69"/>
      <c r="C161" s="66" t="e">
        <f>VLOOKUP(B161,'Measure&amp;Incentive Picklist'!E:J,2,FALSE)</f>
        <v>#N/A</v>
      </c>
      <c r="D161" s="69"/>
      <c r="E161" s="70"/>
      <c r="F161" s="70"/>
      <c r="G161" s="70"/>
      <c r="H161" s="70"/>
      <c r="I161" s="73"/>
      <c r="J161" s="220"/>
      <c r="K161" s="69"/>
      <c r="L161" s="69"/>
      <c r="M161" s="71"/>
      <c r="N161" s="71"/>
      <c r="O161" s="72" t="str">
        <f t="shared" si="12"/>
        <v/>
      </c>
      <c r="P161" s="85" t="str">
        <f t="shared" si="13"/>
        <v/>
      </c>
      <c r="Q161" s="127"/>
      <c r="R161" s="65">
        <f t="shared" si="14"/>
        <v>0</v>
      </c>
      <c r="S161" s="65">
        <f t="shared" si="15"/>
        <v>0</v>
      </c>
      <c r="T161" s="65">
        <f t="shared" si="16"/>
        <v>0</v>
      </c>
    </row>
    <row r="162" spans="1:20" x14ac:dyDescent="0.25">
      <c r="A162" s="66">
        <f t="shared" si="17"/>
        <v>155</v>
      </c>
      <c r="B162" s="69"/>
      <c r="C162" s="66" t="e">
        <f>VLOOKUP(B162,'Measure&amp;Incentive Picklist'!E:J,2,FALSE)</f>
        <v>#N/A</v>
      </c>
      <c r="D162" s="69"/>
      <c r="E162" s="70"/>
      <c r="F162" s="70"/>
      <c r="G162" s="70"/>
      <c r="H162" s="70"/>
      <c r="I162" s="73"/>
      <c r="J162" s="220"/>
      <c r="K162" s="69"/>
      <c r="L162" s="69"/>
      <c r="M162" s="71"/>
      <c r="N162" s="71"/>
      <c r="O162" s="72" t="str">
        <f t="shared" si="12"/>
        <v/>
      </c>
      <c r="P162" s="85" t="str">
        <f t="shared" si="13"/>
        <v/>
      </c>
      <c r="Q162" s="127"/>
      <c r="R162" s="65">
        <f t="shared" si="14"/>
        <v>0</v>
      </c>
      <c r="S162" s="65">
        <f t="shared" si="15"/>
        <v>0</v>
      </c>
      <c r="T162" s="65">
        <f t="shared" si="16"/>
        <v>0</v>
      </c>
    </row>
    <row r="163" spans="1:20" x14ac:dyDescent="0.25">
      <c r="A163" s="66">
        <f t="shared" si="17"/>
        <v>156</v>
      </c>
      <c r="B163" s="69"/>
      <c r="C163" s="66" t="e">
        <f>VLOOKUP(B163,'Measure&amp;Incentive Picklist'!E:J,2,FALSE)</f>
        <v>#N/A</v>
      </c>
      <c r="D163" s="69"/>
      <c r="E163" s="70"/>
      <c r="F163" s="70"/>
      <c r="G163" s="70"/>
      <c r="H163" s="70"/>
      <c r="I163" s="73"/>
      <c r="J163" s="220"/>
      <c r="K163" s="69"/>
      <c r="L163" s="69"/>
      <c r="M163" s="71"/>
      <c r="N163" s="71"/>
      <c r="O163" s="72" t="str">
        <f t="shared" si="12"/>
        <v/>
      </c>
      <c r="P163" s="85" t="str">
        <f t="shared" si="13"/>
        <v/>
      </c>
      <c r="Q163" s="127"/>
      <c r="R163" s="65">
        <f t="shared" si="14"/>
        <v>0</v>
      </c>
      <c r="S163" s="65">
        <f t="shared" si="15"/>
        <v>0</v>
      </c>
      <c r="T163" s="65">
        <f t="shared" si="16"/>
        <v>0</v>
      </c>
    </row>
    <row r="164" spans="1:20" x14ac:dyDescent="0.25">
      <c r="A164" s="66">
        <f t="shared" si="17"/>
        <v>157</v>
      </c>
      <c r="B164" s="69"/>
      <c r="C164" s="66" t="e">
        <f>VLOOKUP(B164,'Measure&amp;Incentive Picklist'!E:J,2,FALSE)</f>
        <v>#N/A</v>
      </c>
      <c r="D164" s="69"/>
      <c r="E164" s="70"/>
      <c r="F164" s="70"/>
      <c r="G164" s="70"/>
      <c r="H164" s="70"/>
      <c r="I164" s="73"/>
      <c r="J164" s="220"/>
      <c r="K164" s="69"/>
      <c r="L164" s="69"/>
      <c r="M164" s="71"/>
      <c r="N164" s="71"/>
      <c r="O164" s="72" t="str">
        <f t="shared" si="12"/>
        <v/>
      </c>
      <c r="P164" s="85" t="str">
        <f t="shared" si="13"/>
        <v/>
      </c>
      <c r="Q164" s="127"/>
      <c r="R164" s="65">
        <f t="shared" si="14"/>
        <v>0</v>
      </c>
      <c r="S164" s="65">
        <f t="shared" si="15"/>
        <v>0</v>
      </c>
      <c r="T164" s="65">
        <f t="shared" si="16"/>
        <v>0</v>
      </c>
    </row>
    <row r="165" spans="1:20" x14ac:dyDescent="0.25">
      <c r="A165" s="66">
        <f t="shared" si="17"/>
        <v>158</v>
      </c>
      <c r="B165" s="69"/>
      <c r="C165" s="66" t="e">
        <f>VLOOKUP(B165,'Measure&amp;Incentive Picklist'!E:J,2,FALSE)</f>
        <v>#N/A</v>
      </c>
      <c r="D165" s="69"/>
      <c r="E165" s="70"/>
      <c r="F165" s="70"/>
      <c r="G165" s="70"/>
      <c r="H165" s="70"/>
      <c r="I165" s="73"/>
      <c r="J165" s="220"/>
      <c r="K165" s="69"/>
      <c r="L165" s="69"/>
      <c r="M165" s="71"/>
      <c r="N165" s="71"/>
      <c r="O165" s="72" t="str">
        <f t="shared" si="12"/>
        <v/>
      </c>
      <c r="P165" s="85" t="str">
        <f t="shared" si="13"/>
        <v/>
      </c>
      <c r="Q165" s="127"/>
      <c r="R165" s="65">
        <f t="shared" si="14"/>
        <v>0</v>
      </c>
      <c r="S165" s="65">
        <f t="shared" si="15"/>
        <v>0</v>
      </c>
      <c r="T165" s="65">
        <f t="shared" si="16"/>
        <v>0</v>
      </c>
    </row>
    <row r="166" spans="1:20" x14ac:dyDescent="0.25">
      <c r="A166" s="66">
        <f t="shared" si="17"/>
        <v>159</v>
      </c>
      <c r="B166" s="69"/>
      <c r="C166" s="66" t="e">
        <f>VLOOKUP(B166,'Measure&amp;Incentive Picklist'!E:J,2,FALSE)</f>
        <v>#N/A</v>
      </c>
      <c r="D166" s="69"/>
      <c r="E166" s="70"/>
      <c r="F166" s="70"/>
      <c r="G166" s="70"/>
      <c r="H166" s="70"/>
      <c r="I166" s="73"/>
      <c r="J166" s="220"/>
      <c r="K166" s="69"/>
      <c r="L166" s="69"/>
      <c r="M166" s="71"/>
      <c r="N166" s="71"/>
      <c r="O166" s="72" t="str">
        <f t="shared" si="12"/>
        <v/>
      </c>
      <c r="P166" s="85" t="str">
        <f t="shared" si="13"/>
        <v/>
      </c>
      <c r="Q166" s="127"/>
      <c r="R166" s="65">
        <f t="shared" si="14"/>
        <v>0</v>
      </c>
      <c r="S166" s="65">
        <f t="shared" si="15"/>
        <v>0</v>
      </c>
      <c r="T166" s="65">
        <f t="shared" si="16"/>
        <v>0</v>
      </c>
    </row>
    <row r="167" spans="1:20" x14ac:dyDescent="0.25">
      <c r="A167" s="66">
        <f t="shared" si="17"/>
        <v>160</v>
      </c>
      <c r="B167" s="69"/>
      <c r="C167" s="66" t="e">
        <f>VLOOKUP(B167,'Measure&amp;Incentive Picklist'!E:J,2,FALSE)</f>
        <v>#N/A</v>
      </c>
      <c r="D167" s="69"/>
      <c r="E167" s="70"/>
      <c r="F167" s="70"/>
      <c r="G167" s="70"/>
      <c r="H167" s="70"/>
      <c r="I167" s="73"/>
      <c r="J167" s="220"/>
      <c r="K167" s="69"/>
      <c r="L167" s="69"/>
      <c r="M167" s="71"/>
      <c r="N167" s="71"/>
      <c r="O167" s="72" t="str">
        <f t="shared" si="12"/>
        <v/>
      </c>
      <c r="P167" s="85" t="str">
        <f t="shared" si="13"/>
        <v/>
      </c>
      <c r="Q167" s="127"/>
      <c r="R167" s="65">
        <f t="shared" si="14"/>
        <v>0</v>
      </c>
      <c r="S167" s="65">
        <f t="shared" si="15"/>
        <v>0</v>
      </c>
      <c r="T167" s="65">
        <f t="shared" si="16"/>
        <v>0</v>
      </c>
    </row>
    <row r="168" spans="1:20" x14ac:dyDescent="0.25">
      <c r="A168" s="66">
        <f t="shared" si="17"/>
        <v>161</v>
      </c>
      <c r="B168" s="69"/>
      <c r="C168" s="66" t="e">
        <f>VLOOKUP(B168,'Measure&amp;Incentive Picklist'!E:J,2,FALSE)</f>
        <v>#N/A</v>
      </c>
      <c r="D168" s="69"/>
      <c r="E168" s="70"/>
      <c r="F168" s="70"/>
      <c r="G168" s="70"/>
      <c r="H168" s="70"/>
      <c r="I168" s="73"/>
      <c r="J168" s="220"/>
      <c r="K168" s="69"/>
      <c r="L168" s="69"/>
      <c r="M168" s="71"/>
      <c r="N168" s="71"/>
      <c r="O168" s="72" t="str">
        <f t="shared" si="12"/>
        <v/>
      </c>
      <c r="P168" s="85" t="str">
        <f t="shared" si="13"/>
        <v/>
      </c>
      <c r="Q168" s="127"/>
      <c r="R168" s="65">
        <f t="shared" si="14"/>
        <v>0</v>
      </c>
      <c r="S168" s="65">
        <f t="shared" si="15"/>
        <v>0</v>
      </c>
      <c r="T168" s="65">
        <f t="shared" si="16"/>
        <v>0</v>
      </c>
    </row>
    <row r="169" spans="1:20" x14ac:dyDescent="0.25">
      <c r="A169" s="66">
        <f t="shared" si="17"/>
        <v>162</v>
      </c>
      <c r="B169" s="69"/>
      <c r="C169" s="66" t="e">
        <f>VLOOKUP(B169,'Measure&amp;Incentive Picklist'!E:J,2,FALSE)</f>
        <v>#N/A</v>
      </c>
      <c r="D169" s="69"/>
      <c r="E169" s="70"/>
      <c r="F169" s="70"/>
      <c r="G169" s="70"/>
      <c r="H169" s="70"/>
      <c r="I169" s="73"/>
      <c r="J169" s="220"/>
      <c r="K169" s="69"/>
      <c r="L169" s="69"/>
      <c r="M169" s="71"/>
      <c r="N169" s="71"/>
      <c r="O169" s="72" t="str">
        <f t="shared" si="12"/>
        <v/>
      </c>
      <c r="P169" s="85" t="str">
        <f t="shared" si="13"/>
        <v/>
      </c>
      <c r="Q169" s="127"/>
      <c r="R169" s="65">
        <f t="shared" si="14"/>
        <v>0</v>
      </c>
      <c r="S169" s="65">
        <f t="shared" si="15"/>
        <v>0</v>
      </c>
      <c r="T169" s="65">
        <f t="shared" si="16"/>
        <v>0</v>
      </c>
    </row>
    <row r="170" spans="1:20" x14ac:dyDescent="0.25">
      <c r="A170" s="66">
        <f t="shared" si="17"/>
        <v>163</v>
      </c>
      <c r="B170" s="69"/>
      <c r="C170" s="66" t="e">
        <f>VLOOKUP(B170,'Measure&amp;Incentive Picklist'!E:J,2,FALSE)</f>
        <v>#N/A</v>
      </c>
      <c r="D170" s="69"/>
      <c r="E170" s="70"/>
      <c r="F170" s="70"/>
      <c r="G170" s="70"/>
      <c r="H170" s="70"/>
      <c r="I170" s="73"/>
      <c r="J170" s="220"/>
      <c r="K170" s="69"/>
      <c r="L170" s="69"/>
      <c r="M170" s="71"/>
      <c r="N170" s="71"/>
      <c r="O170" s="72" t="str">
        <f t="shared" si="12"/>
        <v/>
      </c>
      <c r="P170" s="85" t="str">
        <f t="shared" si="13"/>
        <v/>
      </c>
      <c r="Q170" s="127"/>
      <c r="R170" s="65">
        <f t="shared" si="14"/>
        <v>0</v>
      </c>
      <c r="S170" s="65">
        <f t="shared" si="15"/>
        <v>0</v>
      </c>
      <c r="T170" s="65">
        <f t="shared" si="16"/>
        <v>0</v>
      </c>
    </row>
    <row r="171" spans="1:20" x14ac:dyDescent="0.25">
      <c r="A171" s="66">
        <f t="shared" si="17"/>
        <v>164</v>
      </c>
      <c r="B171" s="69"/>
      <c r="C171" s="66" t="e">
        <f>VLOOKUP(B171,'Measure&amp;Incentive Picklist'!E:J,2,FALSE)</f>
        <v>#N/A</v>
      </c>
      <c r="D171" s="69"/>
      <c r="E171" s="70"/>
      <c r="F171" s="70"/>
      <c r="G171" s="70"/>
      <c r="H171" s="70"/>
      <c r="I171" s="73"/>
      <c r="J171" s="220"/>
      <c r="K171" s="69"/>
      <c r="L171" s="69"/>
      <c r="M171" s="71"/>
      <c r="N171" s="71"/>
      <c r="O171" s="72" t="str">
        <f t="shared" si="12"/>
        <v/>
      </c>
      <c r="P171" s="85" t="str">
        <f t="shared" si="13"/>
        <v/>
      </c>
      <c r="Q171" s="127"/>
      <c r="R171" s="65">
        <f t="shared" si="14"/>
        <v>0</v>
      </c>
      <c r="S171" s="65">
        <f t="shared" si="15"/>
        <v>0</v>
      </c>
      <c r="T171" s="65">
        <f t="shared" si="16"/>
        <v>0</v>
      </c>
    </row>
    <row r="172" spans="1:20" x14ac:dyDescent="0.25">
      <c r="A172" s="66">
        <f t="shared" si="17"/>
        <v>165</v>
      </c>
      <c r="B172" s="69"/>
      <c r="C172" s="66" t="e">
        <f>VLOOKUP(B172,'Measure&amp;Incentive Picklist'!E:J,2,FALSE)</f>
        <v>#N/A</v>
      </c>
      <c r="D172" s="69"/>
      <c r="E172" s="70"/>
      <c r="F172" s="70"/>
      <c r="G172" s="70"/>
      <c r="H172" s="70"/>
      <c r="I172" s="73"/>
      <c r="J172" s="220"/>
      <c r="K172" s="69"/>
      <c r="L172" s="69"/>
      <c r="M172" s="71"/>
      <c r="N172" s="71"/>
      <c r="O172" s="72" t="str">
        <f t="shared" si="12"/>
        <v/>
      </c>
      <c r="P172" s="85" t="str">
        <f t="shared" si="13"/>
        <v/>
      </c>
      <c r="Q172" s="127"/>
      <c r="R172" s="65">
        <f t="shared" si="14"/>
        <v>0</v>
      </c>
      <c r="S172" s="65">
        <f t="shared" si="15"/>
        <v>0</v>
      </c>
      <c r="T172" s="65">
        <f t="shared" si="16"/>
        <v>0</v>
      </c>
    </row>
    <row r="173" spans="1:20" x14ac:dyDescent="0.25">
      <c r="A173" s="66">
        <f t="shared" si="17"/>
        <v>166</v>
      </c>
      <c r="B173" s="69"/>
      <c r="C173" s="66" t="e">
        <f>VLOOKUP(B173,'Measure&amp;Incentive Picklist'!E:J,2,FALSE)</f>
        <v>#N/A</v>
      </c>
      <c r="D173" s="69"/>
      <c r="E173" s="70"/>
      <c r="F173" s="70"/>
      <c r="G173" s="70"/>
      <c r="H173" s="70"/>
      <c r="I173" s="73"/>
      <c r="J173" s="220"/>
      <c r="K173" s="69"/>
      <c r="L173" s="69"/>
      <c r="M173" s="71"/>
      <c r="N173" s="71"/>
      <c r="O173" s="72" t="str">
        <f t="shared" si="12"/>
        <v/>
      </c>
      <c r="P173" s="85" t="str">
        <f t="shared" si="13"/>
        <v/>
      </c>
      <c r="Q173" s="127"/>
      <c r="R173" s="65">
        <f t="shared" si="14"/>
        <v>0</v>
      </c>
      <c r="S173" s="65">
        <f t="shared" si="15"/>
        <v>0</v>
      </c>
      <c r="T173" s="65">
        <f t="shared" si="16"/>
        <v>0</v>
      </c>
    </row>
    <row r="174" spans="1:20" x14ac:dyDescent="0.25">
      <c r="A174" s="66">
        <f t="shared" si="17"/>
        <v>167</v>
      </c>
      <c r="B174" s="69"/>
      <c r="C174" s="66" t="e">
        <f>VLOOKUP(B174,'Measure&amp;Incentive Picklist'!E:J,2,FALSE)</f>
        <v>#N/A</v>
      </c>
      <c r="D174" s="69"/>
      <c r="E174" s="70"/>
      <c r="F174" s="70"/>
      <c r="G174" s="70"/>
      <c r="H174" s="70"/>
      <c r="I174" s="73"/>
      <c r="J174" s="220"/>
      <c r="K174" s="69"/>
      <c r="L174" s="69"/>
      <c r="M174" s="71"/>
      <c r="N174" s="71"/>
      <c r="O174" s="72" t="str">
        <f t="shared" si="12"/>
        <v/>
      </c>
      <c r="P174" s="85" t="str">
        <f t="shared" si="13"/>
        <v/>
      </c>
      <c r="Q174" s="127"/>
      <c r="R174" s="65">
        <f t="shared" si="14"/>
        <v>0</v>
      </c>
      <c r="S174" s="65">
        <f t="shared" si="15"/>
        <v>0</v>
      </c>
      <c r="T174" s="65">
        <f t="shared" si="16"/>
        <v>0</v>
      </c>
    </row>
    <row r="175" spans="1:20" x14ac:dyDescent="0.25">
      <c r="A175" s="66">
        <f t="shared" si="17"/>
        <v>168</v>
      </c>
      <c r="B175" s="69"/>
      <c r="C175" s="66" t="e">
        <f>VLOOKUP(B175,'Measure&amp;Incentive Picklist'!E:J,2,FALSE)</f>
        <v>#N/A</v>
      </c>
      <c r="D175" s="69"/>
      <c r="E175" s="70"/>
      <c r="F175" s="70"/>
      <c r="G175" s="70"/>
      <c r="H175" s="70"/>
      <c r="I175" s="73"/>
      <c r="J175" s="220"/>
      <c r="K175" s="69"/>
      <c r="L175" s="69"/>
      <c r="M175" s="71"/>
      <c r="N175" s="71"/>
      <c r="O175" s="72" t="str">
        <f t="shared" si="12"/>
        <v/>
      </c>
      <c r="P175" s="85" t="str">
        <f t="shared" si="13"/>
        <v/>
      </c>
      <c r="Q175" s="127"/>
      <c r="R175" s="65">
        <f t="shared" si="14"/>
        <v>0</v>
      </c>
      <c r="S175" s="65">
        <f t="shared" si="15"/>
        <v>0</v>
      </c>
      <c r="T175" s="65">
        <f t="shared" si="16"/>
        <v>0</v>
      </c>
    </row>
    <row r="176" spans="1:20" x14ac:dyDescent="0.25">
      <c r="A176" s="66">
        <f t="shared" si="17"/>
        <v>169</v>
      </c>
      <c r="B176" s="69"/>
      <c r="C176" s="66" t="e">
        <f>VLOOKUP(B176,'Measure&amp;Incentive Picklist'!E:J,2,FALSE)</f>
        <v>#N/A</v>
      </c>
      <c r="D176" s="69"/>
      <c r="E176" s="70"/>
      <c r="F176" s="70"/>
      <c r="G176" s="70"/>
      <c r="H176" s="70"/>
      <c r="I176" s="73"/>
      <c r="J176" s="220"/>
      <c r="K176" s="69"/>
      <c r="L176" s="69"/>
      <c r="M176" s="71"/>
      <c r="N176" s="71"/>
      <c r="O176" s="72" t="str">
        <f t="shared" si="12"/>
        <v/>
      </c>
      <c r="P176" s="85" t="str">
        <f t="shared" si="13"/>
        <v/>
      </c>
      <c r="Q176" s="127"/>
      <c r="R176" s="65">
        <f t="shared" si="14"/>
        <v>0</v>
      </c>
      <c r="S176" s="65">
        <f t="shared" si="15"/>
        <v>0</v>
      </c>
      <c r="T176" s="65">
        <f t="shared" si="16"/>
        <v>0</v>
      </c>
    </row>
    <row r="177" spans="1:20" x14ac:dyDescent="0.25">
      <c r="A177" s="66">
        <f t="shared" si="17"/>
        <v>170</v>
      </c>
      <c r="B177" s="69"/>
      <c r="C177" s="66" t="e">
        <f>VLOOKUP(B177,'Measure&amp;Incentive Picklist'!E:J,2,FALSE)</f>
        <v>#N/A</v>
      </c>
      <c r="D177" s="69"/>
      <c r="E177" s="70"/>
      <c r="F177" s="70"/>
      <c r="G177" s="70"/>
      <c r="H177" s="70"/>
      <c r="I177" s="73"/>
      <c r="J177" s="220"/>
      <c r="K177" s="69"/>
      <c r="L177" s="69"/>
      <c r="M177" s="71"/>
      <c r="N177" s="71"/>
      <c r="O177" s="72" t="str">
        <f t="shared" si="12"/>
        <v/>
      </c>
      <c r="P177" s="85" t="str">
        <f t="shared" si="13"/>
        <v/>
      </c>
      <c r="Q177" s="127"/>
      <c r="R177" s="65">
        <f t="shared" si="14"/>
        <v>0</v>
      </c>
      <c r="S177" s="65">
        <f t="shared" si="15"/>
        <v>0</v>
      </c>
      <c r="T177" s="65">
        <f t="shared" si="16"/>
        <v>0</v>
      </c>
    </row>
    <row r="178" spans="1:20" x14ac:dyDescent="0.25">
      <c r="A178" s="66">
        <f t="shared" si="17"/>
        <v>171</v>
      </c>
      <c r="B178" s="69"/>
      <c r="C178" s="66" t="e">
        <f>VLOOKUP(B178,'Measure&amp;Incentive Picklist'!E:J,2,FALSE)</f>
        <v>#N/A</v>
      </c>
      <c r="D178" s="69"/>
      <c r="E178" s="70"/>
      <c r="F178" s="70"/>
      <c r="G178" s="70"/>
      <c r="H178" s="70"/>
      <c r="I178" s="73"/>
      <c r="J178" s="220"/>
      <c r="K178" s="69"/>
      <c r="L178" s="69"/>
      <c r="M178" s="71"/>
      <c r="N178" s="71"/>
      <c r="O178" s="72" t="str">
        <f t="shared" si="12"/>
        <v/>
      </c>
      <c r="P178" s="85" t="str">
        <f t="shared" si="13"/>
        <v/>
      </c>
      <c r="Q178" s="127"/>
      <c r="R178" s="65">
        <f t="shared" si="14"/>
        <v>0</v>
      </c>
      <c r="S178" s="65">
        <f t="shared" si="15"/>
        <v>0</v>
      </c>
      <c r="T178" s="65">
        <f t="shared" si="16"/>
        <v>0</v>
      </c>
    </row>
    <row r="179" spans="1:20" x14ac:dyDescent="0.25">
      <c r="A179" s="66">
        <f t="shared" si="17"/>
        <v>172</v>
      </c>
      <c r="B179" s="69"/>
      <c r="C179" s="66" t="e">
        <f>VLOOKUP(B179,'Measure&amp;Incentive Picklist'!E:J,2,FALSE)</f>
        <v>#N/A</v>
      </c>
      <c r="D179" s="69"/>
      <c r="E179" s="70"/>
      <c r="F179" s="70"/>
      <c r="G179" s="70"/>
      <c r="H179" s="70"/>
      <c r="I179" s="73"/>
      <c r="J179" s="220"/>
      <c r="K179" s="69"/>
      <c r="L179" s="69"/>
      <c r="M179" s="71"/>
      <c r="N179" s="71"/>
      <c r="O179" s="72" t="str">
        <f t="shared" si="12"/>
        <v/>
      </c>
      <c r="P179" s="85" t="str">
        <f t="shared" si="13"/>
        <v/>
      </c>
      <c r="Q179" s="127"/>
      <c r="R179" s="65">
        <f t="shared" si="14"/>
        <v>0</v>
      </c>
      <c r="S179" s="65">
        <f t="shared" si="15"/>
        <v>0</v>
      </c>
      <c r="T179" s="65">
        <f t="shared" si="16"/>
        <v>0</v>
      </c>
    </row>
    <row r="180" spans="1:20" x14ac:dyDescent="0.25">
      <c r="A180" s="66">
        <f t="shared" si="17"/>
        <v>173</v>
      </c>
      <c r="B180" s="69"/>
      <c r="C180" s="66" t="e">
        <f>VLOOKUP(B180,'Measure&amp;Incentive Picklist'!E:J,2,FALSE)</f>
        <v>#N/A</v>
      </c>
      <c r="D180" s="69"/>
      <c r="E180" s="70"/>
      <c r="F180" s="70"/>
      <c r="G180" s="70"/>
      <c r="H180" s="70"/>
      <c r="I180" s="73"/>
      <c r="J180" s="220"/>
      <c r="K180" s="69"/>
      <c r="L180" s="69"/>
      <c r="M180" s="71"/>
      <c r="N180" s="71"/>
      <c r="O180" s="72" t="str">
        <f t="shared" si="12"/>
        <v/>
      </c>
      <c r="P180" s="85" t="str">
        <f t="shared" si="13"/>
        <v/>
      </c>
      <c r="Q180" s="127"/>
      <c r="R180" s="65">
        <f t="shared" si="14"/>
        <v>0</v>
      </c>
      <c r="S180" s="65">
        <f t="shared" si="15"/>
        <v>0</v>
      </c>
      <c r="T180" s="65">
        <f t="shared" si="16"/>
        <v>0</v>
      </c>
    </row>
    <row r="181" spans="1:20" x14ac:dyDescent="0.25">
      <c r="A181" s="66">
        <f t="shared" si="17"/>
        <v>174</v>
      </c>
      <c r="B181" s="69"/>
      <c r="C181" s="66" t="e">
        <f>VLOOKUP(B181,'Measure&amp;Incentive Picklist'!E:J,2,FALSE)</f>
        <v>#N/A</v>
      </c>
      <c r="D181" s="69"/>
      <c r="E181" s="70"/>
      <c r="F181" s="70"/>
      <c r="G181" s="70"/>
      <c r="H181" s="70"/>
      <c r="I181" s="73"/>
      <c r="J181" s="220"/>
      <c r="K181" s="69"/>
      <c r="L181" s="69"/>
      <c r="M181" s="71"/>
      <c r="N181" s="71"/>
      <c r="O181" s="72" t="str">
        <f t="shared" si="12"/>
        <v/>
      </c>
      <c r="P181" s="85" t="str">
        <f t="shared" si="13"/>
        <v/>
      </c>
      <c r="Q181" s="127"/>
      <c r="R181" s="65">
        <f t="shared" si="14"/>
        <v>0</v>
      </c>
      <c r="S181" s="65">
        <f t="shared" si="15"/>
        <v>0</v>
      </c>
      <c r="T181" s="65">
        <f t="shared" si="16"/>
        <v>0</v>
      </c>
    </row>
    <row r="182" spans="1:20" x14ac:dyDescent="0.25">
      <c r="A182" s="66">
        <f t="shared" si="17"/>
        <v>175</v>
      </c>
      <c r="B182" s="69"/>
      <c r="C182" s="66" t="e">
        <f>VLOOKUP(B182,'Measure&amp;Incentive Picklist'!E:J,2,FALSE)</f>
        <v>#N/A</v>
      </c>
      <c r="D182" s="69"/>
      <c r="E182" s="70"/>
      <c r="F182" s="70"/>
      <c r="G182" s="70"/>
      <c r="H182" s="70"/>
      <c r="I182" s="73"/>
      <c r="J182" s="220"/>
      <c r="K182" s="69"/>
      <c r="L182" s="69"/>
      <c r="M182" s="71"/>
      <c r="N182" s="71"/>
      <c r="O182" s="72" t="str">
        <f t="shared" si="12"/>
        <v/>
      </c>
      <c r="P182" s="85" t="str">
        <f t="shared" si="13"/>
        <v/>
      </c>
      <c r="Q182" s="127"/>
      <c r="R182" s="65">
        <f t="shared" si="14"/>
        <v>0</v>
      </c>
      <c r="S182" s="65">
        <f t="shared" si="15"/>
        <v>0</v>
      </c>
      <c r="T182" s="65">
        <f t="shared" si="16"/>
        <v>0</v>
      </c>
    </row>
    <row r="183" spans="1:20" x14ac:dyDescent="0.25">
      <c r="A183" s="66">
        <f t="shared" si="17"/>
        <v>176</v>
      </c>
      <c r="B183" s="69"/>
      <c r="C183" s="66" t="e">
        <f>VLOOKUP(B183,'Measure&amp;Incentive Picklist'!E:J,2,FALSE)</f>
        <v>#N/A</v>
      </c>
      <c r="D183" s="69"/>
      <c r="E183" s="70"/>
      <c r="F183" s="70"/>
      <c r="G183" s="70"/>
      <c r="H183" s="70"/>
      <c r="I183" s="73"/>
      <c r="J183" s="220"/>
      <c r="K183" s="69"/>
      <c r="L183" s="69"/>
      <c r="M183" s="71"/>
      <c r="N183" s="71"/>
      <c r="O183" s="72" t="str">
        <f t="shared" si="12"/>
        <v/>
      </c>
      <c r="P183" s="85" t="str">
        <f t="shared" si="13"/>
        <v/>
      </c>
      <c r="Q183" s="127"/>
      <c r="R183" s="65">
        <f t="shared" si="14"/>
        <v>0</v>
      </c>
      <c r="S183" s="65">
        <f t="shared" si="15"/>
        <v>0</v>
      </c>
      <c r="T183" s="65">
        <f t="shared" si="16"/>
        <v>0</v>
      </c>
    </row>
    <row r="184" spans="1:20" x14ac:dyDescent="0.25">
      <c r="A184" s="66">
        <f t="shared" si="17"/>
        <v>177</v>
      </c>
      <c r="B184" s="69"/>
      <c r="C184" s="66" t="e">
        <f>VLOOKUP(B184,'Measure&amp;Incentive Picklist'!E:J,2,FALSE)</f>
        <v>#N/A</v>
      </c>
      <c r="D184" s="69"/>
      <c r="E184" s="70"/>
      <c r="F184" s="70"/>
      <c r="G184" s="70"/>
      <c r="H184" s="70"/>
      <c r="I184" s="73"/>
      <c r="J184" s="220"/>
      <c r="K184" s="69"/>
      <c r="L184" s="69"/>
      <c r="M184" s="71"/>
      <c r="N184" s="71"/>
      <c r="O184" s="72" t="str">
        <f t="shared" si="12"/>
        <v/>
      </c>
      <c r="P184" s="85" t="str">
        <f t="shared" si="13"/>
        <v/>
      </c>
      <c r="Q184" s="127"/>
      <c r="R184" s="65">
        <f t="shared" si="14"/>
        <v>0</v>
      </c>
      <c r="S184" s="65">
        <f t="shared" si="15"/>
        <v>0</v>
      </c>
      <c r="T184" s="65">
        <f t="shared" si="16"/>
        <v>0</v>
      </c>
    </row>
    <row r="185" spans="1:20" x14ac:dyDescent="0.25">
      <c r="A185" s="66">
        <f t="shared" si="17"/>
        <v>178</v>
      </c>
      <c r="B185" s="69"/>
      <c r="C185" s="66" t="e">
        <f>VLOOKUP(B185,'Measure&amp;Incentive Picklist'!E:J,2,FALSE)</f>
        <v>#N/A</v>
      </c>
      <c r="D185" s="69"/>
      <c r="E185" s="70"/>
      <c r="F185" s="70"/>
      <c r="G185" s="70"/>
      <c r="H185" s="70"/>
      <c r="I185" s="73"/>
      <c r="J185" s="220"/>
      <c r="K185" s="69"/>
      <c r="L185" s="69"/>
      <c r="M185" s="71"/>
      <c r="N185" s="71"/>
      <c r="O185" s="72" t="str">
        <f t="shared" si="12"/>
        <v/>
      </c>
      <c r="P185" s="85" t="str">
        <f t="shared" si="13"/>
        <v/>
      </c>
      <c r="Q185" s="127"/>
      <c r="R185" s="65">
        <f t="shared" si="14"/>
        <v>0</v>
      </c>
      <c r="S185" s="65">
        <f t="shared" si="15"/>
        <v>0</v>
      </c>
      <c r="T185" s="65">
        <f t="shared" si="16"/>
        <v>0</v>
      </c>
    </row>
    <row r="186" spans="1:20" x14ac:dyDescent="0.25">
      <c r="A186" s="66">
        <f t="shared" si="17"/>
        <v>179</v>
      </c>
      <c r="B186" s="69"/>
      <c r="C186" s="66" t="e">
        <f>VLOOKUP(B186,'Measure&amp;Incentive Picklist'!E:J,2,FALSE)</f>
        <v>#N/A</v>
      </c>
      <c r="D186" s="69"/>
      <c r="E186" s="70"/>
      <c r="F186" s="70"/>
      <c r="G186" s="70"/>
      <c r="H186" s="70"/>
      <c r="I186" s="73"/>
      <c r="J186" s="220"/>
      <c r="K186" s="69"/>
      <c r="L186" s="69"/>
      <c r="M186" s="71"/>
      <c r="N186" s="71"/>
      <c r="O186" s="72" t="str">
        <f t="shared" si="12"/>
        <v/>
      </c>
      <c r="P186" s="85" t="str">
        <f t="shared" si="13"/>
        <v/>
      </c>
      <c r="Q186" s="127"/>
      <c r="R186" s="65">
        <f t="shared" si="14"/>
        <v>0</v>
      </c>
      <c r="S186" s="65">
        <f t="shared" si="15"/>
        <v>0</v>
      </c>
      <c r="T186" s="65">
        <f t="shared" si="16"/>
        <v>0</v>
      </c>
    </row>
    <row r="187" spans="1:20" x14ac:dyDescent="0.25">
      <c r="A187" s="66">
        <f t="shared" si="17"/>
        <v>180</v>
      </c>
      <c r="B187" s="69"/>
      <c r="C187" s="66" t="e">
        <f>VLOOKUP(B187,'Measure&amp;Incentive Picklist'!E:J,2,FALSE)</f>
        <v>#N/A</v>
      </c>
      <c r="D187" s="69"/>
      <c r="E187" s="70"/>
      <c r="F187" s="70"/>
      <c r="G187" s="70"/>
      <c r="H187" s="70"/>
      <c r="I187" s="73"/>
      <c r="J187" s="220"/>
      <c r="K187" s="69"/>
      <c r="L187" s="69"/>
      <c r="M187" s="71"/>
      <c r="N187" s="71"/>
      <c r="O187" s="72" t="str">
        <f t="shared" si="12"/>
        <v/>
      </c>
      <c r="P187" s="85" t="str">
        <f t="shared" si="13"/>
        <v/>
      </c>
      <c r="Q187" s="127"/>
      <c r="R187" s="65">
        <f t="shared" si="14"/>
        <v>0</v>
      </c>
      <c r="S187" s="65">
        <f t="shared" si="15"/>
        <v>0</v>
      </c>
      <c r="T187" s="65">
        <f t="shared" si="16"/>
        <v>0</v>
      </c>
    </row>
    <row r="188" spans="1:20" x14ac:dyDescent="0.25">
      <c r="A188" s="66">
        <f t="shared" si="17"/>
        <v>181</v>
      </c>
      <c r="B188" s="69"/>
      <c r="C188" s="66" t="e">
        <f>VLOOKUP(B188,'Measure&amp;Incentive Picklist'!E:J,2,FALSE)</f>
        <v>#N/A</v>
      </c>
      <c r="D188" s="69"/>
      <c r="E188" s="70"/>
      <c r="F188" s="70"/>
      <c r="G188" s="70"/>
      <c r="H188" s="70"/>
      <c r="I188" s="73"/>
      <c r="J188" s="220"/>
      <c r="K188" s="69"/>
      <c r="L188" s="69"/>
      <c r="M188" s="71"/>
      <c r="N188" s="71"/>
      <c r="O188" s="72" t="str">
        <f t="shared" si="12"/>
        <v/>
      </c>
      <c r="P188" s="85" t="str">
        <f t="shared" si="13"/>
        <v/>
      </c>
      <c r="Q188" s="127"/>
      <c r="R188" s="65">
        <f t="shared" si="14"/>
        <v>0</v>
      </c>
      <c r="S188" s="65">
        <f t="shared" si="15"/>
        <v>0</v>
      </c>
      <c r="T188" s="65">
        <f t="shared" si="16"/>
        <v>0</v>
      </c>
    </row>
    <row r="189" spans="1:20" x14ac:dyDescent="0.25">
      <c r="A189" s="66">
        <f t="shared" si="17"/>
        <v>182</v>
      </c>
      <c r="B189" s="69"/>
      <c r="C189" s="66" t="e">
        <f>VLOOKUP(B189,'Measure&amp;Incentive Picklist'!E:J,2,FALSE)</f>
        <v>#N/A</v>
      </c>
      <c r="D189" s="69"/>
      <c r="E189" s="70"/>
      <c r="F189" s="70"/>
      <c r="G189" s="70"/>
      <c r="H189" s="70"/>
      <c r="I189" s="73"/>
      <c r="J189" s="220"/>
      <c r="K189" s="69"/>
      <c r="L189" s="69"/>
      <c r="M189" s="71"/>
      <c r="N189" s="71"/>
      <c r="O189" s="72" t="str">
        <f t="shared" si="12"/>
        <v/>
      </c>
      <c r="P189" s="85" t="str">
        <f t="shared" si="13"/>
        <v/>
      </c>
      <c r="Q189" s="127"/>
      <c r="R189" s="65">
        <f t="shared" si="14"/>
        <v>0</v>
      </c>
      <c r="S189" s="65">
        <f t="shared" si="15"/>
        <v>0</v>
      </c>
      <c r="T189" s="65">
        <f t="shared" si="16"/>
        <v>0</v>
      </c>
    </row>
    <row r="190" spans="1:20" x14ac:dyDescent="0.25">
      <c r="A190" s="66">
        <f t="shared" si="17"/>
        <v>183</v>
      </c>
      <c r="B190" s="69"/>
      <c r="C190" s="66" t="e">
        <f>VLOOKUP(B190,'Measure&amp;Incentive Picklist'!E:J,2,FALSE)</f>
        <v>#N/A</v>
      </c>
      <c r="D190" s="69"/>
      <c r="E190" s="70"/>
      <c r="F190" s="70"/>
      <c r="G190" s="70"/>
      <c r="H190" s="70"/>
      <c r="I190" s="73"/>
      <c r="J190" s="220"/>
      <c r="K190" s="69"/>
      <c r="L190" s="69"/>
      <c r="M190" s="71"/>
      <c r="N190" s="71"/>
      <c r="O190" s="72" t="str">
        <f t="shared" si="12"/>
        <v/>
      </c>
      <c r="P190" s="85" t="str">
        <f t="shared" si="13"/>
        <v/>
      </c>
      <c r="Q190" s="127"/>
      <c r="R190" s="65">
        <f t="shared" si="14"/>
        <v>0</v>
      </c>
      <c r="S190" s="65">
        <f t="shared" si="15"/>
        <v>0</v>
      </c>
      <c r="T190" s="65">
        <f t="shared" si="16"/>
        <v>0</v>
      </c>
    </row>
    <row r="191" spans="1:20" x14ac:dyDescent="0.25">
      <c r="A191" s="66">
        <f t="shared" si="17"/>
        <v>184</v>
      </c>
      <c r="B191" s="69"/>
      <c r="C191" s="66" t="e">
        <f>VLOOKUP(B191,'Measure&amp;Incentive Picklist'!E:J,2,FALSE)</f>
        <v>#N/A</v>
      </c>
      <c r="D191" s="69"/>
      <c r="E191" s="70"/>
      <c r="F191" s="70"/>
      <c r="G191" s="70"/>
      <c r="H191" s="70"/>
      <c r="I191" s="73"/>
      <c r="J191" s="220"/>
      <c r="K191" s="69"/>
      <c r="L191" s="69"/>
      <c r="M191" s="71"/>
      <c r="N191" s="71"/>
      <c r="O191" s="72" t="str">
        <f t="shared" si="12"/>
        <v/>
      </c>
      <c r="P191" s="85" t="str">
        <f t="shared" si="13"/>
        <v/>
      </c>
      <c r="Q191" s="127"/>
      <c r="R191" s="65">
        <f t="shared" si="14"/>
        <v>0</v>
      </c>
      <c r="S191" s="65">
        <f t="shared" si="15"/>
        <v>0</v>
      </c>
      <c r="T191" s="65">
        <f t="shared" si="16"/>
        <v>0</v>
      </c>
    </row>
    <row r="192" spans="1:20" x14ac:dyDescent="0.25">
      <c r="A192" s="66">
        <f t="shared" si="17"/>
        <v>185</v>
      </c>
      <c r="B192" s="69"/>
      <c r="C192" s="66" t="e">
        <f>VLOOKUP(B192,'Measure&amp;Incentive Picklist'!E:J,2,FALSE)</f>
        <v>#N/A</v>
      </c>
      <c r="D192" s="69"/>
      <c r="E192" s="70"/>
      <c r="F192" s="70"/>
      <c r="G192" s="70"/>
      <c r="H192" s="70"/>
      <c r="I192" s="73"/>
      <c r="J192" s="220"/>
      <c r="K192" s="69"/>
      <c r="L192" s="69"/>
      <c r="M192" s="71"/>
      <c r="N192" s="71"/>
      <c r="O192" s="72" t="str">
        <f t="shared" si="12"/>
        <v/>
      </c>
      <c r="P192" s="85" t="str">
        <f t="shared" si="13"/>
        <v/>
      </c>
      <c r="Q192" s="127"/>
      <c r="R192" s="65">
        <f t="shared" si="14"/>
        <v>0</v>
      </c>
      <c r="S192" s="65">
        <f t="shared" si="15"/>
        <v>0</v>
      </c>
      <c r="T192" s="65">
        <f t="shared" si="16"/>
        <v>0</v>
      </c>
    </row>
    <row r="193" spans="1:20" x14ac:dyDescent="0.25">
      <c r="A193" s="66">
        <f t="shared" si="17"/>
        <v>186</v>
      </c>
      <c r="B193" s="69"/>
      <c r="C193" s="66" t="e">
        <f>VLOOKUP(B193,'Measure&amp;Incentive Picklist'!E:J,2,FALSE)</f>
        <v>#N/A</v>
      </c>
      <c r="D193" s="69"/>
      <c r="E193" s="70"/>
      <c r="F193" s="70"/>
      <c r="G193" s="70"/>
      <c r="H193" s="70"/>
      <c r="I193" s="73"/>
      <c r="J193" s="220"/>
      <c r="K193" s="69"/>
      <c r="L193" s="69"/>
      <c r="M193" s="71"/>
      <c r="N193" s="71"/>
      <c r="O193" s="72" t="str">
        <f t="shared" si="12"/>
        <v/>
      </c>
      <c r="P193" s="85" t="str">
        <f t="shared" si="13"/>
        <v/>
      </c>
      <c r="Q193" s="127"/>
      <c r="R193" s="65">
        <f t="shared" si="14"/>
        <v>0</v>
      </c>
      <c r="S193" s="65">
        <f t="shared" si="15"/>
        <v>0</v>
      </c>
      <c r="T193" s="65">
        <f t="shared" si="16"/>
        <v>0</v>
      </c>
    </row>
    <row r="194" spans="1:20" x14ac:dyDescent="0.25">
      <c r="A194" s="66">
        <f t="shared" si="17"/>
        <v>187</v>
      </c>
      <c r="B194" s="69"/>
      <c r="C194" s="66" t="e">
        <f>VLOOKUP(B194,'Measure&amp;Incentive Picklist'!E:J,2,FALSE)</f>
        <v>#N/A</v>
      </c>
      <c r="D194" s="69"/>
      <c r="E194" s="70"/>
      <c r="F194" s="70"/>
      <c r="G194" s="70"/>
      <c r="H194" s="70"/>
      <c r="I194" s="73"/>
      <c r="J194" s="220"/>
      <c r="K194" s="69"/>
      <c r="L194" s="69"/>
      <c r="M194" s="71"/>
      <c r="N194" s="71"/>
      <c r="O194" s="72" t="str">
        <f t="shared" si="12"/>
        <v/>
      </c>
      <c r="P194" s="85" t="str">
        <f t="shared" si="13"/>
        <v/>
      </c>
      <c r="Q194" s="127"/>
      <c r="R194" s="65">
        <f t="shared" si="14"/>
        <v>0</v>
      </c>
      <c r="S194" s="65">
        <f t="shared" si="15"/>
        <v>0</v>
      </c>
      <c r="T194" s="65">
        <f t="shared" si="16"/>
        <v>0</v>
      </c>
    </row>
    <row r="195" spans="1:20" x14ac:dyDescent="0.25">
      <c r="A195" s="66">
        <f t="shared" si="17"/>
        <v>188</v>
      </c>
      <c r="B195" s="69"/>
      <c r="C195" s="66" t="e">
        <f>VLOOKUP(B195,'Measure&amp;Incentive Picklist'!E:J,2,FALSE)</f>
        <v>#N/A</v>
      </c>
      <c r="D195" s="69"/>
      <c r="E195" s="70"/>
      <c r="F195" s="70"/>
      <c r="G195" s="70"/>
      <c r="H195" s="70"/>
      <c r="I195" s="73"/>
      <c r="J195" s="220"/>
      <c r="K195" s="69"/>
      <c r="L195" s="69"/>
      <c r="M195" s="71"/>
      <c r="N195" s="71"/>
      <c r="O195" s="72" t="str">
        <f t="shared" si="12"/>
        <v/>
      </c>
      <c r="P195" s="85" t="str">
        <f t="shared" si="13"/>
        <v/>
      </c>
      <c r="Q195" s="127"/>
      <c r="R195" s="65">
        <f t="shared" si="14"/>
        <v>0</v>
      </c>
      <c r="S195" s="65">
        <f t="shared" si="15"/>
        <v>0</v>
      </c>
      <c r="T195" s="65">
        <f t="shared" si="16"/>
        <v>0</v>
      </c>
    </row>
    <row r="196" spans="1:20" x14ac:dyDescent="0.25">
      <c r="A196" s="66">
        <f t="shared" si="17"/>
        <v>189</v>
      </c>
      <c r="B196" s="69"/>
      <c r="C196" s="66" t="e">
        <f>VLOOKUP(B196,'Measure&amp;Incentive Picklist'!E:J,2,FALSE)</f>
        <v>#N/A</v>
      </c>
      <c r="D196" s="69"/>
      <c r="E196" s="70"/>
      <c r="F196" s="70"/>
      <c r="G196" s="70"/>
      <c r="H196" s="70"/>
      <c r="I196" s="73"/>
      <c r="J196" s="220"/>
      <c r="K196" s="69"/>
      <c r="L196" s="69"/>
      <c r="M196" s="71"/>
      <c r="N196" s="71"/>
      <c r="O196" s="72" t="str">
        <f t="shared" si="12"/>
        <v/>
      </c>
      <c r="P196" s="85" t="str">
        <f t="shared" si="13"/>
        <v/>
      </c>
      <c r="Q196" s="127"/>
      <c r="R196" s="65">
        <f t="shared" si="14"/>
        <v>0</v>
      </c>
      <c r="S196" s="65">
        <f t="shared" si="15"/>
        <v>0</v>
      </c>
      <c r="T196" s="65">
        <f t="shared" si="16"/>
        <v>0</v>
      </c>
    </row>
    <row r="197" spans="1:20" x14ac:dyDescent="0.25">
      <c r="A197" s="66">
        <f t="shared" si="17"/>
        <v>190</v>
      </c>
      <c r="B197" s="69"/>
      <c r="C197" s="66" t="e">
        <f>VLOOKUP(B197,'Measure&amp;Incentive Picklist'!E:J,2,FALSE)</f>
        <v>#N/A</v>
      </c>
      <c r="D197" s="69"/>
      <c r="E197" s="70"/>
      <c r="F197" s="70"/>
      <c r="G197" s="70"/>
      <c r="H197" s="70"/>
      <c r="I197" s="73"/>
      <c r="J197" s="220"/>
      <c r="K197" s="69"/>
      <c r="L197" s="69"/>
      <c r="M197" s="71"/>
      <c r="N197" s="71"/>
      <c r="O197" s="72" t="str">
        <f t="shared" si="12"/>
        <v/>
      </c>
      <c r="P197" s="85" t="str">
        <f t="shared" si="13"/>
        <v/>
      </c>
      <c r="Q197" s="127"/>
      <c r="R197" s="65">
        <f t="shared" si="14"/>
        <v>0</v>
      </c>
      <c r="S197" s="65">
        <f t="shared" si="15"/>
        <v>0</v>
      </c>
      <c r="T197" s="65">
        <f t="shared" si="16"/>
        <v>0</v>
      </c>
    </row>
    <row r="198" spans="1:20" x14ac:dyDescent="0.25">
      <c r="A198" s="66">
        <f t="shared" si="17"/>
        <v>191</v>
      </c>
      <c r="B198" s="69"/>
      <c r="C198" s="66" t="e">
        <f>VLOOKUP(B198,'Measure&amp;Incentive Picklist'!E:J,2,FALSE)</f>
        <v>#N/A</v>
      </c>
      <c r="D198" s="69"/>
      <c r="E198" s="70"/>
      <c r="F198" s="70"/>
      <c r="G198" s="70"/>
      <c r="H198" s="70"/>
      <c r="I198" s="73"/>
      <c r="J198" s="220"/>
      <c r="K198" s="69"/>
      <c r="L198" s="69"/>
      <c r="M198" s="71"/>
      <c r="N198" s="71"/>
      <c r="O198" s="72" t="str">
        <f t="shared" si="12"/>
        <v/>
      </c>
      <c r="P198" s="85" t="str">
        <f t="shared" si="13"/>
        <v/>
      </c>
      <c r="Q198" s="127"/>
      <c r="R198" s="65">
        <f t="shared" si="14"/>
        <v>0</v>
      </c>
      <c r="S198" s="65">
        <f t="shared" si="15"/>
        <v>0</v>
      </c>
      <c r="T198" s="65">
        <f t="shared" si="16"/>
        <v>0</v>
      </c>
    </row>
    <row r="199" spans="1:20" x14ac:dyDescent="0.25">
      <c r="A199" s="66">
        <f t="shared" si="17"/>
        <v>192</v>
      </c>
      <c r="B199" s="69"/>
      <c r="C199" s="66" t="e">
        <f>VLOOKUP(B199,'Measure&amp;Incentive Picklist'!E:J,2,FALSE)</f>
        <v>#N/A</v>
      </c>
      <c r="D199" s="69"/>
      <c r="E199" s="70"/>
      <c r="F199" s="70"/>
      <c r="G199" s="70"/>
      <c r="H199" s="70"/>
      <c r="I199" s="73"/>
      <c r="J199" s="220"/>
      <c r="K199" s="69"/>
      <c r="L199" s="69"/>
      <c r="M199" s="71"/>
      <c r="N199" s="71"/>
      <c r="O199" s="72" t="str">
        <f t="shared" si="12"/>
        <v/>
      </c>
      <c r="P199" s="85" t="str">
        <f t="shared" si="13"/>
        <v/>
      </c>
      <c r="Q199" s="127"/>
      <c r="R199" s="65">
        <f t="shared" si="14"/>
        <v>0</v>
      </c>
      <c r="S199" s="65">
        <f t="shared" si="15"/>
        <v>0</v>
      </c>
      <c r="T199" s="65">
        <f t="shared" si="16"/>
        <v>0</v>
      </c>
    </row>
    <row r="200" spans="1:20" x14ac:dyDescent="0.25">
      <c r="A200" s="66">
        <f t="shared" si="17"/>
        <v>193</v>
      </c>
      <c r="B200" s="69"/>
      <c r="C200" s="66" t="e">
        <f>VLOOKUP(B200,'Measure&amp;Incentive Picklist'!E:J,2,FALSE)</f>
        <v>#N/A</v>
      </c>
      <c r="D200" s="69"/>
      <c r="E200" s="70"/>
      <c r="F200" s="70"/>
      <c r="G200" s="70"/>
      <c r="H200" s="70"/>
      <c r="I200" s="73"/>
      <c r="J200" s="220"/>
      <c r="K200" s="69"/>
      <c r="L200" s="69"/>
      <c r="M200" s="71"/>
      <c r="N200" s="71"/>
      <c r="O200" s="72" t="str">
        <f t="shared" si="12"/>
        <v/>
      </c>
      <c r="P200" s="85" t="str">
        <f t="shared" si="13"/>
        <v/>
      </c>
      <c r="Q200" s="127"/>
      <c r="R200" s="65">
        <f t="shared" si="14"/>
        <v>0</v>
      </c>
      <c r="S200" s="65">
        <f t="shared" si="15"/>
        <v>0</v>
      </c>
      <c r="T200" s="65">
        <f t="shared" si="16"/>
        <v>0</v>
      </c>
    </row>
    <row r="201" spans="1:20" x14ac:dyDescent="0.25">
      <c r="A201" s="66">
        <f t="shared" si="17"/>
        <v>194</v>
      </c>
      <c r="B201" s="69"/>
      <c r="C201" s="66" t="e">
        <f>VLOOKUP(B201,'Measure&amp;Incentive Picklist'!E:J,2,FALSE)</f>
        <v>#N/A</v>
      </c>
      <c r="D201" s="69"/>
      <c r="E201" s="70"/>
      <c r="F201" s="70"/>
      <c r="G201" s="70"/>
      <c r="H201" s="70"/>
      <c r="I201" s="73"/>
      <c r="J201" s="220"/>
      <c r="K201" s="69"/>
      <c r="L201" s="69"/>
      <c r="M201" s="71"/>
      <c r="N201" s="71"/>
      <c r="O201" s="72" t="str">
        <f t="shared" ref="O201:O207" si="18">IF(AND(M201="",N201=""),"",$M201+$N201)</f>
        <v/>
      </c>
      <c r="P201" s="85" t="str">
        <f t="shared" ref="P201:P207" si="19">IF(ISTEXT(B201),"Contact ConEd","")</f>
        <v/>
      </c>
      <c r="Q201" s="127"/>
      <c r="R201" s="65">
        <f t="shared" ref="R201:R207" si="20">IF(OR(B201&gt;"",D201&gt;0,E201&gt;0,F201&gt;0,G201&gt;0,J201&gt;0,H201&gt;0,I201&gt;"",K201&gt;0,L201&gt;0,M201&gt;0,N201&gt;0,Q201&gt;0),1,0)</f>
        <v>0</v>
      </c>
      <c r="S201" s="65">
        <f t="shared" ref="S201:S207" si="21">IF(AND(B201&gt;0,ISERROR(R201)),1,0)</f>
        <v>0</v>
      </c>
      <c r="T201" s="65">
        <f t="shared" ref="T201:T207" si="22">IF(ISERROR(O201),1,0)</f>
        <v>0</v>
      </c>
    </row>
    <row r="202" spans="1:20" x14ac:dyDescent="0.25">
      <c r="A202" s="66">
        <f t="shared" ref="A202:A207" si="23">A201+1</f>
        <v>195</v>
      </c>
      <c r="B202" s="69"/>
      <c r="C202" s="66" t="e">
        <f>VLOOKUP(B202,'Measure&amp;Incentive Picklist'!E:J,2,FALSE)</f>
        <v>#N/A</v>
      </c>
      <c r="D202" s="69"/>
      <c r="E202" s="70"/>
      <c r="F202" s="70"/>
      <c r="G202" s="70"/>
      <c r="H202" s="70"/>
      <c r="I202" s="73"/>
      <c r="J202" s="220"/>
      <c r="K202" s="69"/>
      <c r="L202" s="69"/>
      <c r="M202" s="71"/>
      <c r="N202" s="71"/>
      <c r="O202" s="72" t="str">
        <f t="shared" si="18"/>
        <v/>
      </c>
      <c r="P202" s="85" t="str">
        <f t="shared" si="19"/>
        <v/>
      </c>
      <c r="Q202" s="127"/>
      <c r="R202" s="65">
        <f t="shared" si="20"/>
        <v>0</v>
      </c>
      <c r="S202" s="65">
        <f t="shared" si="21"/>
        <v>0</v>
      </c>
      <c r="T202" s="65">
        <f t="shared" si="22"/>
        <v>0</v>
      </c>
    </row>
    <row r="203" spans="1:20" x14ac:dyDescent="0.25">
      <c r="A203" s="66">
        <f t="shared" si="23"/>
        <v>196</v>
      </c>
      <c r="B203" s="69"/>
      <c r="C203" s="66" t="e">
        <f>VLOOKUP(B203,'Measure&amp;Incentive Picklist'!E:J,2,FALSE)</f>
        <v>#N/A</v>
      </c>
      <c r="D203" s="69"/>
      <c r="E203" s="70"/>
      <c r="F203" s="70"/>
      <c r="G203" s="70"/>
      <c r="H203" s="70"/>
      <c r="I203" s="73"/>
      <c r="J203" s="220"/>
      <c r="K203" s="69"/>
      <c r="L203" s="69"/>
      <c r="M203" s="71"/>
      <c r="N203" s="71"/>
      <c r="O203" s="72" t="str">
        <f t="shared" si="18"/>
        <v/>
      </c>
      <c r="P203" s="85" t="str">
        <f t="shared" si="19"/>
        <v/>
      </c>
      <c r="Q203" s="127"/>
      <c r="R203" s="65">
        <f t="shared" si="20"/>
        <v>0</v>
      </c>
      <c r="S203" s="65">
        <f t="shared" si="21"/>
        <v>0</v>
      </c>
      <c r="T203" s="65">
        <f t="shared" si="22"/>
        <v>0</v>
      </c>
    </row>
    <row r="204" spans="1:20" x14ac:dyDescent="0.25">
      <c r="A204" s="66">
        <f t="shared" si="23"/>
        <v>197</v>
      </c>
      <c r="B204" s="69"/>
      <c r="C204" s="66" t="e">
        <f>VLOOKUP(B204,'Measure&amp;Incentive Picklist'!E:J,2,FALSE)</f>
        <v>#N/A</v>
      </c>
      <c r="D204" s="69"/>
      <c r="E204" s="70"/>
      <c r="F204" s="70"/>
      <c r="G204" s="70"/>
      <c r="H204" s="70"/>
      <c r="I204" s="73"/>
      <c r="J204" s="220"/>
      <c r="K204" s="69"/>
      <c r="L204" s="69"/>
      <c r="M204" s="71"/>
      <c r="N204" s="71"/>
      <c r="O204" s="72" t="str">
        <f t="shared" si="18"/>
        <v/>
      </c>
      <c r="P204" s="85" t="str">
        <f t="shared" si="19"/>
        <v/>
      </c>
      <c r="Q204" s="127"/>
      <c r="R204" s="65">
        <f t="shared" si="20"/>
        <v>0</v>
      </c>
      <c r="S204" s="65">
        <f t="shared" si="21"/>
        <v>0</v>
      </c>
      <c r="T204" s="65">
        <f t="shared" si="22"/>
        <v>0</v>
      </c>
    </row>
    <row r="205" spans="1:20" x14ac:dyDescent="0.25">
      <c r="A205" s="66">
        <f t="shared" si="23"/>
        <v>198</v>
      </c>
      <c r="B205" s="69"/>
      <c r="C205" s="66" t="e">
        <f>VLOOKUP(B205,'Measure&amp;Incentive Picklist'!E:J,2,FALSE)</f>
        <v>#N/A</v>
      </c>
      <c r="D205" s="69"/>
      <c r="E205" s="70"/>
      <c r="F205" s="70"/>
      <c r="G205" s="70"/>
      <c r="H205" s="70"/>
      <c r="I205" s="73"/>
      <c r="J205" s="220"/>
      <c r="K205" s="69"/>
      <c r="L205" s="69"/>
      <c r="M205" s="71"/>
      <c r="N205" s="71"/>
      <c r="O205" s="72" t="str">
        <f t="shared" si="18"/>
        <v/>
      </c>
      <c r="P205" s="85" t="str">
        <f t="shared" si="19"/>
        <v/>
      </c>
      <c r="Q205" s="127"/>
      <c r="R205" s="65">
        <f t="shared" si="20"/>
        <v>0</v>
      </c>
      <c r="S205" s="65">
        <f t="shared" si="21"/>
        <v>0</v>
      </c>
      <c r="T205" s="65">
        <f t="shared" si="22"/>
        <v>0</v>
      </c>
    </row>
    <row r="206" spans="1:20" x14ac:dyDescent="0.25">
      <c r="A206" s="66">
        <f t="shared" si="23"/>
        <v>199</v>
      </c>
      <c r="B206" s="69"/>
      <c r="C206" s="66" t="e">
        <f>VLOOKUP(B206,'Measure&amp;Incentive Picklist'!E:J,2,FALSE)</f>
        <v>#N/A</v>
      </c>
      <c r="D206" s="69"/>
      <c r="E206" s="70"/>
      <c r="F206" s="70"/>
      <c r="G206" s="70"/>
      <c r="H206" s="70"/>
      <c r="I206" s="73"/>
      <c r="J206" s="220"/>
      <c r="K206" s="69"/>
      <c r="L206" s="69"/>
      <c r="M206" s="71"/>
      <c r="N206" s="71"/>
      <c r="O206" s="72" t="str">
        <f t="shared" si="18"/>
        <v/>
      </c>
      <c r="P206" s="85" t="str">
        <f t="shared" si="19"/>
        <v/>
      </c>
      <c r="Q206" s="127"/>
      <c r="R206" s="65">
        <f t="shared" si="20"/>
        <v>0</v>
      </c>
      <c r="S206" s="65">
        <f t="shared" si="21"/>
        <v>0</v>
      </c>
      <c r="T206" s="65">
        <f t="shared" si="22"/>
        <v>0</v>
      </c>
    </row>
    <row r="207" spans="1:20" x14ac:dyDescent="0.25">
      <c r="A207" s="66">
        <f t="shared" si="23"/>
        <v>200</v>
      </c>
      <c r="B207" s="69"/>
      <c r="C207" s="66" t="e">
        <f>VLOOKUP(B207,'Measure&amp;Incentive Picklist'!E:J,2,FALSE)</f>
        <v>#N/A</v>
      </c>
      <c r="D207" s="69"/>
      <c r="E207" s="70"/>
      <c r="F207" s="70"/>
      <c r="G207" s="70"/>
      <c r="H207" s="70"/>
      <c r="I207" s="73"/>
      <c r="J207" s="220"/>
      <c r="K207" s="69"/>
      <c r="L207" s="69"/>
      <c r="M207" s="71"/>
      <c r="N207" s="71"/>
      <c r="O207" s="72" t="str">
        <f t="shared" si="18"/>
        <v/>
      </c>
      <c r="P207" s="85" t="str">
        <f t="shared" si="19"/>
        <v/>
      </c>
      <c r="Q207" s="127"/>
      <c r="R207" s="65">
        <f t="shared" si="20"/>
        <v>0</v>
      </c>
      <c r="S207" s="65">
        <f t="shared" si="21"/>
        <v>0</v>
      </c>
      <c r="T207" s="65">
        <f t="shared" si="22"/>
        <v>0</v>
      </c>
    </row>
    <row r="208" spans="1:20" x14ac:dyDescent="0.25">
      <c r="M208" s="71"/>
      <c r="N208" s="71"/>
      <c r="R208" s="65">
        <f>SUM(R8:R207)</f>
        <v>0</v>
      </c>
      <c r="S208" s="65">
        <f>SUM(S8:S207)</f>
        <v>0</v>
      </c>
      <c r="T208" s="65">
        <f>SUM(T8:T207)</f>
        <v>0</v>
      </c>
    </row>
  </sheetData>
  <sheetProtection algorithmName="SHA-512" hashValue="uoC3SC818UasaY/GH7R8Sd6ZM/RdTTxUuTy9oRuT1LTp3KRxj50GL43gvW/5i6TlKm4qF4iC7WTT71nYAfQ07g==" saltValue="AvbgHuJMcWaNC4FQg5b/qw==" spinCount="100000" sheet="1" selectLockedCells="1" sort="0" autoFilter="0"/>
  <autoFilter ref="A6:Q6" xr:uid="{00000000-0009-0000-0000-000014000000}"/>
  <mergeCells count="4">
    <mergeCell ref="A5:B5"/>
    <mergeCell ref="A4:B4"/>
    <mergeCell ref="R6:T6"/>
    <mergeCell ref="E5:F5"/>
  </mergeCells>
  <conditionalFormatting sqref="Q6">
    <cfRule type="containsErrors" dxfId="402" priority="31">
      <formula>ISERROR(Q6)</formula>
    </cfRule>
  </conditionalFormatting>
  <conditionalFormatting sqref="C8:C207">
    <cfRule type="containsErrors" dxfId="401" priority="29">
      <formula>ISERROR(C8)</formula>
    </cfRule>
  </conditionalFormatting>
  <conditionalFormatting sqref="D7">
    <cfRule type="containsErrors" dxfId="400" priority="28">
      <formula>ISERROR(D7)</formula>
    </cfRule>
  </conditionalFormatting>
  <conditionalFormatting sqref="C7">
    <cfRule type="containsErrors" dxfId="399" priority="26">
      <formula>ISERROR(C7)</formula>
    </cfRule>
  </conditionalFormatting>
  <conditionalFormatting sqref="P8:P207">
    <cfRule type="containsErrors" dxfId="398" priority="35">
      <formula>ISERROR(P8)</formula>
    </cfRule>
  </conditionalFormatting>
  <conditionalFormatting sqref="D8:D207">
    <cfRule type="expression" dxfId="397" priority="19">
      <formula>AND(B8&gt;"",D8="")</formula>
    </cfRule>
  </conditionalFormatting>
  <conditionalFormatting sqref="J8:J207">
    <cfRule type="expression" dxfId="396" priority="17">
      <formula>AND(B8&gt;0,J8="")</formula>
    </cfRule>
  </conditionalFormatting>
  <conditionalFormatting sqref="M8:M208">
    <cfRule type="expression" dxfId="395" priority="15">
      <formula>AND(B8&gt;"",M8="")</formula>
    </cfRule>
  </conditionalFormatting>
  <conditionalFormatting sqref="N8:N208">
    <cfRule type="expression" dxfId="394" priority="14">
      <formula>AND(B8&gt;"",N8="")</formula>
    </cfRule>
  </conditionalFormatting>
  <conditionalFormatting sqref="C5">
    <cfRule type="containsErrors" dxfId="393" priority="13">
      <formula>ISERROR(C5)</formula>
    </cfRule>
  </conditionalFormatting>
  <conditionalFormatting sqref="D5">
    <cfRule type="containsErrors" dxfId="392" priority="12">
      <formula>ISERROR(D5)</formula>
    </cfRule>
  </conditionalFormatting>
  <conditionalFormatting sqref="O8:O207">
    <cfRule type="containsErrors" dxfId="391" priority="11">
      <formula>ISERROR(O8)</formula>
    </cfRule>
  </conditionalFormatting>
  <conditionalFormatting sqref="U8:U33">
    <cfRule type="expression" dxfId="390" priority="10">
      <formula>AND(S8&gt;"",U8="")</formula>
    </cfRule>
  </conditionalFormatting>
  <conditionalFormatting sqref="I8:I207">
    <cfRule type="expression" dxfId="389" priority="9">
      <formula>AND(B8&gt;0,I8="")</formula>
    </cfRule>
  </conditionalFormatting>
  <conditionalFormatting sqref="K8:K207">
    <cfRule type="expression" dxfId="388" priority="8">
      <formula>AND(B8&gt;0,K8="")</formula>
    </cfRule>
  </conditionalFormatting>
  <conditionalFormatting sqref="L8:L207">
    <cfRule type="expression" dxfId="387" priority="7">
      <formula>AND(B8&gt;0,L8="")</formula>
    </cfRule>
  </conditionalFormatting>
  <conditionalFormatting sqref="F8:F207">
    <cfRule type="expression" dxfId="386" priority="6">
      <formula>AND(B8&gt;"",F8="")</formula>
    </cfRule>
  </conditionalFormatting>
  <conditionalFormatting sqref="G8:G207">
    <cfRule type="expression" dxfId="385" priority="5">
      <formula>AND(B8&gt;"",G8="")</formula>
    </cfRule>
  </conditionalFormatting>
  <conditionalFormatting sqref="H8:H207">
    <cfRule type="expression" dxfId="384" priority="4">
      <formula>AND(B8&gt;"",H8="")</formula>
    </cfRule>
  </conditionalFormatting>
  <conditionalFormatting sqref="B7">
    <cfRule type="containsErrors" dxfId="383" priority="3">
      <formula>ISERROR(B7)</formula>
    </cfRule>
  </conditionalFormatting>
  <conditionalFormatting sqref="E8:E207">
    <cfRule type="expression" dxfId="382" priority="2">
      <formula>AND(B8&gt;"",E8="")</formula>
    </cfRule>
  </conditionalFormatting>
  <conditionalFormatting sqref="E5">
    <cfRule type="expression" dxfId="381" priority="1">
      <formula>E5="Error in Project Costs - please correct"</formula>
    </cfRule>
  </conditionalFormatting>
  <dataValidations count="3">
    <dataValidation type="list" allowBlank="1" showInputMessage="1" showErrorMessage="1" sqref="I8:I207" xr:uid="{00000000-0002-0000-1400-000000000000}">
      <formula1>$U$8:$U$32</formula1>
    </dataValidation>
    <dataValidation type="date" operator="greaterThanOrEqual" allowBlank="1" showInputMessage="1" showErrorMessage="1" sqref="J8:J207" xr:uid="{00000000-0002-0000-1400-000001000000}">
      <formula1>1</formula1>
    </dataValidation>
    <dataValidation type="textLength" operator="lessThanOrEqual" allowBlank="1" showInputMessage="1" showErrorMessage="1" errorTitle="Maximum Character Limit" error="Please enter less than 50 characters. " sqref="L8:L207" xr:uid="{00000000-0002-0000-1400-000002000000}">
      <formula1>50</formula1>
    </dataValidation>
  </dataValidations>
  <hyperlinks>
    <hyperlink ref="A5" location="'Project Summary'!A1" display="Back to Project Summary" xr:uid="{00000000-0004-0000-1400-000000000000}"/>
    <hyperlink ref="A5:B5" location="'Project Summary'!B9" tooltip="Back to Project Summary" display="Back to Project Summary" xr:uid="{00000000-0004-0000-1400-000001000000}"/>
  </hyperlinks>
  <pageMargins left="0.7" right="0.7" top="0.75" bottom="0.75" header="0.3" footer="0.3"/>
  <pageSetup orientation="portrait" r:id="rId1"/>
  <headerFooter>
    <oddFooter>&amp;C_x000D_&amp;1#&amp;"Calibri"&amp;22&amp;K0073CF INTERNAL</oddFooter>
  </headerFooter>
  <extLst>
    <ext xmlns:x14="http://schemas.microsoft.com/office/spreadsheetml/2009/9/main" uri="{78C0D931-6437-407d-A8EE-F0AAD7539E65}">
      <x14:conditionalFormattings>
        <x14:conditionalFormatting xmlns:xm="http://schemas.microsoft.com/office/excel/2006/main">
          <x14:cfRule type="containsErrors" priority="23" id="{028BD181-459F-4D5F-8E59-80B723E4F9F3}">
            <xm:f>ISERROR('One for One Replacements'!L6)</xm:f>
            <x14:dxf>
              <font>
                <color theme="0"/>
              </font>
            </x14:dxf>
          </x14:cfRule>
          <xm:sqref>L6</xm:sqref>
        </x14:conditionalFormatting>
        <x14:conditionalFormatting xmlns:xm="http://schemas.microsoft.com/office/excel/2006/main">
          <x14:cfRule type="containsErrors" priority="22" id="{9C770930-CA54-4587-9D7B-7CE3CF96A50E}">
            <xm:f>ISERROR('https://consolidatededison.sharepoint.com/Users/GolinoC/Desktop/coned/corp/Users/smithna/AppData/Local/Temp/[Con Edison CI Gas Tool v1.2.xlsx]Pre Rinse Spray Valve'!#REF!)</xm:f>
            <x14:dxf>
              <font>
                <color theme="0"/>
              </font>
            </x14:dxf>
          </x14:cfRule>
          <xm:sqref>K5:M5</xm:sqref>
        </x14:conditionalFormatting>
        <x14:conditionalFormatting xmlns:xm="http://schemas.microsoft.com/office/excel/2006/main">
          <x14:cfRule type="containsErrors" priority="32" id="{BB5B97E7-E32B-4896-9F08-018887C7231E}">
            <xm:f>ISERROR('Unitary Air Conditioner'!X1048574)</xm:f>
            <x14:dxf>
              <font>
                <color theme="0"/>
              </font>
            </x14:dxf>
          </x14:cfRule>
          <xm:sqref>P1048575:P1048576</xm:sqref>
        </x14:conditionalFormatting>
        <x14:conditionalFormatting xmlns:xm="http://schemas.microsoft.com/office/excel/2006/main">
          <x14:cfRule type="containsErrors" priority="33" id="{4C85A245-E50A-4203-90B2-6E31A7FCD4B1}">
            <xm:f>ISERROR('One for One Replacements'!N6)</xm:f>
            <x14:dxf>
              <font>
                <color theme="0"/>
              </font>
            </x14:dxf>
          </x14:cfRule>
          <xm:sqref>M6</xm:sqref>
        </x14:conditionalFormatting>
        <x14:conditionalFormatting xmlns:xm="http://schemas.microsoft.com/office/excel/2006/main">
          <x14:cfRule type="containsErrors" priority="1166" id="{EE1C0795-3792-446F-9296-801BF37580E7}">
            <xm:f>ISERROR('One for One Replacements'!M6)</xm:f>
            <x14:dxf>
              <font>
                <color theme="0"/>
              </font>
            </x14:dxf>
          </x14:cfRule>
          <xm:sqref>K6</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00000000-0002-0000-1400-000003000000}">
          <x14:formula1>
            <xm:f>'HVAC Picklist'!$A$2:$A$61</xm:f>
          </x14:formula1>
          <xm:sqref>I7</xm:sqref>
        </x14:dataValidation>
        <x14:dataValidation type="list" allowBlank="1" showInputMessage="1" showErrorMessage="1" xr:uid="{00000000-0002-0000-1400-000004000000}">
          <x14:formula1>
            <xm:f>'Measure&amp;Incentive Picklist'!#REF!</xm:f>
          </x14:formula1>
          <xm:sqref>B7:B207</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9"/>
  <dimension ref="A1:P208"/>
  <sheetViews>
    <sheetView zoomScale="90" zoomScaleNormal="90" workbookViewId="0">
      <pane xSplit="4" ySplit="7" topLeftCell="E8" activePane="bottomRight" state="frozen"/>
      <selection pane="topRight" activeCell="F38" sqref="F38"/>
      <selection pane="bottomLeft" activeCell="F38" sqref="F38"/>
      <selection pane="bottomRight" activeCell="B8" sqref="B8"/>
    </sheetView>
  </sheetViews>
  <sheetFormatPr defaultColWidth="9.140625" defaultRowHeight="15" x14ac:dyDescent="0.25"/>
  <cols>
    <col min="1" max="1" width="8.85546875" style="65" customWidth="1"/>
    <col min="2" max="2" width="46.85546875" style="65" customWidth="1"/>
    <col min="3" max="3" width="20.42578125" style="66" hidden="1" customWidth="1"/>
    <col min="4" max="4" width="35" style="65" customWidth="1"/>
    <col min="5" max="5" width="23.85546875" style="66" bestFit="1" customWidth="1"/>
    <col min="6" max="6" width="37.85546875" style="66" bestFit="1" customWidth="1"/>
    <col min="7" max="7" width="22.85546875" style="65" customWidth="1"/>
    <col min="8" max="8" width="23.140625" style="65" customWidth="1"/>
    <col min="9" max="9" width="21.140625" style="72" customWidth="1"/>
    <col min="10" max="10" width="20.140625" style="72" customWidth="1"/>
    <col min="11" max="11" width="24.140625" style="72" customWidth="1"/>
    <col min="12" max="12" width="26.42578125" style="72" bestFit="1" customWidth="1"/>
    <col min="13" max="13" width="93.140625" style="65" customWidth="1"/>
    <col min="14" max="14" width="14.5703125" style="65" hidden="1" customWidth="1"/>
    <col min="15" max="15" width="16.140625" style="65" hidden="1" customWidth="1"/>
    <col min="16" max="16" width="16.85546875" style="65" hidden="1" customWidth="1"/>
    <col min="17" max="17" width="9.140625" style="65" customWidth="1"/>
    <col min="18" max="16384" width="9.140625" style="65"/>
  </cols>
  <sheetData>
    <row r="1" spans="1:16" x14ac:dyDescent="0.25">
      <c r="A1" s="96" t="s">
        <v>104</v>
      </c>
      <c r="B1" s="86"/>
      <c r="C1" s="97"/>
      <c r="D1" s="86">
        <f>Acct_No</f>
        <v>0</v>
      </c>
    </row>
    <row r="2" spans="1:16" x14ac:dyDescent="0.25">
      <c r="A2" s="96" t="s">
        <v>111</v>
      </c>
      <c r="B2" s="434"/>
      <c r="C2" s="97"/>
      <c r="D2" s="434">
        <f>SiteAddress</f>
        <v>0</v>
      </c>
    </row>
    <row r="3" spans="1:16" x14ac:dyDescent="0.25">
      <c r="A3" s="100"/>
      <c r="B3" s="87"/>
      <c r="D3" s="87"/>
    </row>
    <row r="4" spans="1:16" ht="23.25" x14ac:dyDescent="0.25">
      <c r="A4" s="103" t="s">
        <v>26</v>
      </c>
    </row>
    <row r="5" spans="1:16" ht="26.25" customHeight="1" thickBot="1" x14ac:dyDescent="0.3">
      <c r="A5" s="546" t="s">
        <v>121</v>
      </c>
      <c r="B5" s="546"/>
      <c r="D5" s="99" t="s">
        <v>11</v>
      </c>
      <c r="E5" s="438" t="str">
        <f>IF(P208&gt;=1,"Error in Project Costs - please correct","")</f>
        <v/>
      </c>
      <c r="G5" s="66"/>
      <c r="H5" s="66"/>
      <c r="I5" s="66"/>
      <c r="J5" s="80"/>
      <c r="K5" s="80"/>
    </row>
    <row r="6" spans="1:16" ht="30.75" thickBot="1" x14ac:dyDescent="0.3">
      <c r="A6" s="91" t="s">
        <v>123</v>
      </c>
      <c r="B6" s="92" t="s">
        <v>247</v>
      </c>
      <c r="C6" s="92" t="s">
        <v>129</v>
      </c>
      <c r="D6" s="67" t="s">
        <v>130</v>
      </c>
      <c r="E6" s="67" t="s">
        <v>454</v>
      </c>
      <c r="F6" s="67" t="s">
        <v>276</v>
      </c>
      <c r="G6" s="67" t="s">
        <v>144</v>
      </c>
      <c r="H6" s="67" t="s">
        <v>145</v>
      </c>
      <c r="I6" s="81" t="s">
        <v>146</v>
      </c>
      <c r="J6" s="81" t="s">
        <v>147</v>
      </c>
      <c r="K6" s="81" t="s">
        <v>253</v>
      </c>
      <c r="L6" s="81" t="s">
        <v>149</v>
      </c>
      <c r="M6" s="93" t="s">
        <v>97</v>
      </c>
      <c r="N6" s="65" t="s">
        <v>152</v>
      </c>
    </row>
    <row r="7" spans="1:16" s="111" customFormat="1" x14ac:dyDescent="0.25">
      <c r="A7" s="75">
        <v>0</v>
      </c>
      <c r="B7" s="68" t="s">
        <v>455</v>
      </c>
      <c r="C7" s="75" t="str">
        <f>VLOOKUP(B7,'Measure&amp;Incentive Picklist'!E:J,2,FALSE)</f>
        <v>REF-STRIP-001</v>
      </c>
      <c r="D7" s="68" t="s">
        <v>420</v>
      </c>
      <c r="E7" s="75">
        <v>4</v>
      </c>
      <c r="F7" s="68" t="s">
        <v>456</v>
      </c>
      <c r="G7" s="68" t="s">
        <v>163</v>
      </c>
      <c r="H7" s="68" t="s">
        <v>164</v>
      </c>
      <c r="I7" s="82">
        <v>1000</v>
      </c>
      <c r="J7" s="82">
        <v>5000</v>
      </c>
      <c r="K7" s="82">
        <f>$I7+$J7</f>
        <v>6000</v>
      </c>
      <c r="L7" s="95" t="str">
        <f t="shared" ref="L7:L70" si="0">IF(ISTEXT(B7),"Contact ConEd","")</f>
        <v>Contact ConEd</v>
      </c>
      <c r="M7" s="68" t="s">
        <v>165</v>
      </c>
      <c r="N7" s="111" t="s">
        <v>272</v>
      </c>
      <c r="O7" s="111" t="s">
        <v>167</v>
      </c>
      <c r="P7" s="111" t="s">
        <v>302</v>
      </c>
    </row>
    <row r="8" spans="1:16" ht="15.75" customHeight="1" x14ac:dyDescent="0.25">
      <c r="A8" s="66">
        <v>1</v>
      </c>
      <c r="B8" s="69"/>
      <c r="C8" s="66" t="e">
        <f>VLOOKUP(B8,'Measure&amp;Incentive Picklist'!E:J,2,FALSE)</f>
        <v>#N/A</v>
      </c>
      <c r="D8" s="69"/>
      <c r="E8" s="70"/>
      <c r="F8" s="70"/>
      <c r="G8" s="69"/>
      <c r="H8" s="69"/>
      <c r="I8" s="71"/>
      <c r="J8" s="71"/>
      <c r="K8" s="72" t="str">
        <f>IF(AND(I8="",J8=""),"",$I8+$J8)</f>
        <v/>
      </c>
      <c r="L8" s="85" t="str">
        <f t="shared" si="0"/>
        <v/>
      </c>
      <c r="M8" s="127"/>
      <c r="N8" s="65">
        <f>IF(OR(B8&gt;"",D8&gt;0,E8&gt;0,F8&gt;"",G8&gt;0,H8&gt;0,I8&gt;0,J8&gt;0,M8&gt;0),1,0)</f>
        <v>0</v>
      </c>
      <c r="O8" s="65">
        <f t="shared" ref="O8:O39" si="1">IF(AND(B8&gt;0,ISERROR(N8)),1,0)</f>
        <v>0</v>
      </c>
      <c r="P8" s="65">
        <f>IF(ISERROR(K8),1,0)</f>
        <v>0</v>
      </c>
    </row>
    <row r="9" spans="1:16" x14ac:dyDescent="0.25">
      <c r="A9" s="66">
        <f>A8+1</f>
        <v>2</v>
      </c>
      <c r="B9" s="69"/>
      <c r="C9" s="66" t="e">
        <f>VLOOKUP(B9,'Measure&amp;Incentive Picklist'!E:J,2,FALSE)</f>
        <v>#N/A</v>
      </c>
      <c r="D9" s="69"/>
      <c r="E9" s="70"/>
      <c r="F9" s="70"/>
      <c r="G9" s="69"/>
      <c r="H9" s="69"/>
      <c r="I9" s="71"/>
      <c r="J9" s="71"/>
      <c r="K9" s="72" t="str">
        <f t="shared" ref="K9:K72" si="2">IF(AND(I9="",J9=""),"",$I9+$J9)</f>
        <v/>
      </c>
      <c r="L9" s="85" t="str">
        <f t="shared" si="0"/>
        <v/>
      </c>
      <c r="M9" s="127"/>
      <c r="N9" s="65">
        <f t="shared" ref="N9:N72" si="3">IF(OR(B9&gt;"",D9&gt;0,E9&gt;0,F9&gt;"",G9&gt;0,H9&gt;0,I9&gt;0,J9&gt;0,M9&gt;0),1,0)</f>
        <v>0</v>
      </c>
      <c r="O9" s="65">
        <f t="shared" si="1"/>
        <v>0</v>
      </c>
      <c r="P9" s="65">
        <f t="shared" ref="P9:P72" si="4">IF(ISERROR(K9),1,0)</f>
        <v>0</v>
      </c>
    </row>
    <row r="10" spans="1:16" x14ac:dyDescent="0.25">
      <c r="A10" s="66">
        <f t="shared" ref="A10:A73" si="5">A9+1</f>
        <v>3</v>
      </c>
      <c r="B10" s="69"/>
      <c r="C10" s="66" t="e">
        <f>VLOOKUP(B10,'Measure&amp;Incentive Picklist'!E:J,2,FALSE)</f>
        <v>#N/A</v>
      </c>
      <c r="D10" s="69"/>
      <c r="E10" s="70"/>
      <c r="F10" s="70"/>
      <c r="G10" s="69"/>
      <c r="H10" s="69"/>
      <c r="I10" s="71"/>
      <c r="J10" s="71"/>
      <c r="K10" s="72" t="str">
        <f t="shared" si="2"/>
        <v/>
      </c>
      <c r="L10" s="85" t="str">
        <f t="shared" si="0"/>
        <v/>
      </c>
      <c r="M10" s="127"/>
      <c r="N10" s="65">
        <f t="shared" si="3"/>
        <v>0</v>
      </c>
      <c r="O10" s="65">
        <f t="shared" si="1"/>
        <v>0</v>
      </c>
      <c r="P10" s="65">
        <f t="shared" si="4"/>
        <v>0</v>
      </c>
    </row>
    <row r="11" spans="1:16" x14ac:dyDescent="0.25">
      <c r="A11" s="66">
        <f t="shared" si="5"/>
        <v>4</v>
      </c>
      <c r="B11" s="69"/>
      <c r="C11" s="66" t="e">
        <f>VLOOKUP(B11,'Measure&amp;Incentive Picklist'!E:J,2,FALSE)</f>
        <v>#N/A</v>
      </c>
      <c r="D11" s="69"/>
      <c r="E11" s="70"/>
      <c r="F11" s="70"/>
      <c r="G11" s="69"/>
      <c r="H11" s="69"/>
      <c r="I11" s="71"/>
      <c r="J11" s="71"/>
      <c r="K11" s="72" t="str">
        <f t="shared" si="2"/>
        <v/>
      </c>
      <c r="L11" s="85" t="str">
        <f t="shared" si="0"/>
        <v/>
      </c>
      <c r="M11" s="127"/>
      <c r="N11" s="65">
        <f t="shared" si="3"/>
        <v>0</v>
      </c>
      <c r="O11" s="65">
        <f t="shared" si="1"/>
        <v>0</v>
      </c>
      <c r="P11" s="65">
        <f t="shared" si="4"/>
        <v>0</v>
      </c>
    </row>
    <row r="12" spans="1:16" x14ac:dyDescent="0.25">
      <c r="A12" s="66">
        <f t="shared" si="5"/>
        <v>5</v>
      </c>
      <c r="B12" s="69"/>
      <c r="C12" s="66" t="e">
        <f>VLOOKUP(B12,'Measure&amp;Incentive Picklist'!E:J,2,FALSE)</f>
        <v>#N/A</v>
      </c>
      <c r="D12" s="69"/>
      <c r="E12" s="70"/>
      <c r="F12" s="70"/>
      <c r="G12" s="69"/>
      <c r="H12" s="69"/>
      <c r="I12" s="71"/>
      <c r="J12" s="71"/>
      <c r="K12" s="72" t="str">
        <f t="shared" si="2"/>
        <v/>
      </c>
      <c r="L12" s="85" t="str">
        <f t="shared" si="0"/>
        <v/>
      </c>
      <c r="M12" s="127"/>
      <c r="N12" s="65">
        <f t="shared" si="3"/>
        <v>0</v>
      </c>
      <c r="O12" s="65">
        <f t="shared" si="1"/>
        <v>0</v>
      </c>
      <c r="P12" s="65">
        <f t="shared" si="4"/>
        <v>0</v>
      </c>
    </row>
    <row r="13" spans="1:16" x14ac:dyDescent="0.25">
      <c r="A13" s="66">
        <f t="shared" si="5"/>
        <v>6</v>
      </c>
      <c r="B13" s="69"/>
      <c r="C13" s="66" t="e">
        <f>VLOOKUP(B13,'Measure&amp;Incentive Picklist'!E:J,2,FALSE)</f>
        <v>#N/A</v>
      </c>
      <c r="D13" s="69"/>
      <c r="E13" s="70"/>
      <c r="F13" s="70"/>
      <c r="G13" s="69"/>
      <c r="H13" s="69"/>
      <c r="I13" s="71"/>
      <c r="J13" s="71"/>
      <c r="K13" s="72" t="str">
        <f t="shared" si="2"/>
        <v/>
      </c>
      <c r="L13" s="85" t="str">
        <f t="shared" si="0"/>
        <v/>
      </c>
      <c r="M13" s="127"/>
      <c r="N13" s="65">
        <f t="shared" si="3"/>
        <v>0</v>
      </c>
      <c r="O13" s="65">
        <f t="shared" si="1"/>
        <v>0</v>
      </c>
      <c r="P13" s="65">
        <f t="shared" si="4"/>
        <v>0</v>
      </c>
    </row>
    <row r="14" spans="1:16" x14ac:dyDescent="0.25">
      <c r="A14" s="66">
        <f t="shared" si="5"/>
        <v>7</v>
      </c>
      <c r="B14" s="69"/>
      <c r="C14" s="66" t="e">
        <f>VLOOKUP(B14,'Measure&amp;Incentive Picklist'!E:J,2,FALSE)</f>
        <v>#N/A</v>
      </c>
      <c r="D14" s="69"/>
      <c r="E14" s="70"/>
      <c r="F14" s="70"/>
      <c r="G14" s="69"/>
      <c r="H14" s="69"/>
      <c r="I14" s="71"/>
      <c r="J14" s="71"/>
      <c r="K14" s="72" t="str">
        <f t="shared" si="2"/>
        <v/>
      </c>
      <c r="L14" s="85" t="str">
        <f t="shared" si="0"/>
        <v/>
      </c>
      <c r="M14" s="127"/>
      <c r="N14" s="65">
        <f t="shared" si="3"/>
        <v>0</v>
      </c>
      <c r="O14" s="65">
        <f t="shared" si="1"/>
        <v>0</v>
      </c>
      <c r="P14" s="65">
        <f t="shared" si="4"/>
        <v>0</v>
      </c>
    </row>
    <row r="15" spans="1:16" x14ac:dyDescent="0.25">
      <c r="A15" s="66">
        <f t="shared" si="5"/>
        <v>8</v>
      </c>
      <c r="B15" s="69"/>
      <c r="C15" s="66" t="e">
        <f>VLOOKUP(B15,'Measure&amp;Incentive Picklist'!E:J,2,FALSE)</f>
        <v>#N/A</v>
      </c>
      <c r="D15" s="69"/>
      <c r="E15" s="70"/>
      <c r="F15" s="70"/>
      <c r="G15" s="69"/>
      <c r="H15" s="69"/>
      <c r="I15" s="71"/>
      <c r="J15" s="71"/>
      <c r="K15" s="72" t="str">
        <f t="shared" si="2"/>
        <v/>
      </c>
      <c r="L15" s="85" t="str">
        <f t="shared" si="0"/>
        <v/>
      </c>
      <c r="M15" s="127"/>
      <c r="N15" s="65">
        <f t="shared" si="3"/>
        <v>0</v>
      </c>
      <c r="O15" s="65">
        <f t="shared" si="1"/>
        <v>0</v>
      </c>
      <c r="P15" s="65">
        <f t="shared" si="4"/>
        <v>0</v>
      </c>
    </row>
    <row r="16" spans="1:16" x14ac:dyDescent="0.25">
      <c r="A16" s="66">
        <f t="shared" si="5"/>
        <v>9</v>
      </c>
      <c r="B16" s="69"/>
      <c r="C16" s="66" t="e">
        <f>VLOOKUP(B16,'Measure&amp;Incentive Picklist'!E:J,2,FALSE)</f>
        <v>#N/A</v>
      </c>
      <c r="D16" s="69"/>
      <c r="E16" s="70"/>
      <c r="F16" s="70"/>
      <c r="G16" s="69"/>
      <c r="H16" s="69"/>
      <c r="I16" s="71"/>
      <c r="J16" s="71"/>
      <c r="K16" s="72" t="str">
        <f t="shared" si="2"/>
        <v/>
      </c>
      <c r="L16" s="85" t="str">
        <f t="shared" si="0"/>
        <v/>
      </c>
      <c r="M16" s="127"/>
      <c r="N16" s="65">
        <f t="shared" si="3"/>
        <v>0</v>
      </c>
      <c r="O16" s="65">
        <f t="shared" si="1"/>
        <v>0</v>
      </c>
      <c r="P16" s="65">
        <f t="shared" si="4"/>
        <v>0</v>
      </c>
    </row>
    <row r="17" spans="1:16" x14ac:dyDescent="0.25">
      <c r="A17" s="66">
        <f t="shared" si="5"/>
        <v>10</v>
      </c>
      <c r="B17" s="69"/>
      <c r="C17" s="66" t="e">
        <f>VLOOKUP(B17,'Measure&amp;Incentive Picklist'!E:J,2,FALSE)</f>
        <v>#N/A</v>
      </c>
      <c r="D17" s="69"/>
      <c r="E17" s="70"/>
      <c r="F17" s="70"/>
      <c r="G17" s="69"/>
      <c r="H17" s="69"/>
      <c r="I17" s="71"/>
      <c r="J17" s="71"/>
      <c r="K17" s="72" t="str">
        <f t="shared" si="2"/>
        <v/>
      </c>
      <c r="L17" s="85" t="str">
        <f t="shared" si="0"/>
        <v/>
      </c>
      <c r="M17" s="127"/>
      <c r="N17" s="65">
        <f t="shared" si="3"/>
        <v>0</v>
      </c>
      <c r="O17" s="65">
        <f t="shared" si="1"/>
        <v>0</v>
      </c>
      <c r="P17" s="65">
        <f t="shared" si="4"/>
        <v>0</v>
      </c>
    </row>
    <row r="18" spans="1:16" x14ac:dyDescent="0.25">
      <c r="A18" s="66">
        <f t="shared" si="5"/>
        <v>11</v>
      </c>
      <c r="B18" s="69"/>
      <c r="C18" s="66" t="e">
        <f>VLOOKUP(B18,'Measure&amp;Incentive Picklist'!E:J,2,FALSE)</f>
        <v>#N/A</v>
      </c>
      <c r="D18" s="69"/>
      <c r="E18" s="70"/>
      <c r="F18" s="70"/>
      <c r="G18" s="69"/>
      <c r="H18" s="69"/>
      <c r="I18" s="71"/>
      <c r="J18" s="71"/>
      <c r="K18" s="72" t="str">
        <f t="shared" si="2"/>
        <v/>
      </c>
      <c r="L18" s="85" t="str">
        <f t="shared" si="0"/>
        <v/>
      </c>
      <c r="M18" s="127"/>
      <c r="N18" s="65">
        <f t="shared" si="3"/>
        <v>0</v>
      </c>
      <c r="O18" s="65">
        <f t="shared" si="1"/>
        <v>0</v>
      </c>
      <c r="P18" s="65">
        <f t="shared" si="4"/>
        <v>0</v>
      </c>
    </row>
    <row r="19" spans="1:16" x14ac:dyDescent="0.25">
      <c r="A19" s="66">
        <f t="shared" si="5"/>
        <v>12</v>
      </c>
      <c r="B19" s="69"/>
      <c r="C19" s="66" t="e">
        <f>VLOOKUP(B19,'Measure&amp;Incentive Picklist'!E:J,2,FALSE)</f>
        <v>#N/A</v>
      </c>
      <c r="D19" s="69"/>
      <c r="E19" s="70"/>
      <c r="F19" s="70"/>
      <c r="G19" s="69"/>
      <c r="H19" s="69"/>
      <c r="I19" s="71"/>
      <c r="J19" s="71"/>
      <c r="K19" s="72" t="str">
        <f t="shared" si="2"/>
        <v/>
      </c>
      <c r="L19" s="85" t="str">
        <f t="shared" si="0"/>
        <v/>
      </c>
      <c r="M19" s="127"/>
      <c r="N19" s="65">
        <f t="shared" si="3"/>
        <v>0</v>
      </c>
      <c r="O19" s="65">
        <f t="shared" si="1"/>
        <v>0</v>
      </c>
      <c r="P19" s="65">
        <f t="shared" si="4"/>
        <v>0</v>
      </c>
    </row>
    <row r="20" spans="1:16" x14ac:dyDescent="0.25">
      <c r="A20" s="66">
        <f t="shared" si="5"/>
        <v>13</v>
      </c>
      <c r="B20" s="69"/>
      <c r="C20" s="66" t="e">
        <f>VLOOKUP(B20,'Measure&amp;Incentive Picklist'!E:J,2,FALSE)</f>
        <v>#N/A</v>
      </c>
      <c r="D20" s="69"/>
      <c r="E20" s="70"/>
      <c r="F20" s="70"/>
      <c r="G20" s="69"/>
      <c r="H20" s="69"/>
      <c r="I20" s="71"/>
      <c r="J20" s="71"/>
      <c r="K20" s="72" t="str">
        <f t="shared" si="2"/>
        <v/>
      </c>
      <c r="L20" s="85" t="str">
        <f t="shared" si="0"/>
        <v/>
      </c>
      <c r="M20" s="127"/>
      <c r="N20" s="65">
        <f t="shared" si="3"/>
        <v>0</v>
      </c>
      <c r="O20" s="65">
        <f t="shared" si="1"/>
        <v>0</v>
      </c>
      <c r="P20" s="65">
        <f t="shared" si="4"/>
        <v>0</v>
      </c>
    </row>
    <row r="21" spans="1:16" x14ac:dyDescent="0.25">
      <c r="A21" s="66">
        <f t="shared" si="5"/>
        <v>14</v>
      </c>
      <c r="B21" s="69"/>
      <c r="C21" s="66" t="e">
        <f>VLOOKUP(B21,'Measure&amp;Incentive Picklist'!E:J,2,FALSE)</f>
        <v>#N/A</v>
      </c>
      <c r="D21" s="69"/>
      <c r="E21" s="70"/>
      <c r="F21" s="70"/>
      <c r="G21" s="69"/>
      <c r="H21" s="69"/>
      <c r="I21" s="71"/>
      <c r="J21" s="71"/>
      <c r="K21" s="72" t="str">
        <f t="shared" si="2"/>
        <v/>
      </c>
      <c r="L21" s="85" t="str">
        <f t="shared" si="0"/>
        <v/>
      </c>
      <c r="M21" s="127"/>
      <c r="N21" s="65">
        <f t="shared" si="3"/>
        <v>0</v>
      </c>
      <c r="O21" s="65">
        <f t="shared" si="1"/>
        <v>0</v>
      </c>
      <c r="P21" s="65">
        <f t="shared" si="4"/>
        <v>0</v>
      </c>
    </row>
    <row r="22" spans="1:16" x14ac:dyDescent="0.25">
      <c r="A22" s="66">
        <f t="shared" si="5"/>
        <v>15</v>
      </c>
      <c r="B22" s="69"/>
      <c r="C22" s="66" t="e">
        <f>VLOOKUP(B22,'Measure&amp;Incentive Picklist'!E:J,2,FALSE)</f>
        <v>#N/A</v>
      </c>
      <c r="D22" s="69"/>
      <c r="E22" s="70"/>
      <c r="F22" s="70"/>
      <c r="G22" s="69"/>
      <c r="H22" s="69"/>
      <c r="I22" s="71"/>
      <c r="J22" s="71"/>
      <c r="K22" s="72" t="str">
        <f t="shared" si="2"/>
        <v/>
      </c>
      <c r="L22" s="85" t="str">
        <f t="shared" si="0"/>
        <v/>
      </c>
      <c r="M22" s="127"/>
      <c r="N22" s="65">
        <f t="shared" si="3"/>
        <v>0</v>
      </c>
      <c r="O22" s="65">
        <f t="shared" si="1"/>
        <v>0</v>
      </c>
      <c r="P22" s="65">
        <f t="shared" si="4"/>
        <v>0</v>
      </c>
    </row>
    <row r="23" spans="1:16" x14ac:dyDescent="0.25">
      <c r="A23" s="66">
        <f t="shared" si="5"/>
        <v>16</v>
      </c>
      <c r="B23" s="69"/>
      <c r="C23" s="66" t="e">
        <f>VLOOKUP(B23,'Measure&amp;Incentive Picklist'!E:J,2,FALSE)</f>
        <v>#N/A</v>
      </c>
      <c r="D23" s="69"/>
      <c r="E23" s="70"/>
      <c r="F23" s="70"/>
      <c r="G23" s="69"/>
      <c r="H23" s="69"/>
      <c r="I23" s="71"/>
      <c r="J23" s="71"/>
      <c r="K23" s="72" t="str">
        <f t="shared" si="2"/>
        <v/>
      </c>
      <c r="L23" s="85" t="str">
        <f t="shared" si="0"/>
        <v/>
      </c>
      <c r="M23" s="127"/>
      <c r="N23" s="65">
        <f t="shared" si="3"/>
        <v>0</v>
      </c>
      <c r="O23" s="65">
        <f t="shared" si="1"/>
        <v>0</v>
      </c>
      <c r="P23" s="65">
        <f t="shared" si="4"/>
        <v>0</v>
      </c>
    </row>
    <row r="24" spans="1:16" x14ac:dyDescent="0.25">
      <c r="A24" s="66">
        <f t="shared" si="5"/>
        <v>17</v>
      </c>
      <c r="B24" s="69"/>
      <c r="C24" s="66" t="e">
        <f>VLOOKUP(B24,'Measure&amp;Incentive Picklist'!E:J,2,FALSE)</f>
        <v>#N/A</v>
      </c>
      <c r="D24" s="69"/>
      <c r="E24" s="70"/>
      <c r="F24" s="70"/>
      <c r="G24" s="69"/>
      <c r="H24" s="69"/>
      <c r="I24" s="71"/>
      <c r="J24" s="71"/>
      <c r="K24" s="72" t="str">
        <f t="shared" si="2"/>
        <v/>
      </c>
      <c r="L24" s="85" t="str">
        <f t="shared" si="0"/>
        <v/>
      </c>
      <c r="M24" s="127"/>
      <c r="N24" s="65">
        <f t="shared" si="3"/>
        <v>0</v>
      </c>
      <c r="O24" s="65">
        <f t="shared" si="1"/>
        <v>0</v>
      </c>
      <c r="P24" s="65">
        <f t="shared" si="4"/>
        <v>0</v>
      </c>
    </row>
    <row r="25" spans="1:16" x14ac:dyDescent="0.25">
      <c r="A25" s="66">
        <f t="shared" si="5"/>
        <v>18</v>
      </c>
      <c r="B25" s="69"/>
      <c r="C25" s="66" t="e">
        <f>VLOOKUP(B25,'Measure&amp;Incentive Picklist'!E:J,2,FALSE)</f>
        <v>#N/A</v>
      </c>
      <c r="D25" s="69"/>
      <c r="E25" s="70"/>
      <c r="F25" s="70"/>
      <c r="G25" s="69"/>
      <c r="H25" s="69"/>
      <c r="I25" s="71"/>
      <c r="J25" s="71"/>
      <c r="K25" s="72" t="str">
        <f t="shared" si="2"/>
        <v/>
      </c>
      <c r="L25" s="85" t="str">
        <f t="shared" si="0"/>
        <v/>
      </c>
      <c r="M25" s="127"/>
      <c r="N25" s="65">
        <f t="shared" si="3"/>
        <v>0</v>
      </c>
      <c r="O25" s="65">
        <f t="shared" si="1"/>
        <v>0</v>
      </c>
      <c r="P25" s="65">
        <f t="shared" si="4"/>
        <v>0</v>
      </c>
    </row>
    <row r="26" spans="1:16" x14ac:dyDescent="0.25">
      <c r="A26" s="66">
        <f t="shared" si="5"/>
        <v>19</v>
      </c>
      <c r="B26" s="69"/>
      <c r="C26" s="66" t="e">
        <f>VLOOKUP(B26,'Measure&amp;Incentive Picklist'!E:J,2,FALSE)</f>
        <v>#N/A</v>
      </c>
      <c r="D26" s="69"/>
      <c r="E26" s="70"/>
      <c r="F26" s="70"/>
      <c r="G26" s="69"/>
      <c r="H26" s="69"/>
      <c r="I26" s="71"/>
      <c r="J26" s="71"/>
      <c r="K26" s="72" t="str">
        <f t="shared" si="2"/>
        <v/>
      </c>
      <c r="L26" s="85" t="str">
        <f t="shared" si="0"/>
        <v/>
      </c>
      <c r="M26" s="127"/>
      <c r="N26" s="65">
        <f t="shared" si="3"/>
        <v>0</v>
      </c>
      <c r="O26" s="65">
        <f t="shared" si="1"/>
        <v>0</v>
      </c>
      <c r="P26" s="65">
        <f t="shared" si="4"/>
        <v>0</v>
      </c>
    </row>
    <row r="27" spans="1:16" x14ac:dyDescent="0.25">
      <c r="A27" s="66">
        <f t="shared" si="5"/>
        <v>20</v>
      </c>
      <c r="B27" s="69"/>
      <c r="C27" s="66" t="e">
        <f>VLOOKUP(B27,'Measure&amp;Incentive Picklist'!E:J,2,FALSE)</f>
        <v>#N/A</v>
      </c>
      <c r="D27" s="69"/>
      <c r="E27" s="70"/>
      <c r="F27" s="70"/>
      <c r="G27" s="69"/>
      <c r="H27" s="69"/>
      <c r="I27" s="71"/>
      <c r="J27" s="71"/>
      <c r="K27" s="72" t="str">
        <f t="shared" si="2"/>
        <v/>
      </c>
      <c r="L27" s="85" t="str">
        <f t="shared" si="0"/>
        <v/>
      </c>
      <c r="M27" s="127"/>
      <c r="N27" s="65">
        <f t="shared" si="3"/>
        <v>0</v>
      </c>
      <c r="O27" s="65">
        <f t="shared" si="1"/>
        <v>0</v>
      </c>
      <c r="P27" s="65">
        <f t="shared" si="4"/>
        <v>0</v>
      </c>
    </row>
    <row r="28" spans="1:16" x14ac:dyDescent="0.25">
      <c r="A28" s="66">
        <f t="shared" si="5"/>
        <v>21</v>
      </c>
      <c r="B28" s="69"/>
      <c r="C28" s="66" t="e">
        <f>VLOOKUP(B28,'Measure&amp;Incentive Picklist'!E:J,2,FALSE)</f>
        <v>#N/A</v>
      </c>
      <c r="D28" s="69"/>
      <c r="E28" s="70"/>
      <c r="F28" s="70"/>
      <c r="G28" s="69"/>
      <c r="H28" s="69"/>
      <c r="I28" s="71"/>
      <c r="J28" s="71"/>
      <c r="K28" s="72" t="str">
        <f t="shared" si="2"/>
        <v/>
      </c>
      <c r="L28" s="85" t="str">
        <f t="shared" si="0"/>
        <v/>
      </c>
      <c r="M28" s="127"/>
      <c r="N28" s="65">
        <f t="shared" si="3"/>
        <v>0</v>
      </c>
      <c r="O28" s="65">
        <f t="shared" si="1"/>
        <v>0</v>
      </c>
      <c r="P28" s="65">
        <f t="shared" si="4"/>
        <v>0</v>
      </c>
    </row>
    <row r="29" spans="1:16" x14ac:dyDescent="0.25">
      <c r="A29" s="66">
        <f t="shared" si="5"/>
        <v>22</v>
      </c>
      <c r="B29" s="69"/>
      <c r="C29" s="66" t="e">
        <f>VLOOKUP(B29,'Measure&amp;Incentive Picklist'!E:J,2,FALSE)</f>
        <v>#N/A</v>
      </c>
      <c r="D29" s="69"/>
      <c r="E29" s="70"/>
      <c r="F29" s="70"/>
      <c r="G29" s="69"/>
      <c r="H29" s="69"/>
      <c r="I29" s="71"/>
      <c r="J29" s="71"/>
      <c r="K29" s="72" t="str">
        <f t="shared" si="2"/>
        <v/>
      </c>
      <c r="L29" s="85" t="str">
        <f t="shared" si="0"/>
        <v/>
      </c>
      <c r="M29" s="127"/>
      <c r="N29" s="65">
        <f t="shared" si="3"/>
        <v>0</v>
      </c>
      <c r="O29" s="65">
        <f t="shared" si="1"/>
        <v>0</v>
      </c>
      <c r="P29" s="65">
        <f t="shared" si="4"/>
        <v>0</v>
      </c>
    </row>
    <row r="30" spans="1:16" x14ac:dyDescent="0.25">
      <c r="A30" s="66">
        <f t="shared" si="5"/>
        <v>23</v>
      </c>
      <c r="B30" s="69"/>
      <c r="C30" s="66" t="e">
        <f>VLOOKUP(B30,'Measure&amp;Incentive Picklist'!E:J,2,FALSE)</f>
        <v>#N/A</v>
      </c>
      <c r="D30" s="69"/>
      <c r="E30" s="70"/>
      <c r="F30" s="70"/>
      <c r="G30" s="69"/>
      <c r="H30" s="69"/>
      <c r="I30" s="71"/>
      <c r="J30" s="71"/>
      <c r="K30" s="72" t="str">
        <f t="shared" si="2"/>
        <v/>
      </c>
      <c r="L30" s="85" t="str">
        <f t="shared" si="0"/>
        <v/>
      </c>
      <c r="M30" s="127"/>
      <c r="N30" s="65">
        <f t="shared" si="3"/>
        <v>0</v>
      </c>
      <c r="O30" s="65">
        <f t="shared" si="1"/>
        <v>0</v>
      </c>
      <c r="P30" s="65">
        <f t="shared" si="4"/>
        <v>0</v>
      </c>
    </row>
    <row r="31" spans="1:16" x14ac:dyDescent="0.25">
      <c r="A31" s="66">
        <f t="shared" si="5"/>
        <v>24</v>
      </c>
      <c r="B31" s="69"/>
      <c r="C31" s="66" t="e">
        <f>VLOOKUP(B31,'Measure&amp;Incentive Picklist'!E:J,2,FALSE)</f>
        <v>#N/A</v>
      </c>
      <c r="D31" s="69"/>
      <c r="E31" s="70"/>
      <c r="F31" s="70"/>
      <c r="G31" s="69"/>
      <c r="H31" s="69"/>
      <c r="I31" s="71"/>
      <c r="J31" s="71"/>
      <c r="K31" s="72" t="str">
        <f t="shared" si="2"/>
        <v/>
      </c>
      <c r="L31" s="85" t="str">
        <f t="shared" si="0"/>
        <v/>
      </c>
      <c r="M31" s="127"/>
      <c r="N31" s="65">
        <f t="shared" si="3"/>
        <v>0</v>
      </c>
      <c r="O31" s="65">
        <f t="shared" si="1"/>
        <v>0</v>
      </c>
      <c r="P31" s="65">
        <f t="shared" si="4"/>
        <v>0</v>
      </c>
    </row>
    <row r="32" spans="1:16" x14ac:dyDescent="0.25">
      <c r="A32" s="66">
        <f t="shared" si="5"/>
        <v>25</v>
      </c>
      <c r="B32" s="69"/>
      <c r="C32" s="66" t="e">
        <f>VLOOKUP(B32,'Measure&amp;Incentive Picklist'!E:J,2,FALSE)</f>
        <v>#N/A</v>
      </c>
      <c r="D32" s="69"/>
      <c r="E32" s="70"/>
      <c r="F32" s="70"/>
      <c r="G32" s="69"/>
      <c r="H32" s="69"/>
      <c r="I32" s="71"/>
      <c r="J32" s="71"/>
      <c r="K32" s="72" t="str">
        <f t="shared" si="2"/>
        <v/>
      </c>
      <c r="L32" s="85" t="str">
        <f t="shared" si="0"/>
        <v/>
      </c>
      <c r="M32" s="127"/>
      <c r="N32" s="65">
        <f t="shared" si="3"/>
        <v>0</v>
      </c>
      <c r="O32" s="65">
        <f t="shared" si="1"/>
        <v>0</v>
      </c>
      <c r="P32" s="65">
        <f t="shared" si="4"/>
        <v>0</v>
      </c>
    </row>
    <row r="33" spans="1:16" x14ac:dyDescent="0.25">
      <c r="A33" s="66">
        <f t="shared" si="5"/>
        <v>26</v>
      </c>
      <c r="B33" s="69"/>
      <c r="C33" s="66" t="e">
        <f>VLOOKUP(B33,'Measure&amp;Incentive Picklist'!E:J,2,FALSE)</f>
        <v>#N/A</v>
      </c>
      <c r="D33" s="69"/>
      <c r="E33" s="70"/>
      <c r="F33" s="70"/>
      <c r="G33" s="69"/>
      <c r="H33" s="69"/>
      <c r="I33" s="71"/>
      <c r="J33" s="71"/>
      <c r="K33" s="72" t="str">
        <f t="shared" si="2"/>
        <v/>
      </c>
      <c r="L33" s="85" t="str">
        <f t="shared" si="0"/>
        <v/>
      </c>
      <c r="M33" s="127"/>
      <c r="N33" s="65">
        <f t="shared" si="3"/>
        <v>0</v>
      </c>
      <c r="O33" s="65">
        <f t="shared" si="1"/>
        <v>0</v>
      </c>
      <c r="P33" s="65">
        <f t="shared" si="4"/>
        <v>0</v>
      </c>
    </row>
    <row r="34" spans="1:16" x14ac:dyDescent="0.25">
      <c r="A34" s="66">
        <f t="shared" si="5"/>
        <v>27</v>
      </c>
      <c r="B34" s="69"/>
      <c r="C34" s="66" t="e">
        <f>VLOOKUP(B34,'Measure&amp;Incentive Picklist'!E:J,2,FALSE)</f>
        <v>#N/A</v>
      </c>
      <c r="D34" s="69"/>
      <c r="E34" s="70"/>
      <c r="F34" s="70"/>
      <c r="G34" s="69"/>
      <c r="H34" s="69"/>
      <c r="I34" s="71"/>
      <c r="J34" s="71"/>
      <c r="K34" s="72" t="str">
        <f t="shared" si="2"/>
        <v/>
      </c>
      <c r="L34" s="85" t="str">
        <f t="shared" si="0"/>
        <v/>
      </c>
      <c r="M34" s="127"/>
      <c r="N34" s="65">
        <f t="shared" si="3"/>
        <v>0</v>
      </c>
      <c r="O34" s="65">
        <f t="shared" si="1"/>
        <v>0</v>
      </c>
      <c r="P34" s="65">
        <f t="shared" si="4"/>
        <v>0</v>
      </c>
    </row>
    <row r="35" spans="1:16" x14ac:dyDescent="0.25">
      <c r="A35" s="66">
        <f t="shared" si="5"/>
        <v>28</v>
      </c>
      <c r="B35" s="69"/>
      <c r="C35" s="66" t="e">
        <f>VLOOKUP(B35,'Measure&amp;Incentive Picklist'!E:J,2,FALSE)</f>
        <v>#N/A</v>
      </c>
      <c r="D35" s="69"/>
      <c r="E35" s="70"/>
      <c r="F35" s="70"/>
      <c r="G35" s="69"/>
      <c r="H35" s="69"/>
      <c r="I35" s="71"/>
      <c r="J35" s="71"/>
      <c r="K35" s="72" t="str">
        <f t="shared" si="2"/>
        <v/>
      </c>
      <c r="L35" s="85" t="str">
        <f t="shared" si="0"/>
        <v/>
      </c>
      <c r="M35" s="127"/>
      <c r="N35" s="65">
        <f t="shared" si="3"/>
        <v>0</v>
      </c>
      <c r="O35" s="65">
        <f t="shared" si="1"/>
        <v>0</v>
      </c>
      <c r="P35" s="65">
        <f t="shared" si="4"/>
        <v>0</v>
      </c>
    </row>
    <row r="36" spans="1:16" x14ac:dyDescent="0.25">
      <c r="A36" s="66">
        <f t="shared" si="5"/>
        <v>29</v>
      </c>
      <c r="B36" s="69"/>
      <c r="C36" s="66" t="e">
        <f>VLOOKUP(B36,'Measure&amp;Incentive Picklist'!E:J,2,FALSE)</f>
        <v>#N/A</v>
      </c>
      <c r="D36" s="69"/>
      <c r="E36" s="70"/>
      <c r="F36" s="70"/>
      <c r="G36" s="69"/>
      <c r="H36" s="69"/>
      <c r="I36" s="71"/>
      <c r="J36" s="71"/>
      <c r="K36" s="72" t="str">
        <f t="shared" si="2"/>
        <v/>
      </c>
      <c r="L36" s="85" t="str">
        <f t="shared" si="0"/>
        <v/>
      </c>
      <c r="M36" s="127"/>
      <c r="N36" s="65">
        <f t="shared" si="3"/>
        <v>0</v>
      </c>
      <c r="O36" s="65">
        <f t="shared" si="1"/>
        <v>0</v>
      </c>
      <c r="P36" s="65">
        <f t="shared" si="4"/>
        <v>0</v>
      </c>
    </row>
    <row r="37" spans="1:16" x14ac:dyDescent="0.25">
      <c r="A37" s="66">
        <f t="shared" si="5"/>
        <v>30</v>
      </c>
      <c r="B37" s="69"/>
      <c r="C37" s="66" t="e">
        <f>VLOOKUP(B37,'Measure&amp;Incentive Picklist'!E:J,2,FALSE)</f>
        <v>#N/A</v>
      </c>
      <c r="D37" s="69"/>
      <c r="E37" s="70"/>
      <c r="F37" s="70"/>
      <c r="G37" s="69"/>
      <c r="H37" s="69"/>
      <c r="I37" s="71"/>
      <c r="J37" s="71"/>
      <c r="K37" s="72" t="str">
        <f t="shared" si="2"/>
        <v/>
      </c>
      <c r="L37" s="85" t="str">
        <f t="shared" si="0"/>
        <v/>
      </c>
      <c r="M37" s="127"/>
      <c r="N37" s="65">
        <f t="shared" si="3"/>
        <v>0</v>
      </c>
      <c r="O37" s="65">
        <f t="shared" si="1"/>
        <v>0</v>
      </c>
      <c r="P37" s="65">
        <f t="shared" si="4"/>
        <v>0</v>
      </c>
    </row>
    <row r="38" spans="1:16" x14ac:dyDescent="0.25">
      <c r="A38" s="66">
        <f t="shared" si="5"/>
        <v>31</v>
      </c>
      <c r="B38" s="69"/>
      <c r="C38" s="66" t="e">
        <f>VLOOKUP(B38,'Measure&amp;Incentive Picklist'!E:J,2,FALSE)</f>
        <v>#N/A</v>
      </c>
      <c r="D38" s="69"/>
      <c r="E38" s="70"/>
      <c r="F38" s="70"/>
      <c r="G38" s="69"/>
      <c r="H38" s="69"/>
      <c r="I38" s="71"/>
      <c r="J38" s="71"/>
      <c r="K38" s="72" t="str">
        <f t="shared" si="2"/>
        <v/>
      </c>
      <c r="L38" s="85" t="str">
        <f t="shared" si="0"/>
        <v/>
      </c>
      <c r="M38" s="127"/>
      <c r="N38" s="65">
        <f t="shared" si="3"/>
        <v>0</v>
      </c>
      <c r="O38" s="65">
        <f t="shared" si="1"/>
        <v>0</v>
      </c>
      <c r="P38" s="65">
        <f t="shared" si="4"/>
        <v>0</v>
      </c>
    </row>
    <row r="39" spans="1:16" x14ac:dyDescent="0.25">
      <c r="A39" s="66">
        <f t="shared" si="5"/>
        <v>32</v>
      </c>
      <c r="B39" s="69"/>
      <c r="C39" s="66" t="e">
        <f>VLOOKUP(B39,'Measure&amp;Incentive Picklist'!E:J,2,FALSE)</f>
        <v>#N/A</v>
      </c>
      <c r="D39" s="69"/>
      <c r="E39" s="70"/>
      <c r="F39" s="70"/>
      <c r="G39" s="69"/>
      <c r="H39" s="69"/>
      <c r="I39" s="71"/>
      <c r="J39" s="71"/>
      <c r="K39" s="72" t="str">
        <f t="shared" si="2"/>
        <v/>
      </c>
      <c r="L39" s="85" t="str">
        <f t="shared" si="0"/>
        <v/>
      </c>
      <c r="M39" s="127"/>
      <c r="N39" s="65">
        <f t="shared" si="3"/>
        <v>0</v>
      </c>
      <c r="O39" s="65">
        <f t="shared" si="1"/>
        <v>0</v>
      </c>
      <c r="P39" s="65">
        <f t="shared" si="4"/>
        <v>0</v>
      </c>
    </row>
    <row r="40" spans="1:16" x14ac:dyDescent="0.25">
      <c r="A40" s="66">
        <f t="shared" si="5"/>
        <v>33</v>
      </c>
      <c r="B40" s="69"/>
      <c r="C40" s="66" t="e">
        <f>VLOOKUP(B40,'Measure&amp;Incentive Picklist'!E:J,2,FALSE)</f>
        <v>#N/A</v>
      </c>
      <c r="D40" s="69"/>
      <c r="E40" s="70"/>
      <c r="F40" s="70"/>
      <c r="G40" s="69"/>
      <c r="H40" s="69"/>
      <c r="I40" s="71"/>
      <c r="J40" s="71"/>
      <c r="K40" s="72" t="str">
        <f t="shared" si="2"/>
        <v/>
      </c>
      <c r="L40" s="85" t="str">
        <f t="shared" si="0"/>
        <v/>
      </c>
      <c r="M40" s="127"/>
      <c r="N40" s="65">
        <f t="shared" si="3"/>
        <v>0</v>
      </c>
      <c r="O40" s="65">
        <f t="shared" ref="O40:O71" si="6">IF(AND(B40&gt;0,ISERROR(N40)),1,0)</f>
        <v>0</v>
      </c>
      <c r="P40" s="65">
        <f t="shared" si="4"/>
        <v>0</v>
      </c>
    </row>
    <row r="41" spans="1:16" x14ac:dyDescent="0.25">
      <c r="A41" s="66">
        <f t="shared" si="5"/>
        <v>34</v>
      </c>
      <c r="B41" s="69"/>
      <c r="C41" s="66" t="e">
        <f>VLOOKUP(B41,'Measure&amp;Incentive Picklist'!E:J,2,FALSE)</f>
        <v>#N/A</v>
      </c>
      <c r="D41" s="69"/>
      <c r="E41" s="70"/>
      <c r="F41" s="70"/>
      <c r="G41" s="69"/>
      <c r="H41" s="69"/>
      <c r="I41" s="71"/>
      <c r="J41" s="71"/>
      <c r="K41" s="72" t="str">
        <f t="shared" si="2"/>
        <v/>
      </c>
      <c r="L41" s="85" t="str">
        <f t="shared" si="0"/>
        <v/>
      </c>
      <c r="M41" s="127"/>
      <c r="N41" s="65">
        <f t="shared" si="3"/>
        <v>0</v>
      </c>
      <c r="O41" s="65">
        <f t="shared" si="6"/>
        <v>0</v>
      </c>
      <c r="P41" s="65">
        <f t="shared" si="4"/>
        <v>0</v>
      </c>
    </row>
    <row r="42" spans="1:16" x14ac:dyDescent="0.25">
      <c r="A42" s="66">
        <f t="shared" si="5"/>
        <v>35</v>
      </c>
      <c r="B42" s="69"/>
      <c r="C42" s="66" t="e">
        <f>VLOOKUP(B42,'Measure&amp;Incentive Picklist'!E:J,2,FALSE)</f>
        <v>#N/A</v>
      </c>
      <c r="D42" s="69"/>
      <c r="E42" s="70"/>
      <c r="F42" s="70"/>
      <c r="G42" s="69"/>
      <c r="H42" s="69"/>
      <c r="I42" s="71"/>
      <c r="J42" s="71"/>
      <c r="K42" s="72" t="str">
        <f t="shared" si="2"/>
        <v/>
      </c>
      <c r="L42" s="85" t="str">
        <f t="shared" si="0"/>
        <v/>
      </c>
      <c r="M42" s="127"/>
      <c r="N42" s="65">
        <f t="shared" si="3"/>
        <v>0</v>
      </c>
      <c r="O42" s="65">
        <f t="shared" si="6"/>
        <v>0</v>
      </c>
      <c r="P42" s="65">
        <f t="shared" si="4"/>
        <v>0</v>
      </c>
    </row>
    <row r="43" spans="1:16" x14ac:dyDescent="0.25">
      <c r="A43" s="66">
        <f t="shared" si="5"/>
        <v>36</v>
      </c>
      <c r="B43" s="69"/>
      <c r="C43" s="66" t="e">
        <f>VLOOKUP(B43,'Measure&amp;Incentive Picklist'!E:J,2,FALSE)</f>
        <v>#N/A</v>
      </c>
      <c r="D43" s="69"/>
      <c r="E43" s="70"/>
      <c r="F43" s="70"/>
      <c r="G43" s="69"/>
      <c r="H43" s="69"/>
      <c r="I43" s="71"/>
      <c r="J43" s="71"/>
      <c r="K43" s="72" t="str">
        <f t="shared" si="2"/>
        <v/>
      </c>
      <c r="L43" s="85" t="str">
        <f t="shared" si="0"/>
        <v/>
      </c>
      <c r="M43" s="127"/>
      <c r="N43" s="65">
        <f t="shared" si="3"/>
        <v>0</v>
      </c>
      <c r="O43" s="65">
        <f t="shared" si="6"/>
        <v>0</v>
      </c>
      <c r="P43" s="65">
        <f t="shared" si="4"/>
        <v>0</v>
      </c>
    </row>
    <row r="44" spans="1:16" x14ac:dyDescent="0.25">
      <c r="A44" s="66">
        <f t="shared" si="5"/>
        <v>37</v>
      </c>
      <c r="B44" s="69"/>
      <c r="C44" s="66" t="e">
        <f>VLOOKUP(B44,'Measure&amp;Incentive Picklist'!E:J,2,FALSE)</f>
        <v>#N/A</v>
      </c>
      <c r="D44" s="69"/>
      <c r="E44" s="70"/>
      <c r="F44" s="70"/>
      <c r="G44" s="69"/>
      <c r="H44" s="69"/>
      <c r="I44" s="71"/>
      <c r="J44" s="71"/>
      <c r="K44" s="72" t="str">
        <f t="shared" si="2"/>
        <v/>
      </c>
      <c r="L44" s="85" t="str">
        <f t="shared" si="0"/>
        <v/>
      </c>
      <c r="M44" s="127"/>
      <c r="N44" s="65">
        <f t="shared" si="3"/>
        <v>0</v>
      </c>
      <c r="O44" s="65">
        <f t="shared" si="6"/>
        <v>0</v>
      </c>
      <c r="P44" s="65">
        <f t="shared" si="4"/>
        <v>0</v>
      </c>
    </row>
    <row r="45" spans="1:16" x14ac:dyDescent="0.25">
      <c r="A45" s="66">
        <f t="shared" si="5"/>
        <v>38</v>
      </c>
      <c r="B45" s="69"/>
      <c r="C45" s="66" t="e">
        <f>VLOOKUP(B45,'Measure&amp;Incentive Picklist'!E:J,2,FALSE)</f>
        <v>#N/A</v>
      </c>
      <c r="D45" s="69"/>
      <c r="E45" s="70"/>
      <c r="F45" s="70"/>
      <c r="G45" s="69"/>
      <c r="H45" s="69"/>
      <c r="I45" s="71"/>
      <c r="J45" s="71"/>
      <c r="K45" s="72" t="str">
        <f t="shared" si="2"/>
        <v/>
      </c>
      <c r="L45" s="85" t="str">
        <f t="shared" si="0"/>
        <v/>
      </c>
      <c r="M45" s="127"/>
      <c r="N45" s="65">
        <f t="shared" si="3"/>
        <v>0</v>
      </c>
      <c r="O45" s="65">
        <f t="shared" si="6"/>
        <v>0</v>
      </c>
      <c r="P45" s="65">
        <f t="shared" si="4"/>
        <v>0</v>
      </c>
    </row>
    <row r="46" spans="1:16" x14ac:dyDescent="0.25">
      <c r="A46" s="66">
        <f t="shared" si="5"/>
        <v>39</v>
      </c>
      <c r="B46" s="69"/>
      <c r="C46" s="66" t="e">
        <f>VLOOKUP(B46,'Measure&amp;Incentive Picklist'!E:J,2,FALSE)</f>
        <v>#N/A</v>
      </c>
      <c r="D46" s="69"/>
      <c r="E46" s="70"/>
      <c r="F46" s="70"/>
      <c r="G46" s="69"/>
      <c r="H46" s="69"/>
      <c r="I46" s="71"/>
      <c r="J46" s="71"/>
      <c r="K46" s="72" t="str">
        <f t="shared" si="2"/>
        <v/>
      </c>
      <c r="L46" s="85" t="str">
        <f t="shared" si="0"/>
        <v/>
      </c>
      <c r="M46" s="127"/>
      <c r="N46" s="65">
        <f t="shared" si="3"/>
        <v>0</v>
      </c>
      <c r="O46" s="65">
        <f t="shared" si="6"/>
        <v>0</v>
      </c>
      <c r="P46" s="65">
        <f t="shared" si="4"/>
        <v>0</v>
      </c>
    </row>
    <row r="47" spans="1:16" x14ac:dyDescent="0.25">
      <c r="A47" s="66">
        <f t="shared" si="5"/>
        <v>40</v>
      </c>
      <c r="B47" s="69"/>
      <c r="C47" s="66" t="e">
        <f>VLOOKUP(B47,'Measure&amp;Incentive Picklist'!E:J,2,FALSE)</f>
        <v>#N/A</v>
      </c>
      <c r="D47" s="69"/>
      <c r="E47" s="70"/>
      <c r="F47" s="70"/>
      <c r="G47" s="69"/>
      <c r="H47" s="69"/>
      <c r="I47" s="71"/>
      <c r="J47" s="71"/>
      <c r="K47" s="72" t="str">
        <f t="shared" si="2"/>
        <v/>
      </c>
      <c r="L47" s="85" t="str">
        <f t="shared" si="0"/>
        <v/>
      </c>
      <c r="M47" s="127"/>
      <c r="N47" s="65">
        <f t="shared" si="3"/>
        <v>0</v>
      </c>
      <c r="O47" s="65">
        <f t="shared" si="6"/>
        <v>0</v>
      </c>
      <c r="P47" s="65">
        <f t="shared" si="4"/>
        <v>0</v>
      </c>
    </row>
    <row r="48" spans="1:16" x14ac:dyDescent="0.25">
      <c r="A48" s="66">
        <f t="shared" si="5"/>
        <v>41</v>
      </c>
      <c r="B48" s="69"/>
      <c r="C48" s="66" t="e">
        <f>VLOOKUP(B48,'Measure&amp;Incentive Picklist'!E:J,2,FALSE)</f>
        <v>#N/A</v>
      </c>
      <c r="D48" s="69"/>
      <c r="E48" s="70"/>
      <c r="F48" s="70"/>
      <c r="G48" s="69"/>
      <c r="H48" s="69"/>
      <c r="I48" s="71"/>
      <c r="J48" s="71"/>
      <c r="K48" s="72" t="str">
        <f t="shared" si="2"/>
        <v/>
      </c>
      <c r="L48" s="85" t="str">
        <f t="shared" si="0"/>
        <v/>
      </c>
      <c r="M48" s="127"/>
      <c r="N48" s="65">
        <f t="shared" si="3"/>
        <v>0</v>
      </c>
      <c r="O48" s="65">
        <f t="shared" si="6"/>
        <v>0</v>
      </c>
      <c r="P48" s="65">
        <f t="shared" si="4"/>
        <v>0</v>
      </c>
    </row>
    <row r="49" spans="1:16" x14ac:dyDescent="0.25">
      <c r="A49" s="66">
        <f t="shared" si="5"/>
        <v>42</v>
      </c>
      <c r="B49" s="69"/>
      <c r="C49" s="66" t="e">
        <f>VLOOKUP(B49,'Measure&amp;Incentive Picklist'!E:J,2,FALSE)</f>
        <v>#N/A</v>
      </c>
      <c r="D49" s="69"/>
      <c r="E49" s="70"/>
      <c r="F49" s="70"/>
      <c r="G49" s="69"/>
      <c r="H49" s="69"/>
      <c r="I49" s="71"/>
      <c r="J49" s="71"/>
      <c r="K49" s="72" t="str">
        <f t="shared" si="2"/>
        <v/>
      </c>
      <c r="L49" s="85" t="str">
        <f t="shared" si="0"/>
        <v/>
      </c>
      <c r="M49" s="127"/>
      <c r="N49" s="65">
        <f t="shared" si="3"/>
        <v>0</v>
      </c>
      <c r="O49" s="65">
        <f t="shared" si="6"/>
        <v>0</v>
      </c>
      <c r="P49" s="65">
        <f t="shared" si="4"/>
        <v>0</v>
      </c>
    </row>
    <row r="50" spans="1:16" x14ac:dyDescent="0.25">
      <c r="A50" s="66">
        <f t="shared" si="5"/>
        <v>43</v>
      </c>
      <c r="B50" s="69"/>
      <c r="C50" s="66" t="e">
        <f>VLOOKUP(B50,'Measure&amp;Incentive Picklist'!E:J,2,FALSE)</f>
        <v>#N/A</v>
      </c>
      <c r="D50" s="69"/>
      <c r="E50" s="70"/>
      <c r="F50" s="70"/>
      <c r="G50" s="69"/>
      <c r="H50" s="69"/>
      <c r="I50" s="71"/>
      <c r="J50" s="71"/>
      <c r="K50" s="72" t="str">
        <f t="shared" si="2"/>
        <v/>
      </c>
      <c r="L50" s="85" t="str">
        <f t="shared" si="0"/>
        <v/>
      </c>
      <c r="M50" s="127"/>
      <c r="N50" s="65">
        <f t="shared" si="3"/>
        <v>0</v>
      </c>
      <c r="O50" s="65">
        <f t="shared" si="6"/>
        <v>0</v>
      </c>
      <c r="P50" s="65">
        <f t="shared" si="4"/>
        <v>0</v>
      </c>
    </row>
    <row r="51" spans="1:16" x14ac:dyDescent="0.25">
      <c r="A51" s="66">
        <f t="shared" si="5"/>
        <v>44</v>
      </c>
      <c r="B51" s="69"/>
      <c r="C51" s="66" t="e">
        <f>VLOOKUP(B51,'Measure&amp;Incentive Picklist'!E:J,2,FALSE)</f>
        <v>#N/A</v>
      </c>
      <c r="D51" s="69"/>
      <c r="E51" s="70"/>
      <c r="F51" s="70"/>
      <c r="G51" s="69"/>
      <c r="H51" s="69"/>
      <c r="I51" s="71"/>
      <c r="J51" s="71"/>
      <c r="K51" s="72" t="str">
        <f t="shared" si="2"/>
        <v/>
      </c>
      <c r="L51" s="85" t="str">
        <f t="shared" si="0"/>
        <v/>
      </c>
      <c r="M51" s="127"/>
      <c r="N51" s="65">
        <f t="shared" si="3"/>
        <v>0</v>
      </c>
      <c r="O51" s="65">
        <f t="shared" si="6"/>
        <v>0</v>
      </c>
      <c r="P51" s="65">
        <f t="shared" si="4"/>
        <v>0</v>
      </c>
    </row>
    <row r="52" spans="1:16" x14ac:dyDescent="0.25">
      <c r="A52" s="66">
        <f t="shared" si="5"/>
        <v>45</v>
      </c>
      <c r="B52" s="69"/>
      <c r="C52" s="66" t="e">
        <f>VLOOKUP(B52,'Measure&amp;Incentive Picklist'!E:J,2,FALSE)</f>
        <v>#N/A</v>
      </c>
      <c r="D52" s="69"/>
      <c r="E52" s="70"/>
      <c r="F52" s="70"/>
      <c r="G52" s="69"/>
      <c r="H52" s="69"/>
      <c r="I52" s="71"/>
      <c r="J52" s="71"/>
      <c r="K52" s="72" t="str">
        <f t="shared" si="2"/>
        <v/>
      </c>
      <c r="L52" s="85" t="str">
        <f t="shared" si="0"/>
        <v/>
      </c>
      <c r="M52" s="127"/>
      <c r="N52" s="65">
        <f t="shared" si="3"/>
        <v>0</v>
      </c>
      <c r="O52" s="65">
        <f t="shared" si="6"/>
        <v>0</v>
      </c>
      <c r="P52" s="65">
        <f t="shared" si="4"/>
        <v>0</v>
      </c>
    </row>
    <row r="53" spans="1:16" x14ac:dyDescent="0.25">
      <c r="A53" s="66">
        <f t="shared" si="5"/>
        <v>46</v>
      </c>
      <c r="B53" s="69"/>
      <c r="C53" s="66" t="e">
        <f>VLOOKUP(B53,'Measure&amp;Incentive Picklist'!E:J,2,FALSE)</f>
        <v>#N/A</v>
      </c>
      <c r="D53" s="69"/>
      <c r="E53" s="70"/>
      <c r="F53" s="70"/>
      <c r="G53" s="69"/>
      <c r="H53" s="69"/>
      <c r="I53" s="71"/>
      <c r="J53" s="71"/>
      <c r="K53" s="72" t="str">
        <f t="shared" si="2"/>
        <v/>
      </c>
      <c r="L53" s="85" t="str">
        <f t="shared" si="0"/>
        <v/>
      </c>
      <c r="M53" s="127"/>
      <c r="N53" s="65">
        <f t="shared" si="3"/>
        <v>0</v>
      </c>
      <c r="O53" s="65">
        <f t="shared" si="6"/>
        <v>0</v>
      </c>
      <c r="P53" s="65">
        <f t="shared" si="4"/>
        <v>0</v>
      </c>
    </row>
    <row r="54" spans="1:16" x14ac:dyDescent="0.25">
      <c r="A54" s="66">
        <f t="shared" si="5"/>
        <v>47</v>
      </c>
      <c r="B54" s="69"/>
      <c r="C54" s="66" t="e">
        <f>VLOOKUP(B54,'Measure&amp;Incentive Picklist'!E:J,2,FALSE)</f>
        <v>#N/A</v>
      </c>
      <c r="D54" s="69"/>
      <c r="E54" s="70"/>
      <c r="F54" s="70"/>
      <c r="G54" s="69"/>
      <c r="H54" s="69"/>
      <c r="I54" s="71"/>
      <c r="J54" s="71"/>
      <c r="K54" s="72" t="str">
        <f t="shared" si="2"/>
        <v/>
      </c>
      <c r="L54" s="85" t="str">
        <f t="shared" si="0"/>
        <v/>
      </c>
      <c r="M54" s="127"/>
      <c r="N54" s="65">
        <f t="shared" si="3"/>
        <v>0</v>
      </c>
      <c r="O54" s="65">
        <f t="shared" si="6"/>
        <v>0</v>
      </c>
      <c r="P54" s="65">
        <f t="shared" si="4"/>
        <v>0</v>
      </c>
    </row>
    <row r="55" spans="1:16" x14ac:dyDescent="0.25">
      <c r="A55" s="66">
        <f t="shared" si="5"/>
        <v>48</v>
      </c>
      <c r="B55" s="69"/>
      <c r="C55" s="66" t="e">
        <f>VLOOKUP(B55,'Measure&amp;Incentive Picklist'!E:J,2,FALSE)</f>
        <v>#N/A</v>
      </c>
      <c r="D55" s="69"/>
      <c r="E55" s="70"/>
      <c r="F55" s="70"/>
      <c r="G55" s="69"/>
      <c r="H55" s="69"/>
      <c r="I55" s="71"/>
      <c r="J55" s="71"/>
      <c r="K55" s="72" t="str">
        <f t="shared" si="2"/>
        <v/>
      </c>
      <c r="L55" s="85" t="str">
        <f t="shared" si="0"/>
        <v/>
      </c>
      <c r="M55" s="127"/>
      <c r="N55" s="65">
        <f t="shared" si="3"/>
        <v>0</v>
      </c>
      <c r="O55" s="65">
        <f t="shared" si="6"/>
        <v>0</v>
      </c>
      <c r="P55" s="65">
        <f t="shared" si="4"/>
        <v>0</v>
      </c>
    </row>
    <row r="56" spans="1:16" x14ac:dyDescent="0.25">
      <c r="A56" s="66">
        <f t="shared" si="5"/>
        <v>49</v>
      </c>
      <c r="B56" s="69"/>
      <c r="C56" s="66" t="e">
        <f>VLOOKUP(B56,'Measure&amp;Incentive Picklist'!E:J,2,FALSE)</f>
        <v>#N/A</v>
      </c>
      <c r="D56" s="69"/>
      <c r="E56" s="70"/>
      <c r="F56" s="70"/>
      <c r="G56" s="69"/>
      <c r="H56" s="69"/>
      <c r="I56" s="71"/>
      <c r="J56" s="71"/>
      <c r="K56" s="72" t="str">
        <f t="shared" si="2"/>
        <v/>
      </c>
      <c r="L56" s="85" t="str">
        <f t="shared" si="0"/>
        <v/>
      </c>
      <c r="M56" s="127"/>
      <c r="N56" s="65">
        <f t="shared" si="3"/>
        <v>0</v>
      </c>
      <c r="O56" s="65">
        <f t="shared" si="6"/>
        <v>0</v>
      </c>
      <c r="P56" s="65">
        <f t="shared" si="4"/>
        <v>0</v>
      </c>
    </row>
    <row r="57" spans="1:16" x14ac:dyDescent="0.25">
      <c r="A57" s="66">
        <f t="shared" si="5"/>
        <v>50</v>
      </c>
      <c r="B57" s="69"/>
      <c r="C57" s="66" t="e">
        <f>VLOOKUP(B57,'Measure&amp;Incentive Picklist'!E:J,2,FALSE)</f>
        <v>#N/A</v>
      </c>
      <c r="D57" s="69"/>
      <c r="E57" s="70"/>
      <c r="F57" s="70"/>
      <c r="G57" s="69"/>
      <c r="H57" s="69"/>
      <c r="I57" s="71"/>
      <c r="J57" s="71"/>
      <c r="K57" s="72" t="str">
        <f t="shared" si="2"/>
        <v/>
      </c>
      <c r="L57" s="85" t="str">
        <f t="shared" si="0"/>
        <v/>
      </c>
      <c r="M57" s="127"/>
      <c r="N57" s="65">
        <f t="shared" si="3"/>
        <v>0</v>
      </c>
      <c r="O57" s="65">
        <f t="shared" si="6"/>
        <v>0</v>
      </c>
      <c r="P57" s="65">
        <f t="shared" si="4"/>
        <v>0</v>
      </c>
    </row>
    <row r="58" spans="1:16" x14ac:dyDescent="0.25">
      <c r="A58" s="66">
        <f t="shared" si="5"/>
        <v>51</v>
      </c>
      <c r="B58" s="69"/>
      <c r="C58" s="66" t="e">
        <f>VLOOKUP(B58,'Measure&amp;Incentive Picklist'!E:J,2,FALSE)</f>
        <v>#N/A</v>
      </c>
      <c r="D58" s="69"/>
      <c r="E58" s="70"/>
      <c r="F58" s="70"/>
      <c r="G58" s="69"/>
      <c r="H58" s="69"/>
      <c r="I58" s="71"/>
      <c r="J58" s="71"/>
      <c r="K58" s="72" t="str">
        <f t="shared" si="2"/>
        <v/>
      </c>
      <c r="L58" s="85" t="str">
        <f t="shared" si="0"/>
        <v/>
      </c>
      <c r="M58" s="127"/>
      <c r="N58" s="65">
        <f t="shared" si="3"/>
        <v>0</v>
      </c>
      <c r="O58" s="65">
        <f t="shared" si="6"/>
        <v>0</v>
      </c>
      <c r="P58" s="65">
        <f t="shared" si="4"/>
        <v>0</v>
      </c>
    </row>
    <row r="59" spans="1:16" x14ac:dyDescent="0.25">
      <c r="A59" s="66">
        <f t="shared" si="5"/>
        <v>52</v>
      </c>
      <c r="B59" s="69"/>
      <c r="C59" s="66" t="e">
        <f>VLOOKUP(B59,'Measure&amp;Incentive Picklist'!E:J,2,FALSE)</f>
        <v>#N/A</v>
      </c>
      <c r="D59" s="69"/>
      <c r="E59" s="70"/>
      <c r="F59" s="70"/>
      <c r="G59" s="69"/>
      <c r="H59" s="69"/>
      <c r="I59" s="71"/>
      <c r="J59" s="71"/>
      <c r="K59" s="72" t="str">
        <f t="shared" si="2"/>
        <v/>
      </c>
      <c r="L59" s="85" t="str">
        <f t="shared" si="0"/>
        <v/>
      </c>
      <c r="M59" s="127"/>
      <c r="N59" s="65">
        <f t="shared" si="3"/>
        <v>0</v>
      </c>
      <c r="O59" s="65">
        <f t="shared" si="6"/>
        <v>0</v>
      </c>
      <c r="P59" s="65">
        <f t="shared" si="4"/>
        <v>0</v>
      </c>
    </row>
    <row r="60" spans="1:16" x14ac:dyDescent="0.25">
      <c r="A60" s="66">
        <f t="shared" si="5"/>
        <v>53</v>
      </c>
      <c r="B60" s="69"/>
      <c r="C60" s="66" t="e">
        <f>VLOOKUP(B60,'Measure&amp;Incentive Picklist'!E:J,2,FALSE)</f>
        <v>#N/A</v>
      </c>
      <c r="D60" s="69"/>
      <c r="E60" s="70"/>
      <c r="F60" s="70"/>
      <c r="G60" s="69"/>
      <c r="H60" s="69"/>
      <c r="I60" s="71"/>
      <c r="J60" s="71"/>
      <c r="K60" s="72" t="str">
        <f t="shared" si="2"/>
        <v/>
      </c>
      <c r="L60" s="85" t="str">
        <f t="shared" si="0"/>
        <v/>
      </c>
      <c r="M60" s="127"/>
      <c r="N60" s="65">
        <f t="shared" si="3"/>
        <v>0</v>
      </c>
      <c r="O60" s="65">
        <f t="shared" si="6"/>
        <v>0</v>
      </c>
      <c r="P60" s="65">
        <f t="shared" si="4"/>
        <v>0</v>
      </c>
    </row>
    <row r="61" spans="1:16" x14ac:dyDescent="0.25">
      <c r="A61" s="66">
        <f t="shared" si="5"/>
        <v>54</v>
      </c>
      <c r="B61" s="69"/>
      <c r="C61" s="66" t="e">
        <f>VLOOKUP(B61,'Measure&amp;Incentive Picklist'!E:J,2,FALSE)</f>
        <v>#N/A</v>
      </c>
      <c r="D61" s="69"/>
      <c r="E61" s="70"/>
      <c r="F61" s="70"/>
      <c r="G61" s="69"/>
      <c r="H61" s="69"/>
      <c r="I61" s="71"/>
      <c r="J61" s="71"/>
      <c r="K61" s="72" t="str">
        <f t="shared" si="2"/>
        <v/>
      </c>
      <c r="L61" s="85" t="str">
        <f t="shared" si="0"/>
        <v/>
      </c>
      <c r="M61" s="127"/>
      <c r="N61" s="65">
        <f t="shared" si="3"/>
        <v>0</v>
      </c>
      <c r="O61" s="65">
        <f t="shared" si="6"/>
        <v>0</v>
      </c>
      <c r="P61" s="65">
        <f t="shared" si="4"/>
        <v>0</v>
      </c>
    </row>
    <row r="62" spans="1:16" x14ac:dyDescent="0.25">
      <c r="A62" s="66">
        <f t="shared" si="5"/>
        <v>55</v>
      </c>
      <c r="B62" s="69"/>
      <c r="C62" s="66" t="e">
        <f>VLOOKUP(B62,'Measure&amp;Incentive Picklist'!E:J,2,FALSE)</f>
        <v>#N/A</v>
      </c>
      <c r="D62" s="69"/>
      <c r="E62" s="70"/>
      <c r="F62" s="70"/>
      <c r="G62" s="69"/>
      <c r="H62" s="69"/>
      <c r="I62" s="71"/>
      <c r="J62" s="71"/>
      <c r="K62" s="72" t="str">
        <f t="shared" si="2"/>
        <v/>
      </c>
      <c r="L62" s="85" t="str">
        <f t="shared" si="0"/>
        <v/>
      </c>
      <c r="M62" s="127"/>
      <c r="N62" s="65">
        <f t="shared" si="3"/>
        <v>0</v>
      </c>
      <c r="O62" s="65">
        <f t="shared" si="6"/>
        <v>0</v>
      </c>
      <c r="P62" s="65">
        <f t="shared" si="4"/>
        <v>0</v>
      </c>
    </row>
    <row r="63" spans="1:16" x14ac:dyDescent="0.25">
      <c r="A63" s="66">
        <f t="shared" si="5"/>
        <v>56</v>
      </c>
      <c r="B63" s="69"/>
      <c r="C63" s="66" t="e">
        <f>VLOOKUP(B63,'Measure&amp;Incentive Picklist'!E:J,2,FALSE)</f>
        <v>#N/A</v>
      </c>
      <c r="D63" s="69"/>
      <c r="E63" s="70"/>
      <c r="F63" s="70"/>
      <c r="G63" s="69"/>
      <c r="H63" s="69"/>
      <c r="I63" s="71"/>
      <c r="J63" s="71"/>
      <c r="K63" s="72" t="str">
        <f t="shared" si="2"/>
        <v/>
      </c>
      <c r="L63" s="85" t="str">
        <f t="shared" si="0"/>
        <v/>
      </c>
      <c r="M63" s="127"/>
      <c r="N63" s="65">
        <f t="shared" si="3"/>
        <v>0</v>
      </c>
      <c r="O63" s="65">
        <f t="shared" si="6"/>
        <v>0</v>
      </c>
      <c r="P63" s="65">
        <f t="shared" si="4"/>
        <v>0</v>
      </c>
    </row>
    <row r="64" spans="1:16" x14ac:dyDescent="0.25">
      <c r="A64" s="66">
        <f t="shared" si="5"/>
        <v>57</v>
      </c>
      <c r="B64" s="69"/>
      <c r="C64" s="66" t="e">
        <f>VLOOKUP(B64,'Measure&amp;Incentive Picklist'!E:J,2,FALSE)</f>
        <v>#N/A</v>
      </c>
      <c r="D64" s="69"/>
      <c r="E64" s="70"/>
      <c r="F64" s="70"/>
      <c r="G64" s="69"/>
      <c r="H64" s="69"/>
      <c r="I64" s="71"/>
      <c r="J64" s="71"/>
      <c r="K64" s="72" t="str">
        <f t="shared" si="2"/>
        <v/>
      </c>
      <c r="L64" s="85" t="str">
        <f t="shared" si="0"/>
        <v/>
      </c>
      <c r="M64" s="127"/>
      <c r="N64" s="65">
        <f t="shared" si="3"/>
        <v>0</v>
      </c>
      <c r="O64" s="65">
        <f t="shared" si="6"/>
        <v>0</v>
      </c>
      <c r="P64" s="65">
        <f t="shared" si="4"/>
        <v>0</v>
      </c>
    </row>
    <row r="65" spans="1:16" x14ac:dyDescent="0.25">
      <c r="A65" s="66">
        <f t="shared" si="5"/>
        <v>58</v>
      </c>
      <c r="B65" s="69"/>
      <c r="C65" s="66" t="e">
        <f>VLOOKUP(B65,'Measure&amp;Incentive Picklist'!E:J,2,FALSE)</f>
        <v>#N/A</v>
      </c>
      <c r="D65" s="69"/>
      <c r="E65" s="70"/>
      <c r="F65" s="70"/>
      <c r="G65" s="69"/>
      <c r="H65" s="69"/>
      <c r="I65" s="71"/>
      <c r="J65" s="71"/>
      <c r="K65" s="72" t="str">
        <f t="shared" si="2"/>
        <v/>
      </c>
      <c r="L65" s="85" t="str">
        <f t="shared" si="0"/>
        <v/>
      </c>
      <c r="M65" s="127"/>
      <c r="N65" s="65">
        <f t="shared" si="3"/>
        <v>0</v>
      </c>
      <c r="O65" s="65">
        <f t="shared" si="6"/>
        <v>0</v>
      </c>
      <c r="P65" s="65">
        <f t="shared" si="4"/>
        <v>0</v>
      </c>
    </row>
    <row r="66" spans="1:16" x14ac:dyDescent="0.25">
      <c r="A66" s="66">
        <f t="shared" si="5"/>
        <v>59</v>
      </c>
      <c r="B66" s="69"/>
      <c r="C66" s="66" t="e">
        <f>VLOOKUP(B66,'Measure&amp;Incentive Picklist'!E:J,2,FALSE)</f>
        <v>#N/A</v>
      </c>
      <c r="D66" s="69"/>
      <c r="E66" s="70"/>
      <c r="F66" s="70"/>
      <c r="G66" s="69"/>
      <c r="H66" s="69"/>
      <c r="I66" s="71"/>
      <c r="J66" s="71"/>
      <c r="K66" s="72" t="str">
        <f t="shared" si="2"/>
        <v/>
      </c>
      <c r="L66" s="85" t="str">
        <f t="shared" si="0"/>
        <v/>
      </c>
      <c r="M66" s="127"/>
      <c r="N66" s="65">
        <f t="shared" si="3"/>
        <v>0</v>
      </c>
      <c r="O66" s="65">
        <f t="shared" si="6"/>
        <v>0</v>
      </c>
      <c r="P66" s="65">
        <f t="shared" si="4"/>
        <v>0</v>
      </c>
    </row>
    <row r="67" spans="1:16" x14ac:dyDescent="0.25">
      <c r="A67" s="66">
        <f t="shared" si="5"/>
        <v>60</v>
      </c>
      <c r="B67" s="69"/>
      <c r="C67" s="66" t="e">
        <f>VLOOKUP(B67,'Measure&amp;Incentive Picklist'!E:J,2,FALSE)</f>
        <v>#N/A</v>
      </c>
      <c r="D67" s="69"/>
      <c r="E67" s="70"/>
      <c r="F67" s="70"/>
      <c r="G67" s="69"/>
      <c r="H67" s="69"/>
      <c r="I67" s="71"/>
      <c r="J67" s="71"/>
      <c r="K67" s="72" t="str">
        <f t="shared" si="2"/>
        <v/>
      </c>
      <c r="L67" s="85" t="str">
        <f t="shared" si="0"/>
        <v/>
      </c>
      <c r="M67" s="127"/>
      <c r="N67" s="65">
        <f t="shared" si="3"/>
        <v>0</v>
      </c>
      <c r="O67" s="65">
        <f t="shared" si="6"/>
        <v>0</v>
      </c>
      <c r="P67" s="65">
        <f t="shared" si="4"/>
        <v>0</v>
      </c>
    </row>
    <row r="68" spans="1:16" x14ac:dyDescent="0.25">
      <c r="A68" s="66">
        <f t="shared" si="5"/>
        <v>61</v>
      </c>
      <c r="B68" s="69"/>
      <c r="C68" s="66" t="e">
        <f>VLOOKUP(B68,'Measure&amp;Incentive Picklist'!E:J,2,FALSE)</f>
        <v>#N/A</v>
      </c>
      <c r="D68" s="69"/>
      <c r="E68" s="70"/>
      <c r="F68" s="70"/>
      <c r="G68" s="69"/>
      <c r="H68" s="69"/>
      <c r="I68" s="71"/>
      <c r="J68" s="71"/>
      <c r="K68" s="72" t="str">
        <f t="shared" si="2"/>
        <v/>
      </c>
      <c r="L68" s="85" t="str">
        <f t="shared" si="0"/>
        <v/>
      </c>
      <c r="M68" s="127"/>
      <c r="N68" s="65">
        <f t="shared" si="3"/>
        <v>0</v>
      </c>
      <c r="O68" s="65">
        <f t="shared" si="6"/>
        <v>0</v>
      </c>
      <c r="P68" s="65">
        <f t="shared" si="4"/>
        <v>0</v>
      </c>
    </row>
    <row r="69" spans="1:16" x14ac:dyDescent="0.25">
      <c r="A69" s="66">
        <f t="shared" si="5"/>
        <v>62</v>
      </c>
      <c r="B69" s="69"/>
      <c r="C69" s="66" t="e">
        <f>VLOOKUP(B69,'Measure&amp;Incentive Picklist'!E:J,2,FALSE)</f>
        <v>#N/A</v>
      </c>
      <c r="D69" s="69"/>
      <c r="E69" s="70"/>
      <c r="F69" s="70"/>
      <c r="G69" s="69"/>
      <c r="H69" s="69"/>
      <c r="I69" s="71"/>
      <c r="J69" s="71"/>
      <c r="K69" s="72" t="str">
        <f t="shared" si="2"/>
        <v/>
      </c>
      <c r="L69" s="85" t="str">
        <f t="shared" si="0"/>
        <v/>
      </c>
      <c r="M69" s="127"/>
      <c r="N69" s="65">
        <f t="shared" si="3"/>
        <v>0</v>
      </c>
      <c r="O69" s="65">
        <f t="shared" si="6"/>
        <v>0</v>
      </c>
      <c r="P69" s="65">
        <f t="shared" si="4"/>
        <v>0</v>
      </c>
    </row>
    <row r="70" spans="1:16" x14ac:dyDescent="0.25">
      <c r="A70" s="66">
        <f t="shared" si="5"/>
        <v>63</v>
      </c>
      <c r="B70" s="69"/>
      <c r="C70" s="66" t="e">
        <f>VLOOKUP(B70,'Measure&amp;Incentive Picklist'!E:J,2,FALSE)</f>
        <v>#N/A</v>
      </c>
      <c r="D70" s="69"/>
      <c r="E70" s="70"/>
      <c r="F70" s="70"/>
      <c r="G70" s="69"/>
      <c r="H70" s="69"/>
      <c r="I70" s="71"/>
      <c r="J70" s="71"/>
      <c r="K70" s="72" t="str">
        <f t="shared" si="2"/>
        <v/>
      </c>
      <c r="L70" s="85" t="str">
        <f t="shared" si="0"/>
        <v/>
      </c>
      <c r="M70" s="127"/>
      <c r="N70" s="65">
        <f t="shared" si="3"/>
        <v>0</v>
      </c>
      <c r="O70" s="65">
        <f t="shared" si="6"/>
        <v>0</v>
      </c>
      <c r="P70" s="65">
        <f t="shared" si="4"/>
        <v>0</v>
      </c>
    </row>
    <row r="71" spans="1:16" x14ac:dyDescent="0.25">
      <c r="A71" s="66">
        <f t="shared" si="5"/>
        <v>64</v>
      </c>
      <c r="B71" s="69"/>
      <c r="C71" s="66" t="e">
        <f>VLOOKUP(B71,'Measure&amp;Incentive Picklist'!E:J,2,FALSE)</f>
        <v>#N/A</v>
      </c>
      <c r="D71" s="69"/>
      <c r="E71" s="70"/>
      <c r="F71" s="70"/>
      <c r="G71" s="69"/>
      <c r="H71" s="69"/>
      <c r="I71" s="71"/>
      <c r="J71" s="71"/>
      <c r="K71" s="72" t="str">
        <f t="shared" si="2"/>
        <v/>
      </c>
      <c r="L71" s="85" t="str">
        <f t="shared" ref="L71:L134" si="7">IF(ISTEXT(B71),"Contact ConEd","")</f>
        <v/>
      </c>
      <c r="M71" s="127"/>
      <c r="N71" s="65">
        <f t="shared" si="3"/>
        <v>0</v>
      </c>
      <c r="O71" s="65">
        <f t="shared" si="6"/>
        <v>0</v>
      </c>
      <c r="P71" s="65">
        <f t="shared" si="4"/>
        <v>0</v>
      </c>
    </row>
    <row r="72" spans="1:16" x14ac:dyDescent="0.25">
      <c r="A72" s="66">
        <f t="shared" si="5"/>
        <v>65</v>
      </c>
      <c r="B72" s="69"/>
      <c r="C72" s="66" t="e">
        <f>VLOOKUP(B72,'Measure&amp;Incentive Picklist'!E:J,2,FALSE)</f>
        <v>#N/A</v>
      </c>
      <c r="D72" s="69"/>
      <c r="E72" s="70"/>
      <c r="F72" s="70"/>
      <c r="G72" s="69"/>
      <c r="H72" s="69"/>
      <c r="I72" s="71"/>
      <c r="J72" s="71"/>
      <c r="K72" s="72" t="str">
        <f t="shared" si="2"/>
        <v/>
      </c>
      <c r="L72" s="85" t="str">
        <f t="shared" si="7"/>
        <v/>
      </c>
      <c r="M72" s="127"/>
      <c r="N72" s="65">
        <f t="shared" si="3"/>
        <v>0</v>
      </c>
      <c r="O72" s="65">
        <f t="shared" ref="O72:O103" si="8">IF(AND(B72&gt;0,ISERROR(N72)),1,0)</f>
        <v>0</v>
      </c>
      <c r="P72" s="65">
        <f t="shared" si="4"/>
        <v>0</v>
      </c>
    </row>
    <row r="73" spans="1:16" x14ac:dyDescent="0.25">
      <c r="A73" s="66">
        <f t="shared" si="5"/>
        <v>66</v>
      </c>
      <c r="B73" s="69"/>
      <c r="C73" s="66" t="e">
        <f>VLOOKUP(B73,'Measure&amp;Incentive Picklist'!E:J,2,FALSE)</f>
        <v>#N/A</v>
      </c>
      <c r="D73" s="69"/>
      <c r="E73" s="70"/>
      <c r="F73" s="70"/>
      <c r="G73" s="69"/>
      <c r="H73" s="69"/>
      <c r="I73" s="71"/>
      <c r="J73" s="71"/>
      <c r="K73" s="72" t="str">
        <f t="shared" ref="K73:K136" si="9">IF(AND(I73="",J73=""),"",$I73+$J73)</f>
        <v/>
      </c>
      <c r="L73" s="85" t="str">
        <f t="shared" si="7"/>
        <v/>
      </c>
      <c r="M73" s="127"/>
      <c r="N73" s="65">
        <f t="shared" ref="N73:N136" si="10">IF(OR(B73&gt;"",D73&gt;0,E73&gt;0,F73&gt;"",G73&gt;0,H73&gt;0,I73&gt;0,J73&gt;0,M73&gt;0),1,0)</f>
        <v>0</v>
      </c>
      <c r="O73" s="65">
        <f t="shared" si="8"/>
        <v>0</v>
      </c>
      <c r="P73" s="65">
        <f t="shared" ref="P73:P136" si="11">IF(ISERROR(K73),1,0)</f>
        <v>0</v>
      </c>
    </row>
    <row r="74" spans="1:16" x14ac:dyDescent="0.25">
      <c r="A74" s="66">
        <f t="shared" ref="A74:A137" si="12">A73+1</f>
        <v>67</v>
      </c>
      <c r="B74" s="69"/>
      <c r="C74" s="66" t="e">
        <f>VLOOKUP(B74,'Measure&amp;Incentive Picklist'!E:J,2,FALSE)</f>
        <v>#N/A</v>
      </c>
      <c r="D74" s="69"/>
      <c r="E74" s="70"/>
      <c r="F74" s="70"/>
      <c r="G74" s="69"/>
      <c r="H74" s="69"/>
      <c r="I74" s="71"/>
      <c r="J74" s="71"/>
      <c r="K74" s="72" t="str">
        <f t="shared" si="9"/>
        <v/>
      </c>
      <c r="L74" s="85" t="str">
        <f t="shared" si="7"/>
        <v/>
      </c>
      <c r="M74" s="127"/>
      <c r="N74" s="65">
        <f t="shared" si="10"/>
        <v>0</v>
      </c>
      <c r="O74" s="65">
        <f t="shared" si="8"/>
        <v>0</v>
      </c>
      <c r="P74" s="65">
        <f t="shared" si="11"/>
        <v>0</v>
      </c>
    </row>
    <row r="75" spans="1:16" x14ac:dyDescent="0.25">
      <c r="A75" s="66">
        <f t="shared" si="12"/>
        <v>68</v>
      </c>
      <c r="B75" s="69"/>
      <c r="C75" s="66" t="e">
        <f>VLOOKUP(B75,'Measure&amp;Incentive Picklist'!E:J,2,FALSE)</f>
        <v>#N/A</v>
      </c>
      <c r="D75" s="69"/>
      <c r="E75" s="70"/>
      <c r="F75" s="70"/>
      <c r="G75" s="69"/>
      <c r="H75" s="69"/>
      <c r="I75" s="71"/>
      <c r="J75" s="71"/>
      <c r="K75" s="72" t="str">
        <f t="shared" si="9"/>
        <v/>
      </c>
      <c r="L75" s="85" t="str">
        <f t="shared" si="7"/>
        <v/>
      </c>
      <c r="M75" s="127"/>
      <c r="N75" s="65">
        <f t="shared" si="10"/>
        <v>0</v>
      </c>
      <c r="O75" s="65">
        <f t="shared" si="8"/>
        <v>0</v>
      </c>
      <c r="P75" s="65">
        <f t="shared" si="11"/>
        <v>0</v>
      </c>
    </row>
    <row r="76" spans="1:16" x14ac:dyDescent="0.25">
      <c r="A76" s="66">
        <f t="shared" si="12"/>
        <v>69</v>
      </c>
      <c r="B76" s="69"/>
      <c r="C76" s="66" t="e">
        <f>VLOOKUP(B76,'Measure&amp;Incentive Picklist'!E:J,2,FALSE)</f>
        <v>#N/A</v>
      </c>
      <c r="D76" s="69"/>
      <c r="E76" s="70"/>
      <c r="F76" s="70"/>
      <c r="G76" s="69"/>
      <c r="H76" s="69"/>
      <c r="I76" s="71"/>
      <c r="J76" s="71"/>
      <c r="K76" s="72" t="str">
        <f t="shared" si="9"/>
        <v/>
      </c>
      <c r="L76" s="85" t="str">
        <f t="shared" si="7"/>
        <v/>
      </c>
      <c r="M76" s="127"/>
      <c r="N76" s="65">
        <f t="shared" si="10"/>
        <v>0</v>
      </c>
      <c r="O76" s="65">
        <f t="shared" si="8"/>
        <v>0</v>
      </c>
      <c r="P76" s="65">
        <f t="shared" si="11"/>
        <v>0</v>
      </c>
    </row>
    <row r="77" spans="1:16" x14ac:dyDescent="0.25">
      <c r="A77" s="66">
        <f t="shared" si="12"/>
        <v>70</v>
      </c>
      <c r="B77" s="69"/>
      <c r="C77" s="66" t="e">
        <f>VLOOKUP(B77,'Measure&amp;Incentive Picklist'!E:J,2,FALSE)</f>
        <v>#N/A</v>
      </c>
      <c r="D77" s="69"/>
      <c r="E77" s="70"/>
      <c r="F77" s="70"/>
      <c r="G77" s="69"/>
      <c r="H77" s="69"/>
      <c r="I77" s="71"/>
      <c r="J77" s="71"/>
      <c r="K77" s="72" t="str">
        <f t="shared" si="9"/>
        <v/>
      </c>
      <c r="L77" s="85" t="str">
        <f t="shared" si="7"/>
        <v/>
      </c>
      <c r="M77" s="127"/>
      <c r="N77" s="65">
        <f t="shared" si="10"/>
        <v>0</v>
      </c>
      <c r="O77" s="65">
        <f t="shared" si="8"/>
        <v>0</v>
      </c>
      <c r="P77" s="65">
        <f t="shared" si="11"/>
        <v>0</v>
      </c>
    </row>
    <row r="78" spans="1:16" x14ac:dyDescent="0.25">
      <c r="A78" s="66">
        <f t="shared" si="12"/>
        <v>71</v>
      </c>
      <c r="B78" s="69"/>
      <c r="C78" s="66" t="e">
        <f>VLOOKUP(B78,'Measure&amp;Incentive Picklist'!E:J,2,FALSE)</f>
        <v>#N/A</v>
      </c>
      <c r="D78" s="69"/>
      <c r="E78" s="70"/>
      <c r="F78" s="70"/>
      <c r="G78" s="69"/>
      <c r="H78" s="69"/>
      <c r="I78" s="71"/>
      <c r="J78" s="71"/>
      <c r="K78" s="72" t="str">
        <f t="shared" si="9"/>
        <v/>
      </c>
      <c r="L78" s="85" t="str">
        <f t="shared" si="7"/>
        <v/>
      </c>
      <c r="M78" s="127"/>
      <c r="N78" s="65">
        <f t="shared" si="10"/>
        <v>0</v>
      </c>
      <c r="O78" s="65">
        <f t="shared" si="8"/>
        <v>0</v>
      </c>
      <c r="P78" s="65">
        <f t="shared" si="11"/>
        <v>0</v>
      </c>
    </row>
    <row r="79" spans="1:16" x14ac:dyDescent="0.25">
      <c r="A79" s="66">
        <f t="shared" si="12"/>
        <v>72</v>
      </c>
      <c r="B79" s="69"/>
      <c r="C79" s="66" t="e">
        <f>VLOOKUP(B79,'Measure&amp;Incentive Picklist'!E:J,2,FALSE)</f>
        <v>#N/A</v>
      </c>
      <c r="D79" s="69"/>
      <c r="E79" s="70"/>
      <c r="F79" s="70"/>
      <c r="G79" s="69"/>
      <c r="H79" s="69"/>
      <c r="I79" s="71"/>
      <c r="J79" s="71"/>
      <c r="K79" s="72" t="str">
        <f t="shared" si="9"/>
        <v/>
      </c>
      <c r="L79" s="85" t="str">
        <f t="shared" si="7"/>
        <v/>
      </c>
      <c r="M79" s="127"/>
      <c r="N79" s="65">
        <f t="shared" si="10"/>
        <v>0</v>
      </c>
      <c r="O79" s="65">
        <f t="shared" si="8"/>
        <v>0</v>
      </c>
      <c r="P79" s="65">
        <f t="shared" si="11"/>
        <v>0</v>
      </c>
    </row>
    <row r="80" spans="1:16" x14ac:dyDescent="0.25">
      <c r="A80" s="66">
        <f t="shared" si="12"/>
        <v>73</v>
      </c>
      <c r="B80" s="69"/>
      <c r="C80" s="66" t="e">
        <f>VLOOKUP(B80,'Measure&amp;Incentive Picklist'!E:J,2,FALSE)</f>
        <v>#N/A</v>
      </c>
      <c r="D80" s="69"/>
      <c r="E80" s="70"/>
      <c r="F80" s="70"/>
      <c r="G80" s="69"/>
      <c r="H80" s="69"/>
      <c r="I80" s="71"/>
      <c r="J80" s="71"/>
      <c r="K80" s="72" t="str">
        <f t="shared" si="9"/>
        <v/>
      </c>
      <c r="L80" s="85" t="str">
        <f t="shared" si="7"/>
        <v/>
      </c>
      <c r="M80" s="127"/>
      <c r="N80" s="65">
        <f t="shared" si="10"/>
        <v>0</v>
      </c>
      <c r="O80" s="65">
        <f t="shared" si="8"/>
        <v>0</v>
      </c>
      <c r="P80" s="65">
        <f t="shared" si="11"/>
        <v>0</v>
      </c>
    </row>
    <row r="81" spans="1:16" x14ac:dyDescent="0.25">
      <c r="A81" s="66">
        <f t="shared" si="12"/>
        <v>74</v>
      </c>
      <c r="B81" s="69"/>
      <c r="C81" s="66" t="e">
        <f>VLOOKUP(B81,'Measure&amp;Incentive Picklist'!E:J,2,FALSE)</f>
        <v>#N/A</v>
      </c>
      <c r="D81" s="69"/>
      <c r="E81" s="70"/>
      <c r="F81" s="70"/>
      <c r="G81" s="69"/>
      <c r="H81" s="69"/>
      <c r="I81" s="71"/>
      <c r="J81" s="71"/>
      <c r="K81" s="72" t="str">
        <f t="shared" si="9"/>
        <v/>
      </c>
      <c r="L81" s="85" t="str">
        <f t="shared" si="7"/>
        <v/>
      </c>
      <c r="M81" s="127"/>
      <c r="N81" s="65">
        <f t="shared" si="10"/>
        <v>0</v>
      </c>
      <c r="O81" s="65">
        <f t="shared" si="8"/>
        <v>0</v>
      </c>
      <c r="P81" s="65">
        <f t="shared" si="11"/>
        <v>0</v>
      </c>
    </row>
    <row r="82" spans="1:16" x14ac:dyDescent="0.25">
      <c r="A82" s="66">
        <f t="shared" si="12"/>
        <v>75</v>
      </c>
      <c r="B82" s="69"/>
      <c r="C82" s="66" t="e">
        <f>VLOOKUP(B82,'Measure&amp;Incentive Picklist'!E:J,2,FALSE)</f>
        <v>#N/A</v>
      </c>
      <c r="D82" s="69"/>
      <c r="E82" s="70"/>
      <c r="F82" s="70"/>
      <c r="G82" s="69"/>
      <c r="H82" s="69"/>
      <c r="I82" s="71"/>
      <c r="J82" s="71"/>
      <c r="K82" s="72" t="str">
        <f t="shared" si="9"/>
        <v/>
      </c>
      <c r="L82" s="85" t="str">
        <f t="shared" si="7"/>
        <v/>
      </c>
      <c r="M82" s="127"/>
      <c r="N82" s="65">
        <f t="shared" si="10"/>
        <v>0</v>
      </c>
      <c r="O82" s="65">
        <f t="shared" si="8"/>
        <v>0</v>
      </c>
      <c r="P82" s="65">
        <f t="shared" si="11"/>
        <v>0</v>
      </c>
    </row>
    <row r="83" spans="1:16" x14ac:dyDescent="0.25">
      <c r="A83" s="66">
        <f t="shared" si="12"/>
        <v>76</v>
      </c>
      <c r="B83" s="69"/>
      <c r="C83" s="66" t="e">
        <f>VLOOKUP(B83,'Measure&amp;Incentive Picklist'!E:J,2,FALSE)</f>
        <v>#N/A</v>
      </c>
      <c r="D83" s="69"/>
      <c r="E83" s="70"/>
      <c r="F83" s="70"/>
      <c r="G83" s="69"/>
      <c r="H83" s="69"/>
      <c r="I83" s="71"/>
      <c r="J83" s="71"/>
      <c r="K83" s="72" t="str">
        <f t="shared" si="9"/>
        <v/>
      </c>
      <c r="L83" s="85" t="str">
        <f t="shared" si="7"/>
        <v/>
      </c>
      <c r="M83" s="127"/>
      <c r="N83" s="65">
        <f t="shared" si="10"/>
        <v>0</v>
      </c>
      <c r="O83" s="65">
        <f t="shared" si="8"/>
        <v>0</v>
      </c>
      <c r="P83" s="65">
        <f t="shared" si="11"/>
        <v>0</v>
      </c>
    </row>
    <row r="84" spans="1:16" x14ac:dyDescent="0.25">
      <c r="A84" s="66">
        <f t="shared" si="12"/>
        <v>77</v>
      </c>
      <c r="B84" s="69"/>
      <c r="C84" s="66" t="e">
        <f>VLOOKUP(B84,'Measure&amp;Incentive Picklist'!E:J,2,FALSE)</f>
        <v>#N/A</v>
      </c>
      <c r="D84" s="69"/>
      <c r="E84" s="70"/>
      <c r="F84" s="70"/>
      <c r="G84" s="69"/>
      <c r="H84" s="69"/>
      <c r="I84" s="71"/>
      <c r="J84" s="71"/>
      <c r="K84" s="72" t="str">
        <f t="shared" si="9"/>
        <v/>
      </c>
      <c r="L84" s="85" t="str">
        <f t="shared" si="7"/>
        <v/>
      </c>
      <c r="M84" s="127"/>
      <c r="N84" s="65">
        <f t="shared" si="10"/>
        <v>0</v>
      </c>
      <c r="O84" s="65">
        <f t="shared" si="8"/>
        <v>0</v>
      </c>
      <c r="P84" s="65">
        <f t="shared" si="11"/>
        <v>0</v>
      </c>
    </row>
    <row r="85" spans="1:16" x14ac:dyDescent="0.25">
      <c r="A85" s="66">
        <f t="shared" si="12"/>
        <v>78</v>
      </c>
      <c r="B85" s="69"/>
      <c r="C85" s="66" t="e">
        <f>VLOOKUP(B85,'Measure&amp;Incentive Picklist'!E:J,2,FALSE)</f>
        <v>#N/A</v>
      </c>
      <c r="D85" s="69"/>
      <c r="E85" s="70"/>
      <c r="F85" s="70"/>
      <c r="G85" s="69"/>
      <c r="H85" s="69"/>
      <c r="I85" s="71"/>
      <c r="J85" s="71"/>
      <c r="K85" s="72" t="str">
        <f t="shared" si="9"/>
        <v/>
      </c>
      <c r="L85" s="85" t="str">
        <f t="shared" si="7"/>
        <v/>
      </c>
      <c r="M85" s="127"/>
      <c r="N85" s="65">
        <f t="shared" si="10"/>
        <v>0</v>
      </c>
      <c r="O85" s="65">
        <f t="shared" si="8"/>
        <v>0</v>
      </c>
      <c r="P85" s="65">
        <f t="shared" si="11"/>
        <v>0</v>
      </c>
    </row>
    <row r="86" spans="1:16" x14ac:dyDescent="0.25">
      <c r="A86" s="66">
        <f t="shared" si="12"/>
        <v>79</v>
      </c>
      <c r="B86" s="69"/>
      <c r="C86" s="66" t="e">
        <f>VLOOKUP(B86,'Measure&amp;Incentive Picklist'!E:J,2,FALSE)</f>
        <v>#N/A</v>
      </c>
      <c r="D86" s="69"/>
      <c r="E86" s="70"/>
      <c r="F86" s="70"/>
      <c r="G86" s="69"/>
      <c r="H86" s="69"/>
      <c r="I86" s="71"/>
      <c r="J86" s="71"/>
      <c r="K86" s="72" t="str">
        <f t="shared" si="9"/>
        <v/>
      </c>
      <c r="L86" s="85" t="str">
        <f t="shared" si="7"/>
        <v/>
      </c>
      <c r="M86" s="127"/>
      <c r="N86" s="65">
        <f t="shared" si="10"/>
        <v>0</v>
      </c>
      <c r="O86" s="65">
        <f t="shared" si="8"/>
        <v>0</v>
      </c>
      <c r="P86" s="65">
        <f t="shared" si="11"/>
        <v>0</v>
      </c>
    </row>
    <row r="87" spans="1:16" x14ac:dyDescent="0.25">
      <c r="A87" s="66">
        <f t="shared" si="12"/>
        <v>80</v>
      </c>
      <c r="B87" s="69"/>
      <c r="C87" s="66" t="e">
        <f>VLOOKUP(B87,'Measure&amp;Incentive Picklist'!E:J,2,FALSE)</f>
        <v>#N/A</v>
      </c>
      <c r="D87" s="69"/>
      <c r="E87" s="70"/>
      <c r="F87" s="70"/>
      <c r="G87" s="69"/>
      <c r="H87" s="69"/>
      <c r="I87" s="71"/>
      <c r="J87" s="71"/>
      <c r="K87" s="72" t="str">
        <f t="shared" si="9"/>
        <v/>
      </c>
      <c r="L87" s="85" t="str">
        <f t="shared" si="7"/>
        <v/>
      </c>
      <c r="M87" s="127"/>
      <c r="N87" s="65">
        <f t="shared" si="10"/>
        <v>0</v>
      </c>
      <c r="O87" s="65">
        <f t="shared" si="8"/>
        <v>0</v>
      </c>
      <c r="P87" s="65">
        <f t="shared" si="11"/>
        <v>0</v>
      </c>
    </row>
    <row r="88" spans="1:16" x14ac:dyDescent="0.25">
      <c r="A88" s="66">
        <f t="shared" si="12"/>
        <v>81</v>
      </c>
      <c r="B88" s="69"/>
      <c r="C88" s="66" t="e">
        <f>VLOOKUP(B88,'Measure&amp;Incentive Picklist'!E:J,2,FALSE)</f>
        <v>#N/A</v>
      </c>
      <c r="D88" s="69"/>
      <c r="E88" s="70"/>
      <c r="F88" s="70"/>
      <c r="G88" s="69"/>
      <c r="H88" s="69"/>
      <c r="I88" s="71"/>
      <c r="J88" s="71"/>
      <c r="K88" s="72" t="str">
        <f t="shared" si="9"/>
        <v/>
      </c>
      <c r="L88" s="85" t="str">
        <f t="shared" si="7"/>
        <v/>
      </c>
      <c r="M88" s="127"/>
      <c r="N88" s="65">
        <f t="shared" si="10"/>
        <v>0</v>
      </c>
      <c r="O88" s="65">
        <f t="shared" si="8"/>
        <v>0</v>
      </c>
      <c r="P88" s="65">
        <f t="shared" si="11"/>
        <v>0</v>
      </c>
    </row>
    <row r="89" spans="1:16" x14ac:dyDescent="0.25">
      <c r="A89" s="66">
        <f t="shared" si="12"/>
        <v>82</v>
      </c>
      <c r="B89" s="69"/>
      <c r="C89" s="66" t="e">
        <f>VLOOKUP(B89,'Measure&amp;Incentive Picklist'!E:J,2,FALSE)</f>
        <v>#N/A</v>
      </c>
      <c r="D89" s="69"/>
      <c r="E89" s="70"/>
      <c r="F89" s="70"/>
      <c r="G89" s="69"/>
      <c r="H89" s="69"/>
      <c r="I89" s="71"/>
      <c r="J89" s="71"/>
      <c r="K89" s="72" t="str">
        <f t="shared" si="9"/>
        <v/>
      </c>
      <c r="L89" s="85" t="str">
        <f t="shared" si="7"/>
        <v/>
      </c>
      <c r="M89" s="127"/>
      <c r="N89" s="65">
        <f t="shared" si="10"/>
        <v>0</v>
      </c>
      <c r="O89" s="65">
        <f t="shared" si="8"/>
        <v>0</v>
      </c>
      <c r="P89" s="65">
        <f t="shared" si="11"/>
        <v>0</v>
      </c>
    </row>
    <row r="90" spans="1:16" x14ac:dyDescent="0.25">
      <c r="A90" s="66">
        <f t="shared" si="12"/>
        <v>83</v>
      </c>
      <c r="B90" s="69"/>
      <c r="C90" s="66" t="e">
        <f>VLOOKUP(B90,'Measure&amp;Incentive Picklist'!E:J,2,FALSE)</f>
        <v>#N/A</v>
      </c>
      <c r="D90" s="69"/>
      <c r="E90" s="70"/>
      <c r="F90" s="70"/>
      <c r="G90" s="69"/>
      <c r="H90" s="69"/>
      <c r="I90" s="71"/>
      <c r="J90" s="71"/>
      <c r="K90" s="72" t="str">
        <f t="shared" si="9"/>
        <v/>
      </c>
      <c r="L90" s="85" t="str">
        <f t="shared" si="7"/>
        <v/>
      </c>
      <c r="M90" s="127"/>
      <c r="N90" s="65">
        <f t="shared" si="10"/>
        <v>0</v>
      </c>
      <c r="O90" s="65">
        <f t="shared" si="8"/>
        <v>0</v>
      </c>
      <c r="P90" s="65">
        <f t="shared" si="11"/>
        <v>0</v>
      </c>
    </row>
    <row r="91" spans="1:16" x14ac:dyDescent="0.25">
      <c r="A91" s="66">
        <f t="shared" si="12"/>
        <v>84</v>
      </c>
      <c r="B91" s="69"/>
      <c r="C91" s="66" t="e">
        <f>VLOOKUP(B91,'Measure&amp;Incentive Picklist'!E:J,2,FALSE)</f>
        <v>#N/A</v>
      </c>
      <c r="D91" s="69"/>
      <c r="E91" s="70"/>
      <c r="F91" s="70"/>
      <c r="G91" s="69"/>
      <c r="H91" s="69"/>
      <c r="I91" s="71"/>
      <c r="J91" s="71"/>
      <c r="K91" s="72" t="str">
        <f t="shared" si="9"/>
        <v/>
      </c>
      <c r="L91" s="85" t="str">
        <f t="shared" si="7"/>
        <v/>
      </c>
      <c r="M91" s="127"/>
      <c r="N91" s="65">
        <f t="shared" si="10"/>
        <v>0</v>
      </c>
      <c r="O91" s="65">
        <f t="shared" si="8"/>
        <v>0</v>
      </c>
      <c r="P91" s="65">
        <f t="shared" si="11"/>
        <v>0</v>
      </c>
    </row>
    <row r="92" spans="1:16" x14ac:dyDescent="0.25">
      <c r="A92" s="66">
        <f t="shared" si="12"/>
        <v>85</v>
      </c>
      <c r="B92" s="69"/>
      <c r="C92" s="66" t="e">
        <f>VLOOKUP(B92,'Measure&amp;Incentive Picklist'!E:J,2,FALSE)</f>
        <v>#N/A</v>
      </c>
      <c r="D92" s="69"/>
      <c r="E92" s="70"/>
      <c r="F92" s="70"/>
      <c r="G92" s="69"/>
      <c r="H92" s="69"/>
      <c r="I92" s="71"/>
      <c r="J92" s="71"/>
      <c r="K92" s="72" t="str">
        <f t="shared" si="9"/>
        <v/>
      </c>
      <c r="L92" s="85" t="str">
        <f t="shared" si="7"/>
        <v/>
      </c>
      <c r="M92" s="127"/>
      <c r="N92" s="65">
        <f t="shared" si="10"/>
        <v>0</v>
      </c>
      <c r="O92" s="65">
        <f t="shared" si="8"/>
        <v>0</v>
      </c>
      <c r="P92" s="65">
        <f t="shared" si="11"/>
        <v>0</v>
      </c>
    </row>
    <row r="93" spans="1:16" x14ac:dyDescent="0.25">
      <c r="A93" s="66">
        <f t="shared" si="12"/>
        <v>86</v>
      </c>
      <c r="B93" s="69"/>
      <c r="C93" s="66" t="e">
        <f>VLOOKUP(B93,'Measure&amp;Incentive Picklist'!E:J,2,FALSE)</f>
        <v>#N/A</v>
      </c>
      <c r="D93" s="69"/>
      <c r="E93" s="70"/>
      <c r="F93" s="70"/>
      <c r="G93" s="69"/>
      <c r="H93" s="69"/>
      <c r="I93" s="71"/>
      <c r="J93" s="71"/>
      <c r="K93" s="72" t="str">
        <f t="shared" si="9"/>
        <v/>
      </c>
      <c r="L93" s="85" t="str">
        <f t="shared" si="7"/>
        <v/>
      </c>
      <c r="M93" s="127"/>
      <c r="N93" s="65">
        <f t="shared" si="10"/>
        <v>0</v>
      </c>
      <c r="O93" s="65">
        <f t="shared" si="8"/>
        <v>0</v>
      </c>
      <c r="P93" s="65">
        <f t="shared" si="11"/>
        <v>0</v>
      </c>
    </row>
    <row r="94" spans="1:16" x14ac:dyDescent="0.25">
      <c r="A94" s="66">
        <f t="shared" si="12"/>
        <v>87</v>
      </c>
      <c r="B94" s="69"/>
      <c r="C94" s="66" t="e">
        <f>VLOOKUP(B94,'Measure&amp;Incentive Picklist'!E:J,2,FALSE)</f>
        <v>#N/A</v>
      </c>
      <c r="D94" s="69"/>
      <c r="E94" s="70"/>
      <c r="F94" s="70"/>
      <c r="G94" s="69"/>
      <c r="H94" s="69"/>
      <c r="I94" s="71"/>
      <c r="J94" s="71"/>
      <c r="K94" s="72" t="str">
        <f t="shared" si="9"/>
        <v/>
      </c>
      <c r="L94" s="85" t="str">
        <f t="shared" si="7"/>
        <v/>
      </c>
      <c r="M94" s="127"/>
      <c r="N94" s="65">
        <f t="shared" si="10"/>
        <v>0</v>
      </c>
      <c r="O94" s="65">
        <f t="shared" si="8"/>
        <v>0</v>
      </c>
      <c r="P94" s="65">
        <f t="shared" si="11"/>
        <v>0</v>
      </c>
    </row>
    <row r="95" spans="1:16" x14ac:dyDescent="0.25">
      <c r="A95" s="66">
        <f t="shared" si="12"/>
        <v>88</v>
      </c>
      <c r="B95" s="69"/>
      <c r="C95" s="66" t="e">
        <f>VLOOKUP(B95,'Measure&amp;Incentive Picklist'!E:J,2,FALSE)</f>
        <v>#N/A</v>
      </c>
      <c r="D95" s="69"/>
      <c r="E95" s="70"/>
      <c r="F95" s="70"/>
      <c r="G95" s="69"/>
      <c r="H95" s="69"/>
      <c r="I95" s="71"/>
      <c r="J95" s="71"/>
      <c r="K95" s="72" t="str">
        <f t="shared" si="9"/>
        <v/>
      </c>
      <c r="L95" s="85" t="str">
        <f t="shared" si="7"/>
        <v/>
      </c>
      <c r="M95" s="127"/>
      <c r="N95" s="65">
        <f t="shared" si="10"/>
        <v>0</v>
      </c>
      <c r="O95" s="65">
        <f t="shared" si="8"/>
        <v>0</v>
      </c>
      <c r="P95" s="65">
        <f t="shared" si="11"/>
        <v>0</v>
      </c>
    </row>
    <row r="96" spans="1:16" x14ac:dyDescent="0.25">
      <c r="A96" s="66">
        <f t="shared" si="12"/>
        <v>89</v>
      </c>
      <c r="B96" s="69"/>
      <c r="C96" s="66" t="e">
        <f>VLOOKUP(B96,'Measure&amp;Incentive Picklist'!E:J,2,FALSE)</f>
        <v>#N/A</v>
      </c>
      <c r="D96" s="69"/>
      <c r="E96" s="70"/>
      <c r="F96" s="70"/>
      <c r="G96" s="69"/>
      <c r="H96" s="69"/>
      <c r="I96" s="71"/>
      <c r="J96" s="71"/>
      <c r="K96" s="72" t="str">
        <f t="shared" si="9"/>
        <v/>
      </c>
      <c r="L96" s="85" t="str">
        <f t="shared" si="7"/>
        <v/>
      </c>
      <c r="M96" s="127"/>
      <c r="N96" s="65">
        <f t="shared" si="10"/>
        <v>0</v>
      </c>
      <c r="O96" s="65">
        <f t="shared" si="8"/>
        <v>0</v>
      </c>
      <c r="P96" s="65">
        <f t="shared" si="11"/>
        <v>0</v>
      </c>
    </row>
    <row r="97" spans="1:16" x14ac:dyDescent="0.25">
      <c r="A97" s="66">
        <f t="shared" si="12"/>
        <v>90</v>
      </c>
      <c r="B97" s="69"/>
      <c r="C97" s="66" t="e">
        <f>VLOOKUP(B97,'Measure&amp;Incentive Picklist'!E:J,2,FALSE)</f>
        <v>#N/A</v>
      </c>
      <c r="D97" s="69"/>
      <c r="E97" s="70"/>
      <c r="F97" s="70"/>
      <c r="G97" s="69"/>
      <c r="H97" s="69"/>
      <c r="I97" s="71"/>
      <c r="J97" s="71"/>
      <c r="K97" s="72" t="str">
        <f t="shared" si="9"/>
        <v/>
      </c>
      <c r="L97" s="85" t="str">
        <f t="shared" si="7"/>
        <v/>
      </c>
      <c r="M97" s="127"/>
      <c r="N97" s="65">
        <f t="shared" si="10"/>
        <v>0</v>
      </c>
      <c r="O97" s="65">
        <f t="shared" si="8"/>
        <v>0</v>
      </c>
      <c r="P97" s="65">
        <f t="shared" si="11"/>
        <v>0</v>
      </c>
    </row>
    <row r="98" spans="1:16" x14ac:dyDescent="0.25">
      <c r="A98" s="66">
        <f t="shared" si="12"/>
        <v>91</v>
      </c>
      <c r="B98" s="69"/>
      <c r="C98" s="66" t="e">
        <f>VLOOKUP(B98,'Measure&amp;Incentive Picklist'!E:J,2,FALSE)</f>
        <v>#N/A</v>
      </c>
      <c r="D98" s="69"/>
      <c r="E98" s="70"/>
      <c r="F98" s="70"/>
      <c r="G98" s="69"/>
      <c r="H98" s="69"/>
      <c r="I98" s="71"/>
      <c r="J98" s="71"/>
      <c r="K98" s="72" t="str">
        <f t="shared" si="9"/>
        <v/>
      </c>
      <c r="L98" s="85" t="str">
        <f t="shared" si="7"/>
        <v/>
      </c>
      <c r="M98" s="127"/>
      <c r="N98" s="65">
        <f t="shared" si="10"/>
        <v>0</v>
      </c>
      <c r="O98" s="65">
        <f t="shared" si="8"/>
        <v>0</v>
      </c>
      <c r="P98" s="65">
        <f t="shared" si="11"/>
        <v>0</v>
      </c>
    </row>
    <row r="99" spans="1:16" x14ac:dyDescent="0.25">
      <c r="A99" s="66">
        <f t="shared" si="12"/>
        <v>92</v>
      </c>
      <c r="B99" s="69"/>
      <c r="C99" s="66" t="e">
        <f>VLOOKUP(B99,'Measure&amp;Incentive Picklist'!E:J,2,FALSE)</f>
        <v>#N/A</v>
      </c>
      <c r="D99" s="69"/>
      <c r="E99" s="70"/>
      <c r="F99" s="70"/>
      <c r="G99" s="69"/>
      <c r="H99" s="69"/>
      <c r="I99" s="71"/>
      <c r="J99" s="71"/>
      <c r="K99" s="72" t="str">
        <f t="shared" si="9"/>
        <v/>
      </c>
      <c r="L99" s="85" t="str">
        <f t="shared" si="7"/>
        <v/>
      </c>
      <c r="M99" s="127"/>
      <c r="N99" s="65">
        <f t="shared" si="10"/>
        <v>0</v>
      </c>
      <c r="O99" s="65">
        <f t="shared" si="8"/>
        <v>0</v>
      </c>
      <c r="P99" s="65">
        <f t="shared" si="11"/>
        <v>0</v>
      </c>
    </row>
    <row r="100" spans="1:16" x14ac:dyDescent="0.25">
      <c r="A100" s="66">
        <f t="shared" si="12"/>
        <v>93</v>
      </c>
      <c r="B100" s="69"/>
      <c r="C100" s="66" t="e">
        <f>VLOOKUP(B100,'Measure&amp;Incentive Picklist'!E:J,2,FALSE)</f>
        <v>#N/A</v>
      </c>
      <c r="D100" s="69"/>
      <c r="E100" s="70"/>
      <c r="F100" s="70"/>
      <c r="G100" s="69"/>
      <c r="H100" s="69"/>
      <c r="I100" s="71"/>
      <c r="J100" s="71"/>
      <c r="K100" s="72" t="str">
        <f t="shared" si="9"/>
        <v/>
      </c>
      <c r="L100" s="85" t="str">
        <f t="shared" si="7"/>
        <v/>
      </c>
      <c r="M100" s="127"/>
      <c r="N100" s="65">
        <f t="shared" si="10"/>
        <v>0</v>
      </c>
      <c r="O100" s="65">
        <f t="shared" si="8"/>
        <v>0</v>
      </c>
      <c r="P100" s="65">
        <f t="shared" si="11"/>
        <v>0</v>
      </c>
    </row>
    <row r="101" spans="1:16" x14ac:dyDescent="0.25">
      <c r="A101" s="66">
        <f t="shared" si="12"/>
        <v>94</v>
      </c>
      <c r="B101" s="69"/>
      <c r="C101" s="66" t="e">
        <f>VLOOKUP(B101,'Measure&amp;Incentive Picklist'!E:J,2,FALSE)</f>
        <v>#N/A</v>
      </c>
      <c r="D101" s="69"/>
      <c r="E101" s="70"/>
      <c r="F101" s="70"/>
      <c r="G101" s="69"/>
      <c r="H101" s="69"/>
      <c r="I101" s="71"/>
      <c r="J101" s="71"/>
      <c r="K101" s="72" t="str">
        <f t="shared" si="9"/>
        <v/>
      </c>
      <c r="L101" s="85" t="str">
        <f t="shared" si="7"/>
        <v/>
      </c>
      <c r="M101" s="127"/>
      <c r="N101" s="65">
        <f t="shared" si="10"/>
        <v>0</v>
      </c>
      <c r="O101" s="65">
        <f t="shared" si="8"/>
        <v>0</v>
      </c>
      <c r="P101" s="65">
        <f t="shared" si="11"/>
        <v>0</v>
      </c>
    </row>
    <row r="102" spans="1:16" x14ac:dyDescent="0.25">
      <c r="A102" s="66">
        <f t="shared" si="12"/>
        <v>95</v>
      </c>
      <c r="B102" s="69"/>
      <c r="C102" s="66" t="e">
        <f>VLOOKUP(B102,'Measure&amp;Incentive Picklist'!E:J,2,FALSE)</f>
        <v>#N/A</v>
      </c>
      <c r="D102" s="69"/>
      <c r="E102" s="70"/>
      <c r="F102" s="70"/>
      <c r="G102" s="69"/>
      <c r="H102" s="69"/>
      <c r="I102" s="71"/>
      <c r="J102" s="71"/>
      <c r="K102" s="72" t="str">
        <f t="shared" si="9"/>
        <v/>
      </c>
      <c r="L102" s="85" t="str">
        <f t="shared" si="7"/>
        <v/>
      </c>
      <c r="M102" s="127"/>
      <c r="N102" s="65">
        <f t="shared" si="10"/>
        <v>0</v>
      </c>
      <c r="O102" s="65">
        <f t="shared" si="8"/>
        <v>0</v>
      </c>
      <c r="P102" s="65">
        <f t="shared" si="11"/>
        <v>0</v>
      </c>
    </row>
    <row r="103" spans="1:16" x14ac:dyDescent="0.25">
      <c r="A103" s="66">
        <f t="shared" si="12"/>
        <v>96</v>
      </c>
      <c r="B103" s="69"/>
      <c r="C103" s="66" t="e">
        <f>VLOOKUP(B103,'Measure&amp;Incentive Picklist'!E:J,2,FALSE)</f>
        <v>#N/A</v>
      </c>
      <c r="D103" s="69"/>
      <c r="E103" s="70"/>
      <c r="F103" s="70"/>
      <c r="G103" s="69"/>
      <c r="H103" s="69"/>
      <c r="I103" s="71"/>
      <c r="J103" s="71"/>
      <c r="K103" s="72" t="str">
        <f t="shared" si="9"/>
        <v/>
      </c>
      <c r="L103" s="85" t="str">
        <f t="shared" si="7"/>
        <v/>
      </c>
      <c r="M103" s="127"/>
      <c r="N103" s="65">
        <f t="shared" si="10"/>
        <v>0</v>
      </c>
      <c r="O103" s="65">
        <f t="shared" si="8"/>
        <v>0</v>
      </c>
      <c r="P103" s="65">
        <f t="shared" si="11"/>
        <v>0</v>
      </c>
    </row>
    <row r="104" spans="1:16" x14ac:dyDescent="0.25">
      <c r="A104" s="66">
        <f t="shared" si="12"/>
        <v>97</v>
      </c>
      <c r="B104" s="69"/>
      <c r="C104" s="66" t="e">
        <f>VLOOKUP(B104,'Measure&amp;Incentive Picklist'!E:J,2,FALSE)</f>
        <v>#N/A</v>
      </c>
      <c r="D104" s="69"/>
      <c r="E104" s="70"/>
      <c r="F104" s="70"/>
      <c r="G104" s="69"/>
      <c r="H104" s="69"/>
      <c r="I104" s="71"/>
      <c r="J104" s="71"/>
      <c r="K104" s="72" t="str">
        <f t="shared" si="9"/>
        <v/>
      </c>
      <c r="L104" s="85" t="str">
        <f t="shared" si="7"/>
        <v/>
      </c>
      <c r="M104" s="127"/>
      <c r="N104" s="65">
        <f t="shared" si="10"/>
        <v>0</v>
      </c>
      <c r="O104" s="65">
        <f t="shared" ref="O104:O135" si="13">IF(AND(B104&gt;0,ISERROR(N104)),1,0)</f>
        <v>0</v>
      </c>
      <c r="P104" s="65">
        <f t="shared" si="11"/>
        <v>0</v>
      </c>
    </row>
    <row r="105" spans="1:16" x14ac:dyDescent="0.25">
      <c r="A105" s="66">
        <f t="shared" si="12"/>
        <v>98</v>
      </c>
      <c r="B105" s="69"/>
      <c r="C105" s="66" t="e">
        <f>VLOOKUP(B105,'Measure&amp;Incentive Picklist'!E:J,2,FALSE)</f>
        <v>#N/A</v>
      </c>
      <c r="D105" s="69"/>
      <c r="E105" s="70"/>
      <c r="F105" s="70"/>
      <c r="G105" s="69"/>
      <c r="H105" s="69"/>
      <c r="I105" s="71"/>
      <c r="J105" s="71"/>
      <c r="K105" s="72" t="str">
        <f t="shared" si="9"/>
        <v/>
      </c>
      <c r="L105" s="85" t="str">
        <f t="shared" si="7"/>
        <v/>
      </c>
      <c r="M105" s="127"/>
      <c r="N105" s="65">
        <f t="shared" si="10"/>
        <v>0</v>
      </c>
      <c r="O105" s="65">
        <f t="shared" si="13"/>
        <v>0</v>
      </c>
      <c r="P105" s="65">
        <f t="shared" si="11"/>
        <v>0</v>
      </c>
    </row>
    <row r="106" spans="1:16" x14ac:dyDescent="0.25">
      <c r="A106" s="66">
        <f t="shared" si="12"/>
        <v>99</v>
      </c>
      <c r="B106" s="69"/>
      <c r="C106" s="66" t="e">
        <f>VLOOKUP(B106,'Measure&amp;Incentive Picklist'!E:J,2,FALSE)</f>
        <v>#N/A</v>
      </c>
      <c r="D106" s="69"/>
      <c r="E106" s="70"/>
      <c r="F106" s="70"/>
      <c r="G106" s="69"/>
      <c r="H106" s="69"/>
      <c r="I106" s="71"/>
      <c r="J106" s="71"/>
      <c r="K106" s="72" t="str">
        <f t="shared" si="9"/>
        <v/>
      </c>
      <c r="L106" s="85" t="str">
        <f t="shared" si="7"/>
        <v/>
      </c>
      <c r="M106" s="127"/>
      <c r="N106" s="65">
        <f t="shared" si="10"/>
        <v>0</v>
      </c>
      <c r="O106" s="65">
        <f t="shared" si="13"/>
        <v>0</v>
      </c>
      <c r="P106" s="65">
        <f t="shared" si="11"/>
        <v>0</v>
      </c>
    </row>
    <row r="107" spans="1:16" x14ac:dyDescent="0.25">
      <c r="A107" s="66">
        <f t="shared" si="12"/>
        <v>100</v>
      </c>
      <c r="B107" s="69"/>
      <c r="C107" s="66" t="e">
        <f>VLOOKUP(B107,'Measure&amp;Incentive Picklist'!E:J,2,FALSE)</f>
        <v>#N/A</v>
      </c>
      <c r="D107" s="69"/>
      <c r="E107" s="70"/>
      <c r="F107" s="70"/>
      <c r="G107" s="69"/>
      <c r="H107" s="69"/>
      <c r="I107" s="71"/>
      <c r="J107" s="71"/>
      <c r="K107" s="72" t="str">
        <f t="shared" si="9"/>
        <v/>
      </c>
      <c r="L107" s="85" t="str">
        <f t="shared" si="7"/>
        <v/>
      </c>
      <c r="M107" s="127"/>
      <c r="N107" s="65">
        <f t="shared" si="10"/>
        <v>0</v>
      </c>
      <c r="O107" s="65">
        <f t="shared" si="13"/>
        <v>0</v>
      </c>
      <c r="P107" s="65">
        <f t="shared" si="11"/>
        <v>0</v>
      </c>
    </row>
    <row r="108" spans="1:16" x14ac:dyDescent="0.25">
      <c r="A108" s="66">
        <f t="shared" si="12"/>
        <v>101</v>
      </c>
      <c r="B108" s="69"/>
      <c r="C108" s="66" t="e">
        <f>VLOOKUP(B108,'Measure&amp;Incentive Picklist'!E:J,2,FALSE)</f>
        <v>#N/A</v>
      </c>
      <c r="D108" s="69"/>
      <c r="E108" s="70"/>
      <c r="F108" s="70"/>
      <c r="G108" s="69"/>
      <c r="H108" s="69"/>
      <c r="I108" s="71"/>
      <c r="J108" s="71"/>
      <c r="K108" s="72" t="str">
        <f t="shared" si="9"/>
        <v/>
      </c>
      <c r="L108" s="85" t="str">
        <f t="shared" si="7"/>
        <v/>
      </c>
      <c r="M108" s="127"/>
      <c r="N108" s="65">
        <f t="shared" si="10"/>
        <v>0</v>
      </c>
      <c r="O108" s="65">
        <f t="shared" si="13"/>
        <v>0</v>
      </c>
      <c r="P108" s="65">
        <f t="shared" si="11"/>
        <v>0</v>
      </c>
    </row>
    <row r="109" spans="1:16" x14ac:dyDescent="0.25">
      <c r="A109" s="66">
        <f t="shared" si="12"/>
        <v>102</v>
      </c>
      <c r="B109" s="69"/>
      <c r="C109" s="66" t="e">
        <f>VLOOKUP(B109,'Measure&amp;Incentive Picklist'!E:J,2,FALSE)</f>
        <v>#N/A</v>
      </c>
      <c r="D109" s="69"/>
      <c r="E109" s="70"/>
      <c r="F109" s="70"/>
      <c r="G109" s="69"/>
      <c r="H109" s="69"/>
      <c r="I109" s="71"/>
      <c r="J109" s="71"/>
      <c r="K109" s="72" t="str">
        <f t="shared" si="9"/>
        <v/>
      </c>
      <c r="L109" s="85" t="str">
        <f t="shared" si="7"/>
        <v/>
      </c>
      <c r="M109" s="127"/>
      <c r="N109" s="65">
        <f t="shared" si="10"/>
        <v>0</v>
      </c>
      <c r="O109" s="65">
        <f t="shared" si="13"/>
        <v>0</v>
      </c>
      <c r="P109" s="65">
        <f t="shared" si="11"/>
        <v>0</v>
      </c>
    </row>
    <row r="110" spans="1:16" x14ac:dyDescent="0.25">
      <c r="A110" s="66">
        <f t="shared" si="12"/>
        <v>103</v>
      </c>
      <c r="B110" s="69"/>
      <c r="C110" s="66" t="e">
        <f>VLOOKUP(B110,'Measure&amp;Incentive Picklist'!E:J,2,FALSE)</f>
        <v>#N/A</v>
      </c>
      <c r="D110" s="69"/>
      <c r="E110" s="70"/>
      <c r="F110" s="70"/>
      <c r="G110" s="69"/>
      <c r="H110" s="69"/>
      <c r="I110" s="71"/>
      <c r="J110" s="71"/>
      <c r="K110" s="72" t="str">
        <f t="shared" si="9"/>
        <v/>
      </c>
      <c r="L110" s="85" t="str">
        <f t="shared" si="7"/>
        <v/>
      </c>
      <c r="M110" s="127"/>
      <c r="N110" s="65">
        <f t="shared" si="10"/>
        <v>0</v>
      </c>
      <c r="O110" s="65">
        <f t="shared" si="13"/>
        <v>0</v>
      </c>
      <c r="P110" s="65">
        <f t="shared" si="11"/>
        <v>0</v>
      </c>
    </row>
    <row r="111" spans="1:16" x14ac:dyDescent="0.25">
      <c r="A111" s="66">
        <f t="shared" si="12"/>
        <v>104</v>
      </c>
      <c r="B111" s="69"/>
      <c r="C111" s="66" t="e">
        <f>VLOOKUP(B111,'Measure&amp;Incentive Picklist'!E:J,2,FALSE)</f>
        <v>#N/A</v>
      </c>
      <c r="D111" s="69"/>
      <c r="E111" s="70"/>
      <c r="F111" s="70"/>
      <c r="G111" s="69"/>
      <c r="H111" s="69"/>
      <c r="I111" s="71"/>
      <c r="J111" s="71"/>
      <c r="K111" s="72" t="str">
        <f t="shared" si="9"/>
        <v/>
      </c>
      <c r="L111" s="85" t="str">
        <f t="shared" si="7"/>
        <v/>
      </c>
      <c r="M111" s="127"/>
      <c r="N111" s="65">
        <f t="shared" si="10"/>
        <v>0</v>
      </c>
      <c r="O111" s="65">
        <f t="shared" si="13"/>
        <v>0</v>
      </c>
      <c r="P111" s="65">
        <f t="shared" si="11"/>
        <v>0</v>
      </c>
    </row>
    <row r="112" spans="1:16" x14ac:dyDescent="0.25">
      <c r="A112" s="66">
        <f t="shared" si="12"/>
        <v>105</v>
      </c>
      <c r="B112" s="69"/>
      <c r="C112" s="66" t="e">
        <f>VLOOKUP(B112,'Measure&amp;Incentive Picklist'!E:J,2,FALSE)</f>
        <v>#N/A</v>
      </c>
      <c r="D112" s="69"/>
      <c r="E112" s="70"/>
      <c r="F112" s="70"/>
      <c r="G112" s="69"/>
      <c r="H112" s="69"/>
      <c r="I112" s="71"/>
      <c r="J112" s="71"/>
      <c r="K112" s="72" t="str">
        <f t="shared" si="9"/>
        <v/>
      </c>
      <c r="L112" s="85" t="str">
        <f t="shared" si="7"/>
        <v/>
      </c>
      <c r="M112" s="127"/>
      <c r="N112" s="65">
        <f t="shared" si="10"/>
        <v>0</v>
      </c>
      <c r="O112" s="65">
        <f t="shared" si="13"/>
        <v>0</v>
      </c>
      <c r="P112" s="65">
        <f t="shared" si="11"/>
        <v>0</v>
      </c>
    </row>
    <row r="113" spans="1:16" x14ac:dyDescent="0.25">
      <c r="A113" s="66">
        <f t="shared" si="12"/>
        <v>106</v>
      </c>
      <c r="B113" s="69"/>
      <c r="C113" s="66" t="e">
        <f>VLOOKUP(B113,'Measure&amp;Incentive Picklist'!E:J,2,FALSE)</f>
        <v>#N/A</v>
      </c>
      <c r="D113" s="69"/>
      <c r="E113" s="70"/>
      <c r="F113" s="70"/>
      <c r="G113" s="69"/>
      <c r="H113" s="69"/>
      <c r="I113" s="71"/>
      <c r="J113" s="71"/>
      <c r="K113" s="72" t="str">
        <f t="shared" si="9"/>
        <v/>
      </c>
      <c r="L113" s="85" t="str">
        <f t="shared" si="7"/>
        <v/>
      </c>
      <c r="M113" s="127"/>
      <c r="N113" s="65">
        <f t="shared" si="10"/>
        <v>0</v>
      </c>
      <c r="O113" s="65">
        <f t="shared" si="13"/>
        <v>0</v>
      </c>
      <c r="P113" s="65">
        <f t="shared" si="11"/>
        <v>0</v>
      </c>
    </row>
    <row r="114" spans="1:16" x14ac:dyDescent="0.25">
      <c r="A114" s="66">
        <f t="shared" si="12"/>
        <v>107</v>
      </c>
      <c r="B114" s="69"/>
      <c r="C114" s="66" t="e">
        <f>VLOOKUP(B114,'Measure&amp;Incentive Picklist'!E:J,2,FALSE)</f>
        <v>#N/A</v>
      </c>
      <c r="D114" s="69"/>
      <c r="E114" s="70"/>
      <c r="F114" s="70"/>
      <c r="G114" s="69"/>
      <c r="H114" s="69"/>
      <c r="I114" s="71"/>
      <c r="J114" s="71"/>
      <c r="K114" s="72" t="str">
        <f t="shared" si="9"/>
        <v/>
      </c>
      <c r="L114" s="85" t="str">
        <f t="shared" si="7"/>
        <v/>
      </c>
      <c r="M114" s="127"/>
      <c r="N114" s="65">
        <f t="shared" si="10"/>
        <v>0</v>
      </c>
      <c r="O114" s="65">
        <f t="shared" si="13"/>
        <v>0</v>
      </c>
      <c r="P114" s="65">
        <f t="shared" si="11"/>
        <v>0</v>
      </c>
    </row>
    <row r="115" spans="1:16" x14ac:dyDescent="0.25">
      <c r="A115" s="66">
        <f t="shared" si="12"/>
        <v>108</v>
      </c>
      <c r="B115" s="69"/>
      <c r="C115" s="66" t="e">
        <f>VLOOKUP(B115,'Measure&amp;Incentive Picklist'!E:J,2,FALSE)</f>
        <v>#N/A</v>
      </c>
      <c r="D115" s="69"/>
      <c r="E115" s="70"/>
      <c r="F115" s="70"/>
      <c r="G115" s="69"/>
      <c r="H115" s="69"/>
      <c r="I115" s="71"/>
      <c r="J115" s="71"/>
      <c r="K115" s="72" t="str">
        <f t="shared" si="9"/>
        <v/>
      </c>
      <c r="L115" s="85" t="str">
        <f t="shared" si="7"/>
        <v/>
      </c>
      <c r="M115" s="127"/>
      <c r="N115" s="65">
        <f t="shared" si="10"/>
        <v>0</v>
      </c>
      <c r="O115" s="65">
        <f t="shared" si="13"/>
        <v>0</v>
      </c>
      <c r="P115" s="65">
        <f t="shared" si="11"/>
        <v>0</v>
      </c>
    </row>
    <row r="116" spans="1:16" x14ac:dyDescent="0.25">
      <c r="A116" s="66">
        <f t="shared" si="12"/>
        <v>109</v>
      </c>
      <c r="B116" s="69"/>
      <c r="C116" s="66" t="e">
        <f>VLOOKUP(B116,'Measure&amp;Incentive Picklist'!E:J,2,FALSE)</f>
        <v>#N/A</v>
      </c>
      <c r="D116" s="69"/>
      <c r="E116" s="70"/>
      <c r="F116" s="70"/>
      <c r="G116" s="69"/>
      <c r="H116" s="69"/>
      <c r="I116" s="71"/>
      <c r="J116" s="71"/>
      <c r="K116" s="72" t="str">
        <f t="shared" si="9"/>
        <v/>
      </c>
      <c r="L116" s="85" t="str">
        <f t="shared" si="7"/>
        <v/>
      </c>
      <c r="M116" s="127"/>
      <c r="N116" s="65">
        <f t="shared" si="10"/>
        <v>0</v>
      </c>
      <c r="O116" s="65">
        <f t="shared" si="13"/>
        <v>0</v>
      </c>
      <c r="P116" s="65">
        <f t="shared" si="11"/>
        <v>0</v>
      </c>
    </row>
    <row r="117" spans="1:16" x14ac:dyDescent="0.25">
      <c r="A117" s="66">
        <f t="shared" si="12"/>
        <v>110</v>
      </c>
      <c r="B117" s="69"/>
      <c r="C117" s="66" t="e">
        <f>VLOOKUP(B117,'Measure&amp;Incentive Picklist'!E:J,2,FALSE)</f>
        <v>#N/A</v>
      </c>
      <c r="D117" s="69"/>
      <c r="E117" s="70"/>
      <c r="F117" s="70"/>
      <c r="G117" s="69"/>
      <c r="H117" s="69"/>
      <c r="I117" s="71"/>
      <c r="J117" s="71"/>
      <c r="K117" s="72" t="str">
        <f t="shared" si="9"/>
        <v/>
      </c>
      <c r="L117" s="85" t="str">
        <f t="shared" si="7"/>
        <v/>
      </c>
      <c r="M117" s="127"/>
      <c r="N117" s="65">
        <f t="shared" si="10"/>
        <v>0</v>
      </c>
      <c r="O117" s="65">
        <f t="shared" si="13"/>
        <v>0</v>
      </c>
      <c r="P117" s="65">
        <f t="shared" si="11"/>
        <v>0</v>
      </c>
    </row>
    <row r="118" spans="1:16" x14ac:dyDescent="0.25">
      <c r="A118" s="66">
        <f t="shared" si="12"/>
        <v>111</v>
      </c>
      <c r="B118" s="69"/>
      <c r="C118" s="66" t="e">
        <f>VLOOKUP(B118,'Measure&amp;Incentive Picklist'!E:J,2,FALSE)</f>
        <v>#N/A</v>
      </c>
      <c r="D118" s="69"/>
      <c r="E118" s="70"/>
      <c r="F118" s="70"/>
      <c r="G118" s="69"/>
      <c r="H118" s="69"/>
      <c r="I118" s="71"/>
      <c r="J118" s="71"/>
      <c r="K118" s="72" t="str">
        <f t="shared" si="9"/>
        <v/>
      </c>
      <c r="L118" s="85" t="str">
        <f t="shared" si="7"/>
        <v/>
      </c>
      <c r="M118" s="127"/>
      <c r="N118" s="65">
        <f t="shared" si="10"/>
        <v>0</v>
      </c>
      <c r="O118" s="65">
        <f t="shared" si="13"/>
        <v>0</v>
      </c>
      <c r="P118" s="65">
        <f t="shared" si="11"/>
        <v>0</v>
      </c>
    </row>
    <row r="119" spans="1:16" x14ac:dyDescent="0.25">
      <c r="A119" s="66">
        <f t="shared" si="12"/>
        <v>112</v>
      </c>
      <c r="B119" s="69"/>
      <c r="C119" s="66" t="e">
        <f>VLOOKUP(B119,'Measure&amp;Incentive Picklist'!E:J,2,FALSE)</f>
        <v>#N/A</v>
      </c>
      <c r="D119" s="69"/>
      <c r="E119" s="70"/>
      <c r="F119" s="70"/>
      <c r="G119" s="69"/>
      <c r="H119" s="69"/>
      <c r="I119" s="71"/>
      <c r="J119" s="71"/>
      <c r="K119" s="72" t="str">
        <f t="shared" si="9"/>
        <v/>
      </c>
      <c r="L119" s="85" t="str">
        <f t="shared" si="7"/>
        <v/>
      </c>
      <c r="M119" s="127"/>
      <c r="N119" s="65">
        <f t="shared" si="10"/>
        <v>0</v>
      </c>
      <c r="O119" s="65">
        <f t="shared" si="13"/>
        <v>0</v>
      </c>
      <c r="P119" s="65">
        <f t="shared" si="11"/>
        <v>0</v>
      </c>
    </row>
    <row r="120" spans="1:16" x14ac:dyDescent="0.25">
      <c r="A120" s="66">
        <f t="shared" si="12"/>
        <v>113</v>
      </c>
      <c r="B120" s="69"/>
      <c r="C120" s="66" t="e">
        <f>VLOOKUP(B120,'Measure&amp;Incentive Picklist'!E:J,2,FALSE)</f>
        <v>#N/A</v>
      </c>
      <c r="D120" s="69"/>
      <c r="E120" s="70"/>
      <c r="F120" s="70"/>
      <c r="G120" s="69"/>
      <c r="H120" s="69"/>
      <c r="I120" s="71"/>
      <c r="J120" s="71"/>
      <c r="K120" s="72" t="str">
        <f t="shared" si="9"/>
        <v/>
      </c>
      <c r="L120" s="85" t="str">
        <f t="shared" si="7"/>
        <v/>
      </c>
      <c r="M120" s="127"/>
      <c r="N120" s="65">
        <f t="shared" si="10"/>
        <v>0</v>
      </c>
      <c r="O120" s="65">
        <f t="shared" si="13"/>
        <v>0</v>
      </c>
      <c r="P120" s="65">
        <f t="shared" si="11"/>
        <v>0</v>
      </c>
    </row>
    <row r="121" spans="1:16" x14ac:dyDescent="0.25">
      <c r="A121" s="66">
        <f t="shared" si="12"/>
        <v>114</v>
      </c>
      <c r="B121" s="69"/>
      <c r="C121" s="66" t="e">
        <f>VLOOKUP(B121,'Measure&amp;Incentive Picklist'!E:J,2,FALSE)</f>
        <v>#N/A</v>
      </c>
      <c r="D121" s="69"/>
      <c r="E121" s="70"/>
      <c r="F121" s="70"/>
      <c r="G121" s="69"/>
      <c r="H121" s="69"/>
      <c r="I121" s="71"/>
      <c r="J121" s="71"/>
      <c r="K121" s="72" t="str">
        <f t="shared" si="9"/>
        <v/>
      </c>
      <c r="L121" s="85" t="str">
        <f t="shared" si="7"/>
        <v/>
      </c>
      <c r="M121" s="127"/>
      <c r="N121" s="65">
        <f t="shared" si="10"/>
        <v>0</v>
      </c>
      <c r="O121" s="65">
        <f t="shared" si="13"/>
        <v>0</v>
      </c>
      <c r="P121" s="65">
        <f t="shared" si="11"/>
        <v>0</v>
      </c>
    </row>
    <row r="122" spans="1:16" x14ac:dyDescent="0.25">
      <c r="A122" s="66">
        <f t="shared" si="12"/>
        <v>115</v>
      </c>
      <c r="B122" s="69"/>
      <c r="C122" s="66" t="e">
        <f>VLOOKUP(B122,'Measure&amp;Incentive Picklist'!E:J,2,FALSE)</f>
        <v>#N/A</v>
      </c>
      <c r="D122" s="69"/>
      <c r="E122" s="70"/>
      <c r="F122" s="70"/>
      <c r="G122" s="69"/>
      <c r="H122" s="69"/>
      <c r="I122" s="71"/>
      <c r="J122" s="71"/>
      <c r="K122" s="72" t="str">
        <f t="shared" si="9"/>
        <v/>
      </c>
      <c r="L122" s="85" t="str">
        <f t="shared" si="7"/>
        <v/>
      </c>
      <c r="M122" s="127"/>
      <c r="N122" s="65">
        <f t="shared" si="10"/>
        <v>0</v>
      </c>
      <c r="O122" s="65">
        <f t="shared" si="13"/>
        <v>0</v>
      </c>
      <c r="P122" s="65">
        <f t="shared" si="11"/>
        <v>0</v>
      </c>
    </row>
    <row r="123" spans="1:16" x14ac:dyDescent="0.25">
      <c r="A123" s="66">
        <f t="shared" si="12"/>
        <v>116</v>
      </c>
      <c r="B123" s="69"/>
      <c r="C123" s="66" t="e">
        <f>VLOOKUP(B123,'Measure&amp;Incentive Picklist'!E:J,2,FALSE)</f>
        <v>#N/A</v>
      </c>
      <c r="D123" s="69"/>
      <c r="E123" s="70"/>
      <c r="F123" s="70"/>
      <c r="G123" s="69"/>
      <c r="H123" s="69"/>
      <c r="I123" s="71"/>
      <c r="J123" s="71"/>
      <c r="K123" s="72" t="str">
        <f t="shared" si="9"/>
        <v/>
      </c>
      <c r="L123" s="85" t="str">
        <f t="shared" si="7"/>
        <v/>
      </c>
      <c r="M123" s="127"/>
      <c r="N123" s="65">
        <f t="shared" si="10"/>
        <v>0</v>
      </c>
      <c r="O123" s="65">
        <f t="shared" si="13"/>
        <v>0</v>
      </c>
      <c r="P123" s="65">
        <f t="shared" si="11"/>
        <v>0</v>
      </c>
    </row>
    <row r="124" spans="1:16" x14ac:dyDescent="0.25">
      <c r="A124" s="66">
        <f t="shared" si="12"/>
        <v>117</v>
      </c>
      <c r="B124" s="69"/>
      <c r="C124" s="66" t="e">
        <f>VLOOKUP(B124,'Measure&amp;Incentive Picklist'!E:J,2,FALSE)</f>
        <v>#N/A</v>
      </c>
      <c r="D124" s="69"/>
      <c r="E124" s="70"/>
      <c r="F124" s="70"/>
      <c r="G124" s="69"/>
      <c r="H124" s="69"/>
      <c r="I124" s="71"/>
      <c r="J124" s="71"/>
      <c r="K124" s="72" t="str">
        <f t="shared" si="9"/>
        <v/>
      </c>
      <c r="L124" s="85" t="str">
        <f t="shared" si="7"/>
        <v/>
      </c>
      <c r="M124" s="127"/>
      <c r="N124" s="65">
        <f t="shared" si="10"/>
        <v>0</v>
      </c>
      <c r="O124" s="65">
        <f t="shared" si="13"/>
        <v>0</v>
      </c>
      <c r="P124" s="65">
        <f t="shared" si="11"/>
        <v>0</v>
      </c>
    </row>
    <row r="125" spans="1:16" x14ac:dyDescent="0.25">
      <c r="A125" s="66">
        <f t="shared" si="12"/>
        <v>118</v>
      </c>
      <c r="B125" s="69"/>
      <c r="C125" s="66" t="e">
        <f>VLOOKUP(B125,'Measure&amp;Incentive Picklist'!E:J,2,FALSE)</f>
        <v>#N/A</v>
      </c>
      <c r="D125" s="69"/>
      <c r="E125" s="70"/>
      <c r="F125" s="70"/>
      <c r="G125" s="69"/>
      <c r="H125" s="69"/>
      <c r="I125" s="71"/>
      <c r="J125" s="71"/>
      <c r="K125" s="72" t="str">
        <f t="shared" si="9"/>
        <v/>
      </c>
      <c r="L125" s="85" t="str">
        <f t="shared" si="7"/>
        <v/>
      </c>
      <c r="M125" s="127"/>
      <c r="N125" s="65">
        <f t="shared" si="10"/>
        <v>0</v>
      </c>
      <c r="O125" s="65">
        <f t="shared" si="13"/>
        <v>0</v>
      </c>
      <c r="P125" s="65">
        <f t="shared" si="11"/>
        <v>0</v>
      </c>
    </row>
    <row r="126" spans="1:16" x14ac:dyDescent="0.25">
      <c r="A126" s="66">
        <f t="shared" si="12"/>
        <v>119</v>
      </c>
      <c r="B126" s="69"/>
      <c r="C126" s="66" t="e">
        <f>VLOOKUP(B126,'Measure&amp;Incentive Picklist'!E:J,2,FALSE)</f>
        <v>#N/A</v>
      </c>
      <c r="D126" s="69"/>
      <c r="E126" s="70"/>
      <c r="F126" s="70"/>
      <c r="G126" s="69"/>
      <c r="H126" s="69"/>
      <c r="I126" s="71"/>
      <c r="J126" s="71"/>
      <c r="K126" s="72" t="str">
        <f t="shared" si="9"/>
        <v/>
      </c>
      <c r="L126" s="85" t="str">
        <f t="shared" si="7"/>
        <v/>
      </c>
      <c r="M126" s="127"/>
      <c r="N126" s="65">
        <f t="shared" si="10"/>
        <v>0</v>
      </c>
      <c r="O126" s="65">
        <f t="shared" si="13"/>
        <v>0</v>
      </c>
      <c r="P126" s="65">
        <f t="shared" si="11"/>
        <v>0</v>
      </c>
    </row>
    <row r="127" spans="1:16" x14ac:dyDescent="0.25">
      <c r="A127" s="66">
        <f t="shared" si="12"/>
        <v>120</v>
      </c>
      <c r="B127" s="69"/>
      <c r="C127" s="66" t="e">
        <f>VLOOKUP(B127,'Measure&amp;Incentive Picklist'!E:J,2,FALSE)</f>
        <v>#N/A</v>
      </c>
      <c r="D127" s="69"/>
      <c r="E127" s="70"/>
      <c r="F127" s="70"/>
      <c r="G127" s="69"/>
      <c r="H127" s="69"/>
      <c r="I127" s="71"/>
      <c r="J127" s="71"/>
      <c r="K127" s="72" t="str">
        <f t="shared" si="9"/>
        <v/>
      </c>
      <c r="L127" s="85" t="str">
        <f t="shared" si="7"/>
        <v/>
      </c>
      <c r="M127" s="127"/>
      <c r="N127" s="65">
        <f t="shared" si="10"/>
        <v>0</v>
      </c>
      <c r="O127" s="65">
        <f t="shared" si="13"/>
        <v>0</v>
      </c>
      <c r="P127" s="65">
        <f t="shared" si="11"/>
        <v>0</v>
      </c>
    </row>
    <row r="128" spans="1:16" x14ac:dyDescent="0.25">
      <c r="A128" s="66">
        <f t="shared" si="12"/>
        <v>121</v>
      </c>
      <c r="B128" s="69"/>
      <c r="C128" s="66" t="e">
        <f>VLOOKUP(B128,'Measure&amp;Incentive Picklist'!E:J,2,FALSE)</f>
        <v>#N/A</v>
      </c>
      <c r="D128" s="69"/>
      <c r="E128" s="70"/>
      <c r="F128" s="70"/>
      <c r="G128" s="69"/>
      <c r="H128" s="69"/>
      <c r="I128" s="71"/>
      <c r="J128" s="71"/>
      <c r="K128" s="72" t="str">
        <f t="shared" si="9"/>
        <v/>
      </c>
      <c r="L128" s="85" t="str">
        <f t="shared" si="7"/>
        <v/>
      </c>
      <c r="M128" s="127"/>
      <c r="N128" s="65">
        <f t="shared" si="10"/>
        <v>0</v>
      </c>
      <c r="O128" s="65">
        <f t="shared" si="13"/>
        <v>0</v>
      </c>
      <c r="P128" s="65">
        <f t="shared" si="11"/>
        <v>0</v>
      </c>
    </row>
    <row r="129" spans="1:16" x14ac:dyDescent="0.25">
      <c r="A129" s="66">
        <f t="shared" si="12"/>
        <v>122</v>
      </c>
      <c r="B129" s="69"/>
      <c r="C129" s="66" t="e">
        <f>VLOOKUP(B129,'Measure&amp;Incentive Picklist'!E:J,2,FALSE)</f>
        <v>#N/A</v>
      </c>
      <c r="D129" s="69"/>
      <c r="E129" s="70"/>
      <c r="F129" s="70"/>
      <c r="G129" s="69"/>
      <c r="H129" s="69"/>
      <c r="I129" s="71"/>
      <c r="J129" s="71"/>
      <c r="K129" s="72" t="str">
        <f t="shared" si="9"/>
        <v/>
      </c>
      <c r="L129" s="85" t="str">
        <f t="shared" si="7"/>
        <v/>
      </c>
      <c r="M129" s="127"/>
      <c r="N129" s="65">
        <f t="shared" si="10"/>
        <v>0</v>
      </c>
      <c r="O129" s="65">
        <f t="shared" si="13"/>
        <v>0</v>
      </c>
      <c r="P129" s="65">
        <f t="shared" si="11"/>
        <v>0</v>
      </c>
    </row>
    <row r="130" spans="1:16" x14ac:dyDescent="0.25">
      <c r="A130" s="66">
        <f t="shared" si="12"/>
        <v>123</v>
      </c>
      <c r="B130" s="69"/>
      <c r="C130" s="66" t="e">
        <f>VLOOKUP(B130,'Measure&amp;Incentive Picklist'!E:J,2,FALSE)</f>
        <v>#N/A</v>
      </c>
      <c r="D130" s="69"/>
      <c r="E130" s="70"/>
      <c r="F130" s="70"/>
      <c r="G130" s="69"/>
      <c r="H130" s="69"/>
      <c r="I130" s="71"/>
      <c r="J130" s="71"/>
      <c r="K130" s="72" t="str">
        <f t="shared" si="9"/>
        <v/>
      </c>
      <c r="L130" s="85" t="str">
        <f t="shared" si="7"/>
        <v/>
      </c>
      <c r="M130" s="127"/>
      <c r="N130" s="65">
        <f t="shared" si="10"/>
        <v>0</v>
      </c>
      <c r="O130" s="65">
        <f t="shared" si="13"/>
        <v>0</v>
      </c>
      <c r="P130" s="65">
        <f t="shared" si="11"/>
        <v>0</v>
      </c>
    </row>
    <row r="131" spans="1:16" x14ac:dyDescent="0.25">
      <c r="A131" s="66">
        <f t="shared" si="12"/>
        <v>124</v>
      </c>
      <c r="B131" s="69"/>
      <c r="C131" s="66" t="e">
        <f>VLOOKUP(B131,'Measure&amp;Incentive Picklist'!E:J,2,FALSE)</f>
        <v>#N/A</v>
      </c>
      <c r="D131" s="69"/>
      <c r="E131" s="70"/>
      <c r="F131" s="70"/>
      <c r="G131" s="69"/>
      <c r="H131" s="69"/>
      <c r="I131" s="71"/>
      <c r="J131" s="71"/>
      <c r="K131" s="72" t="str">
        <f t="shared" si="9"/>
        <v/>
      </c>
      <c r="L131" s="85" t="str">
        <f t="shared" si="7"/>
        <v/>
      </c>
      <c r="M131" s="127"/>
      <c r="N131" s="65">
        <f t="shared" si="10"/>
        <v>0</v>
      </c>
      <c r="O131" s="65">
        <f t="shared" si="13"/>
        <v>0</v>
      </c>
      <c r="P131" s="65">
        <f t="shared" si="11"/>
        <v>0</v>
      </c>
    </row>
    <row r="132" spans="1:16" x14ac:dyDescent="0.25">
      <c r="A132" s="66">
        <f t="shared" si="12"/>
        <v>125</v>
      </c>
      <c r="B132" s="69"/>
      <c r="C132" s="66" t="e">
        <f>VLOOKUP(B132,'Measure&amp;Incentive Picklist'!E:J,2,FALSE)</f>
        <v>#N/A</v>
      </c>
      <c r="D132" s="69"/>
      <c r="E132" s="70"/>
      <c r="F132" s="70"/>
      <c r="G132" s="69"/>
      <c r="H132" s="69"/>
      <c r="I132" s="71"/>
      <c r="J132" s="71"/>
      <c r="K132" s="72" t="str">
        <f t="shared" si="9"/>
        <v/>
      </c>
      <c r="L132" s="85" t="str">
        <f t="shared" si="7"/>
        <v/>
      </c>
      <c r="M132" s="127"/>
      <c r="N132" s="65">
        <f t="shared" si="10"/>
        <v>0</v>
      </c>
      <c r="O132" s="65">
        <f t="shared" si="13"/>
        <v>0</v>
      </c>
      <c r="P132" s="65">
        <f t="shared" si="11"/>
        <v>0</v>
      </c>
    </row>
    <row r="133" spans="1:16" x14ac:dyDescent="0.25">
      <c r="A133" s="66">
        <f t="shared" si="12"/>
        <v>126</v>
      </c>
      <c r="B133" s="69"/>
      <c r="C133" s="66" t="e">
        <f>VLOOKUP(B133,'Measure&amp;Incentive Picklist'!E:J,2,FALSE)</f>
        <v>#N/A</v>
      </c>
      <c r="D133" s="69"/>
      <c r="E133" s="70"/>
      <c r="F133" s="70"/>
      <c r="G133" s="69"/>
      <c r="H133" s="69"/>
      <c r="I133" s="71"/>
      <c r="J133" s="71"/>
      <c r="K133" s="72" t="str">
        <f t="shared" si="9"/>
        <v/>
      </c>
      <c r="L133" s="85" t="str">
        <f t="shared" si="7"/>
        <v/>
      </c>
      <c r="M133" s="127"/>
      <c r="N133" s="65">
        <f t="shared" si="10"/>
        <v>0</v>
      </c>
      <c r="O133" s="65">
        <f t="shared" si="13"/>
        <v>0</v>
      </c>
      <c r="P133" s="65">
        <f t="shared" si="11"/>
        <v>0</v>
      </c>
    </row>
    <row r="134" spans="1:16" x14ac:dyDescent="0.25">
      <c r="A134" s="66">
        <f t="shared" si="12"/>
        <v>127</v>
      </c>
      <c r="B134" s="69"/>
      <c r="C134" s="66" t="e">
        <f>VLOOKUP(B134,'Measure&amp;Incentive Picklist'!E:J,2,FALSE)</f>
        <v>#N/A</v>
      </c>
      <c r="D134" s="69"/>
      <c r="E134" s="70"/>
      <c r="F134" s="70"/>
      <c r="G134" s="69"/>
      <c r="H134" s="69"/>
      <c r="I134" s="71"/>
      <c r="J134" s="71"/>
      <c r="K134" s="72" t="str">
        <f t="shared" si="9"/>
        <v/>
      </c>
      <c r="L134" s="85" t="str">
        <f t="shared" si="7"/>
        <v/>
      </c>
      <c r="M134" s="127"/>
      <c r="N134" s="65">
        <f t="shared" si="10"/>
        <v>0</v>
      </c>
      <c r="O134" s="65">
        <f t="shared" si="13"/>
        <v>0</v>
      </c>
      <c r="P134" s="65">
        <f t="shared" si="11"/>
        <v>0</v>
      </c>
    </row>
    <row r="135" spans="1:16" x14ac:dyDescent="0.25">
      <c r="A135" s="66">
        <f t="shared" si="12"/>
        <v>128</v>
      </c>
      <c r="B135" s="69"/>
      <c r="C135" s="66" t="e">
        <f>VLOOKUP(B135,'Measure&amp;Incentive Picklist'!E:J,2,FALSE)</f>
        <v>#N/A</v>
      </c>
      <c r="D135" s="69"/>
      <c r="E135" s="70"/>
      <c r="F135" s="70"/>
      <c r="G135" s="69"/>
      <c r="H135" s="69"/>
      <c r="I135" s="71"/>
      <c r="J135" s="71"/>
      <c r="K135" s="72" t="str">
        <f t="shared" si="9"/>
        <v/>
      </c>
      <c r="L135" s="85" t="str">
        <f t="shared" ref="L135:L198" si="14">IF(ISTEXT(B135),"Contact ConEd","")</f>
        <v/>
      </c>
      <c r="M135" s="127"/>
      <c r="N135" s="65">
        <f t="shared" si="10"/>
        <v>0</v>
      </c>
      <c r="O135" s="65">
        <f t="shared" si="13"/>
        <v>0</v>
      </c>
      <c r="P135" s="65">
        <f t="shared" si="11"/>
        <v>0</v>
      </c>
    </row>
    <row r="136" spans="1:16" x14ac:dyDescent="0.25">
      <c r="A136" s="66">
        <f t="shared" si="12"/>
        <v>129</v>
      </c>
      <c r="B136" s="69"/>
      <c r="C136" s="66" t="e">
        <f>VLOOKUP(B136,'Measure&amp;Incentive Picklist'!E:J,2,FALSE)</f>
        <v>#N/A</v>
      </c>
      <c r="D136" s="69"/>
      <c r="E136" s="70"/>
      <c r="F136" s="70"/>
      <c r="G136" s="69"/>
      <c r="H136" s="69"/>
      <c r="I136" s="71"/>
      <c r="J136" s="71"/>
      <c r="K136" s="72" t="str">
        <f t="shared" si="9"/>
        <v/>
      </c>
      <c r="L136" s="85" t="str">
        <f t="shared" si="14"/>
        <v/>
      </c>
      <c r="M136" s="127"/>
      <c r="N136" s="65">
        <f t="shared" si="10"/>
        <v>0</v>
      </c>
      <c r="O136" s="65">
        <f t="shared" ref="O136:O167" si="15">IF(AND(B136&gt;0,ISERROR(N136)),1,0)</f>
        <v>0</v>
      </c>
      <c r="P136" s="65">
        <f t="shared" si="11"/>
        <v>0</v>
      </c>
    </row>
    <row r="137" spans="1:16" x14ac:dyDescent="0.25">
      <c r="A137" s="66">
        <f t="shared" si="12"/>
        <v>130</v>
      </c>
      <c r="B137" s="69"/>
      <c r="C137" s="66" t="e">
        <f>VLOOKUP(B137,'Measure&amp;Incentive Picklist'!E:J,2,FALSE)</f>
        <v>#N/A</v>
      </c>
      <c r="D137" s="69"/>
      <c r="E137" s="70"/>
      <c r="F137" s="70"/>
      <c r="G137" s="69"/>
      <c r="H137" s="69"/>
      <c r="I137" s="71"/>
      <c r="J137" s="71"/>
      <c r="K137" s="72" t="str">
        <f t="shared" ref="K137:K200" si="16">IF(AND(I137="",J137=""),"",$I137+$J137)</f>
        <v/>
      </c>
      <c r="L137" s="85" t="str">
        <f t="shared" si="14"/>
        <v/>
      </c>
      <c r="M137" s="127"/>
      <c r="N137" s="65">
        <f t="shared" ref="N137:N200" si="17">IF(OR(B137&gt;"",D137&gt;0,E137&gt;0,F137&gt;"",G137&gt;0,H137&gt;0,I137&gt;0,J137&gt;0,M137&gt;0),1,0)</f>
        <v>0</v>
      </c>
      <c r="O137" s="65">
        <f t="shared" si="15"/>
        <v>0</v>
      </c>
      <c r="P137" s="65">
        <f t="shared" ref="P137:P200" si="18">IF(ISERROR(K137),1,0)</f>
        <v>0</v>
      </c>
    </row>
    <row r="138" spans="1:16" x14ac:dyDescent="0.25">
      <c r="A138" s="66">
        <f t="shared" ref="A138:A201" si="19">A137+1</f>
        <v>131</v>
      </c>
      <c r="B138" s="69"/>
      <c r="C138" s="66" t="e">
        <f>VLOOKUP(B138,'Measure&amp;Incentive Picklist'!E:J,2,FALSE)</f>
        <v>#N/A</v>
      </c>
      <c r="D138" s="69"/>
      <c r="E138" s="70"/>
      <c r="F138" s="70"/>
      <c r="G138" s="69"/>
      <c r="H138" s="69"/>
      <c r="I138" s="71"/>
      <c r="J138" s="71"/>
      <c r="K138" s="72" t="str">
        <f t="shared" si="16"/>
        <v/>
      </c>
      <c r="L138" s="85" t="str">
        <f t="shared" si="14"/>
        <v/>
      </c>
      <c r="M138" s="127"/>
      <c r="N138" s="65">
        <f t="shared" si="17"/>
        <v>0</v>
      </c>
      <c r="O138" s="65">
        <f t="shared" si="15"/>
        <v>0</v>
      </c>
      <c r="P138" s="65">
        <f t="shared" si="18"/>
        <v>0</v>
      </c>
    </row>
    <row r="139" spans="1:16" x14ac:dyDescent="0.25">
      <c r="A139" s="66">
        <f t="shared" si="19"/>
        <v>132</v>
      </c>
      <c r="B139" s="69"/>
      <c r="C139" s="66" t="e">
        <f>VLOOKUP(B139,'Measure&amp;Incentive Picklist'!E:J,2,FALSE)</f>
        <v>#N/A</v>
      </c>
      <c r="D139" s="69"/>
      <c r="E139" s="70"/>
      <c r="F139" s="70"/>
      <c r="G139" s="69"/>
      <c r="H139" s="69"/>
      <c r="I139" s="71"/>
      <c r="J139" s="71"/>
      <c r="K139" s="72" t="str">
        <f t="shared" si="16"/>
        <v/>
      </c>
      <c r="L139" s="85" t="str">
        <f t="shared" si="14"/>
        <v/>
      </c>
      <c r="M139" s="127"/>
      <c r="N139" s="65">
        <f t="shared" si="17"/>
        <v>0</v>
      </c>
      <c r="O139" s="65">
        <f t="shared" si="15"/>
        <v>0</v>
      </c>
      <c r="P139" s="65">
        <f t="shared" si="18"/>
        <v>0</v>
      </c>
    </row>
    <row r="140" spans="1:16" x14ac:dyDescent="0.25">
      <c r="A140" s="66">
        <f t="shared" si="19"/>
        <v>133</v>
      </c>
      <c r="B140" s="69"/>
      <c r="C140" s="66" t="e">
        <f>VLOOKUP(B140,'Measure&amp;Incentive Picklist'!E:J,2,FALSE)</f>
        <v>#N/A</v>
      </c>
      <c r="D140" s="69"/>
      <c r="E140" s="70"/>
      <c r="F140" s="70"/>
      <c r="G140" s="69"/>
      <c r="H140" s="69"/>
      <c r="I140" s="71"/>
      <c r="J140" s="71"/>
      <c r="K140" s="72" t="str">
        <f t="shared" si="16"/>
        <v/>
      </c>
      <c r="L140" s="85" t="str">
        <f t="shared" si="14"/>
        <v/>
      </c>
      <c r="M140" s="127"/>
      <c r="N140" s="65">
        <f t="shared" si="17"/>
        <v>0</v>
      </c>
      <c r="O140" s="65">
        <f t="shared" si="15"/>
        <v>0</v>
      </c>
      <c r="P140" s="65">
        <f t="shared" si="18"/>
        <v>0</v>
      </c>
    </row>
    <row r="141" spans="1:16" x14ac:dyDescent="0.25">
      <c r="A141" s="66">
        <f t="shared" si="19"/>
        <v>134</v>
      </c>
      <c r="B141" s="69"/>
      <c r="C141" s="66" t="e">
        <f>VLOOKUP(B141,'Measure&amp;Incentive Picklist'!E:J,2,FALSE)</f>
        <v>#N/A</v>
      </c>
      <c r="D141" s="69"/>
      <c r="E141" s="70"/>
      <c r="F141" s="70"/>
      <c r="G141" s="69"/>
      <c r="H141" s="69"/>
      <c r="I141" s="71"/>
      <c r="J141" s="71"/>
      <c r="K141" s="72" t="str">
        <f t="shared" si="16"/>
        <v/>
      </c>
      <c r="L141" s="85" t="str">
        <f t="shared" si="14"/>
        <v/>
      </c>
      <c r="M141" s="127"/>
      <c r="N141" s="65">
        <f t="shared" si="17"/>
        <v>0</v>
      </c>
      <c r="O141" s="65">
        <f t="shared" si="15"/>
        <v>0</v>
      </c>
      <c r="P141" s="65">
        <f t="shared" si="18"/>
        <v>0</v>
      </c>
    </row>
    <row r="142" spans="1:16" x14ac:dyDescent="0.25">
      <c r="A142" s="66">
        <f t="shared" si="19"/>
        <v>135</v>
      </c>
      <c r="B142" s="69"/>
      <c r="C142" s="66" t="e">
        <f>VLOOKUP(B142,'Measure&amp;Incentive Picklist'!E:J,2,FALSE)</f>
        <v>#N/A</v>
      </c>
      <c r="D142" s="69"/>
      <c r="E142" s="70"/>
      <c r="F142" s="70"/>
      <c r="G142" s="69"/>
      <c r="H142" s="69"/>
      <c r="I142" s="71"/>
      <c r="J142" s="71"/>
      <c r="K142" s="72" t="str">
        <f t="shared" si="16"/>
        <v/>
      </c>
      <c r="L142" s="85" t="str">
        <f t="shared" si="14"/>
        <v/>
      </c>
      <c r="M142" s="127"/>
      <c r="N142" s="65">
        <f t="shared" si="17"/>
        <v>0</v>
      </c>
      <c r="O142" s="65">
        <f t="shared" si="15"/>
        <v>0</v>
      </c>
      <c r="P142" s="65">
        <f t="shared" si="18"/>
        <v>0</v>
      </c>
    </row>
    <row r="143" spans="1:16" x14ac:dyDescent="0.25">
      <c r="A143" s="66">
        <f t="shared" si="19"/>
        <v>136</v>
      </c>
      <c r="B143" s="69"/>
      <c r="C143" s="66" t="e">
        <f>VLOOKUP(B143,'Measure&amp;Incentive Picklist'!E:J,2,FALSE)</f>
        <v>#N/A</v>
      </c>
      <c r="D143" s="69"/>
      <c r="E143" s="70"/>
      <c r="F143" s="70"/>
      <c r="G143" s="69"/>
      <c r="H143" s="69"/>
      <c r="I143" s="71"/>
      <c r="J143" s="71"/>
      <c r="K143" s="72" t="str">
        <f t="shared" si="16"/>
        <v/>
      </c>
      <c r="L143" s="85" t="str">
        <f t="shared" si="14"/>
        <v/>
      </c>
      <c r="M143" s="127"/>
      <c r="N143" s="65">
        <f t="shared" si="17"/>
        <v>0</v>
      </c>
      <c r="O143" s="65">
        <f t="shared" si="15"/>
        <v>0</v>
      </c>
      <c r="P143" s="65">
        <f t="shared" si="18"/>
        <v>0</v>
      </c>
    </row>
    <row r="144" spans="1:16" x14ac:dyDescent="0.25">
      <c r="A144" s="66">
        <f t="shared" si="19"/>
        <v>137</v>
      </c>
      <c r="B144" s="69"/>
      <c r="C144" s="66" t="e">
        <f>VLOOKUP(B144,'Measure&amp;Incentive Picklist'!E:J,2,FALSE)</f>
        <v>#N/A</v>
      </c>
      <c r="D144" s="69"/>
      <c r="E144" s="70"/>
      <c r="F144" s="70"/>
      <c r="G144" s="69"/>
      <c r="H144" s="69"/>
      <c r="I144" s="71"/>
      <c r="J144" s="71"/>
      <c r="K144" s="72" t="str">
        <f t="shared" si="16"/>
        <v/>
      </c>
      <c r="L144" s="85" t="str">
        <f t="shared" si="14"/>
        <v/>
      </c>
      <c r="M144" s="127"/>
      <c r="N144" s="65">
        <f t="shared" si="17"/>
        <v>0</v>
      </c>
      <c r="O144" s="65">
        <f t="shared" si="15"/>
        <v>0</v>
      </c>
      <c r="P144" s="65">
        <f t="shared" si="18"/>
        <v>0</v>
      </c>
    </row>
    <row r="145" spans="1:16" x14ac:dyDescent="0.25">
      <c r="A145" s="66">
        <f t="shared" si="19"/>
        <v>138</v>
      </c>
      <c r="B145" s="69"/>
      <c r="C145" s="66" t="e">
        <f>VLOOKUP(B145,'Measure&amp;Incentive Picklist'!E:J,2,FALSE)</f>
        <v>#N/A</v>
      </c>
      <c r="D145" s="69"/>
      <c r="E145" s="70"/>
      <c r="F145" s="70"/>
      <c r="G145" s="69"/>
      <c r="H145" s="69"/>
      <c r="I145" s="71"/>
      <c r="J145" s="71"/>
      <c r="K145" s="72" t="str">
        <f t="shared" si="16"/>
        <v/>
      </c>
      <c r="L145" s="85" t="str">
        <f t="shared" si="14"/>
        <v/>
      </c>
      <c r="M145" s="127"/>
      <c r="N145" s="65">
        <f t="shared" si="17"/>
        <v>0</v>
      </c>
      <c r="O145" s="65">
        <f t="shared" si="15"/>
        <v>0</v>
      </c>
      <c r="P145" s="65">
        <f t="shared" si="18"/>
        <v>0</v>
      </c>
    </row>
    <row r="146" spans="1:16" x14ac:dyDescent="0.25">
      <c r="A146" s="66">
        <f t="shared" si="19"/>
        <v>139</v>
      </c>
      <c r="B146" s="69"/>
      <c r="C146" s="66" t="e">
        <f>VLOOKUP(B146,'Measure&amp;Incentive Picklist'!E:J,2,FALSE)</f>
        <v>#N/A</v>
      </c>
      <c r="D146" s="69"/>
      <c r="E146" s="70"/>
      <c r="F146" s="70"/>
      <c r="G146" s="69"/>
      <c r="H146" s="69"/>
      <c r="I146" s="71"/>
      <c r="J146" s="71"/>
      <c r="K146" s="72" t="str">
        <f t="shared" si="16"/>
        <v/>
      </c>
      <c r="L146" s="85" t="str">
        <f t="shared" si="14"/>
        <v/>
      </c>
      <c r="M146" s="127"/>
      <c r="N146" s="65">
        <f t="shared" si="17"/>
        <v>0</v>
      </c>
      <c r="O146" s="65">
        <f t="shared" si="15"/>
        <v>0</v>
      </c>
      <c r="P146" s="65">
        <f t="shared" si="18"/>
        <v>0</v>
      </c>
    </row>
    <row r="147" spans="1:16" x14ac:dyDescent="0.25">
      <c r="A147" s="66">
        <f t="shared" si="19"/>
        <v>140</v>
      </c>
      <c r="B147" s="69"/>
      <c r="C147" s="66" t="e">
        <f>VLOOKUP(B147,'Measure&amp;Incentive Picklist'!E:J,2,FALSE)</f>
        <v>#N/A</v>
      </c>
      <c r="D147" s="69"/>
      <c r="E147" s="70"/>
      <c r="F147" s="70"/>
      <c r="G147" s="69"/>
      <c r="H147" s="69"/>
      <c r="I147" s="71"/>
      <c r="J147" s="71"/>
      <c r="K147" s="72" t="str">
        <f t="shared" si="16"/>
        <v/>
      </c>
      <c r="L147" s="85" t="str">
        <f t="shared" si="14"/>
        <v/>
      </c>
      <c r="M147" s="127"/>
      <c r="N147" s="65">
        <f t="shared" si="17"/>
        <v>0</v>
      </c>
      <c r="O147" s="65">
        <f t="shared" si="15"/>
        <v>0</v>
      </c>
      <c r="P147" s="65">
        <f t="shared" si="18"/>
        <v>0</v>
      </c>
    </row>
    <row r="148" spans="1:16" x14ac:dyDescent="0.25">
      <c r="A148" s="66">
        <f t="shared" si="19"/>
        <v>141</v>
      </c>
      <c r="B148" s="69"/>
      <c r="C148" s="66" t="e">
        <f>VLOOKUP(B148,'Measure&amp;Incentive Picklist'!E:J,2,FALSE)</f>
        <v>#N/A</v>
      </c>
      <c r="D148" s="69"/>
      <c r="E148" s="70"/>
      <c r="F148" s="70"/>
      <c r="G148" s="69"/>
      <c r="H148" s="69"/>
      <c r="I148" s="71"/>
      <c r="J148" s="71"/>
      <c r="K148" s="72" t="str">
        <f t="shared" si="16"/>
        <v/>
      </c>
      <c r="L148" s="85" t="str">
        <f t="shared" si="14"/>
        <v/>
      </c>
      <c r="M148" s="127"/>
      <c r="N148" s="65">
        <f t="shared" si="17"/>
        <v>0</v>
      </c>
      <c r="O148" s="65">
        <f t="shared" si="15"/>
        <v>0</v>
      </c>
      <c r="P148" s="65">
        <f t="shared" si="18"/>
        <v>0</v>
      </c>
    </row>
    <row r="149" spans="1:16" x14ac:dyDescent="0.25">
      <c r="A149" s="66">
        <f t="shared" si="19"/>
        <v>142</v>
      </c>
      <c r="B149" s="69"/>
      <c r="C149" s="66" t="e">
        <f>VLOOKUP(B149,'Measure&amp;Incentive Picklist'!E:J,2,FALSE)</f>
        <v>#N/A</v>
      </c>
      <c r="D149" s="69"/>
      <c r="E149" s="70"/>
      <c r="F149" s="70"/>
      <c r="G149" s="69"/>
      <c r="H149" s="69"/>
      <c r="I149" s="71"/>
      <c r="J149" s="71"/>
      <c r="K149" s="72" t="str">
        <f t="shared" si="16"/>
        <v/>
      </c>
      <c r="L149" s="85" t="str">
        <f t="shared" si="14"/>
        <v/>
      </c>
      <c r="M149" s="127"/>
      <c r="N149" s="65">
        <f t="shared" si="17"/>
        <v>0</v>
      </c>
      <c r="O149" s="65">
        <f t="shared" si="15"/>
        <v>0</v>
      </c>
      <c r="P149" s="65">
        <f t="shared" si="18"/>
        <v>0</v>
      </c>
    </row>
    <row r="150" spans="1:16" x14ac:dyDescent="0.25">
      <c r="A150" s="66">
        <f t="shared" si="19"/>
        <v>143</v>
      </c>
      <c r="B150" s="69"/>
      <c r="C150" s="66" t="e">
        <f>VLOOKUP(B150,'Measure&amp;Incentive Picklist'!E:J,2,FALSE)</f>
        <v>#N/A</v>
      </c>
      <c r="D150" s="69"/>
      <c r="E150" s="70"/>
      <c r="F150" s="70"/>
      <c r="G150" s="69"/>
      <c r="H150" s="69"/>
      <c r="I150" s="71"/>
      <c r="J150" s="71"/>
      <c r="K150" s="72" t="str">
        <f t="shared" si="16"/>
        <v/>
      </c>
      <c r="L150" s="85" t="str">
        <f t="shared" si="14"/>
        <v/>
      </c>
      <c r="M150" s="127"/>
      <c r="N150" s="65">
        <f t="shared" si="17"/>
        <v>0</v>
      </c>
      <c r="O150" s="65">
        <f t="shared" si="15"/>
        <v>0</v>
      </c>
      <c r="P150" s="65">
        <f t="shared" si="18"/>
        <v>0</v>
      </c>
    </row>
    <row r="151" spans="1:16" x14ac:dyDescent="0.25">
      <c r="A151" s="66">
        <f t="shared" si="19"/>
        <v>144</v>
      </c>
      <c r="B151" s="69"/>
      <c r="C151" s="66" t="e">
        <f>VLOOKUP(B151,'Measure&amp;Incentive Picklist'!E:J,2,FALSE)</f>
        <v>#N/A</v>
      </c>
      <c r="D151" s="69"/>
      <c r="E151" s="70"/>
      <c r="F151" s="70"/>
      <c r="G151" s="69"/>
      <c r="H151" s="69"/>
      <c r="I151" s="71"/>
      <c r="J151" s="71"/>
      <c r="K151" s="72" t="str">
        <f t="shared" si="16"/>
        <v/>
      </c>
      <c r="L151" s="85" t="str">
        <f t="shared" si="14"/>
        <v/>
      </c>
      <c r="M151" s="127"/>
      <c r="N151" s="65">
        <f t="shared" si="17"/>
        <v>0</v>
      </c>
      <c r="O151" s="65">
        <f t="shared" si="15"/>
        <v>0</v>
      </c>
      <c r="P151" s="65">
        <f t="shared" si="18"/>
        <v>0</v>
      </c>
    </row>
    <row r="152" spans="1:16" x14ac:dyDescent="0.25">
      <c r="A152" s="66">
        <f t="shared" si="19"/>
        <v>145</v>
      </c>
      <c r="B152" s="69"/>
      <c r="C152" s="66" t="e">
        <f>VLOOKUP(B152,'Measure&amp;Incentive Picklist'!E:J,2,FALSE)</f>
        <v>#N/A</v>
      </c>
      <c r="D152" s="69"/>
      <c r="E152" s="70"/>
      <c r="F152" s="70"/>
      <c r="G152" s="69"/>
      <c r="H152" s="69"/>
      <c r="I152" s="71"/>
      <c r="J152" s="71"/>
      <c r="K152" s="72" t="str">
        <f t="shared" si="16"/>
        <v/>
      </c>
      <c r="L152" s="85" t="str">
        <f t="shared" si="14"/>
        <v/>
      </c>
      <c r="M152" s="127"/>
      <c r="N152" s="65">
        <f t="shared" si="17"/>
        <v>0</v>
      </c>
      <c r="O152" s="65">
        <f t="shared" si="15"/>
        <v>0</v>
      </c>
      <c r="P152" s="65">
        <f t="shared" si="18"/>
        <v>0</v>
      </c>
    </row>
    <row r="153" spans="1:16" x14ac:dyDescent="0.25">
      <c r="A153" s="66">
        <f t="shared" si="19"/>
        <v>146</v>
      </c>
      <c r="B153" s="69"/>
      <c r="C153" s="66" t="e">
        <f>VLOOKUP(B153,'Measure&amp;Incentive Picklist'!E:J,2,FALSE)</f>
        <v>#N/A</v>
      </c>
      <c r="D153" s="69"/>
      <c r="E153" s="70"/>
      <c r="F153" s="70"/>
      <c r="G153" s="69"/>
      <c r="H153" s="69"/>
      <c r="I153" s="71"/>
      <c r="J153" s="71"/>
      <c r="K153" s="72" t="str">
        <f t="shared" si="16"/>
        <v/>
      </c>
      <c r="L153" s="85" t="str">
        <f t="shared" si="14"/>
        <v/>
      </c>
      <c r="M153" s="127"/>
      <c r="N153" s="65">
        <f t="shared" si="17"/>
        <v>0</v>
      </c>
      <c r="O153" s="65">
        <f t="shared" si="15"/>
        <v>0</v>
      </c>
      <c r="P153" s="65">
        <f t="shared" si="18"/>
        <v>0</v>
      </c>
    </row>
    <row r="154" spans="1:16" x14ac:dyDescent="0.25">
      <c r="A154" s="66">
        <f t="shared" si="19"/>
        <v>147</v>
      </c>
      <c r="B154" s="69"/>
      <c r="C154" s="66" t="e">
        <f>VLOOKUP(B154,'Measure&amp;Incentive Picklist'!E:J,2,FALSE)</f>
        <v>#N/A</v>
      </c>
      <c r="D154" s="69"/>
      <c r="E154" s="70"/>
      <c r="F154" s="70"/>
      <c r="G154" s="69"/>
      <c r="H154" s="69"/>
      <c r="I154" s="71"/>
      <c r="J154" s="71"/>
      <c r="K154" s="72" t="str">
        <f t="shared" si="16"/>
        <v/>
      </c>
      <c r="L154" s="85" t="str">
        <f t="shared" si="14"/>
        <v/>
      </c>
      <c r="M154" s="127"/>
      <c r="N154" s="65">
        <f t="shared" si="17"/>
        <v>0</v>
      </c>
      <c r="O154" s="65">
        <f t="shared" si="15"/>
        <v>0</v>
      </c>
      <c r="P154" s="65">
        <f t="shared" si="18"/>
        <v>0</v>
      </c>
    </row>
    <row r="155" spans="1:16" x14ac:dyDescent="0.25">
      <c r="A155" s="66">
        <f t="shared" si="19"/>
        <v>148</v>
      </c>
      <c r="B155" s="69"/>
      <c r="C155" s="66" t="e">
        <f>VLOOKUP(B155,'Measure&amp;Incentive Picklist'!E:J,2,FALSE)</f>
        <v>#N/A</v>
      </c>
      <c r="D155" s="69"/>
      <c r="E155" s="70"/>
      <c r="F155" s="70"/>
      <c r="G155" s="69"/>
      <c r="H155" s="69"/>
      <c r="I155" s="71"/>
      <c r="J155" s="71"/>
      <c r="K155" s="72" t="str">
        <f t="shared" si="16"/>
        <v/>
      </c>
      <c r="L155" s="85" t="str">
        <f t="shared" si="14"/>
        <v/>
      </c>
      <c r="M155" s="127"/>
      <c r="N155" s="65">
        <f t="shared" si="17"/>
        <v>0</v>
      </c>
      <c r="O155" s="65">
        <f t="shared" si="15"/>
        <v>0</v>
      </c>
      <c r="P155" s="65">
        <f t="shared" si="18"/>
        <v>0</v>
      </c>
    </row>
    <row r="156" spans="1:16" x14ac:dyDescent="0.25">
      <c r="A156" s="66">
        <f t="shared" si="19"/>
        <v>149</v>
      </c>
      <c r="B156" s="69"/>
      <c r="C156" s="66" t="e">
        <f>VLOOKUP(B156,'Measure&amp;Incentive Picklist'!E:J,2,FALSE)</f>
        <v>#N/A</v>
      </c>
      <c r="D156" s="69"/>
      <c r="E156" s="70"/>
      <c r="F156" s="70"/>
      <c r="G156" s="69"/>
      <c r="H156" s="69"/>
      <c r="I156" s="71"/>
      <c r="J156" s="71"/>
      <c r="K156" s="72" t="str">
        <f t="shared" si="16"/>
        <v/>
      </c>
      <c r="L156" s="85" t="str">
        <f t="shared" si="14"/>
        <v/>
      </c>
      <c r="M156" s="127"/>
      <c r="N156" s="65">
        <f t="shared" si="17"/>
        <v>0</v>
      </c>
      <c r="O156" s="65">
        <f t="shared" si="15"/>
        <v>0</v>
      </c>
      <c r="P156" s="65">
        <f t="shared" si="18"/>
        <v>0</v>
      </c>
    </row>
    <row r="157" spans="1:16" x14ac:dyDescent="0.25">
      <c r="A157" s="66">
        <f t="shared" si="19"/>
        <v>150</v>
      </c>
      <c r="B157" s="69"/>
      <c r="C157" s="66" t="e">
        <f>VLOOKUP(B157,'Measure&amp;Incentive Picklist'!E:J,2,FALSE)</f>
        <v>#N/A</v>
      </c>
      <c r="D157" s="69"/>
      <c r="E157" s="70"/>
      <c r="F157" s="70"/>
      <c r="G157" s="69"/>
      <c r="H157" s="69"/>
      <c r="I157" s="71"/>
      <c r="J157" s="71"/>
      <c r="K157" s="72" t="str">
        <f t="shared" si="16"/>
        <v/>
      </c>
      <c r="L157" s="85" t="str">
        <f t="shared" si="14"/>
        <v/>
      </c>
      <c r="M157" s="127"/>
      <c r="N157" s="65">
        <f t="shared" si="17"/>
        <v>0</v>
      </c>
      <c r="O157" s="65">
        <f t="shared" si="15"/>
        <v>0</v>
      </c>
      <c r="P157" s="65">
        <f t="shared" si="18"/>
        <v>0</v>
      </c>
    </row>
    <row r="158" spans="1:16" x14ac:dyDescent="0.25">
      <c r="A158" s="66">
        <f t="shared" si="19"/>
        <v>151</v>
      </c>
      <c r="B158" s="69"/>
      <c r="C158" s="66" t="e">
        <f>VLOOKUP(B158,'Measure&amp;Incentive Picklist'!E:J,2,FALSE)</f>
        <v>#N/A</v>
      </c>
      <c r="D158" s="69"/>
      <c r="E158" s="70"/>
      <c r="F158" s="70"/>
      <c r="G158" s="69"/>
      <c r="H158" s="69"/>
      <c r="I158" s="71"/>
      <c r="J158" s="71"/>
      <c r="K158" s="72" t="str">
        <f t="shared" si="16"/>
        <v/>
      </c>
      <c r="L158" s="85" t="str">
        <f t="shared" si="14"/>
        <v/>
      </c>
      <c r="M158" s="127"/>
      <c r="N158" s="65">
        <f t="shared" si="17"/>
        <v>0</v>
      </c>
      <c r="O158" s="65">
        <f t="shared" si="15"/>
        <v>0</v>
      </c>
      <c r="P158" s="65">
        <f t="shared" si="18"/>
        <v>0</v>
      </c>
    </row>
    <row r="159" spans="1:16" x14ac:dyDescent="0.25">
      <c r="A159" s="66">
        <f t="shared" si="19"/>
        <v>152</v>
      </c>
      <c r="B159" s="69"/>
      <c r="C159" s="66" t="e">
        <f>VLOOKUP(B159,'Measure&amp;Incentive Picklist'!E:J,2,FALSE)</f>
        <v>#N/A</v>
      </c>
      <c r="D159" s="69"/>
      <c r="E159" s="70"/>
      <c r="F159" s="70"/>
      <c r="G159" s="69"/>
      <c r="H159" s="69"/>
      <c r="I159" s="71"/>
      <c r="J159" s="71"/>
      <c r="K159" s="72" t="str">
        <f t="shared" si="16"/>
        <v/>
      </c>
      <c r="L159" s="85" t="str">
        <f t="shared" si="14"/>
        <v/>
      </c>
      <c r="M159" s="127"/>
      <c r="N159" s="65">
        <f t="shared" si="17"/>
        <v>0</v>
      </c>
      <c r="O159" s="65">
        <f t="shared" si="15"/>
        <v>0</v>
      </c>
      <c r="P159" s="65">
        <f t="shared" si="18"/>
        <v>0</v>
      </c>
    </row>
    <row r="160" spans="1:16" x14ac:dyDescent="0.25">
      <c r="A160" s="66">
        <f t="shared" si="19"/>
        <v>153</v>
      </c>
      <c r="B160" s="69"/>
      <c r="C160" s="66" t="e">
        <f>VLOOKUP(B160,'Measure&amp;Incentive Picklist'!E:J,2,FALSE)</f>
        <v>#N/A</v>
      </c>
      <c r="D160" s="69"/>
      <c r="E160" s="70"/>
      <c r="F160" s="70"/>
      <c r="G160" s="69"/>
      <c r="H160" s="69"/>
      <c r="I160" s="71"/>
      <c r="J160" s="71"/>
      <c r="K160" s="72" t="str">
        <f t="shared" si="16"/>
        <v/>
      </c>
      <c r="L160" s="85" t="str">
        <f t="shared" si="14"/>
        <v/>
      </c>
      <c r="M160" s="127"/>
      <c r="N160" s="65">
        <f t="shared" si="17"/>
        <v>0</v>
      </c>
      <c r="O160" s="65">
        <f t="shared" si="15"/>
        <v>0</v>
      </c>
      <c r="P160" s="65">
        <f t="shared" si="18"/>
        <v>0</v>
      </c>
    </row>
    <row r="161" spans="1:16" x14ac:dyDescent="0.25">
      <c r="A161" s="66">
        <f t="shared" si="19"/>
        <v>154</v>
      </c>
      <c r="B161" s="69"/>
      <c r="C161" s="66" t="e">
        <f>VLOOKUP(B161,'Measure&amp;Incentive Picklist'!E:J,2,FALSE)</f>
        <v>#N/A</v>
      </c>
      <c r="D161" s="69"/>
      <c r="E161" s="70"/>
      <c r="F161" s="70"/>
      <c r="G161" s="69"/>
      <c r="H161" s="69"/>
      <c r="I161" s="71"/>
      <c r="J161" s="71"/>
      <c r="K161" s="72" t="str">
        <f t="shared" si="16"/>
        <v/>
      </c>
      <c r="L161" s="85" t="str">
        <f t="shared" si="14"/>
        <v/>
      </c>
      <c r="M161" s="127"/>
      <c r="N161" s="65">
        <f t="shared" si="17"/>
        <v>0</v>
      </c>
      <c r="O161" s="65">
        <f t="shared" si="15"/>
        <v>0</v>
      </c>
      <c r="P161" s="65">
        <f t="shared" si="18"/>
        <v>0</v>
      </c>
    </row>
    <row r="162" spans="1:16" x14ac:dyDescent="0.25">
      <c r="A162" s="66">
        <f t="shared" si="19"/>
        <v>155</v>
      </c>
      <c r="B162" s="69"/>
      <c r="C162" s="66" t="e">
        <f>VLOOKUP(B162,'Measure&amp;Incentive Picklist'!E:J,2,FALSE)</f>
        <v>#N/A</v>
      </c>
      <c r="D162" s="69"/>
      <c r="E162" s="70"/>
      <c r="F162" s="70"/>
      <c r="G162" s="69"/>
      <c r="H162" s="69"/>
      <c r="I162" s="71"/>
      <c r="J162" s="71"/>
      <c r="K162" s="72" t="str">
        <f t="shared" si="16"/>
        <v/>
      </c>
      <c r="L162" s="85" t="str">
        <f t="shared" si="14"/>
        <v/>
      </c>
      <c r="M162" s="127"/>
      <c r="N162" s="65">
        <f t="shared" si="17"/>
        <v>0</v>
      </c>
      <c r="O162" s="65">
        <f t="shared" si="15"/>
        <v>0</v>
      </c>
      <c r="P162" s="65">
        <f t="shared" si="18"/>
        <v>0</v>
      </c>
    </row>
    <row r="163" spans="1:16" x14ac:dyDescent="0.25">
      <c r="A163" s="66">
        <f t="shared" si="19"/>
        <v>156</v>
      </c>
      <c r="B163" s="69"/>
      <c r="C163" s="66" t="e">
        <f>VLOOKUP(B163,'Measure&amp;Incentive Picklist'!E:J,2,FALSE)</f>
        <v>#N/A</v>
      </c>
      <c r="D163" s="69"/>
      <c r="E163" s="70"/>
      <c r="F163" s="70"/>
      <c r="G163" s="69"/>
      <c r="H163" s="69"/>
      <c r="I163" s="71"/>
      <c r="J163" s="71"/>
      <c r="K163" s="72" t="str">
        <f t="shared" si="16"/>
        <v/>
      </c>
      <c r="L163" s="85" t="str">
        <f t="shared" si="14"/>
        <v/>
      </c>
      <c r="M163" s="127"/>
      <c r="N163" s="65">
        <f t="shared" si="17"/>
        <v>0</v>
      </c>
      <c r="O163" s="65">
        <f t="shared" si="15"/>
        <v>0</v>
      </c>
      <c r="P163" s="65">
        <f t="shared" si="18"/>
        <v>0</v>
      </c>
    </row>
    <row r="164" spans="1:16" x14ac:dyDescent="0.25">
      <c r="A164" s="66">
        <f t="shared" si="19"/>
        <v>157</v>
      </c>
      <c r="B164" s="69"/>
      <c r="C164" s="66" t="e">
        <f>VLOOKUP(B164,'Measure&amp;Incentive Picklist'!E:J,2,FALSE)</f>
        <v>#N/A</v>
      </c>
      <c r="D164" s="69"/>
      <c r="E164" s="70"/>
      <c r="F164" s="70"/>
      <c r="G164" s="69"/>
      <c r="H164" s="69"/>
      <c r="I164" s="71"/>
      <c r="J164" s="71"/>
      <c r="K164" s="72" t="str">
        <f t="shared" si="16"/>
        <v/>
      </c>
      <c r="L164" s="85" t="str">
        <f t="shared" si="14"/>
        <v/>
      </c>
      <c r="M164" s="127"/>
      <c r="N164" s="65">
        <f t="shared" si="17"/>
        <v>0</v>
      </c>
      <c r="O164" s="65">
        <f t="shared" si="15"/>
        <v>0</v>
      </c>
      <c r="P164" s="65">
        <f t="shared" si="18"/>
        <v>0</v>
      </c>
    </row>
    <row r="165" spans="1:16" x14ac:dyDescent="0.25">
      <c r="A165" s="66">
        <f t="shared" si="19"/>
        <v>158</v>
      </c>
      <c r="B165" s="69"/>
      <c r="C165" s="66" t="e">
        <f>VLOOKUP(B165,'Measure&amp;Incentive Picklist'!E:J,2,FALSE)</f>
        <v>#N/A</v>
      </c>
      <c r="D165" s="69"/>
      <c r="E165" s="70"/>
      <c r="F165" s="70"/>
      <c r="G165" s="69"/>
      <c r="H165" s="69"/>
      <c r="I165" s="71"/>
      <c r="J165" s="71"/>
      <c r="K165" s="72" t="str">
        <f t="shared" si="16"/>
        <v/>
      </c>
      <c r="L165" s="85" t="str">
        <f t="shared" si="14"/>
        <v/>
      </c>
      <c r="M165" s="127"/>
      <c r="N165" s="65">
        <f t="shared" si="17"/>
        <v>0</v>
      </c>
      <c r="O165" s="65">
        <f t="shared" si="15"/>
        <v>0</v>
      </c>
      <c r="P165" s="65">
        <f t="shared" si="18"/>
        <v>0</v>
      </c>
    </row>
    <row r="166" spans="1:16" x14ac:dyDescent="0.25">
      <c r="A166" s="66">
        <f t="shared" si="19"/>
        <v>159</v>
      </c>
      <c r="B166" s="69"/>
      <c r="C166" s="66" t="e">
        <f>VLOOKUP(B166,'Measure&amp;Incentive Picklist'!E:J,2,FALSE)</f>
        <v>#N/A</v>
      </c>
      <c r="D166" s="69"/>
      <c r="E166" s="70"/>
      <c r="F166" s="70"/>
      <c r="G166" s="69"/>
      <c r="H166" s="69"/>
      <c r="I166" s="71"/>
      <c r="J166" s="71"/>
      <c r="K166" s="72" t="str">
        <f t="shared" si="16"/>
        <v/>
      </c>
      <c r="L166" s="85" t="str">
        <f t="shared" si="14"/>
        <v/>
      </c>
      <c r="M166" s="127"/>
      <c r="N166" s="65">
        <f t="shared" si="17"/>
        <v>0</v>
      </c>
      <c r="O166" s="65">
        <f t="shared" si="15"/>
        <v>0</v>
      </c>
      <c r="P166" s="65">
        <f t="shared" si="18"/>
        <v>0</v>
      </c>
    </row>
    <row r="167" spans="1:16" x14ac:dyDescent="0.25">
      <c r="A167" s="66">
        <f t="shared" si="19"/>
        <v>160</v>
      </c>
      <c r="B167" s="69"/>
      <c r="C167" s="66" t="e">
        <f>VLOOKUP(B167,'Measure&amp;Incentive Picklist'!E:J,2,FALSE)</f>
        <v>#N/A</v>
      </c>
      <c r="D167" s="69"/>
      <c r="E167" s="70"/>
      <c r="F167" s="70"/>
      <c r="G167" s="69"/>
      <c r="H167" s="69"/>
      <c r="I167" s="71"/>
      <c r="J167" s="71"/>
      <c r="K167" s="72" t="str">
        <f t="shared" si="16"/>
        <v/>
      </c>
      <c r="L167" s="85" t="str">
        <f t="shared" si="14"/>
        <v/>
      </c>
      <c r="M167" s="127"/>
      <c r="N167" s="65">
        <f t="shared" si="17"/>
        <v>0</v>
      </c>
      <c r="O167" s="65">
        <f t="shared" si="15"/>
        <v>0</v>
      </c>
      <c r="P167" s="65">
        <f t="shared" si="18"/>
        <v>0</v>
      </c>
    </row>
    <row r="168" spans="1:16" x14ac:dyDescent="0.25">
      <c r="A168" s="66">
        <f t="shared" si="19"/>
        <v>161</v>
      </c>
      <c r="B168" s="69"/>
      <c r="C168" s="66" t="e">
        <f>VLOOKUP(B168,'Measure&amp;Incentive Picklist'!E:J,2,FALSE)</f>
        <v>#N/A</v>
      </c>
      <c r="D168" s="69"/>
      <c r="E168" s="70"/>
      <c r="F168" s="70"/>
      <c r="G168" s="69"/>
      <c r="H168" s="69"/>
      <c r="I168" s="71"/>
      <c r="J168" s="71"/>
      <c r="K168" s="72" t="str">
        <f t="shared" si="16"/>
        <v/>
      </c>
      <c r="L168" s="85" t="str">
        <f t="shared" si="14"/>
        <v/>
      </c>
      <c r="M168" s="127"/>
      <c r="N168" s="65">
        <f t="shared" si="17"/>
        <v>0</v>
      </c>
      <c r="O168" s="65">
        <f t="shared" ref="O168:O199" si="20">IF(AND(B168&gt;0,ISERROR(N168)),1,0)</f>
        <v>0</v>
      </c>
      <c r="P168" s="65">
        <f t="shared" si="18"/>
        <v>0</v>
      </c>
    </row>
    <row r="169" spans="1:16" x14ac:dyDescent="0.25">
      <c r="A169" s="66">
        <f t="shared" si="19"/>
        <v>162</v>
      </c>
      <c r="B169" s="69"/>
      <c r="C169" s="66" t="e">
        <f>VLOOKUP(B169,'Measure&amp;Incentive Picklist'!E:J,2,FALSE)</f>
        <v>#N/A</v>
      </c>
      <c r="D169" s="69"/>
      <c r="E169" s="70"/>
      <c r="F169" s="70"/>
      <c r="G169" s="69"/>
      <c r="H169" s="69"/>
      <c r="I169" s="71"/>
      <c r="J169" s="71"/>
      <c r="K169" s="72" t="str">
        <f t="shared" si="16"/>
        <v/>
      </c>
      <c r="L169" s="85" t="str">
        <f t="shared" si="14"/>
        <v/>
      </c>
      <c r="M169" s="127"/>
      <c r="N169" s="65">
        <f t="shared" si="17"/>
        <v>0</v>
      </c>
      <c r="O169" s="65">
        <f t="shared" si="20"/>
        <v>0</v>
      </c>
      <c r="P169" s="65">
        <f t="shared" si="18"/>
        <v>0</v>
      </c>
    </row>
    <row r="170" spans="1:16" x14ac:dyDescent="0.25">
      <c r="A170" s="66">
        <f t="shared" si="19"/>
        <v>163</v>
      </c>
      <c r="B170" s="69"/>
      <c r="C170" s="66" t="e">
        <f>VLOOKUP(B170,'Measure&amp;Incentive Picklist'!E:J,2,FALSE)</f>
        <v>#N/A</v>
      </c>
      <c r="D170" s="69"/>
      <c r="E170" s="70"/>
      <c r="F170" s="70"/>
      <c r="G170" s="69"/>
      <c r="H170" s="69"/>
      <c r="I170" s="71"/>
      <c r="J170" s="71"/>
      <c r="K170" s="72" t="str">
        <f t="shared" si="16"/>
        <v/>
      </c>
      <c r="L170" s="85" t="str">
        <f t="shared" si="14"/>
        <v/>
      </c>
      <c r="M170" s="127"/>
      <c r="N170" s="65">
        <f t="shared" si="17"/>
        <v>0</v>
      </c>
      <c r="O170" s="65">
        <f t="shared" si="20"/>
        <v>0</v>
      </c>
      <c r="P170" s="65">
        <f t="shared" si="18"/>
        <v>0</v>
      </c>
    </row>
    <row r="171" spans="1:16" x14ac:dyDescent="0.25">
      <c r="A171" s="66">
        <f t="shared" si="19"/>
        <v>164</v>
      </c>
      <c r="B171" s="69"/>
      <c r="C171" s="66" t="e">
        <f>VLOOKUP(B171,'Measure&amp;Incentive Picklist'!E:J,2,FALSE)</f>
        <v>#N/A</v>
      </c>
      <c r="D171" s="69"/>
      <c r="E171" s="70"/>
      <c r="F171" s="70"/>
      <c r="G171" s="69"/>
      <c r="H171" s="69"/>
      <c r="I171" s="71"/>
      <c r="J171" s="71"/>
      <c r="K171" s="72" t="str">
        <f t="shared" si="16"/>
        <v/>
      </c>
      <c r="L171" s="85" t="str">
        <f t="shared" si="14"/>
        <v/>
      </c>
      <c r="M171" s="127"/>
      <c r="N171" s="65">
        <f t="shared" si="17"/>
        <v>0</v>
      </c>
      <c r="O171" s="65">
        <f t="shared" si="20"/>
        <v>0</v>
      </c>
      <c r="P171" s="65">
        <f t="shared" si="18"/>
        <v>0</v>
      </c>
    </row>
    <row r="172" spans="1:16" x14ac:dyDescent="0.25">
      <c r="A172" s="66">
        <f t="shared" si="19"/>
        <v>165</v>
      </c>
      <c r="B172" s="69"/>
      <c r="C172" s="66" t="e">
        <f>VLOOKUP(B172,'Measure&amp;Incentive Picklist'!E:J,2,FALSE)</f>
        <v>#N/A</v>
      </c>
      <c r="D172" s="69"/>
      <c r="E172" s="70"/>
      <c r="F172" s="70"/>
      <c r="G172" s="69"/>
      <c r="H172" s="69"/>
      <c r="I172" s="71"/>
      <c r="J172" s="71"/>
      <c r="K172" s="72" t="str">
        <f t="shared" si="16"/>
        <v/>
      </c>
      <c r="L172" s="85" t="str">
        <f t="shared" si="14"/>
        <v/>
      </c>
      <c r="M172" s="127"/>
      <c r="N172" s="65">
        <f t="shared" si="17"/>
        <v>0</v>
      </c>
      <c r="O172" s="65">
        <f t="shared" si="20"/>
        <v>0</v>
      </c>
      <c r="P172" s="65">
        <f t="shared" si="18"/>
        <v>0</v>
      </c>
    </row>
    <row r="173" spans="1:16" x14ac:dyDescent="0.25">
      <c r="A173" s="66">
        <f t="shared" si="19"/>
        <v>166</v>
      </c>
      <c r="B173" s="69"/>
      <c r="C173" s="66" t="e">
        <f>VLOOKUP(B173,'Measure&amp;Incentive Picklist'!E:J,2,FALSE)</f>
        <v>#N/A</v>
      </c>
      <c r="D173" s="69"/>
      <c r="E173" s="70"/>
      <c r="F173" s="70"/>
      <c r="G173" s="69"/>
      <c r="H173" s="69"/>
      <c r="I173" s="71"/>
      <c r="J173" s="71"/>
      <c r="K173" s="72" t="str">
        <f t="shared" si="16"/>
        <v/>
      </c>
      <c r="L173" s="85" t="str">
        <f t="shared" si="14"/>
        <v/>
      </c>
      <c r="M173" s="127"/>
      <c r="N173" s="65">
        <f t="shared" si="17"/>
        <v>0</v>
      </c>
      <c r="O173" s="65">
        <f t="shared" si="20"/>
        <v>0</v>
      </c>
      <c r="P173" s="65">
        <f t="shared" si="18"/>
        <v>0</v>
      </c>
    </row>
    <row r="174" spans="1:16" x14ac:dyDescent="0.25">
      <c r="A174" s="66">
        <f t="shared" si="19"/>
        <v>167</v>
      </c>
      <c r="B174" s="69"/>
      <c r="C174" s="66" t="e">
        <f>VLOOKUP(B174,'Measure&amp;Incentive Picklist'!E:J,2,FALSE)</f>
        <v>#N/A</v>
      </c>
      <c r="D174" s="69"/>
      <c r="E174" s="70"/>
      <c r="F174" s="70"/>
      <c r="G174" s="69"/>
      <c r="H174" s="69"/>
      <c r="I174" s="71"/>
      <c r="J174" s="71"/>
      <c r="K174" s="72" t="str">
        <f t="shared" si="16"/>
        <v/>
      </c>
      <c r="L174" s="85" t="str">
        <f t="shared" si="14"/>
        <v/>
      </c>
      <c r="M174" s="127"/>
      <c r="N174" s="65">
        <f t="shared" si="17"/>
        <v>0</v>
      </c>
      <c r="O174" s="65">
        <f t="shared" si="20"/>
        <v>0</v>
      </c>
      <c r="P174" s="65">
        <f t="shared" si="18"/>
        <v>0</v>
      </c>
    </row>
    <row r="175" spans="1:16" x14ac:dyDescent="0.25">
      <c r="A175" s="66">
        <f t="shared" si="19"/>
        <v>168</v>
      </c>
      <c r="B175" s="69"/>
      <c r="C175" s="66" t="e">
        <f>VLOOKUP(B175,'Measure&amp;Incentive Picklist'!E:J,2,FALSE)</f>
        <v>#N/A</v>
      </c>
      <c r="D175" s="69"/>
      <c r="E175" s="70"/>
      <c r="F175" s="70"/>
      <c r="G175" s="69"/>
      <c r="H175" s="69"/>
      <c r="I175" s="71"/>
      <c r="J175" s="71"/>
      <c r="K175" s="72" t="str">
        <f t="shared" si="16"/>
        <v/>
      </c>
      <c r="L175" s="85" t="str">
        <f t="shared" si="14"/>
        <v/>
      </c>
      <c r="M175" s="127"/>
      <c r="N175" s="65">
        <f t="shared" si="17"/>
        <v>0</v>
      </c>
      <c r="O175" s="65">
        <f t="shared" si="20"/>
        <v>0</v>
      </c>
      <c r="P175" s="65">
        <f t="shared" si="18"/>
        <v>0</v>
      </c>
    </row>
    <row r="176" spans="1:16" x14ac:dyDescent="0.25">
      <c r="A176" s="66">
        <f t="shared" si="19"/>
        <v>169</v>
      </c>
      <c r="B176" s="69"/>
      <c r="C176" s="66" t="e">
        <f>VLOOKUP(B176,'Measure&amp;Incentive Picklist'!E:J,2,FALSE)</f>
        <v>#N/A</v>
      </c>
      <c r="D176" s="69"/>
      <c r="E176" s="70"/>
      <c r="F176" s="70"/>
      <c r="G176" s="69"/>
      <c r="H176" s="69"/>
      <c r="I176" s="71"/>
      <c r="J176" s="71"/>
      <c r="K176" s="72" t="str">
        <f t="shared" si="16"/>
        <v/>
      </c>
      <c r="L176" s="85" t="str">
        <f t="shared" si="14"/>
        <v/>
      </c>
      <c r="M176" s="127"/>
      <c r="N176" s="65">
        <f t="shared" si="17"/>
        <v>0</v>
      </c>
      <c r="O176" s="65">
        <f t="shared" si="20"/>
        <v>0</v>
      </c>
      <c r="P176" s="65">
        <f t="shared" si="18"/>
        <v>0</v>
      </c>
    </row>
    <row r="177" spans="1:16" x14ac:dyDescent="0.25">
      <c r="A177" s="66">
        <f t="shared" si="19"/>
        <v>170</v>
      </c>
      <c r="B177" s="69"/>
      <c r="C177" s="66" t="e">
        <f>VLOOKUP(B177,'Measure&amp;Incentive Picklist'!E:J,2,FALSE)</f>
        <v>#N/A</v>
      </c>
      <c r="D177" s="69"/>
      <c r="E177" s="70"/>
      <c r="F177" s="70"/>
      <c r="G177" s="69"/>
      <c r="H177" s="69"/>
      <c r="I177" s="71"/>
      <c r="J177" s="71"/>
      <c r="K177" s="72" t="str">
        <f t="shared" si="16"/>
        <v/>
      </c>
      <c r="L177" s="85" t="str">
        <f t="shared" si="14"/>
        <v/>
      </c>
      <c r="M177" s="127"/>
      <c r="N177" s="65">
        <f t="shared" si="17"/>
        <v>0</v>
      </c>
      <c r="O177" s="65">
        <f t="shared" si="20"/>
        <v>0</v>
      </c>
      <c r="P177" s="65">
        <f t="shared" si="18"/>
        <v>0</v>
      </c>
    </row>
    <row r="178" spans="1:16" x14ac:dyDescent="0.25">
      <c r="A178" s="66">
        <f t="shared" si="19"/>
        <v>171</v>
      </c>
      <c r="B178" s="69"/>
      <c r="C178" s="66" t="e">
        <f>VLOOKUP(B178,'Measure&amp;Incentive Picklist'!E:J,2,FALSE)</f>
        <v>#N/A</v>
      </c>
      <c r="D178" s="69"/>
      <c r="E178" s="70"/>
      <c r="F178" s="70"/>
      <c r="G178" s="69"/>
      <c r="H178" s="69"/>
      <c r="I178" s="71"/>
      <c r="J178" s="71"/>
      <c r="K178" s="72" t="str">
        <f t="shared" si="16"/>
        <v/>
      </c>
      <c r="L178" s="85" t="str">
        <f t="shared" si="14"/>
        <v/>
      </c>
      <c r="M178" s="127"/>
      <c r="N178" s="65">
        <f t="shared" si="17"/>
        <v>0</v>
      </c>
      <c r="O178" s="65">
        <f t="shared" si="20"/>
        <v>0</v>
      </c>
      <c r="P178" s="65">
        <f t="shared" si="18"/>
        <v>0</v>
      </c>
    </row>
    <row r="179" spans="1:16" x14ac:dyDescent="0.25">
      <c r="A179" s="66">
        <f t="shared" si="19"/>
        <v>172</v>
      </c>
      <c r="B179" s="69"/>
      <c r="C179" s="66" t="e">
        <f>VLOOKUP(B179,'Measure&amp;Incentive Picklist'!E:J,2,FALSE)</f>
        <v>#N/A</v>
      </c>
      <c r="D179" s="69"/>
      <c r="E179" s="70"/>
      <c r="F179" s="70"/>
      <c r="G179" s="69"/>
      <c r="H179" s="69"/>
      <c r="I179" s="71"/>
      <c r="J179" s="71"/>
      <c r="K179" s="72" t="str">
        <f t="shared" si="16"/>
        <v/>
      </c>
      <c r="L179" s="85" t="str">
        <f t="shared" si="14"/>
        <v/>
      </c>
      <c r="M179" s="127"/>
      <c r="N179" s="65">
        <f t="shared" si="17"/>
        <v>0</v>
      </c>
      <c r="O179" s="65">
        <f t="shared" si="20"/>
        <v>0</v>
      </c>
      <c r="P179" s="65">
        <f t="shared" si="18"/>
        <v>0</v>
      </c>
    </row>
    <row r="180" spans="1:16" x14ac:dyDescent="0.25">
      <c r="A180" s="66">
        <f t="shared" si="19"/>
        <v>173</v>
      </c>
      <c r="B180" s="69"/>
      <c r="C180" s="66" t="e">
        <f>VLOOKUP(B180,'Measure&amp;Incentive Picklist'!E:J,2,FALSE)</f>
        <v>#N/A</v>
      </c>
      <c r="D180" s="69"/>
      <c r="E180" s="70"/>
      <c r="F180" s="70"/>
      <c r="G180" s="69"/>
      <c r="H180" s="69"/>
      <c r="I180" s="71"/>
      <c r="J180" s="71"/>
      <c r="K180" s="72" t="str">
        <f t="shared" si="16"/>
        <v/>
      </c>
      <c r="L180" s="85" t="str">
        <f t="shared" si="14"/>
        <v/>
      </c>
      <c r="M180" s="127"/>
      <c r="N180" s="65">
        <f t="shared" si="17"/>
        <v>0</v>
      </c>
      <c r="O180" s="65">
        <f t="shared" si="20"/>
        <v>0</v>
      </c>
      <c r="P180" s="65">
        <f t="shared" si="18"/>
        <v>0</v>
      </c>
    </row>
    <row r="181" spans="1:16" x14ac:dyDescent="0.25">
      <c r="A181" s="66">
        <f t="shared" si="19"/>
        <v>174</v>
      </c>
      <c r="B181" s="69"/>
      <c r="C181" s="66" t="e">
        <f>VLOOKUP(B181,'Measure&amp;Incentive Picklist'!E:J,2,FALSE)</f>
        <v>#N/A</v>
      </c>
      <c r="D181" s="69"/>
      <c r="E181" s="70"/>
      <c r="F181" s="70"/>
      <c r="G181" s="69"/>
      <c r="H181" s="69"/>
      <c r="I181" s="71"/>
      <c r="J181" s="71"/>
      <c r="K181" s="72" t="str">
        <f t="shared" si="16"/>
        <v/>
      </c>
      <c r="L181" s="85" t="str">
        <f t="shared" si="14"/>
        <v/>
      </c>
      <c r="M181" s="127"/>
      <c r="N181" s="65">
        <f t="shared" si="17"/>
        <v>0</v>
      </c>
      <c r="O181" s="65">
        <f t="shared" si="20"/>
        <v>0</v>
      </c>
      <c r="P181" s="65">
        <f t="shared" si="18"/>
        <v>0</v>
      </c>
    </row>
    <row r="182" spans="1:16" x14ac:dyDescent="0.25">
      <c r="A182" s="66">
        <f t="shared" si="19"/>
        <v>175</v>
      </c>
      <c r="B182" s="69"/>
      <c r="C182" s="66" t="e">
        <f>VLOOKUP(B182,'Measure&amp;Incentive Picklist'!E:J,2,FALSE)</f>
        <v>#N/A</v>
      </c>
      <c r="D182" s="69"/>
      <c r="E182" s="70"/>
      <c r="F182" s="70"/>
      <c r="G182" s="69"/>
      <c r="H182" s="69"/>
      <c r="I182" s="71"/>
      <c r="J182" s="71"/>
      <c r="K182" s="72" t="str">
        <f t="shared" si="16"/>
        <v/>
      </c>
      <c r="L182" s="85" t="str">
        <f t="shared" si="14"/>
        <v/>
      </c>
      <c r="M182" s="127"/>
      <c r="N182" s="65">
        <f t="shared" si="17"/>
        <v>0</v>
      </c>
      <c r="O182" s="65">
        <f t="shared" si="20"/>
        <v>0</v>
      </c>
      <c r="P182" s="65">
        <f t="shared" si="18"/>
        <v>0</v>
      </c>
    </row>
    <row r="183" spans="1:16" x14ac:dyDescent="0.25">
      <c r="A183" s="66">
        <f t="shared" si="19"/>
        <v>176</v>
      </c>
      <c r="B183" s="69"/>
      <c r="C183" s="66" t="e">
        <f>VLOOKUP(B183,'Measure&amp;Incentive Picklist'!E:J,2,FALSE)</f>
        <v>#N/A</v>
      </c>
      <c r="D183" s="69"/>
      <c r="E183" s="70"/>
      <c r="F183" s="70"/>
      <c r="G183" s="69"/>
      <c r="H183" s="69"/>
      <c r="I183" s="71"/>
      <c r="J183" s="71"/>
      <c r="K183" s="72" t="str">
        <f t="shared" si="16"/>
        <v/>
      </c>
      <c r="L183" s="85" t="str">
        <f t="shared" si="14"/>
        <v/>
      </c>
      <c r="M183" s="127"/>
      <c r="N183" s="65">
        <f t="shared" si="17"/>
        <v>0</v>
      </c>
      <c r="O183" s="65">
        <f t="shared" si="20"/>
        <v>0</v>
      </c>
      <c r="P183" s="65">
        <f t="shared" si="18"/>
        <v>0</v>
      </c>
    </row>
    <row r="184" spans="1:16" x14ac:dyDescent="0.25">
      <c r="A184" s="66">
        <f t="shared" si="19"/>
        <v>177</v>
      </c>
      <c r="B184" s="69"/>
      <c r="C184" s="66" t="e">
        <f>VLOOKUP(B184,'Measure&amp;Incentive Picklist'!E:J,2,FALSE)</f>
        <v>#N/A</v>
      </c>
      <c r="D184" s="69"/>
      <c r="E184" s="70"/>
      <c r="F184" s="70"/>
      <c r="G184" s="69"/>
      <c r="H184" s="69"/>
      <c r="I184" s="71"/>
      <c r="J184" s="71"/>
      <c r="K184" s="72" t="str">
        <f t="shared" si="16"/>
        <v/>
      </c>
      <c r="L184" s="85" t="str">
        <f t="shared" si="14"/>
        <v/>
      </c>
      <c r="M184" s="127"/>
      <c r="N184" s="65">
        <f t="shared" si="17"/>
        <v>0</v>
      </c>
      <c r="O184" s="65">
        <f t="shared" si="20"/>
        <v>0</v>
      </c>
      <c r="P184" s="65">
        <f t="shared" si="18"/>
        <v>0</v>
      </c>
    </row>
    <row r="185" spans="1:16" x14ac:dyDescent="0.25">
      <c r="A185" s="66">
        <f t="shared" si="19"/>
        <v>178</v>
      </c>
      <c r="B185" s="69"/>
      <c r="C185" s="66" t="e">
        <f>VLOOKUP(B185,'Measure&amp;Incentive Picklist'!E:J,2,FALSE)</f>
        <v>#N/A</v>
      </c>
      <c r="D185" s="69"/>
      <c r="E185" s="70"/>
      <c r="F185" s="70"/>
      <c r="G185" s="69"/>
      <c r="H185" s="69"/>
      <c r="I185" s="71"/>
      <c r="J185" s="71"/>
      <c r="K185" s="72" t="str">
        <f t="shared" si="16"/>
        <v/>
      </c>
      <c r="L185" s="85" t="str">
        <f t="shared" si="14"/>
        <v/>
      </c>
      <c r="M185" s="127"/>
      <c r="N185" s="65">
        <f t="shared" si="17"/>
        <v>0</v>
      </c>
      <c r="O185" s="65">
        <f t="shared" si="20"/>
        <v>0</v>
      </c>
      <c r="P185" s="65">
        <f t="shared" si="18"/>
        <v>0</v>
      </c>
    </row>
    <row r="186" spans="1:16" x14ac:dyDescent="0.25">
      <c r="A186" s="66">
        <f t="shared" si="19"/>
        <v>179</v>
      </c>
      <c r="B186" s="69"/>
      <c r="C186" s="66" t="e">
        <f>VLOOKUP(B186,'Measure&amp;Incentive Picklist'!E:J,2,FALSE)</f>
        <v>#N/A</v>
      </c>
      <c r="D186" s="69"/>
      <c r="E186" s="70"/>
      <c r="F186" s="70"/>
      <c r="G186" s="69"/>
      <c r="H186" s="69"/>
      <c r="I186" s="71"/>
      <c r="J186" s="71"/>
      <c r="K186" s="72" t="str">
        <f t="shared" si="16"/>
        <v/>
      </c>
      <c r="L186" s="85" t="str">
        <f t="shared" si="14"/>
        <v/>
      </c>
      <c r="M186" s="127"/>
      <c r="N186" s="65">
        <f t="shared" si="17"/>
        <v>0</v>
      </c>
      <c r="O186" s="65">
        <f t="shared" si="20"/>
        <v>0</v>
      </c>
      <c r="P186" s="65">
        <f t="shared" si="18"/>
        <v>0</v>
      </c>
    </row>
    <row r="187" spans="1:16" x14ac:dyDescent="0.25">
      <c r="A187" s="66">
        <f t="shared" si="19"/>
        <v>180</v>
      </c>
      <c r="B187" s="69"/>
      <c r="C187" s="66" t="e">
        <f>VLOOKUP(B187,'Measure&amp;Incentive Picklist'!E:J,2,FALSE)</f>
        <v>#N/A</v>
      </c>
      <c r="D187" s="69"/>
      <c r="E187" s="70"/>
      <c r="F187" s="70"/>
      <c r="G187" s="69"/>
      <c r="H187" s="69"/>
      <c r="I187" s="71"/>
      <c r="J187" s="71"/>
      <c r="K187" s="72" t="str">
        <f t="shared" si="16"/>
        <v/>
      </c>
      <c r="L187" s="85" t="str">
        <f t="shared" si="14"/>
        <v/>
      </c>
      <c r="M187" s="127"/>
      <c r="N187" s="65">
        <f t="shared" si="17"/>
        <v>0</v>
      </c>
      <c r="O187" s="65">
        <f t="shared" si="20"/>
        <v>0</v>
      </c>
      <c r="P187" s="65">
        <f t="shared" si="18"/>
        <v>0</v>
      </c>
    </row>
    <row r="188" spans="1:16" x14ac:dyDescent="0.25">
      <c r="A188" s="66">
        <f t="shared" si="19"/>
        <v>181</v>
      </c>
      <c r="B188" s="69"/>
      <c r="C188" s="66" t="e">
        <f>VLOOKUP(B188,'Measure&amp;Incentive Picklist'!E:J,2,FALSE)</f>
        <v>#N/A</v>
      </c>
      <c r="D188" s="69"/>
      <c r="E188" s="70"/>
      <c r="F188" s="70"/>
      <c r="G188" s="69"/>
      <c r="H188" s="69"/>
      <c r="I188" s="71"/>
      <c r="J188" s="71"/>
      <c r="K188" s="72" t="str">
        <f t="shared" si="16"/>
        <v/>
      </c>
      <c r="L188" s="85" t="str">
        <f t="shared" si="14"/>
        <v/>
      </c>
      <c r="M188" s="127"/>
      <c r="N188" s="65">
        <f t="shared" si="17"/>
        <v>0</v>
      </c>
      <c r="O188" s="65">
        <f t="shared" si="20"/>
        <v>0</v>
      </c>
      <c r="P188" s="65">
        <f t="shared" si="18"/>
        <v>0</v>
      </c>
    </row>
    <row r="189" spans="1:16" x14ac:dyDescent="0.25">
      <c r="A189" s="66">
        <f t="shared" si="19"/>
        <v>182</v>
      </c>
      <c r="B189" s="69"/>
      <c r="C189" s="66" t="e">
        <f>VLOOKUP(B189,'Measure&amp;Incentive Picklist'!E:J,2,FALSE)</f>
        <v>#N/A</v>
      </c>
      <c r="D189" s="69"/>
      <c r="E189" s="70"/>
      <c r="F189" s="70"/>
      <c r="G189" s="69"/>
      <c r="H189" s="69"/>
      <c r="I189" s="71"/>
      <c r="J189" s="71"/>
      <c r="K189" s="72" t="str">
        <f t="shared" si="16"/>
        <v/>
      </c>
      <c r="L189" s="85" t="str">
        <f t="shared" si="14"/>
        <v/>
      </c>
      <c r="M189" s="127"/>
      <c r="N189" s="65">
        <f t="shared" si="17"/>
        <v>0</v>
      </c>
      <c r="O189" s="65">
        <f t="shared" si="20"/>
        <v>0</v>
      </c>
      <c r="P189" s="65">
        <f t="shared" si="18"/>
        <v>0</v>
      </c>
    </row>
    <row r="190" spans="1:16" x14ac:dyDescent="0.25">
      <c r="A190" s="66">
        <f t="shared" si="19"/>
        <v>183</v>
      </c>
      <c r="B190" s="69"/>
      <c r="C190" s="66" t="e">
        <f>VLOOKUP(B190,'Measure&amp;Incentive Picklist'!E:J,2,FALSE)</f>
        <v>#N/A</v>
      </c>
      <c r="D190" s="69"/>
      <c r="E190" s="70"/>
      <c r="F190" s="70"/>
      <c r="G190" s="69"/>
      <c r="H190" s="69"/>
      <c r="I190" s="71"/>
      <c r="J190" s="71"/>
      <c r="K190" s="72" t="str">
        <f t="shared" si="16"/>
        <v/>
      </c>
      <c r="L190" s="85" t="str">
        <f t="shared" si="14"/>
        <v/>
      </c>
      <c r="M190" s="127"/>
      <c r="N190" s="65">
        <f t="shared" si="17"/>
        <v>0</v>
      </c>
      <c r="O190" s="65">
        <f t="shared" si="20"/>
        <v>0</v>
      </c>
      <c r="P190" s="65">
        <f t="shared" si="18"/>
        <v>0</v>
      </c>
    </row>
    <row r="191" spans="1:16" x14ac:dyDescent="0.25">
      <c r="A191" s="66">
        <f t="shared" si="19"/>
        <v>184</v>
      </c>
      <c r="B191" s="69"/>
      <c r="C191" s="66" t="e">
        <f>VLOOKUP(B191,'Measure&amp;Incentive Picklist'!E:J,2,FALSE)</f>
        <v>#N/A</v>
      </c>
      <c r="D191" s="69"/>
      <c r="E191" s="70"/>
      <c r="F191" s="70"/>
      <c r="G191" s="69"/>
      <c r="H191" s="69"/>
      <c r="I191" s="71"/>
      <c r="J191" s="71"/>
      <c r="K191" s="72" t="str">
        <f t="shared" si="16"/>
        <v/>
      </c>
      <c r="L191" s="85" t="str">
        <f t="shared" si="14"/>
        <v/>
      </c>
      <c r="M191" s="127"/>
      <c r="N191" s="65">
        <f t="shared" si="17"/>
        <v>0</v>
      </c>
      <c r="O191" s="65">
        <f t="shared" si="20"/>
        <v>0</v>
      </c>
      <c r="P191" s="65">
        <f t="shared" si="18"/>
        <v>0</v>
      </c>
    </row>
    <row r="192" spans="1:16" x14ac:dyDescent="0.25">
      <c r="A192" s="66">
        <f t="shared" si="19"/>
        <v>185</v>
      </c>
      <c r="B192" s="69"/>
      <c r="C192" s="66" t="e">
        <f>VLOOKUP(B192,'Measure&amp;Incentive Picklist'!E:J,2,FALSE)</f>
        <v>#N/A</v>
      </c>
      <c r="D192" s="69"/>
      <c r="E192" s="70"/>
      <c r="F192" s="70"/>
      <c r="G192" s="69"/>
      <c r="H192" s="69"/>
      <c r="I192" s="71"/>
      <c r="J192" s="71"/>
      <c r="K192" s="72" t="str">
        <f t="shared" si="16"/>
        <v/>
      </c>
      <c r="L192" s="85" t="str">
        <f t="shared" si="14"/>
        <v/>
      </c>
      <c r="M192" s="127"/>
      <c r="N192" s="65">
        <f t="shared" si="17"/>
        <v>0</v>
      </c>
      <c r="O192" s="65">
        <f t="shared" si="20"/>
        <v>0</v>
      </c>
      <c r="P192" s="65">
        <f t="shared" si="18"/>
        <v>0</v>
      </c>
    </row>
    <row r="193" spans="1:16" x14ac:dyDescent="0.25">
      <c r="A193" s="66">
        <f t="shared" si="19"/>
        <v>186</v>
      </c>
      <c r="B193" s="69"/>
      <c r="C193" s="66" t="e">
        <f>VLOOKUP(B193,'Measure&amp;Incentive Picklist'!E:J,2,FALSE)</f>
        <v>#N/A</v>
      </c>
      <c r="D193" s="69"/>
      <c r="E193" s="70"/>
      <c r="F193" s="70"/>
      <c r="G193" s="69"/>
      <c r="H193" s="69"/>
      <c r="I193" s="71"/>
      <c r="J193" s="71"/>
      <c r="K193" s="72" t="str">
        <f t="shared" si="16"/>
        <v/>
      </c>
      <c r="L193" s="85" t="str">
        <f t="shared" si="14"/>
        <v/>
      </c>
      <c r="M193" s="127"/>
      <c r="N193" s="65">
        <f t="shared" si="17"/>
        <v>0</v>
      </c>
      <c r="O193" s="65">
        <f t="shared" si="20"/>
        <v>0</v>
      </c>
      <c r="P193" s="65">
        <f t="shared" si="18"/>
        <v>0</v>
      </c>
    </row>
    <row r="194" spans="1:16" x14ac:dyDescent="0.25">
      <c r="A194" s="66">
        <f t="shared" si="19"/>
        <v>187</v>
      </c>
      <c r="B194" s="69"/>
      <c r="C194" s="66" t="e">
        <f>VLOOKUP(B194,'Measure&amp;Incentive Picklist'!E:J,2,FALSE)</f>
        <v>#N/A</v>
      </c>
      <c r="D194" s="69"/>
      <c r="E194" s="70"/>
      <c r="F194" s="70"/>
      <c r="G194" s="69"/>
      <c r="H194" s="69"/>
      <c r="I194" s="71"/>
      <c r="J194" s="71"/>
      <c r="K194" s="72" t="str">
        <f t="shared" si="16"/>
        <v/>
      </c>
      <c r="L194" s="85" t="str">
        <f t="shared" si="14"/>
        <v/>
      </c>
      <c r="M194" s="127"/>
      <c r="N194" s="65">
        <f t="shared" si="17"/>
        <v>0</v>
      </c>
      <c r="O194" s="65">
        <f t="shared" si="20"/>
        <v>0</v>
      </c>
      <c r="P194" s="65">
        <f t="shared" si="18"/>
        <v>0</v>
      </c>
    </row>
    <row r="195" spans="1:16" x14ac:dyDescent="0.25">
      <c r="A195" s="66">
        <f t="shared" si="19"/>
        <v>188</v>
      </c>
      <c r="B195" s="69"/>
      <c r="C195" s="66" t="e">
        <f>VLOOKUP(B195,'Measure&amp;Incentive Picklist'!E:J,2,FALSE)</f>
        <v>#N/A</v>
      </c>
      <c r="D195" s="69"/>
      <c r="E195" s="70"/>
      <c r="F195" s="70"/>
      <c r="G195" s="69"/>
      <c r="H195" s="69"/>
      <c r="I195" s="71"/>
      <c r="J195" s="71"/>
      <c r="K195" s="72" t="str">
        <f t="shared" si="16"/>
        <v/>
      </c>
      <c r="L195" s="85" t="str">
        <f t="shared" si="14"/>
        <v/>
      </c>
      <c r="M195" s="127"/>
      <c r="N195" s="65">
        <f t="shared" si="17"/>
        <v>0</v>
      </c>
      <c r="O195" s="65">
        <f t="shared" si="20"/>
        <v>0</v>
      </c>
      <c r="P195" s="65">
        <f t="shared" si="18"/>
        <v>0</v>
      </c>
    </row>
    <row r="196" spans="1:16" x14ac:dyDescent="0.25">
      <c r="A196" s="66">
        <f t="shared" si="19"/>
        <v>189</v>
      </c>
      <c r="B196" s="69"/>
      <c r="C196" s="66" t="e">
        <f>VLOOKUP(B196,'Measure&amp;Incentive Picklist'!E:J,2,FALSE)</f>
        <v>#N/A</v>
      </c>
      <c r="D196" s="69"/>
      <c r="E196" s="70"/>
      <c r="F196" s="70"/>
      <c r="G196" s="69"/>
      <c r="H196" s="69"/>
      <c r="I196" s="71"/>
      <c r="J196" s="71"/>
      <c r="K196" s="72" t="str">
        <f t="shared" si="16"/>
        <v/>
      </c>
      <c r="L196" s="85" t="str">
        <f t="shared" si="14"/>
        <v/>
      </c>
      <c r="M196" s="127"/>
      <c r="N196" s="65">
        <f t="shared" si="17"/>
        <v>0</v>
      </c>
      <c r="O196" s="65">
        <f t="shared" si="20"/>
        <v>0</v>
      </c>
      <c r="P196" s="65">
        <f t="shared" si="18"/>
        <v>0</v>
      </c>
    </row>
    <row r="197" spans="1:16" x14ac:dyDescent="0.25">
      <c r="A197" s="66">
        <f t="shared" si="19"/>
        <v>190</v>
      </c>
      <c r="B197" s="69"/>
      <c r="C197" s="66" t="e">
        <f>VLOOKUP(B197,'Measure&amp;Incentive Picklist'!E:J,2,FALSE)</f>
        <v>#N/A</v>
      </c>
      <c r="D197" s="69"/>
      <c r="E197" s="70"/>
      <c r="F197" s="70"/>
      <c r="G197" s="69"/>
      <c r="H197" s="69"/>
      <c r="I197" s="71"/>
      <c r="J197" s="71"/>
      <c r="K197" s="72" t="str">
        <f t="shared" si="16"/>
        <v/>
      </c>
      <c r="L197" s="85" t="str">
        <f t="shared" si="14"/>
        <v/>
      </c>
      <c r="M197" s="127"/>
      <c r="N197" s="65">
        <f t="shared" si="17"/>
        <v>0</v>
      </c>
      <c r="O197" s="65">
        <f t="shared" si="20"/>
        <v>0</v>
      </c>
      <c r="P197" s="65">
        <f t="shared" si="18"/>
        <v>0</v>
      </c>
    </row>
    <row r="198" spans="1:16" x14ac:dyDescent="0.25">
      <c r="A198" s="66">
        <f t="shared" si="19"/>
        <v>191</v>
      </c>
      <c r="B198" s="69"/>
      <c r="C198" s="66" t="e">
        <f>VLOOKUP(B198,'Measure&amp;Incentive Picklist'!E:J,2,FALSE)</f>
        <v>#N/A</v>
      </c>
      <c r="D198" s="69"/>
      <c r="E198" s="70"/>
      <c r="F198" s="70"/>
      <c r="G198" s="69"/>
      <c r="H198" s="69"/>
      <c r="I198" s="71"/>
      <c r="J198" s="71"/>
      <c r="K198" s="72" t="str">
        <f t="shared" si="16"/>
        <v/>
      </c>
      <c r="L198" s="85" t="str">
        <f t="shared" si="14"/>
        <v/>
      </c>
      <c r="M198" s="127"/>
      <c r="N198" s="65">
        <f t="shared" si="17"/>
        <v>0</v>
      </c>
      <c r="O198" s="65">
        <f t="shared" si="20"/>
        <v>0</v>
      </c>
      <c r="P198" s="65">
        <f t="shared" si="18"/>
        <v>0</v>
      </c>
    </row>
    <row r="199" spans="1:16" x14ac:dyDescent="0.25">
      <c r="A199" s="66">
        <f t="shared" si="19"/>
        <v>192</v>
      </c>
      <c r="B199" s="69"/>
      <c r="C199" s="66" t="e">
        <f>VLOOKUP(B199,'Measure&amp;Incentive Picklist'!E:J,2,FALSE)</f>
        <v>#N/A</v>
      </c>
      <c r="D199" s="69"/>
      <c r="E199" s="70"/>
      <c r="F199" s="70"/>
      <c r="G199" s="69"/>
      <c r="H199" s="69"/>
      <c r="I199" s="71"/>
      <c r="J199" s="71"/>
      <c r="K199" s="72" t="str">
        <f t="shared" si="16"/>
        <v/>
      </c>
      <c r="L199" s="85" t="str">
        <f t="shared" ref="L199:L207" si="21">IF(ISTEXT(B199),"Contact ConEd","")</f>
        <v/>
      </c>
      <c r="M199" s="127"/>
      <c r="N199" s="65">
        <f t="shared" si="17"/>
        <v>0</v>
      </c>
      <c r="O199" s="65">
        <f t="shared" si="20"/>
        <v>0</v>
      </c>
      <c r="P199" s="65">
        <f t="shared" si="18"/>
        <v>0</v>
      </c>
    </row>
    <row r="200" spans="1:16" x14ac:dyDescent="0.25">
      <c r="A200" s="66">
        <f t="shared" si="19"/>
        <v>193</v>
      </c>
      <c r="B200" s="69"/>
      <c r="C200" s="66" t="e">
        <f>VLOOKUP(B200,'Measure&amp;Incentive Picklist'!E:J,2,FALSE)</f>
        <v>#N/A</v>
      </c>
      <c r="D200" s="69"/>
      <c r="E200" s="70"/>
      <c r="F200" s="70"/>
      <c r="G200" s="69"/>
      <c r="H200" s="69"/>
      <c r="I200" s="71"/>
      <c r="J200" s="71"/>
      <c r="K200" s="72" t="str">
        <f t="shared" si="16"/>
        <v/>
      </c>
      <c r="L200" s="85" t="str">
        <f t="shared" si="21"/>
        <v/>
      </c>
      <c r="M200" s="127"/>
      <c r="N200" s="65">
        <f t="shared" si="17"/>
        <v>0</v>
      </c>
      <c r="O200" s="65">
        <f t="shared" ref="O200:O207" si="22">IF(AND(B200&gt;0,ISERROR(N200)),1,0)</f>
        <v>0</v>
      </c>
      <c r="P200" s="65">
        <f t="shared" si="18"/>
        <v>0</v>
      </c>
    </row>
    <row r="201" spans="1:16" x14ac:dyDescent="0.25">
      <c r="A201" s="66">
        <f t="shared" si="19"/>
        <v>194</v>
      </c>
      <c r="B201" s="69"/>
      <c r="C201" s="66" t="e">
        <f>VLOOKUP(B201,'Measure&amp;Incentive Picklist'!E:J,2,FALSE)</f>
        <v>#N/A</v>
      </c>
      <c r="D201" s="69"/>
      <c r="E201" s="70"/>
      <c r="F201" s="70"/>
      <c r="G201" s="69"/>
      <c r="H201" s="69"/>
      <c r="I201" s="71"/>
      <c r="J201" s="71"/>
      <c r="K201" s="72" t="str">
        <f t="shared" ref="K201:K207" si="23">IF(AND(I201="",J201=""),"",$I201+$J201)</f>
        <v/>
      </c>
      <c r="L201" s="85" t="str">
        <f t="shared" si="21"/>
        <v/>
      </c>
      <c r="M201" s="127"/>
      <c r="N201" s="65">
        <f t="shared" ref="N201:N208" si="24">IF(OR(B201&gt;"",D201&gt;0,E201&gt;0,F201&gt;"",G201&gt;0,H201&gt;0,I201&gt;0,J201&gt;0,M201&gt;0),1,0)</f>
        <v>0</v>
      </c>
      <c r="O201" s="65">
        <f t="shared" si="22"/>
        <v>0</v>
      </c>
      <c r="P201" s="65">
        <f t="shared" ref="P201:P207" si="25">IF(ISERROR(K201),1,0)</f>
        <v>0</v>
      </c>
    </row>
    <row r="202" spans="1:16" x14ac:dyDescent="0.25">
      <c r="A202" s="66">
        <f t="shared" ref="A202:A207" si="26">A201+1</f>
        <v>195</v>
      </c>
      <c r="B202" s="69"/>
      <c r="C202" s="66" t="e">
        <f>VLOOKUP(B202,'Measure&amp;Incentive Picklist'!E:J,2,FALSE)</f>
        <v>#N/A</v>
      </c>
      <c r="D202" s="69"/>
      <c r="E202" s="70"/>
      <c r="F202" s="70"/>
      <c r="G202" s="69"/>
      <c r="H202" s="69"/>
      <c r="I202" s="71"/>
      <c r="J202" s="71"/>
      <c r="K202" s="72" t="str">
        <f t="shared" si="23"/>
        <v/>
      </c>
      <c r="L202" s="85" t="str">
        <f t="shared" si="21"/>
        <v/>
      </c>
      <c r="M202" s="127"/>
      <c r="N202" s="65">
        <f t="shared" si="24"/>
        <v>0</v>
      </c>
      <c r="O202" s="65">
        <f t="shared" si="22"/>
        <v>0</v>
      </c>
      <c r="P202" s="65">
        <f t="shared" si="25"/>
        <v>0</v>
      </c>
    </row>
    <row r="203" spans="1:16" x14ac:dyDescent="0.25">
      <c r="A203" s="66">
        <f t="shared" si="26"/>
        <v>196</v>
      </c>
      <c r="B203" s="69"/>
      <c r="C203" s="66" t="e">
        <f>VLOOKUP(B203,'Measure&amp;Incentive Picklist'!E:J,2,FALSE)</f>
        <v>#N/A</v>
      </c>
      <c r="D203" s="69"/>
      <c r="E203" s="70"/>
      <c r="F203" s="70"/>
      <c r="G203" s="69"/>
      <c r="H203" s="69"/>
      <c r="I203" s="71"/>
      <c r="J203" s="71"/>
      <c r="K203" s="72" t="str">
        <f t="shared" si="23"/>
        <v/>
      </c>
      <c r="L203" s="85" t="str">
        <f t="shared" si="21"/>
        <v/>
      </c>
      <c r="M203" s="127"/>
      <c r="N203" s="65">
        <f t="shared" si="24"/>
        <v>0</v>
      </c>
      <c r="O203" s="65">
        <f t="shared" si="22"/>
        <v>0</v>
      </c>
      <c r="P203" s="65">
        <f t="shared" si="25"/>
        <v>0</v>
      </c>
    </row>
    <row r="204" spans="1:16" x14ac:dyDescent="0.25">
      <c r="A204" s="66">
        <f t="shared" si="26"/>
        <v>197</v>
      </c>
      <c r="B204" s="69"/>
      <c r="C204" s="66" t="e">
        <f>VLOOKUP(B204,'Measure&amp;Incentive Picklist'!E:J,2,FALSE)</f>
        <v>#N/A</v>
      </c>
      <c r="D204" s="69"/>
      <c r="E204" s="70"/>
      <c r="F204" s="70"/>
      <c r="G204" s="69"/>
      <c r="H204" s="69"/>
      <c r="I204" s="71"/>
      <c r="J204" s="71"/>
      <c r="K204" s="72" t="str">
        <f t="shared" si="23"/>
        <v/>
      </c>
      <c r="L204" s="85" t="str">
        <f t="shared" si="21"/>
        <v/>
      </c>
      <c r="M204" s="127"/>
      <c r="N204" s="65">
        <f t="shared" si="24"/>
        <v>0</v>
      </c>
      <c r="O204" s="65">
        <f t="shared" si="22"/>
        <v>0</v>
      </c>
      <c r="P204" s="65">
        <f t="shared" si="25"/>
        <v>0</v>
      </c>
    </row>
    <row r="205" spans="1:16" x14ac:dyDescent="0.25">
      <c r="A205" s="66">
        <f t="shared" si="26"/>
        <v>198</v>
      </c>
      <c r="B205" s="69"/>
      <c r="C205" s="66" t="e">
        <f>VLOOKUP(B205,'Measure&amp;Incentive Picklist'!E:J,2,FALSE)</f>
        <v>#N/A</v>
      </c>
      <c r="D205" s="69"/>
      <c r="E205" s="70"/>
      <c r="F205" s="70"/>
      <c r="G205" s="69"/>
      <c r="H205" s="69"/>
      <c r="I205" s="71"/>
      <c r="J205" s="71"/>
      <c r="K205" s="72" t="str">
        <f t="shared" si="23"/>
        <v/>
      </c>
      <c r="L205" s="85" t="str">
        <f t="shared" si="21"/>
        <v/>
      </c>
      <c r="M205" s="127"/>
      <c r="N205" s="65">
        <f t="shared" si="24"/>
        <v>0</v>
      </c>
      <c r="O205" s="65">
        <f t="shared" si="22"/>
        <v>0</v>
      </c>
      <c r="P205" s="65">
        <f t="shared" si="25"/>
        <v>0</v>
      </c>
    </row>
    <row r="206" spans="1:16" x14ac:dyDescent="0.25">
      <c r="A206" s="66">
        <f t="shared" si="26"/>
        <v>199</v>
      </c>
      <c r="B206" s="69"/>
      <c r="C206" s="66" t="e">
        <f>VLOOKUP(B206,'Measure&amp;Incentive Picklist'!E:J,2,FALSE)</f>
        <v>#N/A</v>
      </c>
      <c r="D206" s="69"/>
      <c r="E206" s="70"/>
      <c r="F206" s="70"/>
      <c r="G206" s="69"/>
      <c r="H206" s="69"/>
      <c r="I206" s="71"/>
      <c r="J206" s="71"/>
      <c r="K206" s="72" t="str">
        <f t="shared" si="23"/>
        <v/>
      </c>
      <c r="L206" s="85" t="str">
        <f t="shared" si="21"/>
        <v/>
      </c>
      <c r="M206" s="127"/>
      <c r="N206" s="65">
        <f t="shared" si="24"/>
        <v>0</v>
      </c>
      <c r="O206" s="65">
        <f t="shared" si="22"/>
        <v>0</v>
      </c>
      <c r="P206" s="65">
        <f t="shared" si="25"/>
        <v>0</v>
      </c>
    </row>
    <row r="207" spans="1:16" x14ac:dyDescent="0.25">
      <c r="A207" s="66">
        <f t="shared" si="26"/>
        <v>200</v>
      </c>
      <c r="B207" s="69"/>
      <c r="C207" s="66" t="e">
        <f>VLOOKUP(B207,'Measure&amp;Incentive Picklist'!E:J,2,FALSE)</f>
        <v>#N/A</v>
      </c>
      <c r="D207" s="69"/>
      <c r="E207" s="70"/>
      <c r="F207" s="70"/>
      <c r="G207" s="69"/>
      <c r="H207" s="69"/>
      <c r="I207" s="71"/>
      <c r="J207" s="71"/>
      <c r="K207" s="72" t="str">
        <f t="shared" si="23"/>
        <v/>
      </c>
      <c r="L207" s="85" t="str">
        <f t="shared" si="21"/>
        <v/>
      </c>
      <c r="M207" s="127"/>
      <c r="N207" s="65">
        <f t="shared" si="24"/>
        <v>0</v>
      </c>
      <c r="O207" s="65">
        <f t="shared" si="22"/>
        <v>0</v>
      </c>
      <c r="P207" s="65">
        <f t="shared" si="25"/>
        <v>0</v>
      </c>
    </row>
    <row r="208" spans="1:16" x14ac:dyDescent="0.25">
      <c r="N208" s="65">
        <f t="shared" si="24"/>
        <v>0</v>
      </c>
      <c r="O208" s="65">
        <f>SUM(O8:O207)</f>
        <v>0</v>
      </c>
      <c r="P208" s="65">
        <f>SUM(P8:P207)</f>
        <v>0</v>
      </c>
    </row>
  </sheetData>
  <sheetProtection algorithmName="SHA-512" hashValue="X0aq1aFS/MbrRxtc1vd9XojLbHUdNYW3ao9UYa0klt3fyuZ3SIpuUb1YCnVVUlFLRQHZpsKUbHrywSXweocTmQ==" saltValue="45SCaNofB/X5T7tNUdibeg==" spinCount="100000" sheet="1" selectLockedCells="1" sort="0" autoFilter="0"/>
  <autoFilter ref="A6:M6" xr:uid="{00000000-0009-0000-0000-000015000000}"/>
  <mergeCells count="1">
    <mergeCell ref="A5:B5"/>
  </mergeCells>
  <conditionalFormatting sqref="M6">
    <cfRule type="containsErrors" dxfId="375" priority="36">
      <formula>ISERROR(M6)</formula>
    </cfRule>
  </conditionalFormatting>
  <conditionalFormatting sqref="C8:C207">
    <cfRule type="containsErrors" dxfId="374" priority="34">
      <formula>ISERROR(C8)</formula>
    </cfRule>
  </conditionalFormatting>
  <conditionalFormatting sqref="D7">
    <cfRule type="containsErrors" dxfId="373" priority="33">
      <formula>ISERROR(D7)</formula>
    </cfRule>
  </conditionalFormatting>
  <conditionalFormatting sqref="C7">
    <cfRule type="containsErrors" dxfId="372" priority="31">
      <formula>ISERROR(C7)</formula>
    </cfRule>
  </conditionalFormatting>
  <conditionalFormatting sqref="L8:L207">
    <cfRule type="containsErrors" dxfId="371" priority="1025">
      <formula>ISERROR(L8)</formula>
    </cfRule>
  </conditionalFormatting>
  <conditionalFormatting sqref="D8:D207">
    <cfRule type="expression" dxfId="370" priority="14">
      <formula>AND(B8&gt;"",D8="")</formula>
    </cfRule>
  </conditionalFormatting>
  <conditionalFormatting sqref="E8:E207">
    <cfRule type="expression" dxfId="369" priority="13">
      <formula>AND(B8&gt;"",E8="")</formula>
    </cfRule>
  </conditionalFormatting>
  <conditionalFormatting sqref="F8:F207">
    <cfRule type="expression" dxfId="368" priority="11">
      <formula>AND(B8&gt;"",F8="")</formula>
    </cfRule>
  </conditionalFormatting>
  <conditionalFormatting sqref="I8:I207">
    <cfRule type="expression" dxfId="367" priority="10">
      <formula>AND(B8&gt;"",I8="")</formula>
    </cfRule>
  </conditionalFormatting>
  <conditionalFormatting sqref="J8:J207">
    <cfRule type="expression" dxfId="366" priority="9">
      <formula>AND(B8&gt;"",J8="")</formula>
    </cfRule>
  </conditionalFormatting>
  <conditionalFormatting sqref="C5">
    <cfRule type="containsErrors" dxfId="365" priority="8">
      <formula>ISERROR(C5)</formula>
    </cfRule>
  </conditionalFormatting>
  <conditionalFormatting sqref="D5">
    <cfRule type="containsErrors" dxfId="364" priority="7">
      <formula>ISERROR(D5)</formula>
    </cfRule>
  </conditionalFormatting>
  <conditionalFormatting sqref="K8:K207">
    <cfRule type="containsErrors" dxfId="363" priority="6">
      <formula>ISERROR(K8)</formula>
    </cfRule>
  </conditionalFormatting>
  <conditionalFormatting sqref="G8:G207">
    <cfRule type="expression" dxfId="362" priority="4">
      <formula>AND(B8&gt;0,G8="")</formula>
    </cfRule>
  </conditionalFormatting>
  <conditionalFormatting sqref="H8:H207">
    <cfRule type="expression" dxfId="361" priority="3">
      <formula>AND(B8&gt;0,H8="")</formula>
    </cfRule>
  </conditionalFormatting>
  <conditionalFormatting sqref="E5">
    <cfRule type="expression" dxfId="360" priority="2">
      <formula>E5="Error in Project Costs - please correct"</formula>
    </cfRule>
  </conditionalFormatting>
  <dataValidations count="1">
    <dataValidation type="textLength" operator="lessThanOrEqual" allowBlank="1" showInputMessage="1" showErrorMessage="1" errorTitle="Maximum Character Limit" error="Please enter less than 50 characters. " sqref="H8:H207" xr:uid="{00000000-0002-0000-1500-000000000000}">
      <formula1>50</formula1>
    </dataValidation>
  </dataValidations>
  <hyperlinks>
    <hyperlink ref="A5" location="'Project Summary'!A1" display="Back to Project Summary" xr:uid="{00000000-0004-0000-1500-000000000000}"/>
    <hyperlink ref="A5:B5" location="'Project Summary'!B9" tooltip="Back to Project Summary" display="Back to Project Summary" xr:uid="{00000000-0004-0000-1500-000001000000}"/>
  </hyperlinks>
  <pageMargins left="0.7" right="0.7" top="0.75" bottom="0.75" header="0.3" footer="0.3"/>
  <pageSetup orientation="portrait" r:id="rId1"/>
  <headerFooter>
    <oddFooter>&amp;C_x000D_&amp;1#&amp;"Calibri"&amp;22&amp;K0073CF INTERNAL</oddFooter>
  </headerFooter>
  <ignoredErrors>
    <ignoredError sqref="C8" evalError="1"/>
  </ignoredErrors>
  <extLst>
    <ext xmlns:x14="http://schemas.microsoft.com/office/spreadsheetml/2009/9/main" uri="{78C0D931-6437-407d-A8EE-F0AAD7539E65}">
      <x14:conditionalFormattings>
        <x14:conditionalFormatting xmlns:xm="http://schemas.microsoft.com/office/excel/2006/main">
          <x14:cfRule type="containsErrors" priority="26" id="{78716991-72C1-4BF6-8A3C-DE51BC63A9F1}">
            <xm:f>ISERROR('One for One Replacements'!L6)</xm:f>
            <x14:dxf>
              <font>
                <color theme="0"/>
              </font>
            </x14:dxf>
          </x14:cfRule>
          <xm:sqref>H6</xm:sqref>
        </x14:conditionalFormatting>
        <x14:conditionalFormatting xmlns:xm="http://schemas.microsoft.com/office/excel/2006/main">
          <x14:cfRule type="containsErrors" priority="24" id="{74E6DEC9-6EBB-47B4-809B-05CA6D82F160}">
            <xm:f>ISERROR('https://consolidatededison.sharepoint.com/Users/GolinoC/Desktop/coned/corp/Users/smithna/AppData/Local/Temp/[Con Edison CI Gas Tool v1.2.xlsx]Pre Rinse Spray Valve'!#REF!)</xm:f>
            <x14:dxf>
              <font>
                <color theme="0"/>
              </font>
            </x14:dxf>
          </x14:cfRule>
          <xm:sqref>G5:I5</xm:sqref>
        </x14:conditionalFormatting>
        <x14:conditionalFormatting xmlns:xm="http://schemas.microsoft.com/office/excel/2006/main">
          <x14:cfRule type="containsErrors" priority="783" id="{07109FBD-DDD7-4BBB-91BF-FF7E64B1DFFE}">
            <xm:f>ISERROR('Unitary Air Conditioner'!X1048574)</xm:f>
            <x14:dxf>
              <font>
                <color theme="0"/>
              </font>
            </x14:dxf>
          </x14:cfRule>
          <xm:sqref>L1048575:L1048576</xm:sqref>
        </x14:conditionalFormatting>
        <x14:conditionalFormatting xmlns:xm="http://schemas.microsoft.com/office/excel/2006/main">
          <x14:cfRule type="containsErrors" priority="936" id="{78716991-72C1-4BF6-8A3C-DE51BC63A9F1}">
            <xm:f>ISERROR('One for One Replacements'!N6)</xm:f>
            <x14:dxf>
              <font>
                <color theme="0"/>
              </font>
            </x14:dxf>
          </x14:cfRule>
          <xm:sqref>I6</xm:sqref>
        </x14:conditionalFormatting>
        <x14:conditionalFormatting xmlns:xm="http://schemas.microsoft.com/office/excel/2006/main">
          <x14:cfRule type="containsErrors" priority="1171" id="{78716991-72C1-4BF6-8A3C-DE51BC63A9F1}">
            <xm:f>ISERROR('One for One Replacements'!M6)</xm:f>
            <x14:dxf>
              <font>
                <color theme="0"/>
              </font>
            </x14:dxf>
          </x14:cfRule>
          <xm:sqref>G6</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00000000-0002-0000-1500-000001000000}">
          <x14:formula1>
            <xm:f>'Measure&amp;Incentive Picklist'!$E$174</xm:f>
          </x14:formula1>
          <xm:sqref>B7:B207</xm:sqref>
        </x14:dataValidation>
        <x14:dataValidation type="list" allowBlank="1" showInputMessage="1" showErrorMessage="1" xr:uid="{00000000-0002-0000-1500-000002000000}">
          <x14:formula1>
            <xm:f>'HVAC Picklist'!$F$67:$F$72</xm:f>
          </x14:formula1>
          <xm:sqref>F7:F207</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
  <dimension ref="A1:AH208"/>
  <sheetViews>
    <sheetView zoomScale="90" zoomScaleNormal="90" workbookViewId="0">
      <pane xSplit="4" ySplit="7" topLeftCell="E8" activePane="bottomRight" state="frozen"/>
      <selection pane="topRight" activeCell="F38" sqref="F38"/>
      <selection pane="bottomLeft" activeCell="F38" sqref="F38"/>
      <selection pane="bottomRight" activeCell="B8" sqref="B8"/>
    </sheetView>
  </sheetViews>
  <sheetFormatPr defaultColWidth="9.140625" defaultRowHeight="15" x14ac:dyDescent="0.25"/>
  <cols>
    <col min="1" max="1" width="8.85546875" style="65" customWidth="1"/>
    <col min="2" max="2" width="55.140625" style="65" bestFit="1" customWidth="1"/>
    <col min="3" max="3" width="17.85546875" style="66" hidden="1" customWidth="1"/>
    <col min="4" max="4" width="35" style="65" customWidth="1"/>
    <col min="5" max="5" width="35" style="107" customWidth="1"/>
    <col min="6" max="6" width="16.85546875" style="66" customWidth="1"/>
    <col min="7" max="7" width="16.85546875" style="66" hidden="1" customWidth="1"/>
    <col min="8" max="8" width="17.5703125" style="66" customWidth="1"/>
    <col min="9" max="9" width="15.140625" style="66" customWidth="1"/>
    <col min="10" max="10" width="23.5703125" style="66" customWidth="1"/>
    <col min="11" max="11" width="27" style="65" customWidth="1"/>
    <col min="12" max="12" width="17.85546875" style="65" hidden="1" customWidth="1"/>
    <col min="13" max="13" width="42" style="65" customWidth="1"/>
    <col min="14" max="15" width="15.140625" style="65" hidden="1" customWidth="1"/>
    <col min="16" max="16" width="20" style="65" customWidth="1"/>
    <col min="17" max="17" width="21.140625" style="65" customWidth="1"/>
    <col min="18" max="18" width="20.140625" style="65" bestFit="1" customWidth="1"/>
    <col min="19" max="19" width="21.140625" style="65" bestFit="1" customWidth="1"/>
    <col min="20" max="20" width="17.42578125" style="72" customWidth="1"/>
    <col min="21" max="22" width="18.140625" style="72" customWidth="1"/>
    <col min="23" max="23" width="15.42578125" style="72" customWidth="1"/>
    <col min="24" max="24" width="71.140625" style="65" customWidth="1"/>
    <col min="25" max="25" width="12.140625" style="65" hidden="1" customWidth="1"/>
    <col min="26" max="26" width="14" style="65" hidden="1" customWidth="1"/>
    <col min="27" max="27" width="31.140625" style="65" hidden="1" customWidth="1"/>
    <col min="28" max="28" width="13.42578125" style="65" hidden="1" customWidth="1"/>
    <col min="29" max="30" width="15" style="65" hidden="1" customWidth="1"/>
    <col min="31" max="32" width="39.140625" style="65" hidden="1" customWidth="1"/>
    <col min="33" max="33" width="14.42578125" style="65" hidden="1" customWidth="1"/>
    <col min="34" max="34" width="16.140625" style="65" hidden="1" customWidth="1"/>
    <col min="35" max="36" width="9.140625" style="65" customWidth="1"/>
    <col min="37" max="16384" width="9.140625" style="65"/>
  </cols>
  <sheetData>
    <row r="1" spans="1:34" x14ac:dyDescent="0.25">
      <c r="A1" s="96" t="s">
        <v>104</v>
      </c>
      <c r="B1" s="96"/>
      <c r="C1" s="97"/>
      <c r="D1" s="86">
        <f>Acct_No</f>
        <v>0</v>
      </c>
    </row>
    <row r="2" spans="1:34" x14ac:dyDescent="0.25">
      <c r="A2" s="96" t="s">
        <v>111</v>
      </c>
      <c r="B2" s="96"/>
      <c r="C2" s="97"/>
      <c r="D2" s="434">
        <f>SiteAddress</f>
        <v>0</v>
      </c>
    </row>
    <row r="3" spans="1:34" x14ac:dyDescent="0.25">
      <c r="A3" s="100"/>
      <c r="D3" s="87"/>
    </row>
    <row r="4" spans="1:34" ht="23.25" x14ac:dyDescent="0.25">
      <c r="A4" s="103" t="s">
        <v>53</v>
      </c>
    </row>
    <row r="5" spans="1:34" ht="27.75" customHeight="1" thickBot="1" x14ac:dyDescent="0.3">
      <c r="A5" s="546" t="s">
        <v>121</v>
      </c>
      <c r="B5" s="546"/>
      <c r="C5" s="99" t="s">
        <v>11</v>
      </c>
      <c r="D5" s="99" t="s">
        <v>11</v>
      </c>
      <c r="E5" s="438" t="str">
        <f>IF(AG208&gt;=1,"Error in Project Costs - please correct",IF(AH208&gt;=1,"Error in Proposed Measure - please correct",IF(AC208&gt;=1,"Error in HVAC type - please correct","")))</f>
        <v/>
      </c>
      <c r="K5" s="66"/>
      <c r="L5" s="66"/>
      <c r="M5" s="66"/>
      <c r="N5" s="66"/>
      <c r="O5" s="66"/>
      <c r="P5" s="66"/>
      <c r="Q5" s="66"/>
      <c r="R5" s="66"/>
      <c r="S5" s="66"/>
      <c r="T5" s="66"/>
      <c r="U5" s="80"/>
      <c r="V5" s="80"/>
    </row>
    <row r="6" spans="1:34" ht="41.25" customHeight="1" thickBot="1" x14ac:dyDescent="0.3">
      <c r="A6" s="91" t="s">
        <v>123</v>
      </c>
      <c r="B6" s="92" t="s">
        <v>247</v>
      </c>
      <c r="C6" s="92" t="s">
        <v>129</v>
      </c>
      <c r="D6" s="67" t="s">
        <v>130</v>
      </c>
      <c r="E6" s="110" t="s">
        <v>405</v>
      </c>
      <c r="F6" s="67" t="s">
        <v>263</v>
      </c>
      <c r="G6" s="67"/>
      <c r="H6" s="67" t="s">
        <v>457</v>
      </c>
      <c r="I6" s="67" t="s">
        <v>407</v>
      </c>
      <c r="J6" s="67" t="s">
        <v>458</v>
      </c>
      <c r="K6" s="67" t="s">
        <v>408</v>
      </c>
      <c r="L6" s="67" t="s">
        <v>459</v>
      </c>
      <c r="M6" s="67" t="s">
        <v>136</v>
      </c>
      <c r="N6" s="67" t="s">
        <v>137</v>
      </c>
      <c r="O6" s="67" t="s">
        <v>317</v>
      </c>
      <c r="P6" s="67" t="s">
        <v>138</v>
      </c>
      <c r="Q6" s="67" t="s">
        <v>318</v>
      </c>
      <c r="R6" s="67" t="s">
        <v>144</v>
      </c>
      <c r="S6" s="67" t="s">
        <v>145</v>
      </c>
      <c r="T6" s="81" t="s">
        <v>146</v>
      </c>
      <c r="U6" s="81" t="s">
        <v>147</v>
      </c>
      <c r="V6" s="81" t="s">
        <v>253</v>
      </c>
      <c r="W6" s="81" t="s">
        <v>149</v>
      </c>
      <c r="X6" s="93" t="s">
        <v>97</v>
      </c>
      <c r="Y6" s="538" t="s">
        <v>152</v>
      </c>
      <c r="Z6" s="539"/>
      <c r="AA6" s="539" t="s">
        <v>393</v>
      </c>
      <c r="AB6" s="539"/>
    </row>
    <row r="7" spans="1:34" x14ac:dyDescent="0.25">
      <c r="A7" s="75">
        <v>0</v>
      </c>
      <c r="B7" s="68" t="s">
        <v>460</v>
      </c>
      <c r="C7" s="75" t="str">
        <f>VLOOKUP(B7,'Measure&amp;Incentive Picklist'!E:J,2,FALSE)</f>
        <v>HVAC000249</v>
      </c>
      <c r="D7" s="68" t="s">
        <v>395</v>
      </c>
      <c r="E7" s="219">
        <v>1</v>
      </c>
      <c r="F7" s="75">
        <v>2</v>
      </c>
      <c r="G7" s="75"/>
      <c r="H7" s="75">
        <v>3.12</v>
      </c>
      <c r="I7" s="75">
        <v>13.85</v>
      </c>
      <c r="J7" s="75">
        <v>18.2</v>
      </c>
      <c r="K7" s="68" t="s">
        <v>399</v>
      </c>
      <c r="L7" s="68"/>
      <c r="M7" s="68" t="s">
        <v>228</v>
      </c>
      <c r="N7" s="68" t="str">
        <f>VLOOKUP(M7,'HVAC Picklist'!$A$2:$C$61,3,FALSE)</f>
        <v>Large_H</v>
      </c>
      <c r="O7" s="68" t="str">
        <f>VLOOKUP(M7,'HVAC Picklist'!$A$2:$D$61,4,FALSE)</f>
        <v>Large_V</v>
      </c>
      <c r="P7" s="68" t="s">
        <v>187</v>
      </c>
      <c r="Q7" s="68" t="s">
        <v>322</v>
      </c>
      <c r="R7" s="68" t="s">
        <v>163</v>
      </c>
      <c r="S7" s="68" t="s">
        <v>164</v>
      </c>
      <c r="T7" s="82">
        <v>1000</v>
      </c>
      <c r="U7" s="82">
        <v>5000</v>
      </c>
      <c r="V7" s="82">
        <f>$T7+$U7</f>
        <v>6000</v>
      </c>
      <c r="W7" s="95">
        <f>IFERROR(MIN(VLOOKUP($B7,'Measure&amp;Incentive Picklist'!$E:$J,5,FALSE)*F7*H7,V7),"")</f>
        <v>468</v>
      </c>
      <c r="X7" s="68" t="s">
        <v>165</v>
      </c>
      <c r="Y7" s="68" t="s">
        <v>272</v>
      </c>
      <c r="Z7" s="68" t="s">
        <v>167</v>
      </c>
      <c r="AA7" s="68" t="s">
        <v>397</v>
      </c>
      <c r="AB7" s="68" t="s">
        <v>410</v>
      </c>
      <c r="AC7" s="68" t="s">
        <v>411</v>
      </c>
      <c r="AD7" s="68"/>
      <c r="AE7" s="68"/>
      <c r="AF7" s="68"/>
      <c r="AG7" s="68" t="s">
        <v>302</v>
      </c>
      <c r="AH7" s="68" t="s">
        <v>303</v>
      </c>
    </row>
    <row r="8" spans="1:34" ht="16.5" customHeight="1" x14ac:dyDescent="0.25">
      <c r="A8" s="66">
        <v>1</v>
      </c>
      <c r="B8" s="69"/>
      <c r="C8" s="66" t="e">
        <f>VLOOKUP(B8,'Measure&amp;Incentive Picklist'!E:J,2,FALSE)</f>
        <v>#N/A</v>
      </c>
      <c r="D8" s="79"/>
      <c r="E8" s="220"/>
      <c r="F8" s="70"/>
      <c r="G8" s="70"/>
      <c r="H8" s="70"/>
      <c r="I8" s="70"/>
      <c r="J8" s="70"/>
      <c r="K8" s="69"/>
      <c r="L8" s="69"/>
      <c r="M8" s="69"/>
      <c r="N8" s="65" t="e">
        <f>VLOOKUP(M8,'HVAC Picklist'!$A$2:$C$61,3,FALSE)</f>
        <v>#N/A</v>
      </c>
      <c r="O8" s="65" t="e">
        <f>VLOOKUP(M8,'HVAC Picklist'!$A$2:$D$61,4,FALSE)</f>
        <v>#N/A</v>
      </c>
      <c r="P8" s="69"/>
      <c r="Q8" s="83"/>
      <c r="R8" s="69"/>
      <c r="S8" s="69"/>
      <c r="T8" s="71"/>
      <c r="U8" s="71"/>
      <c r="V8" s="72" t="str">
        <f t="shared" ref="V8:V71" si="0">IF(AND(T8="",U8=""),"",$T8+$U8)</f>
        <v/>
      </c>
      <c r="W8" s="85" t="str">
        <f>IFERROR(MIN(VLOOKUP($B8,'Measure&amp;Incentive Picklist'!$E:$J,5,FALSE)*F8*H8,V8),"")</f>
        <v/>
      </c>
      <c r="X8" s="127"/>
      <c r="Y8" s="65">
        <f>IF(B8&gt;"",1,0)</f>
        <v>0</v>
      </c>
      <c r="Z8" s="65">
        <f t="shared" ref="Z8:Z39" si="1">IF(AND(B8&gt;0,ISERROR(Y80)),1,0)</f>
        <v>0</v>
      </c>
      <c r="AA8" s="65" t="s">
        <v>399</v>
      </c>
      <c r="AB8" s="65" t="s">
        <v>335</v>
      </c>
      <c r="AC8" s="188" t="str">
        <f>IF(OR(AND(OR(M8=AE$8,M8=AE$9,M8=AE$10,M8=AE$11,M8=AE$12,M8=AE$13,M8=AE$14,M8=AE$15,M8=AE$16,M8=AE$17,M8=AE$18,M8=AE$19,M8=AE$20,M8=AE$21,M8=AE$22,M8=AE$23,M8=AE$24,M8=AE$25,M8=AE$26,M8=AE$27,M8=AE$28,M8=AE$29,M8=AE$30,M8=AE$31,M8=AE$32,M8=AE$33,M8=AE$34,M8=AE$35,M8=AE$36,M8=AE$37,M8=AE$38,M8=AE$39,M8=AE$40,M8=AE$41,M8=AE$42,M8=AE$43,M8=AE$44,M8=AE$45,M8=AE$46,M8=AE$47,M8=AE$48,M8=AE$49,M8=AE$50,M8=AE$51,M8=AE$52,M8=AE$53,),P8=AF$12),AND(OR(M8=AE$54,M8=AE$55,M8=AE$56,M8=AE$57,M8=AE$58,M8=AE$59,M8=AE$60,M8=AE$61,M8=AE$62,M8=AE$63,M8=AE$64), OR(P8=AF$8,P8=AF$9,P8=AF$10)),AND(OR(M8=AE$65,M8=AE$66),P8=AF$12),AND(M8=AE$67,P8=AF$11)),1,IF(OR(M8="",P8=""),"","Error"))</f>
        <v/>
      </c>
      <c r="AD8" s="188"/>
      <c r="AE8" s="19" t="s">
        <v>173</v>
      </c>
      <c r="AF8" s="328" t="s">
        <v>159</v>
      </c>
      <c r="AG8" s="65">
        <f>IF(ISERROR(V8),1,0)</f>
        <v>0</v>
      </c>
      <c r="AH8" s="65">
        <f>IF(ISERROR(W8),1,0)</f>
        <v>0</v>
      </c>
    </row>
    <row r="9" spans="1:34" x14ac:dyDescent="0.25">
      <c r="A9" s="66">
        <f>A8+1</f>
        <v>2</v>
      </c>
      <c r="B9" s="69"/>
      <c r="C9" s="66" t="e">
        <f>VLOOKUP(B9,'Measure&amp;Incentive Picklist'!E:J,2,FALSE)</f>
        <v>#N/A</v>
      </c>
      <c r="D9" s="79"/>
      <c r="E9" s="220"/>
      <c r="F9" s="70"/>
      <c r="G9" s="70"/>
      <c r="H9" s="70"/>
      <c r="I9" s="70"/>
      <c r="J9" s="70"/>
      <c r="K9" s="69"/>
      <c r="L9" s="69"/>
      <c r="M9" s="69"/>
      <c r="N9" s="65" t="e">
        <f>VLOOKUP(M9,'HVAC Picklist'!$A$2:$C$61,3,FALSE)</f>
        <v>#N/A</v>
      </c>
      <c r="O9" s="65" t="e">
        <f>VLOOKUP(M9,'HVAC Picklist'!$A$2:$D$61,4,FALSE)</f>
        <v>#N/A</v>
      </c>
      <c r="P9" s="69"/>
      <c r="Q9" s="83"/>
      <c r="R9" s="69"/>
      <c r="S9" s="69"/>
      <c r="T9" s="71"/>
      <c r="U9" s="71"/>
      <c r="V9" s="72" t="str">
        <f t="shared" si="0"/>
        <v/>
      </c>
      <c r="W9" s="85" t="str">
        <f>IFERROR(MIN(VLOOKUP($B9,'Measure&amp;Incentive Picklist'!$E:$J,5,FALSE)*F9*H9,V9),"")</f>
        <v/>
      </c>
      <c r="X9" s="127"/>
      <c r="Y9" s="65">
        <f t="shared" ref="Y9:Y72" si="2">IF(B9&gt;"",1,0)</f>
        <v>0</v>
      </c>
      <c r="Z9" s="65">
        <f t="shared" si="1"/>
        <v>0</v>
      </c>
      <c r="AA9" s="65" t="s">
        <v>401</v>
      </c>
      <c r="AB9" s="65" t="s">
        <v>336</v>
      </c>
      <c r="AC9" s="188" t="str">
        <f t="shared" ref="AC9:AC71" si="3">IF(OR(AND(OR(M9=AE$8,M9=AE$9,M9=AE$10,M9=AE$11,M9=AE$12,M9=AE$13,M9=AE$14,M9=AE$15,M9=AE$16,M9=AE$17,M9=AE$18,M9=AE$19,M9=AE$20,M9=AE$21,M9=AE$22,M9=AE$23,M9=AE$24,M9=AE$25,M9=AE$26,M9=AE$27,M9=AE$28,M9=AE$29,M9=AE$30,M9=AE$31,M9=AE$32,M9=AE$33,M9=AE$34,M9=AE$35,M9=AE$36,M9=AE$37,M9=AE$38,M9=AE$39,M9=AE$40,M9=AE$41,M9=AE$42,M9=AE$43,M9=AE$44,M9=AE$45,M9=AE$46,M9=AE$47,M9=AE$48,M9=AE$49,M9=AE$50,M9=AE$51,M9=AE$52,M9=AE$53,),P9=AF$12),AND(OR(M9=AE$54,M9=AE$55,M9=AE$56,M9=AE$57,M9=AE$58,M9=AE$59,M9=AE$60,M9=AE$61,M9=AE$62,M9=AE$63,M9=AE$64), OR(P9=AF$8,P9=AF$9,P9=AF$10)),AND(OR(M9=AE$65,M9=AE$66),P9=AF$12),AND(M9=AE$67,P9=AF$11)),1,IF(OR(M9="",P9=""),"","Error"))</f>
        <v/>
      </c>
      <c r="AD9" s="188"/>
      <c r="AE9" s="19" t="s">
        <v>175</v>
      </c>
      <c r="AF9" s="328" t="s">
        <v>187</v>
      </c>
      <c r="AG9" s="65">
        <f t="shared" ref="AG9:AG72" si="4">IF(ISERROR(V9),1,0)</f>
        <v>0</v>
      </c>
      <c r="AH9" s="65">
        <f t="shared" ref="AH9:AH72" si="5">IF(ISERROR(W9),1,0)</f>
        <v>0</v>
      </c>
    </row>
    <row r="10" spans="1:34" x14ac:dyDescent="0.25">
      <c r="A10" s="66">
        <f>A9+1</f>
        <v>3</v>
      </c>
      <c r="B10" s="69"/>
      <c r="C10" s="66" t="e">
        <f>VLOOKUP(B10,'Measure&amp;Incentive Picklist'!E:J,2,FALSE)</f>
        <v>#N/A</v>
      </c>
      <c r="D10" s="79"/>
      <c r="E10" s="220"/>
      <c r="F10" s="70"/>
      <c r="G10" s="70"/>
      <c r="H10" s="70"/>
      <c r="I10" s="70"/>
      <c r="J10" s="70"/>
      <c r="K10" s="69"/>
      <c r="L10" s="69"/>
      <c r="M10" s="69"/>
      <c r="N10" s="65" t="e">
        <f>VLOOKUP(M10,'HVAC Picklist'!$A$2:$C$61,3,FALSE)</f>
        <v>#N/A</v>
      </c>
      <c r="O10" s="65" t="e">
        <f>VLOOKUP(M10,'HVAC Picklist'!$A$2:$D$61,4,FALSE)</f>
        <v>#N/A</v>
      </c>
      <c r="P10" s="69"/>
      <c r="Q10" s="83"/>
      <c r="R10" s="69"/>
      <c r="S10" s="69"/>
      <c r="T10" s="71"/>
      <c r="U10" s="71"/>
      <c r="V10" s="72" t="str">
        <f t="shared" si="0"/>
        <v/>
      </c>
      <c r="W10" s="85" t="str">
        <f>IFERROR(MIN(VLOOKUP($B10,'Measure&amp;Incentive Picklist'!$E:$J,5,FALSE)*F10*H10,V10),"")</f>
        <v/>
      </c>
      <c r="X10" s="127"/>
      <c r="Y10" s="65">
        <f t="shared" si="2"/>
        <v>0</v>
      </c>
      <c r="Z10" s="65">
        <f t="shared" si="1"/>
        <v>0</v>
      </c>
      <c r="AC10" s="188" t="str">
        <f t="shared" si="3"/>
        <v/>
      </c>
      <c r="AD10" s="188"/>
      <c r="AE10" s="19" t="s">
        <v>177</v>
      </c>
      <c r="AF10" s="328" t="s">
        <v>189</v>
      </c>
      <c r="AG10" s="65">
        <f t="shared" si="4"/>
        <v>0</v>
      </c>
      <c r="AH10" s="65">
        <f t="shared" si="5"/>
        <v>0</v>
      </c>
    </row>
    <row r="11" spans="1:34" x14ac:dyDescent="0.25">
      <c r="A11" s="66">
        <f t="shared" ref="A11:A74" si="6">A10+1</f>
        <v>4</v>
      </c>
      <c r="B11" s="69"/>
      <c r="C11" s="66" t="e">
        <f>VLOOKUP(B11,'Measure&amp;Incentive Picklist'!E:J,2,FALSE)</f>
        <v>#N/A</v>
      </c>
      <c r="D11" s="79"/>
      <c r="E11" s="220"/>
      <c r="F11" s="70"/>
      <c r="G11" s="70"/>
      <c r="H11" s="70"/>
      <c r="I11" s="70"/>
      <c r="J11" s="70"/>
      <c r="K11" s="69"/>
      <c r="L11" s="69"/>
      <c r="M11" s="69"/>
      <c r="N11" s="65" t="e">
        <f>VLOOKUP(M11,'HVAC Picklist'!$A$2:$C$61,3,FALSE)</f>
        <v>#N/A</v>
      </c>
      <c r="O11" s="65" t="e">
        <f>VLOOKUP(M11,'HVAC Picklist'!$A$2:$D$61,4,FALSE)</f>
        <v>#N/A</v>
      </c>
      <c r="P11" s="69"/>
      <c r="Q11" s="83"/>
      <c r="R11" s="69"/>
      <c r="S11" s="69"/>
      <c r="T11" s="71"/>
      <c r="U11" s="71"/>
      <c r="V11" s="72" t="str">
        <f t="shared" si="0"/>
        <v/>
      </c>
      <c r="W11" s="85" t="str">
        <f>IFERROR(MIN(VLOOKUP($B11,'Measure&amp;Incentive Picklist'!$E:$J,5,FALSE)*F11*H11,V11),"")</f>
        <v/>
      </c>
      <c r="X11" s="127"/>
      <c r="Y11" s="65">
        <f t="shared" si="2"/>
        <v>0</v>
      </c>
      <c r="Z11" s="65">
        <f t="shared" si="1"/>
        <v>0</v>
      </c>
      <c r="AC11" s="188" t="str">
        <f t="shared" si="3"/>
        <v/>
      </c>
      <c r="AD11" s="188"/>
      <c r="AE11" s="19" t="s">
        <v>179</v>
      </c>
      <c r="AF11" s="330" t="s">
        <v>321</v>
      </c>
      <c r="AG11" s="65">
        <f t="shared" si="4"/>
        <v>0</v>
      </c>
      <c r="AH11" s="65">
        <f t="shared" si="5"/>
        <v>0</v>
      </c>
    </row>
    <row r="12" spans="1:34" x14ac:dyDescent="0.25">
      <c r="A12" s="66">
        <f t="shared" si="6"/>
        <v>5</v>
      </c>
      <c r="B12" s="69"/>
      <c r="C12" s="66" t="e">
        <f>VLOOKUP(B12,'Measure&amp;Incentive Picklist'!E:J,2,FALSE)</f>
        <v>#N/A</v>
      </c>
      <c r="D12" s="79"/>
      <c r="E12" s="220"/>
      <c r="F12" s="70"/>
      <c r="G12" s="70"/>
      <c r="H12" s="70"/>
      <c r="I12" s="70"/>
      <c r="J12" s="70"/>
      <c r="K12" s="69"/>
      <c r="L12" s="69"/>
      <c r="M12" s="69"/>
      <c r="N12" s="65" t="e">
        <f>VLOOKUP(M12,'HVAC Picklist'!$A$2:$C$61,3,FALSE)</f>
        <v>#N/A</v>
      </c>
      <c r="O12" s="65" t="e">
        <f>VLOOKUP(M12,'HVAC Picklist'!$A$2:$D$61,4,FALSE)</f>
        <v>#N/A</v>
      </c>
      <c r="P12" s="69"/>
      <c r="Q12" s="83"/>
      <c r="R12" s="69"/>
      <c r="S12" s="69"/>
      <c r="T12" s="71"/>
      <c r="U12" s="71"/>
      <c r="V12" s="72" t="str">
        <f t="shared" si="0"/>
        <v/>
      </c>
      <c r="W12" s="85" t="str">
        <f>IFERROR(MIN(VLOOKUP($B12,'Measure&amp;Incentive Picklist'!$E:$J,5,FALSE)*F12*H12,V12),"")</f>
        <v/>
      </c>
      <c r="X12" s="127"/>
      <c r="Y12" s="65">
        <f t="shared" si="2"/>
        <v>0</v>
      </c>
      <c r="Z12" s="65">
        <f t="shared" si="1"/>
        <v>0</v>
      </c>
      <c r="AC12" s="188" t="str">
        <f t="shared" si="3"/>
        <v/>
      </c>
      <c r="AD12" s="188"/>
      <c r="AE12" s="19" t="s">
        <v>181</v>
      </c>
      <c r="AF12" s="65" t="s">
        <v>412</v>
      </c>
      <c r="AG12" s="65">
        <f t="shared" si="4"/>
        <v>0</v>
      </c>
      <c r="AH12" s="65">
        <f t="shared" si="5"/>
        <v>0</v>
      </c>
    </row>
    <row r="13" spans="1:34" x14ac:dyDescent="0.25">
      <c r="A13" s="66">
        <f t="shared" si="6"/>
        <v>6</v>
      </c>
      <c r="B13" s="69"/>
      <c r="C13" s="66" t="e">
        <f>VLOOKUP(B13,'Measure&amp;Incentive Picklist'!E:J,2,FALSE)</f>
        <v>#N/A</v>
      </c>
      <c r="D13" s="79"/>
      <c r="E13" s="220"/>
      <c r="F13" s="70"/>
      <c r="G13" s="70"/>
      <c r="H13" s="70"/>
      <c r="I13" s="70"/>
      <c r="J13" s="70"/>
      <c r="K13" s="69"/>
      <c r="L13" s="69"/>
      <c r="M13" s="69"/>
      <c r="N13" s="65" t="e">
        <f>VLOOKUP(M13,'HVAC Picklist'!$A$2:$C$61,3,FALSE)</f>
        <v>#N/A</v>
      </c>
      <c r="O13" s="65" t="e">
        <f>VLOOKUP(M13,'HVAC Picklist'!$A$2:$D$61,4,FALSE)</f>
        <v>#N/A</v>
      </c>
      <c r="P13" s="69"/>
      <c r="Q13" s="83"/>
      <c r="R13" s="69"/>
      <c r="S13" s="69"/>
      <c r="T13" s="71"/>
      <c r="U13" s="71"/>
      <c r="V13" s="72" t="str">
        <f t="shared" si="0"/>
        <v/>
      </c>
      <c r="W13" s="85" t="str">
        <f>IFERROR(MIN(VLOOKUP($B13,'Measure&amp;Incentive Picklist'!$E:$J,5,FALSE)*F13*H13,V13),"")</f>
        <v/>
      </c>
      <c r="X13" s="127"/>
      <c r="Y13" s="65">
        <f t="shared" si="2"/>
        <v>0</v>
      </c>
      <c r="Z13" s="65">
        <f t="shared" si="1"/>
        <v>0</v>
      </c>
      <c r="AC13" s="188" t="str">
        <f t="shared" si="3"/>
        <v/>
      </c>
      <c r="AD13" s="188"/>
      <c r="AE13" s="19" t="s">
        <v>183</v>
      </c>
      <c r="AG13" s="65">
        <f t="shared" si="4"/>
        <v>0</v>
      </c>
      <c r="AH13" s="65">
        <f t="shared" si="5"/>
        <v>0</v>
      </c>
    </row>
    <row r="14" spans="1:34" x14ac:dyDescent="0.25">
      <c r="A14" s="66">
        <f t="shared" si="6"/>
        <v>7</v>
      </c>
      <c r="B14" s="69"/>
      <c r="C14" s="66" t="e">
        <f>VLOOKUP(B14,'Measure&amp;Incentive Picklist'!E:J,2,FALSE)</f>
        <v>#N/A</v>
      </c>
      <c r="D14" s="79"/>
      <c r="E14" s="220"/>
      <c r="F14" s="70"/>
      <c r="G14" s="70"/>
      <c r="H14" s="70"/>
      <c r="I14" s="70"/>
      <c r="J14" s="70"/>
      <c r="K14" s="69"/>
      <c r="L14" s="69"/>
      <c r="M14" s="69"/>
      <c r="N14" s="65" t="e">
        <f>VLOOKUP(M14,'HVAC Picklist'!$A$2:$C$61,3,FALSE)</f>
        <v>#N/A</v>
      </c>
      <c r="O14" s="65" t="e">
        <f>VLOOKUP(M14,'HVAC Picklist'!$A$2:$D$61,4,FALSE)</f>
        <v>#N/A</v>
      </c>
      <c r="P14" s="69"/>
      <c r="Q14" s="83"/>
      <c r="R14" s="69"/>
      <c r="S14" s="69"/>
      <c r="T14" s="71"/>
      <c r="U14" s="71"/>
      <c r="V14" s="72" t="str">
        <f t="shared" si="0"/>
        <v/>
      </c>
      <c r="W14" s="85" t="str">
        <f>IFERROR(MIN(VLOOKUP($B14,'Measure&amp;Incentive Picklist'!$E:$J,5,FALSE)*F14*H14,V14),"")</f>
        <v/>
      </c>
      <c r="X14" s="127"/>
      <c r="Y14" s="65">
        <f t="shared" si="2"/>
        <v>0</v>
      </c>
      <c r="Z14" s="65">
        <f t="shared" si="1"/>
        <v>0</v>
      </c>
      <c r="AC14" s="188" t="str">
        <f t="shared" si="3"/>
        <v/>
      </c>
      <c r="AD14" s="188"/>
      <c r="AE14" s="19" t="s">
        <v>185</v>
      </c>
      <c r="AG14" s="65">
        <f t="shared" si="4"/>
        <v>0</v>
      </c>
      <c r="AH14" s="65">
        <f t="shared" si="5"/>
        <v>0</v>
      </c>
    </row>
    <row r="15" spans="1:34" x14ac:dyDescent="0.25">
      <c r="A15" s="66">
        <f t="shared" si="6"/>
        <v>8</v>
      </c>
      <c r="B15" s="69"/>
      <c r="C15" s="66" t="e">
        <f>VLOOKUP(B15,'Measure&amp;Incentive Picklist'!E:J,2,FALSE)</f>
        <v>#N/A</v>
      </c>
      <c r="D15" s="79"/>
      <c r="E15" s="220"/>
      <c r="F15" s="70"/>
      <c r="G15" s="70"/>
      <c r="H15" s="70"/>
      <c r="I15" s="70"/>
      <c r="J15" s="70"/>
      <c r="K15" s="69"/>
      <c r="L15" s="69"/>
      <c r="M15" s="69"/>
      <c r="N15" s="65" t="e">
        <f>VLOOKUP(M15,'HVAC Picklist'!$A$2:$C$61,3,FALSE)</f>
        <v>#N/A</v>
      </c>
      <c r="O15" s="65" t="e">
        <f>VLOOKUP(M15,'HVAC Picklist'!$A$2:$D$61,4,FALSE)</f>
        <v>#N/A</v>
      </c>
      <c r="P15" s="69"/>
      <c r="Q15" s="83"/>
      <c r="R15" s="69"/>
      <c r="S15" s="69"/>
      <c r="T15" s="71"/>
      <c r="U15" s="71"/>
      <c r="V15" s="72" t="str">
        <f t="shared" si="0"/>
        <v/>
      </c>
      <c r="W15" s="85" t="str">
        <f>IFERROR(MIN(VLOOKUP($B15,'Measure&amp;Incentive Picklist'!$E:$J,5,FALSE)*F15*H15,V15),"")</f>
        <v/>
      </c>
      <c r="X15" s="127"/>
      <c r="Y15" s="65">
        <f t="shared" si="2"/>
        <v>0</v>
      </c>
      <c r="Z15" s="65">
        <f t="shared" si="1"/>
        <v>0</v>
      </c>
      <c r="AC15" s="188" t="str">
        <f t="shared" si="3"/>
        <v/>
      </c>
      <c r="AD15" s="188"/>
      <c r="AE15" s="19" t="s">
        <v>186</v>
      </c>
      <c r="AG15" s="65">
        <f t="shared" si="4"/>
        <v>0</v>
      </c>
      <c r="AH15" s="65">
        <f t="shared" si="5"/>
        <v>0</v>
      </c>
    </row>
    <row r="16" spans="1:34" x14ac:dyDescent="0.25">
      <c r="A16" s="66">
        <f t="shared" si="6"/>
        <v>9</v>
      </c>
      <c r="B16" s="69"/>
      <c r="C16" s="66" t="e">
        <f>VLOOKUP(B16,'Measure&amp;Incentive Picklist'!E:J,2,FALSE)</f>
        <v>#N/A</v>
      </c>
      <c r="D16" s="79"/>
      <c r="E16" s="220"/>
      <c r="F16" s="70"/>
      <c r="G16" s="70"/>
      <c r="H16" s="70"/>
      <c r="I16" s="70"/>
      <c r="J16" s="70"/>
      <c r="K16" s="69"/>
      <c r="L16" s="69"/>
      <c r="M16" s="69"/>
      <c r="N16" s="65" t="e">
        <f>VLOOKUP(M16,'HVAC Picklist'!$A$2:$C$61,3,FALSE)</f>
        <v>#N/A</v>
      </c>
      <c r="O16" s="65" t="e">
        <f>VLOOKUP(M16,'HVAC Picklist'!$A$2:$D$61,4,FALSE)</f>
        <v>#N/A</v>
      </c>
      <c r="P16" s="69"/>
      <c r="Q16" s="83"/>
      <c r="R16" s="69"/>
      <c r="S16" s="69"/>
      <c r="T16" s="71"/>
      <c r="U16" s="71"/>
      <c r="V16" s="72" t="str">
        <f t="shared" si="0"/>
        <v/>
      </c>
      <c r="W16" s="85" t="str">
        <f>IFERROR(MIN(VLOOKUP($B16,'Measure&amp;Incentive Picklist'!$E:$J,5,FALSE)*F16*H16,V16),"")</f>
        <v/>
      </c>
      <c r="X16" s="127"/>
      <c r="Y16" s="65">
        <f t="shared" si="2"/>
        <v>0</v>
      </c>
      <c r="Z16" s="65">
        <f t="shared" si="1"/>
        <v>0</v>
      </c>
      <c r="AC16" s="188" t="str">
        <f t="shared" si="3"/>
        <v/>
      </c>
      <c r="AD16" s="188"/>
      <c r="AE16" s="19" t="s">
        <v>188</v>
      </c>
      <c r="AG16" s="65">
        <f t="shared" si="4"/>
        <v>0</v>
      </c>
      <c r="AH16" s="65">
        <f t="shared" si="5"/>
        <v>0</v>
      </c>
    </row>
    <row r="17" spans="1:34" x14ac:dyDescent="0.25">
      <c r="A17" s="66">
        <f t="shared" si="6"/>
        <v>10</v>
      </c>
      <c r="B17" s="69"/>
      <c r="C17" s="66" t="e">
        <f>VLOOKUP(B17,'Measure&amp;Incentive Picklist'!E:J,2,FALSE)</f>
        <v>#N/A</v>
      </c>
      <c r="D17" s="79"/>
      <c r="E17" s="220"/>
      <c r="F17" s="70"/>
      <c r="G17" s="70"/>
      <c r="H17" s="70"/>
      <c r="I17" s="70"/>
      <c r="J17" s="70"/>
      <c r="K17" s="69"/>
      <c r="L17" s="69"/>
      <c r="M17" s="69"/>
      <c r="N17" s="65" t="e">
        <f>VLOOKUP(M17,'HVAC Picklist'!$A$2:$C$61,3,FALSE)</f>
        <v>#N/A</v>
      </c>
      <c r="O17" s="65" t="e">
        <f>VLOOKUP(M17,'HVAC Picklist'!$A$2:$D$61,4,FALSE)</f>
        <v>#N/A</v>
      </c>
      <c r="P17" s="69"/>
      <c r="Q17" s="83"/>
      <c r="R17" s="69"/>
      <c r="S17" s="69"/>
      <c r="T17" s="71"/>
      <c r="U17" s="71"/>
      <c r="V17" s="72" t="str">
        <f t="shared" si="0"/>
        <v/>
      </c>
      <c r="W17" s="85" t="str">
        <f>IFERROR(MIN(VLOOKUP($B17,'Measure&amp;Incentive Picklist'!$E:$J,5,FALSE)*F17*H17,V17),"")</f>
        <v/>
      </c>
      <c r="X17" s="127"/>
      <c r="Y17" s="65">
        <f t="shared" si="2"/>
        <v>0</v>
      </c>
      <c r="Z17" s="65">
        <f t="shared" si="1"/>
        <v>0</v>
      </c>
      <c r="AC17" s="188" t="str">
        <f t="shared" si="3"/>
        <v/>
      </c>
      <c r="AD17" s="188"/>
      <c r="AE17" s="19" t="s">
        <v>190</v>
      </c>
      <c r="AG17" s="65">
        <f t="shared" si="4"/>
        <v>0</v>
      </c>
      <c r="AH17" s="65">
        <f t="shared" si="5"/>
        <v>0</v>
      </c>
    </row>
    <row r="18" spans="1:34" x14ac:dyDescent="0.25">
      <c r="A18" s="66">
        <f t="shared" si="6"/>
        <v>11</v>
      </c>
      <c r="B18" s="69"/>
      <c r="C18" s="66" t="e">
        <f>VLOOKUP(B18,'Measure&amp;Incentive Picklist'!E:J,2,FALSE)</f>
        <v>#N/A</v>
      </c>
      <c r="D18" s="79"/>
      <c r="E18" s="220"/>
      <c r="F18" s="70"/>
      <c r="G18" s="70"/>
      <c r="H18" s="70"/>
      <c r="I18" s="70"/>
      <c r="J18" s="70"/>
      <c r="K18" s="69"/>
      <c r="L18" s="69"/>
      <c r="M18" s="69"/>
      <c r="N18" s="65" t="e">
        <f>VLOOKUP(M18,'HVAC Picklist'!$A$2:$C$61,3,FALSE)</f>
        <v>#N/A</v>
      </c>
      <c r="O18" s="65" t="e">
        <f>VLOOKUP(M18,'HVAC Picklist'!$A$2:$D$61,4,FALSE)</f>
        <v>#N/A</v>
      </c>
      <c r="P18" s="69"/>
      <c r="Q18" s="83"/>
      <c r="R18" s="69"/>
      <c r="S18" s="69"/>
      <c r="T18" s="71"/>
      <c r="U18" s="71"/>
      <c r="V18" s="72" t="str">
        <f t="shared" si="0"/>
        <v/>
      </c>
      <c r="W18" s="85" t="str">
        <f>IFERROR(MIN(VLOOKUP($B18,'Measure&amp;Incentive Picklist'!$E:$J,5,FALSE)*F18*H18,V18),"")</f>
        <v/>
      </c>
      <c r="X18" s="127"/>
      <c r="Y18" s="65">
        <f t="shared" si="2"/>
        <v>0</v>
      </c>
      <c r="Z18" s="65">
        <f t="shared" si="1"/>
        <v>0</v>
      </c>
      <c r="AC18" s="188" t="str">
        <f t="shared" si="3"/>
        <v/>
      </c>
      <c r="AD18" s="188"/>
      <c r="AE18" s="19" t="s">
        <v>191</v>
      </c>
      <c r="AG18" s="65">
        <f t="shared" si="4"/>
        <v>0</v>
      </c>
      <c r="AH18" s="65">
        <f t="shared" si="5"/>
        <v>0</v>
      </c>
    </row>
    <row r="19" spans="1:34" x14ac:dyDescent="0.25">
      <c r="A19" s="66">
        <f t="shared" si="6"/>
        <v>12</v>
      </c>
      <c r="B19" s="69"/>
      <c r="C19" s="66" t="e">
        <f>VLOOKUP(B19,'Measure&amp;Incentive Picklist'!E:J,2,FALSE)</f>
        <v>#N/A</v>
      </c>
      <c r="D19" s="79"/>
      <c r="E19" s="220"/>
      <c r="F19" s="70"/>
      <c r="G19" s="70"/>
      <c r="H19" s="70"/>
      <c r="I19" s="70"/>
      <c r="J19" s="70"/>
      <c r="K19" s="69"/>
      <c r="L19" s="69"/>
      <c r="M19" s="69"/>
      <c r="N19" s="65" t="e">
        <f>VLOOKUP(M19,'HVAC Picklist'!$A$2:$C$61,3,FALSE)</f>
        <v>#N/A</v>
      </c>
      <c r="O19" s="65" t="e">
        <f>VLOOKUP(M19,'HVAC Picklist'!$A$2:$D$61,4,FALSE)</f>
        <v>#N/A</v>
      </c>
      <c r="P19" s="69"/>
      <c r="Q19" s="83"/>
      <c r="R19" s="69"/>
      <c r="S19" s="69"/>
      <c r="T19" s="71"/>
      <c r="U19" s="71"/>
      <c r="V19" s="72" t="str">
        <f t="shared" si="0"/>
        <v/>
      </c>
      <c r="W19" s="85" t="str">
        <f>IFERROR(MIN(VLOOKUP($B19,'Measure&amp;Incentive Picklist'!$E:$J,5,FALSE)*F19*H19,V19),"")</f>
        <v/>
      </c>
      <c r="X19" s="127"/>
      <c r="Y19" s="65">
        <f t="shared" si="2"/>
        <v>0</v>
      </c>
      <c r="Z19" s="65">
        <f t="shared" si="1"/>
        <v>0</v>
      </c>
      <c r="AC19" s="188" t="str">
        <f t="shared" si="3"/>
        <v/>
      </c>
      <c r="AD19" s="188"/>
      <c r="AE19" s="19" t="s">
        <v>193</v>
      </c>
      <c r="AG19" s="65">
        <f t="shared" si="4"/>
        <v>0</v>
      </c>
      <c r="AH19" s="65">
        <f t="shared" si="5"/>
        <v>0</v>
      </c>
    </row>
    <row r="20" spans="1:34" x14ac:dyDescent="0.25">
      <c r="A20" s="66">
        <f t="shared" si="6"/>
        <v>13</v>
      </c>
      <c r="B20" s="69"/>
      <c r="C20" s="66" t="e">
        <f>VLOOKUP(B20,'Measure&amp;Incentive Picklist'!E:J,2,FALSE)</f>
        <v>#N/A</v>
      </c>
      <c r="D20" s="79"/>
      <c r="E20" s="220"/>
      <c r="F20" s="70"/>
      <c r="G20" s="70"/>
      <c r="H20" s="70"/>
      <c r="I20" s="70"/>
      <c r="J20" s="70"/>
      <c r="K20" s="69"/>
      <c r="L20" s="69"/>
      <c r="M20" s="69"/>
      <c r="N20" s="65" t="e">
        <f>VLOOKUP(M20,'HVAC Picklist'!$A$2:$C$61,3,FALSE)</f>
        <v>#N/A</v>
      </c>
      <c r="O20" s="65" t="e">
        <f>VLOOKUP(M20,'HVAC Picklist'!$A$2:$D$61,4,FALSE)</f>
        <v>#N/A</v>
      </c>
      <c r="P20" s="69"/>
      <c r="Q20" s="83"/>
      <c r="R20" s="69"/>
      <c r="S20" s="69"/>
      <c r="T20" s="71"/>
      <c r="U20" s="71"/>
      <c r="V20" s="72" t="str">
        <f t="shared" si="0"/>
        <v/>
      </c>
      <c r="W20" s="85" t="str">
        <f>IFERROR(MIN(VLOOKUP($B20,'Measure&amp;Incentive Picklist'!$E:$J,5,FALSE)*F20*H20,V20),"")</f>
        <v/>
      </c>
      <c r="X20" s="127"/>
      <c r="Y20" s="65">
        <f t="shared" si="2"/>
        <v>0</v>
      </c>
      <c r="Z20" s="65">
        <f t="shared" si="1"/>
        <v>0</v>
      </c>
      <c r="AC20" s="188" t="str">
        <f t="shared" si="3"/>
        <v/>
      </c>
      <c r="AD20" s="188"/>
      <c r="AE20" s="19" t="s">
        <v>195</v>
      </c>
      <c r="AG20" s="65">
        <f t="shared" si="4"/>
        <v>0</v>
      </c>
      <c r="AH20" s="65">
        <f t="shared" si="5"/>
        <v>0</v>
      </c>
    </row>
    <row r="21" spans="1:34" x14ac:dyDescent="0.25">
      <c r="A21" s="66">
        <f t="shared" si="6"/>
        <v>14</v>
      </c>
      <c r="B21" s="69"/>
      <c r="C21" s="66" t="e">
        <f>VLOOKUP(B21,'Measure&amp;Incentive Picklist'!E:J,2,FALSE)</f>
        <v>#N/A</v>
      </c>
      <c r="D21" s="79"/>
      <c r="E21" s="220"/>
      <c r="F21" s="70"/>
      <c r="G21" s="70"/>
      <c r="H21" s="70"/>
      <c r="I21" s="70"/>
      <c r="J21" s="70"/>
      <c r="K21" s="69"/>
      <c r="L21" s="69"/>
      <c r="M21" s="69"/>
      <c r="N21" s="65" t="e">
        <f>VLOOKUP(M21,'HVAC Picklist'!$A$2:$C$61,3,FALSE)</f>
        <v>#N/A</v>
      </c>
      <c r="O21" s="65" t="e">
        <f>VLOOKUP(M21,'HVAC Picklist'!$A$2:$D$61,4,FALSE)</f>
        <v>#N/A</v>
      </c>
      <c r="P21" s="69"/>
      <c r="Q21" s="83"/>
      <c r="R21" s="69"/>
      <c r="S21" s="69"/>
      <c r="T21" s="71"/>
      <c r="U21" s="71"/>
      <c r="V21" s="72" t="str">
        <f t="shared" si="0"/>
        <v/>
      </c>
      <c r="W21" s="85" t="str">
        <f>IFERROR(MIN(VLOOKUP($B21,'Measure&amp;Incentive Picklist'!$E:$J,5,FALSE)*F21*H21,V21),"")</f>
        <v/>
      </c>
      <c r="X21" s="127"/>
      <c r="Y21" s="65">
        <f t="shared" si="2"/>
        <v>0</v>
      </c>
      <c r="Z21" s="65">
        <f t="shared" si="1"/>
        <v>0</v>
      </c>
      <c r="AC21" s="188" t="str">
        <f t="shared" si="3"/>
        <v/>
      </c>
      <c r="AD21" s="188"/>
      <c r="AE21" s="19" t="s">
        <v>196</v>
      </c>
      <c r="AG21" s="65">
        <f t="shared" si="4"/>
        <v>0</v>
      </c>
      <c r="AH21" s="65">
        <f t="shared" si="5"/>
        <v>0</v>
      </c>
    </row>
    <row r="22" spans="1:34" x14ac:dyDescent="0.25">
      <c r="A22" s="66">
        <f t="shared" si="6"/>
        <v>15</v>
      </c>
      <c r="B22" s="69"/>
      <c r="C22" s="66" t="e">
        <f>VLOOKUP(B22,'Measure&amp;Incentive Picklist'!E:J,2,FALSE)</f>
        <v>#N/A</v>
      </c>
      <c r="D22" s="79"/>
      <c r="E22" s="220"/>
      <c r="F22" s="70"/>
      <c r="G22" s="70"/>
      <c r="H22" s="70"/>
      <c r="I22" s="70"/>
      <c r="J22" s="70"/>
      <c r="K22" s="69"/>
      <c r="L22" s="69"/>
      <c r="M22" s="69"/>
      <c r="N22" s="65" t="e">
        <f>VLOOKUP(M22,'HVAC Picklist'!$A$2:$C$61,3,FALSE)</f>
        <v>#N/A</v>
      </c>
      <c r="O22" s="65" t="e">
        <f>VLOOKUP(M22,'HVAC Picklist'!$A$2:$D$61,4,FALSE)</f>
        <v>#N/A</v>
      </c>
      <c r="P22" s="69"/>
      <c r="Q22" s="83"/>
      <c r="R22" s="69"/>
      <c r="S22" s="69"/>
      <c r="T22" s="71"/>
      <c r="U22" s="71"/>
      <c r="V22" s="72" t="str">
        <f t="shared" si="0"/>
        <v/>
      </c>
      <c r="W22" s="85" t="str">
        <f>IFERROR(MIN(VLOOKUP($B22,'Measure&amp;Incentive Picklist'!$E:$J,5,FALSE)*F22*H22,V22),"")</f>
        <v/>
      </c>
      <c r="X22" s="127"/>
      <c r="Y22" s="65">
        <f t="shared" si="2"/>
        <v>0</v>
      </c>
      <c r="Z22" s="65">
        <f t="shared" si="1"/>
        <v>0</v>
      </c>
      <c r="AC22" s="188" t="str">
        <f t="shared" si="3"/>
        <v/>
      </c>
      <c r="AD22" s="188"/>
      <c r="AE22" s="19" t="s">
        <v>197</v>
      </c>
      <c r="AG22" s="65">
        <f t="shared" si="4"/>
        <v>0</v>
      </c>
      <c r="AH22" s="65">
        <f t="shared" si="5"/>
        <v>0</v>
      </c>
    </row>
    <row r="23" spans="1:34" x14ac:dyDescent="0.25">
      <c r="A23" s="66">
        <f t="shared" si="6"/>
        <v>16</v>
      </c>
      <c r="B23" s="69"/>
      <c r="C23" s="66" t="e">
        <f>VLOOKUP(B23,'Measure&amp;Incentive Picklist'!E:J,2,FALSE)</f>
        <v>#N/A</v>
      </c>
      <c r="D23" s="79"/>
      <c r="E23" s="220"/>
      <c r="F23" s="70"/>
      <c r="G23" s="70"/>
      <c r="H23" s="70"/>
      <c r="I23" s="70"/>
      <c r="J23" s="70"/>
      <c r="K23" s="69"/>
      <c r="L23" s="69"/>
      <c r="M23" s="69"/>
      <c r="N23" s="65" t="e">
        <f>VLOOKUP(M23,'HVAC Picklist'!$A$2:$C$61,3,FALSE)</f>
        <v>#N/A</v>
      </c>
      <c r="O23" s="65" t="e">
        <f>VLOOKUP(M23,'HVAC Picklist'!$A$2:$D$61,4,FALSE)</f>
        <v>#N/A</v>
      </c>
      <c r="P23" s="69"/>
      <c r="Q23" s="83"/>
      <c r="R23" s="69"/>
      <c r="S23" s="69"/>
      <c r="T23" s="71"/>
      <c r="U23" s="71"/>
      <c r="V23" s="72" t="str">
        <f t="shared" si="0"/>
        <v/>
      </c>
      <c r="W23" s="85" t="str">
        <f>IFERROR(MIN(VLOOKUP($B23,'Measure&amp;Incentive Picklist'!$E:$J,5,FALSE)*F23*H23,V23),"")</f>
        <v/>
      </c>
      <c r="X23" s="127"/>
      <c r="Y23" s="65">
        <f t="shared" si="2"/>
        <v>0</v>
      </c>
      <c r="Z23" s="65">
        <f t="shared" si="1"/>
        <v>0</v>
      </c>
      <c r="AC23" s="188" t="str">
        <f t="shared" si="3"/>
        <v/>
      </c>
      <c r="AD23" s="188"/>
      <c r="AE23" s="19" t="s">
        <v>199</v>
      </c>
      <c r="AG23" s="65">
        <f t="shared" si="4"/>
        <v>0</v>
      </c>
      <c r="AH23" s="65">
        <f t="shared" si="5"/>
        <v>0</v>
      </c>
    </row>
    <row r="24" spans="1:34" x14ac:dyDescent="0.25">
      <c r="A24" s="66">
        <f t="shared" si="6"/>
        <v>17</v>
      </c>
      <c r="B24" s="69"/>
      <c r="C24" s="66" t="e">
        <f>VLOOKUP(B24,'Measure&amp;Incentive Picklist'!E:J,2,FALSE)</f>
        <v>#N/A</v>
      </c>
      <c r="D24" s="79"/>
      <c r="E24" s="220"/>
      <c r="F24" s="70"/>
      <c r="G24" s="70"/>
      <c r="H24" s="70"/>
      <c r="I24" s="70"/>
      <c r="J24" s="70"/>
      <c r="K24" s="69"/>
      <c r="L24" s="69"/>
      <c r="M24" s="69"/>
      <c r="N24" s="65" t="e">
        <f>VLOOKUP(M24,'HVAC Picklist'!$A$2:$C$61,3,FALSE)</f>
        <v>#N/A</v>
      </c>
      <c r="O24" s="65" t="e">
        <f>VLOOKUP(M24,'HVAC Picklist'!$A$2:$D$61,4,FALSE)</f>
        <v>#N/A</v>
      </c>
      <c r="P24" s="69"/>
      <c r="Q24" s="83"/>
      <c r="R24" s="69"/>
      <c r="S24" s="69"/>
      <c r="T24" s="71"/>
      <c r="U24" s="71"/>
      <c r="V24" s="72" t="str">
        <f t="shared" si="0"/>
        <v/>
      </c>
      <c r="W24" s="85" t="str">
        <f>IFERROR(MIN(VLOOKUP($B24,'Measure&amp;Incentive Picklist'!$E:$J,5,FALSE)*F24*H24,V24),"")</f>
        <v/>
      </c>
      <c r="X24" s="127"/>
      <c r="Y24" s="65">
        <f t="shared" si="2"/>
        <v>0</v>
      </c>
      <c r="Z24" s="65">
        <f t="shared" si="1"/>
        <v>0</v>
      </c>
      <c r="AC24" s="188" t="str">
        <f t="shared" si="3"/>
        <v/>
      </c>
      <c r="AD24" s="188"/>
      <c r="AE24" s="19" t="s">
        <v>200</v>
      </c>
      <c r="AG24" s="65">
        <f t="shared" si="4"/>
        <v>0</v>
      </c>
      <c r="AH24" s="65">
        <f t="shared" si="5"/>
        <v>0</v>
      </c>
    </row>
    <row r="25" spans="1:34" x14ac:dyDescent="0.25">
      <c r="A25" s="66">
        <f t="shared" si="6"/>
        <v>18</v>
      </c>
      <c r="B25" s="69"/>
      <c r="C25" s="66" t="e">
        <f>VLOOKUP(B25,'Measure&amp;Incentive Picklist'!E:J,2,FALSE)</f>
        <v>#N/A</v>
      </c>
      <c r="D25" s="79"/>
      <c r="E25" s="220"/>
      <c r="F25" s="70"/>
      <c r="G25" s="70"/>
      <c r="H25" s="70"/>
      <c r="I25" s="70"/>
      <c r="J25" s="70"/>
      <c r="K25" s="69"/>
      <c r="L25" s="69"/>
      <c r="M25" s="69"/>
      <c r="N25" s="65" t="e">
        <f>VLOOKUP(M25,'HVAC Picklist'!$A$2:$C$61,3,FALSE)</f>
        <v>#N/A</v>
      </c>
      <c r="O25" s="65" t="e">
        <f>VLOOKUP(M25,'HVAC Picklist'!$A$2:$D$61,4,FALSE)</f>
        <v>#N/A</v>
      </c>
      <c r="P25" s="69"/>
      <c r="Q25" s="83"/>
      <c r="R25" s="69"/>
      <c r="S25" s="69"/>
      <c r="T25" s="71"/>
      <c r="U25" s="71"/>
      <c r="V25" s="72" t="str">
        <f t="shared" si="0"/>
        <v/>
      </c>
      <c r="W25" s="85" t="str">
        <f>IFERROR(MIN(VLOOKUP($B25,'Measure&amp;Incentive Picklist'!$E:$J,5,FALSE)*F25*H25,V25),"")</f>
        <v/>
      </c>
      <c r="X25" s="127"/>
      <c r="Y25" s="65">
        <f t="shared" si="2"/>
        <v>0</v>
      </c>
      <c r="Z25" s="65">
        <f t="shared" si="1"/>
        <v>0</v>
      </c>
      <c r="AC25" s="188" t="str">
        <f t="shared" si="3"/>
        <v/>
      </c>
      <c r="AD25" s="188"/>
      <c r="AE25" s="19" t="s">
        <v>201</v>
      </c>
      <c r="AG25" s="65">
        <f t="shared" si="4"/>
        <v>0</v>
      </c>
      <c r="AH25" s="65">
        <f t="shared" si="5"/>
        <v>0</v>
      </c>
    </row>
    <row r="26" spans="1:34" x14ac:dyDescent="0.25">
      <c r="A26" s="66">
        <f t="shared" si="6"/>
        <v>19</v>
      </c>
      <c r="B26" s="69"/>
      <c r="C26" s="66" t="e">
        <f>VLOOKUP(B26,'Measure&amp;Incentive Picklist'!E:J,2,FALSE)</f>
        <v>#N/A</v>
      </c>
      <c r="D26" s="79"/>
      <c r="E26" s="220"/>
      <c r="F26" s="70"/>
      <c r="G26" s="70"/>
      <c r="H26" s="70"/>
      <c r="I26" s="70"/>
      <c r="J26" s="70"/>
      <c r="K26" s="69"/>
      <c r="L26" s="69"/>
      <c r="M26" s="69"/>
      <c r="N26" s="65" t="e">
        <f>VLOOKUP(M26,'HVAC Picklist'!$A$2:$C$61,3,FALSE)</f>
        <v>#N/A</v>
      </c>
      <c r="O26" s="65" t="e">
        <f>VLOOKUP(M26,'HVAC Picklist'!$A$2:$D$61,4,FALSE)</f>
        <v>#N/A</v>
      </c>
      <c r="P26" s="69"/>
      <c r="Q26" s="83"/>
      <c r="R26" s="69"/>
      <c r="S26" s="69"/>
      <c r="T26" s="71"/>
      <c r="U26" s="71"/>
      <c r="V26" s="72" t="str">
        <f t="shared" si="0"/>
        <v/>
      </c>
      <c r="W26" s="85" t="str">
        <f>IFERROR(MIN(VLOOKUP($B26,'Measure&amp;Incentive Picklist'!$E:$J,5,FALSE)*F26*H26,V26),"")</f>
        <v/>
      </c>
      <c r="X26" s="127"/>
      <c r="Y26" s="65">
        <f t="shared" si="2"/>
        <v>0</v>
      </c>
      <c r="Z26" s="65">
        <f t="shared" si="1"/>
        <v>0</v>
      </c>
      <c r="AC26" s="188" t="str">
        <f t="shared" si="3"/>
        <v/>
      </c>
      <c r="AD26" s="188"/>
      <c r="AE26" s="19" t="s">
        <v>230</v>
      </c>
      <c r="AG26" s="65">
        <f t="shared" si="4"/>
        <v>0</v>
      </c>
      <c r="AH26" s="65">
        <f t="shared" si="5"/>
        <v>0</v>
      </c>
    </row>
    <row r="27" spans="1:34" x14ac:dyDescent="0.25">
      <c r="A27" s="66">
        <f t="shared" si="6"/>
        <v>20</v>
      </c>
      <c r="B27" s="69"/>
      <c r="C27" s="66" t="e">
        <f>VLOOKUP(B27,'Measure&amp;Incentive Picklist'!E:J,2,FALSE)</f>
        <v>#N/A</v>
      </c>
      <c r="D27" s="79"/>
      <c r="E27" s="220"/>
      <c r="F27" s="70"/>
      <c r="G27" s="70"/>
      <c r="H27" s="70"/>
      <c r="I27" s="70"/>
      <c r="J27" s="70"/>
      <c r="K27" s="69"/>
      <c r="L27" s="69"/>
      <c r="M27" s="69"/>
      <c r="N27" s="65" t="e">
        <f>VLOOKUP(M27,'HVAC Picklist'!$A$2:$C$61,3,FALSE)</f>
        <v>#N/A</v>
      </c>
      <c r="O27" s="65" t="e">
        <f>VLOOKUP(M27,'HVAC Picklist'!$A$2:$D$61,4,FALSE)</f>
        <v>#N/A</v>
      </c>
      <c r="P27" s="69"/>
      <c r="Q27" s="83"/>
      <c r="R27" s="69"/>
      <c r="S27" s="69"/>
      <c r="T27" s="71"/>
      <c r="U27" s="71"/>
      <c r="V27" s="72" t="str">
        <f t="shared" si="0"/>
        <v/>
      </c>
      <c r="W27" s="85" t="str">
        <f>IFERROR(MIN(VLOOKUP($B27,'Measure&amp;Incentive Picklist'!$E:$J,5,FALSE)*F27*H27,V27),"")</f>
        <v/>
      </c>
      <c r="X27" s="127"/>
      <c r="Y27" s="65">
        <f t="shared" si="2"/>
        <v>0</v>
      </c>
      <c r="Z27" s="65">
        <f t="shared" si="1"/>
        <v>0</v>
      </c>
      <c r="AC27" s="188" t="str">
        <f t="shared" si="3"/>
        <v/>
      </c>
      <c r="AD27" s="188"/>
      <c r="AE27" s="19" t="s">
        <v>231</v>
      </c>
      <c r="AG27" s="65">
        <f t="shared" si="4"/>
        <v>0</v>
      </c>
      <c r="AH27" s="65">
        <f t="shared" si="5"/>
        <v>0</v>
      </c>
    </row>
    <row r="28" spans="1:34" x14ac:dyDescent="0.25">
      <c r="A28" s="66">
        <f t="shared" si="6"/>
        <v>21</v>
      </c>
      <c r="B28" s="69"/>
      <c r="C28" s="66" t="e">
        <f>VLOOKUP(B28,'Measure&amp;Incentive Picklist'!E:J,2,FALSE)</f>
        <v>#N/A</v>
      </c>
      <c r="D28" s="79"/>
      <c r="E28" s="220"/>
      <c r="F28" s="70"/>
      <c r="G28" s="70"/>
      <c r="H28" s="70"/>
      <c r="I28" s="70"/>
      <c r="J28" s="70"/>
      <c r="K28" s="69"/>
      <c r="L28" s="69"/>
      <c r="M28" s="69"/>
      <c r="N28" s="65" t="e">
        <f>VLOOKUP(M28,'HVAC Picklist'!$A$2:$C$61,3,FALSE)</f>
        <v>#N/A</v>
      </c>
      <c r="O28" s="65" t="e">
        <f>VLOOKUP(M28,'HVAC Picklist'!$A$2:$D$61,4,FALSE)</f>
        <v>#N/A</v>
      </c>
      <c r="P28" s="69"/>
      <c r="Q28" s="83"/>
      <c r="R28" s="69"/>
      <c r="S28" s="69"/>
      <c r="T28" s="71"/>
      <c r="U28" s="71"/>
      <c r="V28" s="72" t="str">
        <f t="shared" si="0"/>
        <v/>
      </c>
      <c r="W28" s="85" t="str">
        <f>IFERROR(MIN(VLOOKUP($B28,'Measure&amp;Incentive Picklist'!$E:$J,5,FALSE)*F28*H28,V28),"")</f>
        <v/>
      </c>
      <c r="X28" s="127"/>
      <c r="Y28" s="65">
        <f t="shared" si="2"/>
        <v>0</v>
      </c>
      <c r="Z28" s="65">
        <f t="shared" si="1"/>
        <v>0</v>
      </c>
      <c r="AC28" s="188" t="str">
        <f t="shared" si="3"/>
        <v/>
      </c>
      <c r="AD28" s="188"/>
      <c r="AE28" s="19" t="s">
        <v>202</v>
      </c>
      <c r="AG28" s="65">
        <f t="shared" si="4"/>
        <v>0</v>
      </c>
      <c r="AH28" s="65">
        <f t="shared" si="5"/>
        <v>0</v>
      </c>
    </row>
    <row r="29" spans="1:34" x14ac:dyDescent="0.25">
      <c r="A29" s="66">
        <f t="shared" si="6"/>
        <v>22</v>
      </c>
      <c r="B29" s="69"/>
      <c r="C29" s="66" t="e">
        <f>VLOOKUP(B29,'Measure&amp;Incentive Picklist'!E:J,2,FALSE)</f>
        <v>#N/A</v>
      </c>
      <c r="D29" s="79"/>
      <c r="E29" s="220"/>
      <c r="F29" s="70"/>
      <c r="G29" s="70"/>
      <c r="H29" s="70"/>
      <c r="I29" s="70"/>
      <c r="J29" s="70"/>
      <c r="K29" s="69"/>
      <c r="L29" s="69"/>
      <c r="M29" s="69"/>
      <c r="N29" s="65" t="e">
        <f>VLOOKUP(M29,'HVAC Picklist'!$A$2:$C$61,3,FALSE)</f>
        <v>#N/A</v>
      </c>
      <c r="O29" s="65" t="e">
        <f>VLOOKUP(M29,'HVAC Picklist'!$A$2:$D$61,4,FALSE)</f>
        <v>#N/A</v>
      </c>
      <c r="P29" s="69"/>
      <c r="Q29" s="83"/>
      <c r="R29" s="69"/>
      <c r="S29" s="69"/>
      <c r="T29" s="71"/>
      <c r="U29" s="71"/>
      <c r="V29" s="72" t="str">
        <f t="shared" si="0"/>
        <v/>
      </c>
      <c r="W29" s="85" t="str">
        <f>IFERROR(MIN(VLOOKUP($B29,'Measure&amp;Incentive Picklist'!$E:$J,5,FALSE)*F29*H29,V29),"")</f>
        <v/>
      </c>
      <c r="X29" s="127"/>
      <c r="Y29" s="65">
        <f t="shared" si="2"/>
        <v>0</v>
      </c>
      <c r="Z29" s="65">
        <f t="shared" si="1"/>
        <v>0</v>
      </c>
      <c r="AC29" s="188" t="str">
        <f t="shared" si="3"/>
        <v/>
      </c>
      <c r="AD29" s="188"/>
      <c r="AE29" s="19" t="s">
        <v>203</v>
      </c>
      <c r="AG29" s="65">
        <f t="shared" si="4"/>
        <v>0</v>
      </c>
      <c r="AH29" s="65">
        <f t="shared" si="5"/>
        <v>0</v>
      </c>
    </row>
    <row r="30" spans="1:34" x14ac:dyDescent="0.25">
      <c r="A30" s="66">
        <f t="shared" si="6"/>
        <v>23</v>
      </c>
      <c r="B30" s="69"/>
      <c r="C30" s="66" t="e">
        <f>VLOOKUP(B30,'Measure&amp;Incentive Picklist'!E:J,2,FALSE)</f>
        <v>#N/A</v>
      </c>
      <c r="D30" s="79"/>
      <c r="E30" s="220"/>
      <c r="F30" s="70"/>
      <c r="G30" s="70"/>
      <c r="H30" s="70"/>
      <c r="I30" s="70"/>
      <c r="J30" s="70"/>
      <c r="K30" s="69"/>
      <c r="L30" s="69"/>
      <c r="M30" s="69"/>
      <c r="N30" s="65" t="e">
        <f>VLOOKUP(M30,'HVAC Picklist'!$A$2:$C$61,3,FALSE)</f>
        <v>#N/A</v>
      </c>
      <c r="O30" s="65" t="e">
        <f>VLOOKUP(M30,'HVAC Picklist'!$A$2:$D$61,4,FALSE)</f>
        <v>#N/A</v>
      </c>
      <c r="P30" s="69"/>
      <c r="Q30" s="83"/>
      <c r="R30" s="69"/>
      <c r="S30" s="69"/>
      <c r="T30" s="71"/>
      <c r="U30" s="71"/>
      <c r="V30" s="72" t="str">
        <f t="shared" si="0"/>
        <v/>
      </c>
      <c r="W30" s="85" t="str">
        <f>IFERROR(MIN(VLOOKUP($B30,'Measure&amp;Incentive Picklist'!$E:$J,5,FALSE)*F30*H30,V30),"")</f>
        <v/>
      </c>
      <c r="X30" s="127"/>
      <c r="Y30" s="65">
        <f t="shared" si="2"/>
        <v>0</v>
      </c>
      <c r="Z30" s="65">
        <f t="shared" si="1"/>
        <v>0</v>
      </c>
      <c r="AC30" s="188" t="str">
        <f t="shared" si="3"/>
        <v/>
      </c>
      <c r="AD30" s="188"/>
      <c r="AE30" s="19" t="s">
        <v>204</v>
      </c>
      <c r="AG30" s="65">
        <f t="shared" si="4"/>
        <v>0</v>
      </c>
      <c r="AH30" s="65">
        <f t="shared" si="5"/>
        <v>0</v>
      </c>
    </row>
    <row r="31" spans="1:34" x14ac:dyDescent="0.25">
      <c r="A31" s="66">
        <f t="shared" si="6"/>
        <v>24</v>
      </c>
      <c r="B31" s="69"/>
      <c r="C31" s="66" t="e">
        <f>VLOOKUP(B31,'Measure&amp;Incentive Picklist'!E:J,2,FALSE)</f>
        <v>#N/A</v>
      </c>
      <c r="D31" s="79"/>
      <c r="E31" s="220"/>
      <c r="F31" s="70"/>
      <c r="G31" s="70"/>
      <c r="H31" s="70"/>
      <c r="I31" s="70"/>
      <c r="J31" s="70"/>
      <c r="K31" s="69"/>
      <c r="L31" s="69"/>
      <c r="M31" s="69"/>
      <c r="N31" s="65" t="e">
        <f>VLOOKUP(M31,'HVAC Picklist'!$A$2:$C$61,3,FALSE)</f>
        <v>#N/A</v>
      </c>
      <c r="O31" s="65" t="e">
        <f>VLOOKUP(M31,'HVAC Picklist'!$A$2:$D$61,4,FALSE)</f>
        <v>#N/A</v>
      </c>
      <c r="P31" s="69"/>
      <c r="Q31" s="83"/>
      <c r="R31" s="69"/>
      <c r="S31" s="69"/>
      <c r="T31" s="71"/>
      <c r="U31" s="71"/>
      <c r="V31" s="72" t="str">
        <f t="shared" si="0"/>
        <v/>
      </c>
      <c r="W31" s="85" t="str">
        <f>IFERROR(MIN(VLOOKUP($B31,'Measure&amp;Incentive Picklist'!$E:$J,5,FALSE)*F31*H31,V31),"")</f>
        <v/>
      </c>
      <c r="X31" s="127"/>
      <c r="Y31" s="65">
        <f t="shared" si="2"/>
        <v>0</v>
      </c>
      <c r="Z31" s="65">
        <f t="shared" si="1"/>
        <v>0</v>
      </c>
      <c r="AC31" s="188" t="str">
        <f t="shared" si="3"/>
        <v/>
      </c>
      <c r="AD31" s="188"/>
      <c r="AE31" s="19" t="s">
        <v>205</v>
      </c>
      <c r="AG31" s="65">
        <f t="shared" si="4"/>
        <v>0</v>
      </c>
      <c r="AH31" s="65">
        <f t="shared" si="5"/>
        <v>0</v>
      </c>
    </row>
    <row r="32" spans="1:34" x14ac:dyDescent="0.25">
      <c r="A32" s="66">
        <f t="shared" si="6"/>
        <v>25</v>
      </c>
      <c r="B32" s="69"/>
      <c r="C32" s="66" t="e">
        <f>VLOOKUP(B32,'Measure&amp;Incentive Picklist'!E:J,2,FALSE)</f>
        <v>#N/A</v>
      </c>
      <c r="D32" s="79"/>
      <c r="E32" s="220"/>
      <c r="F32" s="70"/>
      <c r="G32" s="70"/>
      <c r="H32" s="70"/>
      <c r="I32" s="70"/>
      <c r="J32" s="70"/>
      <c r="K32" s="69"/>
      <c r="L32" s="69"/>
      <c r="M32" s="69"/>
      <c r="N32" s="65" t="e">
        <f>VLOOKUP(M32,'HVAC Picklist'!$A$2:$C$61,3,FALSE)</f>
        <v>#N/A</v>
      </c>
      <c r="O32" s="65" t="e">
        <f>VLOOKUP(M32,'HVAC Picklist'!$A$2:$D$61,4,FALSE)</f>
        <v>#N/A</v>
      </c>
      <c r="P32" s="69"/>
      <c r="Q32" s="83"/>
      <c r="R32" s="69"/>
      <c r="S32" s="69"/>
      <c r="T32" s="71"/>
      <c r="U32" s="71"/>
      <c r="V32" s="72" t="str">
        <f t="shared" si="0"/>
        <v/>
      </c>
      <c r="W32" s="85" t="str">
        <f>IFERROR(MIN(VLOOKUP($B32,'Measure&amp;Incentive Picklist'!$E:$J,5,FALSE)*F32*H32,V32),"")</f>
        <v/>
      </c>
      <c r="X32" s="127"/>
      <c r="Y32" s="65">
        <f t="shared" si="2"/>
        <v>0</v>
      </c>
      <c r="Z32" s="65">
        <f t="shared" si="1"/>
        <v>0</v>
      </c>
      <c r="AC32" s="188" t="str">
        <f t="shared" si="3"/>
        <v/>
      </c>
      <c r="AD32" s="188"/>
      <c r="AE32" s="19" t="s">
        <v>206</v>
      </c>
      <c r="AG32" s="65">
        <f t="shared" si="4"/>
        <v>0</v>
      </c>
      <c r="AH32" s="65">
        <f t="shared" si="5"/>
        <v>0</v>
      </c>
    </row>
    <row r="33" spans="1:34" x14ac:dyDescent="0.25">
      <c r="A33" s="66">
        <f t="shared" si="6"/>
        <v>26</v>
      </c>
      <c r="B33" s="69"/>
      <c r="C33" s="66" t="e">
        <f>VLOOKUP(B33,'Measure&amp;Incentive Picklist'!E:J,2,FALSE)</f>
        <v>#N/A</v>
      </c>
      <c r="D33" s="79"/>
      <c r="E33" s="220"/>
      <c r="F33" s="70"/>
      <c r="G33" s="70"/>
      <c r="H33" s="70"/>
      <c r="I33" s="70"/>
      <c r="J33" s="70"/>
      <c r="K33" s="69"/>
      <c r="L33" s="69"/>
      <c r="M33" s="69"/>
      <c r="N33" s="65" t="e">
        <f>VLOOKUP(M33,'HVAC Picklist'!$A$2:$C$61,3,FALSE)</f>
        <v>#N/A</v>
      </c>
      <c r="O33" s="65" t="e">
        <f>VLOOKUP(M33,'HVAC Picklist'!$A$2:$D$61,4,FALSE)</f>
        <v>#N/A</v>
      </c>
      <c r="P33" s="69"/>
      <c r="Q33" s="83"/>
      <c r="R33" s="69"/>
      <c r="S33" s="69"/>
      <c r="T33" s="71"/>
      <c r="U33" s="71"/>
      <c r="V33" s="72" t="str">
        <f t="shared" si="0"/>
        <v/>
      </c>
      <c r="W33" s="85" t="str">
        <f>IFERROR(MIN(VLOOKUP($B33,'Measure&amp;Incentive Picklist'!$E:$J,5,FALSE)*F33*H33,V33),"")</f>
        <v/>
      </c>
      <c r="X33" s="127"/>
      <c r="Y33" s="65">
        <f t="shared" si="2"/>
        <v>0</v>
      </c>
      <c r="Z33" s="65">
        <f t="shared" si="1"/>
        <v>0</v>
      </c>
      <c r="AC33" s="188" t="str">
        <f t="shared" si="3"/>
        <v/>
      </c>
      <c r="AD33" s="188"/>
      <c r="AE33" s="19" t="s">
        <v>207</v>
      </c>
      <c r="AG33" s="65">
        <f t="shared" si="4"/>
        <v>0</v>
      </c>
      <c r="AH33" s="65">
        <f t="shared" si="5"/>
        <v>0</v>
      </c>
    </row>
    <row r="34" spans="1:34" x14ac:dyDescent="0.25">
      <c r="A34" s="66">
        <f t="shared" si="6"/>
        <v>27</v>
      </c>
      <c r="B34" s="69"/>
      <c r="C34" s="66" t="e">
        <f>VLOOKUP(B34,'Measure&amp;Incentive Picklist'!E:J,2,FALSE)</f>
        <v>#N/A</v>
      </c>
      <c r="D34" s="79"/>
      <c r="E34" s="220"/>
      <c r="F34" s="70"/>
      <c r="G34" s="70"/>
      <c r="H34" s="70"/>
      <c r="I34" s="70"/>
      <c r="J34" s="70"/>
      <c r="K34" s="69"/>
      <c r="L34" s="69"/>
      <c r="M34" s="69"/>
      <c r="N34" s="65" t="e">
        <f>VLOOKUP(M34,'HVAC Picklist'!$A$2:$C$61,3,FALSE)</f>
        <v>#N/A</v>
      </c>
      <c r="O34" s="65" t="e">
        <f>VLOOKUP(M34,'HVAC Picklist'!$A$2:$D$61,4,FALSE)</f>
        <v>#N/A</v>
      </c>
      <c r="P34" s="69"/>
      <c r="Q34" s="83"/>
      <c r="R34" s="69"/>
      <c r="S34" s="69"/>
      <c r="T34" s="71"/>
      <c r="U34" s="71"/>
      <c r="V34" s="72" t="str">
        <f t="shared" si="0"/>
        <v/>
      </c>
      <c r="W34" s="85" t="str">
        <f>IFERROR(MIN(VLOOKUP($B34,'Measure&amp;Incentive Picklist'!$E:$J,5,FALSE)*F34*H34,V34),"")</f>
        <v/>
      </c>
      <c r="X34" s="127"/>
      <c r="Y34" s="65">
        <f t="shared" si="2"/>
        <v>0</v>
      </c>
      <c r="Z34" s="65">
        <f t="shared" si="1"/>
        <v>0</v>
      </c>
      <c r="AC34" s="188" t="str">
        <f t="shared" si="3"/>
        <v/>
      </c>
      <c r="AD34" s="188"/>
      <c r="AE34" s="19" t="s">
        <v>208</v>
      </c>
      <c r="AG34" s="65">
        <f t="shared" si="4"/>
        <v>0</v>
      </c>
      <c r="AH34" s="65">
        <f t="shared" si="5"/>
        <v>0</v>
      </c>
    </row>
    <row r="35" spans="1:34" x14ac:dyDescent="0.25">
      <c r="A35" s="66">
        <f t="shared" si="6"/>
        <v>28</v>
      </c>
      <c r="B35" s="69"/>
      <c r="C35" s="66" t="e">
        <f>VLOOKUP(B35,'Measure&amp;Incentive Picklist'!E:J,2,FALSE)</f>
        <v>#N/A</v>
      </c>
      <c r="D35" s="79"/>
      <c r="E35" s="220"/>
      <c r="F35" s="70"/>
      <c r="G35" s="70"/>
      <c r="H35" s="70"/>
      <c r="I35" s="70"/>
      <c r="J35" s="70"/>
      <c r="K35" s="69"/>
      <c r="L35" s="69"/>
      <c r="M35" s="69"/>
      <c r="N35" s="65" t="e">
        <f>VLOOKUP(M35,'HVAC Picklist'!$A$2:$C$61,3,FALSE)</f>
        <v>#N/A</v>
      </c>
      <c r="O35" s="65" t="e">
        <f>VLOOKUP(M35,'HVAC Picklist'!$A$2:$D$61,4,FALSE)</f>
        <v>#N/A</v>
      </c>
      <c r="P35" s="69"/>
      <c r="Q35" s="83"/>
      <c r="R35" s="69"/>
      <c r="S35" s="69"/>
      <c r="T35" s="71"/>
      <c r="U35" s="71"/>
      <c r="V35" s="72" t="str">
        <f t="shared" si="0"/>
        <v/>
      </c>
      <c r="W35" s="85" t="str">
        <f>IFERROR(MIN(VLOOKUP($B35,'Measure&amp;Incentive Picklist'!$E:$J,5,FALSE)*F35*H35,V35),"")</f>
        <v/>
      </c>
      <c r="X35" s="127"/>
      <c r="Y35" s="65">
        <f t="shared" si="2"/>
        <v>0</v>
      </c>
      <c r="Z35" s="65">
        <f t="shared" si="1"/>
        <v>0</v>
      </c>
      <c r="AC35" s="188" t="str">
        <f t="shared" si="3"/>
        <v/>
      </c>
      <c r="AD35" s="188"/>
      <c r="AE35" s="19" t="s">
        <v>209</v>
      </c>
      <c r="AG35" s="65">
        <f t="shared" si="4"/>
        <v>0</v>
      </c>
      <c r="AH35" s="65">
        <f t="shared" si="5"/>
        <v>0</v>
      </c>
    </row>
    <row r="36" spans="1:34" x14ac:dyDescent="0.25">
      <c r="A36" s="66">
        <f t="shared" si="6"/>
        <v>29</v>
      </c>
      <c r="B36" s="69"/>
      <c r="C36" s="66" t="e">
        <f>VLOOKUP(B36,'Measure&amp;Incentive Picklist'!E:J,2,FALSE)</f>
        <v>#N/A</v>
      </c>
      <c r="D36" s="79"/>
      <c r="E36" s="220"/>
      <c r="F36" s="70"/>
      <c r="G36" s="70"/>
      <c r="H36" s="70"/>
      <c r="I36" s="70"/>
      <c r="J36" s="70"/>
      <c r="K36" s="69"/>
      <c r="L36" s="69"/>
      <c r="M36" s="69"/>
      <c r="N36" s="65" t="e">
        <f>VLOOKUP(M36,'HVAC Picklist'!$A$2:$C$61,3,FALSE)</f>
        <v>#N/A</v>
      </c>
      <c r="O36" s="65" t="e">
        <f>VLOOKUP(M36,'HVAC Picklist'!$A$2:$D$61,4,FALSE)</f>
        <v>#N/A</v>
      </c>
      <c r="P36" s="69"/>
      <c r="Q36" s="83"/>
      <c r="R36" s="69"/>
      <c r="S36" s="69"/>
      <c r="T36" s="71"/>
      <c r="U36" s="71"/>
      <c r="V36" s="72" t="str">
        <f t="shared" si="0"/>
        <v/>
      </c>
      <c r="W36" s="85" t="str">
        <f>IFERROR(MIN(VLOOKUP($B36,'Measure&amp;Incentive Picklist'!$E:$J,5,FALSE)*F36*H36,V36),"")</f>
        <v/>
      </c>
      <c r="X36" s="127"/>
      <c r="Y36" s="65">
        <f t="shared" si="2"/>
        <v>0</v>
      </c>
      <c r="Z36" s="65">
        <f t="shared" si="1"/>
        <v>0</v>
      </c>
      <c r="AC36" s="188" t="str">
        <f t="shared" si="3"/>
        <v/>
      </c>
      <c r="AD36" s="188"/>
      <c r="AE36" s="19" t="s">
        <v>210</v>
      </c>
      <c r="AG36" s="65">
        <f t="shared" si="4"/>
        <v>0</v>
      </c>
      <c r="AH36" s="65">
        <f t="shared" si="5"/>
        <v>0</v>
      </c>
    </row>
    <row r="37" spans="1:34" x14ac:dyDescent="0.25">
      <c r="A37" s="66">
        <f t="shared" si="6"/>
        <v>30</v>
      </c>
      <c r="B37" s="69"/>
      <c r="C37" s="66" t="e">
        <f>VLOOKUP(B37,'Measure&amp;Incentive Picklist'!E:J,2,FALSE)</f>
        <v>#N/A</v>
      </c>
      <c r="D37" s="79"/>
      <c r="E37" s="220"/>
      <c r="F37" s="70"/>
      <c r="G37" s="70"/>
      <c r="H37" s="70"/>
      <c r="I37" s="70"/>
      <c r="J37" s="70"/>
      <c r="K37" s="69"/>
      <c r="L37" s="69"/>
      <c r="M37" s="69"/>
      <c r="N37" s="65" t="e">
        <f>VLOOKUP(M37,'HVAC Picklist'!$A$2:$C$61,3,FALSE)</f>
        <v>#N/A</v>
      </c>
      <c r="O37" s="65" t="e">
        <f>VLOOKUP(M37,'HVAC Picklist'!$A$2:$D$61,4,FALSE)</f>
        <v>#N/A</v>
      </c>
      <c r="P37" s="69"/>
      <c r="Q37" s="83"/>
      <c r="R37" s="69"/>
      <c r="S37" s="69"/>
      <c r="T37" s="71"/>
      <c r="U37" s="71"/>
      <c r="V37" s="72" t="str">
        <f t="shared" si="0"/>
        <v/>
      </c>
      <c r="W37" s="85" t="str">
        <f>IFERROR(MIN(VLOOKUP($B37,'Measure&amp;Incentive Picklist'!$E:$J,5,FALSE)*F37*H37,V37),"")</f>
        <v/>
      </c>
      <c r="X37" s="127"/>
      <c r="Y37" s="65">
        <f t="shared" si="2"/>
        <v>0</v>
      </c>
      <c r="Z37" s="65">
        <f t="shared" si="1"/>
        <v>0</v>
      </c>
      <c r="AC37" s="188" t="str">
        <f t="shared" si="3"/>
        <v/>
      </c>
      <c r="AD37" s="188"/>
      <c r="AE37" s="19" t="s">
        <v>211</v>
      </c>
      <c r="AG37" s="65">
        <f t="shared" si="4"/>
        <v>0</v>
      </c>
      <c r="AH37" s="65">
        <f t="shared" si="5"/>
        <v>0</v>
      </c>
    </row>
    <row r="38" spans="1:34" x14ac:dyDescent="0.25">
      <c r="A38" s="66">
        <f t="shared" si="6"/>
        <v>31</v>
      </c>
      <c r="B38" s="69"/>
      <c r="C38" s="66" t="e">
        <f>VLOOKUP(B38,'Measure&amp;Incentive Picklist'!E:J,2,FALSE)</f>
        <v>#N/A</v>
      </c>
      <c r="D38" s="79"/>
      <c r="E38" s="220"/>
      <c r="F38" s="70"/>
      <c r="G38" s="70"/>
      <c r="H38" s="70"/>
      <c r="I38" s="70"/>
      <c r="J38" s="70"/>
      <c r="K38" s="69"/>
      <c r="L38" s="69"/>
      <c r="M38" s="69"/>
      <c r="N38" s="65" t="e">
        <f>VLOOKUP(M38,'HVAC Picklist'!$A$2:$C$61,3,FALSE)</f>
        <v>#N/A</v>
      </c>
      <c r="O38" s="65" t="e">
        <f>VLOOKUP(M38,'HVAC Picklist'!$A$2:$D$61,4,FALSE)</f>
        <v>#N/A</v>
      </c>
      <c r="P38" s="69"/>
      <c r="Q38" s="83"/>
      <c r="R38" s="69"/>
      <c r="S38" s="69"/>
      <c r="T38" s="71"/>
      <c r="U38" s="71"/>
      <c r="V38" s="72" t="str">
        <f t="shared" si="0"/>
        <v/>
      </c>
      <c r="W38" s="85" t="str">
        <f>IFERROR(MIN(VLOOKUP($B38,'Measure&amp;Incentive Picklist'!$E:$J,5,FALSE)*F38*H38,V38),"")</f>
        <v/>
      </c>
      <c r="X38" s="127"/>
      <c r="Y38" s="65">
        <f t="shared" si="2"/>
        <v>0</v>
      </c>
      <c r="Z38" s="65">
        <f t="shared" si="1"/>
        <v>0</v>
      </c>
      <c r="AC38" s="188" t="str">
        <f t="shared" si="3"/>
        <v/>
      </c>
      <c r="AD38" s="188"/>
      <c r="AE38" s="19" t="s">
        <v>212</v>
      </c>
      <c r="AG38" s="65">
        <f t="shared" si="4"/>
        <v>0</v>
      </c>
      <c r="AH38" s="65">
        <f t="shared" si="5"/>
        <v>0</v>
      </c>
    </row>
    <row r="39" spans="1:34" x14ac:dyDescent="0.25">
      <c r="A39" s="66">
        <f t="shared" si="6"/>
        <v>32</v>
      </c>
      <c r="B39" s="69"/>
      <c r="C39" s="66" t="e">
        <f>VLOOKUP(B39,'Measure&amp;Incentive Picklist'!E:J,2,FALSE)</f>
        <v>#N/A</v>
      </c>
      <c r="D39" s="79"/>
      <c r="E39" s="220"/>
      <c r="F39" s="70"/>
      <c r="G39" s="70"/>
      <c r="H39" s="70"/>
      <c r="I39" s="70"/>
      <c r="J39" s="70"/>
      <c r="K39" s="69"/>
      <c r="L39" s="69"/>
      <c r="M39" s="69"/>
      <c r="N39" s="65" t="e">
        <f>VLOOKUP(M39,'HVAC Picklist'!$A$2:$C$61,3,FALSE)</f>
        <v>#N/A</v>
      </c>
      <c r="O39" s="65" t="e">
        <f>VLOOKUP(M39,'HVAC Picklist'!$A$2:$D$61,4,FALSE)</f>
        <v>#N/A</v>
      </c>
      <c r="P39" s="69"/>
      <c r="Q39" s="83"/>
      <c r="R39" s="69"/>
      <c r="S39" s="69"/>
      <c r="T39" s="71"/>
      <c r="U39" s="71"/>
      <c r="V39" s="72" t="str">
        <f t="shared" si="0"/>
        <v/>
      </c>
      <c r="W39" s="85" t="str">
        <f>IFERROR(MIN(VLOOKUP($B39,'Measure&amp;Incentive Picklist'!$E:$J,5,FALSE)*F39*H39,V39),"")</f>
        <v/>
      </c>
      <c r="X39" s="127"/>
      <c r="Y39" s="65">
        <f t="shared" si="2"/>
        <v>0</v>
      </c>
      <c r="Z39" s="65">
        <f t="shared" si="1"/>
        <v>0</v>
      </c>
      <c r="AC39" s="188" t="str">
        <f t="shared" si="3"/>
        <v/>
      </c>
      <c r="AD39" s="188"/>
      <c r="AE39" s="19" t="s">
        <v>213</v>
      </c>
      <c r="AG39" s="65">
        <f t="shared" si="4"/>
        <v>0</v>
      </c>
      <c r="AH39" s="65">
        <f t="shared" si="5"/>
        <v>0</v>
      </c>
    </row>
    <row r="40" spans="1:34" x14ac:dyDescent="0.25">
      <c r="A40" s="66">
        <f t="shared" si="6"/>
        <v>33</v>
      </c>
      <c r="B40" s="69"/>
      <c r="C40" s="66" t="e">
        <f>VLOOKUP(B40,'Measure&amp;Incentive Picklist'!E:J,2,FALSE)</f>
        <v>#N/A</v>
      </c>
      <c r="D40" s="79"/>
      <c r="E40" s="220"/>
      <c r="F40" s="70"/>
      <c r="G40" s="70"/>
      <c r="H40" s="70"/>
      <c r="I40" s="70"/>
      <c r="J40" s="70"/>
      <c r="K40" s="69"/>
      <c r="L40" s="69"/>
      <c r="M40" s="69"/>
      <c r="N40" s="65" t="e">
        <f>VLOOKUP(M40,'HVAC Picklist'!$A$2:$C$61,3,FALSE)</f>
        <v>#N/A</v>
      </c>
      <c r="O40" s="65" t="e">
        <f>VLOOKUP(M40,'HVAC Picklist'!$A$2:$D$61,4,FALSE)</f>
        <v>#N/A</v>
      </c>
      <c r="P40" s="69"/>
      <c r="Q40" s="83"/>
      <c r="R40" s="69"/>
      <c r="S40" s="69"/>
      <c r="T40" s="71"/>
      <c r="U40" s="71"/>
      <c r="V40" s="72" t="str">
        <f t="shared" si="0"/>
        <v/>
      </c>
      <c r="W40" s="85" t="str">
        <f>IFERROR(MIN(VLOOKUP($B40,'Measure&amp;Incentive Picklist'!$E:$J,5,FALSE)*F40*H40,V40),"")</f>
        <v/>
      </c>
      <c r="X40" s="127"/>
      <c r="Y40" s="65">
        <f t="shared" si="2"/>
        <v>0</v>
      </c>
      <c r="Z40" s="65">
        <f t="shared" ref="Z40:Z71" si="7">IF(AND(B40&gt;0,ISERROR(Y112)),1,0)</f>
        <v>0</v>
      </c>
      <c r="AC40" s="188" t="str">
        <f t="shared" si="3"/>
        <v/>
      </c>
      <c r="AD40" s="188"/>
      <c r="AE40" s="19" t="s">
        <v>214</v>
      </c>
      <c r="AG40" s="65">
        <f t="shared" si="4"/>
        <v>0</v>
      </c>
      <c r="AH40" s="65">
        <f t="shared" si="5"/>
        <v>0</v>
      </c>
    </row>
    <row r="41" spans="1:34" x14ac:dyDescent="0.25">
      <c r="A41" s="66">
        <f t="shared" si="6"/>
        <v>34</v>
      </c>
      <c r="B41" s="69"/>
      <c r="C41" s="66" t="e">
        <f>VLOOKUP(B41,'Measure&amp;Incentive Picklist'!E:J,2,FALSE)</f>
        <v>#N/A</v>
      </c>
      <c r="D41" s="79"/>
      <c r="E41" s="220"/>
      <c r="F41" s="70"/>
      <c r="G41" s="70"/>
      <c r="H41" s="70"/>
      <c r="I41" s="70"/>
      <c r="J41" s="70"/>
      <c r="K41" s="69"/>
      <c r="L41" s="69"/>
      <c r="M41" s="69"/>
      <c r="N41" s="65" t="e">
        <f>VLOOKUP(M41,'HVAC Picklist'!$A$2:$C$61,3,FALSE)</f>
        <v>#N/A</v>
      </c>
      <c r="O41" s="65" t="e">
        <f>VLOOKUP(M41,'HVAC Picklist'!$A$2:$D$61,4,FALSE)</f>
        <v>#N/A</v>
      </c>
      <c r="P41" s="69"/>
      <c r="Q41" s="83"/>
      <c r="R41" s="69"/>
      <c r="S41" s="69"/>
      <c r="T41" s="71"/>
      <c r="U41" s="71"/>
      <c r="V41" s="72" t="str">
        <f t="shared" si="0"/>
        <v/>
      </c>
      <c r="W41" s="85" t="str">
        <f>IFERROR(MIN(VLOOKUP($B41,'Measure&amp;Incentive Picklist'!$E:$J,5,FALSE)*F41*H41,V41),"")</f>
        <v/>
      </c>
      <c r="X41" s="127"/>
      <c r="Y41" s="65">
        <f t="shared" si="2"/>
        <v>0</v>
      </c>
      <c r="Z41" s="65">
        <f t="shared" si="7"/>
        <v>0</v>
      </c>
      <c r="AC41" s="188" t="str">
        <f t="shared" si="3"/>
        <v/>
      </c>
      <c r="AD41" s="188"/>
      <c r="AE41" s="19" t="s">
        <v>215</v>
      </c>
      <c r="AG41" s="65">
        <f t="shared" si="4"/>
        <v>0</v>
      </c>
      <c r="AH41" s="65">
        <f t="shared" si="5"/>
        <v>0</v>
      </c>
    </row>
    <row r="42" spans="1:34" x14ac:dyDescent="0.25">
      <c r="A42" s="66">
        <f t="shared" si="6"/>
        <v>35</v>
      </c>
      <c r="B42" s="69"/>
      <c r="C42" s="66" t="e">
        <f>VLOOKUP(B42,'Measure&amp;Incentive Picklist'!E:J,2,FALSE)</f>
        <v>#N/A</v>
      </c>
      <c r="D42" s="79"/>
      <c r="E42" s="220"/>
      <c r="F42" s="70"/>
      <c r="G42" s="70"/>
      <c r="H42" s="70"/>
      <c r="I42" s="70"/>
      <c r="J42" s="70"/>
      <c r="K42" s="69"/>
      <c r="L42" s="69"/>
      <c r="M42" s="69"/>
      <c r="N42" s="65" t="e">
        <f>VLOOKUP(M42,'HVAC Picklist'!$A$2:$C$61,3,FALSE)</f>
        <v>#N/A</v>
      </c>
      <c r="O42" s="65" t="e">
        <f>VLOOKUP(M42,'HVAC Picklist'!$A$2:$D$61,4,FALSE)</f>
        <v>#N/A</v>
      </c>
      <c r="P42" s="69"/>
      <c r="Q42" s="83"/>
      <c r="R42" s="69"/>
      <c r="S42" s="69"/>
      <c r="T42" s="71"/>
      <c r="U42" s="71"/>
      <c r="V42" s="72" t="str">
        <f t="shared" si="0"/>
        <v/>
      </c>
      <c r="W42" s="85" t="str">
        <f>IFERROR(MIN(VLOOKUP($B42,'Measure&amp;Incentive Picklist'!$E:$J,5,FALSE)*F42*H42,V42),"")</f>
        <v/>
      </c>
      <c r="X42" s="127"/>
      <c r="Y42" s="65">
        <f t="shared" si="2"/>
        <v>0</v>
      </c>
      <c r="Z42" s="65">
        <f t="shared" si="7"/>
        <v>0</v>
      </c>
      <c r="AC42" s="188" t="str">
        <f t="shared" si="3"/>
        <v/>
      </c>
      <c r="AD42" s="188"/>
      <c r="AE42" s="19" t="s">
        <v>216</v>
      </c>
      <c r="AG42" s="65">
        <f t="shared" si="4"/>
        <v>0</v>
      </c>
      <c r="AH42" s="65">
        <f t="shared" si="5"/>
        <v>0</v>
      </c>
    </row>
    <row r="43" spans="1:34" x14ac:dyDescent="0.25">
      <c r="A43" s="66">
        <f t="shared" si="6"/>
        <v>36</v>
      </c>
      <c r="B43" s="69"/>
      <c r="C43" s="66" t="e">
        <f>VLOOKUP(B43,'Measure&amp;Incentive Picklist'!E:J,2,FALSE)</f>
        <v>#N/A</v>
      </c>
      <c r="D43" s="79"/>
      <c r="E43" s="220"/>
      <c r="F43" s="70"/>
      <c r="G43" s="70"/>
      <c r="H43" s="70"/>
      <c r="I43" s="70"/>
      <c r="J43" s="70"/>
      <c r="K43" s="69"/>
      <c r="L43" s="69"/>
      <c r="M43" s="69"/>
      <c r="N43" s="65" t="e">
        <f>VLOOKUP(M43,'HVAC Picklist'!$A$2:$C$61,3,FALSE)</f>
        <v>#N/A</v>
      </c>
      <c r="O43" s="65" t="e">
        <f>VLOOKUP(M43,'HVAC Picklist'!$A$2:$D$61,4,FALSE)</f>
        <v>#N/A</v>
      </c>
      <c r="P43" s="69"/>
      <c r="Q43" s="83"/>
      <c r="R43" s="69"/>
      <c r="S43" s="69"/>
      <c r="T43" s="71"/>
      <c r="U43" s="71"/>
      <c r="V43" s="72" t="str">
        <f t="shared" si="0"/>
        <v/>
      </c>
      <c r="W43" s="85" t="str">
        <f>IFERROR(MIN(VLOOKUP($B43,'Measure&amp;Incentive Picklist'!$E:$J,5,FALSE)*F43*H43,V43),"")</f>
        <v/>
      </c>
      <c r="X43" s="127"/>
      <c r="Y43" s="65">
        <f t="shared" si="2"/>
        <v>0</v>
      </c>
      <c r="Z43" s="65">
        <f t="shared" si="7"/>
        <v>0</v>
      </c>
      <c r="AC43" s="188" t="str">
        <f t="shared" si="3"/>
        <v/>
      </c>
      <c r="AD43" s="188"/>
      <c r="AE43" s="19" t="s">
        <v>217</v>
      </c>
      <c r="AG43" s="65">
        <f t="shared" si="4"/>
        <v>0</v>
      </c>
      <c r="AH43" s="65">
        <f t="shared" si="5"/>
        <v>0</v>
      </c>
    </row>
    <row r="44" spans="1:34" x14ac:dyDescent="0.25">
      <c r="A44" s="66">
        <f t="shared" si="6"/>
        <v>37</v>
      </c>
      <c r="B44" s="69"/>
      <c r="C44" s="66" t="e">
        <f>VLOOKUP(B44,'Measure&amp;Incentive Picklist'!E:J,2,FALSE)</f>
        <v>#N/A</v>
      </c>
      <c r="D44" s="79"/>
      <c r="E44" s="220"/>
      <c r="F44" s="70"/>
      <c r="G44" s="70"/>
      <c r="H44" s="70"/>
      <c r="I44" s="70"/>
      <c r="J44" s="70"/>
      <c r="K44" s="69"/>
      <c r="L44" s="69"/>
      <c r="M44" s="69"/>
      <c r="N44" s="65" t="e">
        <f>VLOOKUP(M44,'HVAC Picklist'!$A$2:$C$61,3,FALSE)</f>
        <v>#N/A</v>
      </c>
      <c r="O44" s="65" t="e">
        <f>VLOOKUP(M44,'HVAC Picklist'!$A$2:$D$61,4,FALSE)</f>
        <v>#N/A</v>
      </c>
      <c r="P44" s="69"/>
      <c r="Q44" s="83"/>
      <c r="R44" s="69"/>
      <c r="S44" s="69"/>
      <c r="T44" s="71"/>
      <c r="U44" s="71"/>
      <c r="V44" s="72" t="str">
        <f t="shared" si="0"/>
        <v/>
      </c>
      <c r="W44" s="85" t="str">
        <f>IFERROR(MIN(VLOOKUP($B44,'Measure&amp;Incentive Picklist'!$E:$J,5,FALSE)*F44*H44,V44),"")</f>
        <v/>
      </c>
      <c r="X44" s="127"/>
      <c r="Y44" s="65">
        <f t="shared" si="2"/>
        <v>0</v>
      </c>
      <c r="Z44" s="65">
        <f t="shared" si="7"/>
        <v>0</v>
      </c>
      <c r="AC44" s="188" t="str">
        <f t="shared" si="3"/>
        <v/>
      </c>
      <c r="AD44" s="188"/>
      <c r="AE44" s="19" t="s">
        <v>218</v>
      </c>
      <c r="AG44" s="65">
        <f t="shared" si="4"/>
        <v>0</v>
      </c>
      <c r="AH44" s="65">
        <f t="shared" si="5"/>
        <v>0</v>
      </c>
    </row>
    <row r="45" spans="1:34" x14ac:dyDescent="0.25">
      <c r="A45" s="66">
        <f t="shared" si="6"/>
        <v>38</v>
      </c>
      <c r="B45" s="69"/>
      <c r="C45" s="66" t="e">
        <f>VLOOKUP(B45,'Measure&amp;Incentive Picklist'!E:J,2,FALSE)</f>
        <v>#N/A</v>
      </c>
      <c r="D45" s="79"/>
      <c r="E45" s="220"/>
      <c r="F45" s="70"/>
      <c r="G45" s="70"/>
      <c r="H45" s="70"/>
      <c r="I45" s="70"/>
      <c r="J45" s="70"/>
      <c r="K45" s="69"/>
      <c r="L45" s="69"/>
      <c r="M45" s="69"/>
      <c r="N45" s="65" t="e">
        <f>VLOOKUP(M45,'HVAC Picklist'!$A$2:$C$61,3,FALSE)</f>
        <v>#N/A</v>
      </c>
      <c r="O45" s="65" t="e">
        <f>VLOOKUP(M45,'HVAC Picklist'!$A$2:$D$61,4,FALSE)</f>
        <v>#N/A</v>
      </c>
      <c r="P45" s="69"/>
      <c r="Q45" s="83"/>
      <c r="R45" s="69"/>
      <c r="S45" s="69"/>
      <c r="T45" s="71"/>
      <c r="U45" s="71"/>
      <c r="V45" s="72" t="str">
        <f t="shared" si="0"/>
        <v/>
      </c>
      <c r="W45" s="85" t="str">
        <f>IFERROR(MIN(VLOOKUP($B45,'Measure&amp;Incentive Picklist'!$E:$J,5,FALSE)*F45*H45,V45),"")</f>
        <v/>
      </c>
      <c r="X45" s="127"/>
      <c r="Y45" s="65">
        <f t="shared" si="2"/>
        <v>0</v>
      </c>
      <c r="Z45" s="65">
        <f t="shared" si="7"/>
        <v>0</v>
      </c>
      <c r="AC45" s="188" t="str">
        <f t="shared" si="3"/>
        <v/>
      </c>
      <c r="AD45" s="188"/>
      <c r="AE45" s="19" t="s">
        <v>219</v>
      </c>
      <c r="AG45" s="65">
        <f t="shared" si="4"/>
        <v>0</v>
      </c>
      <c r="AH45" s="65">
        <f t="shared" si="5"/>
        <v>0</v>
      </c>
    </row>
    <row r="46" spans="1:34" x14ac:dyDescent="0.25">
      <c r="A46" s="66">
        <f t="shared" si="6"/>
        <v>39</v>
      </c>
      <c r="B46" s="69"/>
      <c r="C46" s="66" t="e">
        <f>VLOOKUP(B46,'Measure&amp;Incentive Picklist'!E:J,2,FALSE)</f>
        <v>#N/A</v>
      </c>
      <c r="D46" s="79"/>
      <c r="E46" s="220"/>
      <c r="F46" s="70"/>
      <c r="G46" s="70"/>
      <c r="H46" s="70"/>
      <c r="I46" s="70"/>
      <c r="J46" s="70"/>
      <c r="K46" s="69"/>
      <c r="L46" s="69"/>
      <c r="M46" s="69"/>
      <c r="N46" s="65" t="e">
        <f>VLOOKUP(M46,'HVAC Picklist'!$A$2:$C$61,3,FALSE)</f>
        <v>#N/A</v>
      </c>
      <c r="O46" s="65" t="e">
        <f>VLOOKUP(M46,'HVAC Picklist'!$A$2:$D$61,4,FALSE)</f>
        <v>#N/A</v>
      </c>
      <c r="P46" s="69"/>
      <c r="Q46" s="83"/>
      <c r="R46" s="69"/>
      <c r="S46" s="69"/>
      <c r="T46" s="71"/>
      <c r="U46" s="71"/>
      <c r="V46" s="72" t="str">
        <f t="shared" si="0"/>
        <v/>
      </c>
      <c r="W46" s="85" t="str">
        <f>IFERROR(MIN(VLOOKUP($B46,'Measure&amp;Incentive Picklist'!$E:$J,5,FALSE)*F46*H46,V46),"")</f>
        <v/>
      </c>
      <c r="X46" s="127"/>
      <c r="Y46" s="65">
        <f t="shared" si="2"/>
        <v>0</v>
      </c>
      <c r="Z46" s="65">
        <f t="shared" si="7"/>
        <v>0</v>
      </c>
      <c r="AC46" s="188" t="str">
        <f t="shared" si="3"/>
        <v/>
      </c>
      <c r="AD46" s="188"/>
      <c r="AE46" s="19" t="s">
        <v>220</v>
      </c>
      <c r="AG46" s="65">
        <f t="shared" si="4"/>
        <v>0</v>
      </c>
      <c r="AH46" s="65">
        <f t="shared" si="5"/>
        <v>0</v>
      </c>
    </row>
    <row r="47" spans="1:34" x14ac:dyDescent="0.25">
      <c r="A47" s="66">
        <f t="shared" si="6"/>
        <v>40</v>
      </c>
      <c r="B47" s="69"/>
      <c r="C47" s="66" t="e">
        <f>VLOOKUP(B47,'Measure&amp;Incentive Picklist'!E:J,2,FALSE)</f>
        <v>#N/A</v>
      </c>
      <c r="D47" s="79"/>
      <c r="E47" s="220"/>
      <c r="F47" s="70"/>
      <c r="G47" s="70"/>
      <c r="H47" s="70"/>
      <c r="I47" s="70"/>
      <c r="J47" s="70"/>
      <c r="K47" s="69"/>
      <c r="L47" s="69"/>
      <c r="M47" s="69"/>
      <c r="N47" s="65" t="e">
        <f>VLOOKUP(M47,'HVAC Picklist'!$A$2:$C$61,3,FALSE)</f>
        <v>#N/A</v>
      </c>
      <c r="O47" s="65" t="e">
        <f>VLOOKUP(M47,'HVAC Picklist'!$A$2:$D$61,4,FALSE)</f>
        <v>#N/A</v>
      </c>
      <c r="P47" s="69"/>
      <c r="Q47" s="83"/>
      <c r="R47" s="69"/>
      <c r="S47" s="69"/>
      <c r="T47" s="71"/>
      <c r="U47" s="71"/>
      <c r="V47" s="72" t="str">
        <f t="shared" si="0"/>
        <v/>
      </c>
      <c r="W47" s="85" t="str">
        <f>IFERROR(MIN(VLOOKUP($B47,'Measure&amp;Incentive Picklist'!$E:$J,5,FALSE)*F47*H47,V47),"")</f>
        <v/>
      </c>
      <c r="X47" s="127"/>
      <c r="Y47" s="65">
        <f t="shared" si="2"/>
        <v>0</v>
      </c>
      <c r="Z47" s="65">
        <f t="shared" si="7"/>
        <v>0</v>
      </c>
      <c r="AC47" s="188" t="str">
        <f t="shared" si="3"/>
        <v/>
      </c>
      <c r="AD47" s="188"/>
      <c r="AE47" s="19" t="s">
        <v>221</v>
      </c>
      <c r="AG47" s="65">
        <f t="shared" si="4"/>
        <v>0</v>
      </c>
      <c r="AH47" s="65">
        <f t="shared" si="5"/>
        <v>0</v>
      </c>
    </row>
    <row r="48" spans="1:34" x14ac:dyDescent="0.25">
      <c r="A48" s="66">
        <f t="shared" si="6"/>
        <v>41</v>
      </c>
      <c r="B48" s="69"/>
      <c r="C48" s="66" t="e">
        <f>VLOOKUP(B48,'Measure&amp;Incentive Picklist'!E:J,2,FALSE)</f>
        <v>#N/A</v>
      </c>
      <c r="D48" s="79"/>
      <c r="E48" s="220"/>
      <c r="F48" s="70"/>
      <c r="G48" s="70"/>
      <c r="H48" s="70"/>
      <c r="I48" s="70"/>
      <c r="J48" s="70"/>
      <c r="K48" s="69"/>
      <c r="L48" s="69"/>
      <c r="M48" s="69"/>
      <c r="N48" s="65" t="e">
        <f>VLOOKUP(M48,'HVAC Picklist'!$A$2:$C$61,3,FALSE)</f>
        <v>#N/A</v>
      </c>
      <c r="O48" s="65" t="e">
        <f>VLOOKUP(M48,'HVAC Picklist'!$A$2:$D$61,4,FALSE)</f>
        <v>#N/A</v>
      </c>
      <c r="P48" s="69"/>
      <c r="Q48" s="83"/>
      <c r="R48" s="69"/>
      <c r="S48" s="69"/>
      <c r="T48" s="71"/>
      <c r="U48" s="71"/>
      <c r="V48" s="72" t="str">
        <f t="shared" si="0"/>
        <v/>
      </c>
      <c r="W48" s="85" t="str">
        <f>IFERROR(MIN(VLOOKUP($B48,'Measure&amp;Incentive Picklist'!$E:$J,5,FALSE)*F48*H48,V48),"")</f>
        <v/>
      </c>
      <c r="X48" s="127"/>
      <c r="Y48" s="65">
        <f t="shared" si="2"/>
        <v>0</v>
      </c>
      <c r="Z48" s="65">
        <f t="shared" si="7"/>
        <v>0</v>
      </c>
      <c r="AC48" s="188" t="str">
        <f t="shared" si="3"/>
        <v/>
      </c>
      <c r="AD48" s="188"/>
      <c r="AE48" s="19" t="s">
        <v>222</v>
      </c>
      <c r="AG48" s="65">
        <f t="shared" si="4"/>
        <v>0</v>
      </c>
      <c r="AH48" s="65">
        <f t="shared" si="5"/>
        <v>0</v>
      </c>
    </row>
    <row r="49" spans="1:34" x14ac:dyDescent="0.25">
      <c r="A49" s="66">
        <f t="shared" si="6"/>
        <v>42</v>
      </c>
      <c r="B49" s="69"/>
      <c r="C49" s="66" t="e">
        <f>VLOOKUP(B49,'Measure&amp;Incentive Picklist'!E:J,2,FALSE)</f>
        <v>#N/A</v>
      </c>
      <c r="D49" s="79"/>
      <c r="E49" s="220"/>
      <c r="F49" s="70"/>
      <c r="G49" s="70"/>
      <c r="H49" s="70"/>
      <c r="I49" s="70"/>
      <c r="J49" s="70"/>
      <c r="K49" s="69"/>
      <c r="L49" s="69"/>
      <c r="M49" s="69"/>
      <c r="N49" s="65" t="e">
        <f>VLOOKUP(M49,'HVAC Picklist'!$A$2:$C$61,3,FALSE)</f>
        <v>#N/A</v>
      </c>
      <c r="O49" s="65" t="e">
        <f>VLOOKUP(M49,'HVAC Picklist'!$A$2:$D$61,4,FALSE)</f>
        <v>#N/A</v>
      </c>
      <c r="P49" s="69"/>
      <c r="Q49" s="83"/>
      <c r="R49" s="69"/>
      <c r="S49" s="69"/>
      <c r="T49" s="71"/>
      <c r="U49" s="71"/>
      <c r="V49" s="72" t="str">
        <f t="shared" si="0"/>
        <v/>
      </c>
      <c r="W49" s="85" t="str">
        <f>IFERROR(MIN(VLOOKUP($B49,'Measure&amp;Incentive Picklist'!$E:$J,5,FALSE)*F49*H49,V49),"")</f>
        <v/>
      </c>
      <c r="X49" s="127"/>
      <c r="Y49" s="65">
        <f t="shared" si="2"/>
        <v>0</v>
      </c>
      <c r="Z49" s="65">
        <f t="shared" si="7"/>
        <v>0</v>
      </c>
      <c r="AC49" s="188" t="str">
        <f t="shared" si="3"/>
        <v/>
      </c>
      <c r="AD49" s="188"/>
      <c r="AE49" s="19" t="s">
        <v>223</v>
      </c>
      <c r="AG49" s="65">
        <f t="shared" si="4"/>
        <v>0</v>
      </c>
      <c r="AH49" s="65">
        <f t="shared" si="5"/>
        <v>0</v>
      </c>
    </row>
    <row r="50" spans="1:34" x14ac:dyDescent="0.25">
      <c r="A50" s="66">
        <f t="shared" si="6"/>
        <v>43</v>
      </c>
      <c r="B50" s="69"/>
      <c r="C50" s="66" t="e">
        <f>VLOOKUP(B50,'Measure&amp;Incentive Picklist'!E:J,2,FALSE)</f>
        <v>#N/A</v>
      </c>
      <c r="D50" s="79"/>
      <c r="E50" s="220"/>
      <c r="F50" s="70"/>
      <c r="G50" s="70"/>
      <c r="H50" s="70"/>
      <c r="I50" s="70"/>
      <c r="J50" s="70"/>
      <c r="K50" s="69"/>
      <c r="L50" s="69"/>
      <c r="M50" s="69"/>
      <c r="N50" s="65" t="e">
        <f>VLOOKUP(M50,'HVAC Picklist'!$A$2:$C$61,3,FALSE)</f>
        <v>#N/A</v>
      </c>
      <c r="O50" s="65" t="e">
        <f>VLOOKUP(M50,'HVAC Picklist'!$A$2:$D$61,4,FALSE)</f>
        <v>#N/A</v>
      </c>
      <c r="P50" s="69"/>
      <c r="Q50" s="83"/>
      <c r="R50" s="69"/>
      <c r="S50" s="69"/>
      <c r="T50" s="71"/>
      <c r="U50" s="71"/>
      <c r="V50" s="72" t="str">
        <f t="shared" si="0"/>
        <v/>
      </c>
      <c r="W50" s="85" t="str">
        <f>IFERROR(MIN(VLOOKUP($B50,'Measure&amp;Incentive Picklist'!$E:$J,5,FALSE)*F50*H50,V50),"")</f>
        <v/>
      </c>
      <c r="X50" s="127"/>
      <c r="Y50" s="65">
        <f t="shared" si="2"/>
        <v>0</v>
      </c>
      <c r="Z50" s="65">
        <f t="shared" si="7"/>
        <v>0</v>
      </c>
      <c r="AC50" s="188" t="str">
        <f t="shared" si="3"/>
        <v/>
      </c>
      <c r="AD50" s="188"/>
      <c r="AE50" s="19" t="s">
        <v>224</v>
      </c>
      <c r="AG50" s="65">
        <f t="shared" si="4"/>
        <v>0</v>
      </c>
      <c r="AH50" s="65">
        <f t="shared" si="5"/>
        <v>0</v>
      </c>
    </row>
    <row r="51" spans="1:34" x14ac:dyDescent="0.25">
      <c r="A51" s="66">
        <f t="shared" si="6"/>
        <v>44</v>
      </c>
      <c r="B51" s="69"/>
      <c r="C51" s="66" t="e">
        <f>VLOOKUP(B51,'Measure&amp;Incentive Picklist'!E:J,2,FALSE)</f>
        <v>#N/A</v>
      </c>
      <c r="D51" s="79"/>
      <c r="E51" s="220"/>
      <c r="F51" s="70"/>
      <c r="G51" s="70"/>
      <c r="H51" s="70"/>
      <c r="I51" s="70"/>
      <c r="J51" s="70"/>
      <c r="K51" s="69"/>
      <c r="L51" s="69"/>
      <c r="M51" s="69"/>
      <c r="N51" s="65" t="e">
        <f>VLOOKUP(M51,'HVAC Picklist'!$A$2:$C$61,3,FALSE)</f>
        <v>#N/A</v>
      </c>
      <c r="O51" s="65" t="e">
        <f>VLOOKUP(M51,'HVAC Picklist'!$A$2:$D$61,4,FALSE)</f>
        <v>#N/A</v>
      </c>
      <c r="P51" s="69"/>
      <c r="Q51" s="83"/>
      <c r="R51" s="69"/>
      <c r="S51" s="69"/>
      <c r="T51" s="71"/>
      <c r="U51" s="71"/>
      <c r="V51" s="72" t="str">
        <f t="shared" si="0"/>
        <v/>
      </c>
      <c r="W51" s="85" t="str">
        <f>IFERROR(MIN(VLOOKUP($B51,'Measure&amp;Incentive Picklist'!$E:$J,5,FALSE)*F51*H51,V51),"")</f>
        <v/>
      </c>
      <c r="X51" s="127"/>
      <c r="Y51" s="65">
        <f t="shared" si="2"/>
        <v>0</v>
      </c>
      <c r="Z51" s="65">
        <f t="shared" si="7"/>
        <v>0</v>
      </c>
      <c r="AC51" s="188" t="str">
        <f t="shared" si="3"/>
        <v/>
      </c>
      <c r="AD51" s="188"/>
      <c r="AE51" s="19" t="s">
        <v>226</v>
      </c>
      <c r="AG51" s="65">
        <f t="shared" si="4"/>
        <v>0</v>
      </c>
      <c r="AH51" s="65">
        <f t="shared" si="5"/>
        <v>0</v>
      </c>
    </row>
    <row r="52" spans="1:34" x14ac:dyDescent="0.25">
      <c r="A52" s="66">
        <f t="shared" si="6"/>
        <v>45</v>
      </c>
      <c r="B52" s="69"/>
      <c r="C52" s="66" t="e">
        <f>VLOOKUP(B52,'Measure&amp;Incentive Picklist'!E:J,2,FALSE)</f>
        <v>#N/A</v>
      </c>
      <c r="D52" s="79"/>
      <c r="E52" s="220"/>
      <c r="F52" s="70"/>
      <c r="G52" s="70"/>
      <c r="H52" s="70"/>
      <c r="I52" s="70"/>
      <c r="J52" s="70"/>
      <c r="K52" s="69"/>
      <c r="L52" s="69"/>
      <c r="M52" s="69"/>
      <c r="N52" s="65" t="e">
        <f>VLOOKUP(M52,'HVAC Picklist'!$A$2:$C$61,3,FALSE)</f>
        <v>#N/A</v>
      </c>
      <c r="O52" s="65" t="e">
        <f>VLOOKUP(M52,'HVAC Picklist'!$A$2:$D$61,4,FALSE)</f>
        <v>#N/A</v>
      </c>
      <c r="P52" s="69"/>
      <c r="Q52" s="83"/>
      <c r="R52" s="69"/>
      <c r="S52" s="69"/>
      <c r="T52" s="71"/>
      <c r="U52" s="71"/>
      <c r="V52" s="72" t="str">
        <f t="shared" si="0"/>
        <v/>
      </c>
      <c r="W52" s="85" t="str">
        <f>IFERROR(MIN(VLOOKUP($B52,'Measure&amp;Incentive Picklist'!$E:$J,5,FALSE)*F52*H52,V52),"")</f>
        <v/>
      </c>
      <c r="X52" s="127"/>
      <c r="Y52" s="65">
        <f t="shared" si="2"/>
        <v>0</v>
      </c>
      <c r="Z52" s="65">
        <f t="shared" si="7"/>
        <v>0</v>
      </c>
      <c r="AC52" s="188" t="str">
        <f t="shared" si="3"/>
        <v/>
      </c>
      <c r="AD52" s="188"/>
      <c r="AE52" s="19" t="s">
        <v>227</v>
      </c>
      <c r="AG52" s="65">
        <f t="shared" si="4"/>
        <v>0</v>
      </c>
      <c r="AH52" s="65">
        <f t="shared" si="5"/>
        <v>0</v>
      </c>
    </row>
    <row r="53" spans="1:34" x14ac:dyDescent="0.25">
      <c r="A53" s="66">
        <f t="shared" si="6"/>
        <v>46</v>
      </c>
      <c r="B53" s="69"/>
      <c r="C53" s="66" t="e">
        <f>VLOOKUP(B53,'Measure&amp;Incentive Picklist'!E:J,2,FALSE)</f>
        <v>#N/A</v>
      </c>
      <c r="D53" s="79"/>
      <c r="E53" s="220"/>
      <c r="F53" s="70"/>
      <c r="G53" s="70"/>
      <c r="H53" s="70"/>
      <c r="I53" s="70"/>
      <c r="J53" s="70"/>
      <c r="K53" s="69"/>
      <c r="L53" s="69"/>
      <c r="M53" s="69"/>
      <c r="N53" s="65" t="e">
        <f>VLOOKUP(M53,'HVAC Picklist'!$A$2:$C$61,3,FALSE)</f>
        <v>#N/A</v>
      </c>
      <c r="O53" s="65" t="e">
        <f>VLOOKUP(M53,'HVAC Picklist'!$A$2:$D$61,4,FALSE)</f>
        <v>#N/A</v>
      </c>
      <c r="P53" s="69"/>
      <c r="Q53" s="83"/>
      <c r="R53" s="69"/>
      <c r="S53" s="69"/>
      <c r="T53" s="71"/>
      <c r="U53" s="71"/>
      <c r="V53" s="72" t="str">
        <f t="shared" si="0"/>
        <v/>
      </c>
      <c r="W53" s="85" t="str">
        <f>IFERROR(MIN(VLOOKUP($B53,'Measure&amp;Incentive Picklist'!$E:$J,5,FALSE)*F53*H53,V53),"")</f>
        <v/>
      </c>
      <c r="X53" s="127"/>
      <c r="Y53" s="65">
        <f t="shared" si="2"/>
        <v>0</v>
      </c>
      <c r="Z53" s="65">
        <f t="shared" si="7"/>
        <v>0</v>
      </c>
      <c r="AC53" s="188" t="str">
        <f t="shared" si="3"/>
        <v/>
      </c>
      <c r="AD53" s="188"/>
      <c r="AE53" s="19" t="s">
        <v>225</v>
      </c>
      <c r="AG53" s="65">
        <f t="shared" si="4"/>
        <v>0</v>
      </c>
      <c r="AH53" s="65">
        <f t="shared" si="5"/>
        <v>0</v>
      </c>
    </row>
    <row r="54" spans="1:34" x14ac:dyDescent="0.25">
      <c r="A54" s="66">
        <f t="shared" si="6"/>
        <v>47</v>
      </c>
      <c r="B54" s="69"/>
      <c r="C54" s="66" t="e">
        <f>VLOOKUP(B54,'Measure&amp;Incentive Picklist'!E:J,2,FALSE)</f>
        <v>#N/A</v>
      </c>
      <c r="D54" s="79"/>
      <c r="E54" s="220"/>
      <c r="F54" s="70"/>
      <c r="G54" s="70"/>
      <c r="H54" s="70"/>
      <c r="I54" s="70"/>
      <c r="J54" s="70"/>
      <c r="K54" s="69"/>
      <c r="L54" s="69"/>
      <c r="M54" s="69"/>
      <c r="N54" s="65" t="e">
        <f>VLOOKUP(M54,'HVAC Picklist'!$A$2:$C$61,3,FALSE)</f>
        <v>#N/A</v>
      </c>
      <c r="O54" s="65" t="e">
        <f>VLOOKUP(M54,'HVAC Picklist'!$A$2:$D$61,4,FALSE)</f>
        <v>#N/A</v>
      </c>
      <c r="P54" s="69"/>
      <c r="Q54" s="83"/>
      <c r="R54" s="69"/>
      <c r="S54" s="69"/>
      <c r="T54" s="71"/>
      <c r="U54" s="71"/>
      <c r="V54" s="72" t="str">
        <f t="shared" si="0"/>
        <v/>
      </c>
      <c r="W54" s="85" t="str">
        <f>IFERROR(MIN(VLOOKUP($B54,'Measure&amp;Incentive Picklist'!$E:$J,5,FALSE)*F54*H54,V54),"")</f>
        <v/>
      </c>
      <c r="X54" s="127"/>
      <c r="Y54" s="65">
        <f t="shared" si="2"/>
        <v>0</v>
      </c>
      <c r="Z54" s="65">
        <f t="shared" si="7"/>
        <v>0</v>
      </c>
      <c r="AC54" s="188" t="str">
        <f t="shared" si="3"/>
        <v/>
      </c>
      <c r="AD54" s="188"/>
      <c r="AE54" s="331" t="s">
        <v>228</v>
      </c>
      <c r="AG54" s="65">
        <f t="shared" si="4"/>
        <v>0</v>
      </c>
      <c r="AH54" s="65">
        <f t="shared" si="5"/>
        <v>0</v>
      </c>
    </row>
    <row r="55" spans="1:34" x14ac:dyDescent="0.25">
      <c r="A55" s="66">
        <f t="shared" si="6"/>
        <v>48</v>
      </c>
      <c r="B55" s="69"/>
      <c r="C55" s="66" t="e">
        <f>VLOOKUP(B55,'Measure&amp;Incentive Picklist'!E:J,2,FALSE)</f>
        <v>#N/A</v>
      </c>
      <c r="D55" s="79"/>
      <c r="E55" s="220"/>
      <c r="F55" s="70"/>
      <c r="G55" s="70"/>
      <c r="H55" s="70"/>
      <c r="I55" s="70"/>
      <c r="J55" s="70"/>
      <c r="K55" s="69"/>
      <c r="L55" s="69"/>
      <c r="M55" s="69"/>
      <c r="N55" s="65" t="e">
        <f>VLOOKUP(M55,'HVAC Picklist'!$A$2:$C$61,3,FALSE)</f>
        <v>#N/A</v>
      </c>
      <c r="O55" s="65" t="e">
        <f>VLOOKUP(M55,'HVAC Picklist'!$A$2:$D$61,4,FALSE)</f>
        <v>#N/A</v>
      </c>
      <c r="P55" s="69"/>
      <c r="Q55" s="83"/>
      <c r="R55" s="69"/>
      <c r="S55" s="69"/>
      <c r="T55" s="71"/>
      <c r="U55" s="71"/>
      <c r="V55" s="72" t="str">
        <f t="shared" si="0"/>
        <v/>
      </c>
      <c r="W55" s="85" t="str">
        <f>IFERROR(MIN(VLOOKUP($B55,'Measure&amp;Incentive Picklist'!$E:$J,5,FALSE)*F55*H55,V55),"")</f>
        <v/>
      </c>
      <c r="X55" s="127"/>
      <c r="Y55" s="65">
        <f t="shared" si="2"/>
        <v>0</v>
      </c>
      <c r="Z55" s="65">
        <f t="shared" si="7"/>
        <v>0</v>
      </c>
      <c r="AC55" s="188" t="str">
        <f t="shared" si="3"/>
        <v/>
      </c>
      <c r="AD55" s="188"/>
      <c r="AE55" s="331" t="s">
        <v>229</v>
      </c>
      <c r="AG55" s="65">
        <f t="shared" si="4"/>
        <v>0</v>
      </c>
      <c r="AH55" s="65">
        <f t="shared" si="5"/>
        <v>0</v>
      </c>
    </row>
    <row r="56" spans="1:34" x14ac:dyDescent="0.25">
      <c r="A56" s="66">
        <f t="shared" si="6"/>
        <v>49</v>
      </c>
      <c r="B56" s="69"/>
      <c r="C56" s="66" t="e">
        <f>VLOOKUP(B56,'Measure&amp;Incentive Picklist'!E:J,2,FALSE)</f>
        <v>#N/A</v>
      </c>
      <c r="D56" s="79"/>
      <c r="E56" s="220"/>
      <c r="F56" s="70"/>
      <c r="G56" s="70"/>
      <c r="H56" s="70"/>
      <c r="I56" s="70"/>
      <c r="J56" s="70"/>
      <c r="K56" s="69"/>
      <c r="L56" s="69"/>
      <c r="M56" s="69"/>
      <c r="N56" s="65" t="e">
        <f>VLOOKUP(M56,'HVAC Picklist'!$A$2:$C$61,3,FALSE)</f>
        <v>#N/A</v>
      </c>
      <c r="O56" s="65" t="e">
        <f>VLOOKUP(M56,'HVAC Picklist'!$A$2:$D$61,4,FALSE)</f>
        <v>#N/A</v>
      </c>
      <c r="P56" s="69"/>
      <c r="Q56" s="83"/>
      <c r="R56" s="69"/>
      <c r="S56" s="69"/>
      <c r="T56" s="71"/>
      <c r="U56" s="71"/>
      <c r="V56" s="72" t="str">
        <f t="shared" si="0"/>
        <v/>
      </c>
      <c r="W56" s="85" t="str">
        <f>IFERROR(MIN(VLOOKUP($B56,'Measure&amp;Incentive Picklist'!$E:$J,5,FALSE)*F56*H56,V56),"")</f>
        <v/>
      </c>
      <c r="X56" s="127"/>
      <c r="Y56" s="65">
        <f t="shared" si="2"/>
        <v>0</v>
      </c>
      <c r="Z56" s="65">
        <f t="shared" si="7"/>
        <v>0</v>
      </c>
      <c r="AC56" s="188" t="str">
        <f t="shared" si="3"/>
        <v/>
      </c>
      <c r="AD56" s="188"/>
      <c r="AE56" s="331" t="s">
        <v>232</v>
      </c>
      <c r="AG56" s="65">
        <f t="shared" si="4"/>
        <v>0</v>
      </c>
      <c r="AH56" s="65">
        <f t="shared" si="5"/>
        <v>0</v>
      </c>
    </row>
    <row r="57" spans="1:34" x14ac:dyDescent="0.25">
      <c r="A57" s="66">
        <f t="shared" si="6"/>
        <v>50</v>
      </c>
      <c r="B57" s="69"/>
      <c r="C57" s="66" t="e">
        <f>VLOOKUP(B57,'Measure&amp;Incentive Picklist'!E:J,2,FALSE)</f>
        <v>#N/A</v>
      </c>
      <c r="D57" s="79"/>
      <c r="E57" s="220"/>
      <c r="F57" s="70"/>
      <c r="G57" s="70"/>
      <c r="H57" s="70"/>
      <c r="I57" s="70"/>
      <c r="J57" s="70"/>
      <c r="K57" s="69"/>
      <c r="L57" s="69"/>
      <c r="M57" s="69"/>
      <c r="N57" s="65" t="e">
        <f>VLOOKUP(M57,'HVAC Picklist'!$A$2:$C$61,3,FALSE)</f>
        <v>#N/A</v>
      </c>
      <c r="O57" s="65" t="e">
        <f>VLOOKUP(M57,'HVAC Picklist'!$A$2:$D$61,4,FALSE)</f>
        <v>#N/A</v>
      </c>
      <c r="P57" s="69"/>
      <c r="Q57" s="83"/>
      <c r="R57" s="69"/>
      <c r="S57" s="69"/>
      <c r="T57" s="71"/>
      <c r="U57" s="71"/>
      <c r="V57" s="72" t="str">
        <f t="shared" si="0"/>
        <v/>
      </c>
      <c r="W57" s="85" t="str">
        <f>IFERROR(MIN(VLOOKUP($B57,'Measure&amp;Incentive Picklist'!$E:$J,5,FALSE)*F57*H57,V57),"")</f>
        <v/>
      </c>
      <c r="X57" s="127"/>
      <c r="Y57" s="65">
        <f t="shared" si="2"/>
        <v>0</v>
      </c>
      <c r="Z57" s="65">
        <f t="shared" si="7"/>
        <v>0</v>
      </c>
      <c r="AC57" s="188" t="str">
        <f t="shared" si="3"/>
        <v/>
      </c>
      <c r="AD57" s="188"/>
      <c r="AE57" s="331" t="s">
        <v>233</v>
      </c>
      <c r="AG57" s="65">
        <f t="shared" si="4"/>
        <v>0</v>
      </c>
      <c r="AH57" s="65">
        <f t="shared" si="5"/>
        <v>0</v>
      </c>
    </row>
    <row r="58" spans="1:34" x14ac:dyDescent="0.25">
      <c r="A58" s="66">
        <f t="shared" si="6"/>
        <v>51</v>
      </c>
      <c r="B58" s="69"/>
      <c r="C58" s="66" t="e">
        <f>VLOOKUP(B58,'Measure&amp;Incentive Picklist'!E:J,2,FALSE)</f>
        <v>#N/A</v>
      </c>
      <c r="D58" s="79"/>
      <c r="E58" s="220"/>
      <c r="F58" s="70"/>
      <c r="G58" s="70"/>
      <c r="H58" s="70"/>
      <c r="I58" s="70"/>
      <c r="J58" s="70"/>
      <c r="K58" s="69"/>
      <c r="L58" s="69"/>
      <c r="M58" s="69"/>
      <c r="N58" s="65" t="e">
        <f>VLOOKUP(M58,'HVAC Picklist'!$A$2:$C$61,3,FALSE)</f>
        <v>#N/A</v>
      </c>
      <c r="O58" s="65" t="e">
        <f>VLOOKUP(M58,'HVAC Picklist'!$A$2:$D$61,4,FALSE)</f>
        <v>#N/A</v>
      </c>
      <c r="P58" s="69"/>
      <c r="Q58" s="83"/>
      <c r="R58" s="69"/>
      <c r="S58" s="69"/>
      <c r="T58" s="71"/>
      <c r="U58" s="71"/>
      <c r="V58" s="72" t="str">
        <f t="shared" si="0"/>
        <v/>
      </c>
      <c r="W58" s="85" t="str">
        <f>IFERROR(MIN(VLOOKUP($B58,'Measure&amp;Incentive Picklist'!$E:$J,5,FALSE)*F58*H58,V58),"")</f>
        <v/>
      </c>
      <c r="X58" s="127"/>
      <c r="Y58" s="65">
        <f t="shared" si="2"/>
        <v>0</v>
      </c>
      <c r="Z58" s="65">
        <f t="shared" si="7"/>
        <v>0</v>
      </c>
      <c r="AC58" s="188" t="str">
        <f t="shared" si="3"/>
        <v/>
      </c>
      <c r="AD58" s="188"/>
      <c r="AE58" s="331" t="s">
        <v>234</v>
      </c>
      <c r="AG58" s="65">
        <f t="shared" si="4"/>
        <v>0</v>
      </c>
      <c r="AH58" s="65">
        <f t="shared" si="5"/>
        <v>0</v>
      </c>
    </row>
    <row r="59" spans="1:34" x14ac:dyDescent="0.25">
      <c r="A59" s="66">
        <f t="shared" si="6"/>
        <v>52</v>
      </c>
      <c r="B59" s="69"/>
      <c r="C59" s="66" t="e">
        <f>VLOOKUP(B59,'Measure&amp;Incentive Picklist'!E:J,2,FALSE)</f>
        <v>#N/A</v>
      </c>
      <c r="D59" s="79"/>
      <c r="E59" s="220"/>
      <c r="F59" s="70"/>
      <c r="G59" s="70"/>
      <c r="H59" s="70"/>
      <c r="I59" s="70"/>
      <c r="J59" s="70"/>
      <c r="K59" s="69"/>
      <c r="L59" s="69"/>
      <c r="M59" s="69"/>
      <c r="N59" s="65" t="e">
        <f>VLOOKUP(M59,'HVAC Picklist'!$A$2:$C$61,3,FALSE)</f>
        <v>#N/A</v>
      </c>
      <c r="O59" s="65" t="e">
        <f>VLOOKUP(M59,'HVAC Picklist'!$A$2:$D$61,4,FALSE)</f>
        <v>#N/A</v>
      </c>
      <c r="P59" s="69"/>
      <c r="Q59" s="83"/>
      <c r="R59" s="69"/>
      <c r="S59" s="69"/>
      <c r="T59" s="71"/>
      <c r="U59" s="71"/>
      <c r="V59" s="72" t="str">
        <f t="shared" si="0"/>
        <v/>
      </c>
      <c r="W59" s="85" t="str">
        <f>IFERROR(MIN(VLOOKUP($B59,'Measure&amp;Incentive Picklist'!$E:$J,5,FALSE)*F59*H59,V59),"")</f>
        <v/>
      </c>
      <c r="X59" s="127"/>
      <c r="Y59" s="65">
        <f t="shared" si="2"/>
        <v>0</v>
      </c>
      <c r="Z59" s="65">
        <f t="shared" si="7"/>
        <v>0</v>
      </c>
      <c r="AC59" s="188" t="str">
        <f t="shared" si="3"/>
        <v/>
      </c>
      <c r="AD59" s="188"/>
      <c r="AE59" s="331" t="s">
        <v>158</v>
      </c>
      <c r="AG59" s="65">
        <f t="shared" si="4"/>
        <v>0</v>
      </c>
      <c r="AH59" s="65">
        <f t="shared" si="5"/>
        <v>0</v>
      </c>
    </row>
    <row r="60" spans="1:34" x14ac:dyDescent="0.25">
      <c r="A60" s="66">
        <f t="shared" si="6"/>
        <v>53</v>
      </c>
      <c r="B60" s="69"/>
      <c r="C60" s="66" t="e">
        <f>VLOOKUP(B60,'Measure&amp;Incentive Picklist'!E:J,2,FALSE)</f>
        <v>#N/A</v>
      </c>
      <c r="D60" s="79"/>
      <c r="E60" s="220"/>
      <c r="F60" s="70"/>
      <c r="G60" s="70"/>
      <c r="H60" s="70"/>
      <c r="I60" s="70"/>
      <c r="J60" s="70"/>
      <c r="K60" s="69"/>
      <c r="L60" s="69"/>
      <c r="M60" s="69"/>
      <c r="N60" s="65" t="e">
        <f>VLOOKUP(M60,'HVAC Picklist'!$A$2:$C$61,3,FALSE)</f>
        <v>#N/A</v>
      </c>
      <c r="O60" s="65" t="e">
        <f>VLOOKUP(M60,'HVAC Picklist'!$A$2:$D$61,4,FALSE)</f>
        <v>#N/A</v>
      </c>
      <c r="P60" s="69"/>
      <c r="Q60" s="83"/>
      <c r="R60" s="69"/>
      <c r="S60" s="69"/>
      <c r="T60" s="71"/>
      <c r="U60" s="71"/>
      <c r="V60" s="72" t="str">
        <f t="shared" si="0"/>
        <v/>
      </c>
      <c r="W60" s="85" t="str">
        <f>IFERROR(MIN(VLOOKUP($B60,'Measure&amp;Incentive Picklist'!$E:$J,5,FALSE)*F60*H60,V60),"")</f>
        <v/>
      </c>
      <c r="X60" s="127"/>
      <c r="Y60" s="65">
        <f t="shared" si="2"/>
        <v>0</v>
      </c>
      <c r="Z60" s="65">
        <f t="shared" si="7"/>
        <v>0</v>
      </c>
      <c r="AC60" s="188" t="str">
        <f t="shared" si="3"/>
        <v/>
      </c>
      <c r="AD60" s="188"/>
      <c r="AE60" s="331" t="s">
        <v>245</v>
      </c>
      <c r="AG60" s="65">
        <f t="shared" si="4"/>
        <v>0</v>
      </c>
      <c r="AH60" s="65">
        <f t="shared" si="5"/>
        <v>0</v>
      </c>
    </row>
    <row r="61" spans="1:34" x14ac:dyDescent="0.25">
      <c r="A61" s="66">
        <f t="shared" si="6"/>
        <v>54</v>
      </c>
      <c r="B61" s="69"/>
      <c r="C61" s="66" t="e">
        <f>VLOOKUP(B61,'Measure&amp;Incentive Picklist'!E:J,2,FALSE)</f>
        <v>#N/A</v>
      </c>
      <c r="D61" s="79"/>
      <c r="E61" s="220"/>
      <c r="F61" s="70"/>
      <c r="G61" s="70"/>
      <c r="H61" s="70"/>
      <c r="I61" s="70"/>
      <c r="J61" s="70"/>
      <c r="K61" s="69"/>
      <c r="L61" s="69"/>
      <c r="M61" s="69"/>
      <c r="N61" s="65" t="e">
        <f>VLOOKUP(M61,'HVAC Picklist'!$A$2:$C$61,3,FALSE)</f>
        <v>#N/A</v>
      </c>
      <c r="O61" s="65" t="e">
        <f>VLOOKUP(M61,'HVAC Picklist'!$A$2:$D$61,4,FALSE)</f>
        <v>#N/A</v>
      </c>
      <c r="P61" s="69"/>
      <c r="Q61" s="83"/>
      <c r="R61" s="69"/>
      <c r="S61" s="69"/>
      <c r="T61" s="71"/>
      <c r="U61" s="71"/>
      <c r="V61" s="72" t="str">
        <f t="shared" si="0"/>
        <v/>
      </c>
      <c r="W61" s="85" t="str">
        <f>IFERROR(MIN(VLOOKUP($B61,'Measure&amp;Incentive Picklist'!$E:$J,5,FALSE)*F61*H61,V61),"")</f>
        <v/>
      </c>
      <c r="X61" s="127"/>
      <c r="Y61" s="65">
        <f t="shared" si="2"/>
        <v>0</v>
      </c>
      <c r="Z61" s="65">
        <f t="shared" si="7"/>
        <v>0</v>
      </c>
      <c r="AC61" s="188" t="str">
        <f t="shared" si="3"/>
        <v/>
      </c>
      <c r="AD61" s="188"/>
      <c r="AE61" s="331" t="s">
        <v>235</v>
      </c>
      <c r="AG61" s="65">
        <f t="shared" si="4"/>
        <v>0</v>
      </c>
      <c r="AH61" s="65">
        <f t="shared" si="5"/>
        <v>0</v>
      </c>
    </row>
    <row r="62" spans="1:34" x14ac:dyDescent="0.25">
      <c r="A62" s="66">
        <f t="shared" si="6"/>
        <v>55</v>
      </c>
      <c r="B62" s="69"/>
      <c r="C62" s="66" t="e">
        <f>VLOOKUP(B62,'Measure&amp;Incentive Picklist'!E:J,2,FALSE)</f>
        <v>#N/A</v>
      </c>
      <c r="D62" s="79"/>
      <c r="E62" s="220"/>
      <c r="F62" s="70"/>
      <c r="G62" s="70"/>
      <c r="H62" s="70"/>
      <c r="I62" s="70"/>
      <c r="J62" s="70"/>
      <c r="K62" s="69"/>
      <c r="L62" s="69"/>
      <c r="M62" s="69"/>
      <c r="N62" s="65" t="e">
        <f>VLOOKUP(M62,'HVAC Picklist'!$A$2:$C$61,3,FALSE)</f>
        <v>#N/A</v>
      </c>
      <c r="O62" s="65" t="e">
        <f>VLOOKUP(M62,'HVAC Picklist'!$A$2:$D$61,4,FALSE)</f>
        <v>#N/A</v>
      </c>
      <c r="P62" s="69"/>
      <c r="Q62" s="83"/>
      <c r="R62" s="69"/>
      <c r="S62" s="69"/>
      <c r="T62" s="71"/>
      <c r="U62" s="71"/>
      <c r="V62" s="72" t="str">
        <f t="shared" si="0"/>
        <v/>
      </c>
      <c r="W62" s="85" t="str">
        <f>IFERROR(MIN(VLOOKUP($B62,'Measure&amp;Incentive Picklist'!$E:$J,5,FALSE)*F62*H62,V62),"")</f>
        <v/>
      </c>
      <c r="X62" s="127"/>
      <c r="Y62" s="65">
        <f t="shared" si="2"/>
        <v>0</v>
      </c>
      <c r="Z62" s="65">
        <f t="shared" si="7"/>
        <v>0</v>
      </c>
      <c r="AC62" s="188" t="str">
        <f t="shared" si="3"/>
        <v/>
      </c>
      <c r="AD62" s="188"/>
      <c r="AE62" s="331" t="s">
        <v>236</v>
      </c>
      <c r="AG62" s="65">
        <f t="shared" si="4"/>
        <v>0</v>
      </c>
      <c r="AH62" s="65">
        <f t="shared" si="5"/>
        <v>0</v>
      </c>
    </row>
    <row r="63" spans="1:34" x14ac:dyDescent="0.25">
      <c r="A63" s="66">
        <f t="shared" si="6"/>
        <v>56</v>
      </c>
      <c r="B63" s="69"/>
      <c r="C63" s="66" t="e">
        <f>VLOOKUP(B63,'Measure&amp;Incentive Picklist'!E:J,2,FALSE)</f>
        <v>#N/A</v>
      </c>
      <c r="D63" s="79"/>
      <c r="E63" s="220"/>
      <c r="F63" s="70"/>
      <c r="G63" s="70"/>
      <c r="H63" s="70"/>
      <c r="I63" s="70"/>
      <c r="J63" s="70"/>
      <c r="K63" s="69"/>
      <c r="L63" s="69"/>
      <c r="M63" s="69"/>
      <c r="N63" s="65" t="e">
        <f>VLOOKUP(M63,'HVAC Picklist'!$A$2:$C$61,3,FALSE)</f>
        <v>#N/A</v>
      </c>
      <c r="O63" s="65" t="e">
        <f>VLOOKUP(M63,'HVAC Picklist'!$A$2:$D$61,4,FALSE)</f>
        <v>#N/A</v>
      </c>
      <c r="P63" s="69"/>
      <c r="Q63" s="83"/>
      <c r="R63" s="69"/>
      <c r="S63" s="69"/>
      <c r="T63" s="71"/>
      <c r="U63" s="71"/>
      <c r="V63" s="72" t="str">
        <f t="shared" si="0"/>
        <v/>
      </c>
      <c r="W63" s="85" t="str">
        <f>IFERROR(MIN(VLOOKUP($B63,'Measure&amp;Incentive Picklist'!$E:$J,5,FALSE)*F63*H63,V63),"")</f>
        <v/>
      </c>
      <c r="X63" s="127"/>
      <c r="Y63" s="65">
        <f t="shared" si="2"/>
        <v>0</v>
      </c>
      <c r="Z63" s="65">
        <f t="shared" si="7"/>
        <v>0</v>
      </c>
      <c r="AC63" s="188" t="str">
        <f t="shared" si="3"/>
        <v/>
      </c>
      <c r="AD63" s="188"/>
      <c r="AE63" s="331" t="s">
        <v>237</v>
      </c>
      <c r="AG63" s="65">
        <f t="shared" si="4"/>
        <v>0</v>
      </c>
      <c r="AH63" s="65">
        <f t="shared" si="5"/>
        <v>0</v>
      </c>
    </row>
    <row r="64" spans="1:34" x14ac:dyDescent="0.25">
      <c r="A64" s="66">
        <f t="shared" si="6"/>
        <v>57</v>
      </c>
      <c r="B64" s="69"/>
      <c r="C64" s="66" t="e">
        <f>VLOOKUP(B64,'Measure&amp;Incentive Picklist'!E:J,2,FALSE)</f>
        <v>#N/A</v>
      </c>
      <c r="D64" s="79"/>
      <c r="E64" s="220"/>
      <c r="F64" s="70"/>
      <c r="G64" s="70"/>
      <c r="H64" s="70"/>
      <c r="I64" s="70"/>
      <c r="J64" s="70"/>
      <c r="K64" s="69"/>
      <c r="L64" s="69"/>
      <c r="M64" s="69"/>
      <c r="N64" s="65" t="e">
        <f>VLOOKUP(M64,'HVAC Picklist'!$A$2:$C$61,3,FALSE)</f>
        <v>#N/A</v>
      </c>
      <c r="O64" s="65" t="e">
        <f>VLOOKUP(M64,'HVAC Picklist'!$A$2:$D$61,4,FALSE)</f>
        <v>#N/A</v>
      </c>
      <c r="P64" s="69"/>
      <c r="Q64" s="83"/>
      <c r="R64" s="69"/>
      <c r="S64" s="69"/>
      <c r="T64" s="71"/>
      <c r="U64" s="71"/>
      <c r="V64" s="72" t="str">
        <f t="shared" si="0"/>
        <v/>
      </c>
      <c r="W64" s="85" t="str">
        <f>IFERROR(MIN(VLOOKUP($B64,'Measure&amp;Incentive Picklist'!$E:$J,5,FALSE)*F64*H64,V64),"")</f>
        <v/>
      </c>
      <c r="X64" s="127"/>
      <c r="Y64" s="65">
        <f t="shared" si="2"/>
        <v>0</v>
      </c>
      <c r="Z64" s="65">
        <f t="shared" si="7"/>
        <v>0</v>
      </c>
      <c r="AC64" s="188" t="str">
        <f t="shared" si="3"/>
        <v/>
      </c>
      <c r="AD64" s="188"/>
      <c r="AE64" s="331" t="s">
        <v>238</v>
      </c>
      <c r="AG64" s="65">
        <f t="shared" si="4"/>
        <v>0</v>
      </c>
      <c r="AH64" s="65">
        <f t="shared" si="5"/>
        <v>0</v>
      </c>
    </row>
    <row r="65" spans="1:34" x14ac:dyDescent="0.25">
      <c r="A65" s="66">
        <f t="shared" si="6"/>
        <v>58</v>
      </c>
      <c r="B65" s="69"/>
      <c r="C65" s="66" t="e">
        <f>VLOOKUP(B65,'Measure&amp;Incentive Picklist'!E:J,2,FALSE)</f>
        <v>#N/A</v>
      </c>
      <c r="D65" s="79"/>
      <c r="E65" s="220"/>
      <c r="F65" s="70"/>
      <c r="G65" s="70"/>
      <c r="H65" s="70"/>
      <c r="I65" s="70"/>
      <c r="J65" s="70"/>
      <c r="K65" s="69"/>
      <c r="L65" s="69"/>
      <c r="M65" s="69"/>
      <c r="N65" s="65" t="e">
        <f>VLOOKUP(M65,'HVAC Picklist'!$A$2:$C$61,3,FALSE)</f>
        <v>#N/A</v>
      </c>
      <c r="O65" s="65" t="e">
        <f>VLOOKUP(M65,'HVAC Picklist'!$A$2:$D$61,4,FALSE)</f>
        <v>#N/A</v>
      </c>
      <c r="P65" s="69"/>
      <c r="Q65" s="83"/>
      <c r="R65" s="69"/>
      <c r="S65" s="69"/>
      <c r="T65" s="71"/>
      <c r="U65" s="71"/>
      <c r="V65" s="72" t="str">
        <f t="shared" si="0"/>
        <v/>
      </c>
      <c r="W65" s="85" t="str">
        <f>IFERROR(MIN(VLOOKUP($B65,'Measure&amp;Incentive Picklist'!$E:$J,5,FALSE)*F65*H65,V65),"")</f>
        <v/>
      </c>
      <c r="X65" s="127"/>
      <c r="Y65" s="65">
        <f t="shared" si="2"/>
        <v>0</v>
      </c>
      <c r="Z65" s="65">
        <f t="shared" si="7"/>
        <v>0</v>
      </c>
      <c r="AC65" s="188" t="str">
        <f t="shared" si="3"/>
        <v/>
      </c>
      <c r="AD65" s="188"/>
      <c r="AE65" s="332" t="s">
        <v>240</v>
      </c>
      <c r="AG65" s="65">
        <f t="shared" si="4"/>
        <v>0</v>
      </c>
      <c r="AH65" s="65">
        <f t="shared" si="5"/>
        <v>0</v>
      </c>
    </row>
    <row r="66" spans="1:34" x14ac:dyDescent="0.25">
      <c r="A66" s="66">
        <f t="shared" si="6"/>
        <v>59</v>
      </c>
      <c r="B66" s="69"/>
      <c r="C66" s="66" t="e">
        <f>VLOOKUP(B66,'Measure&amp;Incentive Picklist'!E:J,2,FALSE)</f>
        <v>#N/A</v>
      </c>
      <c r="D66" s="79"/>
      <c r="E66" s="220"/>
      <c r="F66" s="70"/>
      <c r="G66" s="70"/>
      <c r="H66" s="70"/>
      <c r="I66" s="70"/>
      <c r="J66" s="70"/>
      <c r="K66" s="69"/>
      <c r="L66" s="69"/>
      <c r="M66" s="69"/>
      <c r="N66" s="65" t="e">
        <f>VLOOKUP(M66,'HVAC Picklist'!$A$2:$C$61,3,FALSE)</f>
        <v>#N/A</v>
      </c>
      <c r="O66" s="65" t="e">
        <f>VLOOKUP(M66,'HVAC Picklist'!$A$2:$D$61,4,FALSE)</f>
        <v>#N/A</v>
      </c>
      <c r="P66" s="69"/>
      <c r="Q66" s="83"/>
      <c r="R66" s="69"/>
      <c r="S66" s="69"/>
      <c r="T66" s="71"/>
      <c r="U66" s="71"/>
      <c r="V66" s="72" t="str">
        <f t="shared" si="0"/>
        <v/>
      </c>
      <c r="W66" s="85" t="str">
        <f>IFERROR(MIN(VLOOKUP($B66,'Measure&amp;Incentive Picklist'!$E:$J,5,FALSE)*F66*H66,V66),"")</f>
        <v/>
      </c>
      <c r="X66" s="127"/>
      <c r="Y66" s="65">
        <f t="shared" si="2"/>
        <v>0</v>
      </c>
      <c r="Z66" s="65">
        <f t="shared" si="7"/>
        <v>0</v>
      </c>
      <c r="AC66" s="188" t="str">
        <f t="shared" si="3"/>
        <v/>
      </c>
      <c r="AD66" s="188"/>
      <c r="AE66" s="332" t="s">
        <v>241</v>
      </c>
      <c r="AG66" s="65">
        <f t="shared" si="4"/>
        <v>0</v>
      </c>
      <c r="AH66" s="65">
        <f t="shared" si="5"/>
        <v>0</v>
      </c>
    </row>
    <row r="67" spans="1:34" x14ac:dyDescent="0.25">
      <c r="A67" s="66">
        <f t="shared" si="6"/>
        <v>60</v>
      </c>
      <c r="B67" s="69"/>
      <c r="C67" s="66" t="e">
        <f>VLOOKUP(B67,'Measure&amp;Incentive Picklist'!E:J,2,FALSE)</f>
        <v>#N/A</v>
      </c>
      <c r="D67" s="79"/>
      <c r="E67" s="220"/>
      <c r="F67" s="70"/>
      <c r="G67" s="70"/>
      <c r="H67" s="70"/>
      <c r="I67" s="70"/>
      <c r="J67" s="70"/>
      <c r="K67" s="69"/>
      <c r="L67" s="69"/>
      <c r="M67" s="69"/>
      <c r="N67" s="65" t="e">
        <f>VLOOKUP(M67,'HVAC Picklist'!$A$2:$C$61,3,FALSE)</f>
        <v>#N/A</v>
      </c>
      <c r="O67" s="65" t="e">
        <f>VLOOKUP(M67,'HVAC Picklist'!$A$2:$D$61,4,FALSE)</f>
        <v>#N/A</v>
      </c>
      <c r="P67" s="69"/>
      <c r="Q67" s="83"/>
      <c r="R67" s="69"/>
      <c r="S67" s="69"/>
      <c r="T67" s="71"/>
      <c r="U67" s="71"/>
      <c r="V67" s="72" t="str">
        <f t="shared" si="0"/>
        <v/>
      </c>
      <c r="W67" s="85" t="str">
        <f>IFERROR(MIN(VLOOKUP($B67,'Measure&amp;Incentive Picklist'!$E:$J,5,FALSE)*F67*H67,V67),"")</f>
        <v/>
      </c>
      <c r="X67" s="127"/>
      <c r="Y67" s="65">
        <f t="shared" si="2"/>
        <v>0</v>
      </c>
      <c r="Z67" s="65">
        <f t="shared" si="7"/>
        <v>0</v>
      </c>
      <c r="AC67" s="188" t="str">
        <f t="shared" si="3"/>
        <v/>
      </c>
      <c r="AD67" s="188"/>
      <c r="AE67" s="333" t="s">
        <v>239</v>
      </c>
      <c r="AG67" s="65">
        <f t="shared" si="4"/>
        <v>0</v>
      </c>
      <c r="AH67" s="65">
        <f t="shared" si="5"/>
        <v>0</v>
      </c>
    </row>
    <row r="68" spans="1:34" x14ac:dyDescent="0.25">
      <c r="A68" s="66">
        <f t="shared" si="6"/>
        <v>61</v>
      </c>
      <c r="B68" s="69"/>
      <c r="C68" s="66" t="e">
        <f>VLOOKUP(B68,'Measure&amp;Incentive Picklist'!E:J,2,FALSE)</f>
        <v>#N/A</v>
      </c>
      <c r="D68" s="79"/>
      <c r="E68" s="220"/>
      <c r="F68" s="70"/>
      <c r="G68" s="70"/>
      <c r="H68" s="70"/>
      <c r="I68" s="70"/>
      <c r="J68" s="70"/>
      <c r="K68" s="69"/>
      <c r="L68" s="69"/>
      <c r="M68" s="69"/>
      <c r="N68" s="65" t="e">
        <f>VLOOKUP(M68,'HVAC Picklist'!$A$2:$C$61,3,FALSE)</f>
        <v>#N/A</v>
      </c>
      <c r="O68" s="65" t="e">
        <f>VLOOKUP(M68,'HVAC Picklist'!$A$2:$D$61,4,FALSE)</f>
        <v>#N/A</v>
      </c>
      <c r="P68" s="69"/>
      <c r="Q68" s="83"/>
      <c r="R68" s="69"/>
      <c r="S68" s="69"/>
      <c r="T68" s="71"/>
      <c r="U68" s="71"/>
      <c r="V68" s="72" t="str">
        <f t="shared" si="0"/>
        <v/>
      </c>
      <c r="W68" s="85" t="str">
        <f>IFERROR(MIN(VLOOKUP($B68,'Measure&amp;Incentive Picklist'!$E:$J,5,FALSE)*F68*H68,V68),"")</f>
        <v/>
      </c>
      <c r="X68" s="127"/>
      <c r="Y68" s="65">
        <f t="shared" si="2"/>
        <v>0</v>
      </c>
      <c r="Z68" s="65">
        <f t="shared" si="7"/>
        <v>0</v>
      </c>
      <c r="AC68" s="188" t="str">
        <f t="shared" si="3"/>
        <v/>
      </c>
      <c r="AG68" s="65">
        <f t="shared" si="4"/>
        <v>0</v>
      </c>
      <c r="AH68" s="65">
        <f t="shared" si="5"/>
        <v>0</v>
      </c>
    </row>
    <row r="69" spans="1:34" x14ac:dyDescent="0.25">
      <c r="A69" s="66">
        <f t="shared" si="6"/>
        <v>62</v>
      </c>
      <c r="B69" s="69"/>
      <c r="C69" s="66" t="e">
        <f>VLOOKUP(B69,'Measure&amp;Incentive Picklist'!E:J,2,FALSE)</f>
        <v>#N/A</v>
      </c>
      <c r="D69" s="79"/>
      <c r="E69" s="220"/>
      <c r="F69" s="70"/>
      <c r="G69" s="70"/>
      <c r="H69" s="70"/>
      <c r="I69" s="70"/>
      <c r="J69" s="70"/>
      <c r="K69" s="69"/>
      <c r="L69" s="69"/>
      <c r="M69" s="69"/>
      <c r="N69" s="65" t="e">
        <f>VLOOKUP(M69,'HVAC Picklist'!$A$2:$C$61,3,FALSE)</f>
        <v>#N/A</v>
      </c>
      <c r="O69" s="65" t="e">
        <f>VLOOKUP(M69,'HVAC Picklist'!$A$2:$D$61,4,FALSE)</f>
        <v>#N/A</v>
      </c>
      <c r="P69" s="69"/>
      <c r="Q69" s="83"/>
      <c r="R69" s="69"/>
      <c r="S69" s="69"/>
      <c r="T69" s="71"/>
      <c r="U69" s="71"/>
      <c r="V69" s="72" t="str">
        <f t="shared" si="0"/>
        <v/>
      </c>
      <c r="W69" s="85" t="str">
        <f>IFERROR(MIN(VLOOKUP($B69,'Measure&amp;Incentive Picklist'!$E:$J,5,FALSE)*F69*H69,V69),"")</f>
        <v/>
      </c>
      <c r="X69" s="127"/>
      <c r="Y69" s="65">
        <f t="shared" si="2"/>
        <v>0</v>
      </c>
      <c r="Z69" s="65">
        <f t="shared" si="7"/>
        <v>0</v>
      </c>
      <c r="AC69" s="188" t="str">
        <f t="shared" si="3"/>
        <v/>
      </c>
      <c r="AG69" s="65">
        <f t="shared" si="4"/>
        <v>0</v>
      </c>
      <c r="AH69" s="65">
        <f t="shared" si="5"/>
        <v>0</v>
      </c>
    </row>
    <row r="70" spans="1:34" x14ac:dyDescent="0.25">
      <c r="A70" s="66">
        <f t="shared" si="6"/>
        <v>63</v>
      </c>
      <c r="B70" s="69"/>
      <c r="C70" s="66" t="e">
        <f>VLOOKUP(B70,'Measure&amp;Incentive Picklist'!E:J,2,FALSE)</f>
        <v>#N/A</v>
      </c>
      <c r="D70" s="79"/>
      <c r="E70" s="220"/>
      <c r="F70" s="70"/>
      <c r="G70" s="70"/>
      <c r="H70" s="70"/>
      <c r="I70" s="70"/>
      <c r="J70" s="70"/>
      <c r="K70" s="69"/>
      <c r="L70" s="69"/>
      <c r="M70" s="69"/>
      <c r="N70" s="65" t="e">
        <f>VLOOKUP(M70,'HVAC Picklist'!$A$2:$C$61,3,FALSE)</f>
        <v>#N/A</v>
      </c>
      <c r="O70" s="65" t="e">
        <f>VLOOKUP(M70,'HVAC Picklist'!$A$2:$D$61,4,FALSE)</f>
        <v>#N/A</v>
      </c>
      <c r="P70" s="69"/>
      <c r="Q70" s="83"/>
      <c r="R70" s="69"/>
      <c r="S70" s="69"/>
      <c r="T70" s="71"/>
      <c r="U70" s="71"/>
      <c r="V70" s="72" t="str">
        <f t="shared" si="0"/>
        <v/>
      </c>
      <c r="W70" s="85" t="str">
        <f>IFERROR(MIN(VLOOKUP($B70,'Measure&amp;Incentive Picklist'!$E:$J,5,FALSE)*F70*H70,V70),"")</f>
        <v/>
      </c>
      <c r="X70" s="127"/>
      <c r="Y70" s="65">
        <f t="shared" si="2"/>
        <v>0</v>
      </c>
      <c r="Z70" s="65">
        <f t="shared" si="7"/>
        <v>0</v>
      </c>
      <c r="AC70" s="188" t="str">
        <f t="shared" si="3"/>
        <v/>
      </c>
      <c r="AG70" s="65">
        <f t="shared" si="4"/>
        <v>0</v>
      </c>
      <c r="AH70" s="65">
        <f t="shared" si="5"/>
        <v>0</v>
      </c>
    </row>
    <row r="71" spans="1:34" x14ac:dyDescent="0.25">
      <c r="A71" s="66">
        <f t="shared" si="6"/>
        <v>64</v>
      </c>
      <c r="B71" s="69"/>
      <c r="C71" s="66" t="e">
        <f>VLOOKUP(B71,'Measure&amp;Incentive Picklist'!E:J,2,FALSE)</f>
        <v>#N/A</v>
      </c>
      <c r="D71" s="79"/>
      <c r="E71" s="220"/>
      <c r="F71" s="70"/>
      <c r="G71" s="70"/>
      <c r="H71" s="70"/>
      <c r="I71" s="70"/>
      <c r="J71" s="70"/>
      <c r="K71" s="69"/>
      <c r="L71" s="69"/>
      <c r="M71" s="69"/>
      <c r="N71" s="65" t="e">
        <f>VLOOKUP(M71,'HVAC Picklist'!$A$2:$C$61,3,FALSE)</f>
        <v>#N/A</v>
      </c>
      <c r="O71" s="65" t="e">
        <f>VLOOKUP(M71,'HVAC Picklist'!$A$2:$D$61,4,FALSE)</f>
        <v>#N/A</v>
      </c>
      <c r="P71" s="69"/>
      <c r="Q71" s="83"/>
      <c r="R71" s="69"/>
      <c r="S71" s="69"/>
      <c r="T71" s="71"/>
      <c r="U71" s="71"/>
      <c r="V71" s="72" t="str">
        <f t="shared" si="0"/>
        <v/>
      </c>
      <c r="W71" s="85" t="str">
        <f>IFERROR(MIN(VLOOKUP($B71,'Measure&amp;Incentive Picklist'!$E:$J,5,FALSE)*F71*H71,V71),"")</f>
        <v/>
      </c>
      <c r="X71" s="127"/>
      <c r="Y71" s="65">
        <f t="shared" si="2"/>
        <v>0</v>
      </c>
      <c r="Z71" s="65">
        <f t="shared" si="7"/>
        <v>0</v>
      </c>
      <c r="AC71" s="188" t="str">
        <f t="shared" si="3"/>
        <v/>
      </c>
      <c r="AG71" s="65">
        <f t="shared" si="4"/>
        <v>0</v>
      </c>
      <c r="AH71" s="65">
        <f t="shared" si="5"/>
        <v>0</v>
      </c>
    </row>
    <row r="72" spans="1:34" x14ac:dyDescent="0.25">
      <c r="A72" s="66">
        <f t="shared" si="6"/>
        <v>65</v>
      </c>
      <c r="B72" s="69"/>
      <c r="C72" s="66" t="e">
        <f>VLOOKUP(B72,'Measure&amp;Incentive Picklist'!E:J,2,FALSE)</f>
        <v>#N/A</v>
      </c>
      <c r="D72" s="79"/>
      <c r="E72" s="220"/>
      <c r="F72" s="70"/>
      <c r="G72" s="70"/>
      <c r="H72" s="70"/>
      <c r="I72" s="70"/>
      <c r="J72" s="70"/>
      <c r="K72" s="69"/>
      <c r="L72" s="69"/>
      <c r="M72" s="69"/>
      <c r="N72" s="65" t="e">
        <f>VLOOKUP(M72,'HVAC Picklist'!$A$2:$C$61,3,FALSE)</f>
        <v>#N/A</v>
      </c>
      <c r="O72" s="65" t="e">
        <f>VLOOKUP(M72,'HVAC Picklist'!$A$2:$D$61,4,FALSE)</f>
        <v>#N/A</v>
      </c>
      <c r="P72" s="69"/>
      <c r="Q72" s="83"/>
      <c r="R72" s="69"/>
      <c r="S72" s="69"/>
      <c r="T72" s="71"/>
      <c r="U72" s="71"/>
      <c r="V72" s="72" t="str">
        <f t="shared" ref="V72:V135" si="8">IF(AND(T72="",U72=""),"",$T72+$U72)</f>
        <v/>
      </c>
      <c r="W72" s="85" t="str">
        <f>IFERROR(MIN(VLOOKUP($B72,'Measure&amp;Incentive Picklist'!$E:$J,5,FALSE)*F72*H72,V72),"")</f>
        <v/>
      </c>
      <c r="X72" s="127"/>
      <c r="Y72" s="65">
        <f t="shared" si="2"/>
        <v>0</v>
      </c>
      <c r="Z72" s="65">
        <f t="shared" ref="Z72:Z103" si="9">IF(AND(B72&gt;0,ISERROR(Y144)),1,0)</f>
        <v>0</v>
      </c>
      <c r="AC72" s="188" t="str">
        <f t="shared" ref="AC72:AC135" si="10">IF(OR(AND(OR(M72=AE$8,M72=AE$9,M72=AE$10,M72=AE$11,M72=AE$12,M72=AE$13,M72=AE$14,M72=AE$15,M72=AE$16,M72=AE$17,M72=AE$18,M72=AE$19,M72=AE$20,M72=AE$21,M72=AE$22,M72=AE$23,M72=AE$24,M72=AE$25,M72=AE$26,M72=AE$27,M72=AE$28,M72=AE$29,M72=AE$30,M72=AE$31,M72=AE$32,M72=AE$33,M72=AE$34,M72=AE$35,M72=AE$36,M72=AE$37,M72=AE$38,M72=AE$39,M72=AE$40,M72=AE$41,M72=AE$42,M72=AE$43,M72=AE$44,M72=AE$45,M72=AE$46,M72=AE$47,M72=AE$48,M72=AE$49,M72=AE$50,M72=AE$51,M72=AE$52,M72=AE$53,),P72=AF$12),AND(OR(M72=AE$54,M72=AE$55,M72=AE$56,M72=AE$57,M72=AE$58,M72=AE$59,M72=AE$60,M72=AE$61,M72=AE$62,M72=AE$63,M72=AE$64), OR(P72=AF$8,P72=AF$9,P72=AF$10)),AND(OR(M72=AE$65,M72=AE$66),P72=AF$12),AND(M72=AE$67,P72=AF$11)),1,IF(OR(M72="",P72=""),"","Error"))</f>
        <v/>
      </c>
      <c r="AG72" s="65">
        <f t="shared" si="4"/>
        <v>0</v>
      </c>
      <c r="AH72" s="65">
        <f t="shared" si="5"/>
        <v>0</v>
      </c>
    </row>
    <row r="73" spans="1:34" x14ac:dyDescent="0.25">
      <c r="A73" s="66">
        <f t="shared" si="6"/>
        <v>66</v>
      </c>
      <c r="B73" s="69"/>
      <c r="C73" s="66" t="e">
        <f>VLOOKUP(B73,'Measure&amp;Incentive Picklist'!E:J,2,FALSE)</f>
        <v>#N/A</v>
      </c>
      <c r="D73" s="79"/>
      <c r="E73" s="220"/>
      <c r="F73" s="70"/>
      <c r="G73" s="70"/>
      <c r="H73" s="70"/>
      <c r="I73" s="70"/>
      <c r="J73" s="70"/>
      <c r="K73" s="69"/>
      <c r="L73" s="69"/>
      <c r="M73" s="69"/>
      <c r="N73" s="65" t="e">
        <f>VLOOKUP(M73,'HVAC Picklist'!$A$2:$C$61,3,FALSE)</f>
        <v>#N/A</v>
      </c>
      <c r="O73" s="65" t="e">
        <f>VLOOKUP(M73,'HVAC Picklist'!$A$2:$D$61,4,FALSE)</f>
        <v>#N/A</v>
      </c>
      <c r="P73" s="69"/>
      <c r="Q73" s="83"/>
      <c r="R73" s="69"/>
      <c r="S73" s="69"/>
      <c r="T73" s="71"/>
      <c r="U73" s="71"/>
      <c r="V73" s="72" t="str">
        <f t="shared" si="8"/>
        <v/>
      </c>
      <c r="W73" s="85" t="str">
        <f>IFERROR(MIN(VLOOKUP($B73,'Measure&amp;Incentive Picklist'!$E:$J,5,FALSE)*F73*H73,V73),"")</f>
        <v/>
      </c>
      <c r="X73" s="127"/>
      <c r="Y73" s="65">
        <f t="shared" ref="Y73:Y136" si="11">IF(B73&gt;"",1,0)</f>
        <v>0</v>
      </c>
      <c r="Z73" s="65">
        <f t="shared" si="9"/>
        <v>0</v>
      </c>
      <c r="AC73" s="188" t="str">
        <f t="shared" si="10"/>
        <v/>
      </c>
      <c r="AG73" s="65">
        <f t="shared" ref="AG73:AH136" si="12">IF(ISERROR(V73),1,0)</f>
        <v>0</v>
      </c>
      <c r="AH73" s="65">
        <f t="shared" si="12"/>
        <v>0</v>
      </c>
    </row>
    <row r="74" spans="1:34" x14ac:dyDescent="0.25">
      <c r="A74" s="66">
        <f t="shared" si="6"/>
        <v>67</v>
      </c>
      <c r="B74" s="69"/>
      <c r="C74" s="66" t="e">
        <f>VLOOKUP(B74,'Measure&amp;Incentive Picklist'!E:J,2,FALSE)</f>
        <v>#N/A</v>
      </c>
      <c r="D74" s="79"/>
      <c r="E74" s="220"/>
      <c r="F74" s="70"/>
      <c r="G74" s="70"/>
      <c r="H74" s="70"/>
      <c r="I74" s="70"/>
      <c r="J74" s="70"/>
      <c r="K74" s="69"/>
      <c r="L74" s="69"/>
      <c r="M74" s="69"/>
      <c r="N74" s="65" t="e">
        <f>VLOOKUP(M74,'HVAC Picklist'!$A$2:$C$61,3,FALSE)</f>
        <v>#N/A</v>
      </c>
      <c r="O74" s="65" t="e">
        <f>VLOOKUP(M74,'HVAC Picklist'!$A$2:$D$61,4,FALSE)</f>
        <v>#N/A</v>
      </c>
      <c r="P74" s="69"/>
      <c r="Q74" s="83"/>
      <c r="R74" s="69"/>
      <c r="S74" s="69"/>
      <c r="T74" s="71"/>
      <c r="U74" s="71"/>
      <c r="V74" s="72" t="str">
        <f t="shared" si="8"/>
        <v/>
      </c>
      <c r="W74" s="85" t="str">
        <f>IFERROR(MIN(VLOOKUP($B74,'Measure&amp;Incentive Picklist'!$E:$J,5,FALSE)*F74*H74,V74),"")</f>
        <v/>
      </c>
      <c r="X74" s="127"/>
      <c r="Y74" s="65">
        <f t="shared" si="11"/>
        <v>0</v>
      </c>
      <c r="Z74" s="65">
        <f t="shared" si="9"/>
        <v>0</v>
      </c>
      <c r="AC74" s="188" t="str">
        <f t="shared" si="10"/>
        <v/>
      </c>
      <c r="AG74" s="65">
        <f t="shared" si="12"/>
        <v>0</v>
      </c>
      <c r="AH74" s="65">
        <f t="shared" si="12"/>
        <v>0</v>
      </c>
    </row>
    <row r="75" spans="1:34" x14ac:dyDescent="0.25">
      <c r="A75" s="66">
        <f t="shared" ref="A75:A138" si="13">A74+1</f>
        <v>68</v>
      </c>
      <c r="B75" s="69"/>
      <c r="C75" s="66" t="e">
        <f>VLOOKUP(B75,'Measure&amp;Incentive Picklist'!E:J,2,FALSE)</f>
        <v>#N/A</v>
      </c>
      <c r="D75" s="79"/>
      <c r="E75" s="220"/>
      <c r="F75" s="70"/>
      <c r="G75" s="70"/>
      <c r="H75" s="70"/>
      <c r="I75" s="70"/>
      <c r="J75" s="70"/>
      <c r="K75" s="69"/>
      <c r="L75" s="69"/>
      <c r="M75" s="69"/>
      <c r="N75" s="65" t="e">
        <f>VLOOKUP(M75,'HVAC Picklist'!$A$2:$C$61,3,FALSE)</f>
        <v>#N/A</v>
      </c>
      <c r="O75" s="65" t="e">
        <f>VLOOKUP(M75,'HVAC Picklist'!$A$2:$D$61,4,FALSE)</f>
        <v>#N/A</v>
      </c>
      <c r="P75" s="69"/>
      <c r="Q75" s="83"/>
      <c r="R75" s="69"/>
      <c r="S75" s="69"/>
      <c r="T75" s="71"/>
      <c r="U75" s="71"/>
      <c r="V75" s="72" t="str">
        <f t="shared" si="8"/>
        <v/>
      </c>
      <c r="W75" s="85" t="str">
        <f>IFERROR(MIN(VLOOKUP($B75,'Measure&amp;Incentive Picklist'!$E:$J,5,FALSE)*F75*H75,V75),"")</f>
        <v/>
      </c>
      <c r="X75" s="127"/>
      <c r="Y75" s="65">
        <f t="shared" si="11"/>
        <v>0</v>
      </c>
      <c r="Z75" s="65">
        <f t="shared" si="9"/>
        <v>0</v>
      </c>
      <c r="AC75" s="188" t="str">
        <f t="shared" si="10"/>
        <v/>
      </c>
      <c r="AG75" s="65">
        <f t="shared" si="12"/>
        <v>0</v>
      </c>
      <c r="AH75" s="65">
        <f t="shared" si="12"/>
        <v>0</v>
      </c>
    </row>
    <row r="76" spans="1:34" x14ac:dyDescent="0.25">
      <c r="A76" s="66">
        <f t="shared" si="13"/>
        <v>69</v>
      </c>
      <c r="B76" s="69"/>
      <c r="C76" s="66" t="e">
        <f>VLOOKUP(B76,'Measure&amp;Incentive Picklist'!E:J,2,FALSE)</f>
        <v>#N/A</v>
      </c>
      <c r="D76" s="79"/>
      <c r="E76" s="220"/>
      <c r="F76" s="70"/>
      <c r="G76" s="70"/>
      <c r="H76" s="70"/>
      <c r="I76" s="70"/>
      <c r="J76" s="70"/>
      <c r="K76" s="69"/>
      <c r="L76" s="69"/>
      <c r="M76" s="69"/>
      <c r="N76" s="65" t="e">
        <f>VLOOKUP(M76,'HVAC Picklist'!$A$2:$C$61,3,FALSE)</f>
        <v>#N/A</v>
      </c>
      <c r="O76" s="65" t="e">
        <f>VLOOKUP(M76,'HVAC Picklist'!$A$2:$D$61,4,FALSE)</f>
        <v>#N/A</v>
      </c>
      <c r="P76" s="69"/>
      <c r="Q76" s="83"/>
      <c r="R76" s="69"/>
      <c r="S76" s="69"/>
      <c r="T76" s="71"/>
      <c r="U76" s="71"/>
      <c r="V76" s="72" t="str">
        <f t="shared" si="8"/>
        <v/>
      </c>
      <c r="W76" s="85" t="str">
        <f>IFERROR(MIN(VLOOKUP($B76,'Measure&amp;Incentive Picklist'!$E:$J,5,FALSE)*F76*H76,V76),"")</f>
        <v/>
      </c>
      <c r="X76" s="127"/>
      <c r="Y76" s="65">
        <f t="shared" si="11"/>
        <v>0</v>
      </c>
      <c r="Z76" s="65">
        <f t="shared" si="9"/>
        <v>0</v>
      </c>
      <c r="AC76" s="188" t="str">
        <f t="shared" si="10"/>
        <v/>
      </c>
      <c r="AG76" s="65">
        <f t="shared" si="12"/>
        <v>0</v>
      </c>
      <c r="AH76" s="65">
        <f t="shared" si="12"/>
        <v>0</v>
      </c>
    </row>
    <row r="77" spans="1:34" x14ac:dyDescent="0.25">
      <c r="A77" s="66">
        <f t="shared" si="13"/>
        <v>70</v>
      </c>
      <c r="B77" s="69"/>
      <c r="C77" s="66" t="e">
        <f>VLOOKUP(B77,'Measure&amp;Incentive Picklist'!E:J,2,FALSE)</f>
        <v>#N/A</v>
      </c>
      <c r="D77" s="79"/>
      <c r="E77" s="220"/>
      <c r="F77" s="70"/>
      <c r="G77" s="70"/>
      <c r="H77" s="70"/>
      <c r="I77" s="70"/>
      <c r="J77" s="70"/>
      <c r="K77" s="69"/>
      <c r="L77" s="69"/>
      <c r="M77" s="69"/>
      <c r="N77" s="65" t="e">
        <f>VLOOKUP(M77,'HVAC Picklist'!$A$2:$C$61,3,FALSE)</f>
        <v>#N/A</v>
      </c>
      <c r="O77" s="65" t="e">
        <f>VLOOKUP(M77,'HVAC Picklist'!$A$2:$D$61,4,FALSE)</f>
        <v>#N/A</v>
      </c>
      <c r="P77" s="69"/>
      <c r="Q77" s="83"/>
      <c r="R77" s="69"/>
      <c r="S77" s="69"/>
      <c r="T77" s="71"/>
      <c r="U77" s="71"/>
      <c r="V77" s="72" t="str">
        <f t="shared" si="8"/>
        <v/>
      </c>
      <c r="W77" s="85" t="str">
        <f>IFERROR(MIN(VLOOKUP($B77,'Measure&amp;Incentive Picklist'!$E:$J,5,FALSE)*F77*H77,V77),"")</f>
        <v/>
      </c>
      <c r="X77" s="127"/>
      <c r="Y77" s="65">
        <f t="shared" si="11"/>
        <v>0</v>
      </c>
      <c r="Z77" s="65">
        <f t="shared" si="9"/>
        <v>0</v>
      </c>
      <c r="AC77" s="188" t="str">
        <f t="shared" si="10"/>
        <v/>
      </c>
      <c r="AG77" s="65">
        <f t="shared" si="12"/>
        <v>0</v>
      </c>
      <c r="AH77" s="65">
        <f t="shared" si="12"/>
        <v>0</v>
      </c>
    </row>
    <row r="78" spans="1:34" x14ac:dyDescent="0.25">
      <c r="A78" s="66">
        <f t="shared" si="13"/>
        <v>71</v>
      </c>
      <c r="B78" s="69"/>
      <c r="C78" s="66" t="e">
        <f>VLOOKUP(B78,'Measure&amp;Incentive Picklist'!E:J,2,FALSE)</f>
        <v>#N/A</v>
      </c>
      <c r="D78" s="79"/>
      <c r="E78" s="220"/>
      <c r="F78" s="70"/>
      <c r="G78" s="70"/>
      <c r="H78" s="70"/>
      <c r="I78" s="70"/>
      <c r="J78" s="70"/>
      <c r="K78" s="69"/>
      <c r="L78" s="69"/>
      <c r="M78" s="69"/>
      <c r="N78" s="65" t="e">
        <f>VLOOKUP(M78,'HVAC Picklist'!$A$2:$C$61,3,FALSE)</f>
        <v>#N/A</v>
      </c>
      <c r="O78" s="65" t="e">
        <f>VLOOKUP(M78,'HVAC Picklist'!$A$2:$D$61,4,FALSE)</f>
        <v>#N/A</v>
      </c>
      <c r="P78" s="69"/>
      <c r="Q78" s="83"/>
      <c r="R78" s="69"/>
      <c r="S78" s="69"/>
      <c r="T78" s="71"/>
      <c r="U78" s="71"/>
      <c r="V78" s="72" t="str">
        <f t="shared" si="8"/>
        <v/>
      </c>
      <c r="W78" s="85" t="str">
        <f>IFERROR(MIN(VLOOKUP($B78,'Measure&amp;Incentive Picklist'!$E:$J,5,FALSE)*F78*H78,V78),"")</f>
        <v/>
      </c>
      <c r="X78" s="127"/>
      <c r="Y78" s="65">
        <f t="shared" si="11"/>
        <v>0</v>
      </c>
      <c r="Z78" s="65">
        <f t="shared" si="9"/>
        <v>0</v>
      </c>
      <c r="AC78" s="188" t="str">
        <f t="shared" si="10"/>
        <v/>
      </c>
      <c r="AG78" s="65">
        <f t="shared" si="12"/>
        <v>0</v>
      </c>
      <c r="AH78" s="65">
        <f t="shared" si="12"/>
        <v>0</v>
      </c>
    </row>
    <row r="79" spans="1:34" x14ac:dyDescent="0.25">
      <c r="A79" s="66">
        <f t="shared" si="13"/>
        <v>72</v>
      </c>
      <c r="B79" s="69"/>
      <c r="C79" s="66" t="e">
        <f>VLOOKUP(B79,'Measure&amp;Incentive Picklist'!E:J,2,FALSE)</f>
        <v>#N/A</v>
      </c>
      <c r="D79" s="79"/>
      <c r="E79" s="220"/>
      <c r="F79" s="70"/>
      <c r="G79" s="70"/>
      <c r="H79" s="70"/>
      <c r="I79" s="70"/>
      <c r="J79" s="70"/>
      <c r="K79" s="69"/>
      <c r="L79" s="69"/>
      <c r="M79" s="69"/>
      <c r="N79" s="65" t="e">
        <f>VLOOKUP(M79,'HVAC Picklist'!$A$2:$C$61,3,FALSE)</f>
        <v>#N/A</v>
      </c>
      <c r="O79" s="65" t="e">
        <f>VLOOKUP(M79,'HVAC Picklist'!$A$2:$D$61,4,FALSE)</f>
        <v>#N/A</v>
      </c>
      <c r="P79" s="69"/>
      <c r="Q79" s="83"/>
      <c r="R79" s="69"/>
      <c r="S79" s="69"/>
      <c r="T79" s="71"/>
      <c r="U79" s="71"/>
      <c r="V79" s="72" t="str">
        <f t="shared" si="8"/>
        <v/>
      </c>
      <c r="W79" s="85" t="str">
        <f>IFERROR(MIN(VLOOKUP($B79,'Measure&amp;Incentive Picklist'!$E:$J,5,FALSE)*F79*H79,V79),"")</f>
        <v/>
      </c>
      <c r="X79" s="127"/>
      <c r="Y79" s="65">
        <f t="shared" si="11"/>
        <v>0</v>
      </c>
      <c r="Z79" s="65">
        <f t="shared" si="9"/>
        <v>0</v>
      </c>
      <c r="AC79" s="188" t="str">
        <f t="shared" si="10"/>
        <v/>
      </c>
      <c r="AG79" s="65">
        <f t="shared" si="12"/>
        <v>0</v>
      </c>
      <c r="AH79" s="65">
        <f t="shared" si="12"/>
        <v>0</v>
      </c>
    </row>
    <row r="80" spans="1:34" x14ac:dyDescent="0.25">
      <c r="A80" s="66">
        <f t="shared" si="13"/>
        <v>73</v>
      </c>
      <c r="B80" s="69"/>
      <c r="C80" s="66" t="e">
        <f>VLOOKUP(B80,'Measure&amp;Incentive Picklist'!E:J,2,FALSE)</f>
        <v>#N/A</v>
      </c>
      <c r="D80" s="79"/>
      <c r="E80" s="220"/>
      <c r="F80" s="70"/>
      <c r="G80" s="70"/>
      <c r="H80" s="70"/>
      <c r="I80" s="70"/>
      <c r="J80" s="70"/>
      <c r="K80" s="69"/>
      <c r="L80" s="69"/>
      <c r="M80" s="69"/>
      <c r="N80" s="65" t="e">
        <f>VLOOKUP(M80,'HVAC Picklist'!$A$2:$C$61,3,FALSE)</f>
        <v>#N/A</v>
      </c>
      <c r="O80" s="65" t="e">
        <f>VLOOKUP(M80,'HVAC Picklist'!$A$2:$D$61,4,FALSE)</f>
        <v>#N/A</v>
      </c>
      <c r="P80" s="69"/>
      <c r="Q80" s="83"/>
      <c r="R80" s="69"/>
      <c r="S80" s="69"/>
      <c r="T80" s="71"/>
      <c r="U80" s="71"/>
      <c r="V80" s="72" t="str">
        <f t="shared" si="8"/>
        <v/>
      </c>
      <c r="W80" s="85" t="str">
        <f>IFERROR(MIN(VLOOKUP($B80,'Measure&amp;Incentive Picklist'!$E:$J,5,FALSE)*F80*H80,V80),"")</f>
        <v/>
      </c>
      <c r="X80" s="127"/>
      <c r="Y80" s="65">
        <f t="shared" si="11"/>
        <v>0</v>
      </c>
      <c r="Z80" s="65">
        <f t="shared" si="9"/>
        <v>0</v>
      </c>
      <c r="AC80" s="188" t="str">
        <f t="shared" si="10"/>
        <v/>
      </c>
      <c r="AG80" s="65">
        <f t="shared" si="12"/>
        <v>0</v>
      </c>
      <c r="AH80" s="65">
        <f t="shared" si="12"/>
        <v>0</v>
      </c>
    </row>
    <row r="81" spans="1:34" x14ac:dyDescent="0.25">
      <c r="A81" s="66">
        <f t="shared" si="13"/>
        <v>74</v>
      </c>
      <c r="B81" s="69"/>
      <c r="C81" s="66" t="e">
        <f>VLOOKUP(B81,'Measure&amp;Incentive Picklist'!E:J,2,FALSE)</f>
        <v>#N/A</v>
      </c>
      <c r="D81" s="79"/>
      <c r="E81" s="220"/>
      <c r="F81" s="70"/>
      <c r="G81" s="70"/>
      <c r="H81" s="70"/>
      <c r="I81" s="70"/>
      <c r="J81" s="70"/>
      <c r="K81" s="69"/>
      <c r="L81" s="69"/>
      <c r="M81" s="69"/>
      <c r="N81" s="65" t="e">
        <f>VLOOKUP(M81,'HVAC Picklist'!$A$2:$C$61,3,FALSE)</f>
        <v>#N/A</v>
      </c>
      <c r="O81" s="65" t="e">
        <f>VLOOKUP(M81,'HVAC Picklist'!$A$2:$D$61,4,FALSE)</f>
        <v>#N/A</v>
      </c>
      <c r="P81" s="69"/>
      <c r="Q81" s="83"/>
      <c r="R81" s="69"/>
      <c r="S81" s="69"/>
      <c r="T81" s="71"/>
      <c r="U81" s="71"/>
      <c r="V81" s="72" t="str">
        <f t="shared" si="8"/>
        <v/>
      </c>
      <c r="W81" s="85" t="str">
        <f>IFERROR(MIN(VLOOKUP($B81,'Measure&amp;Incentive Picklist'!$E:$J,5,FALSE)*F81*H81,V81),"")</f>
        <v/>
      </c>
      <c r="X81" s="127"/>
      <c r="Y81" s="65">
        <f t="shared" si="11"/>
        <v>0</v>
      </c>
      <c r="Z81" s="65">
        <f t="shared" si="9"/>
        <v>0</v>
      </c>
      <c r="AC81" s="188" t="str">
        <f t="shared" si="10"/>
        <v/>
      </c>
      <c r="AG81" s="65">
        <f t="shared" si="12"/>
        <v>0</v>
      </c>
      <c r="AH81" s="65">
        <f t="shared" si="12"/>
        <v>0</v>
      </c>
    </row>
    <row r="82" spans="1:34" x14ac:dyDescent="0.25">
      <c r="A82" s="66">
        <f t="shared" si="13"/>
        <v>75</v>
      </c>
      <c r="B82" s="69"/>
      <c r="C82" s="66" t="e">
        <f>VLOOKUP(B82,'Measure&amp;Incentive Picklist'!E:J,2,FALSE)</f>
        <v>#N/A</v>
      </c>
      <c r="D82" s="79"/>
      <c r="E82" s="220"/>
      <c r="F82" s="70"/>
      <c r="G82" s="70"/>
      <c r="H82" s="70"/>
      <c r="I82" s="70"/>
      <c r="J82" s="70"/>
      <c r="K82" s="69"/>
      <c r="L82" s="69"/>
      <c r="M82" s="69"/>
      <c r="N82" s="65" t="e">
        <f>VLOOKUP(M82,'HVAC Picklist'!$A$2:$C$61,3,FALSE)</f>
        <v>#N/A</v>
      </c>
      <c r="O82" s="65" t="e">
        <f>VLOOKUP(M82,'HVAC Picklist'!$A$2:$D$61,4,FALSE)</f>
        <v>#N/A</v>
      </c>
      <c r="P82" s="69"/>
      <c r="Q82" s="83"/>
      <c r="R82" s="69"/>
      <c r="S82" s="69"/>
      <c r="T82" s="71"/>
      <c r="U82" s="71"/>
      <c r="V82" s="72" t="str">
        <f t="shared" si="8"/>
        <v/>
      </c>
      <c r="W82" s="85" t="str">
        <f>IFERROR(MIN(VLOOKUP($B82,'Measure&amp;Incentive Picklist'!$E:$J,5,FALSE)*F82*H82,V82),"")</f>
        <v/>
      </c>
      <c r="X82" s="127"/>
      <c r="Y82" s="65">
        <f t="shared" si="11"/>
        <v>0</v>
      </c>
      <c r="Z82" s="65">
        <f t="shared" si="9"/>
        <v>0</v>
      </c>
      <c r="AC82" s="188" t="str">
        <f t="shared" si="10"/>
        <v/>
      </c>
      <c r="AG82" s="65">
        <f t="shared" si="12"/>
        <v>0</v>
      </c>
      <c r="AH82" s="65">
        <f t="shared" si="12"/>
        <v>0</v>
      </c>
    </row>
    <row r="83" spans="1:34" x14ac:dyDescent="0.25">
      <c r="A83" s="66">
        <f t="shared" si="13"/>
        <v>76</v>
      </c>
      <c r="B83" s="69"/>
      <c r="C83" s="66" t="e">
        <f>VLOOKUP(B83,'Measure&amp;Incentive Picklist'!E:J,2,FALSE)</f>
        <v>#N/A</v>
      </c>
      <c r="D83" s="79"/>
      <c r="E83" s="220"/>
      <c r="F83" s="70"/>
      <c r="G83" s="70"/>
      <c r="H83" s="70"/>
      <c r="I83" s="70"/>
      <c r="J83" s="70"/>
      <c r="K83" s="69"/>
      <c r="L83" s="69"/>
      <c r="M83" s="69"/>
      <c r="N83" s="65" t="e">
        <f>VLOOKUP(M83,'HVAC Picklist'!$A$2:$C$61,3,FALSE)</f>
        <v>#N/A</v>
      </c>
      <c r="O83" s="65" t="e">
        <f>VLOOKUP(M83,'HVAC Picklist'!$A$2:$D$61,4,FALSE)</f>
        <v>#N/A</v>
      </c>
      <c r="P83" s="69"/>
      <c r="Q83" s="83"/>
      <c r="R83" s="69"/>
      <c r="S83" s="69"/>
      <c r="T83" s="71"/>
      <c r="U83" s="71"/>
      <c r="V83" s="72" t="str">
        <f t="shared" si="8"/>
        <v/>
      </c>
      <c r="W83" s="85" t="str">
        <f>IFERROR(MIN(VLOOKUP($B83,'Measure&amp;Incentive Picklist'!$E:$J,5,FALSE)*F83*H83,V83),"")</f>
        <v/>
      </c>
      <c r="X83" s="127"/>
      <c r="Y83" s="65">
        <f t="shared" si="11"/>
        <v>0</v>
      </c>
      <c r="Z83" s="65">
        <f t="shared" si="9"/>
        <v>0</v>
      </c>
      <c r="AC83" s="188" t="str">
        <f t="shared" si="10"/>
        <v/>
      </c>
      <c r="AG83" s="65">
        <f t="shared" si="12"/>
        <v>0</v>
      </c>
      <c r="AH83" s="65">
        <f t="shared" si="12"/>
        <v>0</v>
      </c>
    </row>
    <row r="84" spans="1:34" x14ac:dyDescent="0.25">
      <c r="A84" s="66">
        <f t="shared" si="13"/>
        <v>77</v>
      </c>
      <c r="B84" s="69"/>
      <c r="C84" s="66" t="e">
        <f>VLOOKUP(B84,'Measure&amp;Incentive Picklist'!E:J,2,FALSE)</f>
        <v>#N/A</v>
      </c>
      <c r="D84" s="79"/>
      <c r="E84" s="220"/>
      <c r="F84" s="70"/>
      <c r="G84" s="70"/>
      <c r="H84" s="70"/>
      <c r="I84" s="70"/>
      <c r="J84" s="70"/>
      <c r="K84" s="69"/>
      <c r="L84" s="69"/>
      <c r="M84" s="69"/>
      <c r="N84" s="65" t="e">
        <f>VLOOKUP(M84,'HVAC Picklist'!$A$2:$C$61,3,FALSE)</f>
        <v>#N/A</v>
      </c>
      <c r="O84" s="65" t="e">
        <f>VLOOKUP(M84,'HVAC Picklist'!$A$2:$D$61,4,FALSE)</f>
        <v>#N/A</v>
      </c>
      <c r="P84" s="69"/>
      <c r="Q84" s="83"/>
      <c r="R84" s="69"/>
      <c r="S84" s="69"/>
      <c r="T84" s="71"/>
      <c r="U84" s="71"/>
      <c r="V84" s="72" t="str">
        <f t="shared" si="8"/>
        <v/>
      </c>
      <c r="W84" s="85" t="str">
        <f>IFERROR(MIN(VLOOKUP($B84,'Measure&amp;Incentive Picklist'!$E:$J,5,FALSE)*F84*H84,V84),"")</f>
        <v/>
      </c>
      <c r="X84" s="127"/>
      <c r="Y84" s="65">
        <f t="shared" si="11"/>
        <v>0</v>
      </c>
      <c r="Z84" s="65">
        <f t="shared" si="9"/>
        <v>0</v>
      </c>
      <c r="AC84" s="188" t="str">
        <f t="shared" si="10"/>
        <v/>
      </c>
      <c r="AG84" s="65">
        <f t="shared" si="12"/>
        <v>0</v>
      </c>
      <c r="AH84" s="65">
        <f t="shared" si="12"/>
        <v>0</v>
      </c>
    </row>
    <row r="85" spans="1:34" x14ac:dyDescent="0.25">
      <c r="A85" s="66">
        <f t="shared" si="13"/>
        <v>78</v>
      </c>
      <c r="B85" s="69"/>
      <c r="C85" s="66" t="e">
        <f>VLOOKUP(B85,'Measure&amp;Incentive Picklist'!E:J,2,FALSE)</f>
        <v>#N/A</v>
      </c>
      <c r="D85" s="79"/>
      <c r="E85" s="220"/>
      <c r="F85" s="70"/>
      <c r="G85" s="70"/>
      <c r="H85" s="70"/>
      <c r="I85" s="70"/>
      <c r="J85" s="70"/>
      <c r="K85" s="69"/>
      <c r="L85" s="69"/>
      <c r="M85" s="69"/>
      <c r="N85" s="65" t="e">
        <f>VLOOKUP(M85,'HVAC Picklist'!$A$2:$C$61,3,FALSE)</f>
        <v>#N/A</v>
      </c>
      <c r="O85" s="65" t="e">
        <f>VLOOKUP(M85,'HVAC Picklist'!$A$2:$D$61,4,FALSE)</f>
        <v>#N/A</v>
      </c>
      <c r="P85" s="69"/>
      <c r="Q85" s="83"/>
      <c r="R85" s="69"/>
      <c r="S85" s="69"/>
      <c r="T85" s="71"/>
      <c r="U85" s="71"/>
      <c r="V85" s="72" t="str">
        <f t="shared" si="8"/>
        <v/>
      </c>
      <c r="W85" s="85" t="str">
        <f>IFERROR(MIN(VLOOKUP($B85,'Measure&amp;Incentive Picklist'!$E:$J,5,FALSE)*F85*H85,V85),"")</f>
        <v/>
      </c>
      <c r="X85" s="127"/>
      <c r="Y85" s="65">
        <f t="shared" si="11"/>
        <v>0</v>
      </c>
      <c r="Z85" s="65">
        <f t="shared" si="9"/>
        <v>0</v>
      </c>
      <c r="AC85" s="188" t="str">
        <f t="shared" si="10"/>
        <v/>
      </c>
      <c r="AG85" s="65">
        <f t="shared" si="12"/>
        <v>0</v>
      </c>
      <c r="AH85" s="65">
        <f t="shared" si="12"/>
        <v>0</v>
      </c>
    </row>
    <row r="86" spans="1:34" x14ac:dyDescent="0.25">
      <c r="A86" s="66">
        <f t="shared" si="13"/>
        <v>79</v>
      </c>
      <c r="B86" s="69"/>
      <c r="C86" s="66" t="e">
        <f>VLOOKUP(B86,'Measure&amp;Incentive Picklist'!E:J,2,FALSE)</f>
        <v>#N/A</v>
      </c>
      <c r="D86" s="79"/>
      <c r="E86" s="220"/>
      <c r="F86" s="70"/>
      <c r="G86" s="70"/>
      <c r="H86" s="70"/>
      <c r="I86" s="70"/>
      <c r="J86" s="70"/>
      <c r="K86" s="69"/>
      <c r="L86" s="69"/>
      <c r="M86" s="69"/>
      <c r="N86" s="65" t="e">
        <f>VLOOKUP(M86,'HVAC Picklist'!$A$2:$C$61,3,FALSE)</f>
        <v>#N/A</v>
      </c>
      <c r="O86" s="65" t="e">
        <f>VLOOKUP(M86,'HVAC Picklist'!$A$2:$D$61,4,FALSE)</f>
        <v>#N/A</v>
      </c>
      <c r="P86" s="69"/>
      <c r="Q86" s="83"/>
      <c r="R86" s="69"/>
      <c r="S86" s="69"/>
      <c r="T86" s="71"/>
      <c r="U86" s="71"/>
      <c r="V86" s="72" t="str">
        <f t="shared" si="8"/>
        <v/>
      </c>
      <c r="W86" s="85" t="str">
        <f>IFERROR(MIN(VLOOKUP($B86,'Measure&amp;Incentive Picklist'!$E:$J,5,FALSE)*F86*H86,V86),"")</f>
        <v/>
      </c>
      <c r="X86" s="127"/>
      <c r="Y86" s="65">
        <f t="shared" si="11"/>
        <v>0</v>
      </c>
      <c r="Z86" s="65">
        <f t="shared" si="9"/>
        <v>0</v>
      </c>
      <c r="AC86" s="188" t="str">
        <f t="shared" si="10"/>
        <v/>
      </c>
      <c r="AG86" s="65">
        <f t="shared" si="12"/>
        <v>0</v>
      </c>
      <c r="AH86" s="65">
        <f t="shared" si="12"/>
        <v>0</v>
      </c>
    </row>
    <row r="87" spans="1:34" x14ac:dyDescent="0.25">
      <c r="A87" s="66">
        <f t="shared" si="13"/>
        <v>80</v>
      </c>
      <c r="B87" s="69"/>
      <c r="C87" s="66" t="e">
        <f>VLOOKUP(B87,'Measure&amp;Incentive Picklist'!E:J,2,FALSE)</f>
        <v>#N/A</v>
      </c>
      <c r="D87" s="79"/>
      <c r="E87" s="220"/>
      <c r="F87" s="70"/>
      <c r="G87" s="70"/>
      <c r="H87" s="70"/>
      <c r="I87" s="70"/>
      <c r="J87" s="70"/>
      <c r="K87" s="69"/>
      <c r="L87" s="69"/>
      <c r="M87" s="69"/>
      <c r="N87" s="65" t="e">
        <f>VLOOKUP(M87,'HVAC Picklist'!$A$2:$C$61,3,FALSE)</f>
        <v>#N/A</v>
      </c>
      <c r="O87" s="65" t="e">
        <f>VLOOKUP(M87,'HVAC Picklist'!$A$2:$D$61,4,FALSE)</f>
        <v>#N/A</v>
      </c>
      <c r="P87" s="69"/>
      <c r="Q87" s="83"/>
      <c r="R87" s="69"/>
      <c r="S87" s="69"/>
      <c r="T87" s="71"/>
      <c r="U87" s="71"/>
      <c r="V87" s="72" t="str">
        <f t="shared" si="8"/>
        <v/>
      </c>
      <c r="W87" s="85" t="str">
        <f>IFERROR(MIN(VLOOKUP($B87,'Measure&amp;Incentive Picklist'!$E:$J,5,FALSE)*F87*H87,V87),"")</f>
        <v/>
      </c>
      <c r="X87" s="127"/>
      <c r="Y87" s="65">
        <f t="shared" si="11"/>
        <v>0</v>
      </c>
      <c r="Z87" s="65">
        <f t="shared" si="9"/>
        <v>0</v>
      </c>
      <c r="AC87" s="188" t="str">
        <f t="shared" si="10"/>
        <v/>
      </c>
      <c r="AG87" s="65">
        <f t="shared" si="12"/>
        <v>0</v>
      </c>
      <c r="AH87" s="65">
        <f t="shared" si="12"/>
        <v>0</v>
      </c>
    </row>
    <row r="88" spans="1:34" x14ac:dyDescent="0.25">
      <c r="A88" s="66">
        <f t="shared" si="13"/>
        <v>81</v>
      </c>
      <c r="B88" s="69"/>
      <c r="C88" s="66" t="e">
        <f>VLOOKUP(B88,'Measure&amp;Incentive Picklist'!E:J,2,FALSE)</f>
        <v>#N/A</v>
      </c>
      <c r="D88" s="79"/>
      <c r="E88" s="220"/>
      <c r="F88" s="70"/>
      <c r="G88" s="70"/>
      <c r="H88" s="70"/>
      <c r="I88" s="70"/>
      <c r="J88" s="70"/>
      <c r="K88" s="69"/>
      <c r="L88" s="69"/>
      <c r="M88" s="69"/>
      <c r="N88" s="65" t="e">
        <f>VLOOKUP(M88,'HVAC Picklist'!$A$2:$C$61,3,FALSE)</f>
        <v>#N/A</v>
      </c>
      <c r="O88" s="65" t="e">
        <f>VLOOKUP(M88,'HVAC Picklist'!$A$2:$D$61,4,FALSE)</f>
        <v>#N/A</v>
      </c>
      <c r="P88" s="69"/>
      <c r="Q88" s="83"/>
      <c r="R88" s="69"/>
      <c r="S88" s="69"/>
      <c r="T88" s="71"/>
      <c r="U88" s="71"/>
      <c r="V88" s="72" t="str">
        <f t="shared" si="8"/>
        <v/>
      </c>
      <c r="W88" s="85" t="str">
        <f>IFERROR(MIN(VLOOKUP($B88,'Measure&amp;Incentive Picklist'!$E:$J,5,FALSE)*F88*H88,V88),"")</f>
        <v/>
      </c>
      <c r="X88" s="127"/>
      <c r="Y88" s="65">
        <f t="shared" si="11"/>
        <v>0</v>
      </c>
      <c r="Z88" s="65">
        <f t="shared" si="9"/>
        <v>0</v>
      </c>
      <c r="AC88" s="188" t="str">
        <f t="shared" si="10"/>
        <v/>
      </c>
      <c r="AG88" s="65">
        <f t="shared" si="12"/>
        <v>0</v>
      </c>
      <c r="AH88" s="65">
        <f t="shared" si="12"/>
        <v>0</v>
      </c>
    </row>
    <row r="89" spans="1:34" x14ac:dyDescent="0.25">
      <c r="A89" s="66">
        <f t="shared" si="13"/>
        <v>82</v>
      </c>
      <c r="B89" s="69"/>
      <c r="C89" s="66" t="e">
        <f>VLOOKUP(B89,'Measure&amp;Incentive Picklist'!E:J,2,FALSE)</f>
        <v>#N/A</v>
      </c>
      <c r="D89" s="79"/>
      <c r="E89" s="220"/>
      <c r="F89" s="70"/>
      <c r="G89" s="70"/>
      <c r="H89" s="70"/>
      <c r="I89" s="70"/>
      <c r="J89" s="70"/>
      <c r="K89" s="69"/>
      <c r="L89" s="69"/>
      <c r="M89" s="69"/>
      <c r="N89" s="65" t="e">
        <f>VLOOKUP(M89,'HVAC Picklist'!$A$2:$C$61,3,FALSE)</f>
        <v>#N/A</v>
      </c>
      <c r="O89" s="65" t="e">
        <f>VLOOKUP(M89,'HVAC Picklist'!$A$2:$D$61,4,FALSE)</f>
        <v>#N/A</v>
      </c>
      <c r="P89" s="69"/>
      <c r="Q89" s="83"/>
      <c r="R89" s="69"/>
      <c r="S89" s="69"/>
      <c r="T89" s="71"/>
      <c r="U89" s="71"/>
      <c r="V89" s="72" t="str">
        <f t="shared" si="8"/>
        <v/>
      </c>
      <c r="W89" s="85" t="str">
        <f>IFERROR(MIN(VLOOKUP($B89,'Measure&amp;Incentive Picklist'!$E:$J,5,FALSE)*F89*H89,V89),"")</f>
        <v/>
      </c>
      <c r="X89" s="127"/>
      <c r="Y89" s="65">
        <f t="shared" si="11"/>
        <v>0</v>
      </c>
      <c r="Z89" s="65">
        <f t="shared" si="9"/>
        <v>0</v>
      </c>
      <c r="AC89" s="188" t="str">
        <f t="shared" si="10"/>
        <v/>
      </c>
      <c r="AG89" s="65">
        <f t="shared" si="12"/>
        <v>0</v>
      </c>
      <c r="AH89" s="65">
        <f t="shared" si="12"/>
        <v>0</v>
      </c>
    </row>
    <row r="90" spans="1:34" x14ac:dyDescent="0.25">
      <c r="A90" s="66">
        <f t="shared" si="13"/>
        <v>83</v>
      </c>
      <c r="B90" s="69"/>
      <c r="C90" s="66" t="e">
        <f>VLOOKUP(B90,'Measure&amp;Incentive Picklist'!E:J,2,FALSE)</f>
        <v>#N/A</v>
      </c>
      <c r="D90" s="79"/>
      <c r="E90" s="220"/>
      <c r="F90" s="70"/>
      <c r="G90" s="70"/>
      <c r="H90" s="70"/>
      <c r="I90" s="70"/>
      <c r="J90" s="70"/>
      <c r="K90" s="69"/>
      <c r="L90" s="69"/>
      <c r="M90" s="69"/>
      <c r="N90" s="65" t="e">
        <f>VLOOKUP(M90,'HVAC Picklist'!$A$2:$C$61,3,FALSE)</f>
        <v>#N/A</v>
      </c>
      <c r="O90" s="65" t="e">
        <f>VLOOKUP(M90,'HVAC Picklist'!$A$2:$D$61,4,FALSE)</f>
        <v>#N/A</v>
      </c>
      <c r="P90" s="69"/>
      <c r="Q90" s="83"/>
      <c r="R90" s="69"/>
      <c r="S90" s="69"/>
      <c r="T90" s="71"/>
      <c r="U90" s="71"/>
      <c r="V90" s="72" t="str">
        <f t="shared" si="8"/>
        <v/>
      </c>
      <c r="W90" s="85" t="str">
        <f>IFERROR(MIN(VLOOKUP($B90,'Measure&amp;Incentive Picklist'!$E:$J,5,FALSE)*F90*H90,V90),"")</f>
        <v/>
      </c>
      <c r="X90" s="127"/>
      <c r="Y90" s="65">
        <f t="shared" si="11"/>
        <v>0</v>
      </c>
      <c r="Z90" s="65">
        <f t="shared" si="9"/>
        <v>0</v>
      </c>
      <c r="AC90" s="188" t="str">
        <f t="shared" si="10"/>
        <v/>
      </c>
      <c r="AG90" s="65">
        <f t="shared" si="12"/>
        <v>0</v>
      </c>
      <c r="AH90" s="65">
        <f t="shared" si="12"/>
        <v>0</v>
      </c>
    </row>
    <row r="91" spans="1:34" x14ac:dyDescent="0.25">
      <c r="A91" s="66">
        <f t="shared" si="13"/>
        <v>84</v>
      </c>
      <c r="B91" s="69"/>
      <c r="C91" s="66" t="e">
        <f>VLOOKUP(B91,'Measure&amp;Incentive Picklist'!E:J,2,FALSE)</f>
        <v>#N/A</v>
      </c>
      <c r="D91" s="79"/>
      <c r="E91" s="220"/>
      <c r="F91" s="70"/>
      <c r="G91" s="70"/>
      <c r="H91" s="70"/>
      <c r="I91" s="70"/>
      <c r="J91" s="70"/>
      <c r="K91" s="69"/>
      <c r="L91" s="69"/>
      <c r="M91" s="69"/>
      <c r="N91" s="65" t="e">
        <f>VLOOKUP(M91,'HVAC Picklist'!$A$2:$C$61,3,FALSE)</f>
        <v>#N/A</v>
      </c>
      <c r="O91" s="65" t="e">
        <f>VLOOKUP(M91,'HVAC Picklist'!$A$2:$D$61,4,FALSE)</f>
        <v>#N/A</v>
      </c>
      <c r="P91" s="69"/>
      <c r="Q91" s="83"/>
      <c r="R91" s="69"/>
      <c r="S91" s="69"/>
      <c r="T91" s="71"/>
      <c r="U91" s="71"/>
      <c r="V91" s="72" t="str">
        <f t="shared" si="8"/>
        <v/>
      </c>
      <c r="W91" s="85" t="str">
        <f>IFERROR(MIN(VLOOKUP($B91,'Measure&amp;Incentive Picklist'!$E:$J,5,FALSE)*F91*H91,V91),"")</f>
        <v/>
      </c>
      <c r="X91" s="127"/>
      <c r="Y91" s="65">
        <f t="shared" si="11"/>
        <v>0</v>
      </c>
      <c r="Z91" s="65">
        <f t="shared" si="9"/>
        <v>0</v>
      </c>
      <c r="AC91" s="188" t="str">
        <f t="shared" si="10"/>
        <v/>
      </c>
      <c r="AG91" s="65">
        <f t="shared" si="12"/>
        <v>0</v>
      </c>
      <c r="AH91" s="65">
        <f t="shared" si="12"/>
        <v>0</v>
      </c>
    </row>
    <row r="92" spans="1:34" x14ac:dyDescent="0.25">
      <c r="A92" s="66">
        <f t="shared" si="13"/>
        <v>85</v>
      </c>
      <c r="B92" s="69"/>
      <c r="C92" s="66" t="e">
        <f>VLOOKUP(B92,'Measure&amp;Incentive Picklist'!E:J,2,FALSE)</f>
        <v>#N/A</v>
      </c>
      <c r="D92" s="79"/>
      <c r="E92" s="220"/>
      <c r="F92" s="70"/>
      <c r="G92" s="70"/>
      <c r="H92" s="70"/>
      <c r="I92" s="70"/>
      <c r="J92" s="70"/>
      <c r="K92" s="69"/>
      <c r="L92" s="69"/>
      <c r="M92" s="69"/>
      <c r="N92" s="65" t="e">
        <f>VLOOKUP(M92,'HVAC Picklist'!$A$2:$C$61,3,FALSE)</f>
        <v>#N/A</v>
      </c>
      <c r="O92" s="65" t="e">
        <f>VLOOKUP(M92,'HVAC Picklist'!$A$2:$D$61,4,FALSE)</f>
        <v>#N/A</v>
      </c>
      <c r="P92" s="69"/>
      <c r="Q92" s="83"/>
      <c r="R92" s="69"/>
      <c r="S92" s="69"/>
      <c r="T92" s="71"/>
      <c r="U92" s="71"/>
      <c r="V92" s="72" t="str">
        <f t="shared" si="8"/>
        <v/>
      </c>
      <c r="W92" s="85" t="str">
        <f>IFERROR(MIN(VLOOKUP($B92,'Measure&amp;Incentive Picklist'!$E:$J,5,FALSE)*F92*H92,V92),"")</f>
        <v/>
      </c>
      <c r="X92" s="127"/>
      <c r="Y92" s="65">
        <f t="shared" si="11"/>
        <v>0</v>
      </c>
      <c r="Z92" s="65">
        <f t="shared" si="9"/>
        <v>0</v>
      </c>
      <c r="AC92" s="188" t="str">
        <f t="shared" si="10"/>
        <v/>
      </c>
      <c r="AG92" s="65">
        <f t="shared" si="12"/>
        <v>0</v>
      </c>
      <c r="AH92" s="65">
        <f t="shared" si="12"/>
        <v>0</v>
      </c>
    </row>
    <row r="93" spans="1:34" x14ac:dyDescent="0.25">
      <c r="A93" s="66">
        <f t="shared" si="13"/>
        <v>86</v>
      </c>
      <c r="B93" s="69"/>
      <c r="C93" s="66" t="e">
        <f>VLOOKUP(B93,'Measure&amp;Incentive Picklist'!E:J,2,FALSE)</f>
        <v>#N/A</v>
      </c>
      <c r="D93" s="79"/>
      <c r="E93" s="220"/>
      <c r="F93" s="70"/>
      <c r="G93" s="70"/>
      <c r="H93" s="70"/>
      <c r="I93" s="70"/>
      <c r="J93" s="70"/>
      <c r="K93" s="69"/>
      <c r="L93" s="69"/>
      <c r="M93" s="69"/>
      <c r="N93" s="65" t="e">
        <f>VLOOKUP(M93,'HVAC Picklist'!$A$2:$C$61,3,FALSE)</f>
        <v>#N/A</v>
      </c>
      <c r="O93" s="65" t="e">
        <f>VLOOKUP(M93,'HVAC Picklist'!$A$2:$D$61,4,FALSE)</f>
        <v>#N/A</v>
      </c>
      <c r="P93" s="69"/>
      <c r="Q93" s="83"/>
      <c r="R93" s="69"/>
      <c r="S93" s="69"/>
      <c r="T93" s="71"/>
      <c r="U93" s="71"/>
      <c r="V93" s="72" t="str">
        <f t="shared" si="8"/>
        <v/>
      </c>
      <c r="W93" s="85" t="str">
        <f>IFERROR(MIN(VLOOKUP($B93,'Measure&amp;Incentive Picklist'!$E:$J,5,FALSE)*F93*H93,V93),"")</f>
        <v/>
      </c>
      <c r="X93" s="127"/>
      <c r="Y93" s="65">
        <f t="shared" si="11"/>
        <v>0</v>
      </c>
      <c r="Z93" s="65">
        <f t="shared" si="9"/>
        <v>0</v>
      </c>
      <c r="AC93" s="188" t="str">
        <f t="shared" si="10"/>
        <v/>
      </c>
      <c r="AG93" s="65">
        <f t="shared" si="12"/>
        <v>0</v>
      </c>
      <c r="AH93" s="65">
        <f t="shared" si="12"/>
        <v>0</v>
      </c>
    </row>
    <row r="94" spans="1:34" x14ac:dyDescent="0.25">
      <c r="A94" s="66">
        <f t="shared" si="13"/>
        <v>87</v>
      </c>
      <c r="B94" s="69"/>
      <c r="C94" s="66" t="e">
        <f>VLOOKUP(B94,'Measure&amp;Incentive Picklist'!E:J,2,FALSE)</f>
        <v>#N/A</v>
      </c>
      <c r="D94" s="79"/>
      <c r="E94" s="220"/>
      <c r="F94" s="70"/>
      <c r="G94" s="70"/>
      <c r="H94" s="70"/>
      <c r="I94" s="70"/>
      <c r="J94" s="70"/>
      <c r="K94" s="69"/>
      <c r="L94" s="69"/>
      <c r="M94" s="69"/>
      <c r="N94" s="65" t="e">
        <f>VLOOKUP(M94,'HVAC Picklist'!$A$2:$C$61,3,FALSE)</f>
        <v>#N/A</v>
      </c>
      <c r="O94" s="65" t="e">
        <f>VLOOKUP(M94,'HVAC Picklist'!$A$2:$D$61,4,FALSE)</f>
        <v>#N/A</v>
      </c>
      <c r="P94" s="69"/>
      <c r="Q94" s="83"/>
      <c r="R94" s="69"/>
      <c r="S94" s="69"/>
      <c r="T94" s="71"/>
      <c r="U94" s="71"/>
      <c r="V94" s="72" t="str">
        <f t="shared" si="8"/>
        <v/>
      </c>
      <c r="W94" s="85" t="str">
        <f>IFERROR(MIN(VLOOKUP($B94,'Measure&amp;Incentive Picklist'!$E:$J,5,FALSE)*F94*H94,V94),"")</f>
        <v/>
      </c>
      <c r="X94" s="127"/>
      <c r="Y94" s="65">
        <f t="shared" si="11"/>
        <v>0</v>
      </c>
      <c r="Z94" s="65">
        <f t="shared" si="9"/>
        <v>0</v>
      </c>
      <c r="AC94" s="188" t="str">
        <f t="shared" si="10"/>
        <v/>
      </c>
      <c r="AG94" s="65">
        <f t="shared" si="12"/>
        <v>0</v>
      </c>
      <c r="AH94" s="65">
        <f t="shared" si="12"/>
        <v>0</v>
      </c>
    </row>
    <row r="95" spans="1:34" x14ac:dyDescent="0.25">
      <c r="A95" s="66">
        <f t="shared" si="13"/>
        <v>88</v>
      </c>
      <c r="B95" s="69"/>
      <c r="C95" s="66" t="e">
        <f>VLOOKUP(B95,'Measure&amp;Incentive Picklist'!E:J,2,FALSE)</f>
        <v>#N/A</v>
      </c>
      <c r="D95" s="79"/>
      <c r="E95" s="220"/>
      <c r="F95" s="70"/>
      <c r="G95" s="70"/>
      <c r="H95" s="70"/>
      <c r="I95" s="70"/>
      <c r="J95" s="70"/>
      <c r="K95" s="69"/>
      <c r="L95" s="69"/>
      <c r="M95" s="69"/>
      <c r="N95" s="65" t="e">
        <f>VLOOKUP(M95,'HVAC Picklist'!$A$2:$C$61,3,FALSE)</f>
        <v>#N/A</v>
      </c>
      <c r="O95" s="65" t="e">
        <f>VLOOKUP(M95,'HVAC Picklist'!$A$2:$D$61,4,FALSE)</f>
        <v>#N/A</v>
      </c>
      <c r="P95" s="69"/>
      <c r="Q95" s="83"/>
      <c r="R95" s="69"/>
      <c r="S95" s="69"/>
      <c r="T95" s="71"/>
      <c r="U95" s="71"/>
      <c r="V95" s="72" t="str">
        <f t="shared" si="8"/>
        <v/>
      </c>
      <c r="W95" s="85" t="str">
        <f>IFERROR(MIN(VLOOKUP($B95,'Measure&amp;Incentive Picklist'!$E:$J,5,FALSE)*F95*H95,V95),"")</f>
        <v/>
      </c>
      <c r="X95" s="127"/>
      <c r="Y95" s="65">
        <f t="shared" si="11"/>
        <v>0</v>
      </c>
      <c r="Z95" s="65">
        <f t="shared" si="9"/>
        <v>0</v>
      </c>
      <c r="AC95" s="188" t="str">
        <f t="shared" si="10"/>
        <v/>
      </c>
      <c r="AG95" s="65">
        <f t="shared" si="12"/>
        <v>0</v>
      </c>
      <c r="AH95" s="65">
        <f t="shared" si="12"/>
        <v>0</v>
      </c>
    </row>
    <row r="96" spans="1:34" x14ac:dyDescent="0.25">
      <c r="A96" s="66">
        <f t="shared" si="13"/>
        <v>89</v>
      </c>
      <c r="B96" s="69"/>
      <c r="C96" s="66" t="e">
        <f>VLOOKUP(B96,'Measure&amp;Incentive Picklist'!E:J,2,FALSE)</f>
        <v>#N/A</v>
      </c>
      <c r="D96" s="79"/>
      <c r="E96" s="220"/>
      <c r="F96" s="70"/>
      <c r="G96" s="70"/>
      <c r="H96" s="70"/>
      <c r="I96" s="70"/>
      <c r="J96" s="70"/>
      <c r="K96" s="69"/>
      <c r="L96" s="69"/>
      <c r="M96" s="69"/>
      <c r="N96" s="65" t="e">
        <f>VLOOKUP(M96,'HVAC Picklist'!$A$2:$C$61,3,FALSE)</f>
        <v>#N/A</v>
      </c>
      <c r="O96" s="65" t="e">
        <f>VLOOKUP(M96,'HVAC Picklist'!$A$2:$D$61,4,FALSE)</f>
        <v>#N/A</v>
      </c>
      <c r="P96" s="69"/>
      <c r="Q96" s="83"/>
      <c r="R96" s="69"/>
      <c r="S96" s="69"/>
      <c r="T96" s="71"/>
      <c r="U96" s="71"/>
      <c r="V96" s="72" t="str">
        <f t="shared" si="8"/>
        <v/>
      </c>
      <c r="W96" s="85" t="str">
        <f>IFERROR(MIN(VLOOKUP($B96,'Measure&amp;Incentive Picklist'!$E:$J,5,FALSE)*F96*H96,V96),"")</f>
        <v/>
      </c>
      <c r="X96" s="127"/>
      <c r="Y96" s="65">
        <f t="shared" si="11"/>
        <v>0</v>
      </c>
      <c r="Z96" s="65">
        <f t="shared" si="9"/>
        <v>0</v>
      </c>
      <c r="AC96" s="188" t="str">
        <f t="shared" si="10"/>
        <v/>
      </c>
      <c r="AG96" s="65">
        <f t="shared" si="12"/>
        <v>0</v>
      </c>
      <c r="AH96" s="65">
        <f t="shared" si="12"/>
        <v>0</v>
      </c>
    </row>
    <row r="97" spans="1:34" x14ac:dyDescent="0.25">
      <c r="A97" s="66">
        <f t="shared" si="13"/>
        <v>90</v>
      </c>
      <c r="B97" s="69"/>
      <c r="C97" s="66" t="e">
        <f>VLOOKUP(B97,'Measure&amp;Incentive Picklist'!E:J,2,FALSE)</f>
        <v>#N/A</v>
      </c>
      <c r="D97" s="79"/>
      <c r="E97" s="220"/>
      <c r="F97" s="70"/>
      <c r="G97" s="70"/>
      <c r="H97" s="70"/>
      <c r="I97" s="70"/>
      <c r="J97" s="70"/>
      <c r="K97" s="69"/>
      <c r="L97" s="69"/>
      <c r="M97" s="69"/>
      <c r="N97" s="65" t="e">
        <f>VLOOKUP(M97,'HVAC Picklist'!$A$2:$C$61,3,FALSE)</f>
        <v>#N/A</v>
      </c>
      <c r="O97" s="65" t="e">
        <f>VLOOKUP(M97,'HVAC Picklist'!$A$2:$D$61,4,FALSE)</f>
        <v>#N/A</v>
      </c>
      <c r="P97" s="69"/>
      <c r="Q97" s="83"/>
      <c r="R97" s="69"/>
      <c r="S97" s="69"/>
      <c r="T97" s="71"/>
      <c r="U97" s="71"/>
      <c r="V97" s="72" t="str">
        <f t="shared" si="8"/>
        <v/>
      </c>
      <c r="W97" s="85" t="str">
        <f>IFERROR(MIN(VLOOKUP($B97,'Measure&amp;Incentive Picklist'!$E:$J,5,FALSE)*F97*H97,V97),"")</f>
        <v/>
      </c>
      <c r="X97" s="127"/>
      <c r="Y97" s="65">
        <f t="shared" si="11"/>
        <v>0</v>
      </c>
      <c r="Z97" s="65">
        <f t="shared" si="9"/>
        <v>0</v>
      </c>
      <c r="AC97" s="188" t="str">
        <f t="shared" si="10"/>
        <v/>
      </c>
      <c r="AG97" s="65">
        <f t="shared" si="12"/>
        <v>0</v>
      </c>
      <c r="AH97" s="65">
        <f t="shared" si="12"/>
        <v>0</v>
      </c>
    </row>
    <row r="98" spans="1:34" x14ac:dyDescent="0.25">
      <c r="A98" s="66">
        <f t="shared" si="13"/>
        <v>91</v>
      </c>
      <c r="B98" s="69"/>
      <c r="C98" s="66" t="e">
        <f>VLOOKUP(B98,'Measure&amp;Incentive Picklist'!E:J,2,FALSE)</f>
        <v>#N/A</v>
      </c>
      <c r="D98" s="79"/>
      <c r="E98" s="220"/>
      <c r="F98" s="70"/>
      <c r="G98" s="70"/>
      <c r="H98" s="70"/>
      <c r="I98" s="70"/>
      <c r="J98" s="70"/>
      <c r="K98" s="69"/>
      <c r="L98" s="69"/>
      <c r="M98" s="69"/>
      <c r="N98" s="65" t="e">
        <f>VLOOKUP(M98,'HVAC Picklist'!$A$2:$C$61,3,FALSE)</f>
        <v>#N/A</v>
      </c>
      <c r="O98" s="65" t="e">
        <f>VLOOKUP(M98,'HVAC Picklist'!$A$2:$D$61,4,FALSE)</f>
        <v>#N/A</v>
      </c>
      <c r="P98" s="69"/>
      <c r="Q98" s="83"/>
      <c r="R98" s="69"/>
      <c r="S98" s="69"/>
      <c r="T98" s="71"/>
      <c r="U98" s="71"/>
      <c r="V98" s="72" t="str">
        <f t="shared" si="8"/>
        <v/>
      </c>
      <c r="W98" s="85" t="str">
        <f>IFERROR(MIN(VLOOKUP($B98,'Measure&amp;Incentive Picklist'!$E:$J,5,FALSE)*F98*H98,V98),"")</f>
        <v/>
      </c>
      <c r="X98" s="127"/>
      <c r="Y98" s="65">
        <f t="shared" si="11"/>
        <v>0</v>
      </c>
      <c r="Z98" s="65">
        <f t="shared" si="9"/>
        <v>0</v>
      </c>
      <c r="AC98" s="188" t="str">
        <f t="shared" si="10"/>
        <v/>
      </c>
      <c r="AG98" s="65">
        <f t="shared" si="12"/>
        <v>0</v>
      </c>
      <c r="AH98" s="65">
        <f t="shared" si="12"/>
        <v>0</v>
      </c>
    </row>
    <row r="99" spans="1:34" x14ac:dyDescent="0.25">
      <c r="A99" s="66">
        <f t="shared" si="13"/>
        <v>92</v>
      </c>
      <c r="B99" s="69"/>
      <c r="C99" s="66" t="e">
        <f>VLOOKUP(B99,'Measure&amp;Incentive Picklist'!E:J,2,FALSE)</f>
        <v>#N/A</v>
      </c>
      <c r="D99" s="79"/>
      <c r="E99" s="220"/>
      <c r="F99" s="70"/>
      <c r="G99" s="70"/>
      <c r="H99" s="70"/>
      <c r="I99" s="70"/>
      <c r="J99" s="70"/>
      <c r="K99" s="69"/>
      <c r="L99" s="69"/>
      <c r="M99" s="69"/>
      <c r="N99" s="65" t="e">
        <f>VLOOKUP(M99,'HVAC Picklist'!$A$2:$C$61,3,FALSE)</f>
        <v>#N/A</v>
      </c>
      <c r="O99" s="65" t="e">
        <f>VLOOKUP(M99,'HVAC Picklist'!$A$2:$D$61,4,FALSE)</f>
        <v>#N/A</v>
      </c>
      <c r="P99" s="69"/>
      <c r="Q99" s="83"/>
      <c r="R99" s="69"/>
      <c r="S99" s="69"/>
      <c r="T99" s="71"/>
      <c r="U99" s="71"/>
      <c r="V99" s="72" t="str">
        <f t="shared" si="8"/>
        <v/>
      </c>
      <c r="W99" s="85" t="str">
        <f>IFERROR(MIN(VLOOKUP($B99,'Measure&amp;Incentive Picklist'!$E:$J,5,FALSE)*F99*H99,V99),"")</f>
        <v/>
      </c>
      <c r="X99" s="127"/>
      <c r="Y99" s="65">
        <f t="shared" si="11"/>
        <v>0</v>
      </c>
      <c r="Z99" s="65">
        <f t="shared" si="9"/>
        <v>0</v>
      </c>
      <c r="AC99" s="188" t="str">
        <f t="shared" si="10"/>
        <v/>
      </c>
      <c r="AG99" s="65">
        <f t="shared" si="12"/>
        <v>0</v>
      </c>
      <c r="AH99" s="65">
        <f t="shared" si="12"/>
        <v>0</v>
      </c>
    </row>
    <row r="100" spans="1:34" x14ac:dyDescent="0.25">
      <c r="A100" s="66">
        <f t="shared" si="13"/>
        <v>93</v>
      </c>
      <c r="B100" s="69"/>
      <c r="C100" s="66" t="e">
        <f>VLOOKUP(B100,'Measure&amp;Incentive Picklist'!E:J,2,FALSE)</f>
        <v>#N/A</v>
      </c>
      <c r="D100" s="79"/>
      <c r="E100" s="220"/>
      <c r="F100" s="70"/>
      <c r="G100" s="70"/>
      <c r="H100" s="70"/>
      <c r="I100" s="70"/>
      <c r="J100" s="70"/>
      <c r="K100" s="69"/>
      <c r="L100" s="69"/>
      <c r="M100" s="69"/>
      <c r="N100" s="65" t="e">
        <f>VLOOKUP(M100,'HVAC Picklist'!$A$2:$C$61,3,FALSE)</f>
        <v>#N/A</v>
      </c>
      <c r="O100" s="65" t="e">
        <f>VLOOKUP(M100,'HVAC Picklist'!$A$2:$D$61,4,FALSE)</f>
        <v>#N/A</v>
      </c>
      <c r="P100" s="69"/>
      <c r="Q100" s="83"/>
      <c r="R100" s="69"/>
      <c r="S100" s="69"/>
      <c r="T100" s="71"/>
      <c r="U100" s="71"/>
      <c r="V100" s="72" t="str">
        <f t="shared" si="8"/>
        <v/>
      </c>
      <c r="W100" s="85" t="str">
        <f>IFERROR(MIN(VLOOKUP($B100,'Measure&amp;Incentive Picklist'!$E:$J,5,FALSE)*F100*H100,V100),"")</f>
        <v/>
      </c>
      <c r="X100" s="127"/>
      <c r="Y100" s="65">
        <f t="shared" si="11"/>
        <v>0</v>
      </c>
      <c r="Z100" s="65">
        <f t="shared" si="9"/>
        <v>0</v>
      </c>
      <c r="AC100" s="188" t="str">
        <f t="shared" si="10"/>
        <v/>
      </c>
      <c r="AG100" s="65">
        <f t="shared" si="12"/>
        <v>0</v>
      </c>
      <c r="AH100" s="65">
        <f t="shared" si="12"/>
        <v>0</v>
      </c>
    </row>
    <row r="101" spans="1:34" x14ac:dyDescent="0.25">
      <c r="A101" s="66">
        <f t="shared" si="13"/>
        <v>94</v>
      </c>
      <c r="B101" s="69"/>
      <c r="C101" s="66" t="e">
        <f>VLOOKUP(B101,'Measure&amp;Incentive Picklist'!E:J,2,FALSE)</f>
        <v>#N/A</v>
      </c>
      <c r="D101" s="79"/>
      <c r="E101" s="220"/>
      <c r="F101" s="70"/>
      <c r="G101" s="70"/>
      <c r="H101" s="70"/>
      <c r="I101" s="70"/>
      <c r="J101" s="70"/>
      <c r="K101" s="69"/>
      <c r="L101" s="69"/>
      <c r="M101" s="69"/>
      <c r="N101" s="65" t="e">
        <f>VLOOKUP(M101,'HVAC Picklist'!$A$2:$C$61,3,FALSE)</f>
        <v>#N/A</v>
      </c>
      <c r="O101" s="65" t="e">
        <f>VLOOKUP(M101,'HVAC Picklist'!$A$2:$D$61,4,FALSE)</f>
        <v>#N/A</v>
      </c>
      <c r="P101" s="69"/>
      <c r="Q101" s="83"/>
      <c r="R101" s="69"/>
      <c r="S101" s="69"/>
      <c r="T101" s="71"/>
      <c r="U101" s="71"/>
      <c r="V101" s="72" t="str">
        <f t="shared" si="8"/>
        <v/>
      </c>
      <c r="W101" s="85" t="str">
        <f>IFERROR(MIN(VLOOKUP($B101,'Measure&amp;Incentive Picklist'!$E:$J,5,FALSE)*F101*H101,V101),"")</f>
        <v/>
      </c>
      <c r="X101" s="127"/>
      <c r="Y101" s="65">
        <f t="shared" si="11"/>
        <v>0</v>
      </c>
      <c r="Z101" s="65">
        <f t="shared" si="9"/>
        <v>0</v>
      </c>
      <c r="AC101" s="188" t="str">
        <f t="shared" si="10"/>
        <v/>
      </c>
      <c r="AG101" s="65">
        <f t="shared" si="12"/>
        <v>0</v>
      </c>
      <c r="AH101" s="65">
        <f t="shared" si="12"/>
        <v>0</v>
      </c>
    </row>
    <row r="102" spans="1:34" x14ac:dyDescent="0.25">
      <c r="A102" s="66">
        <f t="shared" si="13"/>
        <v>95</v>
      </c>
      <c r="B102" s="69"/>
      <c r="C102" s="66" t="e">
        <f>VLOOKUP(B102,'Measure&amp;Incentive Picklist'!E:J,2,FALSE)</f>
        <v>#N/A</v>
      </c>
      <c r="D102" s="79"/>
      <c r="E102" s="220"/>
      <c r="F102" s="70"/>
      <c r="G102" s="70"/>
      <c r="H102" s="70"/>
      <c r="I102" s="70"/>
      <c r="J102" s="70"/>
      <c r="K102" s="69"/>
      <c r="L102" s="69"/>
      <c r="M102" s="69"/>
      <c r="N102" s="65" t="e">
        <f>VLOOKUP(M102,'HVAC Picklist'!$A$2:$C$61,3,FALSE)</f>
        <v>#N/A</v>
      </c>
      <c r="O102" s="65" t="e">
        <f>VLOOKUP(M102,'HVAC Picklist'!$A$2:$D$61,4,FALSE)</f>
        <v>#N/A</v>
      </c>
      <c r="P102" s="69"/>
      <c r="Q102" s="83"/>
      <c r="R102" s="69"/>
      <c r="S102" s="69"/>
      <c r="T102" s="71"/>
      <c r="U102" s="71"/>
      <c r="V102" s="72" t="str">
        <f t="shared" si="8"/>
        <v/>
      </c>
      <c r="W102" s="85" t="str">
        <f>IFERROR(MIN(VLOOKUP($B102,'Measure&amp;Incentive Picklist'!$E:$J,5,FALSE)*F102*H102,V102),"")</f>
        <v/>
      </c>
      <c r="X102" s="127"/>
      <c r="Y102" s="65">
        <f t="shared" si="11"/>
        <v>0</v>
      </c>
      <c r="Z102" s="65">
        <f t="shared" si="9"/>
        <v>0</v>
      </c>
      <c r="AC102" s="188" t="str">
        <f t="shared" si="10"/>
        <v/>
      </c>
      <c r="AG102" s="65">
        <f t="shared" si="12"/>
        <v>0</v>
      </c>
      <c r="AH102" s="65">
        <f t="shared" si="12"/>
        <v>0</v>
      </c>
    </row>
    <row r="103" spans="1:34" x14ac:dyDescent="0.25">
      <c r="A103" s="66">
        <f t="shared" si="13"/>
        <v>96</v>
      </c>
      <c r="B103" s="69"/>
      <c r="C103" s="66" t="e">
        <f>VLOOKUP(B103,'Measure&amp;Incentive Picklist'!E:J,2,FALSE)</f>
        <v>#N/A</v>
      </c>
      <c r="D103" s="79"/>
      <c r="E103" s="220"/>
      <c r="F103" s="70"/>
      <c r="G103" s="70"/>
      <c r="H103" s="70"/>
      <c r="I103" s="70"/>
      <c r="J103" s="70"/>
      <c r="K103" s="69"/>
      <c r="L103" s="69"/>
      <c r="M103" s="69"/>
      <c r="N103" s="65" t="e">
        <f>VLOOKUP(M103,'HVAC Picklist'!$A$2:$C$61,3,FALSE)</f>
        <v>#N/A</v>
      </c>
      <c r="O103" s="65" t="e">
        <f>VLOOKUP(M103,'HVAC Picklist'!$A$2:$D$61,4,FALSE)</f>
        <v>#N/A</v>
      </c>
      <c r="P103" s="69"/>
      <c r="Q103" s="83"/>
      <c r="R103" s="69"/>
      <c r="S103" s="69"/>
      <c r="T103" s="71"/>
      <c r="U103" s="71"/>
      <c r="V103" s="72" t="str">
        <f t="shared" si="8"/>
        <v/>
      </c>
      <c r="W103" s="85" t="str">
        <f>IFERROR(MIN(VLOOKUP($B103,'Measure&amp;Incentive Picklist'!$E:$J,5,FALSE)*F103*H103,V103),"")</f>
        <v/>
      </c>
      <c r="X103" s="127"/>
      <c r="Y103" s="65">
        <f t="shared" si="11"/>
        <v>0</v>
      </c>
      <c r="Z103" s="65">
        <f t="shared" si="9"/>
        <v>0</v>
      </c>
      <c r="AC103" s="188" t="str">
        <f t="shared" si="10"/>
        <v/>
      </c>
      <c r="AG103" s="65">
        <f t="shared" si="12"/>
        <v>0</v>
      </c>
      <c r="AH103" s="65">
        <f t="shared" si="12"/>
        <v>0</v>
      </c>
    </row>
    <row r="104" spans="1:34" x14ac:dyDescent="0.25">
      <c r="A104" s="66">
        <f t="shared" si="13"/>
        <v>97</v>
      </c>
      <c r="B104" s="69"/>
      <c r="C104" s="66" t="e">
        <f>VLOOKUP(B104,'Measure&amp;Incentive Picklist'!E:J,2,FALSE)</f>
        <v>#N/A</v>
      </c>
      <c r="D104" s="79"/>
      <c r="E104" s="220"/>
      <c r="F104" s="70"/>
      <c r="G104" s="70"/>
      <c r="H104" s="70"/>
      <c r="I104" s="70"/>
      <c r="J104" s="70"/>
      <c r="K104" s="69"/>
      <c r="L104" s="69"/>
      <c r="M104" s="69"/>
      <c r="N104" s="65" t="e">
        <f>VLOOKUP(M104,'HVAC Picklist'!$A$2:$C$61,3,FALSE)</f>
        <v>#N/A</v>
      </c>
      <c r="O104" s="65" t="e">
        <f>VLOOKUP(M104,'HVAC Picklist'!$A$2:$D$61,4,FALSE)</f>
        <v>#N/A</v>
      </c>
      <c r="P104" s="69"/>
      <c r="Q104" s="83"/>
      <c r="R104" s="69"/>
      <c r="S104" s="69"/>
      <c r="T104" s="71"/>
      <c r="U104" s="71"/>
      <c r="V104" s="72" t="str">
        <f t="shared" si="8"/>
        <v/>
      </c>
      <c r="W104" s="85" t="str">
        <f>IFERROR(MIN(VLOOKUP($B104,'Measure&amp;Incentive Picklist'!$E:$J,5,FALSE)*F104*H104,V104),"")</f>
        <v/>
      </c>
      <c r="X104" s="127"/>
      <c r="Y104" s="65">
        <f t="shared" si="11"/>
        <v>0</v>
      </c>
      <c r="Z104" s="65">
        <f t="shared" ref="Z104:Z135" si="14">IF(AND(B104&gt;0,ISERROR(Y176)),1,0)</f>
        <v>0</v>
      </c>
      <c r="AC104" s="188" t="str">
        <f t="shared" si="10"/>
        <v/>
      </c>
      <c r="AG104" s="65">
        <f t="shared" si="12"/>
        <v>0</v>
      </c>
      <c r="AH104" s="65">
        <f t="shared" si="12"/>
        <v>0</v>
      </c>
    </row>
    <row r="105" spans="1:34" x14ac:dyDescent="0.25">
      <c r="A105" s="66">
        <f t="shared" si="13"/>
        <v>98</v>
      </c>
      <c r="B105" s="69"/>
      <c r="C105" s="66" t="e">
        <f>VLOOKUP(B105,'Measure&amp;Incentive Picklist'!E:J,2,FALSE)</f>
        <v>#N/A</v>
      </c>
      <c r="D105" s="79"/>
      <c r="E105" s="220"/>
      <c r="F105" s="70"/>
      <c r="G105" s="70"/>
      <c r="H105" s="70"/>
      <c r="I105" s="70"/>
      <c r="J105" s="70"/>
      <c r="K105" s="69"/>
      <c r="L105" s="69"/>
      <c r="M105" s="69"/>
      <c r="N105" s="65" t="e">
        <f>VLOOKUP(M105,'HVAC Picklist'!$A$2:$C$61,3,FALSE)</f>
        <v>#N/A</v>
      </c>
      <c r="O105" s="65" t="e">
        <f>VLOOKUP(M105,'HVAC Picklist'!$A$2:$D$61,4,FALSE)</f>
        <v>#N/A</v>
      </c>
      <c r="P105" s="69"/>
      <c r="Q105" s="83"/>
      <c r="R105" s="69"/>
      <c r="S105" s="69"/>
      <c r="T105" s="71"/>
      <c r="U105" s="71"/>
      <c r="V105" s="72" t="str">
        <f t="shared" si="8"/>
        <v/>
      </c>
      <c r="W105" s="85" t="str">
        <f>IFERROR(MIN(VLOOKUP($B105,'Measure&amp;Incentive Picklist'!$E:$J,5,FALSE)*F105*H105,V105),"")</f>
        <v/>
      </c>
      <c r="X105" s="127"/>
      <c r="Y105" s="65">
        <f t="shared" si="11"/>
        <v>0</v>
      </c>
      <c r="Z105" s="65">
        <f t="shared" si="14"/>
        <v>0</v>
      </c>
      <c r="AC105" s="188" t="str">
        <f t="shared" si="10"/>
        <v/>
      </c>
      <c r="AG105" s="65">
        <f t="shared" si="12"/>
        <v>0</v>
      </c>
      <c r="AH105" s="65">
        <f t="shared" si="12"/>
        <v>0</v>
      </c>
    </row>
    <row r="106" spans="1:34" x14ac:dyDescent="0.25">
      <c r="A106" s="66">
        <f t="shared" si="13"/>
        <v>99</v>
      </c>
      <c r="B106" s="69"/>
      <c r="C106" s="66" t="e">
        <f>VLOOKUP(B106,'Measure&amp;Incentive Picklist'!E:J,2,FALSE)</f>
        <v>#N/A</v>
      </c>
      <c r="D106" s="79"/>
      <c r="E106" s="220"/>
      <c r="F106" s="70"/>
      <c r="G106" s="70"/>
      <c r="H106" s="70"/>
      <c r="I106" s="70"/>
      <c r="J106" s="70"/>
      <c r="K106" s="69"/>
      <c r="L106" s="69"/>
      <c r="M106" s="69"/>
      <c r="N106" s="65" t="e">
        <f>VLOOKUP(M106,'HVAC Picklist'!$A$2:$C$61,3,FALSE)</f>
        <v>#N/A</v>
      </c>
      <c r="O106" s="65" t="e">
        <f>VLOOKUP(M106,'HVAC Picklist'!$A$2:$D$61,4,FALSE)</f>
        <v>#N/A</v>
      </c>
      <c r="P106" s="69"/>
      <c r="Q106" s="83"/>
      <c r="R106" s="69"/>
      <c r="S106" s="69"/>
      <c r="T106" s="71"/>
      <c r="U106" s="71"/>
      <c r="V106" s="72" t="str">
        <f t="shared" si="8"/>
        <v/>
      </c>
      <c r="W106" s="85" t="str">
        <f>IFERROR(MIN(VLOOKUP($B106,'Measure&amp;Incentive Picklist'!$E:$J,5,FALSE)*F106*H106,V106),"")</f>
        <v/>
      </c>
      <c r="X106" s="127"/>
      <c r="Y106" s="65">
        <f t="shared" si="11"/>
        <v>0</v>
      </c>
      <c r="Z106" s="65">
        <f t="shared" si="14"/>
        <v>0</v>
      </c>
      <c r="AC106" s="188" t="str">
        <f t="shared" si="10"/>
        <v/>
      </c>
      <c r="AG106" s="65">
        <f t="shared" si="12"/>
        <v>0</v>
      </c>
      <c r="AH106" s="65">
        <f t="shared" si="12"/>
        <v>0</v>
      </c>
    </row>
    <row r="107" spans="1:34" x14ac:dyDescent="0.25">
      <c r="A107" s="66">
        <f t="shared" si="13"/>
        <v>100</v>
      </c>
      <c r="B107" s="69"/>
      <c r="C107" s="66" t="e">
        <f>VLOOKUP(B107,'Measure&amp;Incentive Picklist'!E:J,2,FALSE)</f>
        <v>#N/A</v>
      </c>
      <c r="D107" s="79"/>
      <c r="E107" s="220"/>
      <c r="F107" s="70"/>
      <c r="G107" s="70"/>
      <c r="H107" s="70"/>
      <c r="I107" s="70"/>
      <c r="J107" s="70"/>
      <c r="K107" s="69"/>
      <c r="L107" s="69"/>
      <c r="M107" s="69"/>
      <c r="N107" s="65" t="e">
        <f>VLOOKUP(M107,'HVAC Picklist'!$A$2:$C$61,3,FALSE)</f>
        <v>#N/A</v>
      </c>
      <c r="O107" s="65" t="e">
        <f>VLOOKUP(M107,'HVAC Picklist'!$A$2:$D$61,4,FALSE)</f>
        <v>#N/A</v>
      </c>
      <c r="P107" s="69"/>
      <c r="Q107" s="83"/>
      <c r="R107" s="69"/>
      <c r="S107" s="69"/>
      <c r="T107" s="71"/>
      <c r="U107" s="71"/>
      <c r="V107" s="72" t="str">
        <f t="shared" si="8"/>
        <v/>
      </c>
      <c r="W107" s="85" t="str">
        <f>IFERROR(MIN(VLOOKUP($B107,'Measure&amp;Incentive Picklist'!$E:$J,5,FALSE)*F107*H107,V107),"")</f>
        <v/>
      </c>
      <c r="X107" s="127"/>
      <c r="Y107" s="65">
        <f t="shared" si="11"/>
        <v>0</v>
      </c>
      <c r="Z107" s="65">
        <f t="shared" si="14"/>
        <v>0</v>
      </c>
      <c r="AC107" s="188" t="str">
        <f t="shared" si="10"/>
        <v/>
      </c>
      <c r="AG107" s="65">
        <f t="shared" si="12"/>
        <v>0</v>
      </c>
      <c r="AH107" s="65">
        <f t="shared" si="12"/>
        <v>0</v>
      </c>
    </row>
    <row r="108" spans="1:34" x14ac:dyDescent="0.25">
      <c r="A108" s="66">
        <f t="shared" si="13"/>
        <v>101</v>
      </c>
      <c r="B108" s="69"/>
      <c r="C108" s="66" t="e">
        <f>VLOOKUP(B108,'Measure&amp;Incentive Picklist'!E:J,2,FALSE)</f>
        <v>#N/A</v>
      </c>
      <c r="D108" s="79"/>
      <c r="E108" s="220"/>
      <c r="F108" s="70"/>
      <c r="G108" s="70"/>
      <c r="H108" s="70"/>
      <c r="I108" s="70"/>
      <c r="J108" s="70"/>
      <c r="K108" s="69"/>
      <c r="L108" s="69"/>
      <c r="M108" s="69"/>
      <c r="N108" s="65" t="e">
        <f>VLOOKUP(M108,'HVAC Picklist'!$A$2:$C$61,3,FALSE)</f>
        <v>#N/A</v>
      </c>
      <c r="O108" s="65" t="e">
        <f>VLOOKUP(M108,'HVAC Picklist'!$A$2:$D$61,4,FALSE)</f>
        <v>#N/A</v>
      </c>
      <c r="P108" s="69"/>
      <c r="Q108" s="83"/>
      <c r="R108" s="69"/>
      <c r="S108" s="69"/>
      <c r="T108" s="71"/>
      <c r="U108" s="71"/>
      <c r="V108" s="72" t="str">
        <f t="shared" si="8"/>
        <v/>
      </c>
      <c r="W108" s="85" t="str">
        <f>IFERROR(MIN(VLOOKUP($B108,'Measure&amp;Incentive Picklist'!$E:$J,5,FALSE)*F108*H108,V108),"")</f>
        <v/>
      </c>
      <c r="X108" s="127"/>
      <c r="Y108" s="65">
        <f t="shared" si="11"/>
        <v>0</v>
      </c>
      <c r="Z108" s="65">
        <f t="shared" si="14"/>
        <v>0</v>
      </c>
      <c r="AC108" s="188" t="str">
        <f t="shared" si="10"/>
        <v/>
      </c>
      <c r="AG108" s="65">
        <f t="shared" si="12"/>
        <v>0</v>
      </c>
      <c r="AH108" s="65">
        <f t="shared" si="12"/>
        <v>0</v>
      </c>
    </row>
    <row r="109" spans="1:34" x14ac:dyDescent="0.25">
      <c r="A109" s="66">
        <f t="shared" si="13"/>
        <v>102</v>
      </c>
      <c r="B109" s="69"/>
      <c r="C109" s="66" t="e">
        <f>VLOOKUP(B109,'Measure&amp;Incentive Picklist'!E:J,2,FALSE)</f>
        <v>#N/A</v>
      </c>
      <c r="D109" s="79"/>
      <c r="E109" s="220"/>
      <c r="F109" s="70"/>
      <c r="G109" s="70"/>
      <c r="H109" s="70"/>
      <c r="I109" s="70"/>
      <c r="J109" s="70"/>
      <c r="K109" s="69"/>
      <c r="L109" s="69"/>
      <c r="M109" s="69"/>
      <c r="N109" s="65" t="e">
        <f>VLOOKUP(M109,'HVAC Picklist'!$A$2:$C$61,3,FALSE)</f>
        <v>#N/A</v>
      </c>
      <c r="O109" s="65" t="e">
        <f>VLOOKUP(M109,'HVAC Picklist'!$A$2:$D$61,4,FALSE)</f>
        <v>#N/A</v>
      </c>
      <c r="P109" s="69"/>
      <c r="Q109" s="83"/>
      <c r="R109" s="69"/>
      <c r="S109" s="69"/>
      <c r="T109" s="71"/>
      <c r="U109" s="71"/>
      <c r="V109" s="72" t="str">
        <f t="shared" si="8"/>
        <v/>
      </c>
      <c r="W109" s="85" t="str">
        <f>IFERROR(MIN(VLOOKUP($B109,'Measure&amp;Incentive Picklist'!$E:$J,5,FALSE)*F109*H109,V109),"")</f>
        <v/>
      </c>
      <c r="X109" s="127"/>
      <c r="Y109" s="65">
        <f t="shared" si="11"/>
        <v>0</v>
      </c>
      <c r="Z109" s="65">
        <f t="shared" si="14"/>
        <v>0</v>
      </c>
      <c r="AC109" s="188" t="str">
        <f t="shared" si="10"/>
        <v/>
      </c>
      <c r="AG109" s="65">
        <f t="shared" si="12"/>
        <v>0</v>
      </c>
      <c r="AH109" s="65">
        <f t="shared" si="12"/>
        <v>0</v>
      </c>
    </row>
    <row r="110" spans="1:34" x14ac:dyDescent="0.25">
      <c r="A110" s="66">
        <f t="shared" si="13"/>
        <v>103</v>
      </c>
      <c r="B110" s="69"/>
      <c r="C110" s="66" t="e">
        <f>VLOOKUP(B110,'Measure&amp;Incentive Picklist'!E:J,2,FALSE)</f>
        <v>#N/A</v>
      </c>
      <c r="D110" s="79"/>
      <c r="E110" s="220"/>
      <c r="F110" s="70"/>
      <c r="G110" s="70"/>
      <c r="H110" s="70"/>
      <c r="I110" s="70"/>
      <c r="J110" s="70"/>
      <c r="K110" s="69"/>
      <c r="L110" s="69"/>
      <c r="M110" s="69"/>
      <c r="N110" s="65" t="e">
        <f>VLOOKUP(M110,'HVAC Picklist'!$A$2:$C$61,3,FALSE)</f>
        <v>#N/A</v>
      </c>
      <c r="O110" s="65" t="e">
        <f>VLOOKUP(M110,'HVAC Picklist'!$A$2:$D$61,4,FALSE)</f>
        <v>#N/A</v>
      </c>
      <c r="P110" s="69"/>
      <c r="Q110" s="83"/>
      <c r="R110" s="69"/>
      <c r="S110" s="69"/>
      <c r="T110" s="71"/>
      <c r="U110" s="71"/>
      <c r="V110" s="72" t="str">
        <f t="shared" si="8"/>
        <v/>
      </c>
      <c r="W110" s="85" t="str">
        <f>IFERROR(MIN(VLOOKUP($B110,'Measure&amp;Incentive Picklist'!$E:$J,5,FALSE)*F110*H110,V110),"")</f>
        <v/>
      </c>
      <c r="X110" s="127"/>
      <c r="Y110" s="65">
        <f t="shared" si="11"/>
        <v>0</v>
      </c>
      <c r="Z110" s="65">
        <f t="shared" si="14"/>
        <v>0</v>
      </c>
      <c r="AC110" s="188" t="str">
        <f t="shared" si="10"/>
        <v/>
      </c>
      <c r="AG110" s="65">
        <f t="shared" si="12"/>
        <v>0</v>
      </c>
      <c r="AH110" s="65">
        <f t="shared" si="12"/>
        <v>0</v>
      </c>
    </row>
    <row r="111" spans="1:34" x14ac:dyDescent="0.25">
      <c r="A111" s="66">
        <f t="shared" si="13"/>
        <v>104</v>
      </c>
      <c r="B111" s="69"/>
      <c r="C111" s="66" t="e">
        <f>VLOOKUP(B111,'Measure&amp;Incentive Picklist'!E:J,2,FALSE)</f>
        <v>#N/A</v>
      </c>
      <c r="D111" s="79"/>
      <c r="E111" s="220"/>
      <c r="F111" s="70"/>
      <c r="G111" s="70"/>
      <c r="H111" s="70"/>
      <c r="I111" s="70"/>
      <c r="J111" s="70"/>
      <c r="K111" s="69"/>
      <c r="L111" s="69"/>
      <c r="M111" s="69"/>
      <c r="N111" s="65" t="e">
        <f>VLOOKUP(M111,'HVAC Picklist'!$A$2:$C$61,3,FALSE)</f>
        <v>#N/A</v>
      </c>
      <c r="O111" s="65" t="e">
        <f>VLOOKUP(M111,'HVAC Picklist'!$A$2:$D$61,4,FALSE)</f>
        <v>#N/A</v>
      </c>
      <c r="P111" s="69"/>
      <c r="Q111" s="83"/>
      <c r="R111" s="69"/>
      <c r="S111" s="69"/>
      <c r="T111" s="71"/>
      <c r="U111" s="71"/>
      <c r="V111" s="72" t="str">
        <f t="shared" si="8"/>
        <v/>
      </c>
      <c r="W111" s="85" t="str">
        <f>IFERROR(MIN(VLOOKUP($B111,'Measure&amp;Incentive Picklist'!$E:$J,5,FALSE)*F111*H111,V111),"")</f>
        <v/>
      </c>
      <c r="X111" s="127"/>
      <c r="Y111" s="65">
        <f t="shared" si="11"/>
        <v>0</v>
      </c>
      <c r="Z111" s="65">
        <f t="shared" si="14"/>
        <v>0</v>
      </c>
      <c r="AC111" s="188" t="str">
        <f t="shared" si="10"/>
        <v/>
      </c>
      <c r="AG111" s="65">
        <f t="shared" si="12"/>
        <v>0</v>
      </c>
      <c r="AH111" s="65">
        <f t="shared" si="12"/>
        <v>0</v>
      </c>
    </row>
    <row r="112" spans="1:34" x14ac:dyDescent="0.25">
      <c r="A112" s="66">
        <f t="shared" si="13"/>
        <v>105</v>
      </c>
      <c r="B112" s="69"/>
      <c r="C112" s="66" t="e">
        <f>VLOOKUP(B112,'Measure&amp;Incentive Picklist'!E:J,2,FALSE)</f>
        <v>#N/A</v>
      </c>
      <c r="D112" s="79"/>
      <c r="E112" s="220"/>
      <c r="F112" s="70"/>
      <c r="G112" s="70"/>
      <c r="H112" s="70"/>
      <c r="I112" s="70"/>
      <c r="J112" s="70"/>
      <c r="K112" s="69"/>
      <c r="L112" s="69"/>
      <c r="M112" s="69"/>
      <c r="N112" s="65" t="e">
        <f>VLOOKUP(M112,'HVAC Picklist'!$A$2:$C$61,3,FALSE)</f>
        <v>#N/A</v>
      </c>
      <c r="O112" s="65" t="e">
        <f>VLOOKUP(M112,'HVAC Picklist'!$A$2:$D$61,4,FALSE)</f>
        <v>#N/A</v>
      </c>
      <c r="P112" s="69"/>
      <c r="Q112" s="83"/>
      <c r="R112" s="69"/>
      <c r="S112" s="69"/>
      <c r="T112" s="71"/>
      <c r="U112" s="71"/>
      <c r="V112" s="72" t="str">
        <f t="shared" si="8"/>
        <v/>
      </c>
      <c r="W112" s="85" t="str">
        <f>IFERROR(MIN(VLOOKUP($B112,'Measure&amp;Incentive Picklist'!$E:$J,5,FALSE)*F112*H112,V112),"")</f>
        <v/>
      </c>
      <c r="X112" s="127"/>
      <c r="Y112" s="65">
        <f t="shared" si="11"/>
        <v>0</v>
      </c>
      <c r="Z112" s="65">
        <f t="shared" si="14"/>
        <v>0</v>
      </c>
      <c r="AC112" s="188" t="str">
        <f t="shared" si="10"/>
        <v/>
      </c>
      <c r="AG112" s="65">
        <f t="shared" si="12"/>
        <v>0</v>
      </c>
      <c r="AH112" s="65">
        <f t="shared" si="12"/>
        <v>0</v>
      </c>
    </row>
    <row r="113" spans="1:34" x14ac:dyDescent="0.25">
      <c r="A113" s="66">
        <f t="shared" si="13"/>
        <v>106</v>
      </c>
      <c r="B113" s="69"/>
      <c r="C113" s="66" t="e">
        <f>VLOOKUP(B113,'Measure&amp;Incentive Picklist'!E:J,2,FALSE)</f>
        <v>#N/A</v>
      </c>
      <c r="D113" s="79"/>
      <c r="E113" s="220"/>
      <c r="F113" s="70"/>
      <c r="G113" s="70"/>
      <c r="H113" s="70"/>
      <c r="I113" s="70"/>
      <c r="J113" s="70"/>
      <c r="K113" s="69"/>
      <c r="L113" s="69"/>
      <c r="M113" s="69"/>
      <c r="N113" s="65" t="e">
        <f>VLOOKUP(M113,'HVAC Picklist'!$A$2:$C$61,3,FALSE)</f>
        <v>#N/A</v>
      </c>
      <c r="O113" s="65" t="e">
        <f>VLOOKUP(M113,'HVAC Picklist'!$A$2:$D$61,4,FALSE)</f>
        <v>#N/A</v>
      </c>
      <c r="P113" s="69"/>
      <c r="Q113" s="83"/>
      <c r="R113" s="69"/>
      <c r="S113" s="69"/>
      <c r="T113" s="71"/>
      <c r="U113" s="71"/>
      <c r="V113" s="72" t="str">
        <f t="shared" si="8"/>
        <v/>
      </c>
      <c r="W113" s="85" t="str">
        <f>IFERROR(MIN(VLOOKUP($B113,'Measure&amp;Incentive Picklist'!$E:$J,5,FALSE)*F113*H113,V113),"")</f>
        <v/>
      </c>
      <c r="X113" s="127"/>
      <c r="Y113" s="65">
        <f t="shared" si="11"/>
        <v>0</v>
      </c>
      <c r="Z113" s="65">
        <f t="shared" si="14"/>
        <v>0</v>
      </c>
      <c r="AC113" s="188" t="str">
        <f t="shared" si="10"/>
        <v/>
      </c>
      <c r="AG113" s="65">
        <f t="shared" si="12"/>
        <v>0</v>
      </c>
      <c r="AH113" s="65">
        <f t="shared" si="12"/>
        <v>0</v>
      </c>
    </row>
    <row r="114" spans="1:34" x14ac:dyDescent="0.25">
      <c r="A114" s="66">
        <f t="shared" si="13"/>
        <v>107</v>
      </c>
      <c r="B114" s="69"/>
      <c r="C114" s="66" t="e">
        <f>VLOOKUP(B114,'Measure&amp;Incentive Picklist'!E:J,2,FALSE)</f>
        <v>#N/A</v>
      </c>
      <c r="D114" s="79"/>
      <c r="E114" s="220"/>
      <c r="F114" s="70"/>
      <c r="G114" s="70"/>
      <c r="H114" s="70"/>
      <c r="I114" s="70"/>
      <c r="J114" s="70"/>
      <c r="K114" s="69"/>
      <c r="L114" s="69"/>
      <c r="M114" s="69"/>
      <c r="N114" s="65" t="e">
        <f>VLOOKUP(M114,'HVAC Picklist'!$A$2:$C$61,3,FALSE)</f>
        <v>#N/A</v>
      </c>
      <c r="O114" s="65" t="e">
        <f>VLOOKUP(M114,'HVAC Picklist'!$A$2:$D$61,4,FALSE)</f>
        <v>#N/A</v>
      </c>
      <c r="P114" s="69"/>
      <c r="Q114" s="83"/>
      <c r="R114" s="69"/>
      <c r="S114" s="69"/>
      <c r="T114" s="71"/>
      <c r="U114" s="71"/>
      <c r="V114" s="72" t="str">
        <f t="shared" si="8"/>
        <v/>
      </c>
      <c r="W114" s="85" t="str">
        <f>IFERROR(MIN(VLOOKUP($B114,'Measure&amp;Incentive Picklist'!$E:$J,5,FALSE)*F114*H114,V114),"")</f>
        <v/>
      </c>
      <c r="X114" s="127"/>
      <c r="Y114" s="65">
        <f t="shared" si="11"/>
        <v>0</v>
      </c>
      <c r="Z114" s="65">
        <f t="shared" si="14"/>
        <v>0</v>
      </c>
      <c r="AC114" s="188" t="str">
        <f t="shared" si="10"/>
        <v/>
      </c>
      <c r="AG114" s="65">
        <f t="shared" si="12"/>
        <v>0</v>
      </c>
      <c r="AH114" s="65">
        <f t="shared" si="12"/>
        <v>0</v>
      </c>
    </row>
    <row r="115" spans="1:34" x14ac:dyDescent="0.25">
      <c r="A115" s="66">
        <f t="shared" si="13"/>
        <v>108</v>
      </c>
      <c r="B115" s="69"/>
      <c r="C115" s="66" t="e">
        <f>VLOOKUP(B115,'Measure&amp;Incentive Picklist'!E:J,2,FALSE)</f>
        <v>#N/A</v>
      </c>
      <c r="D115" s="79"/>
      <c r="E115" s="220"/>
      <c r="F115" s="70"/>
      <c r="G115" s="70"/>
      <c r="H115" s="70"/>
      <c r="I115" s="70"/>
      <c r="J115" s="70"/>
      <c r="K115" s="69"/>
      <c r="L115" s="69"/>
      <c r="M115" s="69"/>
      <c r="N115" s="65" t="e">
        <f>VLOOKUP(M115,'HVAC Picklist'!$A$2:$C$61,3,FALSE)</f>
        <v>#N/A</v>
      </c>
      <c r="O115" s="65" t="e">
        <f>VLOOKUP(M115,'HVAC Picklist'!$A$2:$D$61,4,FALSE)</f>
        <v>#N/A</v>
      </c>
      <c r="P115" s="69"/>
      <c r="Q115" s="83"/>
      <c r="R115" s="69"/>
      <c r="S115" s="69"/>
      <c r="T115" s="71"/>
      <c r="U115" s="71"/>
      <c r="V115" s="72" t="str">
        <f t="shared" si="8"/>
        <v/>
      </c>
      <c r="W115" s="85" t="str">
        <f>IFERROR(MIN(VLOOKUP($B115,'Measure&amp;Incentive Picklist'!$E:$J,5,FALSE)*F115*H115,V115),"")</f>
        <v/>
      </c>
      <c r="X115" s="127"/>
      <c r="Y115" s="65">
        <f t="shared" si="11"/>
        <v>0</v>
      </c>
      <c r="Z115" s="65">
        <f t="shared" si="14"/>
        <v>0</v>
      </c>
      <c r="AC115" s="188" t="str">
        <f t="shared" si="10"/>
        <v/>
      </c>
      <c r="AG115" s="65">
        <f t="shared" si="12"/>
        <v>0</v>
      </c>
      <c r="AH115" s="65">
        <f t="shared" si="12"/>
        <v>0</v>
      </c>
    </row>
    <row r="116" spans="1:34" x14ac:dyDescent="0.25">
      <c r="A116" s="66">
        <f t="shared" si="13"/>
        <v>109</v>
      </c>
      <c r="B116" s="69"/>
      <c r="C116" s="66" t="e">
        <f>VLOOKUP(B116,'Measure&amp;Incentive Picklist'!E:J,2,FALSE)</f>
        <v>#N/A</v>
      </c>
      <c r="D116" s="79"/>
      <c r="E116" s="220"/>
      <c r="F116" s="70"/>
      <c r="G116" s="70"/>
      <c r="H116" s="70"/>
      <c r="I116" s="70"/>
      <c r="J116" s="70"/>
      <c r="K116" s="69"/>
      <c r="L116" s="69"/>
      <c r="M116" s="69"/>
      <c r="N116" s="65" t="e">
        <f>VLOOKUP(M116,'HVAC Picklist'!$A$2:$C$61,3,FALSE)</f>
        <v>#N/A</v>
      </c>
      <c r="O116" s="65" t="e">
        <f>VLOOKUP(M116,'HVAC Picklist'!$A$2:$D$61,4,FALSE)</f>
        <v>#N/A</v>
      </c>
      <c r="P116" s="69"/>
      <c r="Q116" s="83"/>
      <c r="R116" s="69"/>
      <c r="S116" s="69"/>
      <c r="T116" s="71"/>
      <c r="U116" s="71"/>
      <c r="V116" s="72" t="str">
        <f t="shared" si="8"/>
        <v/>
      </c>
      <c r="W116" s="85" t="str">
        <f>IFERROR(MIN(VLOOKUP($B116,'Measure&amp;Incentive Picklist'!$E:$J,5,FALSE)*F116*H116,V116),"")</f>
        <v/>
      </c>
      <c r="X116" s="127"/>
      <c r="Y116" s="65">
        <f t="shared" si="11"/>
        <v>0</v>
      </c>
      <c r="Z116" s="65">
        <f t="shared" si="14"/>
        <v>0</v>
      </c>
      <c r="AC116" s="188" t="str">
        <f t="shared" si="10"/>
        <v/>
      </c>
      <c r="AG116" s="65">
        <f t="shared" si="12"/>
        <v>0</v>
      </c>
      <c r="AH116" s="65">
        <f t="shared" si="12"/>
        <v>0</v>
      </c>
    </row>
    <row r="117" spans="1:34" x14ac:dyDescent="0.25">
      <c r="A117" s="66">
        <f t="shared" si="13"/>
        <v>110</v>
      </c>
      <c r="B117" s="69"/>
      <c r="C117" s="66" t="e">
        <f>VLOOKUP(B117,'Measure&amp;Incentive Picklist'!E:J,2,FALSE)</f>
        <v>#N/A</v>
      </c>
      <c r="D117" s="79"/>
      <c r="E117" s="220"/>
      <c r="F117" s="70"/>
      <c r="G117" s="70"/>
      <c r="H117" s="70"/>
      <c r="I117" s="70"/>
      <c r="J117" s="70"/>
      <c r="K117" s="69"/>
      <c r="L117" s="69"/>
      <c r="M117" s="69"/>
      <c r="N117" s="65" t="e">
        <f>VLOOKUP(M117,'HVAC Picklist'!$A$2:$C$61,3,FALSE)</f>
        <v>#N/A</v>
      </c>
      <c r="O117" s="65" t="e">
        <f>VLOOKUP(M117,'HVAC Picklist'!$A$2:$D$61,4,FALSE)</f>
        <v>#N/A</v>
      </c>
      <c r="P117" s="69"/>
      <c r="Q117" s="83"/>
      <c r="R117" s="69"/>
      <c r="S117" s="69"/>
      <c r="T117" s="71"/>
      <c r="U117" s="71"/>
      <c r="V117" s="72" t="str">
        <f t="shared" si="8"/>
        <v/>
      </c>
      <c r="W117" s="85" t="str">
        <f>IFERROR(MIN(VLOOKUP($B117,'Measure&amp;Incentive Picklist'!$E:$J,5,FALSE)*F117*H117,V117),"")</f>
        <v/>
      </c>
      <c r="X117" s="127"/>
      <c r="Y117" s="65">
        <f t="shared" si="11"/>
        <v>0</v>
      </c>
      <c r="Z117" s="65">
        <f t="shared" si="14"/>
        <v>0</v>
      </c>
      <c r="AC117" s="188" t="str">
        <f t="shared" si="10"/>
        <v/>
      </c>
      <c r="AG117" s="65">
        <f t="shared" si="12"/>
        <v>0</v>
      </c>
      <c r="AH117" s="65">
        <f t="shared" si="12"/>
        <v>0</v>
      </c>
    </row>
    <row r="118" spans="1:34" x14ac:dyDescent="0.25">
      <c r="A118" s="66">
        <f t="shared" si="13"/>
        <v>111</v>
      </c>
      <c r="B118" s="69"/>
      <c r="C118" s="66" t="e">
        <f>VLOOKUP(B118,'Measure&amp;Incentive Picklist'!E:J,2,FALSE)</f>
        <v>#N/A</v>
      </c>
      <c r="D118" s="79"/>
      <c r="E118" s="220"/>
      <c r="F118" s="70"/>
      <c r="G118" s="70"/>
      <c r="H118" s="70"/>
      <c r="I118" s="70"/>
      <c r="J118" s="70"/>
      <c r="K118" s="69"/>
      <c r="L118" s="69"/>
      <c r="M118" s="69"/>
      <c r="N118" s="65" t="e">
        <f>VLOOKUP(M118,'HVAC Picklist'!$A$2:$C$61,3,FALSE)</f>
        <v>#N/A</v>
      </c>
      <c r="O118" s="65" t="e">
        <f>VLOOKUP(M118,'HVAC Picklist'!$A$2:$D$61,4,FALSE)</f>
        <v>#N/A</v>
      </c>
      <c r="P118" s="69"/>
      <c r="Q118" s="83"/>
      <c r="R118" s="69"/>
      <c r="S118" s="69"/>
      <c r="T118" s="71"/>
      <c r="U118" s="71"/>
      <c r="V118" s="72" t="str">
        <f t="shared" si="8"/>
        <v/>
      </c>
      <c r="W118" s="85" t="str">
        <f>IFERROR(MIN(VLOOKUP($B118,'Measure&amp;Incentive Picklist'!$E:$J,5,FALSE)*F118*H118,V118),"")</f>
        <v/>
      </c>
      <c r="X118" s="127"/>
      <c r="Y118" s="65">
        <f t="shared" si="11"/>
        <v>0</v>
      </c>
      <c r="Z118" s="65">
        <f t="shared" si="14"/>
        <v>0</v>
      </c>
      <c r="AC118" s="188" t="str">
        <f t="shared" si="10"/>
        <v/>
      </c>
      <c r="AG118" s="65">
        <f t="shared" si="12"/>
        <v>0</v>
      </c>
      <c r="AH118" s="65">
        <f t="shared" si="12"/>
        <v>0</v>
      </c>
    </row>
    <row r="119" spans="1:34" x14ac:dyDescent="0.25">
      <c r="A119" s="66">
        <f t="shared" si="13"/>
        <v>112</v>
      </c>
      <c r="B119" s="69"/>
      <c r="C119" s="66" t="e">
        <f>VLOOKUP(B119,'Measure&amp;Incentive Picklist'!E:J,2,FALSE)</f>
        <v>#N/A</v>
      </c>
      <c r="D119" s="79"/>
      <c r="E119" s="220"/>
      <c r="F119" s="70"/>
      <c r="G119" s="70"/>
      <c r="H119" s="70"/>
      <c r="I119" s="70"/>
      <c r="J119" s="70"/>
      <c r="K119" s="69"/>
      <c r="L119" s="69"/>
      <c r="M119" s="69"/>
      <c r="N119" s="65" t="e">
        <f>VLOOKUP(M119,'HVAC Picklist'!$A$2:$C$61,3,FALSE)</f>
        <v>#N/A</v>
      </c>
      <c r="O119" s="65" t="e">
        <f>VLOOKUP(M119,'HVAC Picklist'!$A$2:$D$61,4,FALSE)</f>
        <v>#N/A</v>
      </c>
      <c r="P119" s="69"/>
      <c r="Q119" s="83"/>
      <c r="R119" s="69"/>
      <c r="S119" s="69"/>
      <c r="T119" s="71"/>
      <c r="U119" s="71"/>
      <c r="V119" s="72" t="str">
        <f t="shared" si="8"/>
        <v/>
      </c>
      <c r="W119" s="85" t="str">
        <f>IFERROR(MIN(VLOOKUP($B119,'Measure&amp;Incentive Picklist'!$E:$J,5,FALSE)*F119*H119,V119),"")</f>
        <v/>
      </c>
      <c r="X119" s="127"/>
      <c r="Y119" s="65">
        <f t="shared" si="11"/>
        <v>0</v>
      </c>
      <c r="Z119" s="65">
        <f t="shared" si="14"/>
        <v>0</v>
      </c>
      <c r="AC119" s="188" t="str">
        <f t="shared" si="10"/>
        <v/>
      </c>
      <c r="AG119" s="65">
        <f t="shared" si="12"/>
        <v>0</v>
      </c>
      <c r="AH119" s="65">
        <f t="shared" si="12"/>
        <v>0</v>
      </c>
    </row>
    <row r="120" spans="1:34" x14ac:dyDescent="0.25">
      <c r="A120" s="66">
        <f t="shared" si="13"/>
        <v>113</v>
      </c>
      <c r="B120" s="69"/>
      <c r="C120" s="66" t="e">
        <f>VLOOKUP(B120,'Measure&amp;Incentive Picklist'!E:J,2,FALSE)</f>
        <v>#N/A</v>
      </c>
      <c r="D120" s="79"/>
      <c r="E120" s="220"/>
      <c r="F120" s="70"/>
      <c r="G120" s="70"/>
      <c r="H120" s="70"/>
      <c r="I120" s="70"/>
      <c r="J120" s="70"/>
      <c r="K120" s="69"/>
      <c r="L120" s="69"/>
      <c r="M120" s="69"/>
      <c r="N120" s="65" t="e">
        <f>VLOOKUP(M120,'HVAC Picklist'!$A$2:$C$61,3,FALSE)</f>
        <v>#N/A</v>
      </c>
      <c r="O120" s="65" t="e">
        <f>VLOOKUP(M120,'HVAC Picklist'!$A$2:$D$61,4,FALSE)</f>
        <v>#N/A</v>
      </c>
      <c r="P120" s="69"/>
      <c r="Q120" s="83"/>
      <c r="R120" s="69"/>
      <c r="S120" s="69"/>
      <c r="T120" s="71"/>
      <c r="U120" s="71"/>
      <c r="V120" s="72" t="str">
        <f t="shared" si="8"/>
        <v/>
      </c>
      <c r="W120" s="85" t="str">
        <f>IFERROR(MIN(VLOOKUP($B120,'Measure&amp;Incentive Picklist'!$E:$J,5,FALSE)*F120*H120,V120),"")</f>
        <v/>
      </c>
      <c r="X120" s="127"/>
      <c r="Y120" s="65">
        <f t="shared" si="11"/>
        <v>0</v>
      </c>
      <c r="Z120" s="65">
        <f t="shared" si="14"/>
        <v>0</v>
      </c>
      <c r="AC120" s="188" t="str">
        <f t="shared" si="10"/>
        <v/>
      </c>
      <c r="AG120" s="65">
        <f t="shared" si="12"/>
        <v>0</v>
      </c>
      <c r="AH120" s="65">
        <f t="shared" si="12"/>
        <v>0</v>
      </c>
    </row>
    <row r="121" spans="1:34" x14ac:dyDescent="0.25">
      <c r="A121" s="66">
        <f t="shared" si="13"/>
        <v>114</v>
      </c>
      <c r="B121" s="69"/>
      <c r="C121" s="66" t="e">
        <f>VLOOKUP(B121,'Measure&amp;Incentive Picklist'!E:J,2,FALSE)</f>
        <v>#N/A</v>
      </c>
      <c r="D121" s="79"/>
      <c r="E121" s="220"/>
      <c r="F121" s="70"/>
      <c r="G121" s="70"/>
      <c r="H121" s="70"/>
      <c r="I121" s="70"/>
      <c r="J121" s="70"/>
      <c r="K121" s="69"/>
      <c r="L121" s="69"/>
      <c r="M121" s="69"/>
      <c r="N121" s="65" t="e">
        <f>VLOOKUP(M121,'HVAC Picklist'!$A$2:$C$61,3,FALSE)</f>
        <v>#N/A</v>
      </c>
      <c r="O121" s="65" t="e">
        <f>VLOOKUP(M121,'HVAC Picklist'!$A$2:$D$61,4,FALSE)</f>
        <v>#N/A</v>
      </c>
      <c r="P121" s="69"/>
      <c r="Q121" s="83"/>
      <c r="R121" s="69"/>
      <c r="S121" s="69"/>
      <c r="T121" s="71"/>
      <c r="U121" s="71"/>
      <c r="V121" s="72" t="str">
        <f t="shared" si="8"/>
        <v/>
      </c>
      <c r="W121" s="85" t="str">
        <f>IFERROR(MIN(VLOOKUP($B121,'Measure&amp;Incentive Picklist'!$E:$J,5,FALSE)*F121*H121,V121),"")</f>
        <v/>
      </c>
      <c r="X121" s="127"/>
      <c r="Y121" s="65">
        <f t="shared" si="11"/>
        <v>0</v>
      </c>
      <c r="Z121" s="65">
        <f t="shared" si="14"/>
        <v>0</v>
      </c>
      <c r="AC121" s="188" t="str">
        <f t="shared" si="10"/>
        <v/>
      </c>
      <c r="AG121" s="65">
        <f t="shared" si="12"/>
        <v>0</v>
      </c>
      <c r="AH121" s="65">
        <f t="shared" si="12"/>
        <v>0</v>
      </c>
    </row>
    <row r="122" spans="1:34" x14ac:dyDescent="0.25">
      <c r="A122" s="66">
        <f t="shared" si="13"/>
        <v>115</v>
      </c>
      <c r="B122" s="69"/>
      <c r="C122" s="66" t="e">
        <f>VLOOKUP(B122,'Measure&amp;Incentive Picklist'!E:J,2,FALSE)</f>
        <v>#N/A</v>
      </c>
      <c r="D122" s="79"/>
      <c r="E122" s="220"/>
      <c r="F122" s="70"/>
      <c r="G122" s="70"/>
      <c r="H122" s="70"/>
      <c r="I122" s="70"/>
      <c r="J122" s="70"/>
      <c r="K122" s="69"/>
      <c r="L122" s="69"/>
      <c r="M122" s="69"/>
      <c r="N122" s="65" t="e">
        <f>VLOOKUP(M122,'HVAC Picklist'!$A$2:$C$61,3,FALSE)</f>
        <v>#N/A</v>
      </c>
      <c r="O122" s="65" t="e">
        <f>VLOOKUP(M122,'HVAC Picklist'!$A$2:$D$61,4,FALSE)</f>
        <v>#N/A</v>
      </c>
      <c r="P122" s="69"/>
      <c r="Q122" s="83"/>
      <c r="R122" s="69"/>
      <c r="S122" s="69"/>
      <c r="T122" s="71"/>
      <c r="U122" s="71"/>
      <c r="V122" s="72" t="str">
        <f t="shared" si="8"/>
        <v/>
      </c>
      <c r="W122" s="85" t="str">
        <f>IFERROR(MIN(VLOOKUP($B122,'Measure&amp;Incentive Picklist'!$E:$J,5,FALSE)*F122*H122,V122),"")</f>
        <v/>
      </c>
      <c r="X122" s="127"/>
      <c r="Y122" s="65">
        <f t="shared" si="11"/>
        <v>0</v>
      </c>
      <c r="Z122" s="65">
        <f t="shared" si="14"/>
        <v>0</v>
      </c>
      <c r="AC122" s="188" t="str">
        <f t="shared" si="10"/>
        <v/>
      </c>
      <c r="AG122" s="65">
        <f t="shared" si="12"/>
        <v>0</v>
      </c>
      <c r="AH122" s="65">
        <f t="shared" si="12"/>
        <v>0</v>
      </c>
    </row>
    <row r="123" spans="1:34" x14ac:dyDescent="0.25">
      <c r="A123" s="66">
        <f t="shared" si="13"/>
        <v>116</v>
      </c>
      <c r="B123" s="69"/>
      <c r="C123" s="66" t="e">
        <f>VLOOKUP(B123,'Measure&amp;Incentive Picklist'!E:J,2,FALSE)</f>
        <v>#N/A</v>
      </c>
      <c r="D123" s="79"/>
      <c r="E123" s="220"/>
      <c r="F123" s="70"/>
      <c r="G123" s="70"/>
      <c r="H123" s="70"/>
      <c r="I123" s="70"/>
      <c r="J123" s="70"/>
      <c r="K123" s="69"/>
      <c r="L123" s="69"/>
      <c r="M123" s="69"/>
      <c r="N123" s="65" t="e">
        <f>VLOOKUP(M123,'HVAC Picklist'!$A$2:$C$61,3,FALSE)</f>
        <v>#N/A</v>
      </c>
      <c r="O123" s="65" t="e">
        <f>VLOOKUP(M123,'HVAC Picklist'!$A$2:$D$61,4,FALSE)</f>
        <v>#N/A</v>
      </c>
      <c r="P123" s="69"/>
      <c r="Q123" s="83"/>
      <c r="R123" s="69"/>
      <c r="S123" s="69"/>
      <c r="T123" s="71"/>
      <c r="U123" s="71"/>
      <c r="V123" s="72" t="str">
        <f t="shared" si="8"/>
        <v/>
      </c>
      <c r="W123" s="85" t="str">
        <f>IFERROR(MIN(VLOOKUP($B123,'Measure&amp;Incentive Picklist'!$E:$J,5,FALSE)*F123*H123,V123),"")</f>
        <v/>
      </c>
      <c r="X123" s="127"/>
      <c r="Y123" s="65">
        <f t="shared" si="11"/>
        <v>0</v>
      </c>
      <c r="Z123" s="65">
        <f t="shared" si="14"/>
        <v>0</v>
      </c>
      <c r="AC123" s="188" t="str">
        <f t="shared" si="10"/>
        <v/>
      </c>
      <c r="AG123" s="65">
        <f t="shared" si="12"/>
        <v>0</v>
      </c>
      <c r="AH123" s="65">
        <f t="shared" si="12"/>
        <v>0</v>
      </c>
    </row>
    <row r="124" spans="1:34" x14ac:dyDescent="0.25">
      <c r="A124" s="66">
        <f t="shared" si="13"/>
        <v>117</v>
      </c>
      <c r="B124" s="69"/>
      <c r="C124" s="66" t="e">
        <f>VLOOKUP(B124,'Measure&amp;Incentive Picklist'!E:J,2,FALSE)</f>
        <v>#N/A</v>
      </c>
      <c r="D124" s="79"/>
      <c r="E124" s="220"/>
      <c r="F124" s="70"/>
      <c r="G124" s="70"/>
      <c r="H124" s="70"/>
      <c r="I124" s="70"/>
      <c r="J124" s="70"/>
      <c r="K124" s="69"/>
      <c r="L124" s="69"/>
      <c r="M124" s="69"/>
      <c r="N124" s="65" t="e">
        <f>VLOOKUP(M124,'HVAC Picklist'!$A$2:$C$61,3,FALSE)</f>
        <v>#N/A</v>
      </c>
      <c r="O124" s="65" t="e">
        <f>VLOOKUP(M124,'HVAC Picklist'!$A$2:$D$61,4,FALSE)</f>
        <v>#N/A</v>
      </c>
      <c r="P124" s="69"/>
      <c r="Q124" s="83"/>
      <c r="R124" s="69"/>
      <c r="S124" s="69"/>
      <c r="T124" s="71"/>
      <c r="U124" s="71"/>
      <c r="V124" s="72" t="str">
        <f t="shared" si="8"/>
        <v/>
      </c>
      <c r="W124" s="85" t="str">
        <f>IFERROR(MIN(VLOOKUP($B124,'Measure&amp;Incentive Picklist'!$E:$J,5,FALSE)*F124*H124,V124),"")</f>
        <v/>
      </c>
      <c r="X124" s="127"/>
      <c r="Y124" s="65">
        <f t="shared" si="11"/>
        <v>0</v>
      </c>
      <c r="Z124" s="65">
        <f t="shared" si="14"/>
        <v>0</v>
      </c>
      <c r="AC124" s="188" t="str">
        <f t="shared" si="10"/>
        <v/>
      </c>
      <c r="AG124" s="65">
        <f t="shared" si="12"/>
        <v>0</v>
      </c>
      <c r="AH124" s="65">
        <f t="shared" si="12"/>
        <v>0</v>
      </c>
    </row>
    <row r="125" spans="1:34" x14ac:dyDescent="0.25">
      <c r="A125" s="66">
        <f t="shared" si="13"/>
        <v>118</v>
      </c>
      <c r="B125" s="69"/>
      <c r="C125" s="66" t="e">
        <f>VLOOKUP(B125,'Measure&amp;Incentive Picklist'!E:J,2,FALSE)</f>
        <v>#N/A</v>
      </c>
      <c r="D125" s="79"/>
      <c r="E125" s="220"/>
      <c r="F125" s="70"/>
      <c r="G125" s="70"/>
      <c r="H125" s="70"/>
      <c r="I125" s="70"/>
      <c r="J125" s="70"/>
      <c r="K125" s="69"/>
      <c r="L125" s="69"/>
      <c r="M125" s="69"/>
      <c r="N125" s="65" t="e">
        <f>VLOOKUP(M125,'HVAC Picklist'!$A$2:$C$61,3,FALSE)</f>
        <v>#N/A</v>
      </c>
      <c r="O125" s="65" t="e">
        <f>VLOOKUP(M125,'HVAC Picklist'!$A$2:$D$61,4,FALSE)</f>
        <v>#N/A</v>
      </c>
      <c r="P125" s="69"/>
      <c r="Q125" s="83"/>
      <c r="R125" s="69"/>
      <c r="S125" s="69"/>
      <c r="T125" s="71"/>
      <c r="U125" s="71"/>
      <c r="V125" s="72" t="str">
        <f t="shared" si="8"/>
        <v/>
      </c>
      <c r="W125" s="85" t="str">
        <f>IFERROR(MIN(VLOOKUP($B125,'Measure&amp;Incentive Picklist'!$E:$J,5,FALSE)*F125*H125,V125),"")</f>
        <v/>
      </c>
      <c r="X125" s="127"/>
      <c r="Y125" s="65">
        <f t="shared" si="11"/>
        <v>0</v>
      </c>
      <c r="Z125" s="65">
        <f t="shared" si="14"/>
        <v>0</v>
      </c>
      <c r="AC125" s="188" t="str">
        <f t="shared" si="10"/>
        <v/>
      </c>
      <c r="AG125" s="65">
        <f t="shared" si="12"/>
        <v>0</v>
      </c>
      <c r="AH125" s="65">
        <f t="shared" si="12"/>
        <v>0</v>
      </c>
    </row>
    <row r="126" spans="1:34" x14ac:dyDescent="0.25">
      <c r="A126" s="66">
        <f t="shared" si="13"/>
        <v>119</v>
      </c>
      <c r="B126" s="69"/>
      <c r="C126" s="66" t="e">
        <f>VLOOKUP(B126,'Measure&amp;Incentive Picklist'!E:J,2,FALSE)</f>
        <v>#N/A</v>
      </c>
      <c r="D126" s="79"/>
      <c r="E126" s="220"/>
      <c r="F126" s="70"/>
      <c r="G126" s="70"/>
      <c r="H126" s="70"/>
      <c r="I126" s="70"/>
      <c r="J126" s="70"/>
      <c r="K126" s="69"/>
      <c r="L126" s="69"/>
      <c r="M126" s="69"/>
      <c r="N126" s="65" t="e">
        <f>VLOOKUP(M126,'HVAC Picklist'!$A$2:$C$61,3,FALSE)</f>
        <v>#N/A</v>
      </c>
      <c r="O126" s="65" t="e">
        <f>VLOOKUP(M126,'HVAC Picklist'!$A$2:$D$61,4,FALSE)</f>
        <v>#N/A</v>
      </c>
      <c r="P126" s="69"/>
      <c r="Q126" s="83"/>
      <c r="R126" s="69"/>
      <c r="S126" s="69"/>
      <c r="T126" s="71"/>
      <c r="U126" s="71"/>
      <c r="V126" s="72" t="str">
        <f t="shared" si="8"/>
        <v/>
      </c>
      <c r="W126" s="85" t="str">
        <f>IFERROR(MIN(VLOOKUP($B126,'Measure&amp;Incentive Picklist'!$E:$J,5,FALSE)*F126*H126,V126),"")</f>
        <v/>
      </c>
      <c r="X126" s="127"/>
      <c r="Y126" s="65">
        <f t="shared" si="11"/>
        <v>0</v>
      </c>
      <c r="Z126" s="65">
        <f t="shared" si="14"/>
        <v>0</v>
      </c>
      <c r="AC126" s="188" t="str">
        <f t="shared" si="10"/>
        <v/>
      </c>
      <c r="AG126" s="65">
        <f t="shared" si="12"/>
        <v>0</v>
      </c>
      <c r="AH126" s="65">
        <f t="shared" si="12"/>
        <v>0</v>
      </c>
    </row>
    <row r="127" spans="1:34" x14ac:dyDescent="0.25">
      <c r="A127" s="66">
        <f t="shared" si="13"/>
        <v>120</v>
      </c>
      <c r="B127" s="69"/>
      <c r="C127" s="66" t="e">
        <f>VLOOKUP(B127,'Measure&amp;Incentive Picklist'!E:J,2,FALSE)</f>
        <v>#N/A</v>
      </c>
      <c r="D127" s="79"/>
      <c r="E127" s="220"/>
      <c r="F127" s="70"/>
      <c r="G127" s="70"/>
      <c r="H127" s="70"/>
      <c r="I127" s="70"/>
      <c r="J127" s="70"/>
      <c r="K127" s="69"/>
      <c r="L127" s="69"/>
      <c r="M127" s="69"/>
      <c r="N127" s="65" t="e">
        <f>VLOOKUP(M127,'HVAC Picklist'!$A$2:$C$61,3,FALSE)</f>
        <v>#N/A</v>
      </c>
      <c r="O127" s="65" t="e">
        <f>VLOOKUP(M127,'HVAC Picklist'!$A$2:$D$61,4,FALSE)</f>
        <v>#N/A</v>
      </c>
      <c r="P127" s="69"/>
      <c r="Q127" s="83"/>
      <c r="R127" s="69"/>
      <c r="S127" s="69"/>
      <c r="T127" s="71"/>
      <c r="U127" s="71"/>
      <c r="V127" s="72" t="str">
        <f t="shared" si="8"/>
        <v/>
      </c>
      <c r="W127" s="85" t="str">
        <f>IFERROR(MIN(VLOOKUP($B127,'Measure&amp;Incentive Picklist'!$E:$J,5,FALSE)*F127*H127,V127),"")</f>
        <v/>
      </c>
      <c r="X127" s="127"/>
      <c r="Y127" s="65">
        <f t="shared" si="11"/>
        <v>0</v>
      </c>
      <c r="Z127" s="65">
        <f t="shared" si="14"/>
        <v>0</v>
      </c>
      <c r="AC127" s="188" t="str">
        <f t="shared" si="10"/>
        <v/>
      </c>
      <c r="AG127" s="65">
        <f t="shared" si="12"/>
        <v>0</v>
      </c>
      <c r="AH127" s="65">
        <f t="shared" si="12"/>
        <v>0</v>
      </c>
    </row>
    <row r="128" spans="1:34" x14ac:dyDescent="0.25">
      <c r="A128" s="66">
        <f t="shared" si="13"/>
        <v>121</v>
      </c>
      <c r="B128" s="69"/>
      <c r="C128" s="66" t="e">
        <f>VLOOKUP(B128,'Measure&amp;Incentive Picklist'!E:J,2,FALSE)</f>
        <v>#N/A</v>
      </c>
      <c r="D128" s="79"/>
      <c r="E128" s="220"/>
      <c r="F128" s="70"/>
      <c r="G128" s="70"/>
      <c r="H128" s="70"/>
      <c r="I128" s="70"/>
      <c r="J128" s="70"/>
      <c r="K128" s="69"/>
      <c r="L128" s="69"/>
      <c r="M128" s="69"/>
      <c r="N128" s="65" t="e">
        <f>VLOOKUP(M128,'HVAC Picklist'!$A$2:$C$61,3,FALSE)</f>
        <v>#N/A</v>
      </c>
      <c r="O128" s="65" t="e">
        <f>VLOOKUP(M128,'HVAC Picklist'!$A$2:$D$61,4,FALSE)</f>
        <v>#N/A</v>
      </c>
      <c r="P128" s="69"/>
      <c r="Q128" s="83"/>
      <c r="R128" s="69"/>
      <c r="S128" s="69"/>
      <c r="T128" s="71"/>
      <c r="U128" s="71"/>
      <c r="V128" s="72" t="str">
        <f t="shared" si="8"/>
        <v/>
      </c>
      <c r="W128" s="85" t="str">
        <f>IFERROR(MIN(VLOOKUP($B128,'Measure&amp;Incentive Picklist'!$E:$J,5,FALSE)*F128*H128,V128),"")</f>
        <v/>
      </c>
      <c r="X128" s="127"/>
      <c r="Y128" s="65">
        <f t="shared" si="11"/>
        <v>0</v>
      </c>
      <c r="Z128" s="65">
        <f t="shared" si="14"/>
        <v>0</v>
      </c>
      <c r="AC128" s="188" t="str">
        <f t="shared" si="10"/>
        <v/>
      </c>
      <c r="AG128" s="65">
        <f t="shared" si="12"/>
        <v>0</v>
      </c>
      <c r="AH128" s="65">
        <f t="shared" si="12"/>
        <v>0</v>
      </c>
    </row>
    <row r="129" spans="1:34" x14ac:dyDescent="0.25">
      <c r="A129" s="66">
        <f t="shared" si="13"/>
        <v>122</v>
      </c>
      <c r="B129" s="69"/>
      <c r="C129" s="66" t="e">
        <f>VLOOKUP(B129,'Measure&amp;Incentive Picklist'!E:J,2,FALSE)</f>
        <v>#N/A</v>
      </c>
      <c r="D129" s="79"/>
      <c r="E129" s="220"/>
      <c r="F129" s="70"/>
      <c r="G129" s="70"/>
      <c r="H129" s="70"/>
      <c r="I129" s="70"/>
      <c r="J129" s="70"/>
      <c r="K129" s="69"/>
      <c r="L129" s="69"/>
      <c r="M129" s="69"/>
      <c r="N129" s="65" t="e">
        <f>VLOOKUP(M129,'HVAC Picklist'!$A$2:$C$61,3,FALSE)</f>
        <v>#N/A</v>
      </c>
      <c r="O129" s="65" t="e">
        <f>VLOOKUP(M129,'HVAC Picklist'!$A$2:$D$61,4,FALSE)</f>
        <v>#N/A</v>
      </c>
      <c r="P129" s="69"/>
      <c r="Q129" s="83"/>
      <c r="R129" s="69"/>
      <c r="S129" s="69"/>
      <c r="T129" s="71"/>
      <c r="U129" s="71"/>
      <c r="V129" s="72" t="str">
        <f t="shared" si="8"/>
        <v/>
      </c>
      <c r="W129" s="85" t="str">
        <f>IFERROR(MIN(VLOOKUP($B129,'Measure&amp;Incentive Picklist'!$E:$J,5,FALSE)*F129*H129,V129),"")</f>
        <v/>
      </c>
      <c r="X129" s="127"/>
      <c r="Y129" s="65">
        <f t="shared" si="11"/>
        <v>0</v>
      </c>
      <c r="Z129" s="65">
        <f t="shared" si="14"/>
        <v>0</v>
      </c>
      <c r="AC129" s="188" t="str">
        <f t="shared" si="10"/>
        <v/>
      </c>
      <c r="AG129" s="65">
        <f t="shared" si="12"/>
        <v>0</v>
      </c>
      <c r="AH129" s="65">
        <f t="shared" si="12"/>
        <v>0</v>
      </c>
    </row>
    <row r="130" spans="1:34" x14ac:dyDescent="0.25">
      <c r="A130" s="66">
        <f t="shared" si="13"/>
        <v>123</v>
      </c>
      <c r="B130" s="69"/>
      <c r="C130" s="66" t="e">
        <f>VLOOKUP(B130,'Measure&amp;Incentive Picklist'!E:J,2,FALSE)</f>
        <v>#N/A</v>
      </c>
      <c r="D130" s="79"/>
      <c r="E130" s="220"/>
      <c r="F130" s="70"/>
      <c r="G130" s="70"/>
      <c r="H130" s="70"/>
      <c r="I130" s="70"/>
      <c r="J130" s="70"/>
      <c r="K130" s="69"/>
      <c r="L130" s="69"/>
      <c r="M130" s="69"/>
      <c r="N130" s="65" t="e">
        <f>VLOOKUP(M130,'HVAC Picklist'!$A$2:$C$61,3,FALSE)</f>
        <v>#N/A</v>
      </c>
      <c r="O130" s="65" t="e">
        <f>VLOOKUP(M130,'HVAC Picklist'!$A$2:$D$61,4,FALSE)</f>
        <v>#N/A</v>
      </c>
      <c r="P130" s="69"/>
      <c r="Q130" s="83"/>
      <c r="R130" s="69"/>
      <c r="S130" s="69"/>
      <c r="T130" s="71"/>
      <c r="U130" s="71"/>
      <c r="V130" s="72" t="str">
        <f t="shared" si="8"/>
        <v/>
      </c>
      <c r="W130" s="85" t="str">
        <f>IFERROR(MIN(VLOOKUP($B130,'Measure&amp;Incentive Picklist'!$E:$J,5,FALSE)*F130*H130,V130),"")</f>
        <v/>
      </c>
      <c r="X130" s="127"/>
      <c r="Y130" s="65">
        <f t="shared" si="11"/>
        <v>0</v>
      </c>
      <c r="Z130" s="65">
        <f t="shared" si="14"/>
        <v>0</v>
      </c>
      <c r="AC130" s="188" t="str">
        <f t="shared" si="10"/>
        <v/>
      </c>
      <c r="AG130" s="65">
        <f t="shared" si="12"/>
        <v>0</v>
      </c>
      <c r="AH130" s="65">
        <f t="shared" si="12"/>
        <v>0</v>
      </c>
    </row>
    <row r="131" spans="1:34" x14ac:dyDescent="0.25">
      <c r="A131" s="66">
        <f t="shared" si="13"/>
        <v>124</v>
      </c>
      <c r="B131" s="69"/>
      <c r="C131" s="66" t="e">
        <f>VLOOKUP(B131,'Measure&amp;Incentive Picklist'!E:J,2,FALSE)</f>
        <v>#N/A</v>
      </c>
      <c r="D131" s="79"/>
      <c r="E131" s="220"/>
      <c r="F131" s="70"/>
      <c r="G131" s="70"/>
      <c r="H131" s="70"/>
      <c r="I131" s="70"/>
      <c r="J131" s="70"/>
      <c r="K131" s="69"/>
      <c r="L131" s="69"/>
      <c r="M131" s="69"/>
      <c r="N131" s="65" t="e">
        <f>VLOOKUP(M131,'HVAC Picklist'!$A$2:$C$61,3,FALSE)</f>
        <v>#N/A</v>
      </c>
      <c r="O131" s="65" t="e">
        <f>VLOOKUP(M131,'HVAC Picklist'!$A$2:$D$61,4,FALSE)</f>
        <v>#N/A</v>
      </c>
      <c r="P131" s="69"/>
      <c r="Q131" s="83"/>
      <c r="R131" s="69"/>
      <c r="S131" s="69"/>
      <c r="T131" s="71"/>
      <c r="U131" s="71"/>
      <c r="V131" s="72" t="str">
        <f t="shared" si="8"/>
        <v/>
      </c>
      <c r="W131" s="85" t="str">
        <f>IFERROR(MIN(VLOOKUP($B131,'Measure&amp;Incentive Picklist'!$E:$J,5,FALSE)*F131*H131,V131),"")</f>
        <v/>
      </c>
      <c r="X131" s="127"/>
      <c r="Y131" s="65">
        <f t="shared" si="11"/>
        <v>0</v>
      </c>
      <c r="Z131" s="65">
        <f t="shared" si="14"/>
        <v>0</v>
      </c>
      <c r="AC131" s="188" t="str">
        <f t="shared" si="10"/>
        <v/>
      </c>
      <c r="AG131" s="65">
        <f t="shared" si="12"/>
        <v>0</v>
      </c>
      <c r="AH131" s="65">
        <f t="shared" si="12"/>
        <v>0</v>
      </c>
    </row>
    <row r="132" spans="1:34" x14ac:dyDescent="0.25">
      <c r="A132" s="66">
        <f t="shared" si="13"/>
        <v>125</v>
      </c>
      <c r="B132" s="69"/>
      <c r="C132" s="66" t="e">
        <f>VLOOKUP(B132,'Measure&amp;Incentive Picklist'!E:J,2,FALSE)</f>
        <v>#N/A</v>
      </c>
      <c r="D132" s="79"/>
      <c r="E132" s="220"/>
      <c r="F132" s="70"/>
      <c r="G132" s="70"/>
      <c r="H132" s="70"/>
      <c r="I132" s="70"/>
      <c r="J132" s="70"/>
      <c r="K132" s="69"/>
      <c r="L132" s="69"/>
      <c r="M132" s="69"/>
      <c r="N132" s="65" t="e">
        <f>VLOOKUP(M132,'HVAC Picklist'!$A$2:$C$61,3,FALSE)</f>
        <v>#N/A</v>
      </c>
      <c r="O132" s="65" t="e">
        <f>VLOOKUP(M132,'HVAC Picklist'!$A$2:$D$61,4,FALSE)</f>
        <v>#N/A</v>
      </c>
      <c r="P132" s="69"/>
      <c r="Q132" s="83"/>
      <c r="R132" s="69"/>
      <c r="S132" s="69"/>
      <c r="T132" s="71"/>
      <c r="U132" s="71"/>
      <c r="V132" s="72" t="str">
        <f t="shared" si="8"/>
        <v/>
      </c>
      <c r="W132" s="85" t="str">
        <f>IFERROR(MIN(VLOOKUP($B132,'Measure&amp;Incentive Picklist'!$E:$J,5,FALSE)*F132*H132,V132),"")</f>
        <v/>
      </c>
      <c r="X132" s="127"/>
      <c r="Y132" s="65">
        <f t="shared" si="11"/>
        <v>0</v>
      </c>
      <c r="Z132" s="65">
        <f t="shared" si="14"/>
        <v>0</v>
      </c>
      <c r="AC132" s="188" t="str">
        <f t="shared" si="10"/>
        <v/>
      </c>
      <c r="AG132" s="65">
        <f t="shared" si="12"/>
        <v>0</v>
      </c>
      <c r="AH132" s="65">
        <f t="shared" si="12"/>
        <v>0</v>
      </c>
    </row>
    <row r="133" spans="1:34" x14ac:dyDescent="0.25">
      <c r="A133" s="66">
        <f t="shared" si="13"/>
        <v>126</v>
      </c>
      <c r="B133" s="69"/>
      <c r="C133" s="66" t="e">
        <f>VLOOKUP(B133,'Measure&amp;Incentive Picklist'!E:J,2,FALSE)</f>
        <v>#N/A</v>
      </c>
      <c r="D133" s="79"/>
      <c r="E133" s="220"/>
      <c r="F133" s="70"/>
      <c r="G133" s="70"/>
      <c r="H133" s="70"/>
      <c r="I133" s="70"/>
      <c r="J133" s="70"/>
      <c r="K133" s="69"/>
      <c r="L133" s="69"/>
      <c r="M133" s="69"/>
      <c r="N133" s="65" t="e">
        <f>VLOOKUP(M133,'HVAC Picklist'!$A$2:$C$61,3,FALSE)</f>
        <v>#N/A</v>
      </c>
      <c r="O133" s="65" t="e">
        <f>VLOOKUP(M133,'HVAC Picklist'!$A$2:$D$61,4,FALSE)</f>
        <v>#N/A</v>
      </c>
      <c r="P133" s="69"/>
      <c r="Q133" s="83"/>
      <c r="R133" s="69"/>
      <c r="S133" s="69"/>
      <c r="T133" s="71"/>
      <c r="U133" s="71"/>
      <c r="V133" s="72" t="str">
        <f t="shared" si="8"/>
        <v/>
      </c>
      <c r="W133" s="85" t="str">
        <f>IFERROR(MIN(VLOOKUP($B133,'Measure&amp;Incentive Picklist'!$E:$J,5,FALSE)*F133*H133,V133),"")</f>
        <v/>
      </c>
      <c r="X133" s="127"/>
      <c r="Y133" s="65">
        <f t="shared" si="11"/>
        <v>0</v>
      </c>
      <c r="Z133" s="65">
        <f t="shared" si="14"/>
        <v>0</v>
      </c>
      <c r="AC133" s="188" t="str">
        <f t="shared" si="10"/>
        <v/>
      </c>
      <c r="AG133" s="65">
        <f t="shared" si="12"/>
        <v>0</v>
      </c>
      <c r="AH133" s="65">
        <f t="shared" si="12"/>
        <v>0</v>
      </c>
    </row>
    <row r="134" spans="1:34" x14ac:dyDescent="0.25">
      <c r="A134" s="66">
        <f t="shared" si="13"/>
        <v>127</v>
      </c>
      <c r="B134" s="69"/>
      <c r="C134" s="66" t="e">
        <f>VLOOKUP(B134,'Measure&amp;Incentive Picklist'!E:J,2,FALSE)</f>
        <v>#N/A</v>
      </c>
      <c r="D134" s="79"/>
      <c r="E134" s="220"/>
      <c r="F134" s="70"/>
      <c r="G134" s="70"/>
      <c r="H134" s="70"/>
      <c r="I134" s="70"/>
      <c r="J134" s="70"/>
      <c r="K134" s="69"/>
      <c r="L134" s="69"/>
      <c r="M134" s="69"/>
      <c r="N134" s="65" t="e">
        <f>VLOOKUP(M134,'HVAC Picklist'!$A$2:$C$61,3,FALSE)</f>
        <v>#N/A</v>
      </c>
      <c r="O134" s="65" t="e">
        <f>VLOOKUP(M134,'HVAC Picklist'!$A$2:$D$61,4,FALSE)</f>
        <v>#N/A</v>
      </c>
      <c r="P134" s="69"/>
      <c r="Q134" s="83"/>
      <c r="R134" s="69"/>
      <c r="S134" s="69"/>
      <c r="T134" s="71"/>
      <c r="U134" s="71"/>
      <c r="V134" s="72" t="str">
        <f t="shared" si="8"/>
        <v/>
      </c>
      <c r="W134" s="85" t="str">
        <f>IFERROR(MIN(VLOOKUP($B134,'Measure&amp;Incentive Picklist'!$E:$J,5,FALSE)*F134*H134,V134),"")</f>
        <v/>
      </c>
      <c r="X134" s="127"/>
      <c r="Y134" s="65">
        <f t="shared" si="11"/>
        <v>0</v>
      </c>
      <c r="Z134" s="65">
        <f t="shared" si="14"/>
        <v>0</v>
      </c>
      <c r="AC134" s="188" t="str">
        <f t="shared" si="10"/>
        <v/>
      </c>
      <c r="AG134" s="65">
        <f t="shared" si="12"/>
        <v>0</v>
      </c>
      <c r="AH134" s="65">
        <f t="shared" si="12"/>
        <v>0</v>
      </c>
    </row>
    <row r="135" spans="1:34" x14ac:dyDescent="0.25">
      <c r="A135" s="66">
        <f t="shared" si="13"/>
        <v>128</v>
      </c>
      <c r="B135" s="69"/>
      <c r="C135" s="66" t="e">
        <f>VLOOKUP(B135,'Measure&amp;Incentive Picklist'!E:J,2,FALSE)</f>
        <v>#N/A</v>
      </c>
      <c r="D135" s="79"/>
      <c r="E135" s="220"/>
      <c r="F135" s="70"/>
      <c r="G135" s="70"/>
      <c r="H135" s="70"/>
      <c r="I135" s="70"/>
      <c r="J135" s="70"/>
      <c r="K135" s="69"/>
      <c r="L135" s="69"/>
      <c r="M135" s="69"/>
      <c r="N135" s="65" t="e">
        <f>VLOOKUP(M135,'HVAC Picklist'!$A$2:$C$61,3,FALSE)</f>
        <v>#N/A</v>
      </c>
      <c r="O135" s="65" t="e">
        <f>VLOOKUP(M135,'HVAC Picklist'!$A$2:$D$61,4,FALSE)</f>
        <v>#N/A</v>
      </c>
      <c r="P135" s="69"/>
      <c r="Q135" s="83"/>
      <c r="R135" s="69"/>
      <c r="S135" s="69"/>
      <c r="T135" s="71"/>
      <c r="U135" s="71"/>
      <c r="V135" s="72" t="str">
        <f t="shared" si="8"/>
        <v/>
      </c>
      <c r="W135" s="85" t="str">
        <f>IFERROR(MIN(VLOOKUP($B135,'Measure&amp;Incentive Picklist'!$E:$J,5,FALSE)*F135*H135,V135),"")</f>
        <v/>
      </c>
      <c r="X135" s="127"/>
      <c r="Y135" s="65">
        <f t="shared" si="11"/>
        <v>0</v>
      </c>
      <c r="Z135" s="65">
        <f t="shared" si="14"/>
        <v>0</v>
      </c>
      <c r="AC135" s="188" t="str">
        <f t="shared" si="10"/>
        <v/>
      </c>
      <c r="AG135" s="65">
        <f t="shared" si="12"/>
        <v>0</v>
      </c>
      <c r="AH135" s="65">
        <f t="shared" si="12"/>
        <v>0</v>
      </c>
    </row>
    <row r="136" spans="1:34" x14ac:dyDescent="0.25">
      <c r="A136" s="66">
        <f t="shared" si="13"/>
        <v>129</v>
      </c>
      <c r="B136" s="69"/>
      <c r="C136" s="66" t="e">
        <f>VLOOKUP(B136,'Measure&amp;Incentive Picklist'!E:J,2,FALSE)</f>
        <v>#N/A</v>
      </c>
      <c r="D136" s="79"/>
      <c r="E136" s="220"/>
      <c r="F136" s="70"/>
      <c r="G136" s="70"/>
      <c r="H136" s="70"/>
      <c r="I136" s="70"/>
      <c r="J136" s="70"/>
      <c r="K136" s="69"/>
      <c r="L136" s="69"/>
      <c r="M136" s="69"/>
      <c r="N136" s="65" t="e">
        <f>VLOOKUP(M136,'HVAC Picklist'!$A$2:$C$61,3,FALSE)</f>
        <v>#N/A</v>
      </c>
      <c r="O136" s="65" t="e">
        <f>VLOOKUP(M136,'HVAC Picklist'!$A$2:$D$61,4,FALSE)</f>
        <v>#N/A</v>
      </c>
      <c r="P136" s="69"/>
      <c r="Q136" s="83"/>
      <c r="R136" s="69"/>
      <c r="S136" s="69"/>
      <c r="T136" s="71"/>
      <c r="U136" s="71"/>
      <c r="V136" s="72" t="str">
        <f t="shared" ref="V136:V199" si="15">IF(AND(T136="",U136=""),"",$T136+$U136)</f>
        <v/>
      </c>
      <c r="W136" s="85" t="str">
        <f>IFERROR(MIN(VLOOKUP($B136,'Measure&amp;Incentive Picklist'!$E:$J,5,FALSE)*F136*H136,V136),"")</f>
        <v/>
      </c>
      <c r="X136" s="127"/>
      <c r="Y136" s="65">
        <f t="shared" si="11"/>
        <v>0</v>
      </c>
      <c r="Z136" s="65">
        <f t="shared" ref="Z136:Z167" si="16">IF(AND(B136&gt;0,ISERROR(Y208)),1,0)</f>
        <v>0</v>
      </c>
      <c r="AC136" s="188" t="str">
        <f t="shared" ref="AC136:AC199" si="17">IF(OR(AND(OR(M136=AE$8,M136=AE$9,M136=AE$10,M136=AE$11,M136=AE$12,M136=AE$13,M136=AE$14,M136=AE$15,M136=AE$16,M136=AE$17,M136=AE$18,M136=AE$19,M136=AE$20,M136=AE$21,M136=AE$22,M136=AE$23,M136=AE$24,M136=AE$25,M136=AE$26,M136=AE$27,M136=AE$28,M136=AE$29,M136=AE$30,M136=AE$31,M136=AE$32,M136=AE$33,M136=AE$34,M136=AE$35,M136=AE$36,M136=AE$37,M136=AE$38,M136=AE$39,M136=AE$40,M136=AE$41,M136=AE$42,M136=AE$43,M136=AE$44,M136=AE$45,M136=AE$46,M136=AE$47,M136=AE$48,M136=AE$49,M136=AE$50,M136=AE$51,M136=AE$52,M136=AE$53,),P136=AF$12),AND(OR(M136=AE$54,M136=AE$55,M136=AE$56,M136=AE$57,M136=AE$58,M136=AE$59,M136=AE$60,M136=AE$61,M136=AE$62,M136=AE$63,M136=AE$64), OR(P136=AF$8,P136=AF$9,P136=AF$10)),AND(OR(M136=AE$65,M136=AE$66),P136=AF$12),AND(M136=AE$67,P136=AF$11)),1,IF(OR(M136="",P136=""),"","Error"))</f>
        <v/>
      </c>
      <c r="AG136" s="65">
        <f t="shared" si="12"/>
        <v>0</v>
      </c>
      <c r="AH136" s="65">
        <f t="shared" si="12"/>
        <v>0</v>
      </c>
    </row>
    <row r="137" spans="1:34" x14ac:dyDescent="0.25">
      <c r="A137" s="66">
        <f t="shared" si="13"/>
        <v>130</v>
      </c>
      <c r="B137" s="69"/>
      <c r="C137" s="66" t="e">
        <f>VLOOKUP(B137,'Measure&amp;Incentive Picklist'!E:J,2,FALSE)</f>
        <v>#N/A</v>
      </c>
      <c r="D137" s="79"/>
      <c r="E137" s="220"/>
      <c r="F137" s="70"/>
      <c r="G137" s="70"/>
      <c r="H137" s="70"/>
      <c r="I137" s="70"/>
      <c r="J137" s="70"/>
      <c r="K137" s="69"/>
      <c r="L137" s="69"/>
      <c r="M137" s="69"/>
      <c r="N137" s="65" t="e">
        <f>VLOOKUP(M137,'HVAC Picklist'!$A$2:$C$61,3,FALSE)</f>
        <v>#N/A</v>
      </c>
      <c r="O137" s="65" t="e">
        <f>VLOOKUP(M137,'HVAC Picklist'!$A$2:$D$61,4,FALSE)</f>
        <v>#N/A</v>
      </c>
      <c r="P137" s="69"/>
      <c r="Q137" s="83"/>
      <c r="R137" s="69"/>
      <c r="S137" s="69"/>
      <c r="T137" s="71"/>
      <c r="U137" s="71"/>
      <c r="V137" s="72" t="str">
        <f t="shared" si="15"/>
        <v/>
      </c>
      <c r="W137" s="85" t="str">
        <f>IFERROR(MIN(VLOOKUP($B137,'Measure&amp;Incentive Picklist'!$E:$J,5,FALSE)*F137*H137,V137),"")</f>
        <v/>
      </c>
      <c r="X137" s="127"/>
      <c r="Y137" s="65">
        <f t="shared" ref="Y137:Y200" si="18">IF(B137&gt;"",1,0)</f>
        <v>0</v>
      </c>
      <c r="Z137" s="65">
        <f t="shared" si="16"/>
        <v>0</v>
      </c>
      <c r="AC137" s="188" t="str">
        <f t="shared" si="17"/>
        <v/>
      </c>
      <c r="AG137" s="65">
        <f t="shared" ref="AG137:AH200" si="19">IF(ISERROR(V137),1,0)</f>
        <v>0</v>
      </c>
      <c r="AH137" s="65">
        <f t="shared" si="19"/>
        <v>0</v>
      </c>
    </row>
    <row r="138" spans="1:34" x14ac:dyDescent="0.25">
      <c r="A138" s="66">
        <f t="shared" si="13"/>
        <v>131</v>
      </c>
      <c r="B138" s="69"/>
      <c r="C138" s="66" t="e">
        <f>VLOOKUP(B138,'Measure&amp;Incentive Picklist'!E:J,2,FALSE)</f>
        <v>#N/A</v>
      </c>
      <c r="D138" s="79"/>
      <c r="E138" s="220"/>
      <c r="F138" s="70"/>
      <c r="G138" s="70"/>
      <c r="H138" s="70"/>
      <c r="I138" s="70"/>
      <c r="J138" s="70"/>
      <c r="K138" s="69"/>
      <c r="L138" s="69"/>
      <c r="M138" s="69"/>
      <c r="N138" s="65" t="e">
        <f>VLOOKUP(M138,'HVAC Picklist'!$A$2:$C$61,3,FALSE)</f>
        <v>#N/A</v>
      </c>
      <c r="O138" s="65" t="e">
        <f>VLOOKUP(M138,'HVAC Picklist'!$A$2:$D$61,4,FALSE)</f>
        <v>#N/A</v>
      </c>
      <c r="P138" s="69"/>
      <c r="Q138" s="83"/>
      <c r="R138" s="69"/>
      <c r="S138" s="69"/>
      <c r="T138" s="71"/>
      <c r="U138" s="71"/>
      <c r="V138" s="72" t="str">
        <f t="shared" si="15"/>
        <v/>
      </c>
      <c r="W138" s="85" t="str">
        <f>IFERROR(MIN(VLOOKUP($B138,'Measure&amp;Incentive Picklist'!$E:$J,5,FALSE)*F138*H138,V138),"")</f>
        <v/>
      </c>
      <c r="X138" s="127"/>
      <c r="Y138" s="65">
        <f t="shared" si="18"/>
        <v>0</v>
      </c>
      <c r="Z138" s="65">
        <f t="shared" si="16"/>
        <v>0</v>
      </c>
      <c r="AC138" s="188" t="str">
        <f t="shared" si="17"/>
        <v/>
      </c>
      <c r="AG138" s="65">
        <f t="shared" si="19"/>
        <v>0</v>
      </c>
      <c r="AH138" s="65">
        <f t="shared" si="19"/>
        <v>0</v>
      </c>
    </row>
    <row r="139" spans="1:34" x14ac:dyDescent="0.25">
      <c r="A139" s="66">
        <f t="shared" ref="A139:A202" si="20">A138+1</f>
        <v>132</v>
      </c>
      <c r="B139" s="69"/>
      <c r="C139" s="66" t="e">
        <f>VLOOKUP(B139,'Measure&amp;Incentive Picklist'!E:J,2,FALSE)</f>
        <v>#N/A</v>
      </c>
      <c r="D139" s="79"/>
      <c r="E139" s="220"/>
      <c r="F139" s="70"/>
      <c r="G139" s="70"/>
      <c r="H139" s="70"/>
      <c r="I139" s="70"/>
      <c r="J139" s="70"/>
      <c r="K139" s="69"/>
      <c r="L139" s="69"/>
      <c r="M139" s="69"/>
      <c r="N139" s="65" t="e">
        <f>VLOOKUP(M139,'HVAC Picklist'!$A$2:$C$61,3,FALSE)</f>
        <v>#N/A</v>
      </c>
      <c r="O139" s="65" t="e">
        <f>VLOOKUP(M139,'HVAC Picklist'!$A$2:$D$61,4,FALSE)</f>
        <v>#N/A</v>
      </c>
      <c r="P139" s="69"/>
      <c r="Q139" s="83"/>
      <c r="R139" s="69"/>
      <c r="S139" s="69"/>
      <c r="T139" s="71"/>
      <c r="U139" s="71"/>
      <c r="V139" s="72" t="str">
        <f t="shared" si="15"/>
        <v/>
      </c>
      <c r="W139" s="85" t="str">
        <f>IFERROR(MIN(VLOOKUP($B139,'Measure&amp;Incentive Picklist'!$E:$J,5,FALSE)*F139*H139,V139),"")</f>
        <v/>
      </c>
      <c r="X139" s="127"/>
      <c r="Y139" s="65">
        <f t="shared" si="18"/>
        <v>0</v>
      </c>
      <c r="Z139" s="65">
        <f t="shared" si="16"/>
        <v>0</v>
      </c>
      <c r="AC139" s="188" t="str">
        <f t="shared" si="17"/>
        <v/>
      </c>
      <c r="AG139" s="65">
        <f t="shared" si="19"/>
        <v>0</v>
      </c>
      <c r="AH139" s="65">
        <f t="shared" si="19"/>
        <v>0</v>
      </c>
    </row>
    <row r="140" spans="1:34" x14ac:dyDescent="0.25">
      <c r="A140" s="66">
        <f t="shared" si="20"/>
        <v>133</v>
      </c>
      <c r="B140" s="69"/>
      <c r="C140" s="66" t="e">
        <f>VLOOKUP(B140,'Measure&amp;Incentive Picklist'!E:J,2,FALSE)</f>
        <v>#N/A</v>
      </c>
      <c r="D140" s="79"/>
      <c r="E140" s="220"/>
      <c r="F140" s="70"/>
      <c r="G140" s="70"/>
      <c r="H140" s="70"/>
      <c r="I140" s="70"/>
      <c r="J140" s="70"/>
      <c r="K140" s="69"/>
      <c r="L140" s="69"/>
      <c r="M140" s="69"/>
      <c r="N140" s="65" t="e">
        <f>VLOOKUP(M140,'HVAC Picklist'!$A$2:$C$61,3,FALSE)</f>
        <v>#N/A</v>
      </c>
      <c r="O140" s="65" t="e">
        <f>VLOOKUP(M140,'HVAC Picklist'!$A$2:$D$61,4,FALSE)</f>
        <v>#N/A</v>
      </c>
      <c r="P140" s="69"/>
      <c r="Q140" s="83"/>
      <c r="R140" s="69"/>
      <c r="S140" s="69"/>
      <c r="T140" s="71"/>
      <c r="U140" s="71"/>
      <c r="V140" s="72" t="str">
        <f t="shared" si="15"/>
        <v/>
      </c>
      <c r="W140" s="85" t="str">
        <f>IFERROR(MIN(VLOOKUP($B140,'Measure&amp;Incentive Picklist'!$E:$J,5,FALSE)*F140*H140,V140),"")</f>
        <v/>
      </c>
      <c r="X140" s="127"/>
      <c r="Y140" s="65">
        <f t="shared" si="18"/>
        <v>0</v>
      </c>
      <c r="Z140" s="65">
        <f t="shared" si="16"/>
        <v>0</v>
      </c>
      <c r="AC140" s="188" t="str">
        <f t="shared" si="17"/>
        <v/>
      </c>
      <c r="AG140" s="65">
        <f t="shared" si="19"/>
        <v>0</v>
      </c>
      <c r="AH140" s="65">
        <f t="shared" si="19"/>
        <v>0</v>
      </c>
    </row>
    <row r="141" spans="1:34" x14ac:dyDescent="0.25">
      <c r="A141" s="66">
        <f t="shared" si="20"/>
        <v>134</v>
      </c>
      <c r="B141" s="69"/>
      <c r="C141" s="66" t="e">
        <f>VLOOKUP(B141,'Measure&amp;Incentive Picklist'!E:J,2,FALSE)</f>
        <v>#N/A</v>
      </c>
      <c r="D141" s="79"/>
      <c r="E141" s="220"/>
      <c r="F141" s="70"/>
      <c r="G141" s="70"/>
      <c r="H141" s="70"/>
      <c r="I141" s="70"/>
      <c r="J141" s="70"/>
      <c r="K141" s="69"/>
      <c r="L141" s="69"/>
      <c r="M141" s="69"/>
      <c r="N141" s="65" t="e">
        <f>VLOOKUP(M141,'HVAC Picklist'!$A$2:$C$61,3,FALSE)</f>
        <v>#N/A</v>
      </c>
      <c r="O141" s="65" t="e">
        <f>VLOOKUP(M141,'HVAC Picklist'!$A$2:$D$61,4,FALSE)</f>
        <v>#N/A</v>
      </c>
      <c r="P141" s="69"/>
      <c r="Q141" s="83"/>
      <c r="R141" s="69"/>
      <c r="S141" s="69"/>
      <c r="T141" s="71"/>
      <c r="U141" s="71"/>
      <c r="V141" s="72" t="str">
        <f t="shared" si="15"/>
        <v/>
      </c>
      <c r="W141" s="85" t="str">
        <f>IFERROR(MIN(VLOOKUP($B141,'Measure&amp;Incentive Picklist'!$E:$J,5,FALSE)*F141*H141,V141),"")</f>
        <v/>
      </c>
      <c r="X141" s="127"/>
      <c r="Y141" s="65">
        <f t="shared" si="18"/>
        <v>0</v>
      </c>
      <c r="Z141" s="65">
        <f t="shared" si="16"/>
        <v>0</v>
      </c>
      <c r="AC141" s="188" t="str">
        <f t="shared" si="17"/>
        <v/>
      </c>
      <c r="AG141" s="65">
        <f t="shared" si="19"/>
        <v>0</v>
      </c>
      <c r="AH141" s="65">
        <f t="shared" si="19"/>
        <v>0</v>
      </c>
    </row>
    <row r="142" spans="1:34" x14ac:dyDescent="0.25">
      <c r="A142" s="66">
        <f t="shared" si="20"/>
        <v>135</v>
      </c>
      <c r="B142" s="69"/>
      <c r="C142" s="66" t="e">
        <f>VLOOKUP(B142,'Measure&amp;Incentive Picklist'!E:J,2,FALSE)</f>
        <v>#N/A</v>
      </c>
      <c r="D142" s="79"/>
      <c r="E142" s="220"/>
      <c r="F142" s="70"/>
      <c r="G142" s="70"/>
      <c r="H142" s="70"/>
      <c r="I142" s="70"/>
      <c r="J142" s="70"/>
      <c r="K142" s="69"/>
      <c r="L142" s="69"/>
      <c r="M142" s="69"/>
      <c r="N142" s="65" t="e">
        <f>VLOOKUP(M142,'HVAC Picklist'!$A$2:$C$61,3,FALSE)</f>
        <v>#N/A</v>
      </c>
      <c r="O142" s="65" t="e">
        <f>VLOOKUP(M142,'HVAC Picklist'!$A$2:$D$61,4,FALSE)</f>
        <v>#N/A</v>
      </c>
      <c r="P142" s="69"/>
      <c r="Q142" s="83"/>
      <c r="R142" s="69"/>
      <c r="S142" s="69"/>
      <c r="T142" s="71"/>
      <c r="U142" s="71"/>
      <c r="V142" s="72" t="str">
        <f t="shared" si="15"/>
        <v/>
      </c>
      <c r="W142" s="85" t="str">
        <f>IFERROR(MIN(VLOOKUP($B142,'Measure&amp;Incentive Picklist'!$E:$J,5,FALSE)*F142*H142,V142),"")</f>
        <v/>
      </c>
      <c r="X142" s="127"/>
      <c r="Y142" s="65">
        <f t="shared" si="18"/>
        <v>0</v>
      </c>
      <c r="Z142" s="65">
        <f t="shared" si="16"/>
        <v>0</v>
      </c>
      <c r="AC142" s="188" t="str">
        <f t="shared" si="17"/>
        <v/>
      </c>
      <c r="AG142" s="65">
        <f t="shared" si="19"/>
        <v>0</v>
      </c>
      <c r="AH142" s="65">
        <f t="shared" si="19"/>
        <v>0</v>
      </c>
    </row>
    <row r="143" spans="1:34" x14ac:dyDescent="0.25">
      <c r="A143" s="66">
        <f t="shared" si="20"/>
        <v>136</v>
      </c>
      <c r="B143" s="69"/>
      <c r="C143" s="66" t="e">
        <f>VLOOKUP(B143,'Measure&amp;Incentive Picklist'!E:J,2,FALSE)</f>
        <v>#N/A</v>
      </c>
      <c r="D143" s="79"/>
      <c r="E143" s="220"/>
      <c r="F143" s="70"/>
      <c r="G143" s="70"/>
      <c r="H143" s="70"/>
      <c r="I143" s="70"/>
      <c r="J143" s="70"/>
      <c r="K143" s="69"/>
      <c r="L143" s="69"/>
      <c r="M143" s="69"/>
      <c r="N143" s="65" t="e">
        <f>VLOOKUP(M143,'HVAC Picklist'!$A$2:$C$61,3,FALSE)</f>
        <v>#N/A</v>
      </c>
      <c r="O143" s="65" t="e">
        <f>VLOOKUP(M143,'HVAC Picklist'!$A$2:$D$61,4,FALSE)</f>
        <v>#N/A</v>
      </c>
      <c r="P143" s="69"/>
      <c r="Q143" s="83"/>
      <c r="R143" s="69"/>
      <c r="S143" s="69"/>
      <c r="T143" s="71"/>
      <c r="U143" s="71"/>
      <c r="V143" s="72" t="str">
        <f t="shared" si="15"/>
        <v/>
      </c>
      <c r="W143" s="85" t="str">
        <f>IFERROR(MIN(VLOOKUP($B143,'Measure&amp;Incentive Picklist'!$E:$J,5,FALSE)*F143*H143,V143),"")</f>
        <v/>
      </c>
      <c r="X143" s="127"/>
      <c r="Y143" s="65">
        <f t="shared" si="18"/>
        <v>0</v>
      </c>
      <c r="Z143" s="65">
        <f t="shared" si="16"/>
        <v>0</v>
      </c>
      <c r="AC143" s="188" t="str">
        <f t="shared" si="17"/>
        <v/>
      </c>
      <c r="AG143" s="65">
        <f t="shared" si="19"/>
        <v>0</v>
      </c>
      <c r="AH143" s="65">
        <f t="shared" si="19"/>
        <v>0</v>
      </c>
    </row>
    <row r="144" spans="1:34" x14ac:dyDescent="0.25">
      <c r="A144" s="66">
        <f t="shared" si="20"/>
        <v>137</v>
      </c>
      <c r="B144" s="69"/>
      <c r="C144" s="66" t="e">
        <f>VLOOKUP(B144,'Measure&amp;Incentive Picklist'!E:J,2,FALSE)</f>
        <v>#N/A</v>
      </c>
      <c r="D144" s="79"/>
      <c r="E144" s="220"/>
      <c r="F144" s="70"/>
      <c r="G144" s="70"/>
      <c r="H144" s="70"/>
      <c r="I144" s="70"/>
      <c r="J144" s="70"/>
      <c r="K144" s="69"/>
      <c r="L144" s="69"/>
      <c r="M144" s="69"/>
      <c r="N144" s="65" t="e">
        <f>VLOOKUP(M144,'HVAC Picklist'!$A$2:$C$61,3,FALSE)</f>
        <v>#N/A</v>
      </c>
      <c r="O144" s="65" t="e">
        <f>VLOOKUP(M144,'HVAC Picklist'!$A$2:$D$61,4,FALSE)</f>
        <v>#N/A</v>
      </c>
      <c r="P144" s="69"/>
      <c r="Q144" s="83"/>
      <c r="R144" s="69"/>
      <c r="S144" s="69"/>
      <c r="T144" s="71"/>
      <c r="U144" s="71"/>
      <c r="V144" s="72" t="str">
        <f t="shared" si="15"/>
        <v/>
      </c>
      <c r="W144" s="85" t="str">
        <f>IFERROR(MIN(VLOOKUP($B144,'Measure&amp;Incentive Picklist'!$E:$J,5,FALSE)*F144*H144,V144),"")</f>
        <v/>
      </c>
      <c r="X144" s="127"/>
      <c r="Y144" s="65">
        <f t="shared" si="18"/>
        <v>0</v>
      </c>
      <c r="Z144" s="65">
        <f t="shared" si="16"/>
        <v>0</v>
      </c>
      <c r="AC144" s="188" t="str">
        <f t="shared" si="17"/>
        <v/>
      </c>
      <c r="AG144" s="65">
        <f t="shared" si="19"/>
        <v>0</v>
      </c>
      <c r="AH144" s="65">
        <f t="shared" si="19"/>
        <v>0</v>
      </c>
    </row>
    <row r="145" spans="1:34" x14ac:dyDescent="0.25">
      <c r="A145" s="66">
        <f t="shared" si="20"/>
        <v>138</v>
      </c>
      <c r="B145" s="69"/>
      <c r="C145" s="66" t="e">
        <f>VLOOKUP(B145,'Measure&amp;Incentive Picklist'!E:J,2,FALSE)</f>
        <v>#N/A</v>
      </c>
      <c r="D145" s="79"/>
      <c r="E145" s="220"/>
      <c r="F145" s="70"/>
      <c r="G145" s="70"/>
      <c r="H145" s="70"/>
      <c r="I145" s="70"/>
      <c r="J145" s="70"/>
      <c r="K145" s="69"/>
      <c r="L145" s="69"/>
      <c r="M145" s="69"/>
      <c r="N145" s="65" t="e">
        <f>VLOOKUP(M145,'HVAC Picklist'!$A$2:$C$61,3,FALSE)</f>
        <v>#N/A</v>
      </c>
      <c r="O145" s="65" t="e">
        <f>VLOOKUP(M145,'HVAC Picklist'!$A$2:$D$61,4,FALSE)</f>
        <v>#N/A</v>
      </c>
      <c r="P145" s="69"/>
      <c r="Q145" s="83"/>
      <c r="R145" s="69"/>
      <c r="S145" s="69"/>
      <c r="T145" s="71"/>
      <c r="U145" s="71"/>
      <c r="V145" s="72" t="str">
        <f t="shared" si="15"/>
        <v/>
      </c>
      <c r="W145" s="85" t="str">
        <f>IFERROR(MIN(VLOOKUP($B145,'Measure&amp;Incentive Picklist'!$E:$J,5,FALSE)*F145*H145,V145),"")</f>
        <v/>
      </c>
      <c r="X145" s="127"/>
      <c r="Y145" s="65">
        <f t="shared" si="18"/>
        <v>0</v>
      </c>
      <c r="Z145" s="65">
        <f t="shared" si="16"/>
        <v>0</v>
      </c>
      <c r="AC145" s="188" t="str">
        <f t="shared" si="17"/>
        <v/>
      </c>
      <c r="AG145" s="65">
        <f t="shared" si="19"/>
        <v>0</v>
      </c>
      <c r="AH145" s="65">
        <f t="shared" si="19"/>
        <v>0</v>
      </c>
    </row>
    <row r="146" spans="1:34" x14ac:dyDescent="0.25">
      <c r="A146" s="66">
        <f t="shared" si="20"/>
        <v>139</v>
      </c>
      <c r="B146" s="69"/>
      <c r="C146" s="66" t="e">
        <f>VLOOKUP(B146,'Measure&amp;Incentive Picklist'!E:J,2,FALSE)</f>
        <v>#N/A</v>
      </c>
      <c r="D146" s="79"/>
      <c r="E146" s="220"/>
      <c r="F146" s="70"/>
      <c r="G146" s="70"/>
      <c r="H146" s="70"/>
      <c r="I146" s="70"/>
      <c r="J146" s="70"/>
      <c r="K146" s="69"/>
      <c r="L146" s="69"/>
      <c r="M146" s="69"/>
      <c r="N146" s="65" t="e">
        <f>VLOOKUP(M146,'HVAC Picklist'!$A$2:$C$61,3,FALSE)</f>
        <v>#N/A</v>
      </c>
      <c r="O146" s="65" t="e">
        <f>VLOOKUP(M146,'HVAC Picklist'!$A$2:$D$61,4,FALSE)</f>
        <v>#N/A</v>
      </c>
      <c r="P146" s="69"/>
      <c r="Q146" s="83"/>
      <c r="R146" s="69"/>
      <c r="S146" s="69"/>
      <c r="T146" s="71"/>
      <c r="U146" s="71"/>
      <c r="V146" s="72" t="str">
        <f t="shared" si="15"/>
        <v/>
      </c>
      <c r="W146" s="85" t="str">
        <f>IFERROR(MIN(VLOOKUP($B146,'Measure&amp;Incentive Picklist'!$E:$J,5,FALSE)*F146*H146,V146),"")</f>
        <v/>
      </c>
      <c r="X146" s="127"/>
      <c r="Y146" s="65">
        <f t="shared" si="18"/>
        <v>0</v>
      </c>
      <c r="Z146" s="65">
        <f t="shared" si="16"/>
        <v>0</v>
      </c>
      <c r="AC146" s="188" t="str">
        <f t="shared" si="17"/>
        <v/>
      </c>
      <c r="AG146" s="65">
        <f t="shared" si="19"/>
        <v>0</v>
      </c>
      <c r="AH146" s="65">
        <f t="shared" si="19"/>
        <v>0</v>
      </c>
    </row>
    <row r="147" spans="1:34" x14ac:dyDescent="0.25">
      <c r="A147" s="66">
        <f t="shared" si="20"/>
        <v>140</v>
      </c>
      <c r="B147" s="69"/>
      <c r="C147" s="66" t="e">
        <f>VLOOKUP(B147,'Measure&amp;Incentive Picklist'!E:J,2,FALSE)</f>
        <v>#N/A</v>
      </c>
      <c r="D147" s="79"/>
      <c r="E147" s="220"/>
      <c r="F147" s="70"/>
      <c r="G147" s="70"/>
      <c r="H147" s="70"/>
      <c r="I147" s="70"/>
      <c r="J147" s="70"/>
      <c r="K147" s="69"/>
      <c r="L147" s="69"/>
      <c r="M147" s="69"/>
      <c r="N147" s="65" t="e">
        <f>VLOOKUP(M147,'HVAC Picklist'!$A$2:$C$61,3,FALSE)</f>
        <v>#N/A</v>
      </c>
      <c r="O147" s="65" t="e">
        <f>VLOOKUP(M147,'HVAC Picklist'!$A$2:$D$61,4,FALSE)</f>
        <v>#N/A</v>
      </c>
      <c r="P147" s="69"/>
      <c r="Q147" s="83"/>
      <c r="R147" s="69"/>
      <c r="S147" s="69"/>
      <c r="T147" s="71"/>
      <c r="U147" s="71"/>
      <c r="V147" s="72" t="str">
        <f t="shared" si="15"/>
        <v/>
      </c>
      <c r="W147" s="85" t="str">
        <f>IFERROR(MIN(VLOOKUP($B147,'Measure&amp;Incentive Picklist'!$E:$J,5,FALSE)*F147*H147,V147),"")</f>
        <v/>
      </c>
      <c r="X147" s="127"/>
      <c r="Y147" s="65">
        <f t="shared" si="18"/>
        <v>0</v>
      </c>
      <c r="Z147" s="65">
        <f t="shared" si="16"/>
        <v>0</v>
      </c>
      <c r="AC147" s="188" t="str">
        <f t="shared" si="17"/>
        <v/>
      </c>
      <c r="AG147" s="65">
        <f t="shared" si="19"/>
        <v>0</v>
      </c>
      <c r="AH147" s="65">
        <f t="shared" si="19"/>
        <v>0</v>
      </c>
    </row>
    <row r="148" spans="1:34" x14ac:dyDescent="0.25">
      <c r="A148" s="66">
        <f t="shared" si="20"/>
        <v>141</v>
      </c>
      <c r="B148" s="69"/>
      <c r="C148" s="66" t="e">
        <f>VLOOKUP(B148,'Measure&amp;Incentive Picklist'!E:J,2,FALSE)</f>
        <v>#N/A</v>
      </c>
      <c r="D148" s="79"/>
      <c r="E148" s="220"/>
      <c r="F148" s="70"/>
      <c r="G148" s="70"/>
      <c r="H148" s="70"/>
      <c r="I148" s="70"/>
      <c r="J148" s="70"/>
      <c r="K148" s="69"/>
      <c r="L148" s="69"/>
      <c r="M148" s="69"/>
      <c r="N148" s="65" t="e">
        <f>VLOOKUP(M148,'HVAC Picklist'!$A$2:$C$61,3,FALSE)</f>
        <v>#N/A</v>
      </c>
      <c r="O148" s="65" t="e">
        <f>VLOOKUP(M148,'HVAC Picklist'!$A$2:$D$61,4,FALSE)</f>
        <v>#N/A</v>
      </c>
      <c r="P148" s="69"/>
      <c r="Q148" s="83"/>
      <c r="R148" s="69"/>
      <c r="S148" s="69"/>
      <c r="T148" s="71"/>
      <c r="U148" s="71"/>
      <c r="V148" s="72" t="str">
        <f t="shared" si="15"/>
        <v/>
      </c>
      <c r="W148" s="85" t="str">
        <f>IFERROR(MIN(VLOOKUP($B148,'Measure&amp;Incentive Picklist'!$E:$J,5,FALSE)*F148*H148,V148),"")</f>
        <v/>
      </c>
      <c r="X148" s="127"/>
      <c r="Y148" s="65">
        <f t="shared" si="18"/>
        <v>0</v>
      </c>
      <c r="Z148" s="65">
        <f t="shared" si="16"/>
        <v>0</v>
      </c>
      <c r="AC148" s="188" t="str">
        <f t="shared" si="17"/>
        <v/>
      </c>
      <c r="AG148" s="65">
        <f t="shared" si="19"/>
        <v>0</v>
      </c>
      <c r="AH148" s="65">
        <f t="shared" si="19"/>
        <v>0</v>
      </c>
    </row>
    <row r="149" spans="1:34" x14ac:dyDescent="0.25">
      <c r="A149" s="66">
        <f t="shared" si="20"/>
        <v>142</v>
      </c>
      <c r="B149" s="69"/>
      <c r="C149" s="66" t="e">
        <f>VLOOKUP(B149,'Measure&amp;Incentive Picklist'!E:J,2,FALSE)</f>
        <v>#N/A</v>
      </c>
      <c r="D149" s="79"/>
      <c r="E149" s="220"/>
      <c r="F149" s="70"/>
      <c r="G149" s="70"/>
      <c r="H149" s="70"/>
      <c r="I149" s="70"/>
      <c r="J149" s="70"/>
      <c r="K149" s="69"/>
      <c r="L149" s="69"/>
      <c r="M149" s="69"/>
      <c r="N149" s="65" t="e">
        <f>VLOOKUP(M149,'HVAC Picklist'!$A$2:$C$61,3,FALSE)</f>
        <v>#N/A</v>
      </c>
      <c r="O149" s="65" t="e">
        <f>VLOOKUP(M149,'HVAC Picklist'!$A$2:$D$61,4,FALSE)</f>
        <v>#N/A</v>
      </c>
      <c r="P149" s="69"/>
      <c r="Q149" s="83"/>
      <c r="R149" s="69"/>
      <c r="S149" s="69"/>
      <c r="T149" s="71"/>
      <c r="U149" s="71"/>
      <c r="V149" s="72" t="str">
        <f t="shared" si="15"/>
        <v/>
      </c>
      <c r="W149" s="85" t="str">
        <f>IFERROR(MIN(VLOOKUP($B149,'Measure&amp;Incentive Picklist'!$E:$J,5,FALSE)*F149*H149,V149),"")</f>
        <v/>
      </c>
      <c r="X149" s="127"/>
      <c r="Y149" s="65">
        <f t="shared" si="18"/>
        <v>0</v>
      </c>
      <c r="Z149" s="65">
        <f t="shared" si="16"/>
        <v>0</v>
      </c>
      <c r="AC149" s="188" t="str">
        <f t="shared" si="17"/>
        <v/>
      </c>
      <c r="AG149" s="65">
        <f t="shared" si="19"/>
        <v>0</v>
      </c>
      <c r="AH149" s="65">
        <f t="shared" si="19"/>
        <v>0</v>
      </c>
    </row>
    <row r="150" spans="1:34" x14ac:dyDescent="0.25">
      <c r="A150" s="66">
        <f t="shared" si="20"/>
        <v>143</v>
      </c>
      <c r="B150" s="69"/>
      <c r="C150" s="66" t="e">
        <f>VLOOKUP(B150,'Measure&amp;Incentive Picklist'!E:J,2,FALSE)</f>
        <v>#N/A</v>
      </c>
      <c r="D150" s="79"/>
      <c r="E150" s="220"/>
      <c r="F150" s="70"/>
      <c r="G150" s="70"/>
      <c r="H150" s="70"/>
      <c r="I150" s="70"/>
      <c r="J150" s="70"/>
      <c r="K150" s="69"/>
      <c r="L150" s="69"/>
      <c r="M150" s="69"/>
      <c r="N150" s="65" t="e">
        <f>VLOOKUP(M150,'HVAC Picklist'!$A$2:$C$61,3,FALSE)</f>
        <v>#N/A</v>
      </c>
      <c r="O150" s="65" t="e">
        <f>VLOOKUP(M150,'HVAC Picklist'!$A$2:$D$61,4,FALSE)</f>
        <v>#N/A</v>
      </c>
      <c r="P150" s="69"/>
      <c r="Q150" s="83"/>
      <c r="R150" s="69"/>
      <c r="S150" s="69"/>
      <c r="T150" s="71"/>
      <c r="U150" s="71"/>
      <c r="V150" s="72" t="str">
        <f t="shared" si="15"/>
        <v/>
      </c>
      <c r="W150" s="85" t="str">
        <f>IFERROR(MIN(VLOOKUP($B150,'Measure&amp;Incentive Picklist'!$E:$J,5,FALSE)*F150*H150,V150),"")</f>
        <v/>
      </c>
      <c r="X150" s="127"/>
      <c r="Y150" s="65">
        <f t="shared" si="18"/>
        <v>0</v>
      </c>
      <c r="Z150" s="65">
        <f t="shared" si="16"/>
        <v>0</v>
      </c>
      <c r="AC150" s="188" t="str">
        <f t="shared" si="17"/>
        <v/>
      </c>
      <c r="AG150" s="65">
        <f t="shared" si="19"/>
        <v>0</v>
      </c>
      <c r="AH150" s="65">
        <f t="shared" si="19"/>
        <v>0</v>
      </c>
    </row>
    <row r="151" spans="1:34" x14ac:dyDescent="0.25">
      <c r="A151" s="66">
        <f t="shared" si="20"/>
        <v>144</v>
      </c>
      <c r="B151" s="69"/>
      <c r="C151" s="66" t="e">
        <f>VLOOKUP(B151,'Measure&amp;Incentive Picklist'!E:J,2,FALSE)</f>
        <v>#N/A</v>
      </c>
      <c r="D151" s="79"/>
      <c r="E151" s="220"/>
      <c r="F151" s="70"/>
      <c r="G151" s="70"/>
      <c r="H151" s="70"/>
      <c r="I151" s="70"/>
      <c r="J151" s="70"/>
      <c r="K151" s="69"/>
      <c r="L151" s="69"/>
      <c r="M151" s="69"/>
      <c r="N151" s="65" t="e">
        <f>VLOOKUP(M151,'HVAC Picklist'!$A$2:$C$61,3,FALSE)</f>
        <v>#N/A</v>
      </c>
      <c r="O151" s="65" t="e">
        <f>VLOOKUP(M151,'HVAC Picklist'!$A$2:$D$61,4,FALSE)</f>
        <v>#N/A</v>
      </c>
      <c r="P151" s="69"/>
      <c r="Q151" s="83"/>
      <c r="R151" s="69"/>
      <c r="S151" s="69"/>
      <c r="T151" s="71"/>
      <c r="U151" s="71"/>
      <c r="V151" s="72" t="str">
        <f t="shared" si="15"/>
        <v/>
      </c>
      <c r="W151" s="85" t="str">
        <f>IFERROR(MIN(VLOOKUP($B151,'Measure&amp;Incentive Picklist'!$E:$J,5,FALSE)*F151*H151,V151),"")</f>
        <v/>
      </c>
      <c r="X151" s="127"/>
      <c r="Y151" s="65">
        <f t="shared" si="18"/>
        <v>0</v>
      </c>
      <c r="Z151" s="65">
        <f t="shared" si="16"/>
        <v>0</v>
      </c>
      <c r="AC151" s="188" t="str">
        <f t="shared" si="17"/>
        <v/>
      </c>
      <c r="AG151" s="65">
        <f t="shared" si="19"/>
        <v>0</v>
      </c>
      <c r="AH151" s="65">
        <f t="shared" si="19"/>
        <v>0</v>
      </c>
    </row>
    <row r="152" spans="1:34" x14ac:dyDescent="0.25">
      <c r="A152" s="66">
        <f t="shared" si="20"/>
        <v>145</v>
      </c>
      <c r="B152" s="69"/>
      <c r="C152" s="66" t="e">
        <f>VLOOKUP(B152,'Measure&amp;Incentive Picklist'!E:J,2,FALSE)</f>
        <v>#N/A</v>
      </c>
      <c r="D152" s="79"/>
      <c r="E152" s="220"/>
      <c r="F152" s="70"/>
      <c r="G152" s="70"/>
      <c r="H152" s="70"/>
      <c r="I152" s="70"/>
      <c r="J152" s="70"/>
      <c r="K152" s="69"/>
      <c r="L152" s="69"/>
      <c r="M152" s="69"/>
      <c r="N152" s="65" t="e">
        <f>VLOOKUP(M152,'HVAC Picklist'!$A$2:$C$61,3,FALSE)</f>
        <v>#N/A</v>
      </c>
      <c r="O152" s="65" t="e">
        <f>VLOOKUP(M152,'HVAC Picklist'!$A$2:$D$61,4,FALSE)</f>
        <v>#N/A</v>
      </c>
      <c r="P152" s="69"/>
      <c r="Q152" s="83"/>
      <c r="R152" s="69"/>
      <c r="S152" s="69"/>
      <c r="T152" s="71"/>
      <c r="U152" s="71"/>
      <c r="V152" s="72" t="str">
        <f t="shared" si="15"/>
        <v/>
      </c>
      <c r="W152" s="85" t="str">
        <f>IFERROR(MIN(VLOOKUP($B152,'Measure&amp;Incentive Picklist'!$E:$J,5,FALSE)*F152*H152,V152),"")</f>
        <v/>
      </c>
      <c r="X152" s="127"/>
      <c r="Y152" s="65">
        <f t="shared" si="18"/>
        <v>0</v>
      </c>
      <c r="Z152" s="65">
        <f t="shared" si="16"/>
        <v>0</v>
      </c>
      <c r="AC152" s="188" t="str">
        <f t="shared" si="17"/>
        <v/>
      </c>
      <c r="AG152" s="65">
        <f t="shared" si="19"/>
        <v>0</v>
      </c>
      <c r="AH152" s="65">
        <f t="shared" si="19"/>
        <v>0</v>
      </c>
    </row>
    <row r="153" spans="1:34" x14ac:dyDescent="0.25">
      <c r="A153" s="66">
        <f t="shared" si="20"/>
        <v>146</v>
      </c>
      <c r="B153" s="69"/>
      <c r="C153" s="66" t="e">
        <f>VLOOKUP(B153,'Measure&amp;Incentive Picklist'!E:J,2,FALSE)</f>
        <v>#N/A</v>
      </c>
      <c r="D153" s="79"/>
      <c r="E153" s="220"/>
      <c r="F153" s="70"/>
      <c r="G153" s="70"/>
      <c r="H153" s="70"/>
      <c r="I153" s="70"/>
      <c r="J153" s="70"/>
      <c r="K153" s="69"/>
      <c r="L153" s="69"/>
      <c r="M153" s="69"/>
      <c r="N153" s="65" t="e">
        <f>VLOOKUP(M153,'HVAC Picklist'!$A$2:$C$61,3,FALSE)</f>
        <v>#N/A</v>
      </c>
      <c r="O153" s="65" t="e">
        <f>VLOOKUP(M153,'HVAC Picklist'!$A$2:$D$61,4,FALSE)</f>
        <v>#N/A</v>
      </c>
      <c r="P153" s="69"/>
      <c r="Q153" s="83"/>
      <c r="R153" s="69"/>
      <c r="S153" s="69"/>
      <c r="T153" s="71"/>
      <c r="U153" s="71"/>
      <c r="V153" s="72" t="str">
        <f t="shared" si="15"/>
        <v/>
      </c>
      <c r="W153" s="85" t="str">
        <f>IFERROR(MIN(VLOOKUP($B153,'Measure&amp;Incentive Picklist'!$E:$J,5,FALSE)*F153*H153,V153),"")</f>
        <v/>
      </c>
      <c r="X153" s="127"/>
      <c r="Y153" s="65">
        <f t="shared" si="18"/>
        <v>0</v>
      </c>
      <c r="Z153" s="65">
        <f t="shared" si="16"/>
        <v>0</v>
      </c>
      <c r="AC153" s="188" t="str">
        <f t="shared" si="17"/>
        <v/>
      </c>
      <c r="AG153" s="65">
        <f t="shared" si="19"/>
        <v>0</v>
      </c>
      <c r="AH153" s="65">
        <f t="shared" si="19"/>
        <v>0</v>
      </c>
    </row>
    <row r="154" spans="1:34" x14ac:dyDescent="0.25">
      <c r="A154" s="66">
        <f t="shared" si="20"/>
        <v>147</v>
      </c>
      <c r="B154" s="69"/>
      <c r="C154" s="66" t="e">
        <f>VLOOKUP(B154,'Measure&amp;Incentive Picklist'!E:J,2,FALSE)</f>
        <v>#N/A</v>
      </c>
      <c r="D154" s="79"/>
      <c r="E154" s="220"/>
      <c r="F154" s="70"/>
      <c r="G154" s="70"/>
      <c r="H154" s="70"/>
      <c r="I154" s="70"/>
      <c r="J154" s="70"/>
      <c r="K154" s="69"/>
      <c r="L154" s="69"/>
      <c r="M154" s="69"/>
      <c r="N154" s="65" t="e">
        <f>VLOOKUP(M154,'HVAC Picklist'!$A$2:$C$61,3,FALSE)</f>
        <v>#N/A</v>
      </c>
      <c r="O154" s="65" t="e">
        <f>VLOOKUP(M154,'HVAC Picklist'!$A$2:$D$61,4,FALSE)</f>
        <v>#N/A</v>
      </c>
      <c r="P154" s="69"/>
      <c r="Q154" s="83"/>
      <c r="R154" s="69"/>
      <c r="S154" s="69"/>
      <c r="T154" s="71"/>
      <c r="U154" s="71"/>
      <c r="V154" s="72" t="str">
        <f t="shared" si="15"/>
        <v/>
      </c>
      <c r="W154" s="85" t="str">
        <f>IFERROR(MIN(VLOOKUP($B154,'Measure&amp;Incentive Picklist'!$E:$J,5,FALSE)*F154*H154,V154),"")</f>
        <v/>
      </c>
      <c r="X154" s="127"/>
      <c r="Y154" s="65">
        <f t="shared" si="18"/>
        <v>0</v>
      </c>
      <c r="Z154" s="65">
        <f t="shared" si="16"/>
        <v>0</v>
      </c>
      <c r="AC154" s="188" t="str">
        <f t="shared" si="17"/>
        <v/>
      </c>
      <c r="AG154" s="65">
        <f t="shared" si="19"/>
        <v>0</v>
      </c>
      <c r="AH154" s="65">
        <f t="shared" si="19"/>
        <v>0</v>
      </c>
    </row>
    <row r="155" spans="1:34" x14ac:dyDescent="0.25">
      <c r="A155" s="66">
        <f t="shared" si="20"/>
        <v>148</v>
      </c>
      <c r="B155" s="69"/>
      <c r="C155" s="66" t="e">
        <f>VLOOKUP(B155,'Measure&amp;Incentive Picklist'!E:J,2,FALSE)</f>
        <v>#N/A</v>
      </c>
      <c r="D155" s="79"/>
      <c r="E155" s="220"/>
      <c r="F155" s="70"/>
      <c r="G155" s="70"/>
      <c r="H155" s="70"/>
      <c r="I155" s="70"/>
      <c r="J155" s="70"/>
      <c r="K155" s="69"/>
      <c r="L155" s="69"/>
      <c r="M155" s="69"/>
      <c r="N155" s="65" t="e">
        <f>VLOOKUP(M155,'HVAC Picklist'!$A$2:$C$61,3,FALSE)</f>
        <v>#N/A</v>
      </c>
      <c r="O155" s="65" t="e">
        <f>VLOOKUP(M155,'HVAC Picklist'!$A$2:$D$61,4,FALSE)</f>
        <v>#N/A</v>
      </c>
      <c r="P155" s="69"/>
      <c r="Q155" s="83"/>
      <c r="R155" s="69"/>
      <c r="S155" s="69"/>
      <c r="T155" s="71"/>
      <c r="U155" s="71"/>
      <c r="V155" s="72" t="str">
        <f t="shared" si="15"/>
        <v/>
      </c>
      <c r="W155" s="85" t="str">
        <f>IFERROR(MIN(VLOOKUP($B155,'Measure&amp;Incentive Picklist'!$E:$J,5,FALSE)*F155*H155,V155),"")</f>
        <v/>
      </c>
      <c r="X155" s="127"/>
      <c r="Y155" s="65">
        <f t="shared" si="18"/>
        <v>0</v>
      </c>
      <c r="Z155" s="65">
        <f t="shared" si="16"/>
        <v>0</v>
      </c>
      <c r="AC155" s="188" t="str">
        <f t="shared" si="17"/>
        <v/>
      </c>
      <c r="AG155" s="65">
        <f t="shared" si="19"/>
        <v>0</v>
      </c>
      <c r="AH155" s="65">
        <f t="shared" si="19"/>
        <v>0</v>
      </c>
    </row>
    <row r="156" spans="1:34" x14ac:dyDescent="0.25">
      <c r="A156" s="66">
        <f t="shared" si="20"/>
        <v>149</v>
      </c>
      <c r="B156" s="69"/>
      <c r="C156" s="66" t="e">
        <f>VLOOKUP(B156,'Measure&amp;Incentive Picklist'!E:J,2,FALSE)</f>
        <v>#N/A</v>
      </c>
      <c r="D156" s="79"/>
      <c r="E156" s="220"/>
      <c r="F156" s="70"/>
      <c r="G156" s="70"/>
      <c r="H156" s="70"/>
      <c r="I156" s="70"/>
      <c r="J156" s="70"/>
      <c r="K156" s="69"/>
      <c r="L156" s="69"/>
      <c r="M156" s="69"/>
      <c r="N156" s="65" t="e">
        <f>VLOOKUP(M156,'HVAC Picklist'!$A$2:$C$61,3,FALSE)</f>
        <v>#N/A</v>
      </c>
      <c r="O156" s="65" t="e">
        <f>VLOOKUP(M156,'HVAC Picklist'!$A$2:$D$61,4,FALSE)</f>
        <v>#N/A</v>
      </c>
      <c r="P156" s="69"/>
      <c r="Q156" s="83"/>
      <c r="R156" s="69"/>
      <c r="S156" s="69"/>
      <c r="T156" s="71"/>
      <c r="U156" s="71"/>
      <c r="V156" s="72" t="str">
        <f t="shared" si="15"/>
        <v/>
      </c>
      <c r="W156" s="85" t="str">
        <f>IFERROR(MIN(VLOOKUP($B156,'Measure&amp;Incentive Picklist'!$E:$J,5,FALSE)*F156*H156,V156),"")</f>
        <v/>
      </c>
      <c r="X156" s="127"/>
      <c r="Y156" s="65">
        <f t="shared" si="18"/>
        <v>0</v>
      </c>
      <c r="Z156" s="65">
        <f t="shared" si="16"/>
        <v>0</v>
      </c>
      <c r="AC156" s="188" t="str">
        <f t="shared" si="17"/>
        <v/>
      </c>
      <c r="AG156" s="65">
        <f t="shared" si="19"/>
        <v>0</v>
      </c>
      <c r="AH156" s="65">
        <f t="shared" si="19"/>
        <v>0</v>
      </c>
    </row>
    <row r="157" spans="1:34" x14ac:dyDescent="0.25">
      <c r="A157" s="66">
        <f t="shared" si="20"/>
        <v>150</v>
      </c>
      <c r="B157" s="69"/>
      <c r="C157" s="66" t="e">
        <f>VLOOKUP(B157,'Measure&amp;Incentive Picklist'!E:J,2,FALSE)</f>
        <v>#N/A</v>
      </c>
      <c r="D157" s="79"/>
      <c r="E157" s="220"/>
      <c r="F157" s="70"/>
      <c r="G157" s="70"/>
      <c r="H157" s="70"/>
      <c r="I157" s="70"/>
      <c r="J157" s="70"/>
      <c r="K157" s="69"/>
      <c r="L157" s="69"/>
      <c r="M157" s="69"/>
      <c r="N157" s="65" t="e">
        <f>VLOOKUP(M157,'HVAC Picklist'!$A$2:$C$61,3,FALSE)</f>
        <v>#N/A</v>
      </c>
      <c r="O157" s="65" t="e">
        <f>VLOOKUP(M157,'HVAC Picklist'!$A$2:$D$61,4,FALSE)</f>
        <v>#N/A</v>
      </c>
      <c r="P157" s="69"/>
      <c r="Q157" s="83"/>
      <c r="R157" s="69"/>
      <c r="S157" s="69"/>
      <c r="T157" s="71"/>
      <c r="U157" s="71"/>
      <c r="V157" s="72" t="str">
        <f t="shared" si="15"/>
        <v/>
      </c>
      <c r="W157" s="85" t="str">
        <f>IFERROR(MIN(VLOOKUP($B157,'Measure&amp;Incentive Picklist'!$E:$J,5,FALSE)*F157*H157,V157),"")</f>
        <v/>
      </c>
      <c r="X157" s="127"/>
      <c r="Y157" s="65">
        <f t="shared" si="18"/>
        <v>0</v>
      </c>
      <c r="Z157" s="65">
        <f t="shared" si="16"/>
        <v>0</v>
      </c>
      <c r="AC157" s="188" t="str">
        <f t="shared" si="17"/>
        <v/>
      </c>
      <c r="AG157" s="65">
        <f t="shared" si="19"/>
        <v>0</v>
      </c>
      <c r="AH157" s="65">
        <f t="shared" si="19"/>
        <v>0</v>
      </c>
    </row>
    <row r="158" spans="1:34" x14ac:dyDescent="0.25">
      <c r="A158" s="66">
        <f t="shared" si="20"/>
        <v>151</v>
      </c>
      <c r="B158" s="69"/>
      <c r="C158" s="66" t="e">
        <f>VLOOKUP(B158,'Measure&amp;Incentive Picklist'!E:J,2,FALSE)</f>
        <v>#N/A</v>
      </c>
      <c r="D158" s="79"/>
      <c r="E158" s="220"/>
      <c r="F158" s="70"/>
      <c r="G158" s="70"/>
      <c r="H158" s="70"/>
      <c r="I158" s="70"/>
      <c r="J158" s="70"/>
      <c r="K158" s="69"/>
      <c r="L158" s="69"/>
      <c r="M158" s="69"/>
      <c r="N158" s="65" t="e">
        <f>VLOOKUP(M158,'HVAC Picklist'!$A$2:$C$61,3,FALSE)</f>
        <v>#N/A</v>
      </c>
      <c r="O158" s="65" t="e">
        <f>VLOOKUP(M158,'HVAC Picklist'!$A$2:$D$61,4,FALSE)</f>
        <v>#N/A</v>
      </c>
      <c r="P158" s="69"/>
      <c r="Q158" s="83"/>
      <c r="R158" s="69"/>
      <c r="S158" s="69"/>
      <c r="T158" s="71"/>
      <c r="U158" s="71"/>
      <c r="V158" s="72" t="str">
        <f t="shared" si="15"/>
        <v/>
      </c>
      <c r="W158" s="85" t="str">
        <f>IFERROR(MIN(VLOOKUP($B158,'Measure&amp;Incentive Picklist'!$E:$J,5,FALSE)*F158*H158,V158),"")</f>
        <v/>
      </c>
      <c r="X158" s="127"/>
      <c r="Y158" s="65">
        <f t="shared" si="18"/>
        <v>0</v>
      </c>
      <c r="Z158" s="65">
        <f t="shared" si="16"/>
        <v>0</v>
      </c>
      <c r="AC158" s="188" t="str">
        <f t="shared" si="17"/>
        <v/>
      </c>
      <c r="AG158" s="65">
        <f t="shared" si="19"/>
        <v>0</v>
      </c>
      <c r="AH158" s="65">
        <f t="shared" si="19"/>
        <v>0</v>
      </c>
    </row>
    <row r="159" spans="1:34" x14ac:dyDescent="0.25">
      <c r="A159" s="66">
        <f t="shared" si="20"/>
        <v>152</v>
      </c>
      <c r="B159" s="69"/>
      <c r="C159" s="66" t="e">
        <f>VLOOKUP(B159,'Measure&amp;Incentive Picklist'!E:J,2,FALSE)</f>
        <v>#N/A</v>
      </c>
      <c r="D159" s="79"/>
      <c r="E159" s="220"/>
      <c r="F159" s="70"/>
      <c r="G159" s="70"/>
      <c r="H159" s="70"/>
      <c r="I159" s="70"/>
      <c r="J159" s="70"/>
      <c r="K159" s="69"/>
      <c r="L159" s="69"/>
      <c r="M159" s="69"/>
      <c r="N159" s="65" t="e">
        <f>VLOOKUP(M159,'HVAC Picklist'!$A$2:$C$61,3,FALSE)</f>
        <v>#N/A</v>
      </c>
      <c r="O159" s="65" t="e">
        <f>VLOOKUP(M159,'HVAC Picklist'!$A$2:$D$61,4,FALSE)</f>
        <v>#N/A</v>
      </c>
      <c r="P159" s="69"/>
      <c r="Q159" s="83"/>
      <c r="R159" s="69"/>
      <c r="S159" s="69"/>
      <c r="T159" s="71"/>
      <c r="U159" s="71"/>
      <c r="V159" s="72" t="str">
        <f t="shared" si="15"/>
        <v/>
      </c>
      <c r="W159" s="85" t="str">
        <f>IFERROR(MIN(VLOOKUP($B159,'Measure&amp;Incentive Picklist'!$E:$J,5,FALSE)*F159*H159,V159),"")</f>
        <v/>
      </c>
      <c r="X159" s="127"/>
      <c r="Y159" s="65">
        <f t="shared" si="18"/>
        <v>0</v>
      </c>
      <c r="Z159" s="65">
        <f t="shared" si="16"/>
        <v>0</v>
      </c>
      <c r="AC159" s="188" t="str">
        <f t="shared" si="17"/>
        <v/>
      </c>
      <c r="AG159" s="65">
        <f t="shared" si="19"/>
        <v>0</v>
      </c>
      <c r="AH159" s="65">
        <f t="shared" si="19"/>
        <v>0</v>
      </c>
    </row>
    <row r="160" spans="1:34" x14ac:dyDescent="0.25">
      <c r="A160" s="66">
        <f t="shared" si="20"/>
        <v>153</v>
      </c>
      <c r="B160" s="69"/>
      <c r="C160" s="66" t="e">
        <f>VLOOKUP(B160,'Measure&amp;Incentive Picklist'!E:J,2,FALSE)</f>
        <v>#N/A</v>
      </c>
      <c r="D160" s="79"/>
      <c r="E160" s="220"/>
      <c r="F160" s="70"/>
      <c r="G160" s="70"/>
      <c r="H160" s="70"/>
      <c r="I160" s="70"/>
      <c r="J160" s="70"/>
      <c r="K160" s="69"/>
      <c r="L160" s="69"/>
      <c r="M160" s="69"/>
      <c r="N160" s="65" t="e">
        <f>VLOOKUP(M160,'HVAC Picklist'!$A$2:$C$61,3,FALSE)</f>
        <v>#N/A</v>
      </c>
      <c r="O160" s="65" t="e">
        <f>VLOOKUP(M160,'HVAC Picklist'!$A$2:$D$61,4,FALSE)</f>
        <v>#N/A</v>
      </c>
      <c r="P160" s="69"/>
      <c r="Q160" s="83"/>
      <c r="R160" s="69"/>
      <c r="S160" s="69"/>
      <c r="T160" s="71"/>
      <c r="U160" s="71"/>
      <c r="V160" s="72" t="str">
        <f t="shared" si="15"/>
        <v/>
      </c>
      <c r="W160" s="85" t="str">
        <f>IFERROR(MIN(VLOOKUP($B160,'Measure&amp;Incentive Picklist'!$E:$J,5,FALSE)*F160*H160,V160),"")</f>
        <v/>
      </c>
      <c r="X160" s="127"/>
      <c r="Y160" s="65">
        <f t="shared" si="18"/>
        <v>0</v>
      </c>
      <c r="Z160" s="65">
        <f t="shared" si="16"/>
        <v>0</v>
      </c>
      <c r="AC160" s="188" t="str">
        <f t="shared" si="17"/>
        <v/>
      </c>
      <c r="AG160" s="65">
        <f t="shared" si="19"/>
        <v>0</v>
      </c>
      <c r="AH160" s="65">
        <f t="shared" si="19"/>
        <v>0</v>
      </c>
    </row>
    <row r="161" spans="1:34" x14ac:dyDescent="0.25">
      <c r="A161" s="66">
        <f t="shared" si="20"/>
        <v>154</v>
      </c>
      <c r="B161" s="69"/>
      <c r="C161" s="66" t="e">
        <f>VLOOKUP(B161,'Measure&amp;Incentive Picklist'!E:J,2,FALSE)</f>
        <v>#N/A</v>
      </c>
      <c r="D161" s="79"/>
      <c r="E161" s="220"/>
      <c r="F161" s="70"/>
      <c r="G161" s="70"/>
      <c r="H161" s="70"/>
      <c r="I161" s="70"/>
      <c r="J161" s="70"/>
      <c r="K161" s="69"/>
      <c r="L161" s="69"/>
      <c r="M161" s="69"/>
      <c r="N161" s="65" t="e">
        <f>VLOOKUP(M161,'HVAC Picklist'!$A$2:$C$61,3,FALSE)</f>
        <v>#N/A</v>
      </c>
      <c r="O161" s="65" t="e">
        <f>VLOOKUP(M161,'HVAC Picklist'!$A$2:$D$61,4,FALSE)</f>
        <v>#N/A</v>
      </c>
      <c r="P161" s="69"/>
      <c r="Q161" s="83"/>
      <c r="R161" s="69"/>
      <c r="S161" s="69"/>
      <c r="T161" s="71"/>
      <c r="U161" s="71"/>
      <c r="V161" s="72" t="str">
        <f t="shared" si="15"/>
        <v/>
      </c>
      <c r="W161" s="85" t="str">
        <f>IFERROR(MIN(VLOOKUP($B161,'Measure&amp;Incentive Picklist'!$E:$J,5,FALSE)*F161*H161,V161),"")</f>
        <v/>
      </c>
      <c r="X161" s="127"/>
      <c r="Y161" s="65">
        <f t="shared" si="18"/>
        <v>0</v>
      </c>
      <c r="Z161" s="65">
        <f t="shared" si="16"/>
        <v>0</v>
      </c>
      <c r="AC161" s="188" t="str">
        <f t="shared" si="17"/>
        <v/>
      </c>
      <c r="AG161" s="65">
        <f t="shared" si="19"/>
        <v>0</v>
      </c>
      <c r="AH161" s="65">
        <f t="shared" si="19"/>
        <v>0</v>
      </c>
    </row>
    <row r="162" spans="1:34" x14ac:dyDescent="0.25">
      <c r="A162" s="66">
        <f t="shared" si="20"/>
        <v>155</v>
      </c>
      <c r="B162" s="69"/>
      <c r="C162" s="66" t="e">
        <f>VLOOKUP(B162,'Measure&amp;Incentive Picklist'!E:J,2,FALSE)</f>
        <v>#N/A</v>
      </c>
      <c r="D162" s="79"/>
      <c r="E162" s="220"/>
      <c r="F162" s="70"/>
      <c r="G162" s="70"/>
      <c r="H162" s="70"/>
      <c r="I162" s="70"/>
      <c r="J162" s="70"/>
      <c r="K162" s="69"/>
      <c r="L162" s="69"/>
      <c r="M162" s="69"/>
      <c r="N162" s="65" t="e">
        <f>VLOOKUP(M162,'HVAC Picklist'!$A$2:$C$61,3,FALSE)</f>
        <v>#N/A</v>
      </c>
      <c r="O162" s="65" t="e">
        <f>VLOOKUP(M162,'HVAC Picklist'!$A$2:$D$61,4,FALSE)</f>
        <v>#N/A</v>
      </c>
      <c r="P162" s="69"/>
      <c r="Q162" s="83"/>
      <c r="R162" s="69"/>
      <c r="S162" s="69"/>
      <c r="T162" s="71"/>
      <c r="U162" s="71"/>
      <c r="V162" s="72" t="str">
        <f t="shared" si="15"/>
        <v/>
      </c>
      <c r="W162" s="85" t="str">
        <f>IFERROR(MIN(VLOOKUP($B162,'Measure&amp;Incentive Picklist'!$E:$J,5,FALSE)*F162*H162,V162),"")</f>
        <v/>
      </c>
      <c r="X162" s="127"/>
      <c r="Y162" s="65">
        <f t="shared" si="18"/>
        <v>0</v>
      </c>
      <c r="Z162" s="65">
        <f t="shared" si="16"/>
        <v>0</v>
      </c>
      <c r="AC162" s="188" t="str">
        <f t="shared" si="17"/>
        <v/>
      </c>
      <c r="AG162" s="65">
        <f t="shared" si="19"/>
        <v>0</v>
      </c>
      <c r="AH162" s="65">
        <f t="shared" si="19"/>
        <v>0</v>
      </c>
    </row>
    <row r="163" spans="1:34" x14ac:dyDescent="0.25">
      <c r="A163" s="66">
        <f t="shared" si="20"/>
        <v>156</v>
      </c>
      <c r="B163" s="69"/>
      <c r="C163" s="66" t="e">
        <f>VLOOKUP(B163,'Measure&amp;Incentive Picklist'!E:J,2,FALSE)</f>
        <v>#N/A</v>
      </c>
      <c r="D163" s="79"/>
      <c r="E163" s="220"/>
      <c r="F163" s="70"/>
      <c r="G163" s="70"/>
      <c r="H163" s="70"/>
      <c r="I163" s="70"/>
      <c r="J163" s="70"/>
      <c r="K163" s="69"/>
      <c r="L163" s="69"/>
      <c r="M163" s="69"/>
      <c r="N163" s="65" t="e">
        <f>VLOOKUP(M163,'HVAC Picklist'!$A$2:$C$61,3,FALSE)</f>
        <v>#N/A</v>
      </c>
      <c r="O163" s="65" t="e">
        <f>VLOOKUP(M163,'HVAC Picklist'!$A$2:$D$61,4,FALSE)</f>
        <v>#N/A</v>
      </c>
      <c r="P163" s="69"/>
      <c r="Q163" s="83"/>
      <c r="R163" s="69"/>
      <c r="S163" s="69"/>
      <c r="T163" s="71"/>
      <c r="U163" s="71"/>
      <c r="V163" s="72" t="str">
        <f t="shared" si="15"/>
        <v/>
      </c>
      <c r="W163" s="85" t="str">
        <f>IFERROR(MIN(VLOOKUP($B163,'Measure&amp;Incentive Picklist'!$E:$J,5,FALSE)*F163*H163,V163),"")</f>
        <v/>
      </c>
      <c r="X163" s="127"/>
      <c r="Y163" s="65">
        <f t="shared" si="18"/>
        <v>0</v>
      </c>
      <c r="Z163" s="65">
        <f t="shared" si="16"/>
        <v>0</v>
      </c>
      <c r="AC163" s="188" t="str">
        <f t="shared" si="17"/>
        <v/>
      </c>
      <c r="AG163" s="65">
        <f t="shared" si="19"/>
        <v>0</v>
      </c>
      <c r="AH163" s="65">
        <f t="shared" si="19"/>
        <v>0</v>
      </c>
    </row>
    <row r="164" spans="1:34" x14ac:dyDescent="0.25">
      <c r="A164" s="66">
        <f t="shared" si="20"/>
        <v>157</v>
      </c>
      <c r="B164" s="69"/>
      <c r="C164" s="66" t="e">
        <f>VLOOKUP(B164,'Measure&amp;Incentive Picklist'!E:J,2,FALSE)</f>
        <v>#N/A</v>
      </c>
      <c r="D164" s="79"/>
      <c r="E164" s="220"/>
      <c r="F164" s="70"/>
      <c r="G164" s="70"/>
      <c r="H164" s="70"/>
      <c r="I164" s="70"/>
      <c r="J164" s="70"/>
      <c r="K164" s="69"/>
      <c r="L164" s="69"/>
      <c r="M164" s="69"/>
      <c r="N164" s="65" t="e">
        <f>VLOOKUP(M164,'HVAC Picklist'!$A$2:$C$61,3,FALSE)</f>
        <v>#N/A</v>
      </c>
      <c r="O164" s="65" t="e">
        <f>VLOOKUP(M164,'HVAC Picklist'!$A$2:$D$61,4,FALSE)</f>
        <v>#N/A</v>
      </c>
      <c r="P164" s="69"/>
      <c r="Q164" s="83"/>
      <c r="R164" s="69"/>
      <c r="S164" s="69"/>
      <c r="T164" s="71"/>
      <c r="U164" s="71"/>
      <c r="V164" s="72" t="str">
        <f t="shared" si="15"/>
        <v/>
      </c>
      <c r="W164" s="85" t="str">
        <f>IFERROR(MIN(VLOOKUP($B164,'Measure&amp;Incentive Picklist'!$E:$J,5,FALSE)*F164*H164,V164),"")</f>
        <v/>
      </c>
      <c r="X164" s="127"/>
      <c r="Y164" s="65">
        <f t="shared" si="18"/>
        <v>0</v>
      </c>
      <c r="Z164" s="65">
        <f t="shared" si="16"/>
        <v>0</v>
      </c>
      <c r="AC164" s="188" t="str">
        <f t="shared" si="17"/>
        <v/>
      </c>
      <c r="AG164" s="65">
        <f t="shared" si="19"/>
        <v>0</v>
      </c>
      <c r="AH164" s="65">
        <f t="shared" si="19"/>
        <v>0</v>
      </c>
    </row>
    <row r="165" spans="1:34" x14ac:dyDescent="0.25">
      <c r="A165" s="66">
        <f t="shared" si="20"/>
        <v>158</v>
      </c>
      <c r="B165" s="69"/>
      <c r="C165" s="66" t="e">
        <f>VLOOKUP(B165,'Measure&amp;Incentive Picklist'!E:J,2,FALSE)</f>
        <v>#N/A</v>
      </c>
      <c r="D165" s="79"/>
      <c r="E165" s="220"/>
      <c r="F165" s="70"/>
      <c r="G165" s="70"/>
      <c r="H165" s="70"/>
      <c r="I165" s="70"/>
      <c r="J165" s="70"/>
      <c r="K165" s="69"/>
      <c r="L165" s="69"/>
      <c r="M165" s="69"/>
      <c r="N165" s="65" t="e">
        <f>VLOOKUP(M165,'HVAC Picklist'!$A$2:$C$61,3,FALSE)</f>
        <v>#N/A</v>
      </c>
      <c r="O165" s="65" t="e">
        <f>VLOOKUP(M165,'HVAC Picklist'!$A$2:$D$61,4,FALSE)</f>
        <v>#N/A</v>
      </c>
      <c r="P165" s="69"/>
      <c r="Q165" s="83"/>
      <c r="R165" s="69"/>
      <c r="S165" s="69"/>
      <c r="T165" s="71"/>
      <c r="U165" s="71"/>
      <c r="V165" s="72" t="str">
        <f t="shared" si="15"/>
        <v/>
      </c>
      <c r="W165" s="85" t="str">
        <f>IFERROR(MIN(VLOOKUP($B165,'Measure&amp;Incentive Picklist'!$E:$J,5,FALSE)*F165*H165,V165),"")</f>
        <v/>
      </c>
      <c r="X165" s="127"/>
      <c r="Y165" s="65">
        <f t="shared" si="18"/>
        <v>0</v>
      </c>
      <c r="Z165" s="65">
        <f t="shared" si="16"/>
        <v>0</v>
      </c>
      <c r="AC165" s="188" t="str">
        <f t="shared" si="17"/>
        <v/>
      </c>
      <c r="AG165" s="65">
        <f t="shared" si="19"/>
        <v>0</v>
      </c>
      <c r="AH165" s="65">
        <f t="shared" si="19"/>
        <v>0</v>
      </c>
    </row>
    <row r="166" spans="1:34" x14ac:dyDescent="0.25">
      <c r="A166" s="66">
        <f t="shared" si="20"/>
        <v>159</v>
      </c>
      <c r="B166" s="69"/>
      <c r="C166" s="66" t="e">
        <f>VLOOKUP(B166,'Measure&amp;Incentive Picklist'!E:J,2,FALSE)</f>
        <v>#N/A</v>
      </c>
      <c r="D166" s="79"/>
      <c r="E166" s="220"/>
      <c r="F166" s="70"/>
      <c r="G166" s="70"/>
      <c r="H166" s="70"/>
      <c r="I166" s="70"/>
      <c r="J166" s="70"/>
      <c r="K166" s="69"/>
      <c r="L166" s="69"/>
      <c r="M166" s="69"/>
      <c r="N166" s="65" t="e">
        <f>VLOOKUP(M166,'HVAC Picklist'!$A$2:$C$61,3,FALSE)</f>
        <v>#N/A</v>
      </c>
      <c r="O166" s="65" t="e">
        <f>VLOOKUP(M166,'HVAC Picklist'!$A$2:$D$61,4,FALSE)</f>
        <v>#N/A</v>
      </c>
      <c r="P166" s="69"/>
      <c r="Q166" s="83"/>
      <c r="R166" s="69"/>
      <c r="S166" s="69"/>
      <c r="T166" s="71"/>
      <c r="U166" s="71"/>
      <c r="V166" s="72" t="str">
        <f t="shared" si="15"/>
        <v/>
      </c>
      <c r="W166" s="85" t="str">
        <f>IFERROR(MIN(VLOOKUP($B166,'Measure&amp;Incentive Picklist'!$E:$J,5,FALSE)*F166*H166,V166),"")</f>
        <v/>
      </c>
      <c r="X166" s="127"/>
      <c r="Y166" s="65">
        <f t="shared" si="18"/>
        <v>0</v>
      </c>
      <c r="Z166" s="65">
        <f t="shared" si="16"/>
        <v>0</v>
      </c>
      <c r="AC166" s="188" t="str">
        <f t="shared" si="17"/>
        <v/>
      </c>
      <c r="AG166" s="65">
        <f t="shared" si="19"/>
        <v>0</v>
      </c>
      <c r="AH166" s="65">
        <f t="shared" si="19"/>
        <v>0</v>
      </c>
    </row>
    <row r="167" spans="1:34" x14ac:dyDescent="0.25">
      <c r="A167" s="66">
        <f t="shared" si="20"/>
        <v>160</v>
      </c>
      <c r="B167" s="69"/>
      <c r="C167" s="66" t="e">
        <f>VLOOKUP(B167,'Measure&amp;Incentive Picklist'!E:J,2,FALSE)</f>
        <v>#N/A</v>
      </c>
      <c r="D167" s="79"/>
      <c r="E167" s="220"/>
      <c r="F167" s="70"/>
      <c r="G167" s="70"/>
      <c r="H167" s="70"/>
      <c r="I167" s="70"/>
      <c r="J167" s="70"/>
      <c r="K167" s="69"/>
      <c r="L167" s="69"/>
      <c r="M167" s="69"/>
      <c r="N167" s="65" t="e">
        <f>VLOOKUP(M167,'HVAC Picklist'!$A$2:$C$61,3,FALSE)</f>
        <v>#N/A</v>
      </c>
      <c r="O167" s="65" t="e">
        <f>VLOOKUP(M167,'HVAC Picklist'!$A$2:$D$61,4,FALSE)</f>
        <v>#N/A</v>
      </c>
      <c r="P167" s="69"/>
      <c r="Q167" s="83"/>
      <c r="R167" s="69"/>
      <c r="S167" s="69"/>
      <c r="T167" s="71"/>
      <c r="U167" s="71"/>
      <c r="V167" s="72" t="str">
        <f t="shared" si="15"/>
        <v/>
      </c>
      <c r="W167" s="85" t="str">
        <f>IFERROR(MIN(VLOOKUP($B167,'Measure&amp;Incentive Picklist'!$E:$J,5,FALSE)*F167*H167,V167),"")</f>
        <v/>
      </c>
      <c r="X167" s="127"/>
      <c r="Y167" s="65">
        <f t="shared" si="18"/>
        <v>0</v>
      </c>
      <c r="Z167" s="65">
        <f t="shared" si="16"/>
        <v>0</v>
      </c>
      <c r="AC167" s="188" t="str">
        <f t="shared" si="17"/>
        <v/>
      </c>
      <c r="AG167" s="65">
        <f t="shared" si="19"/>
        <v>0</v>
      </c>
      <c r="AH167" s="65">
        <f t="shared" si="19"/>
        <v>0</v>
      </c>
    </row>
    <row r="168" spans="1:34" x14ac:dyDescent="0.25">
      <c r="A168" s="66">
        <f t="shared" si="20"/>
        <v>161</v>
      </c>
      <c r="B168" s="69"/>
      <c r="C168" s="66" t="e">
        <f>VLOOKUP(B168,'Measure&amp;Incentive Picklist'!E:J,2,FALSE)</f>
        <v>#N/A</v>
      </c>
      <c r="D168" s="79"/>
      <c r="E168" s="220"/>
      <c r="F168" s="70"/>
      <c r="G168" s="70"/>
      <c r="H168" s="70"/>
      <c r="I168" s="70"/>
      <c r="J168" s="70"/>
      <c r="K168" s="69"/>
      <c r="L168" s="69"/>
      <c r="M168" s="69"/>
      <c r="N168" s="65" t="e">
        <f>VLOOKUP(M168,'HVAC Picklist'!$A$2:$C$61,3,FALSE)</f>
        <v>#N/A</v>
      </c>
      <c r="O168" s="65" t="e">
        <f>VLOOKUP(M168,'HVAC Picklist'!$A$2:$D$61,4,FALSE)</f>
        <v>#N/A</v>
      </c>
      <c r="P168" s="69"/>
      <c r="Q168" s="83"/>
      <c r="R168" s="69"/>
      <c r="S168" s="69"/>
      <c r="T168" s="71"/>
      <c r="U168" s="71"/>
      <c r="V168" s="72" t="str">
        <f t="shared" si="15"/>
        <v/>
      </c>
      <c r="W168" s="85" t="str">
        <f>IFERROR(MIN(VLOOKUP($B168,'Measure&amp;Incentive Picklist'!$E:$J,5,FALSE)*F168*H168,V168),"")</f>
        <v/>
      </c>
      <c r="X168" s="127"/>
      <c r="Y168" s="65">
        <f t="shared" si="18"/>
        <v>0</v>
      </c>
      <c r="Z168" s="65">
        <f t="shared" ref="Z168:Z199" si="21">IF(AND(B168&gt;0,ISERROR(Y240)),1,0)</f>
        <v>0</v>
      </c>
      <c r="AC168" s="188" t="str">
        <f t="shared" si="17"/>
        <v/>
      </c>
      <c r="AG168" s="65">
        <f t="shared" si="19"/>
        <v>0</v>
      </c>
      <c r="AH168" s="65">
        <f t="shared" si="19"/>
        <v>0</v>
      </c>
    </row>
    <row r="169" spans="1:34" x14ac:dyDescent="0.25">
      <c r="A169" s="66">
        <f t="shared" si="20"/>
        <v>162</v>
      </c>
      <c r="B169" s="69"/>
      <c r="C169" s="66" t="e">
        <f>VLOOKUP(B169,'Measure&amp;Incentive Picklist'!E:J,2,FALSE)</f>
        <v>#N/A</v>
      </c>
      <c r="D169" s="79"/>
      <c r="E169" s="220"/>
      <c r="F169" s="70"/>
      <c r="G169" s="70"/>
      <c r="H169" s="70"/>
      <c r="I169" s="70"/>
      <c r="J169" s="70"/>
      <c r="K169" s="69"/>
      <c r="L169" s="69"/>
      <c r="M169" s="69"/>
      <c r="N169" s="65" t="e">
        <f>VLOOKUP(M169,'HVAC Picklist'!$A$2:$C$61,3,FALSE)</f>
        <v>#N/A</v>
      </c>
      <c r="O169" s="65" t="e">
        <f>VLOOKUP(M169,'HVAC Picklist'!$A$2:$D$61,4,FALSE)</f>
        <v>#N/A</v>
      </c>
      <c r="P169" s="69"/>
      <c r="Q169" s="83"/>
      <c r="R169" s="69"/>
      <c r="S169" s="69"/>
      <c r="T169" s="71"/>
      <c r="U169" s="71"/>
      <c r="V169" s="72" t="str">
        <f t="shared" si="15"/>
        <v/>
      </c>
      <c r="W169" s="85" t="str">
        <f>IFERROR(MIN(VLOOKUP($B169,'Measure&amp;Incentive Picklist'!$E:$J,5,FALSE)*F169*H169,V169),"")</f>
        <v/>
      </c>
      <c r="X169" s="127"/>
      <c r="Y169" s="65">
        <f t="shared" si="18"/>
        <v>0</v>
      </c>
      <c r="Z169" s="65">
        <f t="shared" si="21"/>
        <v>0</v>
      </c>
      <c r="AC169" s="188" t="str">
        <f t="shared" si="17"/>
        <v/>
      </c>
      <c r="AG169" s="65">
        <f t="shared" si="19"/>
        <v>0</v>
      </c>
      <c r="AH169" s="65">
        <f t="shared" si="19"/>
        <v>0</v>
      </c>
    </row>
    <row r="170" spans="1:34" x14ac:dyDescent="0.25">
      <c r="A170" s="66">
        <f t="shared" si="20"/>
        <v>163</v>
      </c>
      <c r="B170" s="69"/>
      <c r="C170" s="66" t="e">
        <f>VLOOKUP(B170,'Measure&amp;Incentive Picklist'!E:J,2,FALSE)</f>
        <v>#N/A</v>
      </c>
      <c r="D170" s="79"/>
      <c r="E170" s="220"/>
      <c r="F170" s="70"/>
      <c r="G170" s="70"/>
      <c r="H170" s="70"/>
      <c r="I170" s="70"/>
      <c r="J170" s="70"/>
      <c r="K170" s="69"/>
      <c r="L170" s="69"/>
      <c r="M170" s="69"/>
      <c r="N170" s="65" t="e">
        <f>VLOOKUP(M170,'HVAC Picklist'!$A$2:$C$61,3,FALSE)</f>
        <v>#N/A</v>
      </c>
      <c r="O170" s="65" t="e">
        <f>VLOOKUP(M170,'HVAC Picklist'!$A$2:$D$61,4,FALSE)</f>
        <v>#N/A</v>
      </c>
      <c r="P170" s="69"/>
      <c r="Q170" s="83"/>
      <c r="R170" s="69"/>
      <c r="S170" s="69"/>
      <c r="T170" s="71"/>
      <c r="U170" s="71"/>
      <c r="V170" s="72" t="str">
        <f t="shared" si="15"/>
        <v/>
      </c>
      <c r="W170" s="85" t="str">
        <f>IFERROR(MIN(VLOOKUP($B170,'Measure&amp;Incentive Picklist'!$E:$J,5,FALSE)*F170*H170,V170),"")</f>
        <v/>
      </c>
      <c r="X170" s="127"/>
      <c r="Y170" s="65">
        <f t="shared" si="18"/>
        <v>0</v>
      </c>
      <c r="Z170" s="65">
        <f t="shared" si="21"/>
        <v>0</v>
      </c>
      <c r="AC170" s="188" t="str">
        <f t="shared" si="17"/>
        <v/>
      </c>
      <c r="AG170" s="65">
        <f t="shared" si="19"/>
        <v>0</v>
      </c>
      <c r="AH170" s="65">
        <f t="shared" si="19"/>
        <v>0</v>
      </c>
    </row>
    <row r="171" spans="1:34" x14ac:dyDescent="0.25">
      <c r="A171" s="66">
        <f t="shared" si="20"/>
        <v>164</v>
      </c>
      <c r="B171" s="69"/>
      <c r="C171" s="66" t="e">
        <f>VLOOKUP(B171,'Measure&amp;Incentive Picklist'!E:J,2,FALSE)</f>
        <v>#N/A</v>
      </c>
      <c r="D171" s="79"/>
      <c r="E171" s="220"/>
      <c r="F171" s="70"/>
      <c r="G171" s="70"/>
      <c r="H171" s="70"/>
      <c r="I171" s="70"/>
      <c r="J171" s="70"/>
      <c r="K171" s="69"/>
      <c r="L171" s="69"/>
      <c r="M171" s="69"/>
      <c r="N171" s="65" t="e">
        <f>VLOOKUP(M171,'HVAC Picklist'!$A$2:$C$61,3,FALSE)</f>
        <v>#N/A</v>
      </c>
      <c r="O171" s="65" t="e">
        <f>VLOOKUP(M171,'HVAC Picklist'!$A$2:$D$61,4,FALSE)</f>
        <v>#N/A</v>
      </c>
      <c r="P171" s="69"/>
      <c r="Q171" s="83"/>
      <c r="R171" s="69"/>
      <c r="S171" s="69"/>
      <c r="T171" s="71"/>
      <c r="U171" s="71"/>
      <c r="V171" s="72" t="str">
        <f t="shared" si="15"/>
        <v/>
      </c>
      <c r="W171" s="85" t="str">
        <f>IFERROR(MIN(VLOOKUP($B171,'Measure&amp;Incentive Picklist'!$E:$J,5,FALSE)*F171*H171,V171),"")</f>
        <v/>
      </c>
      <c r="X171" s="127"/>
      <c r="Y171" s="65">
        <f t="shared" si="18"/>
        <v>0</v>
      </c>
      <c r="Z171" s="65">
        <f t="shared" si="21"/>
        <v>0</v>
      </c>
      <c r="AC171" s="188" t="str">
        <f t="shared" si="17"/>
        <v/>
      </c>
      <c r="AG171" s="65">
        <f t="shared" si="19"/>
        <v>0</v>
      </c>
      <c r="AH171" s="65">
        <f t="shared" si="19"/>
        <v>0</v>
      </c>
    </row>
    <row r="172" spans="1:34" x14ac:dyDescent="0.25">
      <c r="A172" s="66">
        <f t="shared" si="20"/>
        <v>165</v>
      </c>
      <c r="B172" s="69"/>
      <c r="C172" s="66" t="e">
        <f>VLOOKUP(B172,'Measure&amp;Incentive Picklist'!E:J,2,FALSE)</f>
        <v>#N/A</v>
      </c>
      <c r="D172" s="79"/>
      <c r="E172" s="220"/>
      <c r="F172" s="70"/>
      <c r="G172" s="70"/>
      <c r="H172" s="70"/>
      <c r="I172" s="70"/>
      <c r="J172" s="70"/>
      <c r="K172" s="69"/>
      <c r="L172" s="69"/>
      <c r="M172" s="69"/>
      <c r="N172" s="65" t="e">
        <f>VLOOKUP(M172,'HVAC Picklist'!$A$2:$C$61,3,FALSE)</f>
        <v>#N/A</v>
      </c>
      <c r="O172" s="65" t="e">
        <f>VLOOKUP(M172,'HVAC Picklist'!$A$2:$D$61,4,FALSE)</f>
        <v>#N/A</v>
      </c>
      <c r="P172" s="69"/>
      <c r="Q172" s="83"/>
      <c r="R172" s="69"/>
      <c r="S172" s="69"/>
      <c r="T172" s="71"/>
      <c r="U172" s="71"/>
      <c r="V172" s="72" t="str">
        <f t="shared" si="15"/>
        <v/>
      </c>
      <c r="W172" s="85" t="str">
        <f>IFERROR(MIN(VLOOKUP($B172,'Measure&amp;Incentive Picklist'!$E:$J,5,FALSE)*F172*H172,V172),"")</f>
        <v/>
      </c>
      <c r="X172" s="127"/>
      <c r="Y172" s="65">
        <f t="shared" si="18"/>
        <v>0</v>
      </c>
      <c r="Z172" s="65">
        <f t="shared" si="21"/>
        <v>0</v>
      </c>
      <c r="AC172" s="188" t="str">
        <f t="shared" si="17"/>
        <v/>
      </c>
      <c r="AG172" s="65">
        <f t="shared" si="19"/>
        <v>0</v>
      </c>
      <c r="AH172" s="65">
        <f t="shared" si="19"/>
        <v>0</v>
      </c>
    </row>
    <row r="173" spans="1:34" x14ac:dyDescent="0.25">
      <c r="A173" s="66">
        <f t="shared" si="20"/>
        <v>166</v>
      </c>
      <c r="B173" s="69"/>
      <c r="C173" s="66" t="e">
        <f>VLOOKUP(B173,'Measure&amp;Incentive Picklist'!E:J,2,FALSE)</f>
        <v>#N/A</v>
      </c>
      <c r="D173" s="79"/>
      <c r="E173" s="220"/>
      <c r="F173" s="70"/>
      <c r="G173" s="70"/>
      <c r="H173" s="70"/>
      <c r="I173" s="70"/>
      <c r="J173" s="70"/>
      <c r="K173" s="69"/>
      <c r="L173" s="69"/>
      <c r="M173" s="69"/>
      <c r="N173" s="65" t="e">
        <f>VLOOKUP(M173,'HVAC Picklist'!$A$2:$C$61,3,FALSE)</f>
        <v>#N/A</v>
      </c>
      <c r="O173" s="65" t="e">
        <f>VLOOKUP(M173,'HVAC Picklist'!$A$2:$D$61,4,FALSE)</f>
        <v>#N/A</v>
      </c>
      <c r="P173" s="69"/>
      <c r="Q173" s="83"/>
      <c r="R173" s="69"/>
      <c r="S173" s="69"/>
      <c r="T173" s="71"/>
      <c r="U173" s="71"/>
      <c r="V173" s="72" t="str">
        <f t="shared" si="15"/>
        <v/>
      </c>
      <c r="W173" s="85" t="str">
        <f>IFERROR(MIN(VLOOKUP($B173,'Measure&amp;Incentive Picklist'!$E:$J,5,FALSE)*F173*H173,V173),"")</f>
        <v/>
      </c>
      <c r="X173" s="127"/>
      <c r="Y173" s="65">
        <f t="shared" si="18"/>
        <v>0</v>
      </c>
      <c r="Z173" s="65">
        <f t="shared" si="21"/>
        <v>0</v>
      </c>
      <c r="AC173" s="188" t="str">
        <f t="shared" si="17"/>
        <v/>
      </c>
      <c r="AG173" s="65">
        <f t="shared" si="19"/>
        <v>0</v>
      </c>
      <c r="AH173" s="65">
        <f t="shared" si="19"/>
        <v>0</v>
      </c>
    </row>
    <row r="174" spans="1:34" x14ac:dyDescent="0.25">
      <c r="A174" s="66">
        <f t="shared" si="20"/>
        <v>167</v>
      </c>
      <c r="B174" s="69"/>
      <c r="C174" s="66" t="e">
        <f>VLOOKUP(B174,'Measure&amp;Incentive Picklist'!E:J,2,FALSE)</f>
        <v>#N/A</v>
      </c>
      <c r="D174" s="79"/>
      <c r="E174" s="220"/>
      <c r="F174" s="70"/>
      <c r="G174" s="70"/>
      <c r="H174" s="70"/>
      <c r="I174" s="70"/>
      <c r="J174" s="70"/>
      <c r="K174" s="69"/>
      <c r="L174" s="69"/>
      <c r="M174" s="69"/>
      <c r="N174" s="65" t="e">
        <f>VLOOKUP(M174,'HVAC Picklist'!$A$2:$C$61,3,FALSE)</f>
        <v>#N/A</v>
      </c>
      <c r="O174" s="65" t="e">
        <f>VLOOKUP(M174,'HVAC Picklist'!$A$2:$D$61,4,FALSE)</f>
        <v>#N/A</v>
      </c>
      <c r="P174" s="69"/>
      <c r="Q174" s="83"/>
      <c r="R174" s="69"/>
      <c r="S174" s="69"/>
      <c r="T174" s="71"/>
      <c r="U174" s="71"/>
      <c r="V174" s="72" t="str">
        <f t="shared" si="15"/>
        <v/>
      </c>
      <c r="W174" s="85" t="str">
        <f>IFERROR(MIN(VLOOKUP($B174,'Measure&amp;Incentive Picklist'!$E:$J,5,FALSE)*F174*H174,V174),"")</f>
        <v/>
      </c>
      <c r="X174" s="127"/>
      <c r="Y174" s="65">
        <f t="shared" si="18"/>
        <v>0</v>
      </c>
      <c r="Z174" s="65">
        <f t="shared" si="21"/>
        <v>0</v>
      </c>
      <c r="AC174" s="188" t="str">
        <f t="shared" si="17"/>
        <v/>
      </c>
      <c r="AG174" s="65">
        <f t="shared" si="19"/>
        <v>0</v>
      </c>
      <c r="AH174" s="65">
        <f t="shared" si="19"/>
        <v>0</v>
      </c>
    </row>
    <row r="175" spans="1:34" x14ac:dyDescent="0.25">
      <c r="A175" s="66">
        <f t="shared" si="20"/>
        <v>168</v>
      </c>
      <c r="B175" s="69"/>
      <c r="C175" s="66" t="e">
        <f>VLOOKUP(B175,'Measure&amp;Incentive Picklist'!E:J,2,FALSE)</f>
        <v>#N/A</v>
      </c>
      <c r="D175" s="79"/>
      <c r="E175" s="220"/>
      <c r="F175" s="70"/>
      <c r="G175" s="70"/>
      <c r="H175" s="70"/>
      <c r="I175" s="70"/>
      <c r="J175" s="70"/>
      <c r="K175" s="69"/>
      <c r="L175" s="69"/>
      <c r="M175" s="69"/>
      <c r="N175" s="65" t="e">
        <f>VLOOKUP(M175,'HVAC Picklist'!$A$2:$C$61,3,FALSE)</f>
        <v>#N/A</v>
      </c>
      <c r="O175" s="65" t="e">
        <f>VLOOKUP(M175,'HVAC Picklist'!$A$2:$D$61,4,FALSE)</f>
        <v>#N/A</v>
      </c>
      <c r="P175" s="69"/>
      <c r="Q175" s="83"/>
      <c r="R175" s="69"/>
      <c r="S175" s="69"/>
      <c r="T175" s="71"/>
      <c r="U175" s="71"/>
      <c r="V175" s="72" t="str">
        <f t="shared" si="15"/>
        <v/>
      </c>
      <c r="W175" s="85" t="str">
        <f>IFERROR(MIN(VLOOKUP($B175,'Measure&amp;Incentive Picklist'!$E:$J,5,FALSE)*F175*H175,V175),"")</f>
        <v/>
      </c>
      <c r="X175" s="127"/>
      <c r="Y175" s="65">
        <f t="shared" si="18"/>
        <v>0</v>
      </c>
      <c r="Z175" s="65">
        <f t="shared" si="21"/>
        <v>0</v>
      </c>
      <c r="AC175" s="188" t="str">
        <f t="shared" si="17"/>
        <v/>
      </c>
      <c r="AG175" s="65">
        <f t="shared" si="19"/>
        <v>0</v>
      </c>
      <c r="AH175" s="65">
        <f t="shared" si="19"/>
        <v>0</v>
      </c>
    </row>
    <row r="176" spans="1:34" x14ac:dyDescent="0.25">
      <c r="A176" s="66">
        <f t="shared" si="20"/>
        <v>169</v>
      </c>
      <c r="B176" s="69"/>
      <c r="C176" s="66" t="e">
        <f>VLOOKUP(B176,'Measure&amp;Incentive Picklist'!E:J,2,FALSE)</f>
        <v>#N/A</v>
      </c>
      <c r="D176" s="79"/>
      <c r="E176" s="220"/>
      <c r="F176" s="70"/>
      <c r="G176" s="70"/>
      <c r="H176" s="70"/>
      <c r="I176" s="70"/>
      <c r="J176" s="70"/>
      <c r="K176" s="69"/>
      <c r="L176" s="69"/>
      <c r="M176" s="69"/>
      <c r="N176" s="65" t="e">
        <f>VLOOKUP(M176,'HVAC Picklist'!$A$2:$C$61,3,FALSE)</f>
        <v>#N/A</v>
      </c>
      <c r="O176" s="65" t="e">
        <f>VLOOKUP(M176,'HVAC Picklist'!$A$2:$D$61,4,FALSE)</f>
        <v>#N/A</v>
      </c>
      <c r="P176" s="69"/>
      <c r="Q176" s="83"/>
      <c r="R176" s="69"/>
      <c r="S176" s="69"/>
      <c r="T176" s="71"/>
      <c r="U176" s="71"/>
      <c r="V176" s="72" t="str">
        <f t="shared" si="15"/>
        <v/>
      </c>
      <c r="W176" s="85" t="str">
        <f>IFERROR(MIN(VLOOKUP($B176,'Measure&amp;Incentive Picklist'!$E:$J,5,FALSE)*F176*H176,V176),"")</f>
        <v/>
      </c>
      <c r="X176" s="127"/>
      <c r="Y176" s="65">
        <f t="shared" si="18"/>
        <v>0</v>
      </c>
      <c r="Z176" s="65">
        <f t="shared" si="21"/>
        <v>0</v>
      </c>
      <c r="AC176" s="188" t="str">
        <f t="shared" si="17"/>
        <v/>
      </c>
      <c r="AG176" s="65">
        <f t="shared" si="19"/>
        <v>0</v>
      </c>
      <c r="AH176" s="65">
        <f t="shared" si="19"/>
        <v>0</v>
      </c>
    </row>
    <row r="177" spans="1:34" x14ac:dyDescent="0.25">
      <c r="A177" s="66">
        <f t="shared" si="20"/>
        <v>170</v>
      </c>
      <c r="B177" s="69"/>
      <c r="C177" s="66" t="e">
        <f>VLOOKUP(B177,'Measure&amp;Incentive Picklist'!E:J,2,FALSE)</f>
        <v>#N/A</v>
      </c>
      <c r="D177" s="79"/>
      <c r="E177" s="220"/>
      <c r="F177" s="70"/>
      <c r="G177" s="70"/>
      <c r="H177" s="70"/>
      <c r="I177" s="70"/>
      <c r="J177" s="70"/>
      <c r="K177" s="69"/>
      <c r="L177" s="69"/>
      <c r="M177" s="69"/>
      <c r="N177" s="65" t="e">
        <f>VLOOKUP(M177,'HVAC Picklist'!$A$2:$C$61,3,FALSE)</f>
        <v>#N/A</v>
      </c>
      <c r="O177" s="65" t="e">
        <f>VLOOKUP(M177,'HVAC Picklist'!$A$2:$D$61,4,FALSE)</f>
        <v>#N/A</v>
      </c>
      <c r="P177" s="69"/>
      <c r="Q177" s="83"/>
      <c r="R177" s="69"/>
      <c r="S177" s="69"/>
      <c r="T177" s="71"/>
      <c r="U177" s="71"/>
      <c r="V177" s="72" t="str">
        <f t="shared" si="15"/>
        <v/>
      </c>
      <c r="W177" s="85" t="str">
        <f>IFERROR(MIN(VLOOKUP($B177,'Measure&amp;Incentive Picklist'!$E:$J,5,FALSE)*F177*H177,V177),"")</f>
        <v/>
      </c>
      <c r="X177" s="127"/>
      <c r="Y177" s="65">
        <f t="shared" si="18"/>
        <v>0</v>
      </c>
      <c r="Z177" s="65">
        <f t="shared" si="21"/>
        <v>0</v>
      </c>
      <c r="AC177" s="188" t="str">
        <f t="shared" si="17"/>
        <v/>
      </c>
      <c r="AG177" s="65">
        <f t="shared" si="19"/>
        <v>0</v>
      </c>
      <c r="AH177" s="65">
        <f t="shared" si="19"/>
        <v>0</v>
      </c>
    </row>
    <row r="178" spans="1:34" x14ac:dyDescent="0.25">
      <c r="A178" s="66">
        <f t="shared" si="20"/>
        <v>171</v>
      </c>
      <c r="B178" s="69"/>
      <c r="C178" s="66" t="e">
        <f>VLOOKUP(B178,'Measure&amp;Incentive Picklist'!E:J,2,FALSE)</f>
        <v>#N/A</v>
      </c>
      <c r="D178" s="79"/>
      <c r="E178" s="220"/>
      <c r="F178" s="70"/>
      <c r="G178" s="70"/>
      <c r="H178" s="70"/>
      <c r="I178" s="70"/>
      <c r="J178" s="70"/>
      <c r="K178" s="69"/>
      <c r="L178" s="69"/>
      <c r="M178" s="69"/>
      <c r="N178" s="65" t="e">
        <f>VLOOKUP(M178,'HVAC Picklist'!$A$2:$C$61,3,FALSE)</f>
        <v>#N/A</v>
      </c>
      <c r="O178" s="65" t="e">
        <f>VLOOKUP(M178,'HVAC Picklist'!$A$2:$D$61,4,FALSE)</f>
        <v>#N/A</v>
      </c>
      <c r="P178" s="69"/>
      <c r="Q178" s="83"/>
      <c r="R178" s="69"/>
      <c r="S178" s="69"/>
      <c r="T178" s="71"/>
      <c r="U178" s="71"/>
      <c r="V178" s="72" t="str">
        <f t="shared" si="15"/>
        <v/>
      </c>
      <c r="W178" s="85" t="str">
        <f>IFERROR(MIN(VLOOKUP($B178,'Measure&amp;Incentive Picklist'!$E:$J,5,FALSE)*F178*H178,V178),"")</f>
        <v/>
      </c>
      <c r="X178" s="127"/>
      <c r="Y178" s="65">
        <f t="shared" si="18"/>
        <v>0</v>
      </c>
      <c r="Z178" s="65">
        <f t="shared" si="21"/>
        <v>0</v>
      </c>
      <c r="AC178" s="188" t="str">
        <f t="shared" si="17"/>
        <v/>
      </c>
      <c r="AG178" s="65">
        <f t="shared" si="19"/>
        <v>0</v>
      </c>
      <c r="AH178" s="65">
        <f t="shared" si="19"/>
        <v>0</v>
      </c>
    </row>
    <row r="179" spans="1:34" x14ac:dyDescent="0.25">
      <c r="A179" s="66">
        <f t="shared" si="20"/>
        <v>172</v>
      </c>
      <c r="B179" s="69"/>
      <c r="C179" s="66" t="e">
        <f>VLOOKUP(B179,'Measure&amp;Incentive Picklist'!E:J,2,FALSE)</f>
        <v>#N/A</v>
      </c>
      <c r="D179" s="79"/>
      <c r="E179" s="220"/>
      <c r="F179" s="70"/>
      <c r="G179" s="70"/>
      <c r="H179" s="70"/>
      <c r="I179" s="70"/>
      <c r="J179" s="70"/>
      <c r="K179" s="69"/>
      <c r="L179" s="69"/>
      <c r="M179" s="69"/>
      <c r="N179" s="65" t="e">
        <f>VLOOKUP(M179,'HVAC Picklist'!$A$2:$C$61,3,FALSE)</f>
        <v>#N/A</v>
      </c>
      <c r="O179" s="65" t="e">
        <f>VLOOKUP(M179,'HVAC Picklist'!$A$2:$D$61,4,FALSE)</f>
        <v>#N/A</v>
      </c>
      <c r="P179" s="69"/>
      <c r="Q179" s="83"/>
      <c r="R179" s="69"/>
      <c r="S179" s="69"/>
      <c r="T179" s="71"/>
      <c r="U179" s="71"/>
      <c r="V179" s="72" t="str">
        <f t="shared" si="15"/>
        <v/>
      </c>
      <c r="W179" s="85" t="str">
        <f>IFERROR(MIN(VLOOKUP($B179,'Measure&amp;Incentive Picklist'!$E:$J,5,FALSE)*F179*H179,V179),"")</f>
        <v/>
      </c>
      <c r="X179" s="127"/>
      <c r="Y179" s="65">
        <f t="shared" si="18"/>
        <v>0</v>
      </c>
      <c r="Z179" s="65">
        <f t="shared" si="21"/>
        <v>0</v>
      </c>
      <c r="AC179" s="188" t="str">
        <f t="shared" si="17"/>
        <v/>
      </c>
      <c r="AG179" s="65">
        <f t="shared" si="19"/>
        <v>0</v>
      </c>
      <c r="AH179" s="65">
        <f t="shared" si="19"/>
        <v>0</v>
      </c>
    </row>
    <row r="180" spans="1:34" x14ac:dyDescent="0.25">
      <c r="A180" s="66">
        <f t="shared" si="20"/>
        <v>173</v>
      </c>
      <c r="B180" s="69"/>
      <c r="C180" s="66" t="e">
        <f>VLOOKUP(B180,'Measure&amp;Incentive Picklist'!E:J,2,FALSE)</f>
        <v>#N/A</v>
      </c>
      <c r="D180" s="79"/>
      <c r="E180" s="220"/>
      <c r="F180" s="70"/>
      <c r="G180" s="70"/>
      <c r="H180" s="70"/>
      <c r="I180" s="70"/>
      <c r="J180" s="70"/>
      <c r="K180" s="69"/>
      <c r="L180" s="69"/>
      <c r="M180" s="69"/>
      <c r="N180" s="65" t="e">
        <f>VLOOKUP(M180,'HVAC Picklist'!$A$2:$C$61,3,FALSE)</f>
        <v>#N/A</v>
      </c>
      <c r="O180" s="65" t="e">
        <f>VLOOKUP(M180,'HVAC Picklist'!$A$2:$D$61,4,FALSE)</f>
        <v>#N/A</v>
      </c>
      <c r="P180" s="69"/>
      <c r="Q180" s="83"/>
      <c r="R180" s="69"/>
      <c r="S180" s="69"/>
      <c r="T180" s="71"/>
      <c r="U180" s="71"/>
      <c r="V180" s="72" t="str">
        <f t="shared" si="15"/>
        <v/>
      </c>
      <c r="W180" s="85" t="str">
        <f>IFERROR(MIN(VLOOKUP($B180,'Measure&amp;Incentive Picklist'!$E:$J,5,FALSE)*F180*H180,V180),"")</f>
        <v/>
      </c>
      <c r="X180" s="127"/>
      <c r="Y180" s="65">
        <f t="shared" si="18"/>
        <v>0</v>
      </c>
      <c r="Z180" s="65">
        <f t="shared" si="21"/>
        <v>0</v>
      </c>
      <c r="AC180" s="188" t="str">
        <f t="shared" si="17"/>
        <v/>
      </c>
      <c r="AG180" s="65">
        <f t="shared" si="19"/>
        <v>0</v>
      </c>
      <c r="AH180" s="65">
        <f t="shared" si="19"/>
        <v>0</v>
      </c>
    </row>
    <row r="181" spans="1:34" x14ac:dyDescent="0.25">
      <c r="A181" s="66">
        <f t="shared" si="20"/>
        <v>174</v>
      </c>
      <c r="B181" s="69"/>
      <c r="C181" s="66" t="e">
        <f>VLOOKUP(B181,'Measure&amp;Incentive Picklist'!E:J,2,FALSE)</f>
        <v>#N/A</v>
      </c>
      <c r="D181" s="79"/>
      <c r="E181" s="220"/>
      <c r="F181" s="70"/>
      <c r="G181" s="70"/>
      <c r="H181" s="70"/>
      <c r="I181" s="70"/>
      <c r="J181" s="70"/>
      <c r="K181" s="69"/>
      <c r="L181" s="69"/>
      <c r="M181" s="69"/>
      <c r="N181" s="65" t="e">
        <f>VLOOKUP(M181,'HVAC Picklist'!$A$2:$C$61,3,FALSE)</f>
        <v>#N/A</v>
      </c>
      <c r="O181" s="65" t="e">
        <f>VLOOKUP(M181,'HVAC Picklist'!$A$2:$D$61,4,FALSE)</f>
        <v>#N/A</v>
      </c>
      <c r="P181" s="69"/>
      <c r="Q181" s="83"/>
      <c r="R181" s="69"/>
      <c r="S181" s="69"/>
      <c r="T181" s="71"/>
      <c r="U181" s="71"/>
      <c r="V181" s="72" t="str">
        <f t="shared" si="15"/>
        <v/>
      </c>
      <c r="W181" s="85" t="str">
        <f>IFERROR(MIN(VLOOKUP($B181,'Measure&amp;Incentive Picklist'!$E:$J,5,FALSE)*F181*H181,V181),"")</f>
        <v/>
      </c>
      <c r="X181" s="127"/>
      <c r="Y181" s="65">
        <f t="shared" si="18"/>
        <v>0</v>
      </c>
      <c r="Z181" s="65">
        <f t="shared" si="21"/>
        <v>0</v>
      </c>
      <c r="AC181" s="188" t="str">
        <f t="shared" si="17"/>
        <v/>
      </c>
      <c r="AG181" s="65">
        <f t="shared" si="19"/>
        <v>0</v>
      </c>
      <c r="AH181" s="65">
        <f t="shared" si="19"/>
        <v>0</v>
      </c>
    </row>
    <row r="182" spans="1:34" x14ac:dyDescent="0.25">
      <c r="A182" s="66">
        <f t="shared" si="20"/>
        <v>175</v>
      </c>
      <c r="B182" s="69"/>
      <c r="C182" s="66" t="e">
        <f>VLOOKUP(B182,'Measure&amp;Incentive Picklist'!E:J,2,FALSE)</f>
        <v>#N/A</v>
      </c>
      <c r="D182" s="79"/>
      <c r="E182" s="220"/>
      <c r="F182" s="70"/>
      <c r="G182" s="70"/>
      <c r="H182" s="70"/>
      <c r="I182" s="70"/>
      <c r="J182" s="70"/>
      <c r="K182" s="69"/>
      <c r="L182" s="69"/>
      <c r="M182" s="69"/>
      <c r="N182" s="65" t="e">
        <f>VLOOKUP(M182,'HVAC Picklist'!$A$2:$C$61,3,FALSE)</f>
        <v>#N/A</v>
      </c>
      <c r="O182" s="65" t="e">
        <f>VLOOKUP(M182,'HVAC Picklist'!$A$2:$D$61,4,FALSE)</f>
        <v>#N/A</v>
      </c>
      <c r="P182" s="69"/>
      <c r="Q182" s="83"/>
      <c r="R182" s="69"/>
      <c r="S182" s="69"/>
      <c r="T182" s="71"/>
      <c r="U182" s="71"/>
      <c r="V182" s="72" t="str">
        <f t="shared" si="15"/>
        <v/>
      </c>
      <c r="W182" s="85" t="str">
        <f>IFERROR(MIN(VLOOKUP($B182,'Measure&amp;Incentive Picklist'!$E:$J,5,FALSE)*F182*H182,V182),"")</f>
        <v/>
      </c>
      <c r="X182" s="127"/>
      <c r="Y182" s="65">
        <f t="shared" si="18"/>
        <v>0</v>
      </c>
      <c r="Z182" s="65">
        <f t="shared" si="21"/>
        <v>0</v>
      </c>
      <c r="AC182" s="188" t="str">
        <f t="shared" si="17"/>
        <v/>
      </c>
      <c r="AG182" s="65">
        <f t="shared" si="19"/>
        <v>0</v>
      </c>
      <c r="AH182" s="65">
        <f t="shared" si="19"/>
        <v>0</v>
      </c>
    </row>
    <row r="183" spans="1:34" x14ac:dyDescent="0.25">
      <c r="A183" s="66">
        <f t="shared" si="20"/>
        <v>176</v>
      </c>
      <c r="B183" s="69"/>
      <c r="C183" s="66" t="e">
        <f>VLOOKUP(B183,'Measure&amp;Incentive Picklist'!E:J,2,FALSE)</f>
        <v>#N/A</v>
      </c>
      <c r="D183" s="79"/>
      <c r="E183" s="220"/>
      <c r="F183" s="70"/>
      <c r="G183" s="70"/>
      <c r="H183" s="70"/>
      <c r="I183" s="70"/>
      <c r="J183" s="70"/>
      <c r="K183" s="69"/>
      <c r="L183" s="69"/>
      <c r="M183" s="69"/>
      <c r="N183" s="65" t="e">
        <f>VLOOKUP(M183,'HVAC Picklist'!$A$2:$C$61,3,FALSE)</f>
        <v>#N/A</v>
      </c>
      <c r="O183" s="65" t="e">
        <f>VLOOKUP(M183,'HVAC Picklist'!$A$2:$D$61,4,FALSE)</f>
        <v>#N/A</v>
      </c>
      <c r="P183" s="69"/>
      <c r="Q183" s="83"/>
      <c r="R183" s="69"/>
      <c r="S183" s="69"/>
      <c r="T183" s="71"/>
      <c r="U183" s="71"/>
      <c r="V183" s="72" t="str">
        <f t="shared" si="15"/>
        <v/>
      </c>
      <c r="W183" s="85" t="str">
        <f>IFERROR(MIN(VLOOKUP($B183,'Measure&amp;Incentive Picklist'!$E:$J,5,FALSE)*F183*H183,V183),"")</f>
        <v/>
      </c>
      <c r="X183" s="127"/>
      <c r="Y183" s="65">
        <f t="shared" si="18"/>
        <v>0</v>
      </c>
      <c r="Z183" s="65">
        <f t="shared" si="21"/>
        <v>0</v>
      </c>
      <c r="AC183" s="188" t="str">
        <f t="shared" si="17"/>
        <v/>
      </c>
      <c r="AG183" s="65">
        <f t="shared" si="19"/>
        <v>0</v>
      </c>
      <c r="AH183" s="65">
        <f t="shared" si="19"/>
        <v>0</v>
      </c>
    </row>
    <row r="184" spans="1:34" x14ac:dyDescent="0.25">
      <c r="A184" s="66">
        <f t="shared" si="20"/>
        <v>177</v>
      </c>
      <c r="B184" s="69"/>
      <c r="C184" s="66" t="e">
        <f>VLOOKUP(B184,'Measure&amp;Incentive Picklist'!E:J,2,FALSE)</f>
        <v>#N/A</v>
      </c>
      <c r="D184" s="79"/>
      <c r="E184" s="220"/>
      <c r="F184" s="70"/>
      <c r="G184" s="70"/>
      <c r="H184" s="70"/>
      <c r="I184" s="70"/>
      <c r="J184" s="70"/>
      <c r="K184" s="69"/>
      <c r="L184" s="69"/>
      <c r="M184" s="69"/>
      <c r="N184" s="65" t="e">
        <f>VLOOKUP(M184,'HVAC Picklist'!$A$2:$C$61,3,FALSE)</f>
        <v>#N/A</v>
      </c>
      <c r="O184" s="65" t="e">
        <f>VLOOKUP(M184,'HVAC Picklist'!$A$2:$D$61,4,FALSE)</f>
        <v>#N/A</v>
      </c>
      <c r="P184" s="69"/>
      <c r="Q184" s="83"/>
      <c r="R184" s="69"/>
      <c r="S184" s="69"/>
      <c r="T184" s="71"/>
      <c r="U184" s="71"/>
      <c r="V184" s="72" t="str">
        <f t="shared" si="15"/>
        <v/>
      </c>
      <c r="W184" s="85" t="str">
        <f>IFERROR(MIN(VLOOKUP($B184,'Measure&amp;Incentive Picklist'!$E:$J,5,FALSE)*F184*H184,V184),"")</f>
        <v/>
      </c>
      <c r="X184" s="127"/>
      <c r="Y184" s="65">
        <f t="shared" si="18"/>
        <v>0</v>
      </c>
      <c r="Z184" s="65">
        <f t="shared" si="21"/>
        <v>0</v>
      </c>
      <c r="AC184" s="188" t="str">
        <f t="shared" si="17"/>
        <v/>
      </c>
      <c r="AG184" s="65">
        <f t="shared" si="19"/>
        <v>0</v>
      </c>
      <c r="AH184" s="65">
        <f t="shared" si="19"/>
        <v>0</v>
      </c>
    </row>
    <row r="185" spans="1:34" x14ac:dyDescent="0.25">
      <c r="A185" s="66">
        <f t="shared" si="20"/>
        <v>178</v>
      </c>
      <c r="B185" s="69"/>
      <c r="C185" s="66" t="e">
        <f>VLOOKUP(B185,'Measure&amp;Incentive Picklist'!E:J,2,FALSE)</f>
        <v>#N/A</v>
      </c>
      <c r="D185" s="79"/>
      <c r="E185" s="220"/>
      <c r="F185" s="70"/>
      <c r="G185" s="70"/>
      <c r="H185" s="70"/>
      <c r="I185" s="70"/>
      <c r="J185" s="70"/>
      <c r="K185" s="69"/>
      <c r="L185" s="69"/>
      <c r="M185" s="69"/>
      <c r="N185" s="65" t="e">
        <f>VLOOKUP(M185,'HVAC Picklist'!$A$2:$C$61,3,FALSE)</f>
        <v>#N/A</v>
      </c>
      <c r="O185" s="65" t="e">
        <f>VLOOKUP(M185,'HVAC Picklist'!$A$2:$D$61,4,FALSE)</f>
        <v>#N/A</v>
      </c>
      <c r="P185" s="69"/>
      <c r="Q185" s="83"/>
      <c r="R185" s="69"/>
      <c r="S185" s="69"/>
      <c r="T185" s="71"/>
      <c r="U185" s="71"/>
      <c r="V185" s="72" t="str">
        <f t="shared" si="15"/>
        <v/>
      </c>
      <c r="W185" s="85" t="str">
        <f>IFERROR(MIN(VLOOKUP($B185,'Measure&amp;Incentive Picklist'!$E:$J,5,FALSE)*F185*H185,V185),"")</f>
        <v/>
      </c>
      <c r="X185" s="127"/>
      <c r="Y185" s="65">
        <f t="shared" si="18"/>
        <v>0</v>
      </c>
      <c r="Z185" s="65">
        <f t="shared" si="21"/>
        <v>0</v>
      </c>
      <c r="AC185" s="188" t="str">
        <f t="shared" si="17"/>
        <v/>
      </c>
      <c r="AG185" s="65">
        <f t="shared" si="19"/>
        <v>0</v>
      </c>
      <c r="AH185" s="65">
        <f t="shared" si="19"/>
        <v>0</v>
      </c>
    </row>
    <row r="186" spans="1:34" x14ac:dyDescent="0.25">
      <c r="A186" s="66">
        <f t="shared" si="20"/>
        <v>179</v>
      </c>
      <c r="B186" s="69"/>
      <c r="C186" s="66" t="e">
        <f>VLOOKUP(B186,'Measure&amp;Incentive Picklist'!E:J,2,FALSE)</f>
        <v>#N/A</v>
      </c>
      <c r="D186" s="79"/>
      <c r="E186" s="220"/>
      <c r="F186" s="70"/>
      <c r="G186" s="70"/>
      <c r="H186" s="70"/>
      <c r="I186" s="70"/>
      <c r="J186" s="70"/>
      <c r="K186" s="69"/>
      <c r="L186" s="69"/>
      <c r="M186" s="69"/>
      <c r="N186" s="65" t="e">
        <f>VLOOKUP(M186,'HVAC Picklist'!$A$2:$C$61,3,FALSE)</f>
        <v>#N/A</v>
      </c>
      <c r="O186" s="65" t="e">
        <f>VLOOKUP(M186,'HVAC Picklist'!$A$2:$D$61,4,FALSE)</f>
        <v>#N/A</v>
      </c>
      <c r="P186" s="69"/>
      <c r="Q186" s="83"/>
      <c r="R186" s="69"/>
      <c r="S186" s="69"/>
      <c r="T186" s="71"/>
      <c r="U186" s="71"/>
      <c r="V186" s="72" t="str">
        <f t="shared" si="15"/>
        <v/>
      </c>
      <c r="W186" s="85" t="str">
        <f>IFERROR(MIN(VLOOKUP($B186,'Measure&amp;Incentive Picklist'!$E:$J,5,FALSE)*F186*H186,V186),"")</f>
        <v/>
      </c>
      <c r="X186" s="127"/>
      <c r="Y186" s="65">
        <f t="shared" si="18"/>
        <v>0</v>
      </c>
      <c r="Z186" s="65">
        <f t="shared" si="21"/>
        <v>0</v>
      </c>
      <c r="AC186" s="188" t="str">
        <f t="shared" si="17"/>
        <v/>
      </c>
      <c r="AG186" s="65">
        <f t="shared" si="19"/>
        <v>0</v>
      </c>
      <c r="AH186" s="65">
        <f t="shared" si="19"/>
        <v>0</v>
      </c>
    </row>
    <row r="187" spans="1:34" x14ac:dyDescent="0.25">
      <c r="A187" s="66">
        <f t="shared" si="20"/>
        <v>180</v>
      </c>
      <c r="B187" s="69"/>
      <c r="C187" s="66" t="e">
        <f>VLOOKUP(B187,'Measure&amp;Incentive Picklist'!E:J,2,FALSE)</f>
        <v>#N/A</v>
      </c>
      <c r="D187" s="79"/>
      <c r="E187" s="220"/>
      <c r="F187" s="70"/>
      <c r="G187" s="70"/>
      <c r="H187" s="70"/>
      <c r="I187" s="70"/>
      <c r="J187" s="70"/>
      <c r="K187" s="69"/>
      <c r="L187" s="69"/>
      <c r="M187" s="69"/>
      <c r="N187" s="65" t="e">
        <f>VLOOKUP(M187,'HVAC Picklist'!$A$2:$C$61,3,FALSE)</f>
        <v>#N/A</v>
      </c>
      <c r="O187" s="65" t="e">
        <f>VLOOKUP(M187,'HVAC Picklist'!$A$2:$D$61,4,FALSE)</f>
        <v>#N/A</v>
      </c>
      <c r="P187" s="69"/>
      <c r="Q187" s="83"/>
      <c r="R187" s="69"/>
      <c r="S187" s="69"/>
      <c r="T187" s="71"/>
      <c r="U187" s="71"/>
      <c r="V187" s="72" t="str">
        <f t="shared" si="15"/>
        <v/>
      </c>
      <c r="W187" s="85" t="str">
        <f>IFERROR(MIN(VLOOKUP($B187,'Measure&amp;Incentive Picklist'!$E:$J,5,FALSE)*F187*H187,V187),"")</f>
        <v/>
      </c>
      <c r="X187" s="127"/>
      <c r="Y187" s="65">
        <f t="shared" si="18"/>
        <v>0</v>
      </c>
      <c r="Z187" s="65">
        <f t="shared" si="21"/>
        <v>0</v>
      </c>
      <c r="AC187" s="188" t="str">
        <f t="shared" si="17"/>
        <v/>
      </c>
      <c r="AG187" s="65">
        <f t="shared" si="19"/>
        <v>0</v>
      </c>
      <c r="AH187" s="65">
        <f t="shared" si="19"/>
        <v>0</v>
      </c>
    </row>
    <row r="188" spans="1:34" x14ac:dyDescent="0.25">
      <c r="A188" s="66">
        <f t="shared" si="20"/>
        <v>181</v>
      </c>
      <c r="B188" s="69"/>
      <c r="C188" s="66" t="e">
        <f>VLOOKUP(B188,'Measure&amp;Incentive Picklist'!E:J,2,FALSE)</f>
        <v>#N/A</v>
      </c>
      <c r="D188" s="79"/>
      <c r="E188" s="220"/>
      <c r="F188" s="70"/>
      <c r="G188" s="70"/>
      <c r="H188" s="70"/>
      <c r="I188" s="70"/>
      <c r="J188" s="70"/>
      <c r="K188" s="69"/>
      <c r="L188" s="69"/>
      <c r="M188" s="69"/>
      <c r="N188" s="65" t="e">
        <f>VLOOKUP(M188,'HVAC Picklist'!$A$2:$C$61,3,FALSE)</f>
        <v>#N/A</v>
      </c>
      <c r="O188" s="65" t="e">
        <f>VLOOKUP(M188,'HVAC Picklist'!$A$2:$D$61,4,FALSE)</f>
        <v>#N/A</v>
      </c>
      <c r="P188" s="69"/>
      <c r="Q188" s="83"/>
      <c r="R188" s="69"/>
      <c r="S188" s="69"/>
      <c r="T188" s="71"/>
      <c r="U188" s="71"/>
      <c r="V188" s="72" t="str">
        <f t="shared" si="15"/>
        <v/>
      </c>
      <c r="W188" s="85" t="str">
        <f>IFERROR(MIN(VLOOKUP($B188,'Measure&amp;Incentive Picklist'!$E:$J,5,FALSE)*F188*H188,V188),"")</f>
        <v/>
      </c>
      <c r="X188" s="127"/>
      <c r="Y188" s="65">
        <f t="shared" si="18"/>
        <v>0</v>
      </c>
      <c r="Z188" s="65">
        <f t="shared" si="21"/>
        <v>0</v>
      </c>
      <c r="AC188" s="188" t="str">
        <f t="shared" si="17"/>
        <v/>
      </c>
      <c r="AG188" s="65">
        <f t="shared" si="19"/>
        <v>0</v>
      </c>
      <c r="AH188" s="65">
        <f t="shared" si="19"/>
        <v>0</v>
      </c>
    </row>
    <row r="189" spans="1:34" x14ac:dyDescent="0.25">
      <c r="A189" s="66">
        <f t="shared" si="20"/>
        <v>182</v>
      </c>
      <c r="B189" s="69"/>
      <c r="C189" s="66" t="e">
        <f>VLOOKUP(B189,'Measure&amp;Incentive Picklist'!E:J,2,FALSE)</f>
        <v>#N/A</v>
      </c>
      <c r="D189" s="79"/>
      <c r="E189" s="220"/>
      <c r="F189" s="70"/>
      <c r="G189" s="70"/>
      <c r="H189" s="70"/>
      <c r="I189" s="70"/>
      <c r="J189" s="70"/>
      <c r="K189" s="69"/>
      <c r="L189" s="69"/>
      <c r="M189" s="69"/>
      <c r="N189" s="65" t="e">
        <f>VLOOKUP(M189,'HVAC Picklist'!$A$2:$C$61,3,FALSE)</f>
        <v>#N/A</v>
      </c>
      <c r="O189" s="65" t="e">
        <f>VLOOKUP(M189,'HVAC Picklist'!$A$2:$D$61,4,FALSE)</f>
        <v>#N/A</v>
      </c>
      <c r="P189" s="69"/>
      <c r="Q189" s="83"/>
      <c r="R189" s="69"/>
      <c r="S189" s="69"/>
      <c r="T189" s="71"/>
      <c r="U189" s="71"/>
      <c r="V189" s="72" t="str">
        <f t="shared" si="15"/>
        <v/>
      </c>
      <c r="W189" s="85" t="str">
        <f>IFERROR(MIN(VLOOKUP($B189,'Measure&amp;Incentive Picklist'!$E:$J,5,FALSE)*F189*H189,V189),"")</f>
        <v/>
      </c>
      <c r="X189" s="127"/>
      <c r="Y189" s="65">
        <f t="shared" si="18"/>
        <v>0</v>
      </c>
      <c r="Z189" s="65">
        <f t="shared" si="21"/>
        <v>0</v>
      </c>
      <c r="AC189" s="188" t="str">
        <f t="shared" si="17"/>
        <v/>
      </c>
      <c r="AG189" s="65">
        <f t="shared" si="19"/>
        <v>0</v>
      </c>
      <c r="AH189" s="65">
        <f t="shared" si="19"/>
        <v>0</v>
      </c>
    </row>
    <row r="190" spans="1:34" x14ac:dyDescent="0.25">
      <c r="A190" s="66">
        <f t="shared" si="20"/>
        <v>183</v>
      </c>
      <c r="B190" s="69"/>
      <c r="C190" s="66" t="e">
        <f>VLOOKUP(B190,'Measure&amp;Incentive Picklist'!E:J,2,FALSE)</f>
        <v>#N/A</v>
      </c>
      <c r="D190" s="79"/>
      <c r="E190" s="220"/>
      <c r="F190" s="70"/>
      <c r="G190" s="70"/>
      <c r="H190" s="70"/>
      <c r="I190" s="70"/>
      <c r="J190" s="70"/>
      <c r="K190" s="69"/>
      <c r="L190" s="69"/>
      <c r="M190" s="69"/>
      <c r="N190" s="65" t="e">
        <f>VLOOKUP(M190,'HVAC Picklist'!$A$2:$C$61,3,FALSE)</f>
        <v>#N/A</v>
      </c>
      <c r="O190" s="65" t="e">
        <f>VLOOKUP(M190,'HVAC Picklist'!$A$2:$D$61,4,FALSE)</f>
        <v>#N/A</v>
      </c>
      <c r="P190" s="69"/>
      <c r="Q190" s="83"/>
      <c r="R190" s="69"/>
      <c r="S190" s="69"/>
      <c r="T190" s="71"/>
      <c r="U190" s="71"/>
      <c r="V190" s="72" t="str">
        <f t="shared" si="15"/>
        <v/>
      </c>
      <c r="W190" s="85" t="str">
        <f>IFERROR(MIN(VLOOKUP($B190,'Measure&amp;Incentive Picklist'!$E:$J,5,FALSE)*F190*H190,V190),"")</f>
        <v/>
      </c>
      <c r="X190" s="127"/>
      <c r="Y190" s="65">
        <f t="shared" si="18"/>
        <v>0</v>
      </c>
      <c r="Z190" s="65">
        <f t="shared" si="21"/>
        <v>0</v>
      </c>
      <c r="AC190" s="188" t="str">
        <f t="shared" si="17"/>
        <v/>
      </c>
      <c r="AG190" s="65">
        <f t="shared" si="19"/>
        <v>0</v>
      </c>
      <c r="AH190" s="65">
        <f t="shared" si="19"/>
        <v>0</v>
      </c>
    </row>
    <row r="191" spans="1:34" x14ac:dyDescent="0.25">
      <c r="A191" s="66">
        <f t="shared" si="20"/>
        <v>184</v>
      </c>
      <c r="B191" s="69"/>
      <c r="C191" s="66" t="e">
        <f>VLOOKUP(B191,'Measure&amp;Incentive Picklist'!E:J,2,FALSE)</f>
        <v>#N/A</v>
      </c>
      <c r="D191" s="79"/>
      <c r="E191" s="220"/>
      <c r="F191" s="70"/>
      <c r="G191" s="70"/>
      <c r="H191" s="70"/>
      <c r="I191" s="70"/>
      <c r="J191" s="70"/>
      <c r="K191" s="69"/>
      <c r="L191" s="69"/>
      <c r="M191" s="69"/>
      <c r="N191" s="65" t="e">
        <f>VLOOKUP(M191,'HVAC Picklist'!$A$2:$C$61,3,FALSE)</f>
        <v>#N/A</v>
      </c>
      <c r="O191" s="65" t="e">
        <f>VLOOKUP(M191,'HVAC Picklist'!$A$2:$D$61,4,FALSE)</f>
        <v>#N/A</v>
      </c>
      <c r="P191" s="69"/>
      <c r="Q191" s="83"/>
      <c r="R191" s="69"/>
      <c r="S191" s="69"/>
      <c r="T191" s="71"/>
      <c r="U191" s="71"/>
      <c r="V191" s="72" t="str">
        <f t="shared" si="15"/>
        <v/>
      </c>
      <c r="W191" s="85" t="str">
        <f>IFERROR(MIN(VLOOKUP($B191,'Measure&amp;Incentive Picklist'!$E:$J,5,FALSE)*F191*H191,V191),"")</f>
        <v/>
      </c>
      <c r="X191" s="127"/>
      <c r="Y191" s="65">
        <f t="shared" si="18"/>
        <v>0</v>
      </c>
      <c r="Z191" s="65">
        <f t="shared" si="21"/>
        <v>0</v>
      </c>
      <c r="AC191" s="188" t="str">
        <f t="shared" si="17"/>
        <v/>
      </c>
      <c r="AG191" s="65">
        <f t="shared" si="19"/>
        <v>0</v>
      </c>
      <c r="AH191" s="65">
        <f t="shared" si="19"/>
        <v>0</v>
      </c>
    </row>
    <row r="192" spans="1:34" x14ac:dyDescent="0.25">
      <c r="A192" s="66">
        <f t="shared" si="20"/>
        <v>185</v>
      </c>
      <c r="B192" s="69"/>
      <c r="C192" s="66" t="e">
        <f>VLOOKUP(B192,'Measure&amp;Incentive Picklist'!E:J,2,FALSE)</f>
        <v>#N/A</v>
      </c>
      <c r="D192" s="79"/>
      <c r="E192" s="220"/>
      <c r="F192" s="70"/>
      <c r="G192" s="70"/>
      <c r="H192" s="70"/>
      <c r="I192" s="70"/>
      <c r="J192" s="70"/>
      <c r="K192" s="69"/>
      <c r="L192" s="69"/>
      <c r="M192" s="69"/>
      <c r="N192" s="65" t="e">
        <f>VLOOKUP(M192,'HVAC Picklist'!$A$2:$C$61,3,FALSE)</f>
        <v>#N/A</v>
      </c>
      <c r="O192" s="65" t="e">
        <f>VLOOKUP(M192,'HVAC Picklist'!$A$2:$D$61,4,FALSE)</f>
        <v>#N/A</v>
      </c>
      <c r="P192" s="69"/>
      <c r="Q192" s="83"/>
      <c r="R192" s="69"/>
      <c r="S192" s="69"/>
      <c r="T192" s="71"/>
      <c r="U192" s="71"/>
      <c r="V192" s="72" t="str">
        <f t="shared" si="15"/>
        <v/>
      </c>
      <c r="W192" s="85" t="str">
        <f>IFERROR(MIN(VLOOKUP($B192,'Measure&amp;Incentive Picklist'!$E:$J,5,FALSE)*F192*H192,V192),"")</f>
        <v/>
      </c>
      <c r="X192" s="127"/>
      <c r="Y192" s="65">
        <f t="shared" si="18"/>
        <v>0</v>
      </c>
      <c r="Z192" s="65">
        <f t="shared" si="21"/>
        <v>0</v>
      </c>
      <c r="AC192" s="188" t="str">
        <f t="shared" si="17"/>
        <v/>
      </c>
      <c r="AG192" s="65">
        <f t="shared" si="19"/>
        <v>0</v>
      </c>
      <c r="AH192" s="65">
        <f t="shared" si="19"/>
        <v>0</v>
      </c>
    </row>
    <row r="193" spans="1:34" x14ac:dyDescent="0.25">
      <c r="A193" s="66">
        <f t="shared" si="20"/>
        <v>186</v>
      </c>
      <c r="B193" s="69"/>
      <c r="C193" s="66" t="e">
        <f>VLOOKUP(B193,'Measure&amp;Incentive Picklist'!E:J,2,FALSE)</f>
        <v>#N/A</v>
      </c>
      <c r="D193" s="79"/>
      <c r="E193" s="220"/>
      <c r="F193" s="70"/>
      <c r="G193" s="70"/>
      <c r="H193" s="70"/>
      <c r="I193" s="70"/>
      <c r="J193" s="70"/>
      <c r="K193" s="69"/>
      <c r="L193" s="69"/>
      <c r="M193" s="69"/>
      <c r="N193" s="65" t="e">
        <f>VLOOKUP(M193,'HVAC Picklist'!$A$2:$C$61,3,FALSE)</f>
        <v>#N/A</v>
      </c>
      <c r="O193" s="65" t="e">
        <f>VLOOKUP(M193,'HVAC Picklist'!$A$2:$D$61,4,FALSE)</f>
        <v>#N/A</v>
      </c>
      <c r="P193" s="69"/>
      <c r="Q193" s="83"/>
      <c r="R193" s="69"/>
      <c r="S193" s="69"/>
      <c r="T193" s="71"/>
      <c r="U193" s="71"/>
      <c r="V193" s="72" t="str">
        <f t="shared" si="15"/>
        <v/>
      </c>
      <c r="W193" s="85" t="str">
        <f>IFERROR(MIN(VLOOKUP($B193,'Measure&amp;Incentive Picklist'!$E:$J,5,FALSE)*F193*H193,V193),"")</f>
        <v/>
      </c>
      <c r="X193" s="127"/>
      <c r="Y193" s="65">
        <f t="shared" si="18"/>
        <v>0</v>
      </c>
      <c r="Z193" s="65">
        <f t="shared" si="21"/>
        <v>0</v>
      </c>
      <c r="AC193" s="188" t="str">
        <f t="shared" si="17"/>
        <v/>
      </c>
      <c r="AG193" s="65">
        <f t="shared" si="19"/>
        <v>0</v>
      </c>
      <c r="AH193" s="65">
        <f t="shared" si="19"/>
        <v>0</v>
      </c>
    </row>
    <row r="194" spans="1:34" x14ac:dyDescent="0.25">
      <c r="A194" s="66">
        <f t="shared" si="20"/>
        <v>187</v>
      </c>
      <c r="B194" s="69"/>
      <c r="C194" s="66" t="e">
        <f>VLOOKUP(B194,'Measure&amp;Incentive Picklist'!E:J,2,FALSE)</f>
        <v>#N/A</v>
      </c>
      <c r="D194" s="79"/>
      <c r="E194" s="220"/>
      <c r="F194" s="70"/>
      <c r="G194" s="70"/>
      <c r="H194" s="70"/>
      <c r="I194" s="70"/>
      <c r="J194" s="70"/>
      <c r="K194" s="69"/>
      <c r="L194" s="69"/>
      <c r="M194" s="69"/>
      <c r="N194" s="65" t="e">
        <f>VLOOKUP(M194,'HVAC Picklist'!$A$2:$C$61,3,FALSE)</f>
        <v>#N/A</v>
      </c>
      <c r="O194" s="65" t="e">
        <f>VLOOKUP(M194,'HVAC Picklist'!$A$2:$D$61,4,FALSE)</f>
        <v>#N/A</v>
      </c>
      <c r="P194" s="69"/>
      <c r="Q194" s="83"/>
      <c r="R194" s="69"/>
      <c r="S194" s="69"/>
      <c r="T194" s="71"/>
      <c r="U194" s="71"/>
      <c r="V194" s="72" t="str">
        <f t="shared" si="15"/>
        <v/>
      </c>
      <c r="W194" s="85" t="str">
        <f>IFERROR(MIN(VLOOKUP($B194,'Measure&amp;Incentive Picklist'!$E:$J,5,FALSE)*F194*H194,V194),"")</f>
        <v/>
      </c>
      <c r="X194" s="127"/>
      <c r="Y194" s="65">
        <f t="shared" si="18"/>
        <v>0</v>
      </c>
      <c r="Z194" s="65">
        <f t="shared" si="21"/>
        <v>0</v>
      </c>
      <c r="AC194" s="188" t="str">
        <f t="shared" si="17"/>
        <v/>
      </c>
      <c r="AG194" s="65">
        <f t="shared" si="19"/>
        <v>0</v>
      </c>
      <c r="AH194" s="65">
        <f t="shared" si="19"/>
        <v>0</v>
      </c>
    </row>
    <row r="195" spans="1:34" x14ac:dyDescent="0.25">
      <c r="A195" s="66">
        <f t="shared" si="20"/>
        <v>188</v>
      </c>
      <c r="B195" s="69"/>
      <c r="C195" s="66" t="e">
        <f>VLOOKUP(B195,'Measure&amp;Incentive Picklist'!E:J,2,FALSE)</f>
        <v>#N/A</v>
      </c>
      <c r="D195" s="79"/>
      <c r="E195" s="220"/>
      <c r="F195" s="70"/>
      <c r="G195" s="70"/>
      <c r="H195" s="70"/>
      <c r="I195" s="70"/>
      <c r="J195" s="70"/>
      <c r="K195" s="69"/>
      <c r="L195" s="69"/>
      <c r="M195" s="69"/>
      <c r="N195" s="65" t="e">
        <f>VLOOKUP(M195,'HVAC Picklist'!$A$2:$C$61,3,FALSE)</f>
        <v>#N/A</v>
      </c>
      <c r="O195" s="65" t="e">
        <f>VLOOKUP(M195,'HVAC Picklist'!$A$2:$D$61,4,FALSE)</f>
        <v>#N/A</v>
      </c>
      <c r="P195" s="69"/>
      <c r="Q195" s="83"/>
      <c r="R195" s="69"/>
      <c r="S195" s="69"/>
      <c r="T195" s="71"/>
      <c r="U195" s="71"/>
      <c r="V195" s="72" t="str">
        <f t="shared" si="15"/>
        <v/>
      </c>
      <c r="W195" s="85" t="str">
        <f>IFERROR(MIN(VLOOKUP($B195,'Measure&amp;Incentive Picklist'!$E:$J,5,FALSE)*F195*H195,V195),"")</f>
        <v/>
      </c>
      <c r="X195" s="127"/>
      <c r="Y195" s="65">
        <f t="shared" si="18"/>
        <v>0</v>
      </c>
      <c r="Z195" s="65">
        <f t="shared" si="21"/>
        <v>0</v>
      </c>
      <c r="AC195" s="188" t="str">
        <f t="shared" si="17"/>
        <v/>
      </c>
      <c r="AG195" s="65">
        <f t="shared" si="19"/>
        <v>0</v>
      </c>
      <c r="AH195" s="65">
        <f t="shared" si="19"/>
        <v>0</v>
      </c>
    </row>
    <row r="196" spans="1:34" x14ac:dyDescent="0.25">
      <c r="A196" s="66">
        <f t="shared" si="20"/>
        <v>189</v>
      </c>
      <c r="B196" s="69"/>
      <c r="C196" s="66" t="e">
        <f>VLOOKUP(B196,'Measure&amp;Incentive Picklist'!E:J,2,FALSE)</f>
        <v>#N/A</v>
      </c>
      <c r="D196" s="79"/>
      <c r="E196" s="220"/>
      <c r="F196" s="70"/>
      <c r="G196" s="70"/>
      <c r="H196" s="70"/>
      <c r="I196" s="70"/>
      <c r="J196" s="70"/>
      <c r="K196" s="69"/>
      <c r="L196" s="69"/>
      <c r="M196" s="69"/>
      <c r="N196" s="65" t="e">
        <f>VLOOKUP(M196,'HVAC Picklist'!$A$2:$C$61,3,FALSE)</f>
        <v>#N/A</v>
      </c>
      <c r="O196" s="65" t="e">
        <f>VLOOKUP(M196,'HVAC Picklist'!$A$2:$D$61,4,FALSE)</f>
        <v>#N/A</v>
      </c>
      <c r="P196" s="69"/>
      <c r="Q196" s="83"/>
      <c r="R196" s="69"/>
      <c r="S196" s="69"/>
      <c r="T196" s="71"/>
      <c r="U196" s="71"/>
      <c r="V196" s="72" t="str">
        <f t="shared" si="15"/>
        <v/>
      </c>
      <c r="W196" s="85" t="str">
        <f>IFERROR(MIN(VLOOKUP($B196,'Measure&amp;Incentive Picklist'!$E:$J,5,FALSE)*F196*H196,V196),"")</f>
        <v/>
      </c>
      <c r="X196" s="127"/>
      <c r="Y196" s="65">
        <f t="shared" si="18"/>
        <v>0</v>
      </c>
      <c r="Z196" s="65">
        <f t="shared" si="21"/>
        <v>0</v>
      </c>
      <c r="AC196" s="188" t="str">
        <f t="shared" si="17"/>
        <v/>
      </c>
      <c r="AG196" s="65">
        <f t="shared" si="19"/>
        <v>0</v>
      </c>
      <c r="AH196" s="65">
        <f t="shared" si="19"/>
        <v>0</v>
      </c>
    </row>
    <row r="197" spans="1:34" x14ac:dyDescent="0.25">
      <c r="A197" s="66">
        <f t="shared" si="20"/>
        <v>190</v>
      </c>
      <c r="B197" s="69"/>
      <c r="C197" s="66" t="e">
        <f>VLOOKUP(B197,'Measure&amp;Incentive Picklist'!E:J,2,FALSE)</f>
        <v>#N/A</v>
      </c>
      <c r="D197" s="79"/>
      <c r="E197" s="220"/>
      <c r="F197" s="70"/>
      <c r="G197" s="70"/>
      <c r="H197" s="70"/>
      <c r="I197" s="70"/>
      <c r="J197" s="70"/>
      <c r="K197" s="69"/>
      <c r="L197" s="69"/>
      <c r="M197" s="69"/>
      <c r="N197" s="65" t="e">
        <f>VLOOKUP(M197,'HVAC Picklist'!$A$2:$C$61,3,FALSE)</f>
        <v>#N/A</v>
      </c>
      <c r="O197" s="65" t="e">
        <f>VLOOKUP(M197,'HVAC Picklist'!$A$2:$D$61,4,FALSE)</f>
        <v>#N/A</v>
      </c>
      <c r="P197" s="69"/>
      <c r="Q197" s="83"/>
      <c r="R197" s="69"/>
      <c r="S197" s="69"/>
      <c r="T197" s="71"/>
      <c r="U197" s="71"/>
      <c r="V197" s="72" t="str">
        <f t="shared" si="15"/>
        <v/>
      </c>
      <c r="W197" s="85" t="str">
        <f>IFERROR(MIN(VLOOKUP($B197,'Measure&amp;Incentive Picklist'!$E:$J,5,FALSE)*F197*H197,V197),"")</f>
        <v/>
      </c>
      <c r="X197" s="127"/>
      <c r="Y197" s="65">
        <f t="shared" si="18"/>
        <v>0</v>
      </c>
      <c r="Z197" s="65">
        <f t="shared" si="21"/>
        <v>0</v>
      </c>
      <c r="AC197" s="188" t="str">
        <f t="shared" si="17"/>
        <v/>
      </c>
      <c r="AG197" s="65">
        <f t="shared" si="19"/>
        <v>0</v>
      </c>
      <c r="AH197" s="65">
        <f t="shared" si="19"/>
        <v>0</v>
      </c>
    </row>
    <row r="198" spans="1:34" x14ac:dyDescent="0.25">
      <c r="A198" s="66">
        <f t="shared" si="20"/>
        <v>191</v>
      </c>
      <c r="B198" s="69"/>
      <c r="C198" s="66" t="e">
        <f>VLOOKUP(B198,'Measure&amp;Incentive Picklist'!E:J,2,FALSE)</f>
        <v>#N/A</v>
      </c>
      <c r="D198" s="79"/>
      <c r="E198" s="220"/>
      <c r="F198" s="70"/>
      <c r="G198" s="70"/>
      <c r="H198" s="70"/>
      <c r="I198" s="70"/>
      <c r="J198" s="70"/>
      <c r="K198" s="69"/>
      <c r="L198" s="69"/>
      <c r="M198" s="69"/>
      <c r="N198" s="65" t="e">
        <f>VLOOKUP(M198,'HVAC Picklist'!$A$2:$C$61,3,FALSE)</f>
        <v>#N/A</v>
      </c>
      <c r="O198" s="65" t="e">
        <f>VLOOKUP(M198,'HVAC Picklist'!$A$2:$D$61,4,FALSE)</f>
        <v>#N/A</v>
      </c>
      <c r="P198" s="69"/>
      <c r="Q198" s="83"/>
      <c r="R198" s="69"/>
      <c r="S198" s="69"/>
      <c r="T198" s="71"/>
      <c r="U198" s="71"/>
      <c r="V198" s="72" t="str">
        <f t="shared" si="15"/>
        <v/>
      </c>
      <c r="W198" s="85" t="str">
        <f>IFERROR(MIN(VLOOKUP($B198,'Measure&amp;Incentive Picklist'!$E:$J,5,FALSE)*F198*H198,V198),"")</f>
        <v/>
      </c>
      <c r="X198" s="127"/>
      <c r="Y198" s="65">
        <f t="shared" si="18"/>
        <v>0</v>
      </c>
      <c r="Z198" s="65">
        <f t="shared" si="21"/>
        <v>0</v>
      </c>
      <c r="AC198" s="188" t="str">
        <f t="shared" si="17"/>
        <v/>
      </c>
      <c r="AG198" s="65">
        <f t="shared" si="19"/>
        <v>0</v>
      </c>
      <c r="AH198" s="65">
        <f t="shared" si="19"/>
        <v>0</v>
      </c>
    </row>
    <row r="199" spans="1:34" x14ac:dyDescent="0.25">
      <c r="A199" s="66">
        <f t="shared" si="20"/>
        <v>192</v>
      </c>
      <c r="B199" s="69"/>
      <c r="C199" s="66" t="e">
        <f>VLOOKUP(B199,'Measure&amp;Incentive Picklist'!E:J,2,FALSE)</f>
        <v>#N/A</v>
      </c>
      <c r="D199" s="79"/>
      <c r="E199" s="220"/>
      <c r="F199" s="70"/>
      <c r="G199" s="70"/>
      <c r="H199" s="70"/>
      <c r="I199" s="70"/>
      <c r="J199" s="70"/>
      <c r="K199" s="69"/>
      <c r="L199" s="69"/>
      <c r="M199" s="69"/>
      <c r="N199" s="65" t="e">
        <f>VLOOKUP(M199,'HVAC Picklist'!$A$2:$C$61,3,FALSE)</f>
        <v>#N/A</v>
      </c>
      <c r="O199" s="65" t="e">
        <f>VLOOKUP(M199,'HVAC Picklist'!$A$2:$D$61,4,FALSE)</f>
        <v>#N/A</v>
      </c>
      <c r="P199" s="69"/>
      <c r="Q199" s="83"/>
      <c r="R199" s="69"/>
      <c r="S199" s="69"/>
      <c r="T199" s="71"/>
      <c r="U199" s="71"/>
      <c r="V199" s="72" t="str">
        <f t="shared" si="15"/>
        <v/>
      </c>
      <c r="W199" s="85" t="str">
        <f>IFERROR(MIN(VLOOKUP($B199,'Measure&amp;Incentive Picklist'!$E:$J,5,FALSE)*F199*H199,V199),"")</f>
        <v/>
      </c>
      <c r="X199" s="127"/>
      <c r="Y199" s="65">
        <f t="shared" si="18"/>
        <v>0</v>
      </c>
      <c r="Z199" s="65">
        <f t="shared" si="21"/>
        <v>0</v>
      </c>
      <c r="AC199" s="188" t="str">
        <f t="shared" si="17"/>
        <v/>
      </c>
      <c r="AG199" s="65">
        <f t="shared" si="19"/>
        <v>0</v>
      </c>
      <c r="AH199" s="65">
        <f t="shared" si="19"/>
        <v>0</v>
      </c>
    </row>
    <row r="200" spans="1:34" x14ac:dyDescent="0.25">
      <c r="A200" s="66">
        <f t="shared" si="20"/>
        <v>193</v>
      </c>
      <c r="B200" s="69"/>
      <c r="C200" s="66" t="e">
        <f>VLOOKUP(B200,'Measure&amp;Incentive Picklist'!E:J,2,FALSE)</f>
        <v>#N/A</v>
      </c>
      <c r="D200" s="79"/>
      <c r="E200" s="220"/>
      <c r="F200" s="70"/>
      <c r="G200" s="70"/>
      <c r="H200" s="70"/>
      <c r="I200" s="70"/>
      <c r="J200" s="70"/>
      <c r="K200" s="69"/>
      <c r="L200" s="69"/>
      <c r="M200" s="69"/>
      <c r="N200" s="65" t="e">
        <f>VLOOKUP(M200,'HVAC Picklist'!$A$2:$C$61,3,FALSE)</f>
        <v>#N/A</v>
      </c>
      <c r="O200" s="65" t="e">
        <f>VLOOKUP(M200,'HVAC Picklist'!$A$2:$D$61,4,FALSE)</f>
        <v>#N/A</v>
      </c>
      <c r="P200" s="69"/>
      <c r="Q200" s="83"/>
      <c r="R200" s="69"/>
      <c r="S200" s="69"/>
      <c r="T200" s="71"/>
      <c r="U200" s="71"/>
      <c r="V200" s="72" t="str">
        <f t="shared" ref="V200:V207" si="22">IF(AND(T200="",U200=""),"",$T200+$U200)</f>
        <v/>
      </c>
      <c r="W200" s="85" t="str">
        <f>IFERROR(MIN(VLOOKUP($B200,'Measure&amp;Incentive Picklist'!$E:$J,5,FALSE)*F200*H200,V200),"")</f>
        <v/>
      </c>
      <c r="X200" s="127"/>
      <c r="Y200" s="65">
        <f t="shared" si="18"/>
        <v>0</v>
      </c>
      <c r="Z200" s="65">
        <f t="shared" ref="Z200:Z207" si="23">IF(AND(B200&gt;0,ISERROR(Y272)),1,0)</f>
        <v>0</v>
      </c>
      <c r="AC200" s="188" t="str">
        <f t="shared" ref="AC200:AC207" si="24">IF(OR(AND(OR(M200=AE$8,M200=AE$9,M200=AE$10,M200=AE$11,M200=AE$12,M200=AE$13,M200=AE$14,M200=AE$15,M200=AE$16,M200=AE$17,M200=AE$18,M200=AE$19,M200=AE$20,M200=AE$21,M200=AE$22,M200=AE$23,M200=AE$24,M200=AE$25,M200=AE$26,M200=AE$27,M200=AE$28,M200=AE$29,M200=AE$30,M200=AE$31,M200=AE$32,M200=AE$33,M200=AE$34,M200=AE$35,M200=AE$36,M200=AE$37,M200=AE$38,M200=AE$39,M200=AE$40,M200=AE$41,M200=AE$42,M200=AE$43,M200=AE$44,M200=AE$45,M200=AE$46,M200=AE$47,M200=AE$48,M200=AE$49,M200=AE$50,M200=AE$51,M200=AE$52,M200=AE$53,),P200=AF$12),AND(OR(M200=AE$54,M200=AE$55,M200=AE$56,M200=AE$57,M200=AE$58,M200=AE$59,M200=AE$60,M200=AE$61,M200=AE$62,M200=AE$63,M200=AE$64), OR(P200=AF$8,P200=AF$9,P200=AF$10)),AND(OR(M200=AE$65,M200=AE$66),P200=AF$12),AND(M200=AE$67,P200=AF$11)),1,IF(OR(M200="",P200=""),"","Error"))</f>
        <v/>
      </c>
      <c r="AG200" s="65">
        <f t="shared" si="19"/>
        <v>0</v>
      </c>
      <c r="AH200" s="65">
        <f t="shared" si="19"/>
        <v>0</v>
      </c>
    </row>
    <row r="201" spans="1:34" x14ac:dyDescent="0.25">
      <c r="A201" s="66">
        <f t="shared" si="20"/>
        <v>194</v>
      </c>
      <c r="B201" s="69"/>
      <c r="C201" s="66" t="e">
        <f>VLOOKUP(B201,'Measure&amp;Incentive Picklist'!E:J,2,FALSE)</f>
        <v>#N/A</v>
      </c>
      <c r="D201" s="79"/>
      <c r="E201" s="220"/>
      <c r="F201" s="70"/>
      <c r="G201" s="70"/>
      <c r="H201" s="70"/>
      <c r="I201" s="70"/>
      <c r="J201" s="70"/>
      <c r="K201" s="69"/>
      <c r="L201" s="69"/>
      <c r="M201" s="69"/>
      <c r="N201" s="65" t="e">
        <f>VLOOKUP(M201,'HVAC Picklist'!$A$2:$C$61,3,FALSE)</f>
        <v>#N/A</v>
      </c>
      <c r="O201" s="65" t="e">
        <f>VLOOKUP(M201,'HVAC Picklist'!$A$2:$D$61,4,FALSE)</f>
        <v>#N/A</v>
      </c>
      <c r="P201" s="69"/>
      <c r="Q201" s="83"/>
      <c r="R201" s="69"/>
      <c r="S201" s="69"/>
      <c r="T201" s="71"/>
      <c r="U201" s="71"/>
      <c r="V201" s="72" t="str">
        <f t="shared" si="22"/>
        <v/>
      </c>
      <c r="W201" s="85" t="str">
        <f>IFERROR(MIN(VLOOKUP($B201,'Measure&amp;Incentive Picklist'!$E:$J,5,FALSE)*F201*H201,V201),"")</f>
        <v/>
      </c>
      <c r="X201" s="127"/>
      <c r="Y201" s="65">
        <f t="shared" ref="Y201:Y207" si="25">IF(B201&gt;"",1,0)</f>
        <v>0</v>
      </c>
      <c r="Z201" s="65">
        <f t="shared" si="23"/>
        <v>0</v>
      </c>
      <c r="AC201" s="188" t="str">
        <f t="shared" si="24"/>
        <v/>
      </c>
      <c r="AG201" s="65">
        <f t="shared" ref="AG201:AH207" si="26">IF(ISERROR(V201),1,0)</f>
        <v>0</v>
      </c>
      <c r="AH201" s="65">
        <f t="shared" si="26"/>
        <v>0</v>
      </c>
    </row>
    <row r="202" spans="1:34" x14ac:dyDescent="0.25">
      <c r="A202" s="66">
        <f t="shared" si="20"/>
        <v>195</v>
      </c>
      <c r="B202" s="69"/>
      <c r="C202" s="66" t="e">
        <f>VLOOKUP(B202,'Measure&amp;Incentive Picklist'!E:J,2,FALSE)</f>
        <v>#N/A</v>
      </c>
      <c r="D202" s="79"/>
      <c r="E202" s="220"/>
      <c r="F202" s="70"/>
      <c r="G202" s="70"/>
      <c r="H202" s="70"/>
      <c r="I202" s="70"/>
      <c r="J202" s="70"/>
      <c r="K202" s="69"/>
      <c r="L202" s="69"/>
      <c r="M202" s="69"/>
      <c r="N202" s="65" t="e">
        <f>VLOOKUP(M202,'HVAC Picklist'!$A$2:$C$61,3,FALSE)</f>
        <v>#N/A</v>
      </c>
      <c r="O202" s="65" t="e">
        <f>VLOOKUP(M202,'HVAC Picklist'!$A$2:$D$61,4,FALSE)</f>
        <v>#N/A</v>
      </c>
      <c r="P202" s="69"/>
      <c r="Q202" s="83"/>
      <c r="R202" s="69"/>
      <c r="S202" s="69"/>
      <c r="T202" s="71"/>
      <c r="U202" s="71"/>
      <c r="V202" s="72" t="str">
        <f t="shared" si="22"/>
        <v/>
      </c>
      <c r="W202" s="85" t="str">
        <f>IFERROR(MIN(VLOOKUP($B202,'Measure&amp;Incentive Picklist'!$E:$J,5,FALSE)*F202*H202,V202),"")</f>
        <v/>
      </c>
      <c r="X202" s="127"/>
      <c r="Y202" s="65">
        <f t="shared" si="25"/>
        <v>0</v>
      </c>
      <c r="Z202" s="65">
        <f t="shared" si="23"/>
        <v>0</v>
      </c>
      <c r="AC202" s="188" t="str">
        <f t="shared" si="24"/>
        <v/>
      </c>
      <c r="AG202" s="65">
        <f t="shared" si="26"/>
        <v>0</v>
      </c>
      <c r="AH202" s="65">
        <f t="shared" si="26"/>
        <v>0</v>
      </c>
    </row>
    <row r="203" spans="1:34" x14ac:dyDescent="0.25">
      <c r="A203" s="66">
        <f>A202+1</f>
        <v>196</v>
      </c>
      <c r="B203" s="69"/>
      <c r="C203" s="66" t="e">
        <f>VLOOKUP(B203,'Measure&amp;Incentive Picklist'!E:J,2,FALSE)</f>
        <v>#N/A</v>
      </c>
      <c r="D203" s="79"/>
      <c r="E203" s="220"/>
      <c r="F203" s="70"/>
      <c r="G203" s="70"/>
      <c r="H203" s="70"/>
      <c r="I203" s="70"/>
      <c r="J203" s="70"/>
      <c r="K203" s="69"/>
      <c r="L203" s="69"/>
      <c r="M203" s="69"/>
      <c r="N203" s="65" t="e">
        <f>VLOOKUP(M203,'HVAC Picklist'!$A$2:$C$61,3,FALSE)</f>
        <v>#N/A</v>
      </c>
      <c r="O203" s="65" t="e">
        <f>VLOOKUP(M203,'HVAC Picklist'!$A$2:$D$61,4,FALSE)</f>
        <v>#N/A</v>
      </c>
      <c r="P203" s="69"/>
      <c r="Q203" s="83"/>
      <c r="R203" s="69"/>
      <c r="S203" s="69"/>
      <c r="T203" s="71"/>
      <c r="U203" s="71"/>
      <c r="V203" s="72" t="str">
        <f t="shared" si="22"/>
        <v/>
      </c>
      <c r="W203" s="85" t="str">
        <f>IFERROR(MIN(VLOOKUP($B203,'Measure&amp;Incentive Picklist'!$E:$J,5,FALSE)*F203*H203,V203),"")</f>
        <v/>
      </c>
      <c r="X203" s="127"/>
      <c r="Y203" s="65">
        <f t="shared" si="25"/>
        <v>0</v>
      </c>
      <c r="Z203" s="65">
        <f t="shared" si="23"/>
        <v>0</v>
      </c>
      <c r="AC203" s="188" t="str">
        <f t="shared" si="24"/>
        <v/>
      </c>
      <c r="AG203" s="65">
        <f t="shared" si="26"/>
        <v>0</v>
      </c>
      <c r="AH203" s="65">
        <f t="shared" si="26"/>
        <v>0</v>
      </c>
    </row>
    <row r="204" spans="1:34" x14ac:dyDescent="0.25">
      <c r="A204" s="66">
        <f>A203+1</f>
        <v>197</v>
      </c>
      <c r="B204" s="69"/>
      <c r="C204" s="66" t="e">
        <f>VLOOKUP(B204,'Measure&amp;Incentive Picklist'!E:J,2,FALSE)</f>
        <v>#N/A</v>
      </c>
      <c r="D204" s="79"/>
      <c r="E204" s="220"/>
      <c r="F204" s="70"/>
      <c r="G204" s="70"/>
      <c r="H204" s="70"/>
      <c r="I204" s="70"/>
      <c r="J204" s="70"/>
      <c r="K204" s="69"/>
      <c r="L204" s="69"/>
      <c r="M204" s="69"/>
      <c r="N204" s="65" t="e">
        <f>VLOOKUP(M204,'HVAC Picklist'!$A$2:$C$61,3,FALSE)</f>
        <v>#N/A</v>
      </c>
      <c r="O204" s="65" t="e">
        <f>VLOOKUP(M204,'HVAC Picklist'!$A$2:$D$61,4,FALSE)</f>
        <v>#N/A</v>
      </c>
      <c r="P204" s="69"/>
      <c r="Q204" s="83"/>
      <c r="R204" s="69"/>
      <c r="S204" s="69"/>
      <c r="T204" s="71"/>
      <c r="U204" s="71"/>
      <c r="V204" s="72" t="str">
        <f t="shared" si="22"/>
        <v/>
      </c>
      <c r="W204" s="85" t="str">
        <f>IFERROR(MIN(VLOOKUP($B204,'Measure&amp;Incentive Picklist'!$E:$J,5,FALSE)*F204*H204,V204),"")</f>
        <v/>
      </c>
      <c r="X204" s="127"/>
      <c r="Y204" s="65">
        <f t="shared" si="25"/>
        <v>0</v>
      </c>
      <c r="Z204" s="65">
        <f t="shared" si="23"/>
        <v>0</v>
      </c>
      <c r="AC204" s="188" t="str">
        <f t="shared" si="24"/>
        <v/>
      </c>
      <c r="AG204" s="65">
        <f t="shared" si="26"/>
        <v>0</v>
      </c>
      <c r="AH204" s="65">
        <f t="shared" si="26"/>
        <v>0</v>
      </c>
    </row>
    <row r="205" spans="1:34" x14ac:dyDescent="0.25">
      <c r="A205" s="66">
        <f>A204+1</f>
        <v>198</v>
      </c>
      <c r="B205" s="69"/>
      <c r="C205" s="66" t="e">
        <f>VLOOKUP(B205,'Measure&amp;Incentive Picklist'!E:J,2,FALSE)</f>
        <v>#N/A</v>
      </c>
      <c r="D205" s="79"/>
      <c r="E205" s="220"/>
      <c r="F205" s="70"/>
      <c r="G205" s="70"/>
      <c r="H205" s="70"/>
      <c r="I205" s="70"/>
      <c r="J205" s="70"/>
      <c r="K205" s="69"/>
      <c r="L205" s="69"/>
      <c r="M205" s="69"/>
      <c r="N205" s="65" t="e">
        <f>VLOOKUP(M205,'HVAC Picklist'!$A$2:$C$61,3,FALSE)</f>
        <v>#N/A</v>
      </c>
      <c r="O205" s="65" t="e">
        <f>VLOOKUP(M205,'HVAC Picklist'!$A$2:$D$61,4,FALSE)</f>
        <v>#N/A</v>
      </c>
      <c r="P205" s="69"/>
      <c r="Q205" s="83"/>
      <c r="R205" s="69"/>
      <c r="S205" s="69"/>
      <c r="T205" s="71"/>
      <c r="U205" s="71"/>
      <c r="V205" s="72" t="str">
        <f t="shared" si="22"/>
        <v/>
      </c>
      <c r="W205" s="85" t="str">
        <f>IFERROR(MIN(VLOOKUP($B205,'Measure&amp;Incentive Picklist'!$E:$J,5,FALSE)*F205*H205,V205),"")</f>
        <v/>
      </c>
      <c r="X205" s="127"/>
      <c r="Y205" s="65">
        <f t="shared" si="25"/>
        <v>0</v>
      </c>
      <c r="Z205" s="65">
        <f t="shared" si="23"/>
        <v>0</v>
      </c>
      <c r="AC205" s="188" t="str">
        <f t="shared" si="24"/>
        <v/>
      </c>
      <c r="AG205" s="65">
        <f t="shared" si="26"/>
        <v>0</v>
      </c>
      <c r="AH205" s="65">
        <f t="shared" si="26"/>
        <v>0</v>
      </c>
    </row>
    <row r="206" spans="1:34" x14ac:dyDescent="0.25">
      <c r="A206" s="66">
        <f>A205+1</f>
        <v>199</v>
      </c>
      <c r="B206" s="69"/>
      <c r="C206" s="66" t="e">
        <f>VLOOKUP(B206,'Measure&amp;Incentive Picklist'!E:J,2,FALSE)</f>
        <v>#N/A</v>
      </c>
      <c r="D206" s="79"/>
      <c r="E206" s="220"/>
      <c r="F206" s="70"/>
      <c r="G206" s="70"/>
      <c r="H206" s="70"/>
      <c r="I206" s="70"/>
      <c r="J206" s="70"/>
      <c r="K206" s="69"/>
      <c r="L206" s="69"/>
      <c r="M206" s="69"/>
      <c r="N206" s="65" t="e">
        <f>VLOOKUP(M206,'HVAC Picklist'!$A$2:$C$61,3,FALSE)</f>
        <v>#N/A</v>
      </c>
      <c r="O206" s="65" t="e">
        <f>VLOOKUP(M206,'HVAC Picklist'!$A$2:$D$61,4,FALSE)</f>
        <v>#N/A</v>
      </c>
      <c r="P206" s="69"/>
      <c r="Q206" s="83"/>
      <c r="R206" s="69"/>
      <c r="S206" s="69"/>
      <c r="T206" s="71"/>
      <c r="U206" s="71"/>
      <c r="V206" s="72" t="str">
        <f t="shared" si="22"/>
        <v/>
      </c>
      <c r="W206" s="85" t="str">
        <f>IFERROR(MIN(VLOOKUP($B206,'Measure&amp;Incentive Picklist'!$E:$J,5,FALSE)*F206*H206,V206),"")</f>
        <v/>
      </c>
      <c r="X206" s="127"/>
      <c r="Y206" s="65">
        <f t="shared" si="25"/>
        <v>0</v>
      </c>
      <c r="Z206" s="65">
        <f t="shared" si="23"/>
        <v>0</v>
      </c>
      <c r="AC206" s="188" t="str">
        <f t="shared" si="24"/>
        <v/>
      </c>
      <c r="AG206" s="65">
        <f t="shared" si="26"/>
        <v>0</v>
      </c>
      <c r="AH206" s="65">
        <f t="shared" si="26"/>
        <v>0</v>
      </c>
    </row>
    <row r="207" spans="1:34" x14ac:dyDescent="0.25">
      <c r="A207" s="66">
        <f>A206+1</f>
        <v>200</v>
      </c>
      <c r="B207" s="69"/>
      <c r="C207" s="66" t="e">
        <f>VLOOKUP(B207,'Measure&amp;Incentive Picklist'!E:J,2,FALSE)</f>
        <v>#N/A</v>
      </c>
      <c r="D207" s="79"/>
      <c r="E207" s="220"/>
      <c r="F207" s="70"/>
      <c r="G207" s="70"/>
      <c r="H207" s="70"/>
      <c r="I207" s="70"/>
      <c r="J207" s="70"/>
      <c r="K207" s="69"/>
      <c r="L207" s="69"/>
      <c r="M207" s="69"/>
      <c r="N207" s="65" t="e">
        <f>VLOOKUP(M207,'HVAC Picklist'!$A$2:$C$61,3,FALSE)</f>
        <v>#N/A</v>
      </c>
      <c r="O207" s="65" t="e">
        <f>VLOOKUP(M207,'HVAC Picklist'!$A$2:$D$61,4,FALSE)</f>
        <v>#N/A</v>
      </c>
      <c r="P207" s="69"/>
      <c r="Q207" s="83"/>
      <c r="R207" s="69"/>
      <c r="S207" s="69"/>
      <c r="T207" s="71"/>
      <c r="U207" s="71"/>
      <c r="V207" s="72" t="str">
        <f t="shared" si="22"/>
        <v/>
      </c>
      <c r="W207" s="85" t="str">
        <f>IFERROR(MIN(VLOOKUP($B207,'Measure&amp;Incentive Picklist'!$E:$J,5,FALSE)*F207*H207,V207),"")</f>
        <v/>
      </c>
      <c r="X207" s="127"/>
      <c r="Y207" s="65">
        <f t="shared" si="25"/>
        <v>0</v>
      </c>
      <c r="Z207" s="65">
        <f t="shared" si="23"/>
        <v>0</v>
      </c>
      <c r="AC207" s="188" t="str">
        <f t="shared" si="24"/>
        <v/>
      </c>
      <c r="AG207" s="65">
        <f t="shared" si="26"/>
        <v>0</v>
      </c>
      <c r="AH207" s="65">
        <f t="shared" si="26"/>
        <v>0</v>
      </c>
    </row>
    <row r="208" spans="1:34" x14ac:dyDescent="0.25">
      <c r="Y208" s="65">
        <f>SUM(Y8:Y207)</f>
        <v>0</v>
      </c>
      <c r="Z208" s="65">
        <f>SUM(Z8:Z207)</f>
        <v>0</v>
      </c>
      <c r="AC208" s="65">
        <f>COUNTIF(AC8:AC207,"Error")</f>
        <v>0</v>
      </c>
      <c r="AG208" s="65">
        <f>SUM(AG8:AG207)</f>
        <v>0</v>
      </c>
      <c r="AH208" s="65">
        <f>SUM(AH8:AH207)</f>
        <v>0</v>
      </c>
    </row>
  </sheetData>
  <sheetProtection algorithmName="SHA-512" hashValue="GTs9dB/bzQ4F9tHKhNhAnkj7F+415Z+XvUpR+E8ih5+yXAyiX0wkxgWogZmnCkKwz/P9m75WQ7bFIGxmfFWZnw==" saltValue="UBfA5fs8zQMB9xCva3gtiA==" spinCount="100000" sheet="1" selectLockedCells="1" sort="0" autoFilter="0"/>
  <autoFilter ref="A6:X6" xr:uid="{00000000-0009-0000-0000-000016000000}"/>
  <mergeCells count="3">
    <mergeCell ref="A5:B5"/>
    <mergeCell ref="Y6:Z6"/>
    <mergeCell ref="AA6:AB6"/>
  </mergeCells>
  <conditionalFormatting sqref="W8:W207">
    <cfRule type="containsErrors" dxfId="354" priority="64">
      <formula>ISERROR(W8)</formula>
    </cfRule>
  </conditionalFormatting>
  <conditionalFormatting sqref="D7:E7 N8:O1048576">
    <cfRule type="containsErrors" dxfId="353" priority="62">
      <formula>ISERROR(D7)</formula>
    </cfRule>
  </conditionalFormatting>
  <conditionalFormatting sqref="C8:C207">
    <cfRule type="containsErrors" dxfId="352" priority="61">
      <formula>ISERROR(C8)</formula>
    </cfRule>
  </conditionalFormatting>
  <conditionalFormatting sqref="N7:O7">
    <cfRule type="containsErrors" dxfId="351" priority="59">
      <formula>ISERROR(N7)</formula>
    </cfRule>
  </conditionalFormatting>
  <conditionalFormatting sqref="C7">
    <cfRule type="containsErrors" dxfId="350" priority="58">
      <formula>ISERROR(C7)</formula>
    </cfRule>
  </conditionalFormatting>
  <conditionalFormatting sqref="U8:U207">
    <cfRule type="expression" dxfId="349" priority="29">
      <formula>AND(B8&gt;"",U8="")</formula>
    </cfRule>
  </conditionalFormatting>
  <conditionalFormatting sqref="U6:V6">
    <cfRule type="containsErrors" dxfId="348" priority="27">
      <formula>ISERROR(U6)</formula>
    </cfRule>
  </conditionalFormatting>
  <conditionalFormatting sqref="D8:D207">
    <cfRule type="expression" dxfId="347" priority="24">
      <formula>AND(B8&gt;"",D8="")</formula>
    </cfRule>
  </conditionalFormatting>
  <conditionalFormatting sqref="F8:G207">
    <cfRule type="expression" dxfId="346" priority="23">
      <formula>AND(B8&gt;"",F8="")</formula>
    </cfRule>
  </conditionalFormatting>
  <conditionalFormatting sqref="H8:H207">
    <cfRule type="expression" dxfId="345" priority="21">
      <formula>AND(B8&gt;"",H8="")</formula>
    </cfRule>
  </conditionalFormatting>
  <conditionalFormatting sqref="I8:I207">
    <cfRule type="expression" dxfId="344" priority="20">
      <formula>AND(B8&gt;"",I8="")</formula>
    </cfRule>
  </conditionalFormatting>
  <conditionalFormatting sqref="J8:J207">
    <cfRule type="expression" dxfId="343" priority="19">
      <formula>AND(B8&gt;"",J8="")</formula>
    </cfRule>
  </conditionalFormatting>
  <conditionalFormatting sqref="R8:R207">
    <cfRule type="expression" dxfId="342" priority="17">
      <formula>AND(B8&gt;"",R8="")</formula>
    </cfRule>
  </conditionalFormatting>
  <conditionalFormatting sqref="S8:S207">
    <cfRule type="expression" dxfId="341" priority="16">
      <formula>AND(B8&gt;"",S8="")</formula>
    </cfRule>
  </conditionalFormatting>
  <conditionalFormatting sqref="T8:T207">
    <cfRule type="expression" dxfId="340" priority="15">
      <formula>AND(B8&gt;"",T8="")</formula>
    </cfRule>
  </conditionalFormatting>
  <conditionalFormatting sqref="Q8:Q207">
    <cfRule type="expression" dxfId="339" priority="14">
      <formula>AND(B8&gt;"", Q8="")</formula>
    </cfRule>
  </conditionalFormatting>
  <conditionalFormatting sqref="P8:P207">
    <cfRule type="expression" dxfId="338" priority="13">
      <formula>AND(B8&gt;"", P8="")</formula>
    </cfRule>
  </conditionalFormatting>
  <conditionalFormatting sqref="E8:E207">
    <cfRule type="expression" dxfId="337" priority="12">
      <formula>AND(B8&gt;0,E8="")</formula>
    </cfRule>
  </conditionalFormatting>
  <conditionalFormatting sqref="C5">
    <cfRule type="containsErrors" dxfId="336" priority="10">
      <formula>ISERROR(C5)</formula>
    </cfRule>
  </conditionalFormatting>
  <conditionalFormatting sqref="V8:V207">
    <cfRule type="containsErrors" dxfId="335" priority="9">
      <formula>ISERROR(V8)</formula>
    </cfRule>
  </conditionalFormatting>
  <conditionalFormatting sqref="K8:K207">
    <cfRule type="expression" dxfId="334" priority="8">
      <formula>AND(B8&gt;0,K8="")</formula>
    </cfRule>
  </conditionalFormatting>
  <conditionalFormatting sqref="L8:L207">
    <cfRule type="expression" dxfId="333" priority="7">
      <formula>AND(B8&gt;0,L8="")</formula>
    </cfRule>
  </conditionalFormatting>
  <conditionalFormatting sqref="P8:P207">
    <cfRule type="expression" dxfId="332" priority="4">
      <formula>AND(B8&gt;"", P8="")</formula>
    </cfRule>
  </conditionalFormatting>
  <conditionalFormatting sqref="E5">
    <cfRule type="expression" dxfId="331" priority="1">
      <formula>E5="Error in HVAC type - please correct"</formula>
    </cfRule>
    <cfRule type="expression" dxfId="330" priority="2">
      <formula>E5="Error in Proposed Measure - please correct"</formula>
    </cfRule>
    <cfRule type="expression" dxfId="329" priority="3">
      <formula>E5="Error in Project Costs - please correct"</formula>
    </cfRule>
  </conditionalFormatting>
  <conditionalFormatting sqref="M8:M207">
    <cfRule type="expression" dxfId="328" priority="1817">
      <formula>AC8="Error"</formula>
    </cfRule>
    <cfRule type="expression" dxfId="327" priority="1818">
      <formula>AND(B8&gt;"",M8="")</formula>
    </cfRule>
  </conditionalFormatting>
  <dataValidations count="5">
    <dataValidation type="list" allowBlank="1" showInputMessage="1" showErrorMessage="1" sqref="P7:Q207" xr:uid="{00000000-0002-0000-1600-000000000000}">
      <formula1>INDIRECT(N7)</formula1>
    </dataValidation>
    <dataValidation type="list" allowBlank="1" showInputMessage="1" showErrorMessage="1" sqref="K7:K207" xr:uid="{00000000-0002-0000-1600-000001000000}">
      <formula1>$AA$8:$AA$9</formula1>
    </dataValidation>
    <dataValidation type="list" allowBlank="1" showInputMessage="1" showErrorMessage="1" sqref="L7" xr:uid="{00000000-0002-0000-1600-000002000000}">
      <formula1>$AB$8:$AB$9</formula1>
    </dataValidation>
    <dataValidation type="date" operator="greaterThanOrEqual" allowBlank="1" showInputMessage="1" showErrorMessage="1" sqref="E8:E207" xr:uid="{00000000-0002-0000-1600-000003000000}">
      <formula1>1</formula1>
    </dataValidation>
    <dataValidation type="textLength" operator="lessThanOrEqual" allowBlank="1" showInputMessage="1" showErrorMessage="1" errorTitle="Maximum Character Limit" error="Please enter less than 50 characters. " sqref="S8:S207" xr:uid="{00000000-0002-0000-1600-000004000000}">
      <formula1>50</formula1>
    </dataValidation>
  </dataValidations>
  <hyperlinks>
    <hyperlink ref="A5" location="'Project Summary'!A1" display="Back to Project Summary" xr:uid="{00000000-0004-0000-1600-000000000000}"/>
    <hyperlink ref="A5" location="'Project Summary'!B9" tooltip="Back to Project Summary" display="Back to Project Summary" xr:uid="{00000000-0004-0000-1600-000001000000}"/>
  </hyperlinks>
  <pageMargins left="0.7" right="0.7" top="0.75" bottom="0.75" header="0.3" footer="0.3"/>
  <pageSetup orientation="portrait" r:id="rId1"/>
  <headerFooter>
    <oddFooter>&amp;C_x000D_&amp;1#&amp;"Calibri"&amp;22&amp;K0073CF INTERNAL</oddFooter>
  </headerFooter>
  <ignoredErrors>
    <ignoredError sqref="C8" evalError="1"/>
  </ignoredErrors>
  <extLst>
    <ext xmlns:x14="http://schemas.microsoft.com/office/spreadsheetml/2009/9/main" uri="{78C0D931-6437-407d-A8EE-F0AAD7539E65}">
      <x14:conditionalFormattings>
        <x14:conditionalFormatting xmlns:xm="http://schemas.microsoft.com/office/excel/2006/main">
          <x14:cfRule type="containsErrors" priority="42" id="{C9805700-9D5C-41B9-8A0C-762860B4A373}">
            <xm:f>ISERROR('https://consolidatededison.sharepoint.com/Users/GolinoC/Desktop/coned/corp/Users/smithna/AppData/Local/Temp/[Con Edison CI Gas Tool v1.2.xlsx]Pre Rinse Spray Valve'!#REF!)</xm:f>
            <x14:dxf>
              <font>
                <color theme="0"/>
              </font>
            </x14:dxf>
          </x14:cfRule>
          <xm:sqref>R5:T5</xm:sqref>
        </x14:conditionalFormatting>
        <x14:conditionalFormatting xmlns:xm="http://schemas.microsoft.com/office/excel/2006/main">
          <x14:cfRule type="containsErrors" priority="1883" id="{6C40F6D1-A9D1-4927-B1CC-60EF512C2931}">
            <xm:f>ISERROR('One for One Replacements'!#REF!)</xm:f>
            <x14:dxf>
              <font>
                <color theme="0"/>
              </font>
            </x14:dxf>
          </x14:cfRule>
          <xm:sqref>R6</xm:sqref>
        </x14:conditionalFormatting>
        <x14:conditionalFormatting xmlns:xm="http://schemas.microsoft.com/office/excel/2006/main">
          <x14:cfRule type="containsErrors" priority="1884" id="{6C40F6D1-A9D1-4927-B1CC-60EF512C2931}">
            <xm:f>ISERROR('One for One Replacements'!S6)</xm:f>
            <x14:dxf>
              <font>
                <color theme="0"/>
              </font>
            </x14:dxf>
          </x14:cfRule>
          <xm:sqref>S6:T6</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00000000-0002-0000-1600-000005000000}">
          <x14:formula1>
            <xm:f>'HVAC Picklist'!$A$2:$A$61</xm:f>
          </x14:formula1>
          <xm:sqref>M7:M207</xm:sqref>
        </x14:dataValidation>
        <x14:dataValidation type="list" allowBlank="1" showInputMessage="1" showErrorMessage="1" xr:uid="{00000000-0002-0000-1600-000006000000}">
          <x14:formula1>
            <xm:f>'Measure&amp;Incentive Picklist'!$E$2:$E$7</xm:f>
          </x14:formula1>
          <xm:sqref>B7:B207</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0"/>
  <dimension ref="A1:AL208"/>
  <sheetViews>
    <sheetView zoomScale="90" zoomScaleNormal="90" workbookViewId="0">
      <pane xSplit="4" ySplit="7" topLeftCell="E8" activePane="bottomRight" state="frozen"/>
      <selection pane="topRight" activeCell="F38" sqref="F38"/>
      <selection pane="bottomLeft" activeCell="F38" sqref="F38"/>
      <selection pane="bottomRight" activeCell="B8" sqref="B8"/>
    </sheetView>
  </sheetViews>
  <sheetFormatPr defaultColWidth="9.140625" defaultRowHeight="15" x14ac:dyDescent="0.25"/>
  <cols>
    <col min="1" max="1" width="6.5703125" style="65" customWidth="1"/>
    <col min="2" max="2" width="55.5703125" style="65" customWidth="1"/>
    <col min="3" max="3" width="17.85546875" style="66" hidden="1" customWidth="1"/>
    <col min="4" max="4" width="35" style="65" customWidth="1"/>
    <col min="5" max="5" width="12.85546875" style="66" customWidth="1"/>
    <col min="6" max="6" width="21.85546875" style="118" customWidth="1"/>
    <col min="7" max="7" width="25.5703125" style="66" customWidth="1"/>
    <col min="8" max="8" width="14.5703125" style="66" customWidth="1"/>
    <col min="9" max="9" width="19.140625" style="66" customWidth="1"/>
    <col min="10" max="10" width="12.85546875" style="66" customWidth="1"/>
    <col min="11" max="11" width="32" style="109" customWidth="1"/>
    <col min="12" max="12" width="17.5703125" style="66" customWidth="1"/>
    <col min="13" max="13" width="31.85546875" style="65" bestFit="1" customWidth="1"/>
    <col min="14" max="15" width="15.140625" style="65" hidden="1" customWidth="1"/>
    <col min="16" max="16" width="31" style="65" customWidth="1"/>
    <col min="17" max="17" width="26.42578125" style="65" bestFit="1" customWidth="1"/>
    <col min="18" max="18" width="17" style="65" hidden="1" customWidth="1"/>
    <col min="19" max="19" width="11.42578125" style="65" hidden="1" customWidth="1"/>
    <col min="20" max="21" width="14.140625" style="65" hidden="1" customWidth="1"/>
    <col min="22" max="23" width="23.42578125" style="65" customWidth="1"/>
    <col min="24" max="24" width="17.42578125" style="72" customWidth="1"/>
    <col min="25" max="26" width="18.140625" style="72" customWidth="1"/>
    <col min="27" max="27" width="17.140625" style="72" customWidth="1"/>
    <col min="28" max="28" width="61.85546875" style="65" customWidth="1"/>
    <col min="29" max="29" width="11.140625" style="65" hidden="1" customWidth="1"/>
    <col min="30" max="30" width="13.42578125" style="65" hidden="1" customWidth="1"/>
    <col min="31" max="31" width="29.42578125" style="65" hidden="1" customWidth="1"/>
    <col min="32" max="32" width="9.140625" style="65" hidden="1" customWidth="1"/>
    <col min="33" max="33" width="11.42578125" style="65" hidden="1" customWidth="1"/>
    <col min="34" max="34" width="9.140625" style="65" hidden="1" customWidth="1"/>
    <col min="35" max="35" width="58.5703125" style="65" hidden="1" customWidth="1"/>
    <col min="36" max="36" width="22" style="65" hidden="1" customWidth="1"/>
    <col min="37" max="37" width="18.85546875" style="65" hidden="1" customWidth="1"/>
    <col min="38" max="38" width="15.85546875" style="65" hidden="1" customWidth="1"/>
    <col min="39" max="16384" width="9.140625" style="65"/>
  </cols>
  <sheetData>
    <row r="1" spans="1:38" x14ac:dyDescent="0.25">
      <c r="A1" s="96" t="s">
        <v>104</v>
      </c>
      <c r="B1" s="96"/>
      <c r="C1" s="97"/>
      <c r="D1" s="86">
        <f>Acct_No</f>
        <v>0</v>
      </c>
      <c r="K1" s="117"/>
    </row>
    <row r="2" spans="1:38" x14ac:dyDescent="0.25">
      <c r="A2" s="96" t="s">
        <v>111</v>
      </c>
      <c r="B2" s="96"/>
      <c r="C2" s="97"/>
      <c r="D2" s="434">
        <f>SiteAddress</f>
        <v>0</v>
      </c>
      <c r="K2" s="117"/>
    </row>
    <row r="3" spans="1:38" x14ac:dyDescent="0.25">
      <c r="A3" s="100"/>
      <c r="B3" s="108"/>
      <c r="D3" s="87"/>
    </row>
    <row r="4" spans="1:38" ht="23.25" x14ac:dyDescent="0.25">
      <c r="A4" s="103" t="s">
        <v>38</v>
      </c>
    </row>
    <row r="5" spans="1:38" ht="25.5" customHeight="1" thickBot="1" x14ac:dyDescent="0.3">
      <c r="A5" s="546" t="s">
        <v>121</v>
      </c>
      <c r="B5" s="546"/>
      <c r="C5" s="108"/>
      <c r="D5" s="99" t="s">
        <v>11</v>
      </c>
      <c r="E5" s="550" t="str">
        <f>IF(AK208&gt;=1,"Error in Project Costs - please correct",IF(AL208&gt;=1,"Error in Proposed Measure - please correct",IF(AG208&gt;=1,"Error in HVAC type - please correct","")))</f>
        <v/>
      </c>
      <c r="F5" s="550"/>
      <c r="M5" s="66"/>
      <c r="N5" s="66"/>
      <c r="O5" s="66"/>
      <c r="P5" s="66"/>
      <c r="Q5" s="66"/>
      <c r="V5" s="66"/>
      <c r="W5" s="66"/>
      <c r="X5" s="66"/>
      <c r="Y5" s="80"/>
      <c r="Z5" s="80"/>
    </row>
    <row r="6" spans="1:38" ht="38.25" customHeight="1" thickBot="1" x14ac:dyDescent="0.3">
      <c r="A6" s="91" t="s">
        <v>123</v>
      </c>
      <c r="B6" s="92" t="s">
        <v>247</v>
      </c>
      <c r="C6" s="92" t="s">
        <v>129</v>
      </c>
      <c r="D6" s="67" t="s">
        <v>130</v>
      </c>
      <c r="E6" s="67" t="s">
        <v>263</v>
      </c>
      <c r="F6" s="120" t="s">
        <v>461</v>
      </c>
      <c r="G6" s="67" t="s">
        <v>462</v>
      </c>
      <c r="H6" s="67" t="s">
        <v>463</v>
      </c>
      <c r="I6" s="67" t="s">
        <v>458</v>
      </c>
      <c r="J6" s="67" t="s">
        <v>407</v>
      </c>
      <c r="K6" s="110" t="s">
        <v>309</v>
      </c>
      <c r="L6" s="67" t="s">
        <v>464</v>
      </c>
      <c r="M6" s="67" t="s">
        <v>136</v>
      </c>
      <c r="N6" s="67" t="s">
        <v>137</v>
      </c>
      <c r="O6" s="67" t="s">
        <v>317</v>
      </c>
      <c r="P6" s="67" t="s">
        <v>465</v>
      </c>
      <c r="Q6" s="67" t="s">
        <v>318</v>
      </c>
      <c r="R6" s="67"/>
      <c r="S6" s="67"/>
      <c r="T6" s="67"/>
      <c r="U6" s="67"/>
      <c r="V6" s="67" t="s">
        <v>144</v>
      </c>
      <c r="W6" s="67" t="s">
        <v>145</v>
      </c>
      <c r="X6" s="81" t="s">
        <v>146</v>
      </c>
      <c r="Y6" s="81" t="s">
        <v>147</v>
      </c>
      <c r="Z6" s="81" t="s">
        <v>253</v>
      </c>
      <c r="AA6" s="81" t="s">
        <v>149</v>
      </c>
      <c r="AB6" s="93" t="s">
        <v>97</v>
      </c>
      <c r="AC6" s="547" t="s">
        <v>152</v>
      </c>
      <c r="AD6" s="548"/>
      <c r="AE6" s="548" t="s">
        <v>393</v>
      </c>
      <c r="AF6" s="548"/>
      <c r="AG6" s="66"/>
      <c r="AH6" s="66"/>
      <c r="AI6" s="66"/>
      <c r="AJ6" s="66"/>
    </row>
    <row r="7" spans="1:38" s="111" customFormat="1" x14ac:dyDescent="0.25">
      <c r="A7" s="75">
        <v>0</v>
      </c>
      <c r="B7" s="68" t="s">
        <v>466</v>
      </c>
      <c r="C7" s="75" t="str">
        <f>VLOOKUP(B7,'Measure&amp;Incentive Picklist'!E:J,2,FALSE)</f>
        <v>HVAC000241</v>
      </c>
      <c r="D7" s="68" t="s">
        <v>311</v>
      </c>
      <c r="E7" s="75">
        <v>2</v>
      </c>
      <c r="F7" s="121">
        <v>3</v>
      </c>
      <c r="G7" s="75">
        <v>34.200000000000003</v>
      </c>
      <c r="H7" s="75">
        <v>8.5</v>
      </c>
      <c r="I7" s="75">
        <v>18.2</v>
      </c>
      <c r="J7" s="75">
        <v>13.85</v>
      </c>
      <c r="K7" s="219">
        <v>1</v>
      </c>
      <c r="L7" s="75" t="s">
        <v>401</v>
      </c>
      <c r="M7" s="68" t="s">
        <v>207</v>
      </c>
      <c r="N7" s="68" t="str">
        <f>VLOOKUP(M7,'HVAC Picklist'!$A$2:$C$61,3,FALSE)</f>
        <v>Small_H</v>
      </c>
      <c r="O7" s="68" t="str">
        <f>VLOOKUP(M7,'HVAC Picklist'!$A$2:$D$61,4,FALSE)</f>
        <v>Large_V</v>
      </c>
      <c r="P7" s="68" t="s">
        <v>322</v>
      </c>
      <c r="Q7" s="68" t="s">
        <v>322</v>
      </c>
      <c r="R7" s="68"/>
      <c r="S7" s="68"/>
      <c r="T7" s="68"/>
      <c r="U7" s="68"/>
      <c r="V7" s="68" t="s">
        <v>163</v>
      </c>
      <c r="W7" s="68" t="s">
        <v>164</v>
      </c>
      <c r="X7" s="82">
        <v>1000</v>
      </c>
      <c r="Y7" s="82">
        <v>5000</v>
      </c>
      <c r="Z7" s="82">
        <f>$X7+$Y7</f>
        <v>6000</v>
      </c>
      <c r="AA7" s="95">
        <f>IFERROR(MIN(VLOOKUP($B7,'Measure&amp;Incentive Picklist'!$E:$J,5,FALSE)*E7*F7,Z7),"")</f>
        <v>1200</v>
      </c>
      <c r="AB7" s="68" t="s">
        <v>165</v>
      </c>
      <c r="AC7" s="68" t="s">
        <v>272</v>
      </c>
      <c r="AD7" s="68" t="s">
        <v>167</v>
      </c>
      <c r="AE7" s="68" t="s">
        <v>397</v>
      </c>
      <c r="AF7" s="68" t="s">
        <v>410</v>
      </c>
      <c r="AG7" s="68" t="s">
        <v>325</v>
      </c>
      <c r="AH7" s="68"/>
      <c r="AI7" s="68"/>
      <c r="AJ7" s="68"/>
      <c r="AK7" s="68" t="s">
        <v>273</v>
      </c>
      <c r="AL7" s="68" t="s">
        <v>467</v>
      </c>
    </row>
    <row r="8" spans="1:38" ht="15" customHeight="1" x14ac:dyDescent="0.25">
      <c r="A8" s="66">
        <v>1</v>
      </c>
      <c r="B8" s="69"/>
      <c r="C8" s="66" t="str">
        <f>IF(B8="","",VLOOKUP(B8,'Measure&amp;Incentive Picklist'!E:J,2,FALSE))</f>
        <v/>
      </c>
      <c r="D8" s="69"/>
      <c r="E8" s="70"/>
      <c r="F8" s="84"/>
      <c r="G8" s="70"/>
      <c r="H8" s="70"/>
      <c r="I8" s="70"/>
      <c r="J8" s="70"/>
      <c r="K8" s="220"/>
      <c r="L8" s="220"/>
      <c r="M8" s="69"/>
      <c r="N8" s="65" t="e">
        <f>VLOOKUP(M8,'HVAC Picklist'!$A$2:$C$61,3,FALSE)</f>
        <v>#N/A</v>
      </c>
      <c r="O8" s="65" t="e">
        <f>VLOOKUP(M8,'HVAC Picklist'!$A$2:$D$61,4,FALSE)</f>
        <v>#N/A</v>
      </c>
      <c r="P8" s="69"/>
      <c r="Q8" s="83"/>
      <c r="V8" s="69"/>
      <c r="W8" s="69"/>
      <c r="X8" s="71"/>
      <c r="Y8" s="71"/>
      <c r="Z8" s="72" t="str">
        <f>IF(AND(X8="",Y8=""),"",$X8+$Y8)</f>
        <v/>
      </c>
      <c r="AA8" s="85" t="str">
        <f>IFERROR(MIN(VLOOKUP($B8,'Measure&amp;Incentive Picklist'!$E:$J,5,FALSE)*E8*F8,Z8),"")</f>
        <v/>
      </c>
      <c r="AB8" s="127"/>
      <c r="AC8" s="65">
        <f>IF(B8&gt;"",1,0)</f>
        <v>0</v>
      </c>
      <c r="AD8" s="65">
        <f t="shared" ref="AD8:AD39" si="0">IF(AND(B8&gt;0,ISERROR(AC8)),1,0)</f>
        <v>0</v>
      </c>
      <c r="AE8" s="65" t="s">
        <v>399</v>
      </c>
      <c r="AF8" s="65" t="s">
        <v>335</v>
      </c>
      <c r="AG8" s="188" t="str">
        <f>IF(OR(AND(OR(M8=AI$8,M8=AI$9,M8=AI$10,M8=AI$11,M8=AI$12,M8=AI$13,M8=AI$14,M8=AI$15,M8=AI$16,M8=AI$17,M8=AI$18,M8=AI$19,M8=AI$20,M8=AI$21,M8=AI$22,M8=AI$23,M8=AI$24,M8=AI$25,M8=AI$26,M8=AI$27,M8=AI$28,M8=AI$29,M8=AI$30,M8=AI$31,M8=AI$32,M8=AI$33,M8=AI$34,M8=AI$35,M8=AI$36,M8=AI$37,M8=AI$38,M8=AI$39,M8=AI$40,M8=AI$41,M8=AI$42,M8=AI$43,M8=AI$44,M8=AI$45,M8=AI$46,M8=AI$47,M8=AI$48,M8=AI$49,M8=AI$50,M8=AI$51,M8=AI$52,M8=AI$53,),P8=AJ$12),AND(OR(M8=AI$54,M8=AI$55,M8=AI$56,M8=AI$57,M8=AI$58,M8=AI$59,M8=AI$60,M8=AI$61,M8=AI$62,M8=AI$63,M8=AI$64), OR(P8=AJ$8,P8=AJ$9,P8=AJ$10)),AND(OR(M8=AI$65,M8=AI$66),P8=AJ$12),AND(M8=AI$67,P8=AJ$11)),1,IF(OR(M8="",P8=""),"","Error"))</f>
        <v/>
      </c>
      <c r="AH8" s="188"/>
      <c r="AI8" s="19" t="s">
        <v>173</v>
      </c>
      <c r="AJ8" s="328" t="s">
        <v>159</v>
      </c>
      <c r="AK8" s="65">
        <f>IF(ISERROR(Z8),1,0)</f>
        <v>0</v>
      </c>
      <c r="AL8" s="65">
        <f>IF(ISERROR(AA8),1,0)</f>
        <v>0</v>
      </c>
    </row>
    <row r="9" spans="1:38" x14ac:dyDescent="0.25">
      <c r="A9" s="66">
        <f>A8+1</f>
        <v>2</v>
      </c>
      <c r="B9" s="69"/>
      <c r="C9" s="66" t="str">
        <f>IF(B9="","",VLOOKUP(B9,'Measure&amp;Incentive Picklist'!E:J,2,FALSE))</f>
        <v/>
      </c>
      <c r="D9" s="69"/>
      <c r="E9" s="70"/>
      <c r="F9" s="84"/>
      <c r="G9" s="70"/>
      <c r="H9" s="70"/>
      <c r="I9" s="70"/>
      <c r="J9" s="70"/>
      <c r="K9" s="220"/>
      <c r="L9" s="220"/>
      <c r="M9" s="69"/>
      <c r="N9" s="65" t="e">
        <f>VLOOKUP(M9,'HVAC Picklist'!$A$2:$C$61,3,FALSE)</f>
        <v>#N/A</v>
      </c>
      <c r="O9" s="65" t="e">
        <f>VLOOKUP(M9,'HVAC Picklist'!$A$2:$D$61,4,FALSE)</f>
        <v>#N/A</v>
      </c>
      <c r="P9" s="69"/>
      <c r="Q9" s="83"/>
      <c r="V9" s="69"/>
      <c r="W9" s="69"/>
      <c r="X9" s="71"/>
      <c r="Y9" s="71"/>
      <c r="Z9" s="72" t="str">
        <f t="shared" ref="Z9:Z72" si="1">IF(AND(X9="",Y9=""),"",$X9+$Y9)</f>
        <v/>
      </c>
      <c r="AA9" s="85" t="str">
        <f>IFERROR(MIN(VLOOKUP($B9,'Measure&amp;Incentive Picklist'!$E:$J,5,FALSE)*E9*F9,Z9),"")</f>
        <v/>
      </c>
      <c r="AB9" s="127"/>
      <c r="AC9" s="65">
        <f t="shared" ref="AC9:AC72" si="2">IF(B9&gt;"",1,0)</f>
        <v>0</v>
      </c>
      <c r="AD9" s="65">
        <f t="shared" si="0"/>
        <v>0</v>
      </c>
      <c r="AE9" s="65" t="s">
        <v>401</v>
      </c>
      <c r="AF9" s="65" t="s">
        <v>336</v>
      </c>
      <c r="AG9" s="188" t="str">
        <f t="shared" ref="AG9:AG72" si="3">IF(OR(AND(OR(M9=AI$8,M9=AI$9,M9=AI$10,M9=AI$11,M9=AI$12,M9=AI$13,M9=AI$14,M9=AI$15,M9=AI$16,M9=AI$17,M9=AI$18,M9=AI$19,M9=AI$20,M9=AI$21,M9=AI$22,M9=AI$23,M9=AI$24,M9=AI$25,M9=AI$26,M9=AI$27,M9=AI$28,M9=AI$29,M9=AI$30,M9=AI$31,M9=AI$32,M9=AI$33,M9=AI$34,M9=AI$35,M9=AI$36,M9=AI$37,M9=AI$38,M9=AI$39,M9=AI$40,M9=AI$41,M9=AI$42,M9=AI$43,M9=AI$44,M9=AI$45,M9=AI$46,M9=AI$47,M9=AI$48,M9=AI$49,M9=AI$50,M9=AI$51,M9=AI$52,M9=AI$53,),P9=AJ$12),AND(OR(M9=AI$54,M9=AI$55,M9=AI$56,M9=AI$57,M9=AI$58,M9=AI$59,M9=AI$60,M9=AI$61,M9=AI$62,M9=AI$63,M9=AI$64), OR(P9=AJ$8,P9=AJ$9,P9=AJ$10)),AND(OR(M9=AI$65,M9=AI$66),P9=AJ$12),AND(M9=AI$67,P9=AJ$11)),1,IF(OR(M9="",P9=""),"","Error"))</f>
        <v/>
      </c>
      <c r="AH9" s="188"/>
      <c r="AI9" s="19" t="s">
        <v>175</v>
      </c>
      <c r="AJ9" s="328" t="s">
        <v>187</v>
      </c>
      <c r="AK9" s="65">
        <f t="shared" ref="AK9:AK72" si="4">IF(ISERROR(Z9),1,0)</f>
        <v>0</v>
      </c>
      <c r="AL9" s="65">
        <f t="shared" ref="AL9:AL72" si="5">IF(ISERROR(AA9),1,0)</f>
        <v>0</v>
      </c>
    </row>
    <row r="10" spans="1:38" x14ac:dyDescent="0.25">
      <c r="A10" s="66">
        <f t="shared" ref="A10:A73" si="6">A9+1</f>
        <v>3</v>
      </c>
      <c r="B10" s="69"/>
      <c r="C10" s="66" t="str">
        <f>IF(B10="","",VLOOKUP(B10,'Measure&amp;Incentive Picklist'!E:J,2,FALSE))</f>
        <v/>
      </c>
      <c r="D10" s="69"/>
      <c r="E10" s="70"/>
      <c r="F10" s="84"/>
      <c r="G10" s="70"/>
      <c r="H10" s="70"/>
      <c r="I10" s="70"/>
      <c r="J10" s="70"/>
      <c r="K10" s="220"/>
      <c r="L10" s="220"/>
      <c r="M10" s="69"/>
      <c r="N10" s="65" t="e">
        <f>VLOOKUP(M10,'HVAC Picklist'!$A$2:$C$61,3,FALSE)</f>
        <v>#N/A</v>
      </c>
      <c r="O10" s="65" t="e">
        <f>VLOOKUP(M10,'HVAC Picklist'!$A$2:$D$61,4,FALSE)</f>
        <v>#N/A</v>
      </c>
      <c r="P10" s="69"/>
      <c r="Q10" s="83"/>
      <c r="V10" s="69"/>
      <c r="W10" s="69"/>
      <c r="X10" s="71"/>
      <c r="Y10" s="71"/>
      <c r="Z10" s="72" t="str">
        <f t="shared" si="1"/>
        <v/>
      </c>
      <c r="AA10" s="85" t="str">
        <f>IFERROR(MIN(VLOOKUP($B10,'Measure&amp;Incentive Picklist'!$E:$J,5,FALSE)*E10*F10,Z10),"")</f>
        <v/>
      </c>
      <c r="AB10" s="127"/>
      <c r="AC10" s="65">
        <f t="shared" si="2"/>
        <v>0</v>
      </c>
      <c r="AD10" s="65">
        <f t="shared" si="0"/>
        <v>0</v>
      </c>
      <c r="AG10" s="188" t="str">
        <f t="shared" si="3"/>
        <v/>
      </c>
      <c r="AH10" s="188"/>
      <c r="AI10" s="19" t="s">
        <v>177</v>
      </c>
      <c r="AJ10" s="328" t="s">
        <v>189</v>
      </c>
      <c r="AK10" s="65">
        <f t="shared" si="4"/>
        <v>0</v>
      </c>
      <c r="AL10" s="65">
        <f t="shared" si="5"/>
        <v>0</v>
      </c>
    </row>
    <row r="11" spans="1:38" x14ac:dyDescent="0.25">
      <c r="A11" s="66">
        <f t="shared" si="6"/>
        <v>4</v>
      </c>
      <c r="B11" s="69"/>
      <c r="C11" s="66" t="str">
        <f>IF(B11="","",VLOOKUP(B11,'Measure&amp;Incentive Picklist'!E:J,2,FALSE))</f>
        <v/>
      </c>
      <c r="D11" s="69"/>
      <c r="E11" s="70"/>
      <c r="F11" s="84"/>
      <c r="G11" s="70"/>
      <c r="H11" s="70"/>
      <c r="I11" s="70"/>
      <c r="J11" s="70"/>
      <c r="K11" s="220"/>
      <c r="L11" s="220"/>
      <c r="M11" s="69"/>
      <c r="N11" s="65" t="e">
        <f>VLOOKUP(M11,'HVAC Picklist'!$A$2:$C$61,3,FALSE)</f>
        <v>#N/A</v>
      </c>
      <c r="O11" s="65" t="e">
        <f>VLOOKUP(M11,'HVAC Picklist'!$A$2:$D$61,4,FALSE)</f>
        <v>#N/A</v>
      </c>
      <c r="P11" s="69"/>
      <c r="Q11" s="83"/>
      <c r="V11" s="69"/>
      <c r="W11" s="69"/>
      <c r="X11" s="71"/>
      <c r="Y11" s="71"/>
      <c r="Z11" s="72" t="str">
        <f t="shared" si="1"/>
        <v/>
      </c>
      <c r="AA11" s="85" t="str">
        <f>IFERROR(MIN(VLOOKUP($B11,'Measure&amp;Incentive Picklist'!$E:$J,5,FALSE)*E11*F11,Z11),"")</f>
        <v/>
      </c>
      <c r="AB11" s="127"/>
      <c r="AC11" s="65">
        <f t="shared" si="2"/>
        <v>0</v>
      </c>
      <c r="AD11" s="65">
        <f t="shared" si="0"/>
        <v>0</v>
      </c>
      <c r="AG11" s="188" t="str">
        <f t="shared" si="3"/>
        <v/>
      </c>
      <c r="AH11" s="188"/>
      <c r="AI11" s="19" t="s">
        <v>179</v>
      </c>
      <c r="AJ11" s="330" t="s">
        <v>321</v>
      </c>
      <c r="AK11" s="65">
        <f t="shared" si="4"/>
        <v>0</v>
      </c>
      <c r="AL11" s="65">
        <f t="shared" si="5"/>
        <v>0</v>
      </c>
    </row>
    <row r="12" spans="1:38" x14ac:dyDescent="0.25">
      <c r="A12" s="66">
        <f t="shared" si="6"/>
        <v>5</v>
      </c>
      <c r="B12" s="69"/>
      <c r="C12" s="66" t="str">
        <f>IF(B12="","",VLOOKUP(B12,'Measure&amp;Incentive Picklist'!E:J,2,FALSE))</f>
        <v/>
      </c>
      <c r="D12" s="69"/>
      <c r="E12" s="70"/>
      <c r="F12" s="84"/>
      <c r="G12" s="70"/>
      <c r="H12" s="70"/>
      <c r="I12" s="70"/>
      <c r="J12" s="70"/>
      <c r="K12" s="220"/>
      <c r="L12" s="220"/>
      <c r="M12" s="69"/>
      <c r="N12" s="65" t="e">
        <f>VLOOKUP(M12,'HVAC Picklist'!$A$2:$C$61,3,FALSE)</f>
        <v>#N/A</v>
      </c>
      <c r="O12" s="65" t="e">
        <f>VLOOKUP(M12,'HVAC Picklist'!$A$2:$D$61,4,FALSE)</f>
        <v>#N/A</v>
      </c>
      <c r="P12" s="69"/>
      <c r="Q12" s="83"/>
      <c r="V12" s="69"/>
      <c r="W12" s="69"/>
      <c r="X12" s="71"/>
      <c r="Y12" s="71"/>
      <c r="Z12" s="72" t="str">
        <f t="shared" si="1"/>
        <v/>
      </c>
      <c r="AA12" s="85" t="str">
        <f>IFERROR(MIN(VLOOKUP($B12,'Measure&amp;Incentive Picklist'!$E:$J,5,FALSE)*E12*F12,Z12),"")</f>
        <v/>
      </c>
      <c r="AB12" s="127"/>
      <c r="AC12" s="65">
        <f t="shared" si="2"/>
        <v>0</v>
      </c>
      <c r="AD12" s="65">
        <f t="shared" si="0"/>
        <v>0</v>
      </c>
      <c r="AG12" s="188" t="str">
        <f t="shared" si="3"/>
        <v/>
      </c>
      <c r="AH12" s="188"/>
      <c r="AI12" s="19" t="s">
        <v>181</v>
      </c>
      <c r="AJ12" s="65" t="s">
        <v>412</v>
      </c>
      <c r="AK12" s="65">
        <f t="shared" si="4"/>
        <v>0</v>
      </c>
      <c r="AL12" s="65">
        <f t="shared" si="5"/>
        <v>0</v>
      </c>
    </row>
    <row r="13" spans="1:38" x14ac:dyDescent="0.25">
      <c r="A13" s="66">
        <f t="shared" si="6"/>
        <v>6</v>
      </c>
      <c r="B13" s="69"/>
      <c r="C13" s="66" t="str">
        <f>IF(B13="","",VLOOKUP(B13,'Measure&amp;Incentive Picklist'!E:J,2,FALSE))</f>
        <v/>
      </c>
      <c r="D13" s="69"/>
      <c r="E13" s="70"/>
      <c r="F13" s="84"/>
      <c r="G13" s="70"/>
      <c r="H13" s="70"/>
      <c r="I13" s="70"/>
      <c r="J13" s="70"/>
      <c r="K13" s="220"/>
      <c r="L13" s="220"/>
      <c r="M13" s="69"/>
      <c r="N13" s="65" t="e">
        <f>VLOOKUP(M13,'HVAC Picklist'!$A$2:$C$61,3,FALSE)</f>
        <v>#N/A</v>
      </c>
      <c r="O13" s="65" t="e">
        <f>VLOOKUP(M13,'HVAC Picklist'!$A$2:$D$61,4,FALSE)</f>
        <v>#N/A</v>
      </c>
      <c r="P13" s="69"/>
      <c r="Q13" s="83"/>
      <c r="V13" s="69"/>
      <c r="W13" s="69"/>
      <c r="X13" s="71"/>
      <c r="Y13" s="71"/>
      <c r="Z13" s="72" t="str">
        <f t="shared" si="1"/>
        <v/>
      </c>
      <c r="AA13" s="85" t="str">
        <f>IFERROR(MIN(VLOOKUP($B13,'Measure&amp;Incentive Picklist'!$E:$J,5,FALSE)*E13*F13,Z13),"")</f>
        <v/>
      </c>
      <c r="AB13" s="127"/>
      <c r="AC13" s="65">
        <f t="shared" si="2"/>
        <v>0</v>
      </c>
      <c r="AD13" s="65">
        <f t="shared" si="0"/>
        <v>0</v>
      </c>
      <c r="AG13" s="188" t="str">
        <f t="shared" si="3"/>
        <v/>
      </c>
      <c r="AH13" s="188"/>
      <c r="AI13" s="19" t="s">
        <v>183</v>
      </c>
      <c r="AK13" s="65">
        <f t="shared" si="4"/>
        <v>0</v>
      </c>
      <c r="AL13" s="65">
        <f t="shared" si="5"/>
        <v>0</v>
      </c>
    </row>
    <row r="14" spans="1:38" x14ac:dyDescent="0.25">
      <c r="A14" s="66">
        <f t="shared" si="6"/>
        <v>7</v>
      </c>
      <c r="B14" s="69"/>
      <c r="C14" s="66" t="str">
        <f>IF(B14="","",VLOOKUP(B14,'Measure&amp;Incentive Picklist'!E:J,2,FALSE))</f>
        <v/>
      </c>
      <c r="D14" s="69"/>
      <c r="E14" s="70"/>
      <c r="F14" s="84"/>
      <c r="G14" s="70"/>
      <c r="H14" s="70"/>
      <c r="I14" s="70"/>
      <c r="J14" s="70"/>
      <c r="K14" s="220"/>
      <c r="L14" s="220"/>
      <c r="M14" s="69"/>
      <c r="N14" s="65" t="e">
        <f>VLOOKUP(M14,'HVAC Picklist'!$A$2:$C$61,3,FALSE)</f>
        <v>#N/A</v>
      </c>
      <c r="O14" s="65" t="e">
        <f>VLOOKUP(M14,'HVAC Picklist'!$A$2:$D$61,4,FALSE)</f>
        <v>#N/A</v>
      </c>
      <c r="P14" s="69"/>
      <c r="Q14" s="83"/>
      <c r="V14" s="69"/>
      <c r="W14" s="69"/>
      <c r="X14" s="71"/>
      <c r="Y14" s="71"/>
      <c r="Z14" s="72" t="str">
        <f t="shared" si="1"/>
        <v/>
      </c>
      <c r="AA14" s="85" t="str">
        <f>IFERROR(MIN(VLOOKUP($B14,'Measure&amp;Incentive Picklist'!$E:$J,5,FALSE)*E14*F14,Z14),"")</f>
        <v/>
      </c>
      <c r="AB14" s="127"/>
      <c r="AC14" s="65">
        <f t="shared" si="2"/>
        <v>0</v>
      </c>
      <c r="AD14" s="65">
        <f t="shared" si="0"/>
        <v>0</v>
      </c>
      <c r="AG14" s="188" t="str">
        <f t="shared" si="3"/>
        <v/>
      </c>
      <c r="AH14" s="188"/>
      <c r="AI14" s="19" t="s">
        <v>185</v>
      </c>
      <c r="AK14" s="65">
        <f t="shared" si="4"/>
        <v>0</v>
      </c>
      <c r="AL14" s="65">
        <f t="shared" si="5"/>
        <v>0</v>
      </c>
    </row>
    <row r="15" spans="1:38" x14ac:dyDescent="0.25">
      <c r="A15" s="66">
        <f t="shared" si="6"/>
        <v>8</v>
      </c>
      <c r="B15" s="69"/>
      <c r="C15" s="66" t="str">
        <f>IF(B15="","",VLOOKUP(B15,'Measure&amp;Incentive Picklist'!E:J,2,FALSE))</f>
        <v/>
      </c>
      <c r="D15" s="69"/>
      <c r="E15" s="70"/>
      <c r="F15" s="84"/>
      <c r="G15" s="70"/>
      <c r="H15" s="70"/>
      <c r="I15" s="70"/>
      <c r="J15" s="70"/>
      <c r="K15" s="220"/>
      <c r="L15" s="220"/>
      <c r="M15" s="69"/>
      <c r="N15" s="65" t="e">
        <f>VLOOKUP(M15,'HVAC Picklist'!$A$2:$C$61,3,FALSE)</f>
        <v>#N/A</v>
      </c>
      <c r="O15" s="65" t="e">
        <f>VLOOKUP(M15,'HVAC Picklist'!$A$2:$D$61,4,FALSE)</f>
        <v>#N/A</v>
      </c>
      <c r="P15" s="69"/>
      <c r="Q15" s="83"/>
      <c r="V15" s="69"/>
      <c r="W15" s="69"/>
      <c r="X15" s="71"/>
      <c r="Y15" s="71"/>
      <c r="Z15" s="72" t="str">
        <f t="shared" si="1"/>
        <v/>
      </c>
      <c r="AA15" s="85" t="str">
        <f>IFERROR(MIN(VLOOKUP($B15,'Measure&amp;Incentive Picklist'!$E:$J,5,FALSE)*E15*F15,Z15),"")</f>
        <v/>
      </c>
      <c r="AB15" s="127"/>
      <c r="AC15" s="65">
        <f t="shared" si="2"/>
        <v>0</v>
      </c>
      <c r="AD15" s="65">
        <f t="shared" si="0"/>
        <v>0</v>
      </c>
      <c r="AG15" s="188" t="str">
        <f t="shared" si="3"/>
        <v/>
      </c>
      <c r="AH15" s="188"/>
      <c r="AI15" s="19" t="s">
        <v>186</v>
      </c>
      <c r="AK15" s="65">
        <f t="shared" si="4"/>
        <v>0</v>
      </c>
      <c r="AL15" s="65">
        <f t="shared" si="5"/>
        <v>0</v>
      </c>
    </row>
    <row r="16" spans="1:38" x14ac:dyDescent="0.25">
      <c r="A16" s="66">
        <f t="shared" si="6"/>
        <v>9</v>
      </c>
      <c r="B16" s="69"/>
      <c r="C16" s="66" t="str">
        <f>IF(B16="","",VLOOKUP(B16,'Measure&amp;Incentive Picklist'!E:J,2,FALSE))</f>
        <v/>
      </c>
      <c r="D16" s="69"/>
      <c r="E16" s="70"/>
      <c r="F16" s="84"/>
      <c r="G16" s="70"/>
      <c r="H16" s="70"/>
      <c r="I16" s="70"/>
      <c r="J16" s="70"/>
      <c r="K16" s="220"/>
      <c r="L16" s="220"/>
      <c r="M16" s="69"/>
      <c r="N16" s="65" t="e">
        <f>VLOOKUP(M16,'HVAC Picklist'!$A$2:$C$61,3,FALSE)</f>
        <v>#N/A</v>
      </c>
      <c r="O16" s="65" t="e">
        <f>VLOOKUP(M16,'HVAC Picklist'!$A$2:$D$61,4,FALSE)</f>
        <v>#N/A</v>
      </c>
      <c r="P16" s="69"/>
      <c r="Q16" s="83"/>
      <c r="V16" s="69"/>
      <c r="W16" s="69"/>
      <c r="X16" s="71"/>
      <c r="Y16" s="71"/>
      <c r="Z16" s="72" t="str">
        <f t="shared" si="1"/>
        <v/>
      </c>
      <c r="AA16" s="85" t="str">
        <f>IFERROR(MIN(VLOOKUP($B16,'Measure&amp;Incentive Picklist'!$E:$J,5,FALSE)*E16*F16,Z16),"")</f>
        <v/>
      </c>
      <c r="AB16" s="127"/>
      <c r="AC16" s="65">
        <f t="shared" si="2"/>
        <v>0</v>
      </c>
      <c r="AD16" s="65">
        <f t="shared" si="0"/>
        <v>0</v>
      </c>
      <c r="AG16" s="188" t="str">
        <f t="shared" si="3"/>
        <v/>
      </c>
      <c r="AH16" s="188"/>
      <c r="AI16" s="19" t="s">
        <v>188</v>
      </c>
      <c r="AK16" s="65">
        <f t="shared" si="4"/>
        <v>0</v>
      </c>
      <c r="AL16" s="65">
        <f t="shared" si="5"/>
        <v>0</v>
      </c>
    </row>
    <row r="17" spans="1:38" x14ac:dyDescent="0.25">
      <c r="A17" s="66">
        <f t="shared" si="6"/>
        <v>10</v>
      </c>
      <c r="B17" s="69"/>
      <c r="C17" s="66" t="str">
        <f>IF(B17="","",VLOOKUP(B17,'Measure&amp;Incentive Picklist'!E:J,2,FALSE))</f>
        <v/>
      </c>
      <c r="D17" s="69"/>
      <c r="E17" s="70"/>
      <c r="F17" s="84"/>
      <c r="G17" s="70"/>
      <c r="H17" s="70"/>
      <c r="I17" s="70"/>
      <c r="J17" s="70"/>
      <c r="K17" s="220"/>
      <c r="L17" s="220"/>
      <c r="M17" s="69"/>
      <c r="N17" s="65" t="e">
        <f>VLOOKUP(M17,'HVAC Picklist'!$A$2:$C$61,3,FALSE)</f>
        <v>#N/A</v>
      </c>
      <c r="O17" s="65" t="e">
        <f>VLOOKUP(M17,'HVAC Picklist'!$A$2:$D$61,4,FALSE)</f>
        <v>#N/A</v>
      </c>
      <c r="P17" s="69"/>
      <c r="Q17" s="83"/>
      <c r="V17" s="69"/>
      <c r="W17" s="69"/>
      <c r="X17" s="71"/>
      <c r="Y17" s="71"/>
      <c r="Z17" s="72" t="str">
        <f t="shared" si="1"/>
        <v/>
      </c>
      <c r="AA17" s="85" t="str">
        <f>IFERROR(MIN(VLOOKUP($B17,'Measure&amp;Incentive Picklist'!$E:$J,5,FALSE)*E17*F17,Z17),"")</f>
        <v/>
      </c>
      <c r="AB17" s="127"/>
      <c r="AC17" s="65">
        <f t="shared" si="2"/>
        <v>0</v>
      </c>
      <c r="AD17" s="65">
        <f t="shared" si="0"/>
        <v>0</v>
      </c>
      <c r="AG17" s="188" t="str">
        <f t="shared" si="3"/>
        <v/>
      </c>
      <c r="AH17" s="188"/>
      <c r="AI17" s="19" t="s">
        <v>190</v>
      </c>
      <c r="AK17" s="65">
        <f t="shared" si="4"/>
        <v>0</v>
      </c>
      <c r="AL17" s="65">
        <f t="shared" si="5"/>
        <v>0</v>
      </c>
    </row>
    <row r="18" spans="1:38" x14ac:dyDescent="0.25">
      <c r="A18" s="66">
        <f t="shared" si="6"/>
        <v>11</v>
      </c>
      <c r="B18" s="69"/>
      <c r="C18" s="66" t="str">
        <f>IF(B18="","",VLOOKUP(B18,'Measure&amp;Incentive Picklist'!E:J,2,FALSE))</f>
        <v/>
      </c>
      <c r="D18" s="69"/>
      <c r="E18" s="70"/>
      <c r="F18" s="84"/>
      <c r="G18" s="70"/>
      <c r="H18" s="70"/>
      <c r="I18" s="70"/>
      <c r="J18" s="70"/>
      <c r="K18" s="220"/>
      <c r="L18" s="220"/>
      <c r="M18" s="69"/>
      <c r="N18" s="65" t="e">
        <f>VLOOKUP(M18,'HVAC Picklist'!$A$2:$C$61,3,FALSE)</f>
        <v>#N/A</v>
      </c>
      <c r="O18" s="65" t="e">
        <f>VLOOKUP(M18,'HVAC Picklist'!$A$2:$D$61,4,FALSE)</f>
        <v>#N/A</v>
      </c>
      <c r="P18" s="69"/>
      <c r="Q18" s="83"/>
      <c r="V18" s="69"/>
      <c r="W18" s="69"/>
      <c r="X18" s="71"/>
      <c r="Y18" s="71"/>
      <c r="Z18" s="72" t="str">
        <f t="shared" si="1"/>
        <v/>
      </c>
      <c r="AA18" s="85" t="str">
        <f>IFERROR(MIN(VLOOKUP($B18,'Measure&amp;Incentive Picklist'!$E:$J,5,FALSE)*E18*F18,Z18),"")</f>
        <v/>
      </c>
      <c r="AB18" s="127"/>
      <c r="AC18" s="65">
        <f t="shared" si="2"/>
        <v>0</v>
      </c>
      <c r="AD18" s="65">
        <f t="shared" si="0"/>
        <v>0</v>
      </c>
      <c r="AG18" s="188" t="str">
        <f t="shared" si="3"/>
        <v/>
      </c>
      <c r="AH18" s="188"/>
      <c r="AI18" s="19" t="s">
        <v>191</v>
      </c>
      <c r="AK18" s="65">
        <f t="shared" si="4"/>
        <v>0</v>
      </c>
      <c r="AL18" s="65">
        <f t="shared" si="5"/>
        <v>0</v>
      </c>
    </row>
    <row r="19" spans="1:38" x14ac:dyDescent="0.25">
      <c r="A19" s="66">
        <f t="shared" si="6"/>
        <v>12</v>
      </c>
      <c r="B19" s="69"/>
      <c r="C19" s="66" t="str">
        <f>IF(B19="","",VLOOKUP(B19,'Measure&amp;Incentive Picklist'!E:J,2,FALSE))</f>
        <v/>
      </c>
      <c r="D19" s="69"/>
      <c r="E19" s="70"/>
      <c r="F19" s="84"/>
      <c r="G19" s="70"/>
      <c r="H19" s="70"/>
      <c r="I19" s="70"/>
      <c r="J19" s="70"/>
      <c r="K19" s="220"/>
      <c r="L19" s="220"/>
      <c r="M19" s="69"/>
      <c r="N19" s="65" t="e">
        <f>VLOOKUP(M19,'HVAC Picklist'!$A$2:$C$61,3,FALSE)</f>
        <v>#N/A</v>
      </c>
      <c r="O19" s="65" t="e">
        <f>VLOOKUP(M19,'HVAC Picklist'!$A$2:$D$61,4,FALSE)</f>
        <v>#N/A</v>
      </c>
      <c r="P19" s="69"/>
      <c r="Q19" s="83"/>
      <c r="V19" s="69"/>
      <c r="W19" s="69"/>
      <c r="X19" s="71"/>
      <c r="Y19" s="71"/>
      <c r="Z19" s="72" t="str">
        <f t="shared" si="1"/>
        <v/>
      </c>
      <c r="AA19" s="85" t="str">
        <f>IFERROR(MIN(VLOOKUP($B19,'Measure&amp;Incentive Picklist'!$E:$J,5,FALSE)*E19*F19,Z19),"")</f>
        <v/>
      </c>
      <c r="AB19" s="127"/>
      <c r="AC19" s="65">
        <f t="shared" si="2"/>
        <v>0</v>
      </c>
      <c r="AD19" s="65">
        <f t="shared" si="0"/>
        <v>0</v>
      </c>
      <c r="AG19" s="188" t="str">
        <f t="shared" si="3"/>
        <v/>
      </c>
      <c r="AH19" s="188"/>
      <c r="AI19" s="19" t="s">
        <v>193</v>
      </c>
      <c r="AK19" s="65">
        <f t="shared" si="4"/>
        <v>0</v>
      </c>
      <c r="AL19" s="65">
        <f t="shared" si="5"/>
        <v>0</v>
      </c>
    </row>
    <row r="20" spans="1:38" x14ac:dyDescent="0.25">
      <c r="A20" s="66">
        <f t="shared" si="6"/>
        <v>13</v>
      </c>
      <c r="B20" s="69"/>
      <c r="C20" s="66" t="str">
        <f>IF(B20="","",VLOOKUP(B20,'Measure&amp;Incentive Picklist'!E:J,2,FALSE))</f>
        <v/>
      </c>
      <c r="D20" s="69"/>
      <c r="E20" s="70"/>
      <c r="F20" s="84"/>
      <c r="G20" s="70"/>
      <c r="H20" s="70"/>
      <c r="I20" s="70"/>
      <c r="J20" s="70"/>
      <c r="K20" s="220"/>
      <c r="L20" s="220"/>
      <c r="M20" s="69"/>
      <c r="N20" s="65" t="e">
        <f>VLOOKUP(M20,'HVAC Picklist'!$A$2:$C$61,3,FALSE)</f>
        <v>#N/A</v>
      </c>
      <c r="O20" s="65" t="e">
        <f>VLOOKUP(M20,'HVAC Picklist'!$A$2:$D$61,4,FALSE)</f>
        <v>#N/A</v>
      </c>
      <c r="P20" s="69"/>
      <c r="Q20" s="83"/>
      <c r="V20" s="69"/>
      <c r="W20" s="69"/>
      <c r="X20" s="71"/>
      <c r="Y20" s="71"/>
      <c r="Z20" s="72" t="str">
        <f t="shared" si="1"/>
        <v/>
      </c>
      <c r="AA20" s="85" t="str">
        <f>IFERROR(MIN(VLOOKUP($B20,'Measure&amp;Incentive Picklist'!$E:$J,5,FALSE)*E20*F20,Z20),"")</f>
        <v/>
      </c>
      <c r="AB20" s="127"/>
      <c r="AC20" s="65">
        <f t="shared" si="2"/>
        <v>0</v>
      </c>
      <c r="AD20" s="65">
        <f t="shared" si="0"/>
        <v>0</v>
      </c>
      <c r="AG20" s="188" t="str">
        <f t="shared" si="3"/>
        <v/>
      </c>
      <c r="AH20" s="188"/>
      <c r="AI20" s="19" t="s">
        <v>195</v>
      </c>
      <c r="AK20" s="65">
        <f t="shared" si="4"/>
        <v>0</v>
      </c>
      <c r="AL20" s="65">
        <f t="shared" si="5"/>
        <v>0</v>
      </c>
    </row>
    <row r="21" spans="1:38" x14ac:dyDescent="0.25">
      <c r="A21" s="66">
        <f t="shared" si="6"/>
        <v>14</v>
      </c>
      <c r="B21" s="69"/>
      <c r="C21" s="66" t="str">
        <f>IF(B21="","",VLOOKUP(B21,'Measure&amp;Incentive Picklist'!E:J,2,FALSE))</f>
        <v/>
      </c>
      <c r="D21" s="69"/>
      <c r="E21" s="70"/>
      <c r="F21" s="84"/>
      <c r="G21" s="70"/>
      <c r="H21" s="70"/>
      <c r="I21" s="70"/>
      <c r="J21" s="70"/>
      <c r="K21" s="220"/>
      <c r="L21" s="220"/>
      <c r="M21" s="69"/>
      <c r="N21" s="65" t="e">
        <f>VLOOKUP(M21,'HVAC Picklist'!$A$2:$C$61,3,FALSE)</f>
        <v>#N/A</v>
      </c>
      <c r="O21" s="65" t="e">
        <f>VLOOKUP(M21,'HVAC Picklist'!$A$2:$D$61,4,FALSE)</f>
        <v>#N/A</v>
      </c>
      <c r="P21" s="69"/>
      <c r="Q21" s="83"/>
      <c r="V21" s="69"/>
      <c r="W21" s="69"/>
      <c r="X21" s="71"/>
      <c r="Y21" s="71"/>
      <c r="Z21" s="72" t="str">
        <f t="shared" si="1"/>
        <v/>
      </c>
      <c r="AA21" s="85" t="str">
        <f>IFERROR(MIN(VLOOKUP($B21,'Measure&amp;Incentive Picklist'!$E:$J,5,FALSE)*E21*F21,Z21),"")</f>
        <v/>
      </c>
      <c r="AB21" s="127"/>
      <c r="AC21" s="65">
        <f t="shared" si="2"/>
        <v>0</v>
      </c>
      <c r="AD21" s="65">
        <f t="shared" si="0"/>
        <v>0</v>
      </c>
      <c r="AG21" s="188" t="str">
        <f t="shared" si="3"/>
        <v/>
      </c>
      <c r="AH21" s="188"/>
      <c r="AI21" s="19" t="s">
        <v>196</v>
      </c>
      <c r="AK21" s="65">
        <f t="shared" si="4"/>
        <v>0</v>
      </c>
      <c r="AL21" s="65">
        <f t="shared" si="5"/>
        <v>0</v>
      </c>
    </row>
    <row r="22" spans="1:38" x14ac:dyDescent="0.25">
      <c r="A22" s="66">
        <f t="shared" si="6"/>
        <v>15</v>
      </c>
      <c r="B22" s="69"/>
      <c r="C22" s="66" t="str">
        <f>IF(B22="","",VLOOKUP(B22,'Measure&amp;Incentive Picklist'!E:J,2,FALSE))</f>
        <v/>
      </c>
      <c r="D22" s="69"/>
      <c r="E22" s="70"/>
      <c r="F22" s="84"/>
      <c r="G22" s="70"/>
      <c r="H22" s="70"/>
      <c r="I22" s="70"/>
      <c r="J22" s="70"/>
      <c r="K22" s="220"/>
      <c r="L22" s="220"/>
      <c r="M22" s="69"/>
      <c r="N22" s="65" t="e">
        <f>VLOOKUP(M22,'HVAC Picklist'!$A$2:$C$61,3,FALSE)</f>
        <v>#N/A</v>
      </c>
      <c r="O22" s="65" t="e">
        <f>VLOOKUP(M22,'HVAC Picklist'!$A$2:$D$61,4,FALSE)</f>
        <v>#N/A</v>
      </c>
      <c r="P22" s="69"/>
      <c r="Q22" s="83"/>
      <c r="V22" s="69"/>
      <c r="W22" s="69"/>
      <c r="X22" s="71"/>
      <c r="Y22" s="71"/>
      <c r="Z22" s="72" t="str">
        <f t="shared" si="1"/>
        <v/>
      </c>
      <c r="AA22" s="85" t="str">
        <f>IFERROR(MIN(VLOOKUP($B22,'Measure&amp;Incentive Picklist'!$E:$J,5,FALSE)*E22*F22,Z22),"")</f>
        <v/>
      </c>
      <c r="AB22" s="127"/>
      <c r="AC22" s="65">
        <f t="shared" si="2"/>
        <v>0</v>
      </c>
      <c r="AD22" s="65">
        <f t="shared" si="0"/>
        <v>0</v>
      </c>
      <c r="AG22" s="188" t="str">
        <f t="shared" si="3"/>
        <v/>
      </c>
      <c r="AH22" s="188"/>
      <c r="AI22" s="19" t="s">
        <v>197</v>
      </c>
      <c r="AK22" s="65">
        <f t="shared" si="4"/>
        <v>0</v>
      </c>
      <c r="AL22" s="65">
        <f t="shared" si="5"/>
        <v>0</v>
      </c>
    </row>
    <row r="23" spans="1:38" x14ac:dyDescent="0.25">
      <c r="A23" s="66">
        <f t="shared" si="6"/>
        <v>16</v>
      </c>
      <c r="B23" s="69"/>
      <c r="C23" s="66" t="str">
        <f>IF(B23="","",VLOOKUP(B23,'Measure&amp;Incentive Picklist'!E:J,2,FALSE))</f>
        <v/>
      </c>
      <c r="D23" s="69"/>
      <c r="E23" s="70"/>
      <c r="F23" s="84"/>
      <c r="G23" s="70"/>
      <c r="H23" s="70"/>
      <c r="I23" s="70"/>
      <c r="J23" s="70"/>
      <c r="K23" s="220"/>
      <c r="L23" s="220"/>
      <c r="M23" s="69"/>
      <c r="N23" s="65" t="e">
        <f>VLOOKUP(M23,'HVAC Picklist'!$A$2:$C$61,3,FALSE)</f>
        <v>#N/A</v>
      </c>
      <c r="O23" s="65" t="e">
        <f>VLOOKUP(M23,'HVAC Picklist'!$A$2:$D$61,4,FALSE)</f>
        <v>#N/A</v>
      </c>
      <c r="P23" s="69"/>
      <c r="Q23" s="83"/>
      <c r="V23" s="69"/>
      <c r="W23" s="69"/>
      <c r="X23" s="71"/>
      <c r="Y23" s="71"/>
      <c r="Z23" s="72" t="str">
        <f t="shared" si="1"/>
        <v/>
      </c>
      <c r="AA23" s="85" t="str">
        <f>IFERROR(MIN(VLOOKUP($B23,'Measure&amp;Incentive Picklist'!$E:$J,5,FALSE)*E23*F23,Z23),"")</f>
        <v/>
      </c>
      <c r="AB23" s="127"/>
      <c r="AC23" s="65">
        <f t="shared" si="2"/>
        <v>0</v>
      </c>
      <c r="AD23" s="65">
        <f t="shared" si="0"/>
        <v>0</v>
      </c>
      <c r="AG23" s="188" t="str">
        <f t="shared" si="3"/>
        <v/>
      </c>
      <c r="AH23" s="188"/>
      <c r="AI23" s="19" t="s">
        <v>199</v>
      </c>
      <c r="AK23" s="65">
        <f t="shared" si="4"/>
        <v>0</v>
      </c>
      <c r="AL23" s="65">
        <f t="shared" si="5"/>
        <v>0</v>
      </c>
    </row>
    <row r="24" spans="1:38" x14ac:dyDescent="0.25">
      <c r="A24" s="66">
        <f t="shared" si="6"/>
        <v>17</v>
      </c>
      <c r="B24" s="69"/>
      <c r="C24" s="66" t="str">
        <f>IF(B24="","",VLOOKUP(B24,'Measure&amp;Incentive Picklist'!E:J,2,FALSE))</f>
        <v/>
      </c>
      <c r="D24" s="69"/>
      <c r="E24" s="70"/>
      <c r="F24" s="84"/>
      <c r="G24" s="70"/>
      <c r="H24" s="70"/>
      <c r="I24" s="70"/>
      <c r="J24" s="70"/>
      <c r="K24" s="220"/>
      <c r="L24" s="220"/>
      <c r="M24" s="69"/>
      <c r="N24" s="65" t="e">
        <f>VLOOKUP(M24,'HVAC Picklist'!$A$2:$C$61,3,FALSE)</f>
        <v>#N/A</v>
      </c>
      <c r="O24" s="65" t="e">
        <f>VLOOKUP(M24,'HVAC Picklist'!$A$2:$D$61,4,FALSE)</f>
        <v>#N/A</v>
      </c>
      <c r="P24" s="69"/>
      <c r="Q24" s="83"/>
      <c r="V24" s="69"/>
      <c r="W24" s="69"/>
      <c r="X24" s="71"/>
      <c r="Y24" s="71"/>
      <c r="Z24" s="72" t="str">
        <f t="shared" si="1"/>
        <v/>
      </c>
      <c r="AA24" s="85" t="str">
        <f>IFERROR(MIN(VLOOKUP($B24,'Measure&amp;Incentive Picklist'!$E:$J,5,FALSE)*E24*F24,Z24),"")</f>
        <v/>
      </c>
      <c r="AB24" s="127"/>
      <c r="AC24" s="65">
        <f t="shared" si="2"/>
        <v>0</v>
      </c>
      <c r="AD24" s="65">
        <f t="shared" si="0"/>
        <v>0</v>
      </c>
      <c r="AG24" s="188" t="str">
        <f t="shared" si="3"/>
        <v/>
      </c>
      <c r="AH24" s="188"/>
      <c r="AI24" s="19" t="s">
        <v>200</v>
      </c>
      <c r="AK24" s="65">
        <f t="shared" si="4"/>
        <v>0</v>
      </c>
      <c r="AL24" s="65">
        <f t="shared" si="5"/>
        <v>0</v>
      </c>
    </row>
    <row r="25" spans="1:38" x14ac:dyDescent="0.25">
      <c r="A25" s="66">
        <f t="shared" si="6"/>
        <v>18</v>
      </c>
      <c r="B25" s="69"/>
      <c r="C25" s="66" t="str">
        <f>IF(B25="","",VLOOKUP(B25,'Measure&amp;Incentive Picklist'!E:J,2,FALSE))</f>
        <v/>
      </c>
      <c r="D25" s="69"/>
      <c r="E25" s="70"/>
      <c r="F25" s="84"/>
      <c r="G25" s="70"/>
      <c r="H25" s="70"/>
      <c r="I25" s="70"/>
      <c r="J25" s="70"/>
      <c r="K25" s="220"/>
      <c r="L25" s="220"/>
      <c r="M25" s="69"/>
      <c r="N25" s="65" t="e">
        <f>VLOOKUP(M25,'HVAC Picklist'!$A$2:$C$61,3,FALSE)</f>
        <v>#N/A</v>
      </c>
      <c r="O25" s="65" t="e">
        <f>VLOOKUP(M25,'HVAC Picklist'!$A$2:$D$61,4,FALSE)</f>
        <v>#N/A</v>
      </c>
      <c r="P25" s="69"/>
      <c r="Q25" s="83"/>
      <c r="V25" s="69"/>
      <c r="W25" s="69"/>
      <c r="X25" s="71"/>
      <c r="Y25" s="71"/>
      <c r="Z25" s="72" t="str">
        <f t="shared" si="1"/>
        <v/>
      </c>
      <c r="AA25" s="85" t="str">
        <f>IFERROR(MIN(VLOOKUP($B25,'Measure&amp;Incentive Picklist'!$E:$J,5,FALSE)*E25*F25,Z25),"")</f>
        <v/>
      </c>
      <c r="AB25" s="127"/>
      <c r="AC25" s="65">
        <f t="shared" si="2"/>
        <v>0</v>
      </c>
      <c r="AD25" s="65">
        <f t="shared" si="0"/>
        <v>0</v>
      </c>
      <c r="AG25" s="188" t="str">
        <f t="shared" si="3"/>
        <v/>
      </c>
      <c r="AH25" s="188"/>
      <c r="AI25" s="19" t="s">
        <v>201</v>
      </c>
      <c r="AK25" s="65">
        <f t="shared" si="4"/>
        <v>0</v>
      </c>
      <c r="AL25" s="65">
        <f t="shared" si="5"/>
        <v>0</v>
      </c>
    </row>
    <row r="26" spans="1:38" x14ac:dyDescent="0.25">
      <c r="A26" s="66">
        <f t="shared" si="6"/>
        <v>19</v>
      </c>
      <c r="B26" s="69"/>
      <c r="C26" s="66" t="str">
        <f>IF(B26="","",VLOOKUP(B26,'Measure&amp;Incentive Picklist'!E:J,2,FALSE))</f>
        <v/>
      </c>
      <c r="D26" s="69"/>
      <c r="E26" s="70"/>
      <c r="F26" s="84"/>
      <c r="G26" s="70"/>
      <c r="H26" s="70"/>
      <c r="I26" s="70"/>
      <c r="J26" s="70"/>
      <c r="K26" s="220"/>
      <c r="L26" s="70"/>
      <c r="M26" s="69"/>
      <c r="N26" s="65" t="e">
        <f>VLOOKUP(M26,'HVAC Picklist'!$A$2:$C$61,3,FALSE)</f>
        <v>#N/A</v>
      </c>
      <c r="O26" s="65" t="e">
        <f>VLOOKUP(M26,'HVAC Picklist'!$A$2:$D$61,4,FALSE)</f>
        <v>#N/A</v>
      </c>
      <c r="P26" s="69"/>
      <c r="Q26" s="83"/>
      <c r="V26" s="69"/>
      <c r="W26" s="69"/>
      <c r="X26" s="71"/>
      <c r="Y26" s="71"/>
      <c r="Z26" s="72" t="str">
        <f t="shared" si="1"/>
        <v/>
      </c>
      <c r="AA26" s="85" t="str">
        <f>IFERROR(MIN(VLOOKUP($B26,'Measure&amp;Incentive Picklist'!$E:$J,5,FALSE)*E26*F26,Z26),"")</f>
        <v/>
      </c>
      <c r="AB26" s="127"/>
      <c r="AC26" s="65">
        <f t="shared" si="2"/>
        <v>0</v>
      </c>
      <c r="AD26" s="65">
        <f t="shared" si="0"/>
        <v>0</v>
      </c>
      <c r="AG26" s="188" t="str">
        <f t="shared" si="3"/>
        <v/>
      </c>
      <c r="AH26" s="188"/>
      <c r="AI26" s="19" t="s">
        <v>230</v>
      </c>
      <c r="AK26" s="65">
        <f t="shared" si="4"/>
        <v>0</v>
      </c>
      <c r="AL26" s="65">
        <f t="shared" si="5"/>
        <v>0</v>
      </c>
    </row>
    <row r="27" spans="1:38" x14ac:dyDescent="0.25">
      <c r="A27" s="66">
        <f t="shared" si="6"/>
        <v>20</v>
      </c>
      <c r="B27" s="69"/>
      <c r="C27" s="66" t="str">
        <f>IF(B27="","",VLOOKUP(B27,'Measure&amp;Incentive Picklist'!E:J,2,FALSE))</f>
        <v/>
      </c>
      <c r="D27" s="69"/>
      <c r="E27" s="70"/>
      <c r="F27" s="84"/>
      <c r="G27" s="70"/>
      <c r="H27" s="70"/>
      <c r="I27" s="70"/>
      <c r="J27" s="70"/>
      <c r="K27" s="220"/>
      <c r="L27" s="70"/>
      <c r="M27" s="69"/>
      <c r="N27" s="65" t="e">
        <f>VLOOKUP(M27,'HVAC Picklist'!$A$2:$C$61,3,FALSE)</f>
        <v>#N/A</v>
      </c>
      <c r="O27" s="65" t="e">
        <f>VLOOKUP(M27,'HVAC Picklist'!$A$2:$D$61,4,FALSE)</f>
        <v>#N/A</v>
      </c>
      <c r="P27" s="69"/>
      <c r="Q27" s="83"/>
      <c r="V27" s="69"/>
      <c r="W27" s="69"/>
      <c r="X27" s="71"/>
      <c r="Y27" s="71"/>
      <c r="Z27" s="72" t="str">
        <f t="shared" si="1"/>
        <v/>
      </c>
      <c r="AA27" s="85" t="str">
        <f>IFERROR(MIN(VLOOKUP($B27,'Measure&amp;Incentive Picklist'!$E:$J,5,FALSE)*E27*F27,Z27),"")</f>
        <v/>
      </c>
      <c r="AB27" s="127"/>
      <c r="AC27" s="65">
        <f t="shared" si="2"/>
        <v>0</v>
      </c>
      <c r="AD27" s="65">
        <f t="shared" si="0"/>
        <v>0</v>
      </c>
      <c r="AG27" s="188" t="str">
        <f t="shared" si="3"/>
        <v/>
      </c>
      <c r="AH27" s="188"/>
      <c r="AI27" s="19" t="s">
        <v>231</v>
      </c>
      <c r="AK27" s="65">
        <f t="shared" si="4"/>
        <v>0</v>
      </c>
      <c r="AL27" s="65">
        <f t="shared" si="5"/>
        <v>0</v>
      </c>
    </row>
    <row r="28" spans="1:38" x14ac:dyDescent="0.25">
      <c r="A28" s="66">
        <f t="shared" si="6"/>
        <v>21</v>
      </c>
      <c r="B28" s="69"/>
      <c r="C28" s="66" t="str">
        <f>IF(B28="","",VLOOKUP(B28,'Measure&amp;Incentive Picklist'!E:J,2,FALSE))</f>
        <v/>
      </c>
      <c r="D28" s="69"/>
      <c r="E28" s="70"/>
      <c r="F28" s="84"/>
      <c r="G28" s="70"/>
      <c r="H28" s="70"/>
      <c r="I28" s="70"/>
      <c r="J28" s="70"/>
      <c r="K28" s="220"/>
      <c r="L28" s="70"/>
      <c r="M28" s="69"/>
      <c r="N28" s="65" t="e">
        <f>VLOOKUP(M28,'HVAC Picklist'!$A$2:$C$61,3,FALSE)</f>
        <v>#N/A</v>
      </c>
      <c r="O28" s="65" t="e">
        <f>VLOOKUP(M28,'HVAC Picklist'!$A$2:$D$61,4,FALSE)</f>
        <v>#N/A</v>
      </c>
      <c r="P28" s="69"/>
      <c r="Q28" s="83"/>
      <c r="V28" s="69"/>
      <c r="W28" s="69"/>
      <c r="X28" s="71"/>
      <c r="Y28" s="71"/>
      <c r="Z28" s="72" t="str">
        <f t="shared" si="1"/>
        <v/>
      </c>
      <c r="AA28" s="85" t="str">
        <f>IFERROR(MIN(VLOOKUP($B28,'Measure&amp;Incentive Picklist'!$E:$J,5,FALSE)*E28*F28,Z28),"")</f>
        <v/>
      </c>
      <c r="AB28" s="127"/>
      <c r="AC28" s="65">
        <f t="shared" si="2"/>
        <v>0</v>
      </c>
      <c r="AD28" s="65">
        <f t="shared" si="0"/>
        <v>0</v>
      </c>
      <c r="AG28" s="188" t="str">
        <f t="shared" si="3"/>
        <v/>
      </c>
      <c r="AH28" s="188"/>
      <c r="AI28" s="19" t="s">
        <v>202</v>
      </c>
      <c r="AK28" s="65">
        <f t="shared" si="4"/>
        <v>0</v>
      </c>
      <c r="AL28" s="65">
        <f t="shared" si="5"/>
        <v>0</v>
      </c>
    </row>
    <row r="29" spans="1:38" x14ac:dyDescent="0.25">
      <c r="A29" s="66">
        <f t="shared" si="6"/>
        <v>22</v>
      </c>
      <c r="B29" s="69"/>
      <c r="C29" s="66" t="str">
        <f>IF(B29="","",VLOOKUP(B29,'Measure&amp;Incentive Picklist'!E:J,2,FALSE))</f>
        <v/>
      </c>
      <c r="D29" s="69"/>
      <c r="E29" s="70"/>
      <c r="F29" s="84"/>
      <c r="G29" s="70"/>
      <c r="H29" s="70"/>
      <c r="I29" s="70"/>
      <c r="J29" s="70"/>
      <c r="K29" s="220"/>
      <c r="L29" s="70"/>
      <c r="M29" s="69"/>
      <c r="N29" s="65" t="e">
        <f>VLOOKUP(M29,'HVAC Picklist'!$A$2:$C$61,3,FALSE)</f>
        <v>#N/A</v>
      </c>
      <c r="O29" s="65" t="e">
        <f>VLOOKUP(M29,'HVAC Picklist'!$A$2:$D$61,4,FALSE)</f>
        <v>#N/A</v>
      </c>
      <c r="P29" s="69"/>
      <c r="Q29" s="83"/>
      <c r="V29" s="69"/>
      <c r="W29" s="69"/>
      <c r="X29" s="71"/>
      <c r="Y29" s="71"/>
      <c r="Z29" s="72" t="str">
        <f t="shared" si="1"/>
        <v/>
      </c>
      <c r="AA29" s="85" t="str">
        <f>IFERROR(MIN(VLOOKUP($B29,'Measure&amp;Incentive Picklist'!$E:$J,5,FALSE)*E29*F29,Z29),"")</f>
        <v/>
      </c>
      <c r="AB29" s="127"/>
      <c r="AC29" s="65">
        <f t="shared" si="2"/>
        <v>0</v>
      </c>
      <c r="AD29" s="65">
        <f t="shared" si="0"/>
        <v>0</v>
      </c>
      <c r="AG29" s="188" t="str">
        <f t="shared" si="3"/>
        <v/>
      </c>
      <c r="AH29" s="188"/>
      <c r="AI29" s="19" t="s">
        <v>203</v>
      </c>
      <c r="AK29" s="65">
        <f t="shared" si="4"/>
        <v>0</v>
      </c>
      <c r="AL29" s="65">
        <f t="shared" si="5"/>
        <v>0</v>
      </c>
    </row>
    <row r="30" spans="1:38" x14ac:dyDescent="0.25">
      <c r="A30" s="66">
        <f t="shared" si="6"/>
        <v>23</v>
      </c>
      <c r="B30" s="69"/>
      <c r="C30" s="66" t="str">
        <f>IF(B30="","",VLOOKUP(B30,'Measure&amp;Incentive Picklist'!E:J,2,FALSE))</f>
        <v/>
      </c>
      <c r="D30" s="69"/>
      <c r="E30" s="70"/>
      <c r="F30" s="84"/>
      <c r="G30" s="70"/>
      <c r="H30" s="70"/>
      <c r="I30" s="70"/>
      <c r="J30" s="70"/>
      <c r="K30" s="220"/>
      <c r="L30" s="70"/>
      <c r="M30" s="69"/>
      <c r="N30" s="65" t="e">
        <f>VLOOKUP(M30,'HVAC Picklist'!$A$2:$C$61,3,FALSE)</f>
        <v>#N/A</v>
      </c>
      <c r="O30" s="65" t="e">
        <f>VLOOKUP(M30,'HVAC Picklist'!$A$2:$D$61,4,FALSE)</f>
        <v>#N/A</v>
      </c>
      <c r="P30" s="69"/>
      <c r="Q30" s="83"/>
      <c r="V30" s="69"/>
      <c r="W30" s="69"/>
      <c r="X30" s="71"/>
      <c r="Y30" s="71"/>
      <c r="Z30" s="72" t="str">
        <f t="shared" si="1"/>
        <v/>
      </c>
      <c r="AA30" s="85" t="str">
        <f>IFERROR(MIN(VLOOKUP($B30,'Measure&amp;Incentive Picklist'!$E:$J,5,FALSE)*E30*F30,Z30),"")</f>
        <v/>
      </c>
      <c r="AB30" s="127"/>
      <c r="AC30" s="65">
        <f t="shared" si="2"/>
        <v>0</v>
      </c>
      <c r="AD30" s="65">
        <f t="shared" si="0"/>
        <v>0</v>
      </c>
      <c r="AG30" s="188" t="str">
        <f t="shared" si="3"/>
        <v/>
      </c>
      <c r="AH30" s="188"/>
      <c r="AI30" s="19" t="s">
        <v>204</v>
      </c>
      <c r="AK30" s="65">
        <f t="shared" si="4"/>
        <v>0</v>
      </c>
      <c r="AL30" s="65">
        <f t="shared" si="5"/>
        <v>0</v>
      </c>
    </row>
    <row r="31" spans="1:38" x14ac:dyDescent="0.25">
      <c r="A31" s="66">
        <f t="shared" si="6"/>
        <v>24</v>
      </c>
      <c r="B31" s="69"/>
      <c r="C31" s="66" t="str">
        <f>IF(B31="","",VLOOKUP(B31,'Measure&amp;Incentive Picklist'!E:J,2,FALSE))</f>
        <v/>
      </c>
      <c r="D31" s="69"/>
      <c r="E31" s="70"/>
      <c r="F31" s="84"/>
      <c r="G31" s="70"/>
      <c r="H31" s="70"/>
      <c r="I31" s="70"/>
      <c r="J31" s="70"/>
      <c r="K31" s="220"/>
      <c r="L31" s="70"/>
      <c r="M31" s="69"/>
      <c r="N31" s="65" t="e">
        <f>VLOOKUP(M31,'HVAC Picklist'!$A$2:$C$61,3,FALSE)</f>
        <v>#N/A</v>
      </c>
      <c r="O31" s="65" t="e">
        <f>VLOOKUP(M31,'HVAC Picklist'!$A$2:$D$61,4,FALSE)</f>
        <v>#N/A</v>
      </c>
      <c r="P31" s="69"/>
      <c r="Q31" s="83"/>
      <c r="V31" s="69"/>
      <c r="W31" s="69"/>
      <c r="X31" s="71"/>
      <c r="Y31" s="71"/>
      <c r="Z31" s="72" t="str">
        <f t="shared" si="1"/>
        <v/>
      </c>
      <c r="AA31" s="85" t="str">
        <f>IFERROR(MIN(VLOOKUP($B31,'Measure&amp;Incentive Picklist'!$E:$J,5,FALSE)*E31*F31,Z31),"")</f>
        <v/>
      </c>
      <c r="AB31" s="127"/>
      <c r="AC31" s="65">
        <f t="shared" si="2"/>
        <v>0</v>
      </c>
      <c r="AD31" s="65">
        <f t="shared" si="0"/>
        <v>0</v>
      </c>
      <c r="AG31" s="188" t="str">
        <f t="shared" si="3"/>
        <v/>
      </c>
      <c r="AH31" s="188"/>
      <c r="AI31" s="19" t="s">
        <v>205</v>
      </c>
      <c r="AK31" s="65">
        <f t="shared" si="4"/>
        <v>0</v>
      </c>
      <c r="AL31" s="65">
        <f t="shared" si="5"/>
        <v>0</v>
      </c>
    </row>
    <row r="32" spans="1:38" x14ac:dyDescent="0.25">
      <c r="A32" s="66">
        <f t="shared" si="6"/>
        <v>25</v>
      </c>
      <c r="B32" s="69"/>
      <c r="C32" s="66" t="str">
        <f>IF(B32="","",VLOOKUP(B32,'Measure&amp;Incentive Picklist'!E:J,2,FALSE))</f>
        <v/>
      </c>
      <c r="D32" s="69"/>
      <c r="E32" s="70"/>
      <c r="F32" s="84"/>
      <c r="G32" s="70"/>
      <c r="H32" s="70"/>
      <c r="I32" s="70"/>
      <c r="J32" s="70"/>
      <c r="K32" s="220"/>
      <c r="L32" s="70"/>
      <c r="M32" s="69"/>
      <c r="N32" s="65" t="e">
        <f>VLOOKUP(M32,'HVAC Picklist'!$A$2:$C$61,3,FALSE)</f>
        <v>#N/A</v>
      </c>
      <c r="O32" s="65" t="e">
        <f>VLOOKUP(M32,'HVAC Picklist'!$A$2:$D$61,4,FALSE)</f>
        <v>#N/A</v>
      </c>
      <c r="P32" s="69"/>
      <c r="Q32" s="83"/>
      <c r="V32" s="69"/>
      <c r="W32" s="69"/>
      <c r="X32" s="71"/>
      <c r="Y32" s="71"/>
      <c r="Z32" s="72" t="str">
        <f t="shared" si="1"/>
        <v/>
      </c>
      <c r="AA32" s="85" t="str">
        <f>IFERROR(MIN(VLOOKUP($B32,'Measure&amp;Incentive Picklist'!$E:$J,5,FALSE)*E32*F32,Z32),"")</f>
        <v/>
      </c>
      <c r="AB32" s="127"/>
      <c r="AC32" s="65">
        <f t="shared" si="2"/>
        <v>0</v>
      </c>
      <c r="AD32" s="65">
        <f t="shared" si="0"/>
        <v>0</v>
      </c>
      <c r="AG32" s="188" t="str">
        <f t="shared" si="3"/>
        <v/>
      </c>
      <c r="AH32" s="188"/>
      <c r="AI32" s="19" t="s">
        <v>206</v>
      </c>
      <c r="AK32" s="65">
        <f t="shared" si="4"/>
        <v>0</v>
      </c>
      <c r="AL32" s="65">
        <f t="shared" si="5"/>
        <v>0</v>
      </c>
    </row>
    <row r="33" spans="1:38" x14ac:dyDescent="0.25">
      <c r="A33" s="66">
        <f t="shared" si="6"/>
        <v>26</v>
      </c>
      <c r="B33" s="69"/>
      <c r="C33" s="66" t="str">
        <f>IF(B33="","",VLOOKUP(B33,'Measure&amp;Incentive Picklist'!E:J,2,FALSE))</f>
        <v/>
      </c>
      <c r="D33" s="69"/>
      <c r="E33" s="70"/>
      <c r="F33" s="84"/>
      <c r="G33" s="70"/>
      <c r="H33" s="70"/>
      <c r="I33" s="70"/>
      <c r="J33" s="70"/>
      <c r="K33" s="220"/>
      <c r="L33" s="70"/>
      <c r="M33" s="69"/>
      <c r="N33" s="65" t="e">
        <f>VLOOKUP(M33,'HVAC Picklist'!$A$2:$C$61,3,FALSE)</f>
        <v>#N/A</v>
      </c>
      <c r="O33" s="65" t="e">
        <f>VLOOKUP(M33,'HVAC Picklist'!$A$2:$D$61,4,FALSE)</f>
        <v>#N/A</v>
      </c>
      <c r="P33" s="69"/>
      <c r="Q33" s="83"/>
      <c r="V33" s="69"/>
      <c r="W33" s="69"/>
      <c r="X33" s="71"/>
      <c r="Y33" s="71"/>
      <c r="Z33" s="72" t="str">
        <f t="shared" si="1"/>
        <v/>
      </c>
      <c r="AA33" s="85" t="str">
        <f>IFERROR(MIN(VLOOKUP($B33,'Measure&amp;Incentive Picklist'!$E:$J,5,FALSE)*E33*F33,Z33),"")</f>
        <v/>
      </c>
      <c r="AB33" s="127"/>
      <c r="AC33" s="65">
        <f t="shared" si="2"/>
        <v>0</v>
      </c>
      <c r="AD33" s="65">
        <f t="shared" si="0"/>
        <v>0</v>
      </c>
      <c r="AG33" s="188" t="str">
        <f t="shared" si="3"/>
        <v/>
      </c>
      <c r="AI33" s="19" t="s">
        <v>207</v>
      </c>
      <c r="AK33" s="65">
        <f t="shared" si="4"/>
        <v>0</v>
      </c>
      <c r="AL33" s="65">
        <f t="shared" si="5"/>
        <v>0</v>
      </c>
    </row>
    <row r="34" spans="1:38" x14ac:dyDescent="0.25">
      <c r="A34" s="66">
        <f t="shared" si="6"/>
        <v>27</v>
      </c>
      <c r="B34" s="69"/>
      <c r="C34" s="66" t="str">
        <f>IF(B34="","",VLOOKUP(B34,'Measure&amp;Incentive Picklist'!E:J,2,FALSE))</f>
        <v/>
      </c>
      <c r="D34" s="69"/>
      <c r="E34" s="70"/>
      <c r="F34" s="84"/>
      <c r="G34" s="70"/>
      <c r="H34" s="70"/>
      <c r="I34" s="70"/>
      <c r="J34" s="70"/>
      <c r="K34" s="220"/>
      <c r="L34" s="70"/>
      <c r="M34" s="69"/>
      <c r="N34" s="65" t="e">
        <f>VLOOKUP(M34,'HVAC Picklist'!$A$2:$C$61,3,FALSE)</f>
        <v>#N/A</v>
      </c>
      <c r="O34" s="65" t="e">
        <f>VLOOKUP(M34,'HVAC Picklist'!$A$2:$D$61,4,FALSE)</f>
        <v>#N/A</v>
      </c>
      <c r="P34" s="69"/>
      <c r="Q34" s="83"/>
      <c r="V34" s="69"/>
      <c r="W34" s="69"/>
      <c r="X34" s="71"/>
      <c r="Y34" s="71"/>
      <c r="Z34" s="72" t="str">
        <f t="shared" si="1"/>
        <v/>
      </c>
      <c r="AA34" s="85" t="str">
        <f>IFERROR(MIN(VLOOKUP($B34,'Measure&amp;Incentive Picklist'!$E:$J,5,FALSE)*E34*F34,Z34),"")</f>
        <v/>
      </c>
      <c r="AB34" s="127"/>
      <c r="AC34" s="65">
        <f t="shared" si="2"/>
        <v>0</v>
      </c>
      <c r="AD34" s="65">
        <f t="shared" si="0"/>
        <v>0</v>
      </c>
      <c r="AG34" s="188" t="str">
        <f t="shared" si="3"/>
        <v/>
      </c>
      <c r="AI34" s="19" t="s">
        <v>208</v>
      </c>
      <c r="AK34" s="65">
        <f t="shared" si="4"/>
        <v>0</v>
      </c>
      <c r="AL34" s="65">
        <f t="shared" si="5"/>
        <v>0</v>
      </c>
    </row>
    <row r="35" spans="1:38" x14ac:dyDescent="0.25">
      <c r="A35" s="66">
        <f t="shared" si="6"/>
        <v>28</v>
      </c>
      <c r="B35" s="69"/>
      <c r="C35" s="66" t="str">
        <f>IF(B35="","",VLOOKUP(B35,'Measure&amp;Incentive Picklist'!E:J,2,FALSE))</f>
        <v/>
      </c>
      <c r="D35" s="69"/>
      <c r="E35" s="70"/>
      <c r="F35" s="84"/>
      <c r="G35" s="70"/>
      <c r="H35" s="70"/>
      <c r="I35" s="70"/>
      <c r="J35" s="70"/>
      <c r="K35" s="220"/>
      <c r="L35" s="70"/>
      <c r="M35" s="69"/>
      <c r="N35" s="65" t="e">
        <f>VLOOKUP(M35,'HVAC Picklist'!$A$2:$C$61,3,FALSE)</f>
        <v>#N/A</v>
      </c>
      <c r="O35" s="65" t="e">
        <f>VLOOKUP(M35,'HVAC Picklist'!$A$2:$D$61,4,FALSE)</f>
        <v>#N/A</v>
      </c>
      <c r="P35" s="69"/>
      <c r="Q35" s="83"/>
      <c r="V35" s="69"/>
      <c r="W35" s="69"/>
      <c r="X35" s="71"/>
      <c r="Y35" s="71"/>
      <c r="Z35" s="72" t="str">
        <f t="shared" si="1"/>
        <v/>
      </c>
      <c r="AA35" s="85" t="str">
        <f>IFERROR(MIN(VLOOKUP($B35,'Measure&amp;Incentive Picklist'!$E:$J,5,FALSE)*E35*F35,Z35),"")</f>
        <v/>
      </c>
      <c r="AB35" s="127"/>
      <c r="AC35" s="65">
        <f t="shared" si="2"/>
        <v>0</v>
      </c>
      <c r="AD35" s="65">
        <f t="shared" si="0"/>
        <v>0</v>
      </c>
      <c r="AG35" s="188" t="str">
        <f t="shared" si="3"/>
        <v/>
      </c>
      <c r="AI35" s="19" t="s">
        <v>209</v>
      </c>
      <c r="AK35" s="65">
        <f t="shared" si="4"/>
        <v>0</v>
      </c>
      <c r="AL35" s="65">
        <f t="shared" si="5"/>
        <v>0</v>
      </c>
    </row>
    <row r="36" spans="1:38" x14ac:dyDescent="0.25">
      <c r="A36" s="66">
        <f t="shared" si="6"/>
        <v>29</v>
      </c>
      <c r="B36" s="69"/>
      <c r="C36" s="66" t="str">
        <f>IF(B36="","",VLOOKUP(B36,'Measure&amp;Incentive Picklist'!E:J,2,FALSE))</f>
        <v/>
      </c>
      <c r="D36" s="69"/>
      <c r="E36" s="70"/>
      <c r="F36" s="84"/>
      <c r="G36" s="70"/>
      <c r="H36" s="70"/>
      <c r="I36" s="70"/>
      <c r="J36" s="70"/>
      <c r="K36" s="220"/>
      <c r="L36" s="70"/>
      <c r="M36" s="69"/>
      <c r="N36" s="65" t="e">
        <f>VLOOKUP(M36,'HVAC Picklist'!$A$2:$C$61,3,FALSE)</f>
        <v>#N/A</v>
      </c>
      <c r="O36" s="65" t="e">
        <f>VLOOKUP(M36,'HVAC Picklist'!$A$2:$D$61,4,FALSE)</f>
        <v>#N/A</v>
      </c>
      <c r="P36" s="69"/>
      <c r="Q36" s="83"/>
      <c r="V36" s="69"/>
      <c r="W36" s="69"/>
      <c r="X36" s="71"/>
      <c r="Y36" s="71"/>
      <c r="Z36" s="72" t="str">
        <f t="shared" si="1"/>
        <v/>
      </c>
      <c r="AA36" s="85" t="str">
        <f>IFERROR(MIN(VLOOKUP($B36,'Measure&amp;Incentive Picklist'!$E:$J,5,FALSE)*E36*F36,Z36),"")</f>
        <v/>
      </c>
      <c r="AB36" s="127"/>
      <c r="AC36" s="65">
        <f t="shared" si="2"/>
        <v>0</v>
      </c>
      <c r="AD36" s="65">
        <f t="shared" si="0"/>
        <v>0</v>
      </c>
      <c r="AG36" s="188" t="str">
        <f t="shared" si="3"/>
        <v/>
      </c>
      <c r="AI36" s="19" t="s">
        <v>210</v>
      </c>
      <c r="AK36" s="65">
        <f t="shared" si="4"/>
        <v>0</v>
      </c>
      <c r="AL36" s="65">
        <f t="shared" si="5"/>
        <v>0</v>
      </c>
    </row>
    <row r="37" spans="1:38" x14ac:dyDescent="0.25">
      <c r="A37" s="66">
        <f t="shared" si="6"/>
        <v>30</v>
      </c>
      <c r="B37" s="69"/>
      <c r="C37" s="66" t="str">
        <f>IF(B37="","",VLOOKUP(B37,'Measure&amp;Incentive Picklist'!E:J,2,FALSE))</f>
        <v/>
      </c>
      <c r="D37" s="69"/>
      <c r="E37" s="70"/>
      <c r="F37" s="84"/>
      <c r="G37" s="70"/>
      <c r="H37" s="70"/>
      <c r="I37" s="70"/>
      <c r="J37" s="70"/>
      <c r="K37" s="220"/>
      <c r="L37" s="70"/>
      <c r="M37" s="69"/>
      <c r="N37" s="65" t="e">
        <f>VLOOKUP(M37,'HVAC Picklist'!$A$2:$C$61,3,FALSE)</f>
        <v>#N/A</v>
      </c>
      <c r="O37" s="65" t="e">
        <f>VLOOKUP(M37,'HVAC Picklist'!$A$2:$D$61,4,FALSE)</f>
        <v>#N/A</v>
      </c>
      <c r="P37" s="69"/>
      <c r="Q37" s="83"/>
      <c r="V37" s="69"/>
      <c r="W37" s="69"/>
      <c r="X37" s="71"/>
      <c r="Y37" s="71"/>
      <c r="Z37" s="72" t="str">
        <f t="shared" si="1"/>
        <v/>
      </c>
      <c r="AA37" s="85" t="str">
        <f>IFERROR(MIN(VLOOKUP($B37,'Measure&amp;Incentive Picklist'!$E:$J,5,FALSE)*E37*F37,Z37),"")</f>
        <v/>
      </c>
      <c r="AB37" s="127"/>
      <c r="AC37" s="65">
        <f t="shared" si="2"/>
        <v>0</v>
      </c>
      <c r="AD37" s="65">
        <f t="shared" si="0"/>
        <v>0</v>
      </c>
      <c r="AG37" s="188" t="str">
        <f t="shared" si="3"/>
        <v/>
      </c>
      <c r="AI37" s="19" t="s">
        <v>211</v>
      </c>
      <c r="AK37" s="65">
        <f t="shared" si="4"/>
        <v>0</v>
      </c>
      <c r="AL37" s="65">
        <f t="shared" si="5"/>
        <v>0</v>
      </c>
    </row>
    <row r="38" spans="1:38" x14ac:dyDescent="0.25">
      <c r="A38" s="66">
        <f t="shared" si="6"/>
        <v>31</v>
      </c>
      <c r="B38" s="69"/>
      <c r="C38" s="66" t="str">
        <f>IF(B38="","",VLOOKUP(B38,'Measure&amp;Incentive Picklist'!E:J,2,FALSE))</f>
        <v/>
      </c>
      <c r="D38" s="69"/>
      <c r="E38" s="70"/>
      <c r="F38" s="84"/>
      <c r="G38" s="70"/>
      <c r="H38" s="70"/>
      <c r="I38" s="70"/>
      <c r="J38" s="70"/>
      <c r="K38" s="220"/>
      <c r="L38" s="70"/>
      <c r="M38" s="69"/>
      <c r="N38" s="65" t="e">
        <f>VLOOKUP(M38,'HVAC Picklist'!$A$2:$C$61,3,FALSE)</f>
        <v>#N/A</v>
      </c>
      <c r="O38" s="65" t="e">
        <f>VLOOKUP(M38,'HVAC Picklist'!$A$2:$D$61,4,FALSE)</f>
        <v>#N/A</v>
      </c>
      <c r="P38" s="69"/>
      <c r="Q38" s="83"/>
      <c r="V38" s="69"/>
      <c r="W38" s="69"/>
      <c r="X38" s="71"/>
      <c r="Y38" s="71"/>
      <c r="Z38" s="72" t="str">
        <f t="shared" si="1"/>
        <v/>
      </c>
      <c r="AA38" s="85" t="str">
        <f>IFERROR(MIN(VLOOKUP($B38,'Measure&amp;Incentive Picklist'!$E:$J,5,FALSE)*E38*F38,Z38),"")</f>
        <v/>
      </c>
      <c r="AB38" s="127"/>
      <c r="AC38" s="65">
        <f t="shared" si="2"/>
        <v>0</v>
      </c>
      <c r="AD38" s="65">
        <f t="shared" si="0"/>
        <v>0</v>
      </c>
      <c r="AG38" s="188" t="str">
        <f t="shared" si="3"/>
        <v/>
      </c>
      <c r="AI38" s="19" t="s">
        <v>212</v>
      </c>
      <c r="AK38" s="65">
        <f t="shared" si="4"/>
        <v>0</v>
      </c>
      <c r="AL38" s="65">
        <f t="shared" si="5"/>
        <v>0</v>
      </c>
    </row>
    <row r="39" spans="1:38" x14ac:dyDescent="0.25">
      <c r="A39" s="66">
        <f t="shared" si="6"/>
        <v>32</v>
      </c>
      <c r="B39" s="69"/>
      <c r="C39" s="66" t="str">
        <f>IF(B39="","",VLOOKUP(B39,'Measure&amp;Incentive Picklist'!E:J,2,FALSE))</f>
        <v/>
      </c>
      <c r="D39" s="69"/>
      <c r="E39" s="70"/>
      <c r="F39" s="84"/>
      <c r="G39" s="70"/>
      <c r="H39" s="70"/>
      <c r="I39" s="70"/>
      <c r="J39" s="70"/>
      <c r="K39" s="220"/>
      <c r="L39" s="70"/>
      <c r="M39" s="69"/>
      <c r="N39" s="65" t="e">
        <f>VLOOKUP(M39,'HVAC Picklist'!$A$2:$C$61,3,FALSE)</f>
        <v>#N/A</v>
      </c>
      <c r="O39" s="65" t="e">
        <f>VLOOKUP(M39,'HVAC Picklist'!$A$2:$D$61,4,FALSE)</f>
        <v>#N/A</v>
      </c>
      <c r="P39" s="69"/>
      <c r="Q39" s="83"/>
      <c r="V39" s="69"/>
      <c r="W39" s="69"/>
      <c r="X39" s="71"/>
      <c r="Y39" s="71"/>
      <c r="Z39" s="72" t="str">
        <f t="shared" si="1"/>
        <v/>
      </c>
      <c r="AA39" s="85" t="str">
        <f>IFERROR(MIN(VLOOKUP($B39,'Measure&amp;Incentive Picklist'!$E:$J,5,FALSE)*E39*F39,Z39),"")</f>
        <v/>
      </c>
      <c r="AB39" s="127"/>
      <c r="AC39" s="65">
        <f t="shared" si="2"/>
        <v>0</v>
      </c>
      <c r="AD39" s="65">
        <f t="shared" si="0"/>
        <v>0</v>
      </c>
      <c r="AG39" s="188" t="str">
        <f t="shared" si="3"/>
        <v/>
      </c>
      <c r="AI39" s="19" t="s">
        <v>213</v>
      </c>
      <c r="AK39" s="65">
        <f t="shared" si="4"/>
        <v>0</v>
      </c>
      <c r="AL39" s="65">
        <f t="shared" si="5"/>
        <v>0</v>
      </c>
    </row>
    <row r="40" spans="1:38" x14ac:dyDescent="0.25">
      <c r="A40" s="66">
        <f t="shared" si="6"/>
        <v>33</v>
      </c>
      <c r="B40" s="69"/>
      <c r="C40" s="66" t="str">
        <f>IF(B40="","",VLOOKUP(B40,'Measure&amp;Incentive Picklist'!E:J,2,FALSE))</f>
        <v/>
      </c>
      <c r="D40" s="69"/>
      <c r="E40" s="70"/>
      <c r="F40" s="84"/>
      <c r="G40" s="70"/>
      <c r="H40" s="70"/>
      <c r="I40" s="70"/>
      <c r="J40" s="70"/>
      <c r="K40" s="220"/>
      <c r="L40" s="70"/>
      <c r="M40" s="69"/>
      <c r="N40" s="65" t="e">
        <f>VLOOKUP(M40,'HVAC Picklist'!$A$2:$C$61,3,FALSE)</f>
        <v>#N/A</v>
      </c>
      <c r="O40" s="65" t="e">
        <f>VLOOKUP(M40,'HVAC Picklist'!$A$2:$D$61,4,FALSE)</f>
        <v>#N/A</v>
      </c>
      <c r="P40" s="69"/>
      <c r="Q40" s="83"/>
      <c r="V40" s="69"/>
      <c r="W40" s="69"/>
      <c r="X40" s="71"/>
      <c r="Y40" s="71"/>
      <c r="Z40" s="72" t="str">
        <f t="shared" si="1"/>
        <v/>
      </c>
      <c r="AA40" s="85" t="str">
        <f>IFERROR(MIN(VLOOKUP($B40,'Measure&amp;Incentive Picklist'!$E:$J,5,FALSE)*E40*F40,Z40),"")</f>
        <v/>
      </c>
      <c r="AB40" s="127"/>
      <c r="AC40" s="65">
        <f t="shared" si="2"/>
        <v>0</v>
      </c>
      <c r="AD40" s="65">
        <f t="shared" ref="AD40:AD71" si="7">IF(AND(B40&gt;0,ISERROR(AC40)),1,0)</f>
        <v>0</v>
      </c>
      <c r="AG40" s="188" t="str">
        <f t="shared" si="3"/>
        <v/>
      </c>
      <c r="AI40" s="19" t="s">
        <v>214</v>
      </c>
      <c r="AK40" s="65">
        <f t="shared" si="4"/>
        <v>0</v>
      </c>
      <c r="AL40" s="65">
        <f t="shared" si="5"/>
        <v>0</v>
      </c>
    </row>
    <row r="41" spans="1:38" x14ac:dyDescent="0.25">
      <c r="A41" s="66">
        <f t="shared" si="6"/>
        <v>34</v>
      </c>
      <c r="B41" s="69"/>
      <c r="C41" s="66" t="str">
        <f>IF(B41="","",VLOOKUP(B41,'Measure&amp;Incentive Picklist'!E:J,2,FALSE))</f>
        <v/>
      </c>
      <c r="D41" s="69"/>
      <c r="E41" s="70"/>
      <c r="F41" s="84"/>
      <c r="G41" s="70"/>
      <c r="H41" s="70"/>
      <c r="I41" s="70"/>
      <c r="J41" s="70"/>
      <c r="K41" s="220"/>
      <c r="L41" s="70"/>
      <c r="M41" s="69"/>
      <c r="N41" s="65" t="e">
        <f>VLOOKUP(M41,'HVAC Picklist'!$A$2:$C$61,3,FALSE)</f>
        <v>#N/A</v>
      </c>
      <c r="O41" s="65" t="e">
        <f>VLOOKUP(M41,'HVAC Picklist'!$A$2:$D$61,4,FALSE)</f>
        <v>#N/A</v>
      </c>
      <c r="P41" s="69"/>
      <c r="Q41" s="83"/>
      <c r="V41" s="69"/>
      <c r="W41" s="69"/>
      <c r="X41" s="71"/>
      <c r="Y41" s="71"/>
      <c r="Z41" s="72" t="str">
        <f t="shared" si="1"/>
        <v/>
      </c>
      <c r="AA41" s="85" t="str">
        <f>IFERROR(MIN(VLOOKUP($B41,'Measure&amp;Incentive Picklist'!$E:$J,5,FALSE)*E41*F41,Z41),"")</f>
        <v/>
      </c>
      <c r="AB41" s="127"/>
      <c r="AC41" s="65">
        <f t="shared" si="2"/>
        <v>0</v>
      </c>
      <c r="AD41" s="65">
        <f t="shared" si="7"/>
        <v>0</v>
      </c>
      <c r="AG41" s="188" t="str">
        <f t="shared" si="3"/>
        <v/>
      </c>
      <c r="AI41" s="19" t="s">
        <v>215</v>
      </c>
      <c r="AK41" s="65">
        <f t="shared" si="4"/>
        <v>0</v>
      </c>
      <c r="AL41" s="65">
        <f t="shared" si="5"/>
        <v>0</v>
      </c>
    </row>
    <row r="42" spans="1:38" x14ac:dyDescent="0.25">
      <c r="A42" s="66">
        <f t="shared" si="6"/>
        <v>35</v>
      </c>
      <c r="B42" s="69"/>
      <c r="C42" s="66" t="str">
        <f>IF(B42="","",VLOOKUP(B42,'Measure&amp;Incentive Picklist'!E:J,2,FALSE))</f>
        <v/>
      </c>
      <c r="D42" s="69"/>
      <c r="E42" s="70"/>
      <c r="F42" s="84"/>
      <c r="G42" s="70"/>
      <c r="H42" s="70"/>
      <c r="I42" s="70"/>
      <c r="J42" s="70"/>
      <c r="K42" s="220"/>
      <c r="L42" s="70"/>
      <c r="M42" s="69"/>
      <c r="N42" s="65" t="e">
        <f>VLOOKUP(M42,'HVAC Picklist'!$A$2:$C$61,3,FALSE)</f>
        <v>#N/A</v>
      </c>
      <c r="O42" s="65" t="e">
        <f>VLOOKUP(M42,'HVAC Picklist'!$A$2:$D$61,4,FALSE)</f>
        <v>#N/A</v>
      </c>
      <c r="P42" s="69"/>
      <c r="Q42" s="83"/>
      <c r="V42" s="69"/>
      <c r="W42" s="69"/>
      <c r="X42" s="71"/>
      <c r="Y42" s="71"/>
      <c r="Z42" s="72" t="str">
        <f t="shared" si="1"/>
        <v/>
      </c>
      <c r="AA42" s="85" t="str">
        <f>IFERROR(MIN(VLOOKUP($B42,'Measure&amp;Incentive Picklist'!$E:$J,5,FALSE)*E42*F42,Z42),"")</f>
        <v/>
      </c>
      <c r="AB42" s="127"/>
      <c r="AC42" s="65">
        <f t="shared" si="2"/>
        <v>0</v>
      </c>
      <c r="AD42" s="65">
        <f t="shared" si="7"/>
        <v>0</v>
      </c>
      <c r="AG42" s="188" t="str">
        <f t="shared" si="3"/>
        <v/>
      </c>
      <c r="AI42" s="19" t="s">
        <v>216</v>
      </c>
      <c r="AK42" s="65">
        <f t="shared" si="4"/>
        <v>0</v>
      </c>
      <c r="AL42" s="65">
        <f t="shared" si="5"/>
        <v>0</v>
      </c>
    </row>
    <row r="43" spans="1:38" x14ac:dyDescent="0.25">
      <c r="A43" s="66">
        <f t="shared" si="6"/>
        <v>36</v>
      </c>
      <c r="B43" s="69"/>
      <c r="C43" s="66" t="str">
        <f>IF(B43="","",VLOOKUP(B43,'Measure&amp;Incentive Picklist'!E:J,2,FALSE))</f>
        <v/>
      </c>
      <c r="D43" s="69"/>
      <c r="E43" s="70"/>
      <c r="F43" s="84"/>
      <c r="G43" s="70"/>
      <c r="H43" s="70"/>
      <c r="I43" s="70"/>
      <c r="J43" s="70"/>
      <c r="K43" s="220"/>
      <c r="L43" s="70"/>
      <c r="M43" s="69"/>
      <c r="N43" s="65" t="e">
        <f>VLOOKUP(M43,'HVAC Picklist'!$A$2:$C$61,3,FALSE)</f>
        <v>#N/A</v>
      </c>
      <c r="O43" s="65" t="e">
        <f>VLOOKUP(M43,'HVAC Picklist'!$A$2:$D$61,4,FALSE)</f>
        <v>#N/A</v>
      </c>
      <c r="P43" s="69"/>
      <c r="Q43" s="83"/>
      <c r="V43" s="69"/>
      <c r="W43" s="69"/>
      <c r="X43" s="71"/>
      <c r="Y43" s="71"/>
      <c r="Z43" s="72" t="str">
        <f t="shared" si="1"/>
        <v/>
      </c>
      <c r="AA43" s="85" t="str">
        <f>IFERROR(MIN(VLOOKUP($B43,'Measure&amp;Incentive Picklist'!$E:$J,5,FALSE)*E43*F43,Z43),"")</f>
        <v/>
      </c>
      <c r="AB43" s="127"/>
      <c r="AC43" s="65">
        <f t="shared" si="2"/>
        <v>0</v>
      </c>
      <c r="AD43" s="65">
        <f t="shared" si="7"/>
        <v>0</v>
      </c>
      <c r="AG43" s="188" t="str">
        <f t="shared" si="3"/>
        <v/>
      </c>
      <c r="AI43" s="19" t="s">
        <v>217</v>
      </c>
      <c r="AK43" s="65">
        <f t="shared" si="4"/>
        <v>0</v>
      </c>
      <c r="AL43" s="65">
        <f t="shared" si="5"/>
        <v>0</v>
      </c>
    </row>
    <row r="44" spans="1:38" x14ac:dyDescent="0.25">
      <c r="A44" s="66">
        <f t="shared" si="6"/>
        <v>37</v>
      </c>
      <c r="B44" s="69"/>
      <c r="C44" s="66" t="str">
        <f>IF(B44="","",VLOOKUP(B44,'Measure&amp;Incentive Picklist'!E:J,2,FALSE))</f>
        <v/>
      </c>
      <c r="D44" s="69"/>
      <c r="E44" s="70"/>
      <c r="F44" s="84"/>
      <c r="G44" s="70"/>
      <c r="H44" s="70"/>
      <c r="I44" s="70"/>
      <c r="J44" s="70"/>
      <c r="K44" s="220"/>
      <c r="L44" s="70"/>
      <c r="M44" s="69"/>
      <c r="N44" s="65" t="e">
        <f>VLOOKUP(M44,'HVAC Picklist'!$A$2:$C$61,3,FALSE)</f>
        <v>#N/A</v>
      </c>
      <c r="O44" s="65" t="e">
        <f>VLOOKUP(M44,'HVAC Picklist'!$A$2:$D$61,4,FALSE)</f>
        <v>#N/A</v>
      </c>
      <c r="P44" s="69"/>
      <c r="Q44" s="83"/>
      <c r="V44" s="69"/>
      <c r="W44" s="69"/>
      <c r="X44" s="71"/>
      <c r="Y44" s="71"/>
      <c r="Z44" s="72" t="str">
        <f t="shared" si="1"/>
        <v/>
      </c>
      <c r="AA44" s="85" t="str">
        <f>IFERROR(MIN(VLOOKUP($B44,'Measure&amp;Incentive Picklist'!$E:$J,5,FALSE)*E44*F44,Z44),"")</f>
        <v/>
      </c>
      <c r="AB44" s="127"/>
      <c r="AC44" s="65">
        <f t="shared" si="2"/>
        <v>0</v>
      </c>
      <c r="AD44" s="65">
        <f t="shared" si="7"/>
        <v>0</v>
      </c>
      <c r="AG44" s="188" t="str">
        <f t="shared" si="3"/>
        <v/>
      </c>
      <c r="AI44" s="19" t="s">
        <v>218</v>
      </c>
      <c r="AK44" s="65">
        <f t="shared" si="4"/>
        <v>0</v>
      </c>
      <c r="AL44" s="65">
        <f t="shared" si="5"/>
        <v>0</v>
      </c>
    </row>
    <row r="45" spans="1:38" x14ac:dyDescent="0.25">
      <c r="A45" s="66">
        <f t="shared" si="6"/>
        <v>38</v>
      </c>
      <c r="B45" s="69"/>
      <c r="C45" s="66" t="str">
        <f>IF(B45="","",VLOOKUP(B45,'Measure&amp;Incentive Picklist'!E:J,2,FALSE))</f>
        <v/>
      </c>
      <c r="D45" s="69"/>
      <c r="E45" s="70"/>
      <c r="F45" s="84"/>
      <c r="G45" s="70"/>
      <c r="H45" s="70"/>
      <c r="I45" s="70"/>
      <c r="J45" s="70"/>
      <c r="K45" s="220"/>
      <c r="L45" s="70"/>
      <c r="M45" s="69"/>
      <c r="N45" s="65" t="e">
        <f>VLOOKUP(M45,'HVAC Picklist'!$A$2:$C$61,3,FALSE)</f>
        <v>#N/A</v>
      </c>
      <c r="O45" s="65" t="e">
        <f>VLOOKUP(M45,'HVAC Picklist'!$A$2:$D$61,4,FALSE)</f>
        <v>#N/A</v>
      </c>
      <c r="P45" s="69"/>
      <c r="Q45" s="83"/>
      <c r="V45" s="69"/>
      <c r="W45" s="69"/>
      <c r="X45" s="71"/>
      <c r="Y45" s="71"/>
      <c r="Z45" s="72" t="str">
        <f t="shared" si="1"/>
        <v/>
      </c>
      <c r="AA45" s="85" t="str">
        <f>IFERROR(MIN(VLOOKUP($B45,'Measure&amp;Incentive Picklist'!$E:$J,5,FALSE)*E45*F45,Z45),"")</f>
        <v/>
      </c>
      <c r="AB45" s="127"/>
      <c r="AC45" s="65">
        <f t="shared" si="2"/>
        <v>0</v>
      </c>
      <c r="AD45" s="65">
        <f t="shared" si="7"/>
        <v>0</v>
      </c>
      <c r="AG45" s="188" t="str">
        <f t="shared" si="3"/>
        <v/>
      </c>
      <c r="AI45" s="19" t="s">
        <v>219</v>
      </c>
      <c r="AK45" s="65">
        <f t="shared" si="4"/>
        <v>0</v>
      </c>
      <c r="AL45" s="65">
        <f t="shared" si="5"/>
        <v>0</v>
      </c>
    </row>
    <row r="46" spans="1:38" x14ac:dyDescent="0.25">
      <c r="A46" s="66">
        <f t="shared" si="6"/>
        <v>39</v>
      </c>
      <c r="B46" s="69"/>
      <c r="C46" s="66" t="str">
        <f>IF(B46="","",VLOOKUP(B46,'Measure&amp;Incentive Picklist'!E:J,2,FALSE))</f>
        <v/>
      </c>
      <c r="D46" s="69"/>
      <c r="E46" s="70"/>
      <c r="F46" s="84"/>
      <c r="G46" s="70"/>
      <c r="H46" s="70"/>
      <c r="I46" s="70"/>
      <c r="J46" s="70"/>
      <c r="K46" s="220"/>
      <c r="L46" s="70"/>
      <c r="M46" s="69"/>
      <c r="N46" s="65" t="e">
        <f>VLOOKUP(M46,'HVAC Picklist'!$A$2:$C$61,3,FALSE)</f>
        <v>#N/A</v>
      </c>
      <c r="O46" s="65" t="e">
        <f>VLOOKUP(M46,'HVAC Picklist'!$A$2:$D$61,4,FALSE)</f>
        <v>#N/A</v>
      </c>
      <c r="P46" s="69"/>
      <c r="Q46" s="83"/>
      <c r="V46" s="69"/>
      <c r="W46" s="69"/>
      <c r="X46" s="71"/>
      <c r="Y46" s="71"/>
      <c r="Z46" s="72" t="str">
        <f t="shared" si="1"/>
        <v/>
      </c>
      <c r="AA46" s="85" t="str">
        <f>IFERROR(MIN(VLOOKUP($B46,'Measure&amp;Incentive Picklist'!$E:$J,5,FALSE)*E46*F46,Z46),"")</f>
        <v/>
      </c>
      <c r="AB46" s="127"/>
      <c r="AC46" s="65">
        <f t="shared" si="2"/>
        <v>0</v>
      </c>
      <c r="AD46" s="65">
        <f t="shared" si="7"/>
        <v>0</v>
      </c>
      <c r="AG46" s="188" t="str">
        <f t="shared" si="3"/>
        <v/>
      </c>
      <c r="AI46" s="19" t="s">
        <v>220</v>
      </c>
      <c r="AK46" s="65">
        <f t="shared" si="4"/>
        <v>0</v>
      </c>
      <c r="AL46" s="65">
        <f t="shared" si="5"/>
        <v>0</v>
      </c>
    </row>
    <row r="47" spans="1:38" x14ac:dyDescent="0.25">
      <c r="A47" s="66">
        <f t="shared" si="6"/>
        <v>40</v>
      </c>
      <c r="B47" s="69"/>
      <c r="C47" s="66" t="str">
        <f>IF(B47="","",VLOOKUP(B47,'Measure&amp;Incentive Picklist'!E:J,2,FALSE))</f>
        <v/>
      </c>
      <c r="D47" s="69"/>
      <c r="E47" s="70"/>
      <c r="F47" s="84"/>
      <c r="G47" s="70"/>
      <c r="H47" s="70"/>
      <c r="I47" s="70"/>
      <c r="J47" s="70"/>
      <c r="K47" s="220"/>
      <c r="L47" s="70"/>
      <c r="M47" s="69"/>
      <c r="N47" s="65" t="e">
        <f>VLOOKUP(M47,'HVAC Picklist'!$A$2:$C$61,3,FALSE)</f>
        <v>#N/A</v>
      </c>
      <c r="O47" s="65" t="e">
        <f>VLOOKUP(M47,'HVAC Picklist'!$A$2:$D$61,4,FALSE)</f>
        <v>#N/A</v>
      </c>
      <c r="P47" s="69"/>
      <c r="Q47" s="83"/>
      <c r="V47" s="69"/>
      <c r="W47" s="69"/>
      <c r="X47" s="71"/>
      <c r="Y47" s="71"/>
      <c r="Z47" s="72" t="str">
        <f t="shared" si="1"/>
        <v/>
      </c>
      <c r="AA47" s="85" t="str">
        <f>IFERROR(MIN(VLOOKUP($B47,'Measure&amp;Incentive Picklist'!$E:$J,5,FALSE)*E47*F47,Z47),"")</f>
        <v/>
      </c>
      <c r="AB47" s="127"/>
      <c r="AC47" s="65">
        <f t="shared" si="2"/>
        <v>0</v>
      </c>
      <c r="AD47" s="65">
        <f t="shared" si="7"/>
        <v>0</v>
      </c>
      <c r="AG47" s="188" t="str">
        <f t="shared" si="3"/>
        <v/>
      </c>
      <c r="AI47" s="19" t="s">
        <v>221</v>
      </c>
      <c r="AK47" s="65">
        <f t="shared" si="4"/>
        <v>0</v>
      </c>
      <c r="AL47" s="65">
        <f t="shared" si="5"/>
        <v>0</v>
      </c>
    </row>
    <row r="48" spans="1:38" x14ac:dyDescent="0.25">
      <c r="A48" s="66">
        <f t="shared" si="6"/>
        <v>41</v>
      </c>
      <c r="B48" s="69"/>
      <c r="C48" s="66" t="str">
        <f>IF(B48="","",VLOOKUP(B48,'Measure&amp;Incentive Picklist'!E:J,2,FALSE))</f>
        <v/>
      </c>
      <c r="D48" s="69"/>
      <c r="E48" s="70"/>
      <c r="F48" s="84"/>
      <c r="G48" s="70"/>
      <c r="H48" s="70"/>
      <c r="I48" s="70"/>
      <c r="J48" s="70"/>
      <c r="K48" s="220"/>
      <c r="L48" s="70"/>
      <c r="M48" s="69"/>
      <c r="N48" s="65" t="e">
        <f>VLOOKUP(M48,'HVAC Picklist'!$A$2:$C$61,3,FALSE)</f>
        <v>#N/A</v>
      </c>
      <c r="O48" s="65" t="e">
        <f>VLOOKUP(M48,'HVAC Picklist'!$A$2:$D$61,4,FALSE)</f>
        <v>#N/A</v>
      </c>
      <c r="P48" s="69"/>
      <c r="Q48" s="83"/>
      <c r="V48" s="69"/>
      <c r="W48" s="69"/>
      <c r="X48" s="71"/>
      <c r="Y48" s="71"/>
      <c r="Z48" s="72" t="str">
        <f t="shared" si="1"/>
        <v/>
      </c>
      <c r="AA48" s="85" t="str">
        <f>IFERROR(MIN(VLOOKUP($B48,'Measure&amp;Incentive Picklist'!$E:$J,5,FALSE)*E48*F48,Z48),"")</f>
        <v/>
      </c>
      <c r="AB48" s="127"/>
      <c r="AC48" s="65">
        <f t="shared" si="2"/>
        <v>0</v>
      </c>
      <c r="AD48" s="65">
        <f t="shared" si="7"/>
        <v>0</v>
      </c>
      <c r="AG48" s="188" t="str">
        <f t="shared" si="3"/>
        <v/>
      </c>
      <c r="AI48" s="19" t="s">
        <v>222</v>
      </c>
      <c r="AK48" s="65">
        <f t="shared" si="4"/>
        <v>0</v>
      </c>
      <c r="AL48" s="65">
        <f t="shared" si="5"/>
        <v>0</v>
      </c>
    </row>
    <row r="49" spans="1:38" x14ac:dyDescent="0.25">
      <c r="A49" s="66">
        <f t="shared" si="6"/>
        <v>42</v>
      </c>
      <c r="B49" s="69"/>
      <c r="C49" s="66" t="str">
        <f>IF(B49="","",VLOOKUP(B49,'Measure&amp;Incentive Picklist'!E:J,2,FALSE))</f>
        <v/>
      </c>
      <c r="D49" s="69"/>
      <c r="E49" s="70"/>
      <c r="F49" s="84"/>
      <c r="G49" s="70"/>
      <c r="H49" s="70"/>
      <c r="I49" s="70"/>
      <c r="J49" s="70"/>
      <c r="K49" s="220"/>
      <c r="L49" s="70"/>
      <c r="M49" s="69"/>
      <c r="N49" s="65" t="e">
        <f>VLOOKUP(M49,'HVAC Picklist'!$A$2:$C$61,3,FALSE)</f>
        <v>#N/A</v>
      </c>
      <c r="O49" s="65" t="e">
        <f>VLOOKUP(M49,'HVAC Picklist'!$A$2:$D$61,4,FALSE)</f>
        <v>#N/A</v>
      </c>
      <c r="P49" s="69"/>
      <c r="Q49" s="83"/>
      <c r="V49" s="69"/>
      <c r="W49" s="69"/>
      <c r="X49" s="71"/>
      <c r="Y49" s="71"/>
      <c r="Z49" s="72" t="str">
        <f t="shared" si="1"/>
        <v/>
      </c>
      <c r="AA49" s="85" t="str">
        <f>IFERROR(MIN(VLOOKUP($B49,'Measure&amp;Incentive Picklist'!$E:$J,5,FALSE)*E49*F49,Z49),"")</f>
        <v/>
      </c>
      <c r="AB49" s="127"/>
      <c r="AC49" s="65">
        <f t="shared" si="2"/>
        <v>0</v>
      </c>
      <c r="AD49" s="65">
        <f t="shared" si="7"/>
        <v>0</v>
      </c>
      <c r="AG49" s="188" t="str">
        <f t="shared" si="3"/>
        <v/>
      </c>
      <c r="AI49" s="19" t="s">
        <v>223</v>
      </c>
      <c r="AK49" s="65">
        <f t="shared" si="4"/>
        <v>0</v>
      </c>
      <c r="AL49" s="65">
        <f t="shared" si="5"/>
        <v>0</v>
      </c>
    </row>
    <row r="50" spans="1:38" x14ac:dyDescent="0.25">
      <c r="A50" s="66">
        <f t="shared" si="6"/>
        <v>43</v>
      </c>
      <c r="B50" s="69"/>
      <c r="C50" s="66" t="str">
        <f>IF(B50="","",VLOOKUP(B50,'Measure&amp;Incentive Picklist'!E:J,2,FALSE))</f>
        <v/>
      </c>
      <c r="D50" s="69"/>
      <c r="E50" s="70"/>
      <c r="F50" s="84"/>
      <c r="G50" s="70"/>
      <c r="H50" s="70"/>
      <c r="I50" s="70"/>
      <c r="J50" s="70"/>
      <c r="K50" s="220"/>
      <c r="L50" s="70"/>
      <c r="M50" s="69"/>
      <c r="N50" s="65" t="e">
        <f>VLOOKUP(M50,'HVAC Picklist'!$A$2:$C$61,3,FALSE)</f>
        <v>#N/A</v>
      </c>
      <c r="O50" s="65" t="e">
        <f>VLOOKUP(M50,'HVAC Picklist'!$A$2:$D$61,4,FALSE)</f>
        <v>#N/A</v>
      </c>
      <c r="P50" s="69"/>
      <c r="Q50" s="83"/>
      <c r="V50" s="69"/>
      <c r="W50" s="69"/>
      <c r="X50" s="71"/>
      <c r="Y50" s="71"/>
      <c r="Z50" s="72" t="str">
        <f t="shared" si="1"/>
        <v/>
      </c>
      <c r="AA50" s="85" t="str">
        <f>IFERROR(MIN(VLOOKUP($B50,'Measure&amp;Incentive Picklist'!$E:$J,5,FALSE)*E50*F50,Z50),"")</f>
        <v/>
      </c>
      <c r="AB50" s="127"/>
      <c r="AC50" s="65">
        <f t="shared" si="2"/>
        <v>0</v>
      </c>
      <c r="AD50" s="65">
        <f t="shared" si="7"/>
        <v>0</v>
      </c>
      <c r="AG50" s="188" t="str">
        <f t="shared" si="3"/>
        <v/>
      </c>
      <c r="AI50" s="19" t="s">
        <v>224</v>
      </c>
      <c r="AK50" s="65">
        <f t="shared" si="4"/>
        <v>0</v>
      </c>
      <c r="AL50" s="65">
        <f t="shared" si="5"/>
        <v>0</v>
      </c>
    </row>
    <row r="51" spans="1:38" x14ac:dyDescent="0.25">
      <c r="A51" s="66">
        <f t="shared" si="6"/>
        <v>44</v>
      </c>
      <c r="B51" s="69"/>
      <c r="C51" s="66" t="str">
        <f>IF(B51="","",VLOOKUP(B51,'Measure&amp;Incentive Picklist'!E:J,2,FALSE))</f>
        <v/>
      </c>
      <c r="D51" s="69"/>
      <c r="E51" s="70"/>
      <c r="F51" s="84"/>
      <c r="G51" s="70"/>
      <c r="H51" s="70"/>
      <c r="I51" s="70"/>
      <c r="J51" s="70"/>
      <c r="K51" s="220"/>
      <c r="L51" s="70"/>
      <c r="M51" s="69"/>
      <c r="N51" s="65" t="e">
        <f>VLOOKUP(M51,'HVAC Picklist'!$A$2:$C$61,3,FALSE)</f>
        <v>#N/A</v>
      </c>
      <c r="O51" s="65" t="e">
        <f>VLOOKUP(M51,'HVAC Picklist'!$A$2:$D$61,4,FALSE)</f>
        <v>#N/A</v>
      </c>
      <c r="P51" s="69"/>
      <c r="Q51" s="83"/>
      <c r="V51" s="69"/>
      <c r="W51" s="69"/>
      <c r="X51" s="71"/>
      <c r="Y51" s="71"/>
      <c r="Z51" s="72" t="str">
        <f t="shared" si="1"/>
        <v/>
      </c>
      <c r="AA51" s="85" t="str">
        <f>IFERROR(MIN(VLOOKUP($B51,'Measure&amp;Incentive Picklist'!$E:$J,5,FALSE)*E51*F51,Z51),"")</f>
        <v/>
      </c>
      <c r="AB51" s="127"/>
      <c r="AC51" s="65">
        <f t="shared" si="2"/>
        <v>0</v>
      </c>
      <c r="AD51" s="65">
        <f t="shared" si="7"/>
        <v>0</v>
      </c>
      <c r="AG51" s="188" t="str">
        <f t="shared" si="3"/>
        <v/>
      </c>
      <c r="AI51" s="19" t="s">
        <v>226</v>
      </c>
      <c r="AK51" s="65">
        <f t="shared" si="4"/>
        <v>0</v>
      </c>
      <c r="AL51" s="65">
        <f t="shared" si="5"/>
        <v>0</v>
      </c>
    </row>
    <row r="52" spans="1:38" x14ac:dyDescent="0.25">
      <c r="A52" s="66">
        <f t="shared" si="6"/>
        <v>45</v>
      </c>
      <c r="B52" s="69"/>
      <c r="C52" s="66" t="str">
        <f>IF(B52="","",VLOOKUP(B52,'Measure&amp;Incentive Picklist'!E:J,2,FALSE))</f>
        <v/>
      </c>
      <c r="D52" s="69"/>
      <c r="E52" s="70"/>
      <c r="F52" s="84"/>
      <c r="G52" s="70"/>
      <c r="H52" s="70"/>
      <c r="I52" s="70"/>
      <c r="J52" s="70"/>
      <c r="K52" s="220"/>
      <c r="L52" s="70"/>
      <c r="M52" s="69"/>
      <c r="N52" s="65" t="e">
        <f>VLOOKUP(M52,'HVAC Picklist'!$A$2:$C$61,3,FALSE)</f>
        <v>#N/A</v>
      </c>
      <c r="O52" s="65" t="e">
        <f>VLOOKUP(M52,'HVAC Picklist'!$A$2:$D$61,4,FALSE)</f>
        <v>#N/A</v>
      </c>
      <c r="P52" s="69"/>
      <c r="Q52" s="83"/>
      <c r="V52" s="69"/>
      <c r="W52" s="69"/>
      <c r="X52" s="71"/>
      <c r="Y52" s="71"/>
      <c r="Z52" s="72" t="str">
        <f t="shared" si="1"/>
        <v/>
      </c>
      <c r="AA52" s="85" t="str">
        <f>IFERROR(MIN(VLOOKUP($B52,'Measure&amp;Incentive Picklist'!$E:$J,5,FALSE)*E52*F52,Z52),"")</f>
        <v/>
      </c>
      <c r="AB52" s="127"/>
      <c r="AC52" s="65">
        <f t="shared" si="2"/>
        <v>0</v>
      </c>
      <c r="AD52" s="65">
        <f t="shared" si="7"/>
        <v>0</v>
      </c>
      <c r="AG52" s="188" t="str">
        <f t="shared" si="3"/>
        <v/>
      </c>
      <c r="AI52" s="19" t="s">
        <v>227</v>
      </c>
      <c r="AK52" s="65">
        <f t="shared" si="4"/>
        <v>0</v>
      </c>
      <c r="AL52" s="65">
        <f t="shared" si="5"/>
        <v>0</v>
      </c>
    </row>
    <row r="53" spans="1:38" x14ac:dyDescent="0.25">
      <c r="A53" s="66">
        <f t="shared" si="6"/>
        <v>46</v>
      </c>
      <c r="B53" s="69"/>
      <c r="C53" s="66" t="str">
        <f>IF(B53="","",VLOOKUP(B53,'Measure&amp;Incentive Picklist'!E:J,2,FALSE))</f>
        <v/>
      </c>
      <c r="D53" s="69"/>
      <c r="E53" s="70"/>
      <c r="F53" s="84"/>
      <c r="G53" s="70"/>
      <c r="H53" s="70"/>
      <c r="I53" s="70"/>
      <c r="J53" s="70"/>
      <c r="K53" s="220"/>
      <c r="L53" s="70"/>
      <c r="M53" s="69"/>
      <c r="N53" s="65" t="e">
        <f>VLOOKUP(M53,'HVAC Picklist'!$A$2:$C$61,3,FALSE)</f>
        <v>#N/A</v>
      </c>
      <c r="O53" s="65" t="e">
        <f>VLOOKUP(M53,'HVAC Picklist'!$A$2:$D$61,4,FALSE)</f>
        <v>#N/A</v>
      </c>
      <c r="P53" s="69"/>
      <c r="Q53" s="83"/>
      <c r="V53" s="69"/>
      <c r="W53" s="69"/>
      <c r="X53" s="71"/>
      <c r="Y53" s="71"/>
      <c r="Z53" s="72" t="str">
        <f t="shared" si="1"/>
        <v/>
      </c>
      <c r="AA53" s="85" t="str">
        <f>IFERROR(MIN(VLOOKUP($B53,'Measure&amp;Incentive Picklist'!$E:$J,5,FALSE)*E53*F53,Z53),"")</f>
        <v/>
      </c>
      <c r="AB53" s="127"/>
      <c r="AC53" s="65">
        <f t="shared" si="2"/>
        <v>0</v>
      </c>
      <c r="AD53" s="65">
        <f t="shared" si="7"/>
        <v>0</v>
      </c>
      <c r="AG53" s="188" t="str">
        <f t="shared" si="3"/>
        <v/>
      </c>
      <c r="AI53" s="19" t="s">
        <v>225</v>
      </c>
      <c r="AK53" s="65">
        <f t="shared" si="4"/>
        <v>0</v>
      </c>
      <c r="AL53" s="65">
        <f t="shared" si="5"/>
        <v>0</v>
      </c>
    </row>
    <row r="54" spans="1:38" x14ac:dyDescent="0.25">
      <c r="A54" s="66">
        <f t="shared" si="6"/>
        <v>47</v>
      </c>
      <c r="B54" s="69"/>
      <c r="C54" s="66" t="str">
        <f>IF(B54="","",VLOOKUP(B54,'Measure&amp;Incentive Picklist'!E:J,2,FALSE))</f>
        <v/>
      </c>
      <c r="D54" s="69"/>
      <c r="E54" s="70"/>
      <c r="F54" s="84"/>
      <c r="G54" s="70"/>
      <c r="H54" s="70"/>
      <c r="I54" s="70"/>
      <c r="J54" s="70"/>
      <c r="K54" s="220"/>
      <c r="L54" s="70"/>
      <c r="M54" s="69"/>
      <c r="N54" s="65" t="e">
        <f>VLOOKUP(M54,'HVAC Picklist'!$A$2:$C$61,3,FALSE)</f>
        <v>#N/A</v>
      </c>
      <c r="O54" s="65" t="e">
        <f>VLOOKUP(M54,'HVAC Picklist'!$A$2:$D$61,4,FALSE)</f>
        <v>#N/A</v>
      </c>
      <c r="P54" s="69"/>
      <c r="Q54" s="83"/>
      <c r="V54" s="69"/>
      <c r="W54" s="69"/>
      <c r="X54" s="71"/>
      <c r="Y54" s="71"/>
      <c r="Z54" s="72" t="str">
        <f t="shared" si="1"/>
        <v/>
      </c>
      <c r="AA54" s="85" t="str">
        <f>IFERROR(MIN(VLOOKUP($B54,'Measure&amp;Incentive Picklist'!$E:$J,5,FALSE)*E54*F54,Z54),"")</f>
        <v/>
      </c>
      <c r="AB54" s="127"/>
      <c r="AC54" s="65">
        <f t="shared" si="2"/>
        <v>0</v>
      </c>
      <c r="AD54" s="65">
        <f t="shared" si="7"/>
        <v>0</v>
      </c>
      <c r="AG54" s="188" t="str">
        <f t="shared" si="3"/>
        <v/>
      </c>
      <c r="AI54" s="331" t="s">
        <v>228</v>
      </c>
      <c r="AK54" s="65">
        <f t="shared" si="4"/>
        <v>0</v>
      </c>
      <c r="AL54" s="65">
        <f t="shared" si="5"/>
        <v>0</v>
      </c>
    </row>
    <row r="55" spans="1:38" x14ac:dyDescent="0.25">
      <c r="A55" s="66">
        <f t="shared" si="6"/>
        <v>48</v>
      </c>
      <c r="B55" s="69"/>
      <c r="C55" s="66" t="str">
        <f>IF(B55="","",VLOOKUP(B55,'Measure&amp;Incentive Picklist'!E:J,2,FALSE))</f>
        <v/>
      </c>
      <c r="D55" s="69"/>
      <c r="E55" s="70"/>
      <c r="F55" s="84"/>
      <c r="G55" s="70"/>
      <c r="H55" s="70"/>
      <c r="I55" s="70"/>
      <c r="J55" s="70"/>
      <c r="K55" s="220"/>
      <c r="L55" s="70"/>
      <c r="M55" s="69"/>
      <c r="N55" s="65" t="e">
        <f>VLOOKUP(M55,'HVAC Picklist'!$A$2:$C$61,3,FALSE)</f>
        <v>#N/A</v>
      </c>
      <c r="O55" s="65" t="e">
        <f>VLOOKUP(M55,'HVAC Picklist'!$A$2:$D$61,4,FALSE)</f>
        <v>#N/A</v>
      </c>
      <c r="P55" s="69"/>
      <c r="Q55" s="83"/>
      <c r="V55" s="69"/>
      <c r="W55" s="69"/>
      <c r="X55" s="71"/>
      <c r="Y55" s="71"/>
      <c r="Z55" s="72" t="str">
        <f t="shared" si="1"/>
        <v/>
      </c>
      <c r="AA55" s="85" t="str">
        <f>IFERROR(MIN(VLOOKUP($B55,'Measure&amp;Incentive Picklist'!$E:$J,5,FALSE)*E55*F55,Z55),"")</f>
        <v/>
      </c>
      <c r="AB55" s="127"/>
      <c r="AC55" s="65">
        <f t="shared" si="2"/>
        <v>0</v>
      </c>
      <c r="AD55" s="65">
        <f t="shared" si="7"/>
        <v>0</v>
      </c>
      <c r="AG55" s="188" t="str">
        <f t="shared" si="3"/>
        <v/>
      </c>
      <c r="AI55" s="331" t="s">
        <v>229</v>
      </c>
      <c r="AK55" s="65">
        <f t="shared" si="4"/>
        <v>0</v>
      </c>
      <c r="AL55" s="65">
        <f t="shared" si="5"/>
        <v>0</v>
      </c>
    </row>
    <row r="56" spans="1:38" x14ac:dyDescent="0.25">
      <c r="A56" s="66">
        <f t="shared" si="6"/>
        <v>49</v>
      </c>
      <c r="B56" s="69"/>
      <c r="C56" s="66" t="str">
        <f>IF(B56="","",VLOOKUP(B56,'Measure&amp;Incentive Picklist'!E:J,2,FALSE))</f>
        <v/>
      </c>
      <c r="D56" s="69"/>
      <c r="E56" s="70"/>
      <c r="F56" s="84"/>
      <c r="G56" s="70"/>
      <c r="H56" s="70"/>
      <c r="I56" s="70"/>
      <c r="J56" s="70"/>
      <c r="K56" s="220"/>
      <c r="L56" s="70"/>
      <c r="M56" s="69"/>
      <c r="N56" s="65" t="e">
        <f>VLOOKUP(M56,'HVAC Picklist'!$A$2:$C$61,3,FALSE)</f>
        <v>#N/A</v>
      </c>
      <c r="O56" s="65" t="e">
        <f>VLOOKUP(M56,'HVAC Picklist'!$A$2:$D$61,4,FALSE)</f>
        <v>#N/A</v>
      </c>
      <c r="P56" s="69"/>
      <c r="Q56" s="83"/>
      <c r="V56" s="69"/>
      <c r="W56" s="69"/>
      <c r="X56" s="71"/>
      <c r="Y56" s="71"/>
      <c r="Z56" s="72" t="str">
        <f t="shared" si="1"/>
        <v/>
      </c>
      <c r="AA56" s="85" t="str">
        <f>IFERROR(MIN(VLOOKUP($B56,'Measure&amp;Incentive Picklist'!$E:$J,5,FALSE)*E56*F56,Z56),"")</f>
        <v/>
      </c>
      <c r="AB56" s="127"/>
      <c r="AC56" s="65">
        <f t="shared" si="2"/>
        <v>0</v>
      </c>
      <c r="AD56" s="65">
        <f t="shared" si="7"/>
        <v>0</v>
      </c>
      <c r="AG56" s="188" t="str">
        <f t="shared" si="3"/>
        <v/>
      </c>
      <c r="AI56" s="331" t="s">
        <v>232</v>
      </c>
      <c r="AK56" s="65">
        <f t="shared" si="4"/>
        <v>0</v>
      </c>
      <c r="AL56" s="65">
        <f t="shared" si="5"/>
        <v>0</v>
      </c>
    </row>
    <row r="57" spans="1:38" x14ac:dyDescent="0.25">
      <c r="A57" s="66">
        <f t="shared" si="6"/>
        <v>50</v>
      </c>
      <c r="B57" s="69"/>
      <c r="C57" s="66" t="str">
        <f>IF(B57="","",VLOOKUP(B57,'Measure&amp;Incentive Picklist'!E:J,2,FALSE))</f>
        <v/>
      </c>
      <c r="D57" s="69"/>
      <c r="E57" s="70"/>
      <c r="F57" s="84"/>
      <c r="G57" s="70"/>
      <c r="H57" s="70"/>
      <c r="I57" s="70"/>
      <c r="J57" s="70"/>
      <c r="K57" s="220"/>
      <c r="L57" s="70"/>
      <c r="M57" s="69"/>
      <c r="N57" s="65" t="e">
        <f>VLOOKUP(M57,'HVAC Picklist'!$A$2:$C$61,3,FALSE)</f>
        <v>#N/A</v>
      </c>
      <c r="O57" s="65" t="e">
        <f>VLOOKUP(M57,'HVAC Picklist'!$A$2:$D$61,4,FALSE)</f>
        <v>#N/A</v>
      </c>
      <c r="P57" s="69"/>
      <c r="Q57" s="83"/>
      <c r="V57" s="69"/>
      <c r="W57" s="69"/>
      <c r="X57" s="71"/>
      <c r="Y57" s="71"/>
      <c r="Z57" s="72" t="str">
        <f t="shared" si="1"/>
        <v/>
      </c>
      <c r="AA57" s="85" t="str">
        <f>IFERROR(MIN(VLOOKUP($B57,'Measure&amp;Incentive Picklist'!$E:$J,5,FALSE)*E57*F57,Z57),"")</f>
        <v/>
      </c>
      <c r="AB57" s="127"/>
      <c r="AC57" s="65">
        <f t="shared" si="2"/>
        <v>0</v>
      </c>
      <c r="AD57" s="65">
        <f t="shared" si="7"/>
        <v>0</v>
      </c>
      <c r="AG57" s="188" t="str">
        <f t="shared" si="3"/>
        <v/>
      </c>
      <c r="AI57" s="331" t="s">
        <v>233</v>
      </c>
      <c r="AK57" s="65">
        <f t="shared" si="4"/>
        <v>0</v>
      </c>
      <c r="AL57" s="65">
        <f t="shared" si="5"/>
        <v>0</v>
      </c>
    </row>
    <row r="58" spans="1:38" x14ac:dyDescent="0.25">
      <c r="A58" s="66">
        <f t="shared" si="6"/>
        <v>51</v>
      </c>
      <c r="B58" s="69"/>
      <c r="C58" s="66" t="str">
        <f>IF(B58="","",VLOOKUP(B58,'Measure&amp;Incentive Picklist'!E:J,2,FALSE))</f>
        <v/>
      </c>
      <c r="D58" s="69"/>
      <c r="E58" s="70"/>
      <c r="F58" s="84"/>
      <c r="G58" s="70"/>
      <c r="H58" s="70"/>
      <c r="I58" s="70"/>
      <c r="J58" s="70"/>
      <c r="K58" s="220"/>
      <c r="L58" s="70"/>
      <c r="M58" s="69"/>
      <c r="N58" s="65" t="e">
        <f>VLOOKUP(M58,'HVAC Picklist'!$A$2:$C$61,3,FALSE)</f>
        <v>#N/A</v>
      </c>
      <c r="O58" s="65" t="e">
        <f>VLOOKUP(M58,'HVAC Picklist'!$A$2:$D$61,4,FALSE)</f>
        <v>#N/A</v>
      </c>
      <c r="P58" s="69"/>
      <c r="Q58" s="83"/>
      <c r="V58" s="69"/>
      <c r="W58" s="69"/>
      <c r="X58" s="71"/>
      <c r="Y58" s="71"/>
      <c r="Z58" s="72" t="str">
        <f t="shared" si="1"/>
        <v/>
      </c>
      <c r="AA58" s="85" t="str">
        <f>IFERROR(MIN(VLOOKUP($B58,'Measure&amp;Incentive Picklist'!$E:$J,5,FALSE)*E58*F58,Z58),"")</f>
        <v/>
      </c>
      <c r="AB58" s="127"/>
      <c r="AC58" s="65">
        <f t="shared" si="2"/>
        <v>0</v>
      </c>
      <c r="AD58" s="65">
        <f t="shared" si="7"/>
        <v>0</v>
      </c>
      <c r="AG58" s="188" t="str">
        <f t="shared" si="3"/>
        <v/>
      </c>
      <c r="AI58" s="331" t="s">
        <v>234</v>
      </c>
      <c r="AK58" s="65">
        <f t="shared" si="4"/>
        <v>0</v>
      </c>
      <c r="AL58" s="65">
        <f t="shared" si="5"/>
        <v>0</v>
      </c>
    </row>
    <row r="59" spans="1:38" x14ac:dyDescent="0.25">
      <c r="A59" s="66">
        <f t="shared" si="6"/>
        <v>52</v>
      </c>
      <c r="B59" s="69"/>
      <c r="C59" s="66" t="str">
        <f>IF(B59="","",VLOOKUP(B59,'Measure&amp;Incentive Picklist'!E:J,2,FALSE))</f>
        <v/>
      </c>
      <c r="D59" s="69"/>
      <c r="E59" s="70"/>
      <c r="F59" s="84"/>
      <c r="G59" s="70"/>
      <c r="H59" s="70"/>
      <c r="I59" s="70"/>
      <c r="J59" s="70"/>
      <c r="K59" s="220"/>
      <c r="L59" s="70"/>
      <c r="M59" s="69"/>
      <c r="N59" s="65" t="e">
        <f>VLOOKUP(M59,'HVAC Picklist'!$A$2:$C$61,3,FALSE)</f>
        <v>#N/A</v>
      </c>
      <c r="O59" s="65" t="e">
        <f>VLOOKUP(M59,'HVAC Picklist'!$A$2:$D$61,4,FALSE)</f>
        <v>#N/A</v>
      </c>
      <c r="P59" s="69"/>
      <c r="Q59" s="83"/>
      <c r="V59" s="69"/>
      <c r="W59" s="69"/>
      <c r="X59" s="71"/>
      <c r="Y59" s="71"/>
      <c r="Z59" s="72" t="str">
        <f t="shared" si="1"/>
        <v/>
      </c>
      <c r="AA59" s="85" t="str">
        <f>IFERROR(MIN(VLOOKUP($B59,'Measure&amp;Incentive Picklist'!$E:$J,5,FALSE)*E59*F59,Z59),"")</f>
        <v/>
      </c>
      <c r="AB59" s="127"/>
      <c r="AC59" s="65">
        <f t="shared" si="2"/>
        <v>0</v>
      </c>
      <c r="AD59" s="65">
        <f t="shared" si="7"/>
        <v>0</v>
      </c>
      <c r="AG59" s="188" t="str">
        <f t="shared" si="3"/>
        <v/>
      </c>
      <c r="AI59" s="331" t="s">
        <v>158</v>
      </c>
      <c r="AK59" s="65">
        <f t="shared" si="4"/>
        <v>0</v>
      </c>
      <c r="AL59" s="65">
        <f t="shared" si="5"/>
        <v>0</v>
      </c>
    </row>
    <row r="60" spans="1:38" x14ac:dyDescent="0.25">
      <c r="A60" s="66">
        <f t="shared" si="6"/>
        <v>53</v>
      </c>
      <c r="B60" s="69"/>
      <c r="C60" s="66" t="str">
        <f>IF(B60="","",VLOOKUP(B60,'Measure&amp;Incentive Picklist'!E:J,2,FALSE))</f>
        <v/>
      </c>
      <c r="D60" s="69"/>
      <c r="E60" s="70"/>
      <c r="F60" s="84"/>
      <c r="G60" s="70"/>
      <c r="H60" s="70"/>
      <c r="I60" s="70"/>
      <c r="J60" s="70"/>
      <c r="K60" s="220"/>
      <c r="L60" s="70"/>
      <c r="M60" s="69"/>
      <c r="N60" s="65" t="e">
        <f>VLOOKUP(M60,'HVAC Picklist'!$A$2:$C$61,3,FALSE)</f>
        <v>#N/A</v>
      </c>
      <c r="O60" s="65" t="e">
        <f>VLOOKUP(M60,'HVAC Picklist'!$A$2:$D$61,4,FALSE)</f>
        <v>#N/A</v>
      </c>
      <c r="P60" s="69"/>
      <c r="Q60" s="83"/>
      <c r="V60" s="69"/>
      <c r="W60" s="69"/>
      <c r="X60" s="71"/>
      <c r="Y60" s="71"/>
      <c r="Z60" s="72" t="str">
        <f t="shared" si="1"/>
        <v/>
      </c>
      <c r="AA60" s="85" t="str">
        <f>IFERROR(MIN(VLOOKUP($B60,'Measure&amp;Incentive Picklist'!$E:$J,5,FALSE)*E60*F60,Z60),"")</f>
        <v/>
      </c>
      <c r="AB60" s="127"/>
      <c r="AC60" s="65">
        <f t="shared" si="2"/>
        <v>0</v>
      </c>
      <c r="AD60" s="65">
        <f t="shared" si="7"/>
        <v>0</v>
      </c>
      <c r="AG60" s="188" t="str">
        <f t="shared" si="3"/>
        <v/>
      </c>
      <c r="AI60" s="331" t="s">
        <v>245</v>
      </c>
      <c r="AK60" s="65">
        <f t="shared" si="4"/>
        <v>0</v>
      </c>
      <c r="AL60" s="65">
        <f t="shared" si="5"/>
        <v>0</v>
      </c>
    </row>
    <row r="61" spans="1:38" x14ac:dyDescent="0.25">
      <c r="A61" s="66">
        <f t="shared" si="6"/>
        <v>54</v>
      </c>
      <c r="B61" s="69"/>
      <c r="C61" s="66" t="str">
        <f>IF(B61="","",VLOOKUP(B61,'Measure&amp;Incentive Picklist'!E:J,2,FALSE))</f>
        <v/>
      </c>
      <c r="D61" s="69"/>
      <c r="E61" s="70"/>
      <c r="F61" s="84"/>
      <c r="G61" s="70"/>
      <c r="H61" s="70"/>
      <c r="I61" s="70"/>
      <c r="J61" s="70"/>
      <c r="K61" s="220"/>
      <c r="L61" s="70"/>
      <c r="M61" s="69"/>
      <c r="N61" s="65" t="e">
        <f>VLOOKUP(M61,'HVAC Picklist'!$A$2:$C$61,3,FALSE)</f>
        <v>#N/A</v>
      </c>
      <c r="O61" s="65" t="e">
        <f>VLOOKUP(M61,'HVAC Picklist'!$A$2:$D$61,4,FALSE)</f>
        <v>#N/A</v>
      </c>
      <c r="P61" s="69"/>
      <c r="Q61" s="83"/>
      <c r="V61" s="69"/>
      <c r="W61" s="69"/>
      <c r="X61" s="71"/>
      <c r="Y61" s="71"/>
      <c r="Z61" s="72" t="str">
        <f t="shared" si="1"/>
        <v/>
      </c>
      <c r="AA61" s="85" t="str">
        <f>IFERROR(MIN(VLOOKUP($B61,'Measure&amp;Incentive Picklist'!$E:$J,5,FALSE)*E61*F61,Z61),"")</f>
        <v/>
      </c>
      <c r="AB61" s="127"/>
      <c r="AC61" s="65">
        <f t="shared" si="2"/>
        <v>0</v>
      </c>
      <c r="AD61" s="65">
        <f t="shared" si="7"/>
        <v>0</v>
      </c>
      <c r="AG61" s="188" t="str">
        <f t="shared" si="3"/>
        <v/>
      </c>
      <c r="AI61" s="331" t="s">
        <v>235</v>
      </c>
      <c r="AK61" s="65">
        <f t="shared" si="4"/>
        <v>0</v>
      </c>
      <c r="AL61" s="65">
        <f t="shared" si="5"/>
        <v>0</v>
      </c>
    </row>
    <row r="62" spans="1:38" x14ac:dyDescent="0.25">
      <c r="A62" s="66">
        <f t="shared" si="6"/>
        <v>55</v>
      </c>
      <c r="B62" s="69"/>
      <c r="C62" s="66" t="str">
        <f>IF(B62="","",VLOOKUP(B62,'Measure&amp;Incentive Picklist'!E:J,2,FALSE))</f>
        <v/>
      </c>
      <c r="D62" s="69"/>
      <c r="E62" s="70"/>
      <c r="F62" s="84"/>
      <c r="G62" s="70"/>
      <c r="H62" s="70"/>
      <c r="I62" s="70"/>
      <c r="J62" s="70"/>
      <c r="K62" s="220"/>
      <c r="L62" s="70"/>
      <c r="M62" s="69"/>
      <c r="N62" s="65" t="e">
        <f>VLOOKUP(M62,'HVAC Picklist'!$A$2:$C$61,3,FALSE)</f>
        <v>#N/A</v>
      </c>
      <c r="O62" s="65" t="e">
        <f>VLOOKUP(M62,'HVAC Picklist'!$A$2:$D$61,4,FALSE)</f>
        <v>#N/A</v>
      </c>
      <c r="P62" s="69"/>
      <c r="Q62" s="83"/>
      <c r="V62" s="69"/>
      <c r="W62" s="69"/>
      <c r="X62" s="71"/>
      <c r="Y62" s="71"/>
      <c r="Z62" s="72" t="str">
        <f t="shared" si="1"/>
        <v/>
      </c>
      <c r="AA62" s="85" t="str">
        <f>IFERROR(MIN(VLOOKUP($B62,'Measure&amp;Incentive Picklist'!$E:$J,5,FALSE)*E62*F62,Z62),"")</f>
        <v/>
      </c>
      <c r="AB62" s="127"/>
      <c r="AC62" s="65">
        <f t="shared" si="2"/>
        <v>0</v>
      </c>
      <c r="AD62" s="65">
        <f t="shared" si="7"/>
        <v>0</v>
      </c>
      <c r="AG62" s="188" t="str">
        <f t="shared" si="3"/>
        <v/>
      </c>
      <c r="AI62" s="331" t="s">
        <v>236</v>
      </c>
      <c r="AK62" s="65">
        <f t="shared" si="4"/>
        <v>0</v>
      </c>
      <c r="AL62" s="65">
        <f t="shared" si="5"/>
        <v>0</v>
      </c>
    </row>
    <row r="63" spans="1:38" x14ac:dyDescent="0.25">
      <c r="A63" s="66">
        <f t="shared" si="6"/>
        <v>56</v>
      </c>
      <c r="B63" s="69"/>
      <c r="C63" s="66" t="str">
        <f>IF(B63="","",VLOOKUP(B63,'Measure&amp;Incentive Picklist'!E:J,2,FALSE))</f>
        <v/>
      </c>
      <c r="D63" s="69"/>
      <c r="E63" s="70"/>
      <c r="F63" s="84"/>
      <c r="G63" s="70"/>
      <c r="H63" s="70"/>
      <c r="I63" s="70"/>
      <c r="J63" s="70"/>
      <c r="K63" s="220"/>
      <c r="L63" s="70"/>
      <c r="M63" s="69"/>
      <c r="N63" s="65" t="e">
        <f>VLOOKUP(M63,'HVAC Picklist'!$A$2:$C$61,3,FALSE)</f>
        <v>#N/A</v>
      </c>
      <c r="O63" s="65" t="e">
        <f>VLOOKUP(M63,'HVAC Picklist'!$A$2:$D$61,4,FALSE)</f>
        <v>#N/A</v>
      </c>
      <c r="P63" s="69"/>
      <c r="Q63" s="83"/>
      <c r="V63" s="69"/>
      <c r="W63" s="69"/>
      <c r="X63" s="71"/>
      <c r="Y63" s="71"/>
      <c r="Z63" s="72" t="str">
        <f t="shared" si="1"/>
        <v/>
      </c>
      <c r="AA63" s="85" t="str">
        <f>IFERROR(MIN(VLOOKUP($B63,'Measure&amp;Incentive Picklist'!$E:$J,5,FALSE)*E63*F63,Z63),"")</f>
        <v/>
      </c>
      <c r="AB63" s="127"/>
      <c r="AC63" s="65">
        <f t="shared" si="2"/>
        <v>0</v>
      </c>
      <c r="AD63" s="65">
        <f t="shared" si="7"/>
        <v>0</v>
      </c>
      <c r="AG63" s="188" t="str">
        <f t="shared" si="3"/>
        <v/>
      </c>
      <c r="AI63" s="331" t="s">
        <v>237</v>
      </c>
      <c r="AK63" s="65">
        <f t="shared" si="4"/>
        <v>0</v>
      </c>
      <c r="AL63" s="65">
        <f t="shared" si="5"/>
        <v>0</v>
      </c>
    </row>
    <row r="64" spans="1:38" x14ac:dyDescent="0.25">
      <c r="A64" s="66">
        <f t="shared" si="6"/>
        <v>57</v>
      </c>
      <c r="B64" s="69"/>
      <c r="C64" s="66" t="str">
        <f>IF(B64="","",VLOOKUP(B64,'Measure&amp;Incentive Picklist'!E:J,2,FALSE))</f>
        <v/>
      </c>
      <c r="D64" s="69"/>
      <c r="E64" s="70"/>
      <c r="F64" s="84"/>
      <c r="G64" s="70"/>
      <c r="H64" s="70"/>
      <c r="I64" s="70"/>
      <c r="J64" s="70"/>
      <c r="K64" s="220"/>
      <c r="L64" s="70"/>
      <c r="M64" s="69"/>
      <c r="N64" s="65" t="e">
        <f>VLOOKUP(M64,'HVAC Picklist'!$A$2:$C$61,3,FALSE)</f>
        <v>#N/A</v>
      </c>
      <c r="O64" s="65" t="e">
        <f>VLOOKUP(M64,'HVAC Picklist'!$A$2:$D$61,4,FALSE)</f>
        <v>#N/A</v>
      </c>
      <c r="P64" s="69"/>
      <c r="Q64" s="83"/>
      <c r="V64" s="69"/>
      <c r="W64" s="69"/>
      <c r="X64" s="71"/>
      <c r="Y64" s="71"/>
      <c r="Z64" s="72" t="str">
        <f t="shared" si="1"/>
        <v/>
      </c>
      <c r="AA64" s="85" t="str">
        <f>IFERROR(MIN(VLOOKUP($B64,'Measure&amp;Incentive Picklist'!$E:$J,5,FALSE)*E64*F64,Z64),"")</f>
        <v/>
      </c>
      <c r="AB64" s="127"/>
      <c r="AC64" s="65">
        <f t="shared" si="2"/>
        <v>0</v>
      </c>
      <c r="AD64" s="65">
        <f t="shared" si="7"/>
        <v>0</v>
      </c>
      <c r="AG64" s="188" t="str">
        <f t="shared" si="3"/>
        <v/>
      </c>
      <c r="AI64" s="331" t="s">
        <v>238</v>
      </c>
      <c r="AK64" s="65">
        <f t="shared" si="4"/>
        <v>0</v>
      </c>
      <c r="AL64" s="65">
        <f t="shared" si="5"/>
        <v>0</v>
      </c>
    </row>
    <row r="65" spans="1:38" x14ac:dyDescent="0.25">
      <c r="A65" s="66">
        <f t="shared" si="6"/>
        <v>58</v>
      </c>
      <c r="B65" s="69"/>
      <c r="C65" s="66" t="str">
        <f>IF(B65="","",VLOOKUP(B65,'Measure&amp;Incentive Picklist'!E:J,2,FALSE))</f>
        <v/>
      </c>
      <c r="D65" s="69"/>
      <c r="E65" s="70"/>
      <c r="F65" s="84"/>
      <c r="G65" s="70"/>
      <c r="H65" s="70"/>
      <c r="I65" s="70"/>
      <c r="J65" s="70"/>
      <c r="K65" s="220"/>
      <c r="L65" s="70"/>
      <c r="M65" s="69"/>
      <c r="N65" s="65" t="e">
        <f>VLOOKUP(M65,'HVAC Picklist'!$A$2:$C$61,3,FALSE)</f>
        <v>#N/A</v>
      </c>
      <c r="O65" s="65" t="e">
        <f>VLOOKUP(M65,'HVAC Picklist'!$A$2:$D$61,4,FALSE)</f>
        <v>#N/A</v>
      </c>
      <c r="P65" s="69"/>
      <c r="Q65" s="83"/>
      <c r="V65" s="69"/>
      <c r="W65" s="69"/>
      <c r="X65" s="71"/>
      <c r="Y65" s="71"/>
      <c r="Z65" s="72" t="str">
        <f t="shared" si="1"/>
        <v/>
      </c>
      <c r="AA65" s="85" t="str">
        <f>IFERROR(MIN(VLOOKUP($B65,'Measure&amp;Incentive Picklist'!$E:$J,5,FALSE)*E65*F65,Z65),"")</f>
        <v/>
      </c>
      <c r="AB65" s="127"/>
      <c r="AC65" s="65">
        <f t="shared" si="2"/>
        <v>0</v>
      </c>
      <c r="AD65" s="65">
        <f t="shared" si="7"/>
        <v>0</v>
      </c>
      <c r="AG65" s="188" t="str">
        <f t="shared" si="3"/>
        <v/>
      </c>
      <c r="AI65" s="332" t="s">
        <v>240</v>
      </c>
      <c r="AK65" s="65">
        <f t="shared" si="4"/>
        <v>0</v>
      </c>
      <c r="AL65" s="65">
        <f t="shared" si="5"/>
        <v>0</v>
      </c>
    </row>
    <row r="66" spans="1:38" x14ac:dyDescent="0.25">
      <c r="A66" s="66">
        <f t="shared" si="6"/>
        <v>59</v>
      </c>
      <c r="B66" s="69"/>
      <c r="C66" s="66" t="str">
        <f>IF(B66="","",VLOOKUP(B66,'Measure&amp;Incentive Picklist'!E:J,2,FALSE))</f>
        <v/>
      </c>
      <c r="D66" s="69"/>
      <c r="E66" s="70"/>
      <c r="F66" s="84"/>
      <c r="G66" s="70"/>
      <c r="H66" s="70"/>
      <c r="I66" s="70"/>
      <c r="J66" s="70"/>
      <c r="K66" s="220"/>
      <c r="L66" s="70"/>
      <c r="M66" s="69"/>
      <c r="N66" s="65" t="e">
        <f>VLOOKUP(M66,'HVAC Picklist'!$A$2:$C$61,3,FALSE)</f>
        <v>#N/A</v>
      </c>
      <c r="O66" s="65" t="e">
        <f>VLOOKUP(M66,'HVAC Picklist'!$A$2:$D$61,4,FALSE)</f>
        <v>#N/A</v>
      </c>
      <c r="P66" s="69"/>
      <c r="Q66" s="83"/>
      <c r="V66" s="69"/>
      <c r="W66" s="69"/>
      <c r="X66" s="71"/>
      <c r="Y66" s="71"/>
      <c r="Z66" s="72" t="str">
        <f t="shared" si="1"/>
        <v/>
      </c>
      <c r="AA66" s="85" t="str">
        <f>IFERROR(MIN(VLOOKUP($B66,'Measure&amp;Incentive Picklist'!$E:$J,5,FALSE)*E66*F66,Z66),"")</f>
        <v/>
      </c>
      <c r="AB66" s="127"/>
      <c r="AC66" s="65">
        <f t="shared" si="2"/>
        <v>0</v>
      </c>
      <c r="AD66" s="65">
        <f t="shared" si="7"/>
        <v>0</v>
      </c>
      <c r="AG66" s="188" t="str">
        <f t="shared" si="3"/>
        <v/>
      </c>
      <c r="AI66" s="332" t="s">
        <v>241</v>
      </c>
      <c r="AK66" s="65">
        <f t="shared" si="4"/>
        <v>0</v>
      </c>
      <c r="AL66" s="65">
        <f t="shared" si="5"/>
        <v>0</v>
      </c>
    </row>
    <row r="67" spans="1:38" x14ac:dyDescent="0.25">
      <c r="A67" s="66">
        <f t="shared" si="6"/>
        <v>60</v>
      </c>
      <c r="B67" s="69"/>
      <c r="C67" s="66" t="str">
        <f>IF(B67="","",VLOOKUP(B67,'Measure&amp;Incentive Picklist'!E:J,2,FALSE))</f>
        <v/>
      </c>
      <c r="D67" s="69"/>
      <c r="E67" s="70"/>
      <c r="F67" s="84"/>
      <c r="G67" s="70"/>
      <c r="H67" s="70"/>
      <c r="I67" s="70"/>
      <c r="J67" s="70"/>
      <c r="K67" s="220"/>
      <c r="L67" s="70"/>
      <c r="M67" s="69"/>
      <c r="N67" s="65" t="e">
        <f>VLOOKUP(M67,'HVAC Picklist'!$A$2:$C$61,3,FALSE)</f>
        <v>#N/A</v>
      </c>
      <c r="O67" s="65" t="e">
        <f>VLOOKUP(M67,'HVAC Picklist'!$A$2:$D$61,4,FALSE)</f>
        <v>#N/A</v>
      </c>
      <c r="P67" s="69"/>
      <c r="Q67" s="83"/>
      <c r="V67" s="69"/>
      <c r="W67" s="69"/>
      <c r="X67" s="71"/>
      <c r="Y67" s="71"/>
      <c r="Z67" s="72" t="str">
        <f t="shared" si="1"/>
        <v/>
      </c>
      <c r="AA67" s="85" t="str">
        <f>IFERROR(MIN(VLOOKUP($B67,'Measure&amp;Incentive Picklist'!$E:$J,5,FALSE)*E67*F67,Z67),"")</f>
        <v/>
      </c>
      <c r="AB67" s="127"/>
      <c r="AC67" s="65">
        <f t="shared" si="2"/>
        <v>0</v>
      </c>
      <c r="AD67" s="65">
        <f t="shared" si="7"/>
        <v>0</v>
      </c>
      <c r="AG67" s="188" t="str">
        <f t="shared" si="3"/>
        <v/>
      </c>
      <c r="AI67" s="333" t="s">
        <v>239</v>
      </c>
      <c r="AK67" s="65">
        <f t="shared" si="4"/>
        <v>0</v>
      </c>
      <c r="AL67" s="65">
        <f t="shared" si="5"/>
        <v>0</v>
      </c>
    </row>
    <row r="68" spans="1:38" x14ac:dyDescent="0.25">
      <c r="A68" s="66">
        <f t="shared" si="6"/>
        <v>61</v>
      </c>
      <c r="B68" s="69"/>
      <c r="C68" s="66" t="str">
        <f>IF(B68="","",VLOOKUP(B68,'Measure&amp;Incentive Picklist'!E:J,2,FALSE))</f>
        <v/>
      </c>
      <c r="D68" s="69"/>
      <c r="E68" s="70"/>
      <c r="F68" s="84"/>
      <c r="G68" s="70"/>
      <c r="H68" s="70"/>
      <c r="I68" s="70"/>
      <c r="J68" s="70"/>
      <c r="K68" s="220"/>
      <c r="L68" s="70"/>
      <c r="M68" s="69"/>
      <c r="N68" s="65" t="e">
        <f>VLOOKUP(M68,'HVAC Picklist'!$A$2:$C$61,3,FALSE)</f>
        <v>#N/A</v>
      </c>
      <c r="O68" s="65" t="e">
        <f>VLOOKUP(M68,'HVAC Picklist'!$A$2:$D$61,4,FALSE)</f>
        <v>#N/A</v>
      </c>
      <c r="P68" s="69"/>
      <c r="Q68" s="83"/>
      <c r="V68" s="69"/>
      <c r="W68" s="69"/>
      <c r="X68" s="71"/>
      <c r="Y68" s="71"/>
      <c r="Z68" s="72" t="str">
        <f t="shared" si="1"/>
        <v/>
      </c>
      <c r="AA68" s="85" t="str">
        <f>IFERROR(MIN(VLOOKUP($B68,'Measure&amp;Incentive Picklist'!$E:$J,5,FALSE)*E68*F68,Z68),"")</f>
        <v/>
      </c>
      <c r="AB68" s="127"/>
      <c r="AC68" s="65">
        <f t="shared" si="2"/>
        <v>0</v>
      </c>
      <c r="AD68" s="65">
        <f t="shared" si="7"/>
        <v>0</v>
      </c>
      <c r="AG68" s="188" t="str">
        <f t="shared" si="3"/>
        <v/>
      </c>
      <c r="AK68" s="65">
        <f t="shared" si="4"/>
        <v>0</v>
      </c>
      <c r="AL68" s="65">
        <f t="shared" si="5"/>
        <v>0</v>
      </c>
    </row>
    <row r="69" spans="1:38" x14ac:dyDescent="0.25">
      <c r="A69" s="66">
        <f t="shared" si="6"/>
        <v>62</v>
      </c>
      <c r="B69" s="69"/>
      <c r="C69" s="66" t="str">
        <f>IF(B69="","",VLOOKUP(B69,'Measure&amp;Incentive Picklist'!E:J,2,FALSE))</f>
        <v/>
      </c>
      <c r="D69" s="69"/>
      <c r="E69" s="70"/>
      <c r="F69" s="84"/>
      <c r="G69" s="70"/>
      <c r="H69" s="70"/>
      <c r="I69" s="70"/>
      <c r="J69" s="70"/>
      <c r="K69" s="220"/>
      <c r="L69" s="70"/>
      <c r="M69" s="69"/>
      <c r="N69" s="65" t="e">
        <f>VLOOKUP(M69,'HVAC Picklist'!$A$2:$C$61,3,FALSE)</f>
        <v>#N/A</v>
      </c>
      <c r="O69" s="65" t="e">
        <f>VLOOKUP(M69,'HVAC Picklist'!$A$2:$D$61,4,FALSE)</f>
        <v>#N/A</v>
      </c>
      <c r="P69" s="69"/>
      <c r="Q69" s="83"/>
      <c r="V69" s="69"/>
      <c r="W69" s="69"/>
      <c r="X69" s="71"/>
      <c r="Y69" s="71"/>
      <c r="Z69" s="72" t="str">
        <f t="shared" si="1"/>
        <v/>
      </c>
      <c r="AA69" s="85" t="str">
        <f>IFERROR(MIN(VLOOKUP($B69,'Measure&amp;Incentive Picklist'!$E:$J,5,FALSE)*E69*F69,Z69),"")</f>
        <v/>
      </c>
      <c r="AB69" s="127"/>
      <c r="AC69" s="65">
        <f t="shared" si="2"/>
        <v>0</v>
      </c>
      <c r="AD69" s="65">
        <f t="shared" si="7"/>
        <v>0</v>
      </c>
      <c r="AG69" s="188" t="str">
        <f t="shared" si="3"/>
        <v/>
      </c>
      <c r="AK69" s="65">
        <f t="shared" si="4"/>
        <v>0</v>
      </c>
      <c r="AL69" s="65">
        <f t="shared" si="5"/>
        <v>0</v>
      </c>
    </row>
    <row r="70" spans="1:38" x14ac:dyDescent="0.25">
      <c r="A70" s="66">
        <f t="shared" si="6"/>
        <v>63</v>
      </c>
      <c r="B70" s="69"/>
      <c r="C70" s="66" t="str">
        <f>IF(B70="","",VLOOKUP(B70,'Measure&amp;Incentive Picklist'!E:J,2,FALSE))</f>
        <v/>
      </c>
      <c r="D70" s="69"/>
      <c r="E70" s="70"/>
      <c r="F70" s="84"/>
      <c r="G70" s="70"/>
      <c r="H70" s="70"/>
      <c r="I70" s="70"/>
      <c r="J70" s="70"/>
      <c r="K70" s="220"/>
      <c r="L70" s="70"/>
      <c r="M70" s="69"/>
      <c r="N70" s="65" t="e">
        <f>VLOOKUP(M70,'HVAC Picklist'!$A$2:$C$61,3,FALSE)</f>
        <v>#N/A</v>
      </c>
      <c r="O70" s="65" t="e">
        <f>VLOOKUP(M70,'HVAC Picklist'!$A$2:$D$61,4,FALSE)</f>
        <v>#N/A</v>
      </c>
      <c r="P70" s="69"/>
      <c r="Q70" s="83"/>
      <c r="V70" s="69"/>
      <c r="W70" s="69"/>
      <c r="X70" s="71"/>
      <c r="Y70" s="71"/>
      <c r="Z70" s="72" t="str">
        <f t="shared" si="1"/>
        <v/>
      </c>
      <c r="AA70" s="85" t="str">
        <f>IFERROR(MIN(VLOOKUP($B70,'Measure&amp;Incentive Picklist'!$E:$J,5,FALSE)*E70*F70,Z70),"")</f>
        <v/>
      </c>
      <c r="AB70" s="127"/>
      <c r="AC70" s="65">
        <f t="shared" si="2"/>
        <v>0</v>
      </c>
      <c r="AD70" s="65">
        <f t="shared" si="7"/>
        <v>0</v>
      </c>
      <c r="AG70" s="188" t="str">
        <f t="shared" si="3"/>
        <v/>
      </c>
      <c r="AK70" s="65">
        <f t="shared" si="4"/>
        <v>0</v>
      </c>
      <c r="AL70" s="65">
        <f t="shared" si="5"/>
        <v>0</v>
      </c>
    </row>
    <row r="71" spans="1:38" x14ac:dyDescent="0.25">
      <c r="A71" s="66">
        <f t="shared" si="6"/>
        <v>64</v>
      </c>
      <c r="B71" s="69"/>
      <c r="C71" s="66" t="str">
        <f>IF(B71="","",VLOOKUP(B71,'Measure&amp;Incentive Picklist'!E:J,2,FALSE))</f>
        <v/>
      </c>
      <c r="D71" s="69"/>
      <c r="E71" s="70"/>
      <c r="F71" s="84"/>
      <c r="G71" s="70"/>
      <c r="H71" s="70"/>
      <c r="I71" s="70"/>
      <c r="J71" s="70"/>
      <c r="K71" s="220"/>
      <c r="L71" s="70"/>
      <c r="M71" s="69"/>
      <c r="N71" s="65" t="e">
        <f>VLOOKUP(M71,'HVAC Picklist'!$A$2:$C$61,3,FALSE)</f>
        <v>#N/A</v>
      </c>
      <c r="O71" s="65" t="e">
        <f>VLOOKUP(M71,'HVAC Picklist'!$A$2:$D$61,4,FALSE)</f>
        <v>#N/A</v>
      </c>
      <c r="P71" s="69"/>
      <c r="Q71" s="83"/>
      <c r="V71" s="69"/>
      <c r="W71" s="69"/>
      <c r="X71" s="71"/>
      <c r="Y71" s="71"/>
      <c r="Z71" s="72" t="str">
        <f t="shared" si="1"/>
        <v/>
      </c>
      <c r="AA71" s="85" t="str">
        <f>IFERROR(MIN(VLOOKUP($B71,'Measure&amp;Incentive Picklist'!$E:$J,5,FALSE)*E71*F71,Z71),"")</f>
        <v/>
      </c>
      <c r="AB71" s="127"/>
      <c r="AC71" s="65">
        <f t="shared" si="2"/>
        <v>0</v>
      </c>
      <c r="AD71" s="65">
        <f t="shared" si="7"/>
        <v>0</v>
      </c>
      <c r="AG71" s="188" t="str">
        <f t="shared" si="3"/>
        <v/>
      </c>
      <c r="AK71" s="65">
        <f t="shared" si="4"/>
        <v>0</v>
      </c>
      <c r="AL71" s="65">
        <f t="shared" si="5"/>
        <v>0</v>
      </c>
    </row>
    <row r="72" spans="1:38" x14ac:dyDescent="0.25">
      <c r="A72" s="66">
        <f t="shared" si="6"/>
        <v>65</v>
      </c>
      <c r="B72" s="69"/>
      <c r="C72" s="66" t="str">
        <f>IF(B72="","",VLOOKUP(B72,'Measure&amp;Incentive Picklist'!E:J,2,FALSE))</f>
        <v/>
      </c>
      <c r="D72" s="69"/>
      <c r="E72" s="70"/>
      <c r="F72" s="84"/>
      <c r="G72" s="70"/>
      <c r="H72" s="70"/>
      <c r="I72" s="70"/>
      <c r="J72" s="70"/>
      <c r="K72" s="220"/>
      <c r="L72" s="70"/>
      <c r="M72" s="69"/>
      <c r="N72" s="65" t="e">
        <f>VLOOKUP(M72,'HVAC Picklist'!$A$2:$C$61,3,FALSE)</f>
        <v>#N/A</v>
      </c>
      <c r="O72" s="65" t="e">
        <f>VLOOKUP(M72,'HVAC Picklist'!$A$2:$D$61,4,FALSE)</f>
        <v>#N/A</v>
      </c>
      <c r="P72" s="69"/>
      <c r="Q72" s="83"/>
      <c r="V72" s="69"/>
      <c r="W72" s="69"/>
      <c r="X72" s="71"/>
      <c r="Y72" s="71"/>
      <c r="Z72" s="72" t="str">
        <f t="shared" si="1"/>
        <v/>
      </c>
      <c r="AA72" s="85" t="str">
        <f>IFERROR(MIN(VLOOKUP($B72,'Measure&amp;Incentive Picklist'!$E:$J,5,FALSE)*E72*F72,Z72),"")</f>
        <v/>
      </c>
      <c r="AB72" s="127"/>
      <c r="AC72" s="65">
        <f t="shared" si="2"/>
        <v>0</v>
      </c>
      <c r="AD72" s="65">
        <f t="shared" ref="AD72:AD103" si="8">IF(AND(B72&gt;0,ISERROR(AC72)),1,0)</f>
        <v>0</v>
      </c>
      <c r="AG72" s="188" t="str">
        <f t="shared" si="3"/>
        <v/>
      </c>
      <c r="AK72" s="65">
        <f t="shared" si="4"/>
        <v>0</v>
      </c>
      <c r="AL72" s="65">
        <f t="shared" si="5"/>
        <v>0</v>
      </c>
    </row>
    <row r="73" spans="1:38" x14ac:dyDescent="0.25">
      <c r="A73" s="66">
        <f t="shared" si="6"/>
        <v>66</v>
      </c>
      <c r="B73" s="69"/>
      <c r="C73" s="66" t="str">
        <f>IF(B73="","",VLOOKUP(B73,'Measure&amp;Incentive Picklist'!E:J,2,FALSE))</f>
        <v/>
      </c>
      <c r="D73" s="69"/>
      <c r="E73" s="70"/>
      <c r="F73" s="84"/>
      <c r="G73" s="70"/>
      <c r="H73" s="70"/>
      <c r="I73" s="70"/>
      <c r="J73" s="70"/>
      <c r="K73" s="220"/>
      <c r="L73" s="70"/>
      <c r="M73" s="69"/>
      <c r="N73" s="65" t="e">
        <f>VLOOKUP(M73,'HVAC Picklist'!$A$2:$C$61,3,FALSE)</f>
        <v>#N/A</v>
      </c>
      <c r="O73" s="65" t="e">
        <f>VLOOKUP(M73,'HVAC Picklist'!$A$2:$D$61,4,FALSE)</f>
        <v>#N/A</v>
      </c>
      <c r="P73" s="69"/>
      <c r="Q73" s="83"/>
      <c r="V73" s="69"/>
      <c r="W73" s="69"/>
      <c r="X73" s="71"/>
      <c r="Y73" s="71"/>
      <c r="Z73" s="72" t="str">
        <f t="shared" ref="Z73:Z136" si="9">IF(AND(X73="",Y73=""),"",$X73+$Y73)</f>
        <v/>
      </c>
      <c r="AA73" s="85" t="str">
        <f>IFERROR(MIN(VLOOKUP($B73,'Measure&amp;Incentive Picklist'!$E:$J,5,FALSE)*E73*F73,Z73),"")</f>
        <v/>
      </c>
      <c r="AB73" s="127"/>
      <c r="AC73" s="65">
        <f t="shared" ref="AC73:AC136" si="10">IF(B73&gt;"",1,0)</f>
        <v>0</v>
      </c>
      <c r="AD73" s="65">
        <f t="shared" si="8"/>
        <v>0</v>
      </c>
      <c r="AG73" s="188" t="str">
        <f t="shared" ref="AG73:AG136" si="11">IF(OR(AND(OR(M73=AI$8,M73=AI$9,M73=AI$10,M73=AI$11,M73=AI$12,M73=AI$13,M73=AI$14,M73=AI$15,M73=AI$16,M73=AI$17,M73=AI$18,M73=AI$19,M73=AI$20,M73=AI$21,M73=AI$22,M73=AI$23,M73=AI$24,M73=AI$25,M73=AI$26,M73=AI$27,M73=AI$28,M73=AI$29,M73=AI$30,M73=AI$31,M73=AI$32,M73=AI$33,M73=AI$34,M73=AI$35,M73=AI$36,M73=AI$37,M73=AI$38,M73=AI$39,M73=AI$40,M73=AI$41,M73=AI$42,M73=AI$43,M73=AI$44,M73=AI$45,M73=AI$46,M73=AI$47,M73=AI$48,M73=AI$49,M73=AI$50,M73=AI$51,M73=AI$52,M73=AI$53,),P73=AJ$12),AND(OR(M73=AI$54,M73=AI$55,M73=AI$56,M73=AI$57,M73=AI$58,M73=AI$59,M73=AI$60,M73=AI$61,M73=AI$62,M73=AI$63,M73=AI$64), OR(P73=AJ$8,P73=AJ$9,P73=AJ$10)),AND(OR(M73=AI$65,M73=AI$66),P73=AJ$12),AND(M73=AI$67,P73=AJ$11)),1,IF(OR(M73="",P73=""),"","Error"))</f>
        <v/>
      </c>
      <c r="AK73" s="65">
        <f t="shared" ref="AK73:AL136" si="12">IF(ISERROR(Z73),1,0)</f>
        <v>0</v>
      </c>
      <c r="AL73" s="65">
        <f t="shared" si="12"/>
        <v>0</v>
      </c>
    </row>
    <row r="74" spans="1:38" x14ac:dyDescent="0.25">
      <c r="A74" s="66">
        <f t="shared" ref="A74:A137" si="13">A73+1</f>
        <v>67</v>
      </c>
      <c r="B74" s="69"/>
      <c r="C74" s="66" t="str">
        <f>IF(B74="","",VLOOKUP(B74,'Measure&amp;Incentive Picklist'!E:J,2,FALSE))</f>
        <v/>
      </c>
      <c r="D74" s="69"/>
      <c r="E74" s="70"/>
      <c r="F74" s="84"/>
      <c r="G74" s="70"/>
      <c r="H74" s="70"/>
      <c r="I74" s="70"/>
      <c r="J74" s="70"/>
      <c r="K74" s="220"/>
      <c r="L74" s="70"/>
      <c r="M74" s="69"/>
      <c r="N74" s="65" t="e">
        <f>VLOOKUP(M74,'HVAC Picklist'!$A$2:$C$61,3,FALSE)</f>
        <v>#N/A</v>
      </c>
      <c r="O74" s="65" t="e">
        <f>VLOOKUP(M74,'HVAC Picklist'!$A$2:$D$61,4,FALSE)</f>
        <v>#N/A</v>
      </c>
      <c r="P74" s="69"/>
      <c r="Q74" s="83"/>
      <c r="V74" s="69"/>
      <c r="W74" s="69"/>
      <c r="X74" s="71"/>
      <c r="Y74" s="71"/>
      <c r="Z74" s="72" t="str">
        <f t="shared" si="9"/>
        <v/>
      </c>
      <c r="AA74" s="85" t="str">
        <f>IFERROR(MIN(VLOOKUP($B74,'Measure&amp;Incentive Picklist'!$E:$J,5,FALSE)*E74*F74,Z74),"")</f>
        <v/>
      </c>
      <c r="AB74" s="127"/>
      <c r="AC74" s="65">
        <f t="shared" si="10"/>
        <v>0</v>
      </c>
      <c r="AD74" s="65">
        <f t="shared" si="8"/>
        <v>0</v>
      </c>
      <c r="AG74" s="188" t="str">
        <f t="shared" si="11"/>
        <v/>
      </c>
      <c r="AK74" s="65">
        <f t="shared" si="12"/>
        <v>0</v>
      </c>
      <c r="AL74" s="65">
        <f t="shared" si="12"/>
        <v>0</v>
      </c>
    </row>
    <row r="75" spans="1:38" x14ac:dyDescent="0.25">
      <c r="A75" s="66">
        <f t="shared" si="13"/>
        <v>68</v>
      </c>
      <c r="B75" s="69"/>
      <c r="C75" s="66" t="str">
        <f>IF(B75="","",VLOOKUP(B75,'Measure&amp;Incentive Picklist'!E:J,2,FALSE))</f>
        <v/>
      </c>
      <c r="D75" s="69"/>
      <c r="E75" s="70"/>
      <c r="F75" s="84"/>
      <c r="G75" s="70"/>
      <c r="H75" s="70"/>
      <c r="I75" s="70"/>
      <c r="J75" s="70"/>
      <c r="K75" s="220"/>
      <c r="L75" s="70"/>
      <c r="M75" s="69"/>
      <c r="N75" s="65" t="e">
        <f>VLOOKUP(M75,'HVAC Picklist'!$A$2:$C$61,3,FALSE)</f>
        <v>#N/A</v>
      </c>
      <c r="O75" s="65" t="e">
        <f>VLOOKUP(M75,'HVAC Picklist'!$A$2:$D$61,4,FALSE)</f>
        <v>#N/A</v>
      </c>
      <c r="P75" s="69"/>
      <c r="Q75" s="83"/>
      <c r="V75" s="69"/>
      <c r="W75" s="69"/>
      <c r="X75" s="71"/>
      <c r="Y75" s="71"/>
      <c r="Z75" s="72" t="str">
        <f t="shared" si="9"/>
        <v/>
      </c>
      <c r="AA75" s="85" t="str">
        <f>IFERROR(MIN(VLOOKUP($B75,'Measure&amp;Incentive Picklist'!$E:$J,5,FALSE)*E75*F75,Z75),"")</f>
        <v/>
      </c>
      <c r="AB75" s="127"/>
      <c r="AC75" s="65">
        <f t="shared" si="10"/>
        <v>0</v>
      </c>
      <c r="AD75" s="65">
        <f t="shared" si="8"/>
        <v>0</v>
      </c>
      <c r="AG75" s="188" t="str">
        <f t="shared" si="11"/>
        <v/>
      </c>
      <c r="AK75" s="65">
        <f t="shared" si="12"/>
        <v>0</v>
      </c>
      <c r="AL75" s="65">
        <f t="shared" si="12"/>
        <v>0</v>
      </c>
    </row>
    <row r="76" spans="1:38" x14ac:dyDescent="0.25">
      <c r="A76" s="66">
        <f t="shared" si="13"/>
        <v>69</v>
      </c>
      <c r="B76" s="69"/>
      <c r="C76" s="66" t="str">
        <f>IF(B76="","",VLOOKUP(B76,'Measure&amp;Incentive Picklist'!E:J,2,FALSE))</f>
        <v/>
      </c>
      <c r="D76" s="69"/>
      <c r="E76" s="70"/>
      <c r="F76" s="84"/>
      <c r="G76" s="70"/>
      <c r="H76" s="70"/>
      <c r="I76" s="70"/>
      <c r="J76" s="70"/>
      <c r="K76" s="220"/>
      <c r="L76" s="70"/>
      <c r="M76" s="69"/>
      <c r="N76" s="65" t="e">
        <f>VLOOKUP(M76,'HVAC Picklist'!$A$2:$C$61,3,FALSE)</f>
        <v>#N/A</v>
      </c>
      <c r="O76" s="65" t="e">
        <f>VLOOKUP(M76,'HVAC Picklist'!$A$2:$D$61,4,FALSE)</f>
        <v>#N/A</v>
      </c>
      <c r="P76" s="69"/>
      <c r="Q76" s="83"/>
      <c r="V76" s="69"/>
      <c r="W76" s="69"/>
      <c r="X76" s="71"/>
      <c r="Y76" s="71"/>
      <c r="Z76" s="72" t="str">
        <f t="shared" si="9"/>
        <v/>
      </c>
      <c r="AA76" s="85" t="str">
        <f>IFERROR(MIN(VLOOKUP($B76,'Measure&amp;Incentive Picklist'!$E:$J,5,FALSE)*E76*F76,Z76),"")</f>
        <v/>
      </c>
      <c r="AB76" s="127"/>
      <c r="AC76" s="65">
        <f t="shared" si="10"/>
        <v>0</v>
      </c>
      <c r="AD76" s="65">
        <f t="shared" si="8"/>
        <v>0</v>
      </c>
      <c r="AG76" s="188" t="str">
        <f t="shared" si="11"/>
        <v/>
      </c>
      <c r="AK76" s="65">
        <f t="shared" si="12"/>
        <v>0</v>
      </c>
      <c r="AL76" s="65">
        <f t="shared" si="12"/>
        <v>0</v>
      </c>
    </row>
    <row r="77" spans="1:38" x14ac:dyDescent="0.25">
      <c r="A77" s="66">
        <f t="shared" si="13"/>
        <v>70</v>
      </c>
      <c r="B77" s="69"/>
      <c r="C77" s="66" t="str">
        <f>IF(B77="","",VLOOKUP(B77,'Measure&amp;Incentive Picklist'!E:J,2,FALSE))</f>
        <v/>
      </c>
      <c r="D77" s="69"/>
      <c r="E77" s="70"/>
      <c r="F77" s="84"/>
      <c r="G77" s="70"/>
      <c r="H77" s="70"/>
      <c r="I77" s="70"/>
      <c r="J77" s="70"/>
      <c r="K77" s="220"/>
      <c r="L77" s="70"/>
      <c r="M77" s="69"/>
      <c r="N77" s="65" t="e">
        <f>VLOOKUP(M77,'HVAC Picklist'!$A$2:$C$61,3,FALSE)</f>
        <v>#N/A</v>
      </c>
      <c r="O77" s="65" t="e">
        <f>VLOOKUP(M77,'HVAC Picklist'!$A$2:$D$61,4,FALSE)</f>
        <v>#N/A</v>
      </c>
      <c r="P77" s="69"/>
      <c r="Q77" s="83"/>
      <c r="V77" s="69"/>
      <c r="W77" s="69"/>
      <c r="X77" s="71"/>
      <c r="Y77" s="71"/>
      <c r="Z77" s="72" t="str">
        <f t="shared" si="9"/>
        <v/>
      </c>
      <c r="AA77" s="85" t="str">
        <f>IFERROR(MIN(VLOOKUP($B77,'Measure&amp;Incentive Picklist'!$E:$J,5,FALSE)*E77*F77,Z77),"")</f>
        <v/>
      </c>
      <c r="AB77" s="127"/>
      <c r="AC77" s="65">
        <f t="shared" si="10"/>
        <v>0</v>
      </c>
      <c r="AD77" s="65">
        <f t="shared" si="8"/>
        <v>0</v>
      </c>
      <c r="AG77" s="188" t="str">
        <f t="shared" si="11"/>
        <v/>
      </c>
      <c r="AK77" s="65">
        <f t="shared" si="12"/>
        <v>0</v>
      </c>
      <c r="AL77" s="65">
        <f t="shared" si="12"/>
        <v>0</v>
      </c>
    </row>
    <row r="78" spans="1:38" x14ac:dyDescent="0.25">
      <c r="A78" s="66">
        <f t="shared" si="13"/>
        <v>71</v>
      </c>
      <c r="B78" s="69"/>
      <c r="C78" s="66" t="str">
        <f>IF(B78="","",VLOOKUP(B78,'Measure&amp;Incentive Picklist'!E:J,2,FALSE))</f>
        <v/>
      </c>
      <c r="D78" s="69"/>
      <c r="E78" s="70"/>
      <c r="F78" s="84"/>
      <c r="G78" s="70"/>
      <c r="H78" s="70"/>
      <c r="I78" s="70"/>
      <c r="J78" s="70"/>
      <c r="K78" s="220"/>
      <c r="L78" s="70"/>
      <c r="M78" s="69"/>
      <c r="N78" s="65" t="e">
        <f>VLOOKUP(M78,'HVAC Picklist'!$A$2:$C$61,3,FALSE)</f>
        <v>#N/A</v>
      </c>
      <c r="O78" s="65" t="e">
        <f>VLOOKUP(M78,'HVAC Picklist'!$A$2:$D$61,4,FALSE)</f>
        <v>#N/A</v>
      </c>
      <c r="P78" s="69"/>
      <c r="Q78" s="83"/>
      <c r="V78" s="69"/>
      <c r="W78" s="69"/>
      <c r="X78" s="71"/>
      <c r="Y78" s="71"/>
      <c r="Z78" s="72" t="str">
        <f t="shared" si="9"/>
        <v/>
      </c>
      <c r="AA78" s="85" t="str">
        <f>IFERROR(MIN(VLOOKUP($B78,'Measure&amp;Incentive Picklist'!$E:$J,5,FALSE)*E78*F78,Z78),"")</f>
        <v/>
      </c>
      <c r="AB78" s="127"/>
      <c r="AC78" s="65">
        <f t="shared" si="10"/>
        <v>0</v>
      </c>
      <c r="AD78" s="65">
        <f t="shared" si="8"/>
        <v>0</v>
      </c>
      <c r="AG78" s="188" t="str">
        <f t="shared" si="11"/>
        <v/>
      </c>
      <c r="AK78" s="65">
        <f t="shared" si="12"/>
        <v>0</v>
      </c>
      <c r="AL78" s="65">
        <f t="shared" si="12"/>
        <v>0</v>
      </c>
    </row>
    <row r="79" spans="1:38" x14ac:dyDescent="0.25">
      <c r="A79" s="66">
        <f t="shared" si="13"/>
        <v>72</v>
      </c>
      <c r="B79" s="69"/>
      <c r="C79" s="66" t="str">
        <f>IF(B79="","",VLOOKUP(B79,'Measure&amp;Incentive Picklist'!E:J,2,FALSE))</f>
        <v/>
      </c>
      <c r="D79" s="69"/>
      <c r="E79" s="70"/>
      <c r="F79" s="84"/>
      <c r="G79" s="70"/>
      <c r="H79" s="70"/>
      <c r="I79" s="70"/>
      <c r="J79" s="70"/>
      <c r="K79" s="220"/>
      <c r="L79" s="70"/>
      <c r="M79" s="69"/>
      <c r="N79" s="65" t="e">
        <f>VLOOKUP(M79,'HVAC Picklist'!$A$2:$C$61,3,FALSE)</f>
        <v>#N/A</v>
      </c>
      <c r="O79" s="65" t="e">
        <f>VLOOKUP(M79,'HVAC Picklist'!$A$2:$D$61,4,FALSE)</f>
        <v>#N/A</v>
      </c>
      <c r="P79" s="69"/>
      <c r="Q79" s="83"/>
      <c r="V79" s="69"/>
      <c r="W79" s="69"/>
      <c r="X79" s="71"/>
      <c r="Y79" s="71"/>
      <c r="Z79" s="72" t="str">
        <f t="shared" si="9"/>
        <v/>
      </c>
      <c r="AA79" s="85" t="str">
        <f>IFERROR(MIN(VLOOKUP($B79,'Measure&amp;Incentive Picklist'!$E:$J,5,FALSE)*E79*F79,Z79),"")</f>
        <v/>
      </c>
      <c r="AB79" s="127"/>
      <c r="AC79" s="65">
        <f t="shared" si="10"/>
        <v>0</v>
      </c>
      <c r="AD79" s="65">
        <f t="shared" si="8"/>
        <v>0</v>
      </c>
      <c r="AG79" s="188" t="str">
        <f t="shared" si="11"/>
        <v/>
      </c>
      <c r="AK79" s="65">
        <f t="shared" si="12"/>
        <v>0</v>
      </c>
      <c r="AL79" s="65">
        <f t="shared" si="12"/>
        <v>0</v>
      </c>
    </row>
    <row r="80" spans="1:38" x14ac:dyDescent="0.25">
      <c r="A80" s="66">
        <f t="shared" si="13"/>
        <v>73</v>
      </c>
      <c r="B80" s="69"/>
      <c r="C80" s="66" t="str">
        <f>IF(B80="","",VLOOKUP(B80,'Measure&amp;Incentive Picklist'!E:J,2,FALSE))</f>
        <v/>
      </c>
      <c r="D80" s="69"/>
      <c r="E80" s="70"/>
      <c r="F80" s="84"/>
      <c r="G80" s="70"/>
      <c r="H80" s="70"/>
      <c r="I80" s="70"/>
      <c r="J80" s="70"/>
      <c r="K80" s="220"/>
      <c r="L80" s="70"/>
      <c r="M80" s="69"/>
      <c r="N80" s="65" t="e">
        <f>VLOOKUP(M80,'HVAC Picklist'!$A$2:$C$61,3,FALSE)</f>
        <v>#N/A</v>
      </c>
      <c r="O80" s="65" t="e">
        <f>VLOOKUP(M80,'HVAC Picklist'!$A$2:$D$61,4,FALSE)</f>
        <v>#N/A</v>
      </c>
      <c r="P80" s="69"/>
      <c r="Q80" s="83"/>
      <c r="V80" s="69"/>
      <c r="W80" s="69"/>
      <c r="X80" s="71"/>
      <c r="Y80" s="71"/>
      <c r="Z80" s="72" t="str">
        <f t="shared" si="9"/>
        <v/>
      </c>
      <c r="AA80" s="85" t="str">
        <f>IFERROR(MIN(VLOOKUP($B80,'Measure&amp;Incentive Picklist'!$E:$J,5,FALSE)*E80*F80,Z80),"")</f>
        <v/>
      </c>
      <c r="AB80" s="127"/>
      <c r="AC80" s="65">
        <f t="shared" si="10"/>
        <v>0</v>
      </c>
      <c r="AD80" s="65">
        <f t="shared" si="8"/>
        <v>0</v>
      </c>
      <c r="AG80" s="188" t="str">
        <f t="shared" si="11"/>
        <v/>
      </c>
      <c r="AK80" s="65">
        <f t="shared" si="12"/>
        <v>0</v>
      </c>
      <c r="AL80" s="65">
        <f t="shared" si="12"/>
        <v>0</v>
      </c>
    </row>
    <row r="81" spans="1:38" x14ac:dyDescent="0.25">
      <c r="A81" s="66">
        <f t="shared" si="13"/>
        <v>74</v>
      </c>
      <c r="B81" s="69"/>
      <c r="C81" s="66" t="str">
        <f>IF(B81="","",VLOOKUP(B81,'Measure&amp;Incentive Picklist'!E:J,2,FALSE))</f>
        <v/>
      </c>
      <c r="D81" s="69"/>
      <c r="E81" s="70"/>
      <c r="F81" s="84"/>
      <c r="G81" s="70"/>
      <c r="H81" s="70"/>
      <c r="I81" s="70"/>
      <c r="J81" s="70"/>
      <c r="K81" s="220"/>
      <c r="L81" s="70"/>
      <c r="M81" s="69"/>
      <c r="N81" s="65" t="e">
        <f>VLOOKUP(M81,'HVAC Picklist'!$A$2:$C$61,3,FALSE)</f>
        <v>#N/A</v>
      </c>
      <c r="O81" s="65" t="e">
        <f>VLOOKUP(M81,'HVAC Picklist'!$A$2:$D$61,4,FALSE)</f>
        <v>#N/A</v>
      </c>
      <c r="P81" s="69"/>
      <c r="Q81" s="83"/>
      <c r="V81" s="69"/>
      <c r="W81" s="69"/>
      <c r="X81" s="71"/>
      <c r="Y81" s="71"/>
      <c r="Z81" s="72" t="str">
        <f t="shared" si="9"/>
        <v/>
      </c>
      <c r="AA81" s="85" t="str">
        <f>IFERROR(MIN(VLOOKUP($B81,'Measure&amp;Incentive Picklist'!$E:$J,5,FALSE)*E81*F81,Z81),"")</f>
        <v/>
      </c>
      <c r="AB81" s="127"/>
      <c r="AC81" s="65">
        <f t="shared" si="10"/>
        <v>0</v>
      </c>
      <c r="AD81" s="65">
        <f t="shared" si="8"/>
        <v>0</v>
      </c>
      <c r="AG81" s="188" t="str">
        <f t="shared" si="11"/>
        <v/>
      </c>
      <c r="AK81" s="65">
        <f t="shared" si="12"/>
        <v>0</v>
      </c>
      <c r="AL81" s="65">
        <f t="shared" si="12"/>
        <v>0</v>
      </c>
    </row>
    <row r="82" spans="1:38" x14ac:dyDescent="0.25">
      <c r="A82" s="66">
        <f t="shared" si="13"/>
        <v>75</v>
      </c>
      <c r="B82" s="69"/>
      <c r="C82" s="66" t="str">
        <f>IF(B82="","",VLOOKUP(B82,'Measure&amp;Incentive Picklist'!E:J,2,FALSE))</f>
        <v/>
      </c>
      <c r="D82" s="69"/>
      <c r="E82" s="70"/>
      <c r="F82" s="84"/>
      <c r="G82" s="70"/>
      <c r="H82" s="70"/>
      <c r="I82" s="70"/>
      <c r="J82" s="70"/>
      <c r="K82" s="220"/>
      <c r="L82" s="70"/>
      <c r="M82" s="69"/>
      <c r="N82" s="65" t="e">
        <f>VLOOKUP(M82,'HVAC Picklist'!$A$2:$C$61,3,FALSE)</f>
        <v>#N/A</v>
      </c>
      <c r="O82" s="65" t="e">
        <f>VLOOKUP(M82,'HVAC Picklist'!$A$2:$D$61,4,FALSE)</f>
        <v>#N/A</v>
      </c>
      <c r="P82" s="69"/>
      <c r="Q82" s="83"/>
      <c r="V82" s="69"/>
      <c r="W82" s="69"/>
      <c r="X82" s="71"/>
      <c r="Y82" s="71"/>
      <c r="Z82" s="72" t="str">
        <f t="shared" si="9"/>
        <v/>
      </c>
      <c r="AA82" s="85" t="str">
        <f>IFERROR(MIN(VLOOKUP($B82,'Measure&amp;Incentive Picklist'!$E:$J,5,FALSE)*E82*F82,Z82),"")</f>
        <v/>
      </c>
      <c r="AB82" s="127"/>
      <c r="AC82" s="65">
        <f t="shared" si="10"/>
        <v>0</v>
      </c>
      <c r="AD82" s="65">
        <f t="shared" si="8"/>
        <v>0</v>
      </c>
      <c r="AG82" s="188" t="str">
        <f t="shared" si="11"/>
        <v/>
      </c>
      <c r="AK82" s="65">
        <f t="shared" si="12"/>
        <v>0</v>
      </c>
      <c r="AL82" s="65">
        <f t="shared" si="12"/>
        <v>0</v>
      </c>
    </row>
    <row r="83" spans="1:38" x14ac:dyDescent="0.25">
      <c r="A83" s="66">
        <f t="shared" si="13"/>
        <v>76</v>
      </c>
      <c r="B83" s="69"/>
      <c r="C83" s="66" t="str">
        <f>IF(B83="","",VLOOKUP(B83,'Measure&amp;Incentive Picklist'!E:J,2,FALSE))</f>
        <v/>
      </c>
      <c r="D83" s="69"/>
      <c r="E83" s="70"/>
      <c r="F83" s="84"/>
      <c r="G83" s="70"/>
      <c r="H83" s="70"/>
      <c r="I83" s="70"/>
      <c r="J83" s="70"/>
      <c r="K83" s="220"/>
      <c r="L83" s="70"/>
      <c r="M83" s="69"/>
      <c r="N83" s="65" t="e">
        <f>VLOOKUP(M83,'HVAC Picklist'!$A$2:$C$61,3,FALSE)</f>
        <v>#N/A</v>
      </c>
      <c r="O83" s="65" t="e">
        <f>VLOOKUP(M83,'HVAC Picklist'!$A$2:$D$61,4,FALSE)</f>
        <v>#N/A</v>
      </c>
      <c r="P83" s="69"/>
      <c r="Q83" s="83"/>
      <c r="V83" s="69"/>
      <c r="W83" s="69"/>
      <c r="X83" s="71"/>
      <c r="Y83" s="71"/>
      <c r="Z83" s="72" t="str">
        <f t="shared" si="9"/>
        <v/>
      </c>
      <c r="AA83" s="85" t="str">
        <f>IFERROR(MIN(VLOOKUP($B83,'Measure&amp;Incentive Picklist'!$E:$J,5,FALSE)*E83*F83,Z83),"")</f>
        <v/>
      </c>
      <c r="AB83" s="127"/>
      <c r="AC83" s="65">
        <f t="shared" si="10"/>
        <v>0</v>
      </c>
      <c r="AD83" s="65">
        <f t="shared" si="8"/>
        <v>0</v>
      </c>
      <c r="AG83" s="188" t="str">
        <f t="shared" si="11"/>
        <v/>
      </c>
      <c r="AK83" s="65">
        <f t="shared" si="12"/>
        <v>0</v>
      </c>
      <c r="AL83" s="65">
        <f t="shared" si="12"/>
        <v>0</v>
      </c>
    </row>
    <row r="84" spans="1:38" x14ac:dyDescent="0.25">
      <c r="A84" s="66">
        <f t="shared" si="13"/>
        <v>77</v>
      </c>
      <c r="B84" s="69"/>
      <c r="C84" s="66" t="str">
        <f>IF(B84="","",VLOOKUP(B84,'Measure&amp;Incentive Picklist'!E:J,2,FALSE))</f>
        <v/>
      </c>
      <c r="D84" s="69"/>
      <c r="E84" s="70"/>
      <c r="F84" s="84"/>
      <c r="G84" s="70"/>
      <c r="H84" s="70"/>
      <c r="I84" s="70"/>
      <c r="J84" s="70"/>
      <c r="K84" s="220"/>
      <c r="L84" s="70"/>
      <c r="M84" s="69"/>
      <c r="N84" s="65" t="e">
        <f>VLOOKUP(M84,'HVAC Picklist'!$A$2:$C$61,3,FALSE)</f>
        <v>#N/A</v>
      </c>
      <c r="O84" s="65" t="e">
        <f>VLOOKUP(M84,'HVAC Picklist'!$A$2:$D$61,4,FALSE)</f>
        <v>#N/A</v>
      </c>
      <c r="P84" s="69"/>
      <c r="Q84" s="83"/>
      <c r="V84" s="69"/>
      <c r="W84" s="69"/>
      <c r="X84" s="71"/>
      <c r="Y84" s="71"/>
      <c r="Z84" s="72" t="str">
        <f t="shared" si="9"/>
        <v/>
      </c>
      <c r="AA84" s="85" t="str">
        <f>IFERROR(MIN(VLOOKUP($B84,'Measure&amp;Incentive Picklist'!$E:$J,5,FALSE)*E84*F84,Z84),"")</f>
        <v/>
      </c>
      <c r="AB84" s="127"/>
      <c r="AC84" s="65">
        <f t="shared" si="10"/>
        <v>0</v>
      </c>
      <c r="AD84" s="65">
        <f t="shared" si="8"/>
        <v>0</v>
      </c>
      <c r="AG84" s="188" t="str">
        <f t="shared" si="11"/>
        <v/>
      </c>
      <c r="AK84" s="65">
        <f t="shared" si="12"/>
        <v>0</v>
      </c>
      <c r="AL84" s="65">
        <f t="shared" si="12"/>
        <v>0</v>
      </c>
    </row>
    <row r="85" spans="1:38" x14ac:dyDescent="0.25">
      <c r="A85" s="66">
        <f t="shared" si="13"/>
        <v>78</v>
      </c>
      <c r="B85" s="69"/>
      <c r="C85" s="66" t="str">
        <f>IF(B85="","",VLOOKUP(B85,'Measure&amp;Incentive Picklist'!E:J,2,FALSE))</f>
        <v/>
      </c>
      <c r="D85" s="69"/>
      <c r="E85" s="70"/>
      <c r="F85" s="84"/>
      <c r="G85" s="70"/>
      <c r="H85" s="70"/>
      <c r="I85" s="70"/>
      <c r="J85" s="70"/>
      <c r="K85" s="220"/>
      <c r="L85" s="70"/>
      <c r="M85" s="69"/>
      <c r="N85" s="65" t="e">
        <f>VLOOKUP(M85,'HVAC Picklist'!$A$2:$C$61,3,FALSE)</f>
        <v>#N/A</v>
      </c>
      <c r="O85" s="65" t="e">
        <f>VLOOKUP(M85,'HVAC Picklist'!$A$2:$D$61,4,FALSE)</f>
        <v>#N/A</v>
      </c>
      <c r="P85" s="69"/>
      <c r="Q85" s="83"/>
      <c r="V85" s="69"/>
      <c r="W85" s="69"/>
      <c r="X85" s="71"/>
      <c r="Y85" s="71"/>
      <c r="Z85" s="72" t="str">
        <f t="shared" si="9"/>
        <v/>
      </c>
      <c r="AA85" s="85" t="str">
        <f>IFERROR(MIN(VLOOKUP($B85,'Measure&amp;Incentive Picklist'!$E:$J,5,FALSE)*E85*F85,Z85),"")</f>
        <v/>
      </c>
      <c r="AB85" s="127"/>
      <c r="AC85" s="65">
        <f t="shared" si="10"/>
        <v>0</v>
      </c>
      <c r="AD85" s="65">
        <f t="shared" si="8"/>
        <v>0</v>
      </c>
      <c r="AG85" s="188" t="str">
        <f t="shared" si="11"/>
        <v/>
      </c>
      <c r="AK85" s="65">
        <f t="shared" si="12"/>
        <v>0</v>
      </c>
      <c r="AL85" s="65">
        <f t="shared" si="12"/>
        <v>0</v>
      </c>
    </row>
    <row r="86" spans="1:38" x14ac:dyDescent="0.25">
      <c r="A86" s="66">
        <f t="shared" si="13"/>
        <v>79</v>
      </c>
      <c r="B86" s="69"/>
      <c r="C86" s="66" t="str">
        <f>IF(B86="","",VLOOKUP(B86,'Measure&amp;Incentive Picklist'!E:J,2,FALSE))</f>
        <v/>
      </c>
      <c r="D86" s="69"/>
      <c r="E86" s="70"/>
      <c r="F86" s="84"/>
      <c r="G86" s="70"/>
      <c r="H86" s="70"/>
      <c r="I86" s="70"/>
      <c r="J86" s="70"/>
      <c r="K86" s="220"/>
      <c r="L86" s="70"/>
      <c r="M86" s="69"/>
      <c r="N86" s="65" t="e">
        <f>VLOOKUP(M86,'HVAC Picklist'!$A$2:$C$61,3,FALSE)</f>
        <v>#N/A</v>
      </c>
      <c r="O86" s="65" t="e">
        <f>VLOOKUP(M86,'HVAC Picklist'!$A$2:$D$61,4,FALSE)</f>
        <v>#N/A</v>
      </c>
      <c r="P86" s="69"/>
      <c r="Q86" s="83"/>
      <c r="V86" s="69"/>
      <c r="W86" s="69"/>
      <c r="X86" s="71"/>
      <c r="Y86" s="71"/>
      <c r="Z86" s="72" t="str">
        <f t="shared" si="9"/>
        <v/>
      </c>
      <c r="AA86" s="85" t="str">
        <f>IFERROR(MIN(VLOOKUP($B86,'Measure&amp;Incentive Picklist'!$E:$J,5,FALSE)*E86*F86,Z86),"")</f>
        <v/>
      </c>
      <c r="AB86" s="127"/>
      <c r="AC86" s="65">
        <f t="shared" si="10"/>
        <v>0</v>
      </c>
      <c r="AD86" s="65">
        <f t="shared" si="8"/>
        <v>0</v>
      </c>
      <c r="AG86" s="188" t="str">
        <f t="shared" si="11"/>
        <v/>
      </c>
      <c r="AK86" s="65">
        <f t="shared" si="12"/>
        <v>0</v>
      </c>
      <c r="AL86" s="65">
        <f t="shared" si="12"/>
        <v>0</v>
      </c>
    </row>
    <row r="87" spans="1:38" x14ac:dyDescent="0.25">
      <c r="A87" s="66">
        <f t="shared" si="13"/>
        <v>80</v>
      </c>
      <c r="B87" s="69"/>
      <c r="C87" s="66" t="str">
        <f>IF(B87="","",VLOOKUP(B87,'Measure&amp;Incentive Picklist'!E:J,2,FALSE))</f>
        <v/>
      </c>
      <c r="D87" s="69"/>
      <c r="E87" s="70"/>
      <c r="F87" s="84"/>
      <c r="G87" s="70"/>
      <c r="H87" s="70"/>
      <c r="I87" s="70"/>
      <c r="J87" s="70"/>
      <c r="K87" s="220"/>
      <c r="L87" s="70"/>
      <c r="M87" s="69"/>
      <c r="N87" s="65" t="e">
        <f>VLOOKUP(M87,'HVAC Picklist'!$A$2:$C$61,3,FALSE)</f>
        <v>#N/A</v>
      </c>
      <c r="O87" s="65" t="e">
        <f>VLOOKUP(M87,'HVAC Picklist'!$A$2:$D$61,4,FALSE)</f>
        <v>#N/A</v>
      </c>
      <c r="P87" s="69"/>
      <c r="Q87" s="83"/>
      <c r="V87" s="69"/>
      <c r="W87" s="69"/>
      <c r="X87" s="71"/>
      <c r="Y87" s="71"/>
      <c r="Z87" s="72" t="str">
        <f t="shared" si="9"/>
        <v/>
      </c>
      <c r="AA87" s="85" t="str">
        <f>IFERROR(MIN(VLOOKUP($B87,'Measure&amp;Incentive Picklist'!$E:$J,5,FALSE)*E87*F87,Z87),"")</f>
        <v/>
      </c>
      <c r="AB87" s="127"/>
      <c r="AC87" s="65">
        <f t="shared" si="10"/>
        <v>0</v>
      </c>
      <c r="AD87" s="65">
        <f t="shared" si="8"/>
        <v>0</v>
      </c>
      <c r="AG87" s="188" t="str">
        <f t="shared" si="11"/>
        <v/>
      </c>
      <c r="AK87" s="65">
        <f t="shared" si="12"/>
        <v>0</v>
      </c>
      <c r="AL87" s="65">
        <f t="shared" si="12"/>
        <v>0</v>
      </c>
    </row>
    <row r="88" spans="1:38" x14ac:dyDescent="0.25">
      <c r="A88" s="66">
        <f t="shared" si="13"/>
        <v>81</v>
      </c>
      <c r="B88" s="69"/>
      <c r="C88" s="66" t="str">
        <f>IF(B88="","",VLOOKUP(B88,'Measure&amp;Incentive Picklist'!E:J,2,FALSE))</f>
        <v/>
      </c>
      <c r="D88" s="69"/>
      <c r="E88" s="70"/>
      <c r="F88" s="84"/>
      <c r="G88" s="70"/>
      <c r="H88" s="70"/>
      <c r="I88" s="70"/>
      <c r="J88" s="70"/>
      <c r="K88" s="220"/>
      <c r="L88" s="70"/>
      <c r="M88" s="69"/>
      <c r="N88" s="65" t="e">
        <f>VLOOKUP(M88,'HVAC Picklist'!$A$2:$C$61,3,FALSE)</f>
        <v>#N/A</v>
      </c>
      <c r="O88" s="65" t="e">
        <f>VLOOKUP(M88,'HVAC Picklist'!$A$2:$D$61,4,FALSE)</f>
        <v>#N/A</v>
      </c>
      <c r="P88" s="69"/>
      <c r="Q88" s="83"/>
      <c r="V88" s="69"/>
      <c r="W88" s="69"/>
      <c r="X88" s="71"/>
      <c r="Y88" s="71"/>
      <c r="Z88" s="72" t="str">
        <f t="shared" si="9"/>
        <v/>
      </c>
      <c r="AA88" s="85" t="str">
        <f>IFERROR(MIN(VLOOKUP($B88,'Measure&amp;Incentive Picklist'!$E:$J,5,FALSE)*E88*F88,Z88),"")</f>
        <v/>
      </c>
      <c r="AB88" s="127"/>
      <c r="AC88" s="65">
        <f t="shared" si="10"/>
        <v>0</v>
      </c>
      <c r="AD88" s="65">
        <f t="shared" si="8"/>
        <v>0</v>
      </c>
      <c r="AG88" s="188" t="str">
        <f t="shared" si="11"/>
        <v/>
      </c>
      <c r="AK88" s="65">
        <f t="shared" si="12"/>
        <v>0</v>
      </c>
      <c r="AL88" s="65">
        <f t="shared" si="12"/>
        <v>0</v>
      </c>
    </row>
    <row r="89" spans="1:38" x14ac:dyDescent="0.25">
      <c r="A89" s="66">
        <f t="shared" si="13"/>
        <v>82</v>
      </c>
      <c r="B89" s="69"/>
      <c r="C89" s="66" t="str">
        <f>IF(B89="","",VLOOKUP(B89,'Measure&amp;Incentive Picklist'!E:J,2,FALSE))</f>
        <v/>
      </c>
      <c r="D89" s="69"/>
      <c r="E89" s="70"/>
      <c r="F89" s="84"/>
      <c r="G89" s="70"/>
      <c r="H89" s="70"/>
      <c r="I89" s="70"/>
      <c r="J89" s="70"/>
      <c r="K89" s="220"/>
      <c r="L89" s="70"/>
      <c r="M89" s="69"/>
      <c r="N89" s="65" t="e">
        <f>VLOOKUP(M89,'HVAC Picklist'!$A$2:$C$61,3,FALSE)</f>
        <v>#N/A</v>
      </c>
      <c r="O89" s="65" t="e">
        <f>VLOOKUP(M89,'HVAC Picklist'!$A$2:$D$61,4,FALSE)</f>
        <v>#N/A</v>
      </c>
      <c r="P89" s="69"/>
      <c r="Q89" s="83"/>
      <c r="V89" s="69"/>
      <c r="W89" s="69"/>
      <c r="X89" s="71"/>
      <c r="Y89" s="71"/>
      <c r="Z89" s="72" t="str">
        <f t="shared" si="9"/>
        <v/>
      </c>
      <c r="AA89" s="85" t="str">
        <f>IFERROR(MIN(VLOOKUP($B89,'Measure&amp;Incentive Picklist'!$E:$J,5,FALSE)*E89*F89,Z89),"")</f>
        <v/>
      </c>
      <c r="AB89" s="127"/>
      <c r="AC89" s="65">
        <f t="shared" si="10"/>
        <v>0</v>
      </c>
      <c r="AD89" s="65">
        <f t="shared" si="8"/>
        <v>0</v>
      </c>
      <c r="AG89" s="188" t="str">
        <f t="shared" si="11"/>
        <v/>
      </c>
      <c r="AK89" s="65">
        <f t="shared" si="12"/>
        <v>0</v>
      </c>
      <c r="AL89" s="65">
        <f t="shared" si="12"/>
        <v>0</v>
      </c>
    </row>
    <row r="90" spans="1:38" x14ac:dyDescent="0.25">
      <c r="A90" s="66">
        <f t="shared" si="13"/>
        <v>83</v>
      </c>
      <c r="B90" s="69"/>
      <c r="C90" s="66" t="str">
        <f>IF(B90="","",VLOOKUP(B90,'Measure&amp;Incentive Picklist'!E:J,2,FALSE))</f>
        <v/>
      </c>
      <c r="D90" s="69"/>
      <c r="E90" s="70"/>
      <c r="F90" s="84"/>
      <c r="G90" s="70"/>
      <c r="H90" s="70"/>
      <c r="I90" s="70"/>
      <c r="J90" s="70"/>
      <c r="K90" s="220"/>
      <c r="L90" s="70"/>
      <c r="M90" s="69"/>
      <c r="N90" s="65" t="e">
        <f>VLOOKUP(M90,'HVAC Picklist'!$A$2:$C$61,3,FALSE)</f>
        <v>#N/A</v>
      </c>
      <c r="O90" s="65" t="e">
        <f>VLOOKUP(M90,'HVAC Picklist'!$A$2:$D$61,4,FALSE)</f>
        <v>#N/A</v>
      </c>
      <c r="P90" s="69"/>
      <c r="Q90" s="83"/>
      <c r="V90" s="69"/>
      <c r="W90" s="69"/>
      <c r="X90" s="71"/>
      <c r="Y90" s="71"/>
      <c r="Z90" s="72" t="str">
        <f t="shared" si="9"/>
        <v/>
      </c>
      <c r="AA90" s="85" t="str">
        <f>IFERROR(MIN(VLOOKUP($B90,'Measure&amp;Incentive Picklist'!$E:$J,5,FALSE)*E90*F90,Z90),"")</f>
        <v/>
      </c>
      <c r="AB90" s="127"/>
      <c r="AC90" s="65">
        <f t="shared" si="10"/>
        <v>0</v>
      </c>
      <c r="AD90" s="65">
        <f t="shared" si="8"/>
        <v>0</v>
      </c>
      <c r="AG90" s="188" t="str">
        <f t="shared" si="11"/>
        <v/>
      </c>
      <c r="AK90" s="65">
        <f t="shared" si="12"/>
        <v>0</v>
      </c>
      <c r="AL90" s="65">
        <f t="shared" si="12"/>
        <v>0</v>
      </c>
    </row>
    <row r="91" spans="1:38" x14ac:dyDescent="0.25">
      <c r="A91" s="66">
        <f t="shared" si="13"/>
        <v>84</v>
      </c>
      <c r="B91" s="69"/>
      <c r="C91" s="66" t="str">
        <f>IF(B91="","",VLOOKUP(B91,'Measure&amp;Incentive Picklist'!E:J,2,FALSE))</f>
        <v/>
      </c>
      <c r="D91" s="69"/>
      <c r="E91" s="70"/>
      <c r="F91" s="84"/>
      <c r="G91" s="70"/>
      <c r="H91" s="70"/>
      <c r="I91" s="70"/>
      <c r="J91" s="70"/>
      <c r="K91" s="220"/>
      <c r="L91" s="70"/>
      <c r="M91" s="69"/>
      <c r="N91" s="65" t="e">
        <f>VLOOKUP(M91,'HVAC Picklist'!$A$2:$C$61,3,FALSE)</f>
        <v>#N/A</v>
      </c>
      <c r="O91" s="65" t="e">
        <f>VLOOKUP(M91,'HVAC Picklist'!$A$2:$D$61,4,FALSE)</f>
        <v>#N/A</v>
      </c>
      <c r="P91" s="69"/>
      <c r="Q91" s="83"/>
      <c r="V91" s="69"/>
      <c r="W91" s="69"/>
      <c r="X91" s="71"/>
      <c r="Y91" s="71"/>
      <c r="Z91" s="72" t="str">
        <f t="shared" si="9"/>
        <v/>
      </c>
      <c r="AA91" s="85" t="str">
        <f>IFERROR(MIN(VLOOKUP($B91,'Measure&amp;Incentive Picklist'!$E:$J,5,FALSE)*E91*F91,Z91),"")</f>
        <v/>
      </c>
      <c r="AB91" s="127"/>
      <c r="AC91" s="65">
        <f t="shared" si="10"/>
        <v>0</v>
      </c>
      <c r="AD91" s="65">
        <f t="shared" si="8"/>
        <v>0</v>
      </c>
      <c r="AG91" s="188" t="str">
        <f t="shared" si="11"/>
        <v/>
      </c>
      <c r="AK91" s="65">
        <f t="shared" si="12"/>
        <v>0</v>
      </c>
      <c r="AL91" s="65">
        <f t="shared" si="12"/>
        <v>0</v>
      </c>
    </row>
    <row r="92" spans="1:38" x14ac:dyDescent="0.25">
      <c r="A92" s="66">
        <f t="shared" si="13"/>
        <v>85</v>
      </c>
      <c r="B92" s="69"/>
      <c r="C92" s="66" t="str">
        <f>IF(B92="","",VLOOKUP(B92,'Measure&amp;Incentive Picklist'!E:J,2,FALSE))</f>
        <v/>
      </c>
      <c r="D92" s="69"/>
      <c r="E92" s="70"/>
      <c r="F92" s="84"/>
      <c r="G92" s="70"/>
      <c r="H92" s="70"/>
      <c r="I92" s="70"/>
      <c r="J92" s="70"/>
      <c r="K92" s="220"/>
      <c r="L92" s="70"/>
      <c r="M92" s="69"/>
      <c r="N92" s="65" t="e">
        <f>VLOOKUP(M92,'HVAC Picklist'!$A$2:$C$61,3,FALSE)</f>
        <v>#N/A</v>
      </c>
      <c r="O92" s="65" t="e">
        <f>VLOOKUP(M92,'HVAC Picklist'!$A$2:$D$61,4,FALSE)</f>
        <v>#N/A</v>
      </c>
      <c r="P92" s="69"/>
      <c r="Q92" s="83"/>
      <c r="V92" s="69"/>
      <c r="W92" s="69"/>
      <c r="X92" s="71"/>
      <c r="Y92" s="71"/>
      <c r="Z92" s="72" t="str">
        <f t="shared" si="9"/>
        <v/>
      </c>
      <c r="AA92" s="85" t="str">
        <f>IFERROR(MIN(VLOOKUP($B92,'Measure&amp;Incentive Picklist'!$E:$J,5,FALSE)*E92*F92,Z92),"")</f>
        <v/>
      </c>
      <c r="AB92" s="127"/>
      <c r="AC92" s="65">
        <f t="shared" si="10"/>
        <v>0</v>
      </c>
      <c r="AD92" s="65">
        <f t="shared" si="8"/>
        <v>0</v>
      </c>
      <c r="AG92" s="188" t="str">
        <f t="shared" si="11"/>
        <v/>
      </c>
      <c r="AK92" s="65">
        <f t="shared" si="12"/>
        <v>0</v>
      </c>
      <c r="AL92" s="65">
        <f t="shared" si="12"/>
        <v>0</v>
      </c>
    </row>
    <row r="93" spans="1:38" x14ac:dyDescent="0.25">
      <c r="A93" s="66">
        <f t="shared" si="13"/>
        <v>86</v>
      </c>
      <c r="B93" s="69"/>
      <c r="C93" s="66" t="str">
        <f>IF(B93="","",VLOOKUP(B93,'Measure&amp;Incentive Picklist'!E:J,2,FALSE))</f>
        <v/>
      </c>
      <c r="D93" s="69"/>
      <c r="E93" s="70"/>
      <c r="F93" s="84"/>
      <c r="G93" s="70"/>
      <c r="H93" s="70"/>
      <c r="I93" s="70"/>
      <c r="J93" s="70"/>
      <c r="K93" s="220"/>
      <c r="L93" s="70"/>
      <c r="M93" s="69"/>
      <c r="N93" s="65" t="e">
        <f>VLOOKUP(M93,'HVAC Picklist'!$A$2:$C$61,3,FALSE)</f>
        <v>#N/A</v>
      </c>
      <c r="O93" s="65" t="e">
        <f>VLOOKUP(M93,'HVAC Picklist'!$A$2:$D$61,4,FALSE)</f>
        <v>#N/A</v>
      </c>
      <c r="P93" s="69"/>
      <c r="Q93" s="83"/>
      <c r="V93" s="69"/>
      <c r="W93" s="69"/>
      <c r="X93" s="71"/>
      <c r="Y93" s="71"/>
      <c r="Z93" s="72" t="str">
        <f t="shared" si="9"/>
        <v/>
      </c>
      <c r="AA93" s="85" t="str">
        <f>IFERROR(MIN(VLOOKUP($B93,'Measure&amp;Incentive Picklist'!$E:$J,5,FALSE)*E93*F93,Z93),"")</f>
        <v/>
      </c>
      <c r="AB93" s="127"/>
      <c r="AC93" s="65">
        <f t="shared" si="10"/>
        <v>0</v>
      </c>
      <c r="AD93" s="65">
        <f t="shared" si="8"/>
        <v>0</v>
      </c>
      <c r="AG93" s="188" t="str">
        <f t="shared" si="11"/>
        <v/>
      </c>
      <c r="AK93" s="65">
        <f t="shared" si="12"/>
        <v>0</v>
      </c>
      <c r="AL93" s="65">
        <f t="shared" si="12"/>
        <v>0</v>
      </c>
    </row>
    <row r="94" spans="1:38" x14ac:dyDescent="0.25">
      <c r="A94" s="66">
        <f t="shared" si="13"/>
        <v>87</v>
      </c>
      <c r="B94" s="69"/>
      <c r="C94" s="66" t="str">
        <f>IF(B94="","",VLOOKUP(B94,'Measure&amp;Incentive Picklist'!E:J,2,FALSE))</f>
        <v/>
      </c>
      <c r="D94" s="69"/>
      <c r="E94" s="70"/>
      <c r="F94" s="84"/>
      <c r="G94" s="70"/>
      <c r="H94" s="70"/>
      <c r="I94" s="70"/>
      <c r="J94" s="70"/>
      <c r="K94" s="220"/>
      <c r="L94" s="70"/>
      <c r="M94" s="69"/>
      <c r="N94" s="65" t="e">
        <f>VLOOKUP(M94,'HVAC Picklist'!$A$2:$C$61,3,FALSE)</f>
        <v>#N/A</v>
      </c>
      <c r="O94" s="65" t="e">
        <f>VLOOKUP(M94,'HVAC Picklist'!$A$2:$D$61,4,FALSE)</f>
        <v>#N/A</v>
      </c>
      <c r="P94" s="69"/>
      <c r="Q94" s="83"/>
      <c r="V94" s="69"/>
      <c r="W94" s="69"/>
      <c r="X94" s="71"/>
      <c r="Y94" s="71"/>
      <c r="Z94" s="72" t="str">
        <f t="shared" si="9"/>
        <v/>
      </c>
      <c r="AA94" s="85" t="str">
        <f>IFERROR(MIN(VLOOKUP($B94,'Measure&amp;Incentive Picklist'!$E:$J,5,FALSE)*E94*F94,Z94),"")</f>
        <v/>
      </c>
      <c r="AB94" s="127"/>
      <c r="AC94" s="65">
        <f t="shared" si="10"/>
        <v>0</v>
      </c>
      <c r="AD94" s="65">
        <f t="shared" si="8"/>
        <v>0</v>
      </c>
      <c r="AG94" s="188" t="str">
        <f t="shared" si="11"/>
        <v/>
      </c>
      <c r="AK94" s="65">
        <f t="shared" si="12"/>
        <v>0</v>
      </c>
      <c r="AL94" s="65">
        <f t="shared" si="12"/>
        <v>0</v>
      </c>
    </row>
    <row r="95" spans="1:38" x14ac:dyDescent="0.25">
      <c r="A95" s="66">
        <f t="shared" si="13"/>
        <v>88</v>
      </c>
      <c r="B95" s="69"/>
      <c r="C95" s="66" t="str">
        <f>IF(B95="","",VLOOKUP(B95,'Measure&amp;Incentive Picklist'!E:J,2,FALSE))</f>
        <v/>
      </c>
      <c r="D95" s="69"/>
      <c r="E95" s="70"/>
      <c r="F95" s="84"/>
      <c r="G95" s="70"/>
      <c r="H95" s="70"/>
      <c r="I95" s="70"/>
      <c r="J95" s="70"/>
      <c r="K95" s="220"/>
      <c r="L95" s="70"/>
      <c r="M95" s="69"/>
      <c r="N95" s="65" t="e">
        <f>VLOOKUP(M95,'HVAC Picklist'!$A$2:$C$61,3,FALSE)</f>
        <v>#N/A</v>
      </c>
      <c r="O95" s="65" t="e">
        <f>VLOOKUP(M95,'HVAC Picklist'!$A$2:$D$61,4,FALSE)</f>
        <v>#N/A</v>
      </c>
      <c r="P95" s="69"/>
      <c r="Q95" s="83"/>
      <c r="V95" s="69"/>
      <c r="W95" s="69"/>
      <c r="X95" s="71"/>
      <c r="Y95" s="71"/>
      <c r="Z95" s="72" t="str">
        <f t="shared" si="9"/>
        <v/>
      </c>
      <c r="AA95" s="85" t="str">
        <f>IFERROR(MIN(VLOOKUP($B95,'Measure&amp;Incentive Picklist'!$E:$J,5,FALSE)*E95*F95,Z95),"")</f>
        <v/>
      </c>
      <c r="AB95" s="127"/>
      <c r="AC95" s="65">
        <f t="shared" si="10"/>
        <v>0</v>
      </c>
      <c r="AD95" s="65">
        <f t="shared" si="8"/>
        <v>0</v>
      </c>
      <c r="AG95" s="188" t="str">
        <f t="shared" si="11"/>
        <v/>
      </c>
      <c r="AK95" s="65">
        <f t="shared" si="12"/>
        <v>0</v>
      </c>
      <c r="AL95" s="65">
        <f t="shared" si="12"/>
        <v>0</v>
      </c>
    </row>
    <row r="96" spans="1:38" x14ac:dyDescent="0.25">
      <c r="A96" s="66">
        <f t="shared" si="13"/>
        <v>89</v>
      </c>
      <c r="B96" s="69"/>
      <c r="C96" s="66" t="str">
        <f>IF(B96="","",VLOOKUP(B96,'Measure&amp;Incentive Picklist'!E:J,2,FALSE))</f>
        <v/>
      </c>
      <c r="D96" s="69"/>
      <c r="E96" s="70"/>
      <c r="F96" s="84"/>
      <c r="G96" s="70"/>
      <c r="H96" s="70"/>
      <c r="I96" s="70"/>
      <c r="J96" s="70"/>
      <c r="K96" s="220"/>
      <c r="L96" s="70"/>
      <c r="M96" s="69"/>
      <c r="N96" s="65" t="e">
        <f>VLOOKUP(M96,'HVAC Picklist'!$A$2:$C$61,3,FALSE)</f>
        <v>#N/A</v>
      </c>
      <c r="O96" s="65" t="e">
        <f>VLOOKUP(M96,'HVAC Picklist'!$A$2:$D$61,4,FALSE)</f>
        <v>#N/A</v>
      </c>
      <c r="P96" s="69"/>
      <c r="Q96" s="83"/>
      <c r="V96" s="69"/>
      <c r="W96" s="69"/>
      <c r="X96" s="71"/>
      <c r="Y96" s="71"/>
      <c r="Z96" s="72" t="str">
        <f t="shared" si="9"/>
        <v/>
      </c>
      <c r="AA96" s="85" t="str">
        <f>IFERROR(MIN(VLOOKUP($B96,'Measure&amp;Incentive Picklist'!$E:$J,5,FALSE)*E96*F96,Z96),"")</f>
        <v/>
      </c>
      <c r="AB96" s="127"/>
      <c r="AC96" s="65">
        <f t="shared" si="10"/>
        <v>0</v>
      </c>
      <c r="AD96" s="65">
        <f t="shared" si="8"/>
        <v>0</v>
      </c>
      <c r="AG96" s="188" t="str">
        <f t="shared" si="11"/>
        <v/>
      </c>
      <c r="AK96" s="65">
        <f t="shared" si="12"/>
        <v>0</v>
      </c>
      <c r="AL96" s="65">
        <f t="shared" si="12"/>
        <v>0</v>
      </c>
    </row>
    <row r="97" spans="1:38" x14ac:dyDescent="0.25">
      <c r="A97" s="66">
        <f t="shared" si="13"/>
        <v>90</v>
      </c>
      <c r="B97" s="69"/>
      <c r="C97" s="66" t="str">
        <f>IF(B97="","",VLOOKUP(B97,'Measure&amp;Incentive Picklist'!E:J,2,FALSE))</f>
        <v/>
      </c>
      <c r="D97" s="69"/>
      <c r="E97" s="70"/>
      <c r="F97" s="84"/>
      <c r="G97" s="70"/>
      <c r="H97" s="70"/>
      <c r="I97" s="70"/>
      <c r="J97" s="70"/>
      <c r="K97" s="220"/>
      <c r="L97" s="70"/>
      <c r="M97" s="69"/>
      <c r="N97" s="65" t="e">
        <f>VLOOKUP(M97,'HVAC Picklist'!$A$2:$C$61,3,FALSE)</f>
        <v>#N/A</v>
      </c>
      <c r="O97" s="65" t="e">
        <f>VLOOKUP(M97,'HVAC Picklist'!$A$2:$D$61,4,FALSE)</f>
        <v>#N/A</v>
      </c>
      <c r="P97" s="69"/>
      <c r="Q97" s="83"/>
      <c r="V97" s="69"/>
      <c r="W97" s="69"/>
      <c r="X97" s="71"/>
      <c r="Y97" s="71"/>
      <c r="Z97" s="72" t="str">
        <f t="shared" si="9"/>
        <v/>
      </c>
      <c r="AA97" s="85" t="str">
        <f>IFERROR(MIN(VLOOKUP($B97,'Measure&amp;Incentive Picklist'!$E:$J,5,FALSE)*E97*F97,Z97),"")</f>
        <v/>
      </c>
      <c r="AB97" s="127"/>
      <c r="AC97" s="65">
        <f t="shared" si="10"/>
        <v>0</v>
      </c>
      <c r="AD97" s="65">
        <f t="shared" si="8"/>
        <v>0</v>
      </c>
      <c r="AG97" s="188" t="str">
        <f t="shared" si="11"/>
        <v/>
      </c>
      <c r="AK97" s="65">
        <f t="shared" si="12"/>
        <v>0</v>
      </c>
      <c r="AL97" s="65">
        <f t="shared" si="12"/>
        <v>0</v>
      </c>
    </row>
    <row r="98" spans="1:38" x14ac:dyDescent="0.25">
      <c r="A98" s="66">
        <f t="shared" si="13"/>
        <v>91</v>
      </c>
      <c r="B98" s="69"/>
      <c r="C98" s="66" t="str">
        <f>IF(B98="","",VLOOKUP(B98,'Measure&amp;Incentive Picklist'!E:J,2,FALSE))</f>
        <v/>
      </c>
      <c r="D98" s="69"/>
      <c r="E98" s="70"/>
      <c r="F98" s="84"/>
      <c r="G98" s="70"/>
      <c r="H98" s="70"/>
      <c r="I98" s="70"/>
      <c r="J98" s="70"/>
      <c r="K98" s="220"/>
      <c r="L98" s="70"/>
      <c r="M98" s="69"/>
      <c r="N98" s="65" t="e">
        <f>VLOOKUP(M98,'HVAC Picklist'!$A$2:$C$61,3,FALSE)</f>
        <v>#N/A</v>
      </c>
      <c r="O98" s="65" t="e">
        <f>VLOOKUP(M98,'HVAC Picklist'!$A$2:$D$61,4,FALSE)</f>
        <v>#N/A</v>
      </c>
      <c r="P98" s="69"/>
      <c r="Q98" s="83"/>
      <c r="V98" s="69"/>
      <c r="W98" s="69"/>
      <c r="X98" s="71"/>
      <c r="Y98" s="71"/>
      <c r="Z98" s="72" t="str">
        <f t="shared" si="9"/>
        <v/>
      </c>
      <c r="AA98" s="85" t="str">
        <f>IFERROR(MIN(VLOOKUP($B98,'Measure&amp;Incentive Picklist'!$E:$J,5,FALSE)*E98*F98,Z98),"")</f>
        <v/>
      </c>
      <c r="AB98" s="127"/>
      <c r="AC98" s="65">
        <f t="shared" si="10"/>
        <v>0</v>
      </c>
      <c r="AD98" s="65">
        <f t="shared" si="8"/>
        <v>0</v>
      </c>
      <c r="AG98" s="188" t="str">
        <f t="shared" si="11"/>
        <v/>
      </c>
      <c r="AK98" s="65">
        <f t="shared" si="12"/>
        <v>0</v>
      </c>
      <c r="AL98" s="65">
        <f t="shared" si="12"/>
        <v>0</v>
      </c>
    </row>
    <row r="99" spans="1:38" x14ac:dyDescent="0.25">
      <c r="A99" s="66">
        <f t="shared" si="13"/>
        <v>92</v>
      </c>
      <c r="B99" s="69"/>
      <c r="C99" s="66" t="str">
        <f>IF(B99="","",VLOOKUP(B99,'Measure&amp;Incentive Picklist'!E:J,2,FALSE))</f>
        <v/>
      </c>
      <c r="D99" s="69"/>
      <c r="E99" s="70"/>
      <c r="F99" s="84"/>
      <c r="G99" s="70"/>
      <c r="H99" s="70"/>
      <c r="I99" s="70"/>
      <c r="J99" s="70"/>
      <c r="K99" s="220"/>
      <c r="L99" s="70"/>
      <c r="M99" s="69"/>
      <c r="N99" s="65" t="e">
        <f>VLOOKUP(M99,'HVAC Picklist'!$A$2:$C$61,3,FALSE)</f>
        <v>#N/A</v>
      </c>
      <c r="O99" s="65" t="e">
        <f>VLOOKUP(M99,'HVAC Picklist'!$A$2:$D$61,4,FALSE)</f>
        <v>#N/A</v>
      </c>
      <c r="P99" s="69"/>
      <c r="Q99" s="83"/>
      <c r="V99" s="69"/>
      <c r="W99" s="69"/>
      <c r="X99" s="71"/>
      <c r="Y99" s="71"/>
      <c r="Z99" s="72" t="str">
        <f t="shared" si="9"/>
        <v/>
      </c>
      <c r="AA99" s="85" t="str">
        <f>IFERROR(MIN(VLOOKUP($B99,'Measure&amp;Incentive Picklist'!$E:$J,5,FALSE)*E99*F99,Z99),"")</f>
        <v/>
      </c>
      <c r="AB99" s="127"/>
      <c r="AC99" s="65">
        <f t="shared" si="10"/>
        <v>0</v>
      </c>
      <c r="AD99" s="65">
        <f t="shared" si="8"/>
        <v>0</v>
      </c>
      <c r="AG99" s="188" t="str">
        <f t="shared" si="11"/>
        <v/>
      </c>
      <c r="AK99" s="65">
        <f t="shared" si="12"/>
        <v>0</v>
      </c>
      <c r="AL99" s="65">
        <f t="shared" si="12"/>
        <v>0</v>
      </c>
    </row>
    <row r="100" spans="1:38" x14ac:dyDescent="0.25">
      <c r="A100" s="66">
        <f t="shared" si="13"/>
        <v>93</v>
      </c>
      <c r="B100" s="69"/>
      <c r="C100" s="66" t="str">
        <f>IF(B100="","",VLOOKUP(B100,'Measure&amp;Incentive Picklist'!E:J,2,FALSE))</f>
        <v/>
      </c>
      <c r="D100" s="69"/>
      <c r="E100" s="70"/>
      <c r="F100" s="84"/>
      <c r="G100" s="70"/>
      <c r="H100" s="70"/>
      <c r="I100" s="70"/>
      <c r="J100" s="70"/>
      <c r="K100" s="220"/>
      <c r="L100" s="70"/>
      <c r="M100" s="69"/>
      <c r="N100" s="65" t="e">
        <f>VLOOKUP(M100,'HVAC Picklist'!$A$2:$C$61,3,FALSE)</f>
        <v>#N/A</v>
      </c>
      <c r="O100" s="65" t="e">
        <f>VLOOKUP(M100,'HVAC Picklist'!$A$2:$D$61,4,FALSE)</f>
        <v>#N/A</v>
      </c>
      <c r="P100" s="69"/>
      <c r="Q100" s="83"/>
      <c r="V100" s="69"/>
      <c r="W100" s="69"/>
      <c r="X100" s="71"/>
      <c r="Y100" s="71"/>
      <c r="Z100" s="72" t="str">
        <f t="shared" si="9"/>
        <v/>
      </c>
      <c r="AA100" s="85" t="str">
        <f>IFERROR(MIN(VLOOKUP($B100,'Measure&amp;Incentive Picklist'!$E:$J,5,FALSE)*E100*F100,Z100),"")</f>
        <v/>
      </c>
      <c r="AB100" s="127"/>
      <c r="AC100" s="65">
        <f t="shared" si="10"/>
        <v>0</v>
      </c>
      <c r="AD100" s="65">
        <f t="shared" si="8"/>
        <v>0</v>
      </c>
      <c r="AG100" s="188" t="str">
        <f t="shared" si="11"/>
        <v/>
      </c>
      <c r="AK100" s="65">
        <f t="shared" si="12"/>
        <v>0</v>
      </c>
      <c r="AL100" s="65">
        <f t="shared" si="12"/>
        <v>0</v>
      </c>
    </row>
    <row r="101" spans="1:38" x14ac:dyDescent="0.25">
      <c r="A101" s="66">
        <f t="shared" si="13"/>
        <v>94</v>
      </c>
      <c r="B101" s="69"/>
      <c r="C101" s="66" t="str">
        <f>IF(B101="","",VLOOKUP(B101,'Measure&amp;Incentive Picklist'!E:J,2,FALSE))</f>
        <v/>
      </c>
      <c r="D101" s="69"/>
      <c r="E101" s="70"/>
      <c r="F101" s="84"/>
      <c r="G101" s="70"/>
      <c r="H101" s="70"/>
      <c r="I101" s="70"/>
      <c r="J101" s="70"/>
      <c r="K101" s="220"/>
      <c r="L101" s="70"/>
      <c r="M101" s="69"/>
      <c r="N101" s="65" t="e">
        <f>VLOOKUP(M101,'HVAC Picklist'!$A$2:$C$61,3,FALSE)</f>
        <v>#N/A</v>
      </c>
      <c r="O101" s="65" t="e">
        <f>VLOOKUP(M101,'HVAC Picklist'!$A$2:$D$61,4,FALSE)</f>
        <v>#N/A</v>
      </c>
      <c r="P101" s="69"/>
      <c r="Q101" s="83"/>
      <c r="V101" s="69"/>
      <c r="W101" s="69"/>
      <c r="X101" s="71"/>
      <c r="Y101" s="71"/>
      <c r="Z101" s="72" t="str">
        <f t="shared" si="9"/>
        <v/>
      </c>
      <c r="AA101" s="85" t="str">
        <f>IFERROR(MIN(VLOOKUP($B101,'Measure&amp;Incentive Picklist'!$E:$J,5,FALSE)*E101*F101,Z101),"")</f>
        <v/>
      </c>
      <c r="AB101" s="127"/>
      <c r="AC101" s="65">
        <f t="shared" si="10"/>
        <v>0</v>
      </c>
      <c r="AD101" s="65">
        <f t="shared" si="8"/>
        <v>0</v>
      </c>
      <c r="AG101" s="188" t="str">
        <f t="shared" si="11"/>
        <v/>
      </c>
      <c r="AK101" s="65">
        <f t="shared" si="12"/>
        <v>0</v>
      </c>
      <c r="AL101" s="65">
        <f t="shared" si="12"/>
        <v>0</v>
      </c>
    </row>
    <row r="102" spans="1:38" x14ac:dyDescent="0.25">
      <c r="A102" s="66">
        <f t="shared" si="13"/>
        <v>95</v>
      </c>
      <c r="B102" s="69"/>
      <c r="C102" s="66" t="str">
        <f>IF(B102="","",VLOOKUP(B102,'Measure&amp;Incentive Picklist'!E:J,2,FALSE))</f>
        <v/>
      </c>
      <c r="D102" s="69"/>
      <c r="E102" s="70"/>
      <c r="F102" s="84"/>
      <c r="G102" s="70"/>
      <c r="H102" s="70"/>
      <c r="I102" s="70"/>
      <c r="J102" s="70"/>
      <c r="K102" s="220"/>
      <c r="L102" s="70"/>
      <c r="M102" s="69"/>
      <c r="N102" s="65" t="e">
        <f>VLOOKUP(M102,'HVAC Picklist'!$A$2:$C$61,3,FALSE)</f>
        <v>#N/A</v>
      </c>
      <c r="O102" s="65" t="e">
        <f>VLOOKUP(M102,'HVAC Picklist'!$A$2:$D$61,4,FALSE)</f>
        <v>#N/A</v>
      </c>
      <c r="P102" s="69"/>
      <c r="Q102" s="83"/>
      <c r="V102" s="69"/>
      <c r="W102" s="69"/>
      <c r="X102" s="71"/>
      <c r="Y102" s="71"/>
      <c r="Z102" s="72" t="str">
        <f t="shared" si="9"/>
        <v/>
      </c>
      <c r="AA102" s="85" t="str">
        <f>IFERROR(MIN(VLOOKUP($B102,'Measure&amp;Incentive Picklist'!$E:$J,5,FALSE)*E102*F102,Z102),"")</f>
        <v/>
      </c>
      <c r="AB102" s="127"/>
      <c r="AC102" s="65">
        <f t="shared" si="10"/>
        <v>0</v>
      </c>
      <c r="AD102" s="65">
        <f t="shared" si="8"/>
        <v>0</v>
      </c>
      <c r="AG102" s="188" t="str">
        <f t="shared" si="11"/>
        <v/>
      </c>
      <c r="AK102" s="65">
        <f t="shared" si="12"/>
        <v>0</v>
      </c>
      <c r="AL102" s="65">
        <f t="shared" si="12"/>
        <v>0</v>
      </c>
    </row>
    <row r="103" spans="1:38" x14ac:dyDescent="0.25">
      <c r="A103" s="66">
        <f t="shared" si="13"/>
        <v>96</v>
      </c>
      <c r="B103" s="69"/>
      <c r="C103" s="66" t="str">
        <f>IF(B103="","",VLOOKUP(B103,'Measure&amp;Incentive Picklist'!E:J,2,FALSE))</f>
        <v/>
      </c>
      <c r="D103" s="69"/>
      <c r="E103" s="70"/>
      <c r="F103" s="84"/>
      <c r="G103" s="70"/>
      <c r="H103" s="70"/>
      <c r="I103" s="70"/>
      <c r="J103" s="70"/>
      <c r="K103" s="220"/>
      <c r="L103" s="70"/>
      <c r="M103" s="69"/>
      <c r="N103" s="65" t="e">
        <f>VLOOKUP(M103,'HVAC Picklist'!$A$2:$C$61,3,FALSE)</f>
        <v>#N/A</v>
      </c>
      <c r="O103" s="65" t="e">
        <f>VLOOKUP(M103,'HVAC Picklist'!$A$2:$D$61,4,FALSE)</f>
        <v>#N/A</v>
      </c>
      <c r="P103" s="69"/>
      <c r="Q103" s="83"/>
      <c r="V103" s="69"/>
      <c r="W103" s="69"/>
      <c r="X103" s="71"/>
      <c r="Y103" s="71"/>
      <c r="Z103" s="72" t="str">
        <f t="shared" si="9"/>
        <v/>
      </c>
      <c r="AA103" s="85" t="str">
        <f>IFERROR(MIN(VLOOKUP($B103,'Measure&amp;Incentive Picklist'!$E:$J,5,FALSE)*E103*F103,Z103),"")</f>
        <v/>
      </c>
      <c r="AB103" s="127"/>
      <c r="AC103" s="65">
        <f t="shared" si="10"/>
        <v>0</v>
      </c>
      <c r="AD103" s="65">
        <f t="shared" si="8"/>
        <v>0</v>
      </c>
      <c r="AG103" s="188" t="str">
        <f t="shared" si="11"/>
        <v/>
      </c>
      <c r="AK103" s="65">
        <f t="shared" si="12"/>
        <v>0</v>
      </c>
      <c r="AL103" s="65">
        <f t="shared" si="12"/>
        <v>0</v>
      </c>
    </row>
    <row r="104" spans="1:38" x14ac:dyDescent="0.25">
      <c r="A104" s="66">
        <f t="shared" si="13"/>
        <v>97</v>
      </c>
      <c r="B104" s="69"/>
      <c r="C104" s="66" t="str">
        <f>IF(B104="","",VLOOKUP(B104,'Measure&amp;Incentive Picklist'!E:J,2,FALSE))</f>
        <v/>
      </c>
      <c r="D104" s="69"/>
      <c r="E104" s="70"/>
      <c r="F104" s="84"/>
      <c r="G104" s="70"/>
      <c r="H104" s="70"/>
      <c r="I104" s="70"/>
      <c r="J104" s="70"/>
      <c r="K104" s="220"/>
      <c r="L104" s="70"/>
      <c r="M104" s="69"/>
      <c r="N104" s="65" t="e">
        <f>VLOOKUP(M104,'HVAC Picklist'!$A$2:$C$61,3,FALSE)</f>
        <v>#N/A</v>
      </c>
      <c r="O104" s="65" t="e">
        <f>VLOOKUP(M104,'HVAC Picklist'!$A$2:$D$61,4,FALSE)</f>
        <v>#N/A</v>
      </c>
      <c r="P104" s="69"/>
      <c r="Q104" s="83"/>
      <c r="V104" s="69"/>
      <c r="W104" s="69"/>
      <c r="X104" s="71"/>
      <c r="Y104" s="71"/>
      <c r="Z104" s="72" t="str">
        <f t="shared" si="9"/>
        <v/>
      </c>
      <c r="AA104" s="85" t="str">
        <f>IFERROR(MIN(VLOOKUP($B104,'Measure&amp;Incentive Picklist'!$E:$J,5,FALSE)*E104*F104,Z104),"")</f>
        <v/>
      </c>
      <c r="AB104" s="127"/>
      <c r="AC104" s="65">
        <f t="shared" si="10"/>
        <v>0</v>
      </c>
      <c r="AD104" s="65">
        <f t="shared" ref="AD104:AD135" si="14">IF(AND(B104&gt;0,ISERROR(AC104)),1,0)</f>
        <v>0</v>
      </c>
      <c r="AG104" s="188" t="str">
        <f t="shared" si="11"/>
        <v/>
      </c>
      <c r="AK104" s="65">
        <f t="shared" si="12"/>
        <v>0</v>
      </c>
      <c r="AL104" s="65">
        <f t="shared" si="12"/>
        <v>0</v>
      </c>
    </row>
    <row r="105" spans="1:38" x14ac:dyDescent="0.25">
      <c r="A105" s="66">
        <f t="shared" si="13"/>
        <v>98</v>
      </c>
      <c r="B105" s="69"/>
      <c r="C105" s="66" t="str">
        <f>IF(B105="","",VLOOKUP(B105,'Measure&amp;Incentive Picklist'!E:J,2,FALSE))</f>
        <v/>
      </c>
      <c r="D105" s="69"/>
      <c r="E105" s="70"/>
      <c r="F105" s="84"/>
      <c r="G105" s="70"/>
      <c r="H105" s="70"/>
      <c r="I105" s="70"/>
      <c r="J105" s="70"/>
      <c r="K105" s="220"/>
      <c r="L105" s="70"/>
      <c r="M105" s="69"/>
      <c r="N105" s="65" t="e">
        <f>VLOOKUP(M105,'HVAC Picklist'!$A$2:$C$61,3,FALSE)</f>
        <v>#N/A</v>
      </c>
      <c r="O105" s="65" t="e">
        <f>VLOOKUP(M105,'HVAC Picklist'!$A$2:$D$61,4,FALSE)</f>
        <v>#N/A</v>
      </c>
      <c r="P105" s="69"/>
      <c r="Q105" s="83"/>
      <c r="V105" s="69"/>
      <c r="W105" s="69"/>
      <c r="X105" s="71"/>
      <c r="Y105" s="71"/>
      <c r="Z105" s="72" t="str">
        <f t="shared" si="9"/>
        <v/>
      </c>
      <c r="AA105" s="85" t="str">
        <f>IFERROR(MIN(VLOOKUP($B105,'Measure&amp;Incentive Picklist'!$E:$J,5,FALSE)*E105*F105,Z105),"")</f>
        <v/>
      </c>
      <c r="AB105" s="127"/>
      <c r="AC105" s="65">
        <f t="shared" si="10"/>
        <v>0</v>
      </c>
      <c r="AD105" s="65">
        <f t="shared" si="14"/>
        <v>0</v>
      </c>
      <c r="AG105" s="188" t="str">
        <f t="shared" si="11"/>
        <v/>
      </c>
      <c r="AK105" s="65">
        <f t="shared" si="12"/>
        <v>0</v>
      </c>
      <c r="AL105" s="65">
        <f t="shared" si="12"/>
        <v>0</v>
      </c>
    </row>
    <row r="106" spans="1:38" x14ac:dyDescent="0.25">
      <c r="A106" s="66">
        <f t="shared" si="13"/>
        <v>99</v>
      </c>
      <c r="B106" s="69"/>
      <c r="C106" s="66" t="str">
        <f>IF(B106="","",VLOOKUP(B106,'Measure&amp;Incentive Picklist'!E:J,2,FALSE))</f>
        <v/>
      </c>
      <c r="D106" s="69"/>
      <c r="E106" s="70"/>
      <c r="F106" s="84"/>
      <c r="G106" s="70"/>
      <c r="H106" s="70"/>
      <c r="I106" s="70"/>
      <c r="J106" s="70"/>
      <c r="K106" s="220"/>
      <c r="L106" s="70"/>
      <c r="M106" s="69"/>
      <c r="N106" s="65" t="e">
        <f>VLOOKUP(M106,'HVAC Picklist'!$A$2:$C$61,3,FALSE)</f>
        <v>#N/A</v>
      </c>
      <c r="O106" s="65" t="e">
        <f>VLOOKUP(M106,'HVAC Picklist'!$A$2:$D$61,4,FALSE)</f>
        <v>#N/A</v>
      </c>
      <c r="P106" s="69"/>
      <c r="Q106" s="83"/>
      <c r="V106" s="69"/>
      <c r="W106" s="69"/>
      <c r="X106" s="71"/>
      <c r="Y106" s="71"/>
      <c r="Z106" s="72" t="str">
        <f t="shared" si="9"/>
        <v/>
      </c>
      <c r="AA106" s="85" t="str">
        <f>IFERROR(MIN(VLOOKUP($B106,'Measure&amp;Incentive Picklist'!$E:$J,5,FALSE)*E106*F106,Z106),"")</f>
        <v/>
      </c>
      <c r="AB106" s="127"/>
      <c r="AC106" s="65">
        <f t="shared" si="10"/>
        <v>0</v>
      </c>
      <c r="AD106" s="65">
        <f t="shared" si="14"/>
        <v>0</v>
      </c>
      <c r="AG106" s="188" t="str">
        <f t="shared" si="11"/>
        <v/>
      </c>
      <c r="AK106" s="65">
        <f t="shared" si="12"/>
        <v>0</v>
      </c>
      <c r="AL106" s="65">
        <f t="shared" si="12"/>
        <v>0</v>
      </c>
    </row>
    <row r="107" spans="1:38" x14ac:dyDescent="0.25">
      <c r="A107" s="66">
        <f t="shared" si="13"/>
        <v>100</v>
      </c>
      <c r="B107" s="69"/>
      <c r="C107" s="66" t="str">
        <f>IF(B107="","",VLOOKUP(B107,'Measure&amp;Incentive Picklist'!E:J,2,FALSE))</f>
        <v/>
      </c>
      <c r="D107" s="69"/>
      <c r="E107" s="70"/>
      <c r="F107" s="84"/>
      <c r="G107" s="70"/>
      <c r="H107" s="70"/>
      <c r="I107" s="70"/>
      <c r="J107" s="70"/>
      <c r="K107" s="220"/>
      <c r="L107" s="70"/>
      <c r="M107" s="69"/>
      <c r="N107" s="65" t="e">
        <f>VLOOKUP(M107,'HVAC Picklist'!$A$2:$C$61,3,FALSE)</f>
        <v>#N/A</v>
      </c>
      <c r="O107" s="65" t="e">
        <f>VLOOKUP(M107,'HVAC Picklist'!$A$2:$D$61,4,FALSE)</f>
        <v>#N/A</v>
      </c>
      <c r="P107" s="69"/>
      <c r="Q107" s="83"/>
      <c r="V107" s="69"/>
      <c r="W107" s="69"/>
      <c r="X107" s="71"/>
      <c r="Y107" s="71"/>
      <c r="Z107" s="72" t="str">
        <f t="shared" si="9"/>
        <v/>
      </c>
      <c r="AA107" s="85" t="str">
        <f>IFERROR(MIN(VLOOKUP($B107,'Measure&amp;Incentive Picklist'!$E:$J,5,FALSE)*E107*F107,Z107),"")</f>
        <v/>
      </c>
      <c r="AB107" s="127"/>
      <c r="AC107" s="65">
        <f t="shared" si="10"/>
        <v>0</v>
      </c>
      <c r="AD107" s="65">
        <f t="shared" si="14"/>
        <v>0</v>
      </c>
      <c r="AG107" s="188" t="str">
        <f t="shared" si="11"/>
        <v/>
      </c>
      <c r="AK107" s="65">
        <f t="shared" si="12"/>
        <v>0</v>
      </c>
      <c r="AL107" s="65">
        <f t="shared" si="12"/>
        <v>0</v>
      </c>
    </row>
    <row r="108" spans="1:38" x14ac:dyDescent="0.25">
      <c r="A108" s="66">
        <f t="shared" si="13"/>
        <v>101</v>
      </c>
      <c r="B108" s="69"/>
      <c r="C108" s="66" t="str">
        <f>IF(B108="","",VLOOKUP(B108,'Measure&amp;Incentive Picklist'!E:J,2,FALSE))</f>
        <v/>
      </c>
      <c r="D108" s="69"/>
      <c r="E108" s="70"/>
      <c r="F108" s="84"/>
      <c r="G108" s="70"/>
      <c r="H108" s="70"/>
      <c r="I108" s="70"/>
      <c r="J108" s="70"/>
      <c r="K108" s="220"/>
      <c r="L108" s="70"/>
      <c r="M108" s="69"/>
      <c r="N108" s="65" t="e">
        <f>VLOOKUP(M108,'HVAC Picklist'!$A$2:$C$61,3,FALSE)</f>
        <v>#N/A</v>
      </c>
      <c r="O108" s="65" t="e">
        <f>VLOOKUP(M108,'HVAC Picklist'!$A$2:$D$61,4,FALSE)</f>
        <v>#N/A</v>
      </c>
      <c r="P108" s="69"/>
      <c r="Q108" s="83"/>
      <c r="V108" s="69"/>
      <c r="W108" s="69"/>
      <c r="X108" s="71"/>
      <c r="Y108" s="71"/>
      <c r="Z108" s="72" t="str">
        <f t="shared" si="9"/>
        <v/>
      </c>
      <c r="AA108" s="85" t="str">
        <f>IFERROR(MIN(VLOOKUP($B108,'Measure&amp;Incentive Picklist'!$E:$J,5,FALSE)*E108*F108,Z108),"")</f>
        <v/>
      </c>
      <c r="AB108" s="127"/>
      <c r="AC108" s="65">
        <f t="shared" si="10"/>
        <v>0</v>
      </c>
      <c r="AD108" s="65">
        <f t="shared" si="14"/>
        <v>0</v>
      </c>
      <c r="AG108" s="188" t="str">
        <f t="shared" si="11"/>
        <v/>
      </c>
      <c r="AK108" s="65">
        <f t="shared" si="12"/>
        <v>0</v>
      </c>
      <c r="AL108" s="65">
        <f t="shared" si="12"/>
        <v>0</v>
      </c>
    </row>
    <row r="109" spans="1:38" x14ac:dyDescent="0.25">
      <c r="A109" s="66">
        <f t="shared" si="13"/>
        <v>102</v>
      </c>
      <c r="B109" s="69"/>
      <c r="C109" s="66" t="str">
        <f>IF(B109="","",VLOOKUP(B109,'Measure&amp;Incentive Picklist'!E:J,2,FALSE))</f>
        <v/>
      </c>
      <c r="D109" s="69"/>
      <c r="E109" s="70"/>
      <c r="F109" s="84"/>
      <c r="G109" s="70"/>
      <c r="H109" s="70"/>
      <c r="I109" s="70"/>
      <c r="J109" s="70"/>
      <c r="K109" s="220"/>
      <c r="L109" s="70"/>
      <c r="M109" s="69"/>
      <c r="N109" s="65" t="e">
        <f>VLOOKUP(M109,'HVAC Picklist'!$A$2:$C$61,3,FALSE)</f>
        <v>#N/A</v>
      </c>
      <c r="O109" s="65" t="e">
        <f>VLOOKUP(M109,'HVAC Picklist'!$A$2:$D$61,4,FALSE)</f>
        <v>#N/A</v>
      </c>
      <c r="P109" s="69"/>
      <c r="Q109" s="83"/>
      <c r="V109" s="69"/>
      <c r="W109" s="69"/>
      <c r="X109" s="71"/>
      <c r="Y109" s="71"/>
      <c r="Z109" s="72" t="str">
        <f t="shared" si="9"/>
        <v/>
      </c>
      <c r="AA109" s="85" t="str">
        <f>IFERROR(MIN(VLOOKUP($B109,'Measure&amp;Incentive Picklist'!$E:$J,5,FALSE)*E109*F109,Z109),"")</f>
        <v/>
      </c>
      <c r="AB109" s="127"/>
      <c r="AC109" s="65">
        <f t="shared" si="10"/>
        <v>0</v>
      </c>
      <c r="AD109" s="65">
        <f t="shared" si="14"/>
        <v>0</v>
      </c>
      <c r="AG109" s="188" t="str">
        <f t="shared" si="11"/>
        <v/>
      </c>
      <c r="AK109" s="65">
        <f t="shared" si="12"/>
        <v>0</v>
      </c>
      <c r="AL109" s="65">
        <f t="shared" si="12"/>
        <v>0</v>
      </c>
    </row>
    <row r="110" spans="1:38" x14ac:dyDescent="0.25">
      <c r="A110" s="66">
        <f t="shared" si="13"/>
        <v>103</v>
      </c>
      <c r="B110" s="69"/>
      <c r="C110" s="66" t="str">
        <f>IF(B110="","",VLOOKUP(B110,'Measure&amp;Incentive Picklist'!E:J,2,FALSE))</f>
        <v/>
      </c>
      <c r="D110" s="69"/>
      <c r="E110" s="70"/>
      <c r="F110" s="84"/>
      <c r="G110" s="70"/>
      <c r="H110" s="70"/>
      <c r="I110" s="70"/>
      <c r="J110" s="70"/>
      <c r="K110" s="220"/>
      <c r="L110" s="70"/>
      <c r="M110" s="69"/>
      <c r="N110" s="65" t="e">
        <f>VLOOKUP(M110,'HVAC Picklist'!$A$2:$C$61,3,FALSE)</f>
        <v>#N/A</v>
      </c>
      <c r="O110" s="65" t="e">
        <f>VLOOKUP(M110,'HVAC Picklist'!$A$2:$D$61,4,FALSE)</f>
        <v>#N/A</v>
      </c>
      <c r="P110" s="69"/>
      <c r="Q110" s="83"/>
      <c r="V110" s="69"/>
      <c r="W110" s="69"/>
      <c r="X110" s="71"/>
      <c r="Y110" s="71"/>
      <c r="Z110" s="72" t="str">
        <f t="shared" si="9"/>
        <v/>
      </c>
      <c r="AA110" s="85" t="str">
        <f>IFERROR(MIN(VLOOKUP($B110,'Measure&amp;Incentive Picklist'!$E:$J,5,FALSE)*E110*F110,Z110),"")</f>
        <v/>
      </c>
      <c r="AB110" s="127"/>
      <c r="AC110" s="65">
        <f t="shared" si="10"/>
        <v>0</v>
      </c>
      <c r="AD110" s="65">
        <f t="shared" si="14"/>
        <v>0</v>
      </c>
      <c r="AG110" s="188" t="str">
        <f t="shared" si="11"/>
        <v/>
      </c>
      <c r="AK110" s="65">
        <f t="shared" si="12"/>
        <v>0</v>
      </c>
      <c r="AL110" s="65">
        <f t="shared" si="12"/>
        <v>0</v>
      </c>
    </row>
    <row r="111" spans="1:38" x14ac:dyDescent="0.25">
      <c r="A111" s="66">
        <f t="shared" si="13"/>
        <v>104</v>
      </c>
      <c r="B111" s="69"/>
      <c r="C111" s="66" t="str">
        <f>IF(B111="","",VLOOKUP(B111,'Measure&amp;Incentive Picklist'!E:J,2,FALSE))</f>
        <v/>
      </c>
      <c r="D111" s="69"/>
      <c r="E111" s="70"/>
      <c r="F111" s="84"/>
      <c r="G111" s="70"/>
      <c r="H111" s="70"/>
      <c r="I111" s="70"/>
      <c r="J111" s="70"/>
      <c r="K111" s="220"/>
      <c r="L111" s="70"/>
      <c r="M111" s="69"/>
      <c r="N111" s="65" t="e">
        <f>VLOOKUP(M111,'HVAC Picklist'!$A$2:$C$61,3,FALSE)</f>
        <v>#N/A</v>
      </c>
      <c r="O111" s="65" t="e">
        <f>VLOOKUP(M111,'HVAC Picklist'!$A$2:$D$61,4,FALSE)</f>
        <v>#N/A</v>
      </c>
      <c r="P111" s="69"/>
      <c r="Q111" s="83"/>
      <c r="V111" s="69"/>
      <c r="W111" s="69"/>
      <c r="X111" s="71"/>
      <c r="Y111" s="71"/>
      <c r="Z111" s="72" t="str">
        <f t="shared" si="9"/>
        <v/>
      </c>
      <c r="AA111" s="85" t="str">
        <f>IFERROR(MIN(VLOOKUP($B111,'Measure&amp;Incentive Picklist'!$E:$J,5,FALSE)*E111*F111,Z111),"")</f>
        <v/>
      </c>
      <c r="AB111" s="127"/>
      <c r="AC111" s="65">
        <f t="shared" si="10"/>
        <v>0</v>
      </c>
      <c r="AD111" s="65">
        <f t="shared" si="14"/>
        <v>0</v>
      </c>
      <c r="AG111" s="188" t="str">
        <f t="shared" si="11"/>
        <v/>
      </c>
      <c r="AK111" s="65">
        <f t="shared" si="12"/>
        <v>0</v>
      </c>
      <c r="AL111" s="65">
        <f t="shared" si="12"/>
        <v>0</v>
      </c>
    </row>
    <row r="112" spans="1:38" x14ac:dyDescent="0.25">
      <c r="A112" s="66">
        <f t="shared" si="13"/>
        <v>105</v>
      </c>
      <c r="B112" s="69"/>
      <c r="C112" s="66" t="str">
        <f>IF(B112="","",VLOOKUP(B112,'Measure&amp;Incentive Picklist'!E:J,2,FALSE))</f>
        <v/>
      </c>
      <c r="D112" s="69"/>
      <c r="E112" s="70"/>
      <c r="F112" s="84"/>
      <c r="G112" s="70"/>
      <c r="H112" s="70"/>
      <c r="I112" s="70"/>
      <c r="J112" s="70"/>
      <c r="K112" s="220"/>
      <c r="L112" s="70"/>
      <c r="M112" s="69"/>
      <c r="N112" s="65" t="e">
        <f>VLOOKUP(M112,'HVAC Picklist'!$A$2:$C$61,3,FALSE)</f>
        <v>#N/A</v>
      </c>
      <c r="O112" s="65" t="e">
        <f>VLOOKUP(M112,'HVAC Picklist'!$A$2:$D$61,4,FALSE)</f>
        <v>#N/A</v>
      </c>
      <c r="P112" s="69"/>
      <c r="Q112" s="83"/>
      <c r="V112" s="69"/>
      <c r="W112" s="69"/>
      <c r="X112" s="71"/>
      <c r="Y112" s="71"/>
      <c r="Z112" s="72" t="str">
        <f t="shared" si="9"/>
        <v/>
      </c>
      <c r="AA112" s="85" t="str">
        <f>IFERROR(MIN(VLOOKUP($B112,'Measure&amp;Incentive Picklist'!$E:$J,5,FALSE)*E112*F112,Z112),"")</f>
        <v/>
      </c>
      <c r="AB112" s="127"/>
      <c r="AC112" s="65">
        <f t="shared" si="10"/>
        <v>0</v>
      </c>
      <c r="AD112" s="65">
        <f t="shared" si="14"/>
        <v>0</v>
      </c>
      <c r="AG112" s="188" t="str">
        <f t="shared" si="11"/>
        <v/>
      </c>
      <c r="AK112" s="65">
        <f t="shared" si="12"/>
        <v>0</v>
      </c>
      <c r="AL112" s="65">
        <f t="shared" si="12"/>
        <v>0</v>
      </c>
    </row>
    <row r="113" spans="1:38" x14ac:dyDescent="0.25">
      <c r="A113" s="66">
        <f t="shared" si="13"/>
        <v>106</v>
      </c>
      <c r="B113" s="69"/>
      <c r="C113" s="66" t="str">
        <f>IF(B113="","",VLOOKUP(B113,'Measure&amp;Incentive Picklist'!E:J,2,FALSE))</f>
        <v/>
      </c>
      <c r="D113" s="69"/>
      <c r="E113" s="70"/>
      <c r="F113" s="84"/>
      <c r="G113" s="70"/>
      <c r="H113" s="70"/>
      <c r="I113" s="70"/>
      <c r="J113" s="70"/>
      <c r="K113" s="220"/>
      <c r="L113" s="70"/>
      <c r="M113" s="69"/>
      <c r="N113" s="65" t="e">
        <f>VLOOKUP(M113,'HVAC Picklist'!$A$2:$C$61,3,FALSE)</f>
        <v>#N/A</v>
      </c>
      <c r="O113" s="65" t="e">
        <f>VLOOKUP(M113,'HVAC Picklist'!$A$2:$D$61,4,FALSE)</f>
        <v>#N/A</v>
      </c>
      <c r="P113" s="69"/>
      <c r="Q113" s="83"/>
      <c r="V113" s="69"/>
      <c r="W113" s="69"/>
      <c r="X113" s="71"/>
      <c r="Y113" s="71"/>
      <c r="Z113" s="72" t="str">
        <f t="shared" si="9"/>
        <v/>
      </c>
      <c r="AA113" s="85" t="str">
        <f>IFERROR(MIN(VLOOKUP($B113,'Measure&amp;Incentive Picklist'!$E:$J,5,FALSE)*E113*F113,Z113),"")</f>
        <v/>
      </c>
      <c r="AB113" s="127"/>
      <c r="AC113" s="65">
        <f t="shared" si="10"/>
        <v>0</v>
      </c>
      <c r="AD113" s="65">
        <f t="shared" si="14"/>
        <v>0</v>
      </c>
      <c r="AG113" s="188" t="str">
        <f t="shared" si="11"/>
        <v/>
      </c>
      <c r="AK113" s="65">
        <f t="shared" si="12"/>
        <v>0</v>
      </c>
      <c r="AL113" s="65">
        <f t="shared" si="12"/>
        <v>0</v>
      </c>
    </row>
    <row r="114" spans="1:38" x14ac:dyDescent="0.25">
      <c r="A114" s="66">
        <f t="shared" si="13"/>
        <v>107</v>
      </c>
      <c r="B114" s="69"/>
      <c r="C114" s="66" t="str">
        <f>IF(B114="","",VLOOKUP(B114,'Measure&amp;Incentive Picklist'!E:J,2,FALSE))</f>
        <v/>
      </c>
      <c r="D114" s="69"/>
      <c r="E114" s="70"/>
      <c r="F114" s="84"/>
      <c r="G114" s="70"/>
      <c r="H114" s="70"/>
      <c r="I114" s="70"/>
      <c r="J114" s="70"/>
      <c r="K114" s="220"/>
      <c r="L114" s="70"/>
      <c r="M114" s="69"/>
      <c r="N114" s="65" t="e">
        <f>VLOOKUP(M114,'HVAC Picklist'!$A$2:$C$61,3,FALSE)</f>
        <v>#N/A</v>
      </c>
      <c r="O114" s="65" t="e">
        <f>VLOOKUP(M114,'HVAC Picklist'!$A$2:$D$61,4,FALSE)</f>
        <v>#N/A</v>
      </c>
      <c r="P114" s="69"/>
      <c r="Q114" s="83"/>
      <c r="V114" s="69"/>
      <c r="W114" s="69"/>
      <c r="X114" s="71"/>
      <c r="Y114" s="71"/>
      <c r="Z114" s="72" t="str">
        <f t="shared" si="9"/>
        <v/>
      </c>
      <c r="AA114" s="85" t="str">
        <f>IFERROR(MIN(VLOOKUP($B114,'Measure&amp;Incentive Picklist'!$E:$J,5,FALSE)*E114*F114,Z114),"")</f>
        <v/>
      </c>
      <c r="AB114" s="127"/>
      <c r="AC114" s="65">
        <f t="shared" si="10"/>
        <v>0</v>
      </c>
      <c r="AD114" s="65">
        <f t="shared" si="14"/>
        <v>0</v>
      </c>
      <c r="AG114" s="188" t="str">
        <f t="shared" si="11"/>
        <v/>
      </c>
      <c r="AK114" s="65">
        <f t="shared" si="12"/>
        <v>0</v>
      </c>
      <c r="AL114" s="65">
        <f t="shared" si="12"/>
        <v>0</v>
      </c>
    </row>
    <row r="115" spans="1:38" x14ac:dyDescent="0.25">
      <c r="A115" s="66">
        <f t="shared" si="13"/>
        <v>108</v>
      </c>
      <c r="B115" s="69"/>
      <c r="C115" s="66" t="str">
        <f>IF(B115="","",VLOOKUP(B115,'Measure&amp;Incentive Picklist'!E:J,2,FALSE))</f>
        <v/>
      </c>
      <c r="D115" s="69"/>
      <c r="E115" s="70"/>
      <c r="F115" s="84"/>
      <c r="G115" s="70"/>
      <c r="H115" s="70"/>
      <c r="I115" s="70"/>
      <c r="J115" s="70"/>
      <c r="K115" s="220"/>
      <c r="L115" s="70"/>
      <c r="M115" s="69"/>
      <c r="N115" s="65" t="e">
        <f>VLOOKUP(M115,'HVAC Picklist'!$A$2:$C$61,3,FALSE)</f>
        <v>#N/A</v>
      </c>
      <c r="O115" s="65" t="e">
        <f>VLOOKUP(M115,'HVAC Picklist'!$A$2:$D$61,4,FALSE)</f>
        <v>#N/A</v>
      </c>
      <c r="P115" s="69"/>
      <c r="Q115" s="83"/>
      <c r="V115" s="69"/>
      <c r="W115" s="69"/>
      <c r="X115" s="71"/>
      <c r="Y115" s="71"/>
      <c r="Z115" s="72" t="str">
        <f t="shared" si="9"/>
        <v/>
      </c>
      <c r="AA115" s="85" t="str">
        <f>IFERROR(MIN(VLOOKUP($B115,'Measure&amp;Incentive Picklist'!$E:$J,5,FALSE)*E115*F115,Z115),"")</f>
        <v/>
      </c>
      <c r="AB115" s="127"/>
      <c r="AC115" s="65">
        <f t="shared" si="10"/>
        <v>0</v>
      </c>
      <c r="AD115" s="65">
        <f t="shared" si="14"/>
        <v>0</v>
      </c>
      <c r="AG115" s="188" t="str">
        <f t="shared" si="11"/>
        <v/>
      </c>
      <c r="AK115" s="65">
        <f t="shared" si="12"/>
        <v>0</v>
      </c>
      <c r="AL115" s="65">
        <f t="shared" si="12"/>
        <v>0</v>
      </c>
    </row>
    <row r="116" spans="1:38" x14ac:dyDescent="0.25">
      <c r="A116" s="66">
        <f t="shared" si="13"/>
        <v>109</v>
      </c>
      <c r="B116" s="69"/>
      <c r="C116" s="66" t="str">
        <f>IF(B116="","",VLOOKUP(B116,'Measure&amp;Incentive Picklist'!E:J,2,FALSE))</f>
        <v/>
      </c>
      <c r="D116" s="69"/>
      <c r="E116" s="70"/>
      <c r="F116" s="84"/>
      <c r="G116" s="70"/>
      <c r="H116" s="70"/>
      <c r="I116" s="70"/>
      <c r="J116" s="70"/>
      <c r="K116" s="220"/>
      <c r="L116" s="70"/>
      <c r="M116" s="69"/>
      <c r="N116" s="65" t="e">
        <f>VLOOKUP(M116,'HVAC Picklist'!$A$2:$C$61,3,FALSE)</f>
        <v>#N/A</v>
      </c>
      <c r="O116" s="65" t="e">
        <f>VLOOKUP(M116,'HVAC Picklist'!$A$2:$D$61,4,FALSE)</f>
        <v>#N/A</v>
      </c>
      <c r="P116" s="69"/>
      <c r="Q116" s="83"/>
      <c r="V116" s="69"/>
      <c r="W116" s="69"/>
      <c r="X116" s="71"/>
      <c r="Y116" s="71"/>
      <c r="Z116" s="72" t="str">
        <f t="shared" si="9"/>
        <v/>
      </c>
      <c r="AA116" s="85" t="str">
        <f>IFERROR(MIN(VLOOKUP($B116,'Measure&amp;Incentive Picklist'!$E:$J,5,FALSE)*E116*F116,Z116),"")</f>
        <v/>
      </c>
      <c r="AB116" s="127"/>
      <c r="AC116" s="65">
        <f t="shared" si="10"/>
        <v>0</v>
      </c>
      <c r="AD116" s="65">
        <f t="shared" si="14"/>
        <v>0</v>
      </c>
      <c r="AG116" s="188" t="str">
        <f t="shared" si="11"/>
        <v/>
      </c>
      <c r="AK116" s="65">
        <f t="shared" si="12"/>
        <v>0</v>
      </c>
      <c r="AL116" s="65">
        <f t="shared" si="12"/>
        <v>0</v>
      </c>
    </row>
    <row r="117" spans="1:38" x14ac:dyDescent="0.25">
      <c r="A117" s="66">
        <f t="shared" si="13"/>
        <v>110</v>
      </c>
      <c r="B117" s="69"/>
      <c r="C117" s="66" t="str">
        <f>IF(B117="","",VLOOKUP(B117,'Measure&amp;Incentive Picklist'!E:J,2,FALSE))</f>
        <v/>
      </c>
      <c r="D117" s="69"/>
      <c r="E117" s="70"/>
      <c r="F117" s="84"/>
      <c r="G117" s="70"/>
      <c r="H117" s="70"/>
      <c r="I117" s="70"/>
      <c r="J117" s="70"/>
      <c r="K117" s="220"/>
      <c r="L117" s="70"/>
      <c r="M117" s="69"/>
      <c r="N117" s="65" t="e">
        <f>VLOOKUP(M117,'HVAC Picklist'!$A$2:$C$61,3,FALSE)</f>
        <v>#N/A</v>
      </c>
      <c r="O117" s="65" t="e">
        <f>VLOOKUP(M117,'HVAC Picklist'!$A$2:$D$61,4,FALSE)</f>
        <v>#N/A</v>
      </c>
      <c r="P117" s="69"/>
      <c r="Q117" s="83"/>
      <c r="V117" s="69"/>
      <c r="W117" s="69"/>
      <c r="X117" s="71"/>
      <c r="Y117" s="71"/>
      <c r="Z117" s="72" t="str">
        <f t="shared" si="9"/>
        <v/>
      </c>
      <c r="AA117" s="85" t="str">
        <f>IFERROR(MIN(VLOOKUP($B117,'Measure&amp;Incentive Picklist'!$E:$J,5,FALSE)*E117*F117,Z117),"")</f>
        <v/>
      </c>
      <c r="AB117" s="127"/>
      <c r="AC117" s="65">
        <f t="shared" si="10"/>
        <v>0</v>
      </c>
      <c r="AD117" s="65">
        <f t="shared" si="14"/>
        <v>0</v>
      </c>
      <c r="AG117" s="188" t="str">
        <f t="shared" si="11"/>
        <v/>
      </c>
      <c r="AK117" s="65">
        <f t="shared" si="12"/>
        <v>0</v>
      </c>
      <c r="AL117" s="65">
        <f t="shared" si="12"/>
        <v>0</v>
      </c>
    </row>
    <row r="118" spans="1:38" x14ac:dyDescent="0.25">
      <c r="A118" s="66">
        <f t="shared" si="13"/>
        <v>111</v>
      </c>
      <c r="B118" s="69"/>
      <c r="C118" s="66" t="str">
        <f>IF(B118="","",VLOOKUP(B118,'Measure&amp;Incentive Picklist'!E:J,2,FALSE))</f>
        <v/>
      </c>
      <c r="D118" s="69"/>
      <c r="E118" s="70"/>
      <c r="F118" s="84"/>
      <c r="G118" s="70"/>
      <c r="H118" s="70"/>
      <c r="I118" s="70"/>
      <c r="J118" s="70"/>
      <c r="K118" s="220"/>
      <c r="L118" s="70"/>
      <c r="M118" s="69"/>
      <c r="N118" s="65" t="e">
        <f>VLOOKUP(M118,'HVAC Picklist'!$A$2:$C$61,3,FALSE)</f>
        <v>#N/A</v>
      </c>
      <c r="O118" s="65" t="e">
        <f>VLOOKUP(M118,'HVAC Picklist'!$A$2:$D$61,4,FALSE)</f>
        <v>#N/A</v>
      </c>
      <c r="P118" s="69"/>
      <c r="Q118" s="83"/>
      <c r="V118" s="69"/>
      <c r="W118" s="69"/>
      <c r="X118" s="71"/>
      <c r="Y118" s="71"/>
      <c r="Z118" s="72" t="str">
        <f t="shared" si="9"/>
        <v/>
      </c>
      <c r="AA118" s="85" t="str">
        <f>IFERROR(MIN(VLOOKUP($B118,'Measure&amp;Incentive Picklist'!$E:$J,5,FALSE)*E118*F118,Z118),"")</f>
        <v/>
      </c>
      <c r="AB118" s="127"/>
      <c r="AC118" s="65">
        <f t="shared" si="10"/>
        <v>0</v>
      </c>
      <c r="AD118" s="65">
        <f t="shared" si="14"/>
        <v>0</v>
      </c>
      <c r="AG118" s="188" t="str">
        <f t="shared" si="11"/>
        <v/>
      </c>
      <c r="AK118" s="65">
        <f t="shared" si="12"/>
        <v>0</v>
      </c>
      <c r="AL118" s="65">
        <f t="shared" si="12"/>
        <v>0</v>
      </c>
    </row>
    <row r="119" spans="1:38" x14ac:dyDescent="0.25">
      <c r="A119" s="66">
        <f t="shared" si="13"/>
        <v>112</v>
      </c>
      <c r="B119" s="69"/>
      <c r="C119" s="66" t="str">
        <f>IF(B119="","",VLOOKUP(B119,'Measure&amp;Incentive Picklist'!E:J,2,FALSE))</f>
        <v/>
      </c>
      <c r="D119" s="69"/>
      <c r="E119" s="70"/>
      <c r="F119" s="84"/>
      <c r="G119" s="70"/>
      <c r="H119" s="70"/>
      <c r="I119" s="70"/>
      <c r="J119" s="70"/>
      <c r="K119" s="220"/>
      <c r="L119" s="70"/>
      <c r="M119" s="69"/>
      <c r="N119" s="65" t="e">
        <f>VLOOKUP(M119,'HVAC Picklist'!$A$2:$C$61,3,FALSE)</f>
        <v>#N/A</v>
      </c>
      <c r="O119" s="65" t="e">
        <f>VLOOKUP(M119,'HVAC Picklist'!$A$2:$D$61,4,FALSE)</f>
        <v>#N/A</v>
      </c>
      <c r="P119" s="69"/>
      <c r="Q119" s="83"/>
      <c r="V119" s="69"/>
      <c r="W119" s="69"/>
      <c r="X119" s="71"/>
      <c r="Y119" s="71"/>
      <c r="Z119" s="72" t="str">
        <f t="shared" si="9"/>
        <v/>
      </c>
      <c r="AA119" s="85" t="str">
        <f>IFERROR(MIN(VLOOKUP($B119,'Measure&amp;Incentive Picklist'!$E:$J,5,FALSE)*E119*F119,Z119),"")</f>
        <v/>
      </c>
      <c r="AB119" s="127"/>
      <c r="AC119" s="65">
        <f t="shared" si="10"/>
        <v>0</v>
      </c>
      <c r="AD119" s="65">
        <f t="shared" si="14"/>
        <v>0</v>
      </c>
      <c r="AG119" s="188" t="str">
        <f t="shared" si="11"/>
        <v/>
      </c>
      <c r="AK119" s="65">
        <f t="shared" si="12"/>
        <v>0</v>
      </c>
      <c r="AL119" s="65">
        <f t="shared" si="12"/>
        <v>0</v>
      </c>
    </row>
    <row r="120" spans="1:38" x14ac:dyDescent="0.25">
      <c r="A120" s="66">
        <f t="shared" si="13"/>
        <v>113</v>
      </c>
      <c r="B120" s="69"/>
      <c r="C120" s="66" t="str">
        <f>IF(B120="","",VLOOKUP(B120,'Measure&amp;Incentive Picklist'!E:J,2,FALSE))</f>
        <v/>
      </c>
      <c r="D120" s="69"/>
      <c r="E120" s="70"/>
      <c r="F120" s="84"/>
      <c r="G120" s="70"/>
      <c r="H120" s="70"/>
      <c r="I120" s="70"/>
      <c r="J120" s="70"/>
      <c r="K120" s="220"/>
      <c r="L120" s="70"/>
      <c r="M120" s="69"/>
      <c r="N120" s="65" t="e">
        <f>VLOOKUP(M120,'HVAC Picklist'!$A$2:$C$61,3,FALSE)</f>
        <v>#N/A</v>
      </c>
      <c r="O120" s="65" t="e">
        <f>VLOOKUP(M120,'HVAC Picklist'!$A$2:$D$61,4,FALSE)</f>
        <v>#N/A</v>
      </c>
      <c r="P120" s="69"/>
      <c r="Q120" s="83"/>
      <c r="V120" s="69"/>
      <c r="W120" s="69"/>
      <c r="X120" s="71"/>
      <c r="Y120" s="71"/>
      <c r="Z120" s="72" t="str">
        <f t="shared" si="9"/>
        <v/>
      </c>
      <c r="AA120" s="85" t="str">
        <f>IFERROR(MIN(VLOOKUP($B120,'Measure&amp;Incentive Picklist'!$E:$J,5,FALSE)*E120*F120,Z120),"")</f>
        <v/>
      </c>
      <c r="AB120" s="127"/>
      <c r="AC120" s="65">
        <f t="shared" si="10"/>
        <v>0</v>
      </c>
      <c r="AD120" s="65">
        <f t="shared" si="14"/>
        <v>0</v>
      </c>
      <c r="AG120" s="188" t="str">
        <f t="shared" si="11"/>
        <v/>
      </c>
      <c r="AK120" s="65">
        <f t="shared" si="12"/>
        <v>0</v>
      </c>
      <c r="AL120" s="65">
        <f t="shared" si="12"/>
        <v>0</v>
      </c>
    </row>
    <row r="121" spans="1:38" x14ac:dyDescent="0.25">
      <c r="A121" s="66">
        <f t="shared" si="13"/>
        <v>114</v>
      </c>
      <c r="B121" s="69"/>
      <c r="C121" s="66" t="str">
        <f>IF(B121="","",VLOOKUP(B121,'Measure&amp;Incentive Picklist'!E:J,2,FALSE))</f>
        <v/>
      </c>
      <c r="D121" s="69"/>
      <c r="E121" s="70"/>
      <c r="F121" s="84"/>
      <c r="G121" s="70"/>
      <c r="H121" s="70"/>
      <c r="I121" s="70"/>
      <c r="J121" s="70"/>
      <c r="K121" s="220"/>
      <c r="L121" s="70"/>
      <c r="M121" s="69"/>
      <c r="N121" s="65" t="e">
        <f>VLOOKUP(M121,'HVAC Picklist'!$A$2:$C$61,3,FALSE)</f>
        <v>#N/A</v>
      </c>
      <c r="O121" s="65" t="e">
        <f>VLOOKUP(M121,'HVAC Picklist'!$A$2:$D$61,4,FALSE)</f>
        <v>#N/A</v>
      </c>
      <c r="P121" s="69"/>
      <c r="Q121" s="83"/>
      <c r="V121" s="69"/>
      <c r="W121" s="69"/>
      <c r="X121" s="71"/>
      <c r="Y121" s="71"/>
      <c r="Z121" s="72" t="str">
        <f t="shared" si="9"/>
        <v/>
      </c>
      <c r="AA121" s="85" t="str">
        <f>IFERROR(MIN(VLOOKUP($B121,'Measure&amp;Incentive Picklist'!$E:$J,5,FALSE)*E121*F121,Z121),"")</f>
        <v/>
      </c>
      <c r="AB121" s="127"/>
      <c r="AC121" s="65">
        <f t="shared" si="10"/>
        <v>0</v>
      </c>
      <c r="AD121" s="65">
        <f t="shared" si="14"/>
        <v>0</v>
      </c>
      <c r="AG121" s="188" t="str">
        <f t="shared" si="11"/>
        <v/>
      </c>
      <c r="AK121" s="65">
        <f t="shared" si="12"/>
        <v>0</v>
      </c>
      <c r="AL121" s="65">
        <f t="shared" si="12"/>
        <v>0</v>
      </c>
    </row>
    <row r="122" spans="1:38" x14ac:dyDescent="0.25">
      <c r="A122" s="66">
        <f t="shared" si="13"/>
        <v>115</v>
      </c>
      <c r="B122" s="69"/>
      <c r="C122" s="66" t="str">
        <f>IF(B122="","",VLOOKUP(B122,'Measure&amp;Incentive Picklist'!E:J,2,FALSE))</f>
        <v/>
      </c>
      <c r="D122" s="69"/>
      <c r="E122" s="70"/>
      <c r="F122" s="84"/>
      <c r="G122" s="70"/>
      <c r="H122" s="70"/>
      <c r="I122" s="70"/>
      <c r="J122" s="70"/>
      <c r="K122" s="220"/>
      <c r="L122" s="70"/>
      <c r="M122" s="69"/>
      <c r="N122" s="65" t="e">
        <f>VLOOKUP(M122,'HVAC Picklist'!$A$2:$C$61,3,FALSE)</f>
        <v>#N/A</v>
      </c>
      <c r="O122" s="65" t="e">
        <f>VLOOKUP(M122,'HVAC Picklist'!$A$2:$D$61,4,FALSE)</f>
        <v>#N/A</v>
      </c>
      <c r="P122" s="69"/>
      <c r="Q122" s="83"/>
      <c r="V122" s="69"/>
      <c r="W122" s="69"/>
      <c r="X122" s="71"/>
      <c r="Y122" s="71"/>
      <c r="Z122" s="72" t="str">
        <f t="shared" si="9"/>
        <v/>
      </c>
      <c r="AA122" s="85" t="str">
        <f>IFERROR(MIN(VLOOKUP($B122,'Measure&amp;Incentive Picklist'!$E:$J,5,FALSE)*E122*F122,Z122),"")</f>
        <v/>
      </c>
      <c r="AB122" s="127"/>
      <c r="AC122" s="65">
        <f t="shared" si="10"/>
        <v>0</v>
      </c>
      <c r="AD122" s="65">
        <f t="shared" si="14"/>
        <v>0</v>
      </c>
      <c r="AG122" s="188" t="str">
        <f t="shared" si="11"/>
        <v/>
      </c>
      <c r="AK122" s="65">
        <f t="shared" si="12"/>
        <v>0</v>
      </c>
      <c r="AL122" s="65">
        <f t="shared" si="12"/>
        <v>0</v>
      </c>
    </row>
    <row r="123" spans="1:38" x14ac:dyDescent="0.25">
      <c r="A123" s="66">
        <f t="shared" si="13"/>
        <v>116</v>
      </c>
      <c r="B123" s="69"/>
      <c r="C123" s="66" t="str">
        <f>IF(B123="","",VLOOKUP(B123,'Measure&amp;Incentive Picklist'!E:J,2,FALSE))</f>
        <v/>
      </c>
      <c r="D123" s="69"/>
      <c r="E123" s="70"/>
      <c r="F123" s="84"/>
      <c r="G123" s="70"/>
      <c r="H123" s="70"/>
      <c r="I123" s="70"/>
      <c r="J123" s="70"/>
      <c r="K123" s="220"/>
      <c r="L123" s="70"/>
      <c r="M123" s="69"/>
      <c r="N123" s="65" t="e">
        <f>VLOOKUP(M123,'HVAC Picklist'!$A$2:$C$61,3,FALSE)</f>
        <v>#N/A</v>
      </c>
      <c r="O123" s="65" t="e">
        <f>VLOOKUP(M123,'HVAC Picklist'!$A$2:$D$61,4,FALSE)</f>
        <v>#N/A</v>
      </c>
      <c r="P123" s="69"/>
      <c r="Q123" s="83"/>
      <c r="V123" s="69"/>
      <c r="W123" s="69"/>
      <c r="X123" s="71"/>
      <c r="Y123" s="71"/>
      <c r="Z123" s="72" t="str">
        <f t="shared" si="9"/>
        <v/>
      </c>
      <c r="AA123" s="85" t="str">
        <f>IFERROR(MIN(VLOOKUP($B123,'Measure&amp;Incentive Picklist'!$E:$J,5,FALSE)*E123*F123,Z123),"")</f>
        <v/>
      </c>
      <c r="AB123" s="127"/>
      <c r="AC123" s="65">
        <f t="shared" si="10"/>
        <v>0</v>
      </c>
      <c r="AD123" s="65">
        <f t="shared" si="14"/>
        <v>0</v>
      </c>
      <c r="AG123" s="188" t="str">
        <f t="shared" si="11"/>
        <v/>
      </c>
      <c r="AK123" s="65">
        <f t="shared" si="12"/>
        <v>0</v>
      </c>
      <c r="AL123" s="65">
        <f t="shared" si="12"/>
        <v>0</v>
      </c>
    </row>
    <row r="124" spans="1:38" x14ac:dyDescent="0.25">
      <c r="A124" s="66">
        <f t="shared" si="13"/>
        <v>117</v>
      </c>
      <c r="B124" s="69"/>
      <c r="C124" s="66" t="str">
        <f>IF(B124="","",VLOOKUP(B124,'Measure&amp;Incentive Picklist'!E:J,2,FALSE))</f>
        <v/>
      </c>
      <c r="D124" s="69"/>
      <c r="E124" s="70"/>
      <c r="F124" s="84"/>
      <c r="G124" s="70"/>
      <c r="H124" s="70"/>
      <c r="I124" s="70"/>
      <c r="J124" s="70"/>
      <c r="K124" s="220"/>
      <c r="L124" s="70"/>
      <c r="M124" s="69"/>
      <c r="N124" s="65" t="e">
        <f>VLOOKUP(M124,'HVAC Picklist'!$A$2:$C$61,3,FALSE)</f>
        <v>#N/A</v>
      </c>
      <c r="O124" s="65" t="e">
        <f>VLOOKUP(M124,'HVAC Picklist'!$A$2:$D$61,4,FALSE)</f>
        <v>#N/A</v>
      </c>
      <c r="P124" s="69"/>
      <c r="Q124" s="83"/>
      <c r="V124" s="69"/>
      <c r="W124" s="69"/>
      <c r="X124" s="71"/>
      <c r="Y124" s="71"/>
      <c r="Z124" s="72" t="str">
        <f t="shared" si="9"/>
        <v/>
      </c>
      <c r="AA124" s="85" t="str">
        <f>IFERROR(MIN(VLOOKUP($B124,'Measure&amp;Incentive Picklist'!$E:$J,5,FALSE)*E124*F124,Z124),"")</f>
        <v/>
      </c>
      <c r="AB124" s="127"/>
      <c r="AC124" s="65">
        <f t="shared" si="10"/>
        <v>0</v>
      </c>
      <c r="AD124" s="65">
        <f t="shared" si="14"/>
        <v>0</v>
      </c>
      <c r="AG124" s="188" t="str">
        <f t="shared" si="11"/>
        <v/>
      </c>
      <c r="AK124" s="65">
        <f t="shared" si="12"/>
        <v>0</v>
      </c>
      <c r="AL124" s="65">
        <f t="shared" si="12"/>
        <v>0</v>
      </c>
    </row>
    <row r="125" spans="1:38" x14ac:dyDescent="0.25">
      <c r="A125" s="66">
        <f t="shared" si="13"/>
        <v>118</v>
      </c>
      <c r="B125" s="69"/>
      <c r="C125" s="66" t="str">
        <f>IF(B125="","",VLOOKUP(B125,'Measure&amp;Incentive Picklist'!E:J,2,FALSE))</f>
        <v/>
      </c>
      <c r="D125" s="69"/>
      <c r="E125" s="70"/>
      <c r="F125" s="84"/>
      <c r="G125" s="70"/>
      <c r="H125" s="70"/>
      <c r="I125" s="70"/>
      <c r="J125" s="70"/>
      <c r="K125" s="220"/>
      <c r="L125" s="70"/>
      <c r="M125" s="69"/>
      <c r="N125" s="65" t="e">
        <f>VLOOKUP(M125,'HVAC Picklist'!$A$2:$C$61,3,FALSE)</f>
        <v>#N/A</v>
      </c>
      <c r="O125" s="65" t="e">
        <f>VLOOKUP(M125,'HVAC Picklist'!$A$2:$D$61,4,FALSE)</f>
        <v>#N/A</v>
      </c>
      <c r="P125" s="69"/>
      <c r="Q125" s="83"/>
      <c r="V125" s="69"/>
      <c r="W125" s="69"/>
      <c r="X125" s="71"/>
      <c r="Y125" s="71"/>
      <c r="Z125" s="72" t="str">
        <f t="shared" si="9"/>
        <v/>
      </c>
      <c r="AA125" s="85" t="str">
        <f>IFERROR(MIN(VLOOKUP($B125,'Measure&amp;Incentive Picklist'!$E:$J,5,FALSE)*E125*F125,Z125),"")</f>
        <v/>
      </c>
      <c r="AB125" s="127"/>
      <c r="AC125" s="65">
        <f t="shared" si="10"/>
        <v>0</v>
      </c>
      <c r="AD125" s="65">
        <f t="shared" si="14"/>
        <v>0</v>
      </c>
      <c r="AG125" s="188" t="str">
        <f t="shared" si="11"/>
        <v/>
      </c>
      <c r="AK125" s="65">
        <f t="shared" si="12"/>
        <v>0</v>
      </c>
      <c r="AL125" s="65">
        <f t="shared" si="12"/>
        <v>0</v>
      </c>
    </row>
    <row r="126" spans="1:38" x14ac:dyDescent="0.25">
      <c r="A126" s="66">
        <f t="shared" si="13"/>
        <v>119</v>
      </c>
      <c r="B126" s="69"/>
      <c r="C126" s="66" t="str">
        <f>IF(B126="","",VLOOKUP(B126,'Measure&amp;Incentive Picklist'!E:J,2,FALSE))</f>
        <v/>
      </c>
      <c r="D126" s="69"/>
      <c r="E126" s="70"/>
      <c r="F126" s="84"/>
      <c r="G126" s="70"/>
      <c r="H126" s="70"/>
      <c r="I126" s="70"/>
      <c r="J126" s="70"/>
      <c r="K126" s="220"/>
      <c r="L126" s="70"/>
      <c r="M126" s="69"/>
      <c r="N126" s="65" t="e">
        <f>VLOOKUP(M126,'HVAC Picklist'!$A$2:$C$61,3,FALSE)</f>
        <v>#N/A</v>
      </c>
      <c r="O126" s="65" t="e">
        <f>VLOOKUP(M126,'HVAC Picklist'!$A$2:$D$61,4,FALSE)</f>
        <v>#N/A</v>
      </c>
      <c r="P126" s="69"/>
      <c r="Q126" s="83"/>
      <c r="V126" s="69"/>
      <c r="W126" s="69"/>
      <c r="X126" s="71"/>
      <c r="Y126" s="71"/>
      <c r="Z126" s="72" t="str">
        <f t="shared" si="9"/>
        <v/>
      </c>
      <c r="AA126" s="85" t="str">
        <f>IFERROR(MIN(VLOOKUP($B126,'Measure&amp;Incentive Picklist'!$E:$J,5,FALSE)*E126*F126,Z126),"")</f>
        <v/>
      </c>
      <c r="AB126" s="127"/>
      <c r="AC126" s="65">
        <f t="shared" si="10"/>
        <v>0</v>
      </c>
      <c r="AD126" s="65">
        <f t="shared" si="14"/>
        <v>0</v>
      </c>
      <c r="AG126" s="188" t="str">
        <f t="shared" si="11"/>
        <v/>
      </c>
      <c r="AK126" s="65">
        <f t="shared" si="12"/>
        <v>0</v>
      </c>
      <c r="AL126" s="65">
        <f t="shared" si="12"/>
        <v>0</v>
      </c>
    </row>
    <row r="127" spans="1:38" x14ac:dyDescent="0.25">
      <c r="A127" s="66">
        <f t="shared" si="13"/>
        <v>120</v>
      </c>
      <c r="B127" s="69"/>
      <c r="C127" s="66" t="str">
        <f>IF(B127="","",VLOOKUP(B127,'Measure&amp;Incentive Picklist'!E:J,2,FALSE))</f>
        <v/>
      </c>
      <c r="D127" s="69"/>
      <c r="E127" s="70"/>
      <c r="F127" s="84"/>
      <c r="G127" s="70"/>
      <c r="H127" s="70"/>
      <c r="I127" s="70"/>
      <c r="J127" s="70"/>
      <c r="K127" s="220"/>
      <c r="L127" s="70"/>
      <c r="M127" s="69"/>
      <c r="N127" s="65" t="e">
        <f>VLOOKUP(M127,'HVAC Picklist'!$A$2:$C$61,3,FALSE)</f>
        <v>#N/A</v>
      </c>
      <c r="O127" s="65" t="e">
        <f>VLOOKUP(M127,'HVAC Picklist'!$A$2:$D$61,4,FALSE)</f>
        <v>#N/A</v>
      </c>
      <c r="P127" s="69"/>
      <c r="Q127" s="83"/>
      <c r="V127" s="69"/>
      <c r="W127" s="69"/>
      <c r="X127" s="71"/>
      <c r="Y127" s="71"/>
      <c r="Z127" s="72" t="str">
        <f t="shared" si="9"/>
        <v/>
      </c>
      <c r="AA127" s="85" t="str">
        <f>IFERROR(MIN(VLOOKUP($B127,'Measure&amp;Incentive Picklist'!$E:$J,5,FALSE)*E127*F127,Z127),"")</f>
        <v/>
      </c>
      <c r="AB127" s="127"/>
      <c r="AC127" s="65">
        <f t="shared" si="10"/>
        <v>0</v>
      </c>
      <c r="AD127" s="65">
        <f t="shared" si="14"/>
        <v>0</v>
      </c>
      <c r="AG127" s="188" t="str">
        <f t="shared" si="11"/>
        <v/>
      </c>
      <c r="AK127" s="65">
        <f t="shared" si="12"/>
        <v>0</v>
      </c>
      <c r="AL127" s="65">
        <f t="shared" si="12"/>
        <v>0</v>
      </c>
    </row>
    <row r="128" spans="1:38" x14ac:dyDescent="0.25">
      <c r="A128" s="66">
        <f t="shared" si="13"/>
        <v>121</v>
      </c>
      <c r="B128" s="69"/>
      <c r="C128" s="66" t="str">
        <f>IF(B128="","",VLOOKUP(B128,'Measure&amp;Incentive Picklist'!E:J,2,FALSE))</f>
        <v/>
      </c>
      <c r="D128" s="69"/>
      <c r="E128" s="70"/>
      <c r="F128" s="84"/>
      <c r="G128" s="70"/>
      <c r="H128" s="70"/>
      <c r="I128" s="70"/>
      <c r="J128" s="70"/>
      <c r="K128" s="220"/>
      <c r="L128" s="70"/>
      <c r="M128" s="69"/>
      <c r="N128" s="65" t="e">
        <f>VLOOKUP(M128,'HVAC Picklist'!$A$2:$C$61,3,FALSE)</f>
        <v>#N/A</v>
      </c>
      <c r="O128" s="65" t="e">
        <f>VLOOKUP(M128,'HVAC Picklist'!$A$2:$D$61,4,FALSE)</f>
        <v>#N/A</v>
      </c>
      <c r="P128" s="69"/>
      <c r="Q128" s="83"/>
      <c r="V128" s="69"/>
      <c r="W128" s="69"/>
      <c r="X128" s="71"/>
      <c r="Y128" s="71"/>
      <c r="Z128" s="72" t="str">
        <f t="shared" si="9"/>
        <v/>
      </c>
      <c r="AA128" s="85" t="str">
        <f>IFERROR(MIN(VLOOKUP($B128,'Measure&amp;Incentive Picklist'!$E:$J,5,FALSE)*E128*F128,Z128),"")</f>
        <v/>
      </c>
      <c r="AB128" s="127"/>
      <c r="AC128" s="65">
        <f t="shared" si="10"/>
        <v>0</v>
      </c>
      <c r="AD128" s="65">
        <f t="shared" si="14"/>
        <v>0</v>
      </c>
      <c r="AG128" s="188" t="str">
        <f t="shared" si="11"/>
        <v/>
      </c>
      <c r="AK128" s="65">
        <f t="shared" si="12"/>
        <v>0</v>
      </c>
      <c r="AL128" s="65">
        <f t="shared" si="12"/>
        <v>0</v>
      </c>
    </row>
    <row r="129" spans="1:38" x14ac:dyDescent="0.25">
      <c r="A129" s="66">
        <f t="shared" si="13"/>
        <v>122</v>
      </c>
      <c r="B129" s="69"/>
      <c r="C129" s="66" t="str">
        <f>IF(B129="","",VLOOKUP(B129,'Measure&amp;Incentive Picklist'!E:J,2,FALSE))</f>
        <v/>
      </c>
      <c r="D129" s="69"/>
      <c r="E129" s="70"/>
      <c r="F129" s="84"/>
      <c r="G129" s="70"/>
      <c r="H129" s="70"/>
      <c r="I129" s="70"/>
      <c r="J129" s="70"/>
      <c r="K129" s="220"/>
      <c r="L129" s="70"/>
      <c r="M129" s="69"/>
      <c r="N129" s="65" t="e">
        <f>VLOOKUP(M129,'HVAC Picklist'!$A$2:$C$61,3,FALSE)</f>
        <v>#N/A</v>
      </c>
      <c r="O129" s="65" t="e">
        <f>VLOOKUP(M129,'HVAC Picklist'!$A$2:$D$61,4,FALSE)</f>
        <v>#N/A</v>
      </c>
      <c r="P129" s="69"/>
      <c r="Q129" s="83"/>
      <c r="V129" s="69"/>
      <c r="W129" s="69"/>
      <c r="X129" s="71"/>
      <c r="Y129" s="71"/>
      <c r="Z129" s="72" t="str">
        <f t="shared" si="9"/>
        <v/>
      </c>
      <c r="AA129" s="85" t="str">
        <f>IFERROR(MIN(VLOOKUP($B129,'Measure&amp;Incentive Picklist'!$E:$J,5,FALSE)*E129*F129,Z129),"")</f>
        <v/>
      </c>
      <c r="AB129" s="127"/>
      <c r="AC129" s="65">
        <f t="shared" si="10"/>
        <v>0</v>
      </c>
      <c r="AD129" s="65">
        <f t="shared" si="14"/>
        <v>0</v>
      </c>
      <c r="AG129" s="188" t="str">
        <f t="shared" si="11"/>
        <v/>
      </c>
      <c r="AK129" s="65">
        <f t="shared" si="12"/>
        <v>0</v>
      </c>
      <c r="AL129" s="65">
        <f t="shared" si="12"/>
        <v>0</v>
      </c>
    </row>
    <row r="130" spans="1:38" x14ac:dyDescent="0.25">
      <c r="A130" s="66">
        <f t="shared" si="13"/>
        <v>123</v>
      </c>
      <c r="B130" s="69"/>
      <c r="C130" s="66" t="str">
        <f>IF(B130="","",VLOOKUP(B130,'Measure&amp;Incentive Picklist'!E:J,2,FALSE))</f>
        <v/>
      </c>
      <c r="D130" s="69"/>
      <c r="E130" s="70"/>
      <c r="F130" s="84"/>
      <c r="G130" s="70"/>
      <c r="H130" s="70"/>
      <c r="I130" s="70"/>
      <c r="J130" s="70"/>
      <c r="K130" s="220"/>
      <c r="L130" s="70"/>
      <c r="M130" s="69"/>
      <c r="N130" s="65" t="e">
        <f>VLOOKUP(M130,'HVAC Picklist'!$A$2:$C$61,3,FALSE)</f>
        <v>#N/A</v>
      </c>
      <c r="O130" s="65" t="e">
        <f>VLOOKUP(M130,'HVAC Picklist'!$A$2:$D$61,4,FALSE)</f>
        <v>#N/A</v>
      </c>
      <c r="P130" s="69"/>
      <c r="Q130" s="83"/>
      <c r="V130" s="69"/>
      <c r="W130" s="69"/>
      <c r="X130" s="71"/>
      <c r="Y130" s="71"/>
      <c r="Z130" s="72" t="str">
        <f t="shared" si="9"/>
        <v/>
      </c>
      <c r="AA130" s="85" t="str">
        <f>IFERROR(MIN(VLOOKUP($B130,'Measure&amp;Incentive Picklist'!$E:$J,5,FALSE)*E130*F130,Z130),"")</f>
        <v/>
      </c>
      <c r="AB130" s="127"/>
      <c r="AC130" s="65">
        <f t="shared" si="10"/>
        <v>0</v>
      </c>
      <c r="AD130" s="65">
        <f t="shared" si="14"/>
        <v>0</v>
      </c>
      <c r="AG130" s="188" t="str">
        <f t="shared" si="11"/>
        <v/>
      </c>
      <c r="AK130" s="65">
        <f t="shared" si="12"/>
        <v>0</v>
      </c>
      <c r="AL130" s="65">
        <f t="shared" si="12"/>
        <v>0</v>
      </c>
    </row>
    <row r="131" spans="1:38" x14ac:dyDescent="0.25">
      <c r="A131" s="66">
        <f t="shared" si="13"/>
        <v>124</v>
      </c>
      <c r="B131" s="69"/>
      <c r="C131" s="66" t="str">
        <f>IF(B131="","",VLOOKUP(B131,'Measure&amp;Incentive Picklist'!E:J,2,FALSE))</f>
        <v/>
      </c>
      <c r="D131" s="69"/>
      <c r="E131" s="70"/>
      <c r="F131" s="84"/>
      <c r="G131" s="70"/>
      <c r="H131" s="70"/>
      <c r="I131" s="70"/>
      <c r="J131" s="70"/>
      <c r="K131" s="220"/>
      <c r="L131" s="70"/>
      <c r="M131" s="69"/>
      <c r="N131" s="65" t="e">
        <f>VLOOKUP(M131,'HVAC Picklist'!$A$2:$C$61,3,FALSE)</f>
        <v>#N/A</v>
      </c>
      <c r="O131" s="65" t="e">
        <f>VLOOKUP(M131,'HVAC Picklist'!$A$2:$D$61,4,FALSE)</f>
        <v>#N/A</v>
      </c>
      <c r="P131" s="69"/>
      <c r="Q131" s="83"/>
      <c r="V131" s="69"/>
      <c r="W131" s="69"/>
      <c r="X131" s="71"/>
      <c r="Y131" s="71"/>
      <c r="Z131" s="72" t="str">
        <f t="shared" si="9"/>
        <v/>
      </c>
      <c r="AA131" s="85" t="str">
        <f>IFERROR(MIN(VLOOKUP($B131,'Measure&amp;Incentive Picklist'!$E:$J,5,FALSE)*E131*F131,Z131),"")</f>
        <v/>
      </c>
      <c r="AB131" s="127"/>
      <c r="AC131" s="65">
        <f t="shared" si="10"/>
        <v>0</v>
      </c>
      <c r="AD131" s="65">
        <f t="shared" si="14"/>
        <v>0</v>
      </c>
      <c r="AG131" s="188" t="str">
        <f t="shared" si="11"/>
        <v/>
      </c>
      <c r="AK131" s="65">
        <f t="shared" si="12"/>
        <v>0</v>
      </c>
      <c r="AL131" s="65">
        <f t="shared" si="12"/>
        <v>0</v>
      </c>
    </row>
    <row r="132" spans="1:38" x14ac:dyDescent="0.25">
      <c r="A132" s="66">
        <f t="shared" si="13"/>
        <v>125</v>
      </c>
      <c r="B132" s="69"/>
      <c r="C132" s="66" t="str">
        <f>IF(B132="","",VLOOKUP(B132,'Measure&amp;Incentive Picklist'!E:J,2,FALSE))</f>
        <v/>
      </c>
      <c r="D132" s="69"/>
      <c r="E132" s="70"/>
      <c r="F132" s="84"/>
      <c r="G132" s="70"/>
      <c r="H132" s="70"/>
      <c r="I132" s="70"/>
      <c r="J132" s="70"/>
      <c r="K132" s="220"/>
      <c r="L132" s="70"/>
      <c r="M132" s="69"/>
      <c r="N132" s="65" t="e">
        <f>VLOOKUP(M132,'HVAC Picklist'!$A$2:$C$61,3,FALSE)</f>
        <v>#N/A</v>
      </c>
      <c r="O132" s="65" t="e">
        <f>VLOOKUP(M132,'HVAC Picklist'!$A$2:$D$61,4,FALSE)</f>
        <v>#N/A</v>
      </c>
      <c r="P132" s="69"/>
      <c r="Q132" s="83"/>
      <c r="V132" s="69"/>
      <c r="W132" s="69"/>
      <c r="X132" s="71"/>
      <c r="Y132" s="71"/>
      <c r="Z132" s="72" t="str">
        <f t="shared" si="9"/>
        <v/>
      </c>
      <c r="AA132" s="85" t="str">
        <f>IFERROR(MIN(VLOOKUP($B132,'Measure&amp;Incentive Picklist'!$E:$J,5,FALSE)*E132*F132,Z132),"")</f>
        <v/>
      </c>
      <c r="AB132" s="127"/>
      <c r="AC132" s="65">
        <f t="shared" si="10"/>
        <v>0</v>
      </c>
      <c r="AD132" s="65">
        <f t="shared" si="14"/>
        <v>0</v>
      </c>
      <c r="AG132" s="188" t="str">
        <f t="shared" si="11"/>
        <v/>
      </c>
      <c r="AK132" s="65">
        <f t="shared" si="12"/>
        <v>0</v>
      </c>
      <c r="AL132" s="65">
        <f t="shared" si="12"/>
        <v>0</v>
      </c>
    </row>
    <row r="133" spans="1:38" x14ac:dyDescent="0.25">
      <c r="A133" s="66">
        <f t="shared" si="13"/>
        <v>126</v>
      </c>
      <c r="B133" s="69"/>
      <c r="C133" s="66" t="str">
        <f>IF(B133="","",VLOOKUP(B133,'Measure&amp;Incentive Picklist'!E:J,2,FALSE))</f>
        <v/>
      </c>
      <c r="D133" s="69"/>
      <c r="E133" s="70"/>
      <c r="F133" s="84"/>
      <c r="G133" s="70"/>
      <c r="H133" s="70"/>
      <c r="I133" s="70"/>
      <c r="J133" s="70"/>
      <c r="K133" s="220"/>
      <c r="L133" s="70"/>
      <c r="M133" s="69"/>
      <c r="N133" s="65" t="e">
        <f>VLOOKUP(M133,'HVAC Picklist'!$A$2:$C$61,3,FALSE)</f>
        <v>#N/A</v>
      </c>
      <c r="O133" s="65" t="e">
        <f>VLOOKUP(M133,'HVAC Picklist'!$A$2:$D$61,4,FALSE)</f>
        <v>#N/A</v>
      </c>
      <c r="P133" s="69"/>
      <c r="Q133" s="83"/>
      <c r="V133" s="69"/>
      <c r="W133" s="69"/>
      <c r="X133" s="71"/>
      <c r="Y133" s="71"/>
      <c r="Z133" s="72" t="str">
        <f t="shared" si="9"/>
        <v/>
      </c>
      <c r="AA133" s="85" t="str">
        <f>IFERROR(MIN(VLOOKUP($B133,'Measure&amp;Incentive Picklist'!$E:$J,5,FALSE)*E133*F133,Z133),"")</f>
        <v/>
      </c>
      <c r="AB133" s="127"/>
      <c r="AC133" s="65">
        <f t="shared" si="10"/>
        <v>0</v>
      </c>
      <c r="AD133" s="65">
        <f t="shared" si="14"/>
        <v>0</v>
      </c>
      <c r="AG133" s="188" t="str">
        <f t="shared" si="11"/>
        <v/>
      </c>
      <c r="AK133" s="65">
        <f t="shared" si="12"/>
        <v>0</v>
      </c>
      <c r="AL133" s="65">
        <f t="shared" si="12"/>
        <v>0</v>
      </c>
    </row>
    <row r="134" spans="1:38" x14ac:dyDescent="0.25">
      <c r="A134" s="66">
        <f t="shared" si="13"/>
        <v>127</v>
      </c>
      <c r="B134" s="69"/>
      <c r="C134" s="66" t="str">
        <f>IF(B134="","",VLOOKUP(B134,'Measure&amp;Incentive Picklist'!E:J,2,FALSE))</f>
        <v/>
      </c>
      <c r="D134" s="69"/>
      <c r="E134" s="70"/>
      <c r="F134" s="84"/>
      <c r="G134" s="70"/>
      <c r="H134" s="70"/>
      <c r="I134" s="70"/>
      <c r="J134" s="70"/>
      <c r="K134" s="220"/>
      <c r="L134" s="70"/>
      <c r="M134" s="69"/>
      <c r="N134" s="65" t="e">
        <f>VLOOKUP(M134,'HVAC Picklist'!$A$2:$C$61,3,FALSE)</f>
        <v>#N/A</v>
      </c>
      <c r="O134" s="65" t="e">
        <f>VLOOKUP(M134,'HVAC Picklist'!$A$2:$D$61,4,FALSE)</f>
        <v>#N/A</v>
      </c>
      <c r="P134" s="69"/>
      <c r="Q134" s="83"/>
      <c r="V134" s="69"/>
      <c r="W134" s="69"/>
      <c r="X134" s="71"/>
      <c r="Y134" s="71"/>
      <c r="Z134" s="72" t="str">
        <f t="shared" si="9"/>
        <v/>
      </c>
      <c r="AA134" s="85" t="str">
        <f>IFERROR(MIN(VLOOKUP($B134,'Measure&amp;Incentive Picklist'!$E:$J,5,FALSE)*E134*F134,Z134),"")</f>
        <v/>
      </c>
      <c r="AB134" s="127"/>
      <c r="AC134" s="65">
        <f t="shared" si="10"/>
        <v>0</v>
      </c>
      <c r="AD134" s="65">
        <f t="shared" si="14"/>
        <v>0</v>
      </c>
      <c r="AG134" s="188" t="str">
        <f t="shared" si="11"/>
        <v/>
      </c>
      <c r="AK134" s="65">
        <f t="shared" si="12"/>
        <v>0</v>
      </c>
      <c r="AL134" s="65">
        <f t="shared" si="12"/>
        <v>0</v>
      </c>
    </row>
    <row r="135" spans="1:38" x14ac:dyDescent="0.25">
      <c r="A135" s="66">
        <f t="shared" si="13"/>
        <v>128</v>
      </c>
      <c r="B135" s="69"/>
      <c r="C135" s="66" t="str">
        <f>IF(B135="","",VLOOKUP(B135,'Measure&amp;Incentive Picklist'!E:J,2,FALSE))</f>
        <v/>
      </c>
      <c r="D135" s="69"/>
      <c r="E135" s="70"/>
      <c r="F135" s="84"/>
      <c r="G135" s="70"/>
      <c r="H135" s="70"/>
      <c r="I135" s="70"/>
      <c r="J135" s="70"/>
      <c r="K135" s="220"/>
      <c r="L135" s="70"/>
      <c r="M135" s="69"/>
      <c r="N135" s="65" t="e">
        <f>VLOOKUP(M135,'HVAC Picklist'!$A$2:$C$61,3,FALSE)</f>
        <v>#N/A</v>
      </c>
      <c r="O135" s="65" t="e">
        <f>VLOOKUP(M135,'HVAC Picklist'!$A$2:$D$61,4,FALSE)</f>
        <v>#N/A</v>
      </c>
      <c r="P135" s="69"/>
      <c r="Q135" s="83"/>
      <c r="V135" s="69"/>
      <c r="W135" s="69"/>
      <c r="X135" s="71"/>
      <c r="Y135" s="71"/>
      <c r="Z135" s="72" t="str">
        <f t="shared" si="9"/>
        <v/>
      </c>
      <c r="AA135" s="85" t="str">
        <f>IFERROR(MIN(VLOOKUP($B135,'Measure&amp;Incentive Picklist'!$E:$J,5,FALSE)*E135*F135,Z135),"")</f>
        <v/>
      </c>
      <c r="AB135" s="127"/>
      <c r="AC135" s="65">
        <f t="shared" si="10"/>
        <v>0</v>
      </c>
      <c r="AD135" s="65">
        <f t="shared" si="14"/>
        <v>0</v>
      </c>
      <c r="AG135" s="188" t="str">
        <f t="shared" si="11"/>
        <v/>
      </c>
      <c r="AK135" s="65">
        <f t="shared" si="12"/>
        <v>0</v>
      </c>
      <c r="AL135" s="65">
        <f t="shared" si="12"/>
        <v>0</v>
      </c>
    </row>
    <row r="136" spans="1:38" x14ac:dyDescent="0.25">
      <c r="A136" s="66">
        <f t="shared" si="13"/>
        <v>129</v>
      </c>
      <c r="B136" s="69"/>
      <c r="C136" s="66" t="str">
        <f>IF(B136="","",VLOOKUP(B136,'Measure&amp;Incentive Picklist'!E:J,2,FALSE))</f>
        <v/>
      </c>
      <c r="D136" s="69"/>
      <c r="E136" s="70"/>
      <c r="F136" s="84"/>
      <c r="G136" s="70"/>
      <c r="H136" s="70"/>
      <c r="I136" s="70"/>
      <c r="J136" s="70"/>
      <c r="K136" s="220"/>
      <c r="L136" s="70"/>
      <c r="M136" s="69"/>
      <c r="N136" s="65" t="e">
        <f>VLOOKUP(M136,'HVAC Picklist'!$A$2:$C$61,3,FALSE)</f>
        <v>#N/A</v>
      </c>
      <c r="O136" s="65" t="e">
        <f>VLOOKUP(M136,'HVAC Picklist'!$A$2:$D$61,4,FALSE)</f>
        <v>#N/A</v>
      </c>
      <c r="P136" s="69"/>
      <c r="Q136" s="83"/>
      <c r="V136" s="69"/>
      <c r="W136" s="69"/>
      <c r="X136" s="71"/>
      <c r="Y136" s="71"/>
      <c r="Z136" s="72" t="str">
        <f t="shared" si="9"/>
        <v/>
      </c>
      <c r="AA136" s="85" t="str">
        <f>IFERROR(MIN(VLOOKUP($B136,'Measure&amp;Incentive Picklist'!$E:$J,5,FALSE)*E136*F136,Z136),"")</f>
        <v/>
      </c>
      <c r="AB136" s="127"/>
      <c r="AC136" s="65">
        <f t="shared" si="10"/>
        <v>0</v>
      </c>
      <c r="AD136" s="65">
        <f t="shared" ref="AD136:AD167" si="15">IF(AND(B136&gt;0,ISERROR(AC136)),1,0)</f>
        <v>0</v>
      </c>
      <c r="AG136" s="188" t="str">
        <f t="shared" si="11"/>
        <v/>
      </c>
      <c r="AK136" s="65">
        <f t="shared" si="12"/>
        <v>0</v>
      </c>
      <c r="AL136" s="65">
        <f t="shared" si="12"/>
        <v>0</v>
      </c>
    </row>
    <row r="137" spans="1:38" x14ac:dyDescent="0.25">
      <c r="A137" s="66">
        <f t="shared" si="13"/>
        <v>130</v>
      </c>
      <c r="B137" s="69"/>
      <c r="C137" s="66" t="str">
        <f>IF(B137="","",VLOOKUP(B137,'Measure&amp;Incentive Picklist'!E:J,2,FALSE))</f>
        <v/>
      </c>
      <c r="D137" s="69"/>
      <c r="E137" s="70"/>
      <c r="F137" s="84"/>
      <c r="G137" s="70"/>
      <c r="H137" s="70"/>
      <c r="I137" s="70"/>
      <c r="J137" s="70"/>
      <c r="K137" s="220"/>
      <c r="L137" s="70"/>
      <c r="M137" s="69"/>
      <c r="N137" s="65" t="e">
        <f>VLOOKUP(M137,'HVAC Picklist'!$A$2:$C$61,3,FALSE)</f>
        <v>#N/A</v>
      </c>
      <c r="O137" s="65" t="e">
        <f>VLOOKUP(M137,'HVAC Picklist'!$A$2:$D$61,4,FALSE)</f>
        <v>#N/A</v>
      </c>
      <c r="P137" s="69"/>
      <c r="Q137" s="83"/>
      <c r="V137" s="69"/>
      <c r="W137" s="69"/>
      <c r="X137" s="71"/>
      <c r="Y137" s="71"/>
      <c r="Z137" s="72" t="str">
        <f t="shared" ref="Z137:Z200" si="16">IF(AND(X137="",Y137=""),"",$X137+$Y137)</f>
        <v/>
      </c>
      <c r="AA137" s="85" t="str">
        <f>IFERROR(MIN(VLOOKUP($B137,'Measure&amp;Incentive Picklist'!$E:$J,5,FALSE)*E137*F137,Z137),"")</f>
        <v/>
      </c>
      <c r="AB137" s="127"/>
      <c r="AC137" s="65">
        <f t="shared" ref="AC137:AC200" si="17">IF(B137&gt;"",1,0)</f>
        <v>0</v>
      </c>
      <c r="AD137" s="65">
        <f t="shared" si="15"/>
        <v>0</v>
      </c>
      <c r="AG137" s="188" t="str">
        <f t="shared" ref="AG137:AG200" si="18">IF(OR(AND(OR(M137=AI$8,M137=AI$9,M137=AI$10,M137=AI$11,M137=AI$12,M137=AI$13,M137=AI$14,M137=AI$15,M137=AI$16,M137=AI$17,M137=AI$18,M137=AI$19,M137=AI$20,M137=AI$21,M137=AI$22,M137=AI$23,M137=AI$24,M137=AI$25,M137=AI$26,M137=AI$27,M137=AI$28,M137=AI$29,M137=AI$30,M137=AI$31,M137=AI$32,M137=AI$33,M137=AI$34,M137=AI$35,M137=AI$36,M137=AI$37,M137=AI$38,M137=AI$39,M137=AI$40,M137=AI$41,M137=AI$42,M137=AI$43,M137=AI$44,M137=AI$45,M137=AI$46,M137=AI$47,M137=AI$48,M137=AI$49,M137=AI$50,M137=AI$51,M137=AI$52,M137=AI$53,),P137=AJ$12),AND(OR(M137=AI$54,M137=AI$55,M137=AI$56,M137=AI$57,M137=AI$58,M137=AI$59,M137=AI$60,M137=AI$61,M137=AI$62,M137=AI$63,M137=AI$64), OR(P137=AJ$8,P137=AJ$9,P137=AJ$10)),AND(OR(M137=AI$65,M137=AI$66),P137=AJ$12),AND(M137=AI$67,P137=AJ$11)),1,IF(OR(M137="",P137=""),"","Error"))</f>
        <v/>
      </c>
      <c r="AK137" s="65">
        <f t="shared" ref="AK137:AL200" si="19">IF(ISERROR(Z137),1,0)</f>
        <v>0</v>
      </c>
      <c r="AL137" s="65">
        <f t="shared" si="19"/>
        <v>0</v>
      </c>
    </row>
    <row r="138" spans="1:38" x14ac:dyDescent="0.25">
      <c r="A138" s="66">
        <f t="shared" ref="A138:A201" si="20">A137+1</f>
        <v>131</v>
      </c>
      <c r="B138" s="69"/>
      <c r="C138" s="66" t="str">
        <f>IF(B138="","",VLOOKUP(B138,'Measure&amp;Incentive Picklist'!E:J,2,FALSE))</f>
        <v/>
      </c>
      <c r="D138" s="69"/>
      <c r="E138" s="70"/>
      <c r="F138" s="84"/>
      <c r="G138" s="70"/>
      <c r="H138" s="70"/>
      <c r="I138" s="70"/>
      <c r="J138" s="70"/>
      <c r="K138" s="220"/>
      <c r="L138" s="70"/>
      <c r="M138" s="69"/>
      <c r="N138" s="65" t="e">
        <f>VLOOKUP(M138,'HVAC Picklist'!$A$2:$C$61,3,FALSE)</f>
        <v>#N/A</v>
      </c>
      <c r="O138" s="65" t="e">
        <f>VLOOKUP(M138,'HVAC Picklist'!$A$2:$D$61,4,FALSE)</f>
        <v>#N/A</v>
      </c>
      <c r="P138" s="69"/>
      <c r="Q138" s="83"/>
      <c r="V138" s="69"/>
      <c r="W138" s="69"/>
      <c r="X138" s="71"/>
      <c r="Y138" s="71"/>
      <c r="Z138" s="72" t="str">
        <f t="shared" si="16"/>
        <v/>
      </c>
      <c r="AA138" s="85" t="str">
        <f>IFERROR(MIN(VLOOKUP($B138,'Measure&amp;Incentive Picklist'!$E:$J,5,FALSE)*E138*F138,Z138),"")</f>
        <v/>
      </c>
      <c r="AB138" s="127"/>
      <c r="AC138" s="65">
        <f t="shared" si="17"/>
        <v>0</v>
      </c>
      <c r="AD138" s="65">
        <f t="shared" si="15"/>
        <v>0</v>
      </c>
      <c r="AG138" s="188" t="str">
        <f t="shared" si="18"/>
        <v/>
      </c>
      <c r="AK138" s="65">
        <f t="shared" si="19"/>
        <v>0</v>
      </c>
      <c r="AL138" s="65">
        <f t="shared" si="19"/>
        <v>0</v>
      </c>
    </row>
    <row r="139" spans="1:38" x14ac:dyDescent="0.25">
      <c r="A139" s="66">
        <f t="shared" si="20"/>
        <v>132</v>
      </c>
      <c r="B139" s="69"/>
      <c r="C139" s="66" t="str">
        <f>IF(B139="","",VLOOKUP(B139,'Measure&amp;Incentive Picklist'!E:J,2,FALSE))</f>
        <v/>
      </c>
      <c r="D139" s="69"/>
      <c r="E139" s="70"/>
      <c r="F139" s="84"/>
      <c r="G139" s="70"/>
      <c r="H139" s="70"/>
      <c r="I139" s="70"/>
      <c r="J139" s="70"/>
      <c r="K139" s="220"/>
      <c r="L139" s="70"/>
      <c r="M139" s="69"/>
      <c r="N139" s="65" t="e">
        <f>VLOOKUP(M139,'HVAC Picklist'!$A$2:$C$61,3,FALSE)</f>
        <v>#N/A</v>
      </c>
      <c r="O139" s="65" t="e">
        <f>VLOOKUP(M139,'HVAC Picklist'!$A$2:$D$61,4,FALSE)</f>
        <v>#N/A</v>
      </c>
      <c r="P139" s="69"/>
      <c r="Q139" s="83"/>
      <c r="V139" s="69"/>
      <c r="W139" s="69"/>
      <c r="X139" s="71"/>
      <c r="Y139" s="71"/>
      <c r="Z139" s="72" t="str">
        <f t="shared" si="16"/>
        <v/>
      </c>
      <c r="AA139" s="85" t="str">
        <f>IFERROR(MIN(VLOOKUP($B139,'Measure&amp;Incentive Picklist'!$E:$J,5,FALSE)*E139*F139,Z139),"")</f>
        <v/>
      </c>
      <c r="AB139" s="127"/>
      <c r="AC139" s="65">
        <f t="shared" si="17"/>
        <v>0</v>
      </c>
      <c r="AD139" s="65">
        <f t="shared" si="15"/>
        <v>0</v>
      </c>
      <c r="AG139" s="188" t="str">
        <f t="shared" si="18"/>
        <v/>
      </c>
      <c r="AK139" s="65">
        <f t="shared" si="19"/>
        <v>0</v>
      </c>
      <c r="AL139" s="65">
        <f t="shared" si="19"/>
        <v>0</v>
      </c>
    </row>
    <row r="140" spans="1:38" x14ac:dyDescent="0.25">
      <c r="A140" s="66">
        <f t="shared" si="20"/>
        <v>133</v>
      </c>
      <c r="B140" s="69"/>
      <c r="C140" s="66" t="str">
        <f>IF(B140="","",VLOOKUP(B140,'Measure&amp;Incentive Picklist'!E:J,2,FALSE))</f>
        <v/>
      </c>
      <c r="D140" s="69"/>
      <c r="E140" s="70"/>
      <c r="F140" s="84"/>
      <c r="G140" s="70"/>
      <c r="H140" s="70"/>
      <c r="I140" s="70"/>
      <c r="J140" s="70"/>
      <c r="K140" s="220"/>
      <c r="L140" s="70"/>
      <c r="M140" s="69"/>
      <c r="N140" s="65" t="e">
        <f>VLOOKUP(M140,'HVAC Picklist'!$A$2:$C$61,3,FALSE)</f>
        <v>#N/A</v>
      </c>
      <c r="O140" s="65" t="e">
        <f>VLOOKUP(M140,'HVAC Picklist'!$A$2:$D$61,4,FALSE)</f>
        <v>#N/A</v>
      </c>
      <c r="P140" s="69"/>
      <c r="Q140" s="83"/>
      <c r="V140" s="69"/>
      <c r="W140" s="69"/>
      <c r="X140" s="71"/>
      <c r="Y140" s="71"/>
      <c r="Z140" s="72" t="str">
        <f t="shared" si="16"/>
        <v/>
      </c>
      <c r="AA140" s="85" t="str">
        <f>IFERROR(MIN(VLOOKUP($B140,'Measure&amp;Incentive Picklist'!$E:$J,5,FALSE)*E140*F140,Z140),"")</f>
        <v/>
      </c>
      <c r="AB140" s="127"/>
      <c r="AC140" s="65">
        <f t="shared" si="17"/>
        <v>0</v>
      </c>
      <c r="AD140" s="65">
        <f t="shared" si="15"/>
        <v>0</v>
      </c>
      <c r="AG140" s="188" t="str">
        <f t="shared" si="18"/>
        <v/>
      </c>
      <c r="AK140" s="65">
        <f t="shared" si="19"/>
        <v>0</v>
      </c>
      <c r="AL140" s="65">
        <f t="shared" si="19"/>
        <v>0</v>
      </c>
    </row>
    <row r="141" spans="1:38" x14ac:dyDescent="0.25">
      <c r="A141" s="66">
        <f t="shared" si="20"/>
        <v>134</v>
      </c>
      <c r="B141" s="69"/>
      <c r="C141" s="66" t="str">
        <f>IF(B141="","",VLOOKUP(B141,'Measure&amp;Incentive Picklist'!E:J,2,FALSE))</f>
        <v/>
      </c>
      <c r="D141" s="69"/>
      <c r="E141" s="70"/>
      <c r="F141" s="84"/>
      <c r="G141" s="70"/>
      <c r="H141" s="70"/>
      <c r="I141" s="70"/>
      <c r="J141" s="70"/>
      <c r="K141" s="220"/>
      <c r="L141" s="70"/>
      <c r="M141" s="69"/>
      <c r="N141" s="65" t="e">
        <f>VLOOKUP(M141,'HVAC Picklist'!$A$2:$C$61,3,FALSE)</f>
        <v>#N/A</v>
      </c>
      <c r="O141" s="65" t="e">
        <f>VLOOKUP(M141,'HVAC Picklist'!$A$2:$D$61,4,FALSE)</f>
        <v>#N/A</v>
      </c>
      <c r="P141" s="69"/>
      <c r="Q141" s="83"/>
      <c r="V141" s="69"/>
      <c r="W141" s="69"/>
      <c r="X141" s="71"/>
      <c r="Y141" s="71"/>
      <c r="Z141" s="72" t="str">
        <f t="shared" si="16"/>
        <v/>
      </c>
      <c r="AA141" s="85" t="str">
        <f>IFERROR(MIN(VLOOKUP($B141,'Measure&amp;Incentive Picklist'!$E:$J,5,FALSE)*E141*F141,Z141),"")</f>
        <v/>
      </c>
      <c r="AB141" s="127"/>
      <c r="AC141" s="65">
        <f t="shared" si="17"/>
        <v>0</v>
      </c>
      <c r="AD141" s="65">
        <f t="shared" si="15"/>
        <v>0</v>
      </c>
      <c r="AG141" s="188" t="str">
        <f t="shared" si="18"/>
        <v/>
      </c>
      <c r="AK141" s="65">
        <f t="shared" si="19"/>
        <v>0</v>
      </c>
      <c r="AL141" s="65">
        <f t="shared" si="19"/>
        <v>0</v>
      </c>
    </row>
    <row r="142" spans="1:38" x14ac:dyDescent="0.25">
      <c r="A142" s="66">
        <f t="shared" si="20"/>
        <v>135</v>
      </c>
      <c r="B142" s="69"/>
      <c r="C142" s="66" t="str">
        <f>IF(B142="","",VLOOKUP(B142,'Measure&amp;Incentive Picklist'!E:J,2,FALSE))</f>
        <v/>
      </c>
      <c r="D142" s="69"/>
      <c r="E142" s="70"/>
      <c r="F142" s="84"/>
      <c r="G142" s="70"/>
      <c r="H142" s="70"/>
      <c r="I142" s="70"/>
      <c r="J142" s="70"/>
      <c r="K142" s="220"/>
      <c r="L142" s="70"/>
      <c r="M142" s="69"/>
      <c r="N142" s="65" t="e">
        <f>VLOOKUP(M142,'HVAC Picklist'!$A$2:$C$61,3,FALSE)</f>
        <v>#N/A</v>
      </c>
      <c r="O142" s="65" t="e">
        <f>VLOOKUP(M142,'HVAC Picklist'!$A$2:$D$61,4,FALSE)</f>
        <v>#N/A</v>
      </c>
      <c r="P142" s="69"/>
      <c r="Q142" s="83"/>
      <c r="V142" s="69"/>
      <c r="W142" s="69"/>
      <c r="X142" s="71"/>
      <c r="Y142" s="71"/>
      <c r="Z142" s="72" t="str">
        <f t="shared" si="16"/>
        <v/>
      </c>
      <c r="AA142" s="85" t="str">
        <f>IFERROR(MIN(VLOOKUP($B142,'Measure&amp;Incentive Picklist'!$E:$J,5,FALSE)*E142*F142,Z142),"")</f>
        <v/>
      </c>
      <c r="AB142" s="127"/>
      <c r="AC142" s="65">
        <f t="shared" si="17"/>
        <v>0</v>
      </c>
      <c r="AD142" s="65">
        <f t="shared" si="15"/>
        <v>0</v>
      </c>
      <c r="AG142" s="188" t="str">
        <f t="shared" si="18"/>
        <v/>
      </c>
      <c r="AK142" s="65">
        <f t="shared" si="19"/>
        <v>0</v>
      </c>
      <c r="AL142" s="65">
        <f t="shared" si="19"/>
        <v>0</v>
      </c>
    </row>
    <row r="143" spans="1:38" x14ac:dyDescent="0.25">
      <c r="A143" s="66">
        <f t="shared" si="20"/>
        <v>136</v>
      </c>
      <c r="B143" s="69"/>
      <c r="C143" s="66" t="str">
        <f>IF(B143="","",VLOOKUP(B143,'Measure&amp;Incentive Picklist'!E:J,2,FALSE))</f>
        <v/>
      </c>
      <c r="D143" s="69"/>
      <c r="E143" s="70"/>
      <c r="F143" s="84"/>
      <c r="G143" s="70"/>
      <c r="H143" s="70"/>
      <c r="I143" s="70"/>
      <c r="J143" s="70"/>
      <c r="K143" s="220"/>
      <c r="L143" s="70"/>
      <c r="M143" s="69"/>
      <c r="N143" s="65" t="e">
        <f>VLOOKUP(M143,'HVAC Picklist'!$A$2:$C$61,3,FALSE)</f>
        <v>#N/A</v>
      </c>
      <c r="O143" s="65" t="e">
        <f>VLOOKUP(M143,'HVAC Picklist'!$A$2:$D$61,4,FALSE)</f>
        <v>#N/A</v>
      </c>
      <c r="P143" s="69"/>
      <c r="Q143" s="83"/>
      <c r="V143" s="69"/>
      <c r="W143" s="69"/>
      <c r="X143" s="71"/>
      <c r="Y143" s="71"/>
      <c r="Z143" s="72" t="str">
        <f t="shared" si="16"/>
        <v/>
      </c>
      <c r="AA143" s="85" t="str">
        <f>IFERROR(MIN(VLOOKUP($B143,'Measure&amp;Incentive Picklist'!$E:$J,5,FALSE)*E143*F143,Z143),"")</f>
        <v/>
      </c>
      <c r="AB143" s="127"/>
      <c r="AC143" s="65">
        <f t="shared" si="17"/>
        <v>0</v>
      </c>
      <c r="AD143" s="65">
        <f t="shared" si="15"/>
        <v>0</v>
      </c>
      <c r="AG143" s="188" t="str">
        <f t="shared" si="18"/>
        <v/>
      </c>
      <c r="AK143" s="65">
        <f t="shared" si="19"/>
        <v>0</v>
      </c>
      <c r="AL143" s="65">
        <f t="shared" si="19"/>
        <v>0</v>
      </c>
    </row>
    <row r="144" spans="1:38" x14ac:dyDescent="0.25">
      <c r="A144" s="66">
        <f t="shared" si="20"/>
        <v>137</v>
      </c>
      <c r="B144" s="69"/>
      <c r="C144" s="66" t="str">
        <f>IF(B144="","",VLOOKUP(B144,'Measure&amp;Incentive Picklist'!E:J,2,FALSE))</f>
        <v/>
      </c>
      <c r="D144" s="69"/>
      <c r="E144" s="70"/>
      <c r="F144" s="84"/>
      <c r="G144" s="70"/>
      <c r="H144" s="70"/>
      <c r="I144" s="70"/>
      <c r="J144" s="70"/>
      <c r="K144" s="220"/>
      <c r="L144" s="70"/>
      <c r="M144" s="69"/>
      <c r="N144" s="65" t="e">
        <f>VLOOKUP(M144,'HVAC Picklist'!$A$2:$C$61,3,FALSE)</f>
        <v>#N/A</v>
      </c>
      <c r="O144" s="65" t="e">
        <f>VLOOKUP(M144,'HVAC Picklist'!$A$2:$D$61,4,FALSE)</f>
        <v>#N/A</v>
      </c>
      <c r="P144" s="69"/>
      <c r="Q144" s="83"/>
      <c r="V144" s="69"/>
      <c r="W144" s="69"/>
      <c r="X144" s="71"/>
      <c r="Y144" s="71"/>
      <c r="Z144" s="72" t="str">
        <f t="shared" si="16"/>
        <v/>
      </c>
      <c r="AA144" s="85" t="str">
        <f>IFERROR(MIN(VLOOKUP($B144,'Measure&amp;Incentive Picklist'!$E:$J,5,FALSE)*E144*F144,Z144),"")</f>
        <v/>
      </c>
      <c r="AB144" s="127"/>
      <c r="AC144" s="65">
        <f t="shared" si="17"/>
        <v>0</v>
      </c>
      <c r="AD144" s="65">
        <f t="shared" si="15"/>
        <v>0</v>
      </c>
      <c r="AG144" s="188" t="str">
        <f t="shared" si="18"/>
        <v/>
      </c>
      <c r="AK144" s="65">
        <f t="shared" si="19"/>
        <v>0</v>
      </c>
      <c r="AL144" s="65">
        <f t="shared" si="19"/>
        <v>0</v>
      </c>
    </row>
    <row r="145" spans="1:38" x14ac:dyDescent="0.25">
      <c r="A145" s="66">
        <f t="shared" si="20"/>
        <v>138</v>
      </c>
      <c r="B145" s="69"/>
      <c r="C145" s="66" t="str">
        <f>IF(B145="","",VLOOKUP(B145,'Measure&amp;Incentive Picklist'!E:J,2,FALSE))</f>
        <v/>
      </c>
      <c r="D145" s="69"/>
      <c r="E145" s="70"/>
      <c r="F145" s="84"/>
      <c r="G145" s="70"/>
      <c r="H145" s="70"/>
      <c r="I145" s="70"/>
      <c r="J145" s="70"/>
      <c r="K145" s="220"/>
      <c r="L145" s="70"/>
      <c r="M145" s="69"/>
      <c r="N145" s="65" t="e">
        <f>VLOOKUP(M145,'HVAC Picklist'!$A$2:$C$61,3,FALSE)</f>
        <v>#N/A</v>
      </c>
      <c r="O145" s="65" t="e">
        <f>VLOOKUP(M145,'HVAC Picklist'!$A$2:$D$61,4,FALSE)</f>
        <v>#N/A</v>
      </c>
      <c r="P145" s="69"/>
      <c r="Q145" s="83"/>
      <c r="V145" s="69"/>
      <c r="W145" s="69"/>
      <c r="X145" s="71"/>
      <c r="Y145" s="71"/>
      <c r="Z145" s="72" t="str">
        <f t="shared" si="16"/>
        <v/>
      </c>
      <c r="AA145" s="85" t="str">
        <f>IFERROR(MIN(VLOOKUP($B145,'Measure&amp;Incentive Picklist'!$E:$J,5,FALSE)*E145*F145,Z145),"")</f>
        <v/>
      </c>
      <c r="AB145" s="127"/>
      <c r="AC145" s="65">
        <f t="shared" si="17"/>
        <v>0</v>
      </c>
      <c r="AD145" s="65">
        <f t="shared" si="15"/>
        <v>0</v>
      </c>
      <c r="AG145" s="188" t="str">
        <f t="shared" si="18"/>
        <v/>
      </c>
      <c r="AK145" s="65">
        <f t="shared" si="19"/>
        <v>0</v>
      </c>
      <c r="AL145" s="65">
        <f t="shared" si="19"/>
        <v>0</v>
      </c>
    </row>
    <row r="146" spans="1:38" x14ac:dyDescent="0.25">
      <c r="A146" s="66">
        <f t="shared" si="20"/>
        <v>139</v>
      </c>
      <c r="B146" s="69"/>
      <c r="C146" s="66" t="str">
        <f>IF(B146="","",VLOOKUP(B146,'Measure&amp;Incentive Picklist'!E:J,2,FALSE))</f>
        <v/>
      </c>
      <c r="D146" s="69"/>
      <c r="E146" s="70"/>
      <c r="F146" s="84"/>
      <c r="G146" s="70"/>
      <c r="H146" s="70"/>
      <c r="I146" s="70"/>
      <c r="J146" s="70"/>
      <c r="K146" s="220"/>
      <c r="L146" s="70"/>
      <c r="M146" s="69"/>
      <c r="N146" s="65" t="e">
        <f>VLOOKUP(M146,'HVAC Picklist'!$A$2:$C$61,3,FALSE)</f>
        <v>#N/A</v>
      </c>
      <c r="O146" s="65" t="e">
        <f>VLOOKUP(M146,'HVAC Picklist'!$A$2:$D$61,4,FALSE)</f>
        <v>#N/A</v>
      </c>
      <c r="P146" s="69"/>
      <c r="Q146" s="83"/>
      <c r="V146" s="69"/>
      <c r="W146" s="69"/>
      <c r="X146" s="71"/>
      <c r="Y146" s="71"/>
      <c r="Z146" s="72" t="str">
        <f t="shared" si="16"/>
        <v/>
      </c>
      <c r="AA146" s="85" t="str">
        <f>IFERROR(MIN(VLOOKUP($B146,'Measure&amp;Incentive Picklist'!$E:$J,5,FALSE)*E146*F146,Z146),"")</f>
        <v/>
      </c>
      <c r="AB146" s="127"/>
      <c r="AC146" s="65">
        <f t="shared" si="17"/>
        <v>0</v>
      </c>
      <c r="AD146" s="65">
        <f t="shared" si="15"/>
        <v>0</v>
      </c>
      <c r="AG146" s="188" t="str">
        <f t="shared" si="18"/>
        <v/>
      </c>
      <c r="AK146" s="65">
        <f t="shared" si="19"/>
        <v>0</v>
      </c>
      <c r="AL146" s="65">
        <f t="shared" si="19"/>
        <v>0</v>
      </c>
    </row>
    <row r="147" spans="1:38" x14ac:dyDescent="0.25">
      <c r="A147" s="66">
        <f t="shared" si="20"/>
        <v>140</v>
      </c>
      <c r="B147" s="69"/>
      <c r="C147" s="66" t="str">
        <f>IF(B147="","",VLOOKUP(B147,'Measure&amp;Incentive Picklist'!E:J,2,FALSE))</f>
        <v/>
      </c>
      <c r="D147" s="69"/>
      <c r="E147" s="70"/>
      <c r="F147" s="84"/>
      <c r="G147" s="70"/>
      <c r="H147" s="70"/>
      <c r="I147" s="70"/>
      <c r="J147" s="70"/>
      <c r="K147" s="220"/>
      <c r="L147" s="70"/>
      <c r="M147" s="69"/>
      <c r="N147" s="65" t="e">
        <f>VLOOKUP(M147,'HVAC Picklist'!$A$2:$C$61,3,FALSE)</f>
        <v>#N/A</v>
      </c>
      <c r="O147" s="65" t="e">
        <f>VLOOKUP(M147,'HVAC Picklist'!$A$2:$D$61,4,FALSE)</f>
        <v>#N/A</v>
      </c>
      <c r="P147" s="69"/>
      <c r="Q147" s="83"/>
      <c r="V147" s="69"/>
      <c r="W147" s="69"/>
      <c r="X147" s="71"/>
      <c r="Y147" s="71"/>
      <c r="Z147" s="72" t="str">
        <f t="shared" si="16"/>
        <v/>
      </c>
      <c r="AA147" s="85" t="str">
        <f>IFERROR(MIN(VLOOKUP($B147,'Measure&amp;Incentive Picklist'!$E:$J,5,FALSE)*E147*F147,Z147),"")</f>
        <v/>
      </c>
      <c r="AB147" s="127"/>
      <c r="AC147" s="65">
        <f t="shared" si="17"/>
        <v>0</v>
      </c>
      <c r="AD147" s="65">
        <f t="shared" si="15"/>
        <v>0</v>
      </c>
      <c r="AG147" s="188" t="str">
        <f t="shared" si="18"/>
        <v/>
      </c>
      <c r="AK147" s="65">
        <f t="shared" si="19"/>
        <v>0</v>
      </c>
      <c r="AL147" s="65">
        <f t="shared" si="19"/>
        <v>0</v>
      </c>
    </row>
    <row r="148" spans="1:38" x14ac:dyDescent="0.25">
      <c r="A148" s="66">
        <f t="shared" si="20"/>
        <v>141</v>
      </c>
      <c r="B148" s="69"/>
      <c r="C148" s="66" t="str">
        <f>IF(B148="","",VLOOKUP(B148,'Measure&amp;Incentive Picklist'!E:J,2,FALSE))</f>
        <v/>
      </c>
      <c r="D148" s="69"/>
      <c r="E148" s="70"/>
      <c r="F148" s="84"/>
      <c r="G148" s="70"/>
      <c r="H148" s="70"/>
      <c r="I148" s="70"/>
      <c r="J148" s="70"/>
      <c r="K148" s="220"/>
      <c r="L148" s="70"/>
      <c r="M148" s="69"/>
      <c r="N148" s="65" t="e">
        <f>VLOOKUP(M148,'HVAC Picklist'!$A$2:$C$61,3,FALSE)</f>
        <v>#N/A</v>
      </c>
      <c r="O148" s="65" t="e">
        <f>VLOOKUP(M148,'HVAC Picklist'!$A$2:$D$61,4,FALSE)</f>
        <v>#N/A</v>
      </c>
      <c r="P148" s="69"/>
      <c r="Q148" s="83"/>
      <c r="V148" s="69"/>
      <c r="W148" s="69"/>
      <c r="X148" s="71"/>
      <c r="Y148" s="71"/>
      <c r="Z148" s="72" t="str">
        <f t="shared" si="16"/>
        <v/>
      </c>
      <c r="AA148" s="85" t="str">
        <f>IFERROR(MIN(VLOOKUP($B148,'Measure&amp;Incentive Picklist'!$E:$J,5,FALSE)*E148*F148,Z148),"")</f>
        <v/>
      </c>
      <c r="AB148" s="127"/>
      <c r="AC148" s="65">
        <f t="shared" si="17"/>
        <v>0</v>
      </c>
      <c r="AD148" s="65">
        <f t="shared" si="15"/>
        <v>0</v>
      </c>
      <c r="AG148" s="188" t="str">
        <f t="shared" si="18"/>
        <v/>
      </c>
      <c r="AK148" s="65">
        <f t="shared" si="19"/>
        <v>0</v>
      </c>
      <c r="AL148" s="65">
        <f t="shared" si="19"/>
        <v>0</v>
      </c>
    </row>
    <row r="149" spans="1:38" x14ac:dyDescent="0.25">
      <c r="A149" s="66">
        <f t="shared" si="20"/>
        <v>142</v>
      </c>
      <c r="B149" s="69"/>
      <c r="C149" s="66" t="str">
        <f>IF(B149="","",VLOOKUP(B149,'Measure&amp;Incentive Picklist'!E:J,2,FALSE))</f>
        <v/>
      </c>
      <c r="D149" s="69"/>
      <c r="E149" s="70"/>
      <c r="F149" s="84"/>
      <c r="G149" s="70"/>
      <c r="H149" s="70"/>
      <c r="I149" s="70"/>
      <c r="J149" s="70"/>
      <c r="K149" s="220"/>
      <c r="L149" s="70"/>
      <c r="M149" s="69"/>
      <c r="N149" s="65" t="e">
        <f>VLOOKUP(M149,'HVAC Picklist'!$A$2:$C$61,3,FALSE)</f>
        <v>#N/A</v>
      </c>
      <c r="O149" s="65" t="e">
        <f>VLOOKUP(M149,'HVAC Picklist'!$A$2:$D$61,4,FALSE)</f>
        <v>#N/A</v>
      </c>
      <c r="P149" s="69"/>
      <c r="Q149" s="83"/>
      <c r="V149" s="69"/>
      <c r="W149" s="69"/>
      <c r="X149" s="71"/>
      <c r="Y149" s="71"/>
      <c r="Z149" s="72" t="str">
        <f t="shared" si="16"/>
        <v/>
      </c>
      <c r="AA149" s="85" t="str">
        <f>IFERROR(MIN(VLOOKUP($B149,'Measure&amp;Incentive Picklist'!$E:$J,5,FALSE)*E149*F149,Z149),"")</f>
        <v/>
      </c>
      <c r="AB149" s="127"/>
      <c r="AC149" s="65">
        <f t="shared" si="17"/>
        <v>0</v>
      </c>
      <c r="AD149" s="65">
        <f t="shared" si="15"/>
        <v>0</v>
      </c>
      <c r="AG149" s="188" t="str">
        <f t="shared" si="18"/>
        <v/>
      </c>
      <c r="AK149" s="65">
        <f t="shared" si="19"/>
        <v>0</v>
      </c>
      <c r="AL149" s="65">
        <f t="shared" si="19"/>
        <v>0</v>
      </c>
    </row>
    <row r="150" spans="1:38" x14ac:dyDescent="0.25">
      <c r="A150" s="66">
        <f t="shared" si="20"/>
        <v>143</v>
      </c>
      <c r="B150" s="69"/>
      <c r="C150" s="66" t="str">
        <f>IF(B150="","",VLOOKUP(B150,'Measure&amp;Incentive Picklist'!E:J,2,FALSE))</f>
        <v/>
      </c>
      <c r="D150" s="69"/>
      <c r="E150" s="70"/>
      <c r="F150" s="84"/>
      <c r="G150" s="70"/>
      <c r="H150" s="70"/>
      <c r="I150" s="70"/>
      <c r="J150" s="70"/>
      <c r="K150" s="220"/>
      <c r="L150" s="70"/>
      <c r="M150" s="69"/>
      <c r="N150" s="65" t="e">
        <f>VLOOKUP(M150,'HVAC Picklist'!$A$2:$C$61,3,FALSE)</f>
        <v>#N/A</v>
      </c>
      <c r="O150" s="65" t="e">
        <f>VLOOKUP(M150,'HVAC Picklist'!$A$2:$D$61,4,FALSE)</f>
        <v>#N/A</v>
      </c>
      <c r="P150" s="69"/>
      <c r="Q150" s="83"/>
      <c r="V150" s="69"/>
      <c r="W150" s="69"/>
      <c r="X150" s="71"/>
      <c r="Y150" s="71"/>
      <c r="Z150" s="72" t="str">
        <f t="shared" si="16"/>
        <v/>
      </c>
      <c r="AA150" s="85" t="str">
        <f>IFERROR(MIN(VLOOKUP($B150,'Measure&amp;Incentive Picklist'!$E:$J,5,FALSE)*E150*F150,Z150),"")</f>
        <v/>
      </c>
      <c r="AB150" s="127"/>
      <c r="AC150" s="65">
        <f t="shared" si="17"/>
        <v>0</v>
      </c>
      <c r="AD150" s="65">
        <f t="shared" si="15"/>
        <v>0</v>
      </c>
      <c r="AG150" s="188" t="str">
        <f t="shared" si="18"/>
        <v/>
      </c>
      <c r="AK150" s="65">
        <f t="shared" si="19"/>
        <v>0</v>
      </c>
      <c r="AL150" s="65">
        <f t="shared" si="19"/>
        <v>0</v>
      </c>
    </row>
    <row r="151" spans="1:38" x14ac:dyDescent="0.25">
      <c r="A151" s="66">
        <f t="shared" si="20"/>
        <v>144</v>
      </c>
      <c r="B151" s="69"/>
      <c r="C151" s="66" t="str">
        <f>IF(B151="","",VLOOKUP(B151,'Measure&amp;Incentive Picklist'!E:J,2,FALSE))</f>
        <v/>
      </c>
      <c r="D151" s="69"/>
      <c r="E151" s="70"/>
      <c r="F151" s="84"/>
      <c r="G151" s="70"/>
      <c r="H151" s="70"/>
      <c r="I151" s="70"/>
      <c r="J151" s="70"/>
      <c r="K151" s="220"/>
      <c r="L151" s="70"/>
      <c r="M151" s="69"/>
      <c r="N151" s="65" t="e">
        <f>VLOOKUP(M151,'HVAC Picklist'!$A$2:$C$61,3,FALSE)</f>
        <v>#N/A</v>
      </c>
      <c r="O151" s="65" t="e">
        <f>VLOOKUP(M151,'HVAC Picklist'!$A$2:$D$61,4,FALSE)</f>
        <v>#N/A</v>
      </c>
      <c r="P151" s="69"/>
      <c r="Q151" s="83"/>
      <c r="V151" s="69"/>
      <c r="W151" s="69"/>
      <c r="X151" s="71"/>
      <c r="Y151" s="71"/>
      <c r="Z151" s="72" t="str">
        <f t="shared" si="16"/>
        <v/>
      </c>
      <c r="AA151" s="85" t="str">
        <f>IFERROR(MIN(VLOOKUP($B151,'Measure&amp;Incentive Picklist'!$E:$J,5,FALSE)*E151*F151,Z151),"")</f>
        <v/>
      </c>
      <c r="AB151" s="127"/>
      <c r="AC151" s="65">
        <f t="shared" si="17"/>
        <v>0</v>
      </c>
      <c r="AD151" s="65">
        <f t="shared" si="15"/>
        <v>0</v>
      </c>
      <c r="AG151" s="188" t="str">
        <f t="shared" si="18"/>
        <v/>
      </c>
      <c r="AK151" s="65">
        <f t="shared" si="19"/>
        <v>0</v>
      </c>
      <c r="AL151" s="65">
        <f t="shared" si="19"/>
        <v>0</v>
      </c>
    </row>
    <row r="152" spans="1:38" x14ac:dyDescent="0.25">
      <c r="A152" s="66">
        <f t="shared" si="20"/>
        <v>145</v>
      </c>
      <c r="B152" s="69"/>
      <c r="C152" s="66" t="str">
        <f>IF(B152="","",VLOOKUP(B152,'Measure&amp;Incentive Picklist'!E:J,2,FALSE))</f>
        <v/>
      </c>
      <c r="D152" s="69"/>
      <c r="E152" s="70"/>
      <c r="F152" s="84"/>
      <c r="G152" s="70"/>
      <c r="H152" s="70"/>
      <c r="I152" s="70"/>
      <c r="J152" s="70"/>
      <c r="K152" s="220"/>
      <c r="L152" s="70"/>
      <c r="M152" s="69"/>
      <c r="N152" s="65" t="e">
        <f>VLOOKUP(M152,'HVAC Picklist'!$A$2:$C$61,3,FALSE)</f>
        <v>#N/A</v>
      </c>
      <c r="O152" s="65" t="e">
        <f>VLOOKUP(M152,'HVAC Picklist'!$A$2:$D$61,4,FALSE)</f>
        <v>#N/A</v>
      </c>
      <c r="P152" s="69"/>
      <c r="Q152" s="83"/>
      <c r="V152" s="69"/>
      <c r="W152" s="69"/>
      <c r="X152" s="71"/>
      <c r="Y152" s="71"/>
      <c r="Z152" s="72" t="str">
        <f t="shared" si="16"/>
        <v/>
      </c>
      <c r="AA152" s="85" t="str">
        <f>IFERROR(MIN(VLOOKUP($B152,'Measure&amp;Incentive Picklist'!$E:$J,5,FALSE)*E152*F152,Z152),"")</f>
        <v/>
      </c>
      <c r="AB152" s="127"/>
      <c r="AC152" s="65">
        <f t="shared" si="17"/>
        <v>0</v>
      </c>
      <c r="AD152" s="65">
        <f t="shared" si="15"/>
        <v>0</v>
      </c>
      <c r="AG152" s="188" t="str">
        <f t="shared" si="18"/>
        <v/>
      </c>
      <c r="AK152" s="65">
        <f t="shared" si="19"/>
        <v>0</v>
      </c>
      <c r="AL152" s="65">
        <f t="shared" si="19"/>
        <v>0</v>
      </c>
    </row>
    <row r="153" spans="1:38" x14ac:dyDescent="0.25">
      <c r="A153" s="66">
        <f t="shared" si="20"/>
        <v>146</v>
      </c>
      <c r="B153" s="69"/>
      <c r="C153" s="66" t="str">
        <f>IF(B153="","",VLOOKUP(B153,'Measure&amp;Incentive Picklist'!E:J,2,FALSE))</f>
        <v/>
      </c>
      <c r="D153" s="69"/>
      <c r="E153" s="70"/>
      <c r="F153" s="84"/>
      <c r="G153" s="70"/>
      <c r="H153" s="70"/>
      <c r="I153" s="70"/>
      <c r="J153" s="70"/>
      <c r="K153" s="220"/>
      <c r="L153" s="70"/>
      <c r="M153" s="69"/>
      <c r="N153" s="65" t="e">
        <f>VLOOKUP(M153,'HVAC Picklist'!$A$2:$C$61,3,FALSE)</f>
        <v>#N/A</v>
      </c>
      <c r="O153" s="65" t="e">
        <f>VLOOKUP(M153,'HVAC Picklist'!$A$2:$D$61,4,FALSE)</f>
        <v>#N/A</v>
      </c>
      <c r="P153" s="69"/>
      <c r="Q153" s="83"/>
      <c r="V153" s="69"/>
      <c r="W153" s="69"/>
      <c r="X153" s="71"/>
      <c r="Y153" s="71"/>
      <c r="Z153" s="72" t="str">
        <f t="shared" si="16"/>
        <v/>
      </c>
      <c r="AA153" s="85" t="str">
        <f>IFERROR(MIN(VLOOKUP($B153,'Measure&amp;Incentive Picklist'!$E:$J,5,FALSE)*E153*F153,Z153),"")</f>
        <v/>
      </c>
      <c r="AB153" s="127"/>
      <c r="AC153" s="65">
        <f t="shared" si="17"/>
        <v>0</v>
      </c>
      <c r="AD153" s="65">
        <f t="shared" si="15"/>
        <v>0</v>
      </c>
      <c r="AG153" s="188" t="str">
        <f t="shared" si="18"/>
        <v/>
      </c>
      <c r="AK153" s="65">
        <f t="shared" si="19"/>
        <v>0</v>
      </c>
      <c r="AL153" s="65">
        <f t="shared" si="19"/>
        <v>0</v>
      </c>
    </row>
    <row r="154" spans="1:38" x14ac:dyDescent="0.25">
      <c r="A154" s="66">
        <f t="shared" si="20"/>
        <v>147</v>
      </c>
      <c r="B154" s="69"/>
      <c r="C154" s="66" t="str">
        <f>IF(B154="","",VLOOKUP(B154,'Measure&amp;Incentive Picklist'!E:J,2,FALSE))</f>
        <v/>
      </c>
      <c r="D154" s="69"/>
      <c r="E154" s="70"/>
      <c r="F154" s="84"/>
      <c r="G154" s="70"/>
      <c r="H154" s="70"/>
      <c r="I154" s="70"/>
      <c r="J154" s="70"/>
      <c r="K154" s="220"/>
      <c r="L154" s="70"/>
      <c r="M154" s="69"/>
      <c r="N154" s="65" t="e">
        <f>VLOOKUP(M154,'HVAC Picklist'!$A$2:$C$61,3,FALSE)</f>
        <v>#N/A</v>
      </c>
      <c r="O154" s="65" t="e">
        <f>VLOOKUP(M154,'HVAC Picklist'!$A$2:$D$61,4,FALSE)</f>
        <v>#N/A</v>
      </c>
      <c r="P154" s="69"/>
      <c r="Q154" s="83"/>
      <c r="V154" s="69"/>
      <c r="W154" s="69"/>
      <c r="X154" s="71"/>
      <c r="Y154" s="71"/>
      <c r="Z154" s="72" t="str">
        <f t="shared" si="16"/>
        <v/>
      </c>
      <c r="AA154" s="85" t="str">
        <f>IFERROR(MIN(VLOOKUP($B154,'Measure&amp;Incentive Picklist'!$E:$J,5,FALSE)*E154*F154,Z154),"")</f>
        <v/>
      </c>
      <c r="AB154" s="127"/>
      <c r="AC154" s="65">
        <f t="shared" si="17"/>
        <v>0</v>
      </c>
      <c r="AD154" s="65">
        <f t="shared" si="15"/>
        <v>0</v>
      </c>
      <c r="AG154" s="188" t="str">
        <f t="shared" si="18"/>
        <v/>
      </c>
      <c r="AK154" s="65">
        <f t="shared" si="19"/>
        <v>0</v>
      </c>
      <c r="AL154" s="65">
        <f t="shared" si="19"/>
        <v>0</v>
      </c>
    </row>
    <row r="155" spans="1:38" x14ac:dyDescent="0.25">
      <c r="A155" s="66">
        <f t="shared" si="20"/>
        <v>148</v>
      </c>
      <c r="B155" s="69"/>
      <c r="C155" s="66" t="str">
        <f>IF(B155="","",VLOOKUP(B155,'Measure&amp;Incentive Picklist'!E:J,2,FALSE))</f>
        <v/>
      </c>
      <c r="D155" s="69"/>
      <c r="E155" s="70"/>
      <c r="F155" s="84"/>
      <c r="G155" s="70"/>
      <c r="H155" s="70"/>
      <c r="I155" s="70"/>
      <c r="J155" s="70"/>
      <c r="K155" s="220"/>
      <c r="L155" s="70"/>
      <c r="M155" s="69"/>
      <c r="N155" s="65" t="e">
        <f>VLOOKUP(M155,'HVAC Picklist'!$A$2:$C$61,3,FALSE)</f>
        <v>#N/A</v>
      </c>
      <c r="O155" s="65" t="e">
        <f>VLOOKUP(M155,'HVAC Picklist'!$A$2:$D$61,4,FALSE)</f>
        <v>#N/A</v>
      </c>
      <c r="P155" s="69"/>
      <c r="Q155" s="83"/>
      <c r="V155" s="69"/>
      <c r="W155" s="69"/>
      <c r="X155" s="71"/>
      <c r="Y155" s="71"/>
      <c r="Z155" s="72" t="str">
        <f t="shared" si="16"/>
        <v/>
      </c>
      <c r="AA155" s="85" t="str">
        <f>IFERROR(MIN(VLOOKUP($B155,'Measure&amp;Incentive Picklist'!$E:$J,5,FALSE)*E155*F155,Z155),"")</f>
        <v/>
      </c>
      <c r="AB155" s="127"/>
      <c r="AC155" s="65">
        <f t="shared" si="17"/>
        <v>0</v>
      </c>
      <c r="AD155" s="65">
        <f t="shared" si="15"/>
        <v>0</v>
      </c>
      <c r="AG155" s="188" t="str">
        <f t="shared" si="18"/>
        <v/>
      </c>
      <c r="AK155" s="65">
        <f t="shared" si="19"/>
        <v>0</v>
      </c>
      <c r="AL155" s="65">
        <f t="shared" si="19"/>
        <v>0</v>
      </c>
    </row>
    <row r="156" spans="1:38" x14ac:dyDescent="0.25">
      <c r="A156" s="66">
        <f t="shared" si="20"/>
        <v>149</v>
      </c>
      <c r="B156" s="69"/>
      <c r="C156" s="66" t="str">
        <f>IF(B156="","",VLOOKUP(B156,'Measure&amp;Incentive Picklist'!E:J,2,FALSE))</f>
        <v/>
      </c>
      <c r="D156" s="69"/>
      <c r="E156" s="70"/>
      <c r="F156" s="84"/>
      <c r="G156" s="70"/>
      <c r="H156" s="70"/>
      <c r="I156" s="70"/>
      <c r="J156" s="70"/>
      <c r="K156" s="220"/>
      <c r="L156" s="70"/>
      <c r="M156" s="69"/>
      <c r="N156" s="65" t="e">
        <f>VLOOKUP(M156,'HVAC Picklist'!$A$2:$C$61,3,FALSE)</f>
        <v>#N/A</v>
      </c>
      <c r="O156" s="65" t="e">
        <f>VLOOKUP(M156,'HVAC Picklist'!$A$2:$D$61,4,FALSE)</f>
        <v>#N/A</v>
      </c>
      <c r="P156" s="69"/>
      <c r="Q156" s="83"/>
      <c r="V156" s="69"/>
      <c r="W156" s="69"/>
      <c r="X156" s="71"/>
      <c r="Y156" s="71"/>
      <c r="Z156" s="72" t="str">
        <f t="shared" si="16"/>
        <v/>
      </c>
      <c r="AA156" s="85" t="str">
        <f>IFERROR(MIN(VLOOKUP($B156,'Measure&amp;Incentive Picklist'!$E:$J,5,FALSE)*E156*F156,Z156),"")</f>
        <v/>
      </c>
      <c r="AB156" s="127"/>
      <c r="AC156" s="65">
        <f t="shared" si="17"/>
        <v>0</v>
      </c>
      <c r="AD156" s="65">
        <f t="shared" si="15"/>
        <v>0</v>
      </c>
      <c r="AG156" s="188" t="str">
        <f t="shared" si="18"/>
        <v/>
      </c>
      <c r="AK156" s="65">
        <f t="shared" si="19"/>
        <v>0</v>
      </c>
      <c r="AL156" s="65">
        <f t="shared" si="19"/>
        <v>0</v>
      </c>
    </row>
    <row r="157" spans="1:38" x14ac:dyDescent="0.25">
      <c r="A157" s="66">
        <f t="shared" si="20"/>
        <v>150</v>
      </c>
      <c r="B157" s="69"/>
      <c r="C157" s="66" t="str">
        <f>IF(B157="","",VLOOKUP(B157,'Measure&amp;Incentive Picklist'!E:J,2,FALSE))</f>
        <v/>
      </c>
      <c r="D157" s="69"/>
      <c r="E157" s="70"/>
      <c r="F157" s="84"/>
      <c r="G157" s="70"/>
      <c r="H157" s="70"/>
      <c r="I157" s="70"/>
      <c r="J157" s="70"/>
      <c r="K157" s="220"/>
      <c r="L157" s="70"/>
      <c r="M157" s="69"/>
      <c r="N157" s="65" t="e">
        <f>VLOOKUP(M157,'HVAC Picklist'!$A$2:$C$61,3,FALSE)</f>
        <v>#N/A</v>
      </c>
      <c r="O157" s="65" t="e">
        <f>VLOOKUP(M157,'HVAC Picklist'!$A$2:$D$61,4,FALSE)</f>
        <v>#N/A</v>
      </c>
      <c r="P157" s="69"/>
      <c r="Q157" s="83"/>
      <c r="V157" s="69"/>
      <c r="W157" s="69"/>
      <c r="X157" s="71"/>
      <c r="Y157" s="71"/>
      <c r="Z157" s="72" t="str">
        <f t="shared" si="16"/>
        <v/>
      </c>
      <c r="AA157" s="85" t="str">
        <f>IFERROR(MIN(VLOOKUP($B157,'Measure&amp;Incentive Picklist'!$E:$J,5,FALSE)*E157*F157,Z157),"")</f>
        <v/>
      </c>
      <c r="AB157" s="127"/>
      <c r="AC157" s="65">
        <f t="shared" si="17"/>
        <v>0</v>
      </c>
      <c r="AD157" s="65">
        <f t="shared" si="15"/>
        <v>0</v>
      </c>
      <c r="AG157" s="188" t="str">
        <f t="shared" si="18"/>
        <v/>
      </c>
      <c r="AK157" s="65">
        <f t="shared" si="19"/>
        <v>0</v>
      </c>
      <c r="AL157" s="65">
        <f t="shared" si="19"/>
        <v>0</v>
      </c>
    </row>
    <row r="158" spans="1:38" x14ac:dyDescent="0.25">
      <c r="A158" s="66">
        <f t="shared" si="20"/>
        <v>151</v>
      </c>
      <c r="B158" s="69"/>
      <c r="C158" s="66" t="str">
        <f>IF(B158="","",VLOOKUP(B158,'Measure&amp;Incentive Picklist'!E:J,2,FALSE))</f>
        <v/>
      </c>
      <c r="D158" s="69"/>
      <c r="E158" s="70"/>
      <c r="F158" s="84"/>
      <c r="G158" s="70"/>
      <c r="H158" s="70"/>
      <c r="I158" s="70"/>
      <c r="J158" s="70"/>
      <c r="K158" s="220"/>
      <c r="L158" s="70"/>
      <c r="M158" s="69"/>
      <c r="N158" s="65" t="e">
        <f>VLOOKUP(M158,'HVAC Picklist'!$A$2:$C$61,3,FALSE)</f>
        <v>#N/A</v>
      </c>
      <c r="O158" s="65" t="e">
        <f>VLOOKUP(M158,'HVAC Picklist'!$A$2:$D$61,4,FALSE)</f>
        <v>#N/A</v>
      </c>
      <c r="P158" s="69"/>
      <c r="Q158" s="83"/>
      <c r="V158" s="69"/>
      <c r="W158" s="69"/>
      <c r="X158" s="71"/>
      <c r="Y158" s="71"/>
      <c r="Z158" s="72" t="str">
        <f t="shared" si="16"/>
        <v/>
      </c>
      <c r="AA158" s="85" t="str">
        <f>IFERROR(MIN(VLOOKUP($B158,'Measure&amp;Incentive Picklist'!$E:$J,5,FALSE)*E158*F158,Z158),"")</f>
        <v/>
      </c>
      <c r="AB158" s="127"/>
      <c r="AC158" s="65">
        <f t="shared" si="17"/>
        <v>0</v>
      </c>
      <c r="AD158" s="65">
        <f t="shared" si="15"/>
        <v>0</v>
      </c>
      <c r="AG158" s="188" t="str">
        <f t="shared" si="18"/>
        <v/>
      </c>
      <c r="AK158" s="65">
        <f t="shared" si="19"/>
        <v>0</v>
      </c>
      <c r="AL158" s="65">
        <f t="shared" si="19"/>
        <v>0</v>
      </c>
    </row>
    <row r="159" spans="1:38" x14ac:dyDescent="0.25">
      <c r="A159" s="66">
        <f t="shared" si="20"/>
        <v>152</v>
      </c>
      <c r="B159" s="69"/>
      <c r="C159" s="66" t="str">
        <f>IF(B159="","",VLOOKUP(B159,'Measure&amp;Incentive Picklist'!E:J,2,FALSE))</f>
        <v/>
      </c>
      <c r="D159" s="69"/>
      <c r="E159" s="70"/>
      <c r="F159" s="84"/>
      <c r="G159" s="70"/>
      <c r="H159" s="70"/>
      <c r="I159" s="70"/>
      <c r="J159" s="70"/>
      <c r="K159" s="220"/>
      <c r="L159" s="70"/>
      <c r="M159" s="69"/>
      <c r="N159" s="65" t="e">
        <f>VLOOKUP(M159,'HVAC Picklist'!$A$2:$C$61,3,FALSE)</f>
        <v>#N/A</v>
      </c>
      <c r="O159" s="65" t="e">
        <f>VLOOKUP(M159,'HVAC Picklist'!$A$2:$D$61,4,FALSE)</f>
        <v>#N/A</v>
      </c>
      <c r="P159" s="69"/>
      <c r="Q159" s="83"/>
      <c r="V159" s="69"/>
      <c r="W159" s="69"/>
      <c r="X159" s="71"/>
      <c r="Y159" s="71"/>
      <c r="Z159" s="72" t="str">
        <f t="shared" si="16"/>
        <v/>
      </c>
      <c r="AA159" s="85" t="str">
        <f>IFERROR(MIN(VLOOKUP($B159,'Measure&amp;Incentive Picklist'!$E:$J,5,FALSE)*E159*F159,Z159),"")</f>
        <v/>
      </c>
      <c r="AB159" s="127"/>
      <c r="AC159" s="65">
        <f t="shared" si="17"/>
        <v>0</v>
      </c>
      <c r="AD159" s="65">
        <f t="shared" si="15"/>
        <v>0</v>
      </c>
      <c r="AG159" s="188" t="str">
        <f t="shared" si="18"/>
        <v/>
      </c>
      <c r="AK159" s="65">
        <f t="shared" si="19"/>
        <v>0</v>
      </c>
      <c r="AL159" s="65">
        <f t="shared" si="19"/>
        <v>0</v>
      </c>
    </row>
    <row r="160" spans="1:38" x14ac:dyDescent="0.25">
      <c r="A160" s="66">
        <f t="shared" si="20"/>
        <v>153</v>
      </c>
      <c r="B160" s="69"/>
      <c r="C160" s="66" t="str">
        <f>IF(B160="","",VLOOKUP(B160,'Measure&amp;Incentive Picklist'!E:J,2,FALSE))</f>
        <v/>
      </c>
      <c r="D160" s="69"/>
      <c r="E160" s="70"/>
      <c r="F160" s="84"/>
      <c r="G160" s="70"/>
      <c r="H160" s="70"/>
      <c r="I160" s="70"/>
      <c r="J160" s="70"/>
      <c r="K160" s="220"/>
      <c r="L160" s="70"/>
      <c r="M160" s="69"/>
      <c r="N160" s="65" t="e">
        <f>VLOOKUP(M160,'HVAC Picklist'!$A$2:$C$61,3,FALSE)</f>
        <v>#N/A</v>
      </c>
      <c r="O160" s="65" t="e">
        <f>VLOOKUP(M160,'HVAC Picklist'!$A$2:$D$61,4,FALSE)</f>
        <v>#N/A</v>
      </c>
      <c r="P160" s="69"/>
      <c r="Q160" s="83"/>
      <c r="V160" s="69"/>
      <c r="W160" s="69"/>
      <c r="X160" s="71"/>
      <c r="Y160" s="71"/>
      <c r="Z160" s="72" t="str">
        <f t="shared" si="16"/>
        <v/>
      </c>
      <c r="AA160" s="85" t="str">
        <f>IFERROR(MIN(VLOOKUP($B160,'Measure&amp;Incentive Picklist'!$E:$J,5,FALSE)*E160*F160,Z160),"")</f>
        <v/>
      </c>
      <c r="AB160" s="127"/>
      <c r="AC160" s="65">
        <f t="shared" si="17"/>
        <v>0</v>
      </c>
      <c r="AD160" s="65">
        <f t="shared" si="15"/>
        <v>0</v>
      </c>
      <c r="AG160" s="188" t="str">
        <f t="shared" si="18"/>
        <v/>
      </c>
      <c r="AK160" s="65">
        <f t="shared" si="19"/>
        <v>0</v>
      </c>
      <c r="AL160" s="65">
        <f t="shared" si="19"/>
        <v>0</v>
      </c>
    </row>
    <row r="161" spans="1:38" x14ac:dyDescent="0.25">
      <c r="A161" s="66">
        <f t="shared" si="20"/>
        <v>154</v>
      </c>
      <c r="B161" s="69"/>
      <c r="C161" s="66" t="str">
        <f>IF(B161="","",VLOOKUP(B161,'Measure&amp;Incentive Picklist'!E:J,2,FALSE))</f>
        <v/>
      </c>
      <c r="D161" s="69"/>
      <c r="E161" s="70"/>
      <c r="F161" s="84"/>
      <c r="G161" s="70"/>
      <c r="H161" s="70"/>
      <c r="I161" s="70"/>
      <c r="J161" s="70"/>
      <c r="K161" s="220"/>
      <c r="L161" s="70"/>
      <c r="M161" s="69"/>
      <c r="N161" s="65" t="e">
        <f>VLOOKUP(M161,'HVAC Picklist'!$A$2:$C$61,3,FALSE)</f>
        <v>#N/A</v>
      </c>
      <c r="O161" s="65" t="e">
        <f>VLOOKUP(M161,'HVAC Picklist'!$A$2:$D$61,4,FALSE)</f>
        <v>#N/A</v>
      </c>
      <c r="P161" s="69"/>
      <c r="Q161" s="83"/>
      <c r="V161" s="69"/>
      <c r="W161" s="69"/>
      <c r="X161" s="71"/>
      <c r="Y161" s="71"/>
      <c r="Z161" s="72" t="str">
        <f t="shared" si="16"/>
        <v/>
      </c>
      <c r="AA161" s="85" t="str">
        <f>IFERROR(MIN(VLOOKUP($B161,'Measure&amp;Incentive Picklist'!$E:$J,5,FALSE)*E161*F161,Z161),"")</f>
        <v/>
      </c>
      <c r="AB161" s="127"/>
      <c r="AC161" s="65">
        <f t="shared" si="17"/>
        <v>0</v>
      </c>
      <c r="AD161" s="65">
        <f t="shared" si="15"/>
        <v>0</v>
      </c>
      <c r="AG161" s="188" t="str">
        <f t="shared" si="18"/>
        <v/>
      </c>
      <c r="AK161" s="65">
        <f t="shared" si="19"/>
        <v>0</v>
      </c>
      <c r="AL161" s="65">
        <f t="shared" si="19"/>
        <v>0</v>
      </c>
    </row>
    <row r="162" spans="1:38" x14ac:dyDescent="0.25">
      <c r="A162" s="66">
        <f t="shared" si="20"/>
        <v>155</v>
      </c>
      <c r="B162" s="69"/>
      <c r="C162" s="66" t="str">
        <f>IF(B162="","",VLOOKUP(B162,'Measure&amp;Incentive Picklist'!E:J,2,FALSE))</f>
        <v/>
      </c>
      <c r="D162" s="69"/>
      <c r="E162" s="70"/>
      <c r="F162" s="84"/>
      <c r="G162" s="70"/>
      <c r="H162" s="70"/>
      <c r="I162" s="70"/>
      <c r="J162" s="70"/>
      <c r="K162" s="220"/>
      <c r="L162" s="70"/>
      <c r="M162" s="69"/>
      <c r="N162" s="65" t="e">
        <f>VLOOKUP(M162,'HVAC Picklist'!$A$2:$C$61,3,FALSE)</f>
        <v>#N/A</v>
      </c>
      <c r="O162" s="65" t="e">
        <f>VLOOKUP(M162,'HVAC Picklist'!$A$2:$D$61,4,FALSE)</f>
        <v>#N/A</v>
      </c>
      <c r="P162" s="69"/>
      <c r="Q162" s="83"/>
      <c r="V162" s="69"/>
      <c r="W162" s="69"/>
      <c r="X162" s="71"/>
      <c r="Y162" s="71"/>
      <c r="Z162" s="72" t="str">
        <f t="shared" si="16"/>
        <v/>
      </c>
      <c r="AA162" s="85" t="str">
        <f>IFERROR(MIN(VLOOKUP($B162,'Measure&amp;Incentive Picklist'!$E:$J,5,FALSE)*E162*F162,Z162),"")</f>
        <v/>
      </c>
      <c r="AB162" s="127"/>
      <c r="AC162" s="65">
        <f t="shared" si="17"/>
        <v>0</v>
      </c>
      <c r="AD162" s="65">
        <f t="shared" si="15"/>
        <v>0</v>
      </c>
      <c r="AG162" s="188" t="str">
        <f t="shared" si="18"/>
        <v/>
      </c>
      <c r="AK162" s="65">
        <f t="shared" si="19"/>
        <v>0</v>
      </c>
      <c r="AL162" s="65">
        <f t="shared" si="19"/>
        <v>0</v>
      </c>
    </row>
    <row r="163" spans="1:38" x14ac:dyDescent="0.25">
      <c r="A163" s="66">
        <f t="shared" si="20"/>
        <v>156</v>
      </c>
      <c r="B163" s="69"/>
      <c r="C163" s="66" t="str">
        <f>IF(B163="","",VLOOKUP(B163,'Measure&amp;Incentive Picklist'!E:J,2,FALSE))</f>
        <v/>
      </c>
      <c r="D163" s="69"/>
      <c r="E163" s="70"/>
      <c r="F163" s="84"/>
      <c r="G163" s="70"/>
      <c r="H163" s="70"/>
      <c r="I163" s="70"/>
      <c r="J163" s="70"/>
      <c r="K163" s="220"/>
      <c r="L163" s="70"/>
      <c r="M163" s="69"/>
      <c r="N163" s="65" t="e">
        <f>VLOOKUP(M163,'HVAC Picklist'!$A$2:$C$61,3,FALSE)</f>
        <v>#N/A</v>
      </c>
      <c r="O163" s="65" t="e">
        <f>VLOOKUP(M163,'HVAC Picklist'!$A$2:$D$61,4,FALSE)</f>
        <v>#N/A</v>
      </c>
      <c r="P163" s="69"/>
      <c r="Q163" s="83"/>
      <c r="V163" s="69"/>
      <c r="W163" s="69"/>
      <c r="X163" s="71"/>
      <c r="Y163" s="71"/>
      <c r="Z163" s="72" t="str">
        <f t="shared" si="16"/>
        <v/>
      </c>
      <c r="AA163" s="85" t="str">
        <f>IFERROR(MIN(VLOOKUP($B163,'Measure&amp;Incentive Picklist'!$E:$J,5,FALSE)*E163*F163,Z163),"")</f>
        <v/>
      </c>
      <c r="AB163" s="127"/>
      <c r="AC163" s="65">
        <f t="shared" si="17"/>
        <v>0</v>
      </c>
      <c r="AD163" s="65">
        <f t="shared" si="15"/>
        <v>0</v>
      </c>
      <c r="AG163" s="188" t="str">
        <f t="shared" si="18"/>
        <v/>
      </c>
      <c r="AK163" s="65">
        <f t="shared" si="19"/>
        <v>0</v>
      </c>
      <c r="AL163" s="65">
        <f t="shared" si="19"/>
        <v>0</v>
      </c>
    </row>
    <row r="164" spans="1:38" x14ac:dyDescent="0.25">
      <c r="A164" s="66">
        <f t="shared" si="20"/>
        <v>157</v>
      </c>
      <c r="B164" s="69"/>
      <c r="C164" s="66" t="str">
        <f>IF(B164="","",VLOOKUP(B164,'Measure&amp;Incentive Picklist'!E:J,2,FALSE))</f>
        <v/>
      </c>
      <c r="D164" s="69"/>
      <c r="E164" s="70"/>
      <c r="F164" s="84"/>
      <c r="G164" s="70"/>
      <c r="H164" s="70"/>
      <c r="I164" s="70"/>
      <c r="J164" s="70"/>
      <c r="K164" s="220"/>
      <c r="L164" s="70"/>
      <c r="M164" s="69"/>
      <c r="N164" s="65" t="e">
        <f>VLOOKUP(M164,'HVAC Picklist'!$A$2:$C$61,3,FALSE)</f>
        <v>#N/A</v>
      </c>
      <c r="O164" s="65" t="e">
        <f>VLOOKUP(M164,'HVAC Picklist'!$A$2:$D$61,4,FALSE)</f>
        <v>#N/A</v>
      </c>
      <c r="P164" s="69"/>
      <c r="Q164" s="83"/>
      <c r="V164" s="69"/>
      <c r="W164" s="69"/>
      <c r="X164" s="71"/>
      <c r="Y164" s="71"/>
      <c r="Z164" s="72" t="str">
        <f t="shared" si="16"/>
        <v/>
      </c>
      <c r="AA164" s="85" t="str">
        <f>IFERROR(MIN(VLOOKUP($B164,'Measure&amp;Incentive Picklist'!$E:$J,5,FALSE)*E164*F164,Z164),"")</f>
        <v/>
      </c>
      <c r="AB164" s="127"/>
      <c r="AC164" s="65">
        <f t="shared" si="17"/>
        <v>0</v>
      </c>
      <c r="AD164" s="65">
        <f t="shared" si="15"/>
        <v>0</v>
      </c>
      <c r="AG164" s="188" t="str">
        <f t="shared" si="18"/>
        <v/>
      </c>
      <c r="AK164" s="65">
        <f t="shared" si="19"/>
        <v>0</v>
      </c>
      <c r="AL164" s="65">
        <f t="shared" si="19"/>
        <v>0</v>
      </c>
    </row>
    <row r="165" spans="1:38" x14ac:dyDescent="0.25">
      <c r="A165" s="66">
        <f t="shared" si="20"/>
        <v>158</v>
      </c>
      <c r="B165" s="69"/>
      <c r="C165" s="66" t="str">
        <f>IF(B165="","",VLOOKUP(B165,'Measure&amp;Incentive Picklist'!E:J,2,FALSE))</f>
        <v/>
      </c>
      <c r="D165" s="69"/>
      <c r="E165" s="70"/>
      <c r="F165" s="84"/>
      <c r="G165" s="70"/>
      <c r="H165" s="70"/>
      <c r="I165" s="70"/>
      <c r="J165" s="70"/>
      <c r="K165" s="220"/>
      <c r="L165" s="70"/>
      <c r="M165" s="69"/>
      <c r="N165" s="65" t="e">
        <f>VLOOKUP(M165,'HVAC Picklist'!$A$2:$C$61,3,FALSE)</f>
        <v>#N/A</v>
      </c>
      <c r="O165" s="65" t="e">
        <f>VLOOKUP(M165,'HVAC Picklist'!$A$2:$D$61,4,FALSE)</f>
        <v>#N/A</v>
      </c>
      <c r="P165" s="69"/>
      <c r="Q165" s="83"/>
      <c r="V165" s="69"/>
      <c r="W165" s="69"/>
      <c r="X165" s="71"/>
      <c r="Y165" s="71"/>
      <c r="Z165" s="72" t="str">
        <f t="shared" si="16"/>
        <v/>
      </c>
      <c r="AA165" s="85" t="str">
        <f>IFERROR(MIN(VLOOKUP($B165,'Measure&amp;Incentive Picklist'!$E:$J,5,FALSE)*E165*F165,Z165),"")</f>
        <v/>
      </c>
      <c r="AB165" s="127"/>
      <c r="AC165" s="65">
        <f t="shared" si="17"/>
        <v>0</v>
      </c>
      <c r="AD165" s="65">
        <f t="shared" si="15"/>
        <v>0</v>
      </c>
      <c r="AG165" s="188" t="str">
        <f t="shared" si="18"/>
        <v/>
      </c>
      <c r="AK165" s="65">
        <f t="shared" si="19"/>
        <v>0</v>
      </c>
      <c r="AL165" s="65">
        <f t="shared" si="19"/>
        <v>0</v>
      </c>
    </row>
    <row r="166" spans="1:38" x14ac:dyDescent="0.25">
      <c r="A166" s="66">
        <f t="shared" si="20"/>
        <v>159</v>
      </c>
      <c r="B166" s="69"/>
      <c r="C166" s="66" t="str">
        <f>IF(B166="","",VLOOKUP(B166,'Measure&amp;Incentive Picklist'!E:J,2,FALSE))</f>
        <v/>
      </c>
      <c r="D166" s="69"/>
      <c r="E166" s="70"/>
      <c r="F166" s="84"/>
      <c r="G166" s="70"/>
      <c r="H166" s="70"/>
      <c r="I166" s="70"/>
      <c r="J166" s="70"/>
      <c r="K166" s="220"/>
      <c r="L166" s="70"/>
      <c r="M166" s="69"/>
      <c r="N166" s="65" t="e">
        <f>VLOOKUP(M166,'HVAC Picklist'!$A$2:$C$61,3,FALSE)</f>
        <v>#N/A</v>
      </c>
      <c r="O166" s="65" t="e">
        <f>VLOOKUP(M166,'HVAC Picklist'!$A$2:$D$61,4,FALSE)</f>
        <v>#N/A</v>
      </c>
      <c r="P166" s="69"/>
      <c r="Q166" s="83"/>
      <c r="V166" s="69"/>
      <c r="W166" s="69"/>
      <c r="X166" s="71"/>
      <c r="Y166" s="71"/>
      <c r="Z166" s="72" t="str">
        <f t="shared" si="16"/>
        <v/>
      </c>
      <c r="AA166" s="85" t="str">
        <f>IFERROR(MIN(VLOOKUP($B166,'Measure&amp;Incentive Picklist'!$E:$J,5,FALSE)*E166*F166,Z166),"")</f>
        <v/>
      </c>
      <c r="AB166" s="127"/>
      <c r="AC166" s="65">
        <f t="shared" si="17"/>
        <v>0</v>
      </c>
      <c r="AD166" s="65">
        <f t="shared" si="15"/>
        <v>0</v>
      </c>
      <c r="AG166" s="188" t="str">
        <f t="shared" si="18"/>
        <v/>
      </c>
      <c r="AK166" s="65">
        <f t="shared" si="19"/>
        <v>0</v>
      </c>
      <c r="AL166" s="65">
        <f t="shared" si="19"/>
        <v>0</v>
      </c>
    </row>
    <row r="167" spans="1:38" x14ac:dyDescent="0.25">
      <c r="A167" s="66">
        <f t="shared" si="20"/>
        <v>160</v>
      </c>
      <c r="B167" s="69"/>
      <c r="C167" s="66" t="str">
        <f>IF(B167="","",VLOOKUP(B167,'Measure&amp;Incentive Picklist'!E:J,2,FALSE))</f>
        <v/>
      </c>
      <c r="D167" s="69"/>
      <c r="E167" s="70"/>
      <c r="F167" s="84"/>
      <c r="G167" s="70"/>
      <c r="H167" s="70"/>
      <c r="I167" s="70"/>
      <c r="J167" s="70"/>
      <c r="K167" s="220"/>
      <c r="L167" s="70"/>
      <c r="M167" s="69"/>
      <c r="N167" s="65" t="e">
        <f>VLOOKUP(M167,'HVAC Picklist'!$A$2:$C$61,3,FALSE)</f>
        <v>#N/A</v>
      </c>
      <c r="O167" s="65" t="e">
        <f>VLOOKUP(M167,'HVAC Picklist'!$A$2:$D$61,4,FALSE)</f>
        <v>#N/A</v>
      </c>
      <c r="P167" s="69"/>
      <c r="Q167" s="83"/>
      <c r="V167" s="69"/>
      <c r="W167" s="69"/>
      <c r="X167" s="71"/>
      <c r="Y167" s="71"/>
      <c r="Z167" s="72" t="str">
        <f t="shared" si="16"/>
        <v/>
      </c>
      <c r="AA167" s="85" t="str">
        <f>IFERROR(MIN(VLOOKUP($B167,'Measure&amp;Incentive Picklist'!$E:$J,5,FALSE)*E167*F167,Z167),"")</f>
        <v/>
      </c>
      <c r="AB167" s="127"/>
      <c r="AC167" s="65">
        <f t="shared" si="17"/>
        <v>0</v>
      </c>
      <c r="AD167" s="65">
        <f t="shared" si="15"/>
        <v>0</v>
      </c>
      <c r="AG167" s="188" t="str">
        <f t="shared" si="18"/>
        <v/>
      </c>
      <c r="AK167" s="65">
        <f t="shared" si="19"/>
        <v>0</v>
      </c>
      <c r="AL167" s="65">
        <f t="shared" si="19"/>
        <v>0</v>
      </c>
    </row>
    <row r="168" spans="1:38" x14ac:dyDescent="0.25">
      <c r="A168" s="66">
        <f t="shared" si="20"/>
        <v>161</v>
      </c>
      <c r="B168" s="69"/>
      <c r="C168" s="66" t="str">
        <f>IF(B168="","",VLOOKUP(B168,'Measure&amp;Incentive Picklist'!E:J,2,FALSE))</f>
        <v/>
      </c>
      <c r="D168" s="69"/>
      <c r="E168" s="70"/>
      <c r="F168" s="84"/>
      <c r="G168" s="70"/>
      <c r="H168" s="70"/>
      <c r="I168" s="70"/>
      <c r="J168" s="70"/>
      <c r="K168" s="220"/>
      <c r="L168" s="70"/>
      <c r="M168" s="69"/>
      <c r="N168" s="65" t="e">
        <f>VLOOKUP(M168,'HVAC Picklist'!$A$2:$C$61,3,FALSE)</f>
        <v>#N/A</v>
      </c>
      <c r="O168" s="65" t="e">
        <f>VLOOKUP(M168,'HVAC Picklist'!$A$2:$D$61,4,FALSE)</f>
        <v>#N/A</v>
      </c>
      <c r="P168" s="69"/>
      <c r="Q168" s="83"/>
      <c r="V168" s="69"/>
      <c r="W168" s="69"/>
      <c r="X168" s="71"/>
      <c r="Y168" s="71"/>
      <c r="Z168" s="72" t="str">
        <f t="shared" si="16"/>
        <v/>
      </c>
      <c r="AA168" s="85" t="str">
        <f>IFERROR(MIN(VLOOKUP($B168,'Measure&amp;Incentive Picklist'!$E:$J,5,FALSE)*E168*F168,Z168),"")</f>
        <v/>
      </c>
      <c r="AB168" s="127"/>
      <c r="AC168" s="65">
        <f t="shared" si="17"/>
        <v>0</v>
      </c>
      <c r="AD168" s="65">
        <f t="shared" ref="AD168:AD199" si="21">IF(AND(B168&gt;0,ISERROR(AC168)),1,0)</f>
        <v>0</v>
      </c>
      <c r="AG168" s="188" t="str">
        <f t="shared" si="18"/>
        <v/>
      </c>
      <c r="AK168" s="65">
        <f t="shared" si="19"/>
        <v>0</v>
      </c>
      <c r="AL168" s="65">
        <f t="shared" si="19"/>
        <v>0</v>
      </c>
    </row>
    <row r="169" spans="1:38" x14ac:dyDescent="0.25">
      <c r="A169" s="66">
        <f t="shared" si="20"/>
        <v>162</v>
      </c>
      <c r="B169" s="69"/>
      <c r="C169" s="66" t="str">
        <f>IF(B169="","",VLOOKUP(B169,'Measure&amp;Incentive Picklist'!E:J,2,FALSE))</f>
        <v/>
      </c>
      <c r="D169" s="69"/>
      <c r="E169" s="70"/>
      <c r="F169" s="84"/>
      <c r="G169" s="70"/>
      <c r="H169" s="70"/>
      <c r="I169" s="70"/>
      <c r="J169" s="70"/>
      <c r="K169" s="220"/>
      <c r="L169" s="70"/>
      <c r="M169" s="69"/>
      <c r="N169" s="65" t="e">
        <f>VLOOKUP(M169,'HVAC Picklist'!$A$2:$C$61,3,FALSE)</f>
        <v>#N/A</v>
      </c>
      <c r="O169" s="65" t="e">
        <f>VLOOKUP(M169,'HVAC Picklist'!$A$2:$D$61,4,FALSE)</f>
        <v>#N/A</v>
      </c>
      <c r="P169" s="69"/>
      <c r="Q169" s="83"/>
      <c r="V169" s="69"/>
      <c r="W169" s="69"/>
      <c r="X169" s="71"/>
      <c r="Y169" s="71"/>
      <c r="Z169" s="72" t="str">
        <f t="shared" si="16"/>
        <v/>
      </c>
      <c r="AA169" s="85" t="str">
        <f>IFERROR(MIN(VLOOKUP($B169,'Measure&amp;Incentive Picklist'!$E:$J,5,FALSE)*E169*F169,Z169),"")</f>
        <v/>
      </c>
      <c r="AB169" s="127"/>
      <c r="AC169" s="65">
        <f t="shared" si="17"/>
        <v>0</v>
      </c>
      <c r="AD169" s="65">
        <f t="shared" si="21"/>
        <v>0</v>
      </c>
      <c r="AG169" s="188" t="str">
        <f t="shared" si="18"/>
        <v/>
      </c>
      <c r="AK169" s="65">
        <f t="shared" si="19"/>
        <v>0</v>
      </c>
      <c r="AL169" s="65">
        <f t="shared" si="19"/>
        <v>0</v>
      </c>
    </row>
    <row r="170" spans="1:38" x14ac:dyDescent="0.25">
      <c r="A170" s="66">
        <f t="shared" si="20"/>
        <v>163</v>
      </c>
      <c r="B170" s="69"/>
      <c r="C170" s="66" t="str">
        <f>IF(B170="","",VLOOKUP(B170,'Measure&amp;Incentive Picklist'!E:J,2,FALSE))</f>
        <v/>
      </c>
      <c r="D170" s="69"/>
      <c r="E170" s="70"/>
      <c r="F170" s="84"/>
      <c r="G170" s="70"/>
      <c r="H170" s="70"/>
      <c r="I170" s="70"/>
      <c r="J170" s="70"/>
      <c r="K170" s="220"/>
      <c r="L170" s="70"/>
      <c r="M170" s="69"/>
      <c r="N170" s="65" t="e">
        <f>VLOOKUP(M170,'HVAC Picklist'!$A$2:$C$61,3,FALSE)</f>
        <v>#N/A</v>
      </c>
      <c r="O170" s="65" t="e">
        <f>VLOOKUP(M170,'HVAC Picklist'!$A$2:$D$61,4,FALSE)</f>
        <v>#N/A</v>
      </c>
      <c r="P170" s="69"/>
      <c r="Q170" s="83"/>
      <c r="V170" s="69"/>
      <c r="W170" s="69"/>
      <c r="X170" s="71"/>
      <c r="Y170" s="71"/>
      <c r="Z170" s="72" t="str">
        <f t="shared" si="16"/>
        <v/>
      </c>
      <c r="AA170" s="85" t="str">
        <f>IFERROR(MIN(VLOOKUP($B170,'Measure&amp;Incentive Picklist'!$E:$J,5,FALSE)*E170*F170,Z170),"")</f>
        <v/>
      </c>
      <c r="AB170" s="127"/>
      <c r="AC170" s="65">
        <f t="shared" si="17"/>
        <v>0</v>
      </c>
      <c r="AD170" s="65">
        <f t="shared" si="21"/>
        <v>0</v>
      </c>
      <c r="AG170" s="188" t="str">
        <f t="shared" si="18"/>
        <v/>
      </c>
      <c r="AK170" s="65">
        <f t="shared" si="19"/>
        <v>0</v>
      </c>
      <c r="AL170" s="65">
        <f t="shared" si="19"/>
        <v>0</v>
      </c>
    </row>
    <row r="171" spans="1:38" x14ac:dyDescent="0.25">
      <c r="A171" s="66">
        <f t="shared" si="20"/>
        <v>164</v>
      </c>
      <c r="B171" s="69"/>
      <c r="C171" s="66" t="str">
        <f>IF(B171="","",VLOOKUP(B171,'Measure&amp;Incentive Picklist'!E:J,2,FALSE))</f>
        <v/>
      </c>
      <c r="D171" s="69"/>
      <c r="E171" s="70"/>
      <c r="F171" s="84"/>
      <c r="G171" s="70"/>
      <c r="H171" s="70"/>
      <c r="I171" s="70"/>
      <c r="J171" s="70"/>
      <c r="K171" s="220"/>
      <c r="L171" s="70"/>
      <c r="M171" s="69"/>
      <c r="N171" s="65" t="e">
        <f>VLOOKUP(M171,'HVAC Picklist'!$A$2:$C$61,3,FALSE)</f>
        <v>#N/A</v>
      </c>
      <c r="O171" s="65" t="e">
        <f>VLOOKUP(M171,'HVAC Picklist'!$A$2:$D$61,4,FALSE)</f>
        <v>#N/A</v>
      </c>
      <c r="P171" s="69"/>
      <c r="Q171" s="83"/>
      <c r="V171" s="69"/>
      <c r="W171" s="69"/>
      <c r="X171" s="71"/>
      <c r="Y171" s="71"/>
      <c r="Z171" s="72" t="str">
        <f t="shared" si="16"/>
        <v/>
      </c>
      <c r="AA171" s="85" t="str">
        <f>IFERROR(MIN(VLOOKUP($B171,'Measure&amp;Incentive Picklist'!$E:$J,5,FALSE)*E171*F171,Z171),"")</f>
        <v/>
      </c>
      <c r="AB171" s="127"/>
      <c r="AC171" s="65">
        <f t="shared" si="17"/>
        <v>0</v>
      </c>
      <c r="AD171" s="65">
        <f t="shared" si="21"/>
        <v>0</v>
      </c>
      <c r="AG171" s="188" t="str">
        <f t="shared" si="18"/>
        <v/>
      </c>
      <c r="AK171" s="65">
        <f t="shared" si="19"/>
        <v>0</v>
      </c>
      <c r="AL171" s="65">
        <f t="shared" si="19"/>
        <v>0</v>
      </c>
    </row>
    <row r="172" spans="1:38" x14ac:dyDescent="0.25">
      <c r="A172" s="66">
        <f t="shared" si="20"/>
        <v>165</v>
      </c>
      <c r="B172" s="69"/>
      <c r="C172" s="66" t="str">
        <f>IF(B172="","",VLOOKUP(B172,'Measure&amp;Incentive Picklist'!E:J,2,FALSE))</f>
        <v/>
      </c>
      <c r="D172" s="69"/>
      <c r="E172" s="70"/>
      <c r="F172" s="84"/>
      <c r="G172" s="70"/>
      <c r="H172" s="70"/>
      <c r="I172" s="70"/>
      <c r="J172" s="70"/>
      <c r="K172" s="220"/>
      <c r="L172" s="70"/>
      <c r="M172" s="69"/>
      <c r="N172" s="65" t="e">
        <f>VLOOKUP(M172,'HVAC Picklist'!$A$2:$C$61,3,FALSE)</f>
        <v>#N/A</v>
      </c>
      <c r="O172" s="65" t="e">
        <f>VLOOKUP(M172,'HVAC Picklist'!$A$2:$D$61,4,FALSE)</f>
        <v>#N/A</v>
      </c>
      <c r="P172" s="69"/>
      <c r="Q172" s="83"/>
      <c r="V172" s="69"/>
      <c r="W172" s="69"/>
      <c r="X172" s="71"/>
      <c r="Y172" s="71"/>
      <c r="Z172" s="72" t="str">
        <f t="shared" si="16"/>
        <v/>
      </c>
      <c r="AA172" s="85" t="str">
        <f>IFERROR(MIN(VLOOKUP($B172,'Measure&amp;Incentive Picklist'!$E:$J,5,FALSE)*E172*F172,Z172),"")</f>
        <v/>
      </c>
      <c r="AB172" s="127"/>
      <c r="AC172" s="65">
        <f t="shared" si="17"/>
        <v>0</v>
      </c>
      <c r="AD172" s="65">
        <f t="shared" si="21"/>
        <v>0</v>
      </c>
      <c r="AG172" s="188" t="str">
        <f t="shared" si="18"/>
        <v/>
      </c>
      <c r="AK172" s="65">
        <f t="shared" si="19"/>
        <v>0</v>
      </c>
      <c r="AL172" s="65">
        <f t="shared" si="19"/>
        <v>0</v>
      </c>
    </row>
    <row r="173" spans="1:38" x14ac:dyDescent="0.25">
      <c r="A173" s="66">
        <f t="shared" si="20"/>
        <v>166</v>
      </c>
      <c r="B173" s="69"/>
      <c r="C173" s="66" t="str">
        <f>IF(B173="","",VLOOKUP(B173,'Measure&amp;Incentive Picklist'!E:J,2,FALSE))</f>
        <v/>
      </c>
      <c r="D173" s="69"/>
      <c r="E173" s="70"/>
      <c r="F173" s="84"/>
      <c r="G173" s="70"/>
      <c r="H173" s="70"/>
      <c r="I173" s="70"/>
      <c r="J173" s="70"/>
      <c r="K173" s="220"/>
      <c r="L173" s="70"/>
      <c r="M173" s="69"/>
      <c r="N173" s="65" t="e">
        <f>VLOOKUP(M173,'HVAC Picklist'!$A$2:$C$61,3,FALSE)</f>
        <v>#N/A</v>
      </c>
      <c r="O173" s="65" t="e">
        <f>VLOOKUP(M173,'HVAC Picklist'!$A$2:$D$61,4,FALSE)</f>
        <v>#N/A</v>
      </c>
      <c r="P173" s="69"/>
      <c r="Q173" s="83"/>
      <c r="V173" s="69"/>
      <c r="W173" s="69"/>
      <c r="X173" s="71"/>
      <c r="Y173" s="71"/>
      <c r="Z173" s="72" t="str">
        <f t="shared" si="16"/>
        <v/>
      </c>
      <c r="AA173" s="85" t="str">
        <f>IFERROR(MIN(VLOOKUP($B173,'Measure&amp;Incentive Picklist'!$E:$J,5,FALSE)*E173*F173,Z173),"")</f>
        <v/>
      </c>
      <c r="AB173" s="127"/>
      <c r="AC173" s="65">
        <f t="shared" si="17"/>
        <v>0</v>
      </c>
      <c r="AD173" s="65">
        <f t="shared" si="21"/>
        <v>0</v>
      </c>
      <c r="AG173" s="188" t="str">
        <f t="shared" si="18"/>
        <v/>
      </c>
      <c r="AK173" s="65">
        <f t="shared" si="19"/>
        <v>0</v>
      </c>
      <c r="AL173" s="65">
        <f t="shared" si="19"/>
        <v>0</v>
      </c>
    </row>
    <row r="174" spans="1:38" x14ac:dyDescent="0.25">
      <c r="A174" s="66">
        <f t="shared" si="20"/>
        <v>167</v>
      </c>
      <c r="B174" s="69"/>
      <c r="C174" s="66" t="str">
        <f>IF(B174="","",VLOOKUP(B174,'Measure&amp;Incentive Picklist'!E:J,2,FALSE))</f>
        <v/>
      </c>
      <c r="D174" s="69"/>
      <c r="E174" s="70"/>
      <c r="F174" s="84"/>
      <c r="G174" s="70"/>
      <c r="H174" s="70"/>
      <c r="I174" s="70"/>
      <c r="J174" s="70"/>
      <c r="K174" s="220"/>
      <c r="L174" s="70"/>
      <c r="M174" s="69"/>
      <c r="N174" s="65" t="e">
        <f>VLOOKUP(M174,'HVAC Picklist'!$A$2:$C$61,3,FALSE)</f>
        <v>#N/A</v>
      </c>
      <c r="O174" s="65" t="e">
        <f>VLOOKUP(M174,'HVAC Picklist'!$A$2:$D$61,4,FALSE)</f>
        <v>#N/A</v>
      </c>
      <c r="P174" s="69"/>
      <c r="Q174" s="83"/>
      <c r="V174" s="69"/>
      <c r="W174" s="69"/>
      <c r="X174" s="71"/>
      <c r="Y174" s="71"/>
      <c r="Z174" s="72" t="str">
        <f t="shared" si="16"/>
        <v/>
      </c>
      <c r="AA174" s="85" t="str">
        <f>IFERROR(MIN(VLOOKUP($B174,'Measure&amp;Incentive Picklist'!$E:$J,5,FALSE)*E174*F174,Z174),"")</f>
        <v/>
      </c>
      <c r="AB174" s="127"/>
      <c r="AC174" s="65">
        <f t="shared" si="17"/>
        <v>0</v>
      </c>
      <c r="AD174" s="65">
        <f t="shared" si="21"/>
        <v>0</v>
      </c>
      <c r="AG174" s="188" t="str">
        <f t="shared" si="18"/>
        <v/>
      </c>
      <c r="AK174" s="65">
        <f t="shared" si="19"/>
        <v>0</v>
      </c>
      <c r="AL174" s="65">
        <f t="shared" si="19"/>
        <v>0</v>
      </c>
    </row>
    <row r="175" spans="1:38" x14ac:dyDescent="0.25">
      <c r="A175" s="66">
        <f t="shared" si="20"/>
        <v>168</v>
      </c>
      <c r="B175" s="69"/>
      <c r="C175" s="66" t="str">
        <f>IF(B175="","",VLOOKUP(B175,'Measure&amp;Incentive Picklist'!E:J,2,FALSE))</f>
        <v/>
      </c>
      <c r="D175" s="69"/>
      <c r="E175" s="70"/>
      <c r="F175" s="84"/>
      <c r="G175" s="70"/>
      <c r="H175" s="70"/>
      <c r="I175" s="70"/>
      <c r="J175" s="70"/>
      <c r="K175" s="220"/>
      <c r="L175" s="70"/>
      <c r="M175" s="69"/>
      <c r="N175" s="65" t="e">
        <f>VLOOKUP(M175,'HVAC Picklist'!$A$2:$C$61,3,FALSE)</f>
        <v>#N/A</v>
      </c>
      <c r="O175" s="65" t="e">
        <f>VLOOKUP(M175,'HVAC Picklist'!$A$2:$D$61,4,FALSE)</f>
        <v>#N/A</v>
      </c>
      <c r="P175" s="69"/>
      <c r="Q175" s="83"/>
      <c r="V175" s="69"/>
      <c r="W175" s="69"/>
      <c r="X175" s="71"/>
      <c r="Y175" s="71"/>
      <c r="Z175" s="72" t="str">
        <f t="shared" si="16"/>
        <v/>
      </c>
      <c r="AA175" s="85" t="str">
        <f>IFERROR(MIN(VLOOKUP($B175,'Measure&amp;Incentive Picklist'!$E:$J,5,FALSE)*E175*F175,Z175),"")</f>
        <v/>
      </c>
      <c r="AB175" s="127"/>
      <c r="AC175" s="65">
        <f t="shared" si="17"/>
        <v>0</v>
      </c>
      <c r="AD175" s="65">
        <f t="shared" si="21"/>
        <v>0</v>
      </c>
      <c r="AG175" s="188" t="str">
        <f t="shared" si="18"/>
        <v/>
      </c>
      <c r="AK175" s="65">
        <f t="shared" si="19"/>
        <v>0</v>
      </c>
      <c r="AL175" s="65">
        <f t="shared" si="19"/>
        <v>0</v>
      </c>
    </row>
    <row r="176" spans="1:38" x14ac:dyDescent="0.25">
      <c r="A176" s="66">
        <f t="shared" si="20"/>
        <v>169</v>
      </c>
      <c r="B176" s="69"/>
      <c r="C176" s="66" t="str">
        <f>IF(B176="","",VLOOKUP(B176,'Measure&amp;Incentive Picklist'!E:J,2,FALSE))</f>
        <v/>
      </c>
      <c r="D176" s="69"/>
      <c r="E176" s="70"/>
      <c r="F176" s="84"/>
      <c r="G176" s="70"/>
      <c r="H176" s="70"/>
      <c r="I176" s="70"/>
      <c r="J176" s="70"/>
      <c r="K176" s="220"/>
      <c r="L176" s="70"/>
      <c r="M176" s="69"/>
      <c r="N176" s="65" t="e">
        <f>VLOOKUP(M176,'HVAC Picklist'!$A$2:$C$61,3,FALSE)</f>
        <v>#N/A</v>
      </c>
      <c r="O176" s="65" t="e">
        <f>VLOOKUP(M176,'HVAC Picklist'!$A$2:$D$61,4,FALSE)</f>
        <v>#N/A</v>
      </c>
      <c r="P176" s="69"/>
      <c r="Q176" s="83"/>
      <c r="V176" s="69"/>
      <c r="W176" s="69"/>
      <c r="X176" s="71"/>
      <c r="Y176" s="71"/>
      <c r="Z176" s="72" t="str">
        <f t="shared" si="16"/>
        <v/>
      </c>
      <c r="AA176" s="85" t="str">
        <f>IFERROR(MIN(VLOOKUP($B176,'Measure&amp;Incentive Picklist'!$E:$J,5,FALSE)*E176*F176,Z176),"")</f>
        <v/>
      </c>
      <c r="AB176" s="127"/>
      <c r="AC176" s="65">
        <f t="shared" si="17"/>
        <v>0</v>
      </c>
      <c r="AD176" s="65">
        <f t="shared" si="21"/>
        <v>0</v>
      </c>
      <c r="AG176" s="188" t="str">
        <f t="shared" si="18"/>
        <v/>
      </c>
      <c r="AK176" s="65">
        <f t="shared" si="19"/>
        <v>0</v>
      </c>
      <c r="AL176" s="65">
        <f t="shared" si="19"/>
        <v>0</v>
      </c>
    </row>
    <row r="177" spans="1:38" x14ac:dyDescent="0.25">
      <c r="A177" s="66">
        <f t="shared" si="20"/>
        <v>170</v>
      </c>
      <c r="B177" s="69"/>
      <c r="C177" s="66" t="str">
        <f>IF(B177="","",VLOOKUP(B177,'Measure&amp;Incentive Picklist'!E:J,2,FALSE))</f>
        <v/>
      </c>
      <c r="D177" s="69"/>
      <c r="E177" s="70"/>
      <c r="F177" s="84"/>
      <c r="G177" s="70"/>
      <c r="H177" s="70"/>
      <c r="I177" s="70"/>
      <c r="J177" s="70"/>
      <c r="K177" s="220"/>
      <c r="L177" s="70"/>
      <c r="M177" s="69"/>
      <c r="N177" s="65" t="e">
        <f>VLOOKUP(M177,'HVAC Picklist'!$A$2:$C$61,3,FALSE)</f>
        <v>#N/A</v>
      </c>
      <c r="O177" s="65" t="e">
        <f>VLOOKUP(M177,'HVAC Picklist'!$A$2:$D$61,4,FALSE)</f>
        <v>#N/A</v>
      </c>
      <c r="P177" s="69"/>
      <c r="Q177" s="83"/>
      <c r="V177" s="69"/>
      <c r="W177" s="69"/>
      <c r="X177" s="71"/>
      <c r="Y177" s="71"/>
      <c r="Z177" s="72" t="str">
        <f t="shared" si="16"/>
        <v/>
      </c>
      <c r="AA177" s="85" t="str">
        <f>IFERROR(MIN(VLOOKUP($B177,'Measure&amp;Incentive Picklist'!$E:$J,5,FALSE)*E177*F177,Z177),"")</f>
        <v/>
      </c>
      <c r="AB177" s="127"/>
      <c r="AC177" s="65">
        <f t="shared" si="17"/>
        <v>0</v>
      </c>
      <c r="AD177" s="65">
        <f t="shared" si="21"/>
        <v>0</v>
      </c>
      <c r="AG177" s="188" t="str">
        <f t="shared" si="18"/>
        <v/>
      </c>
      <c r="AK177" s="65">
        <f t="shared" si="19"/>
        <v>0</v>
      </c>
      <c r="AL177" s="65">
        <f t="shared" si="19"/>
        <v>0</v>
      </c>
    </row>
    <row r="178" spans="1:38" x14ac:dyDescent="0.25">
      <c r="A178" s="66">
        <f t="shared" si="20"/>
        <v>171</v>
      </c>
      <c r="B178" s="69"/>
      <c r="C178" s="66" t="str">
        <f>IF(B178="","",VLOOKUP(B178,'Measure&amp;Incentive Picklist'!E:J,2,FALSE))</f>
        <v/>
      </c>
      <c r="D178" s="69"/>
      <c r="E178" s="70"/>
      <c r="F178" s="84"/>
      <c r="G178" s="70"/>
      <c r="H178" s="70"/>
      <c r="I178" s="70"/>
      <c r="J178" s="70"/>
      <c r="K178" s="220"/>
      <c r="L178" s="70"/>
      <c r="M178" s="69"/>
      <c r="N178" s="65" t="e">
        <f>VLOOKUP(M178,'HVAC Picklist'!$A$2:$C$61,3,FALSE)</f>
        <v>#N/A</v>
      </c>
      <c r="O178" s="65" t="e">
        <f>VLOOKUP(M178,'HVAC Picklist'!$A$2:$D$61,4,FALSE)</f>
        <v>#N/A</v>
      </c>
      <c r="P178" s="69"/>
      <c r="Q178" s="83"/>
      <c r="V178" s="69"/>
      <c r="W178" s="69"/>
      <c r="X178" s="71"/>
      <c r="Y178" s="71"/>
      <c r="Z178" s="72" t="str">
        <f t="shared" si="16"/>
        <v/>
      </c>
      <c r="AA178" s="85" t="str">
        <f>IFERROR(MIN(VLOOKUP($B178,'Measure&amp;Incentive Picklist'!$E:$J,5,FALSE)*E178*F178,Z178),"")</f>
        <v/>
      </c>
      <c r="AB178" s="127"/>
      <c r="AC178" s="65">
        <f t="shared" si="17"/>
        <v>0</v>
      </c>
      <c r="AD178" s="65">
        <f t="shared" si="21"/>
        <v>0</v>
      </c>
      <c r="AG178" s="188" t="str">
        <f t="shared" si="18"/>
        <v/>
      </c>
      <c r="AK178" s="65">
        <f t="shared" si="19"/>
        <v>0</v>
      </c>
      <c r="AL178" s="65">
        <f t="shared" si="19"/>
        <v>0</v>
      </c>
    </row>
    <row r="179" spans="1:38" x14ac:dyDescent="0.25">
      <c r="A179" s="66">
        <f t="shared" si="20"/>
        <v>172</v>
      </c>
      <c r="B179" s="69"/>
      <c r="C179" s="66" t="str">
        <f>IF(B179="","",VLOOKUP(B179,'Measure&amp;Incentive Picklist'!E:J,2,FALSE))</f>
        <v/>
      </c>
      <c r="D179" s="69"/>
      <c r="E179" s="70"/>
      <c r="F179" s="84"/>
      <c r="G179" s="70"/>
      <c r="H179" s="70"/>
      <c r="I179" s="70"/>
      <c r="J179" s="70"/>
      <c r="K179" s="220"/>
      <c r="L179" s="70"/>
      <c r="M179" s="69"/>
      <c r="N179" s="65" t="e">
        <f>VLOOKUP(M179,'HVAC Picklist'!$A$2:$C$61,3,FALSE)</f>
        <v>#N/A</v>
      </c>
      <c r="O179" s="65" t="e">
        <f>VLOOKUP(M179,'HVAC Picklist'!$A$2:$D$61,4,FALSE)</f>
        <v>#N/A</v>
      </c>
      <c r="P179" s="69"/>
      <c r="Q179" s="83"/>
      <c r="V179" s="69"/>
      <c r="W179" s="69"/>
      <c r="X179" s="71"/>
      <c r="Y179" s="71"/>
      <c r="Z179" s="72" t="str">
        <f t="shared" si="16"/>
        <v/>
      </c>
      <c r="AA179" s="85" t="str">
        <f>IFERROR(MIN(VLOOKUP($B179,'Measure&amp;Incentive Picklist'!$E:$J,5,FALSE)*E179*F179,Z179),"")</f>
        <v/>
      </c>
      <c r="AB179" s="127"/>
      <c r="AC179" s="65">
        <f t="shared" si="17"/>
        <v>0</v>
      </c>
      <c r="AD179" s="65">
        <f t="shared" si="21"/>
        <v>0</v>
      </c>
      <c r="AG179" s="188" t="str">
        <f t="shared" si="18"/>
        <v/>
      </c>
      <c r="AK179" s="65">
        <f t="shared" si="19"/>
        <v>0</v>
      </c>
      <c r="AL179" s="65">
        <f t="shared" si="19"/>
        <v>0</v>
      </c>
    </row>
    <row r="180" spans="1:38" x14ac:dyDescent="0.25">
      <c r="A180" s="66">
        <f t="shared" si="20"/>
        <v>173</v>
      </c>
      <c r="B180" s="69"/>
      <c r="C180" s="66" t="str">
        <f>IF(B180="","",VLOOKUP(B180,'Measure&amp;Incentive Picklist'!E:J,2,FALSE))</f>
        <v/>
      </c>
      <c r="D180" s="69"/>
      <c r="E180" s="70"/>
      <c r="F180" s="84"/>
      <c r="G180" s="70"/>
      <c r="H180" s="70"/>
      <c r="I180" s="70"/>
      <c r="J180" s="70"/>
      <c r="K180" s="220"/>
      <c r="L180" s="70"/>
      <c r="M180" s="69"/>
      <c r="N180" s="65" t="e">
        <f>VLOOKUP(M180,'HVAC Picklist'!$A$2:$C$61,3,FALSE)</f>
        <v>#N/A</v>
      </c>
      <c r="O180" s="65" t="e">
        <f>VLOOKUP(M180,'HVAC Picklist'!$A$2:$D$61,4,FALSE)</f>
        <v>#N/A</v>
      </c>
      <c r="P180" s="69"/>
      <c r="Q180" s="83"/>
      <c r="V180" s="69"/>
      <c r="W180" s="69"/>
      <c r="X180" s="71"/>
      <c r="Y180" s="71"/>
      <c r="Z180" s="72" t="str">
        <f t="shared" si="16"/>
        <v/>
      </c>
      <c r="AA180" s="85" t="str">
        <f>IFERROR(MIN(VLOOKUP($B180,'Measure&amp;Incentive Picklist'!$E:$J,5,FALSE)*E180*F180,Z180),"")</f>
        <v/>
      </c>
      <c r="AB180" s="127"/>
      <c r="AC180" s="65">
        <f t="shared" si="17"/>
        <v>0</v>
      </c>
      <c r="AD180" s="65">
        <f t="shared" si="21"/>
        <v>0</v>
      </c>
      <c r="AG180" s="188" t="str">
        <f t="shared" si="18"/>
        <v/>
      </c>
      <c r="AK180" s="65">
        <f t="shared" si="19"/>
        <v>0</v>
      </c>
      <c r="AL180" s="65">
        <f t="shared" si="19"/>
        <v>0</v>
      </c>
    </row>
    <row r="181" spans="1:38" x14ac:dyDescent="0.25">
      <c r="A181" s="66">
        <f t="shared" si="20"/>
        <v>174</v>
      </c>
      <c r="B181" s="69"/>
      <c r="C181" s="66" t="str">
        <f>IF(B181="","",VLOOKUP(B181,'Measure&amp;Incentive Picklist'!E:J,2,FALSE))</f>
        <v/>
      </c>
      <c r="D181" s="69"/>
      <c r="E181" s="70"/>
      <c r="F181" s="84"/>
      <c r="G181" s="70"/>
      <c r="H181" s="70"/>
      <c r="I181" s="70"/>
      <c r="J181" s="70"/>
      <c r="K181" s="220"/>
      <c r="L181" s="70"/>
      <c r="M181" s="69"/>
      <c r="N181" s="65" t="e">
        <f>VLOOKUP(M181,'HVAC Picklist'!$A$2:$C$61,3,FALSE)</f>
        <v>#N/A</v>
      </c>
      <c r="O181" s="65" t="e">
        <f>VLOOKUP(M181,'HVAC Picklist'!$A$2:$D$61,4,FALSE)</f>
        <v>#N/A</v>
      </c>
      <c r="P181" s="69"/>
      <c r="Q181" s="83"/>
      <c r="V181" s="69"/>
      <c r="W181" s="69"/>
      <c r="X181" s="71"/>
      <c r="Y181" s="71"/>
      <c r="Z181" s="72" t="str">
        <f t="shared" si="16"/>
        <v/>
      </c>
      <c r="AA181" s="85" t="str">
        <f>IFERROR(MIN(VLOOKUP($B181,'Measure&amp;Incentive Picklist'!$E:$J,5,FALSE)*E181*F181,Z181),"")</f>
        <v/>
      </c>
      <c r="AB181" s="127"/>
      <c r="AC181" s="65">
        <f t="shared" si="17"/>
        <v>0</v>
      </c>
      <c r="AD181" s="65">
        <f t="shared" si="21"/>
        <v>0</v>
      </c>
      <c r="AG181" s="188" t="str">
        <f t="shared" si="18"/>
        <v/>
      </c>
      <c r="AK181" s="65">
        <f t="shared" si="19"/>
        <v>0</v>
      </c>
      <c r="AL181" s="65">
        <f t="shared" si="19"/>
        <v>0</v>
      </c>
    </row>
    <row r="182" spans="1:38" x14ac:dyDescent="0.25">
      <c r="A182" s="66">
        <f t="shared" si="20"/>
        <v>175</v>
      </c>
      <c r="B182" s="69"/>
      <c r="C182" s="66" t="str">
        <f>IF(B182="","",VLOOKUP(B182,'Measure&amp;Incentive Picklist'!E:J,2,FALSE))</f>
        <v/>
      </c>
      <c r="D182" s="69"/>
      <c r="E182" s="70"/>
      <c r="F182" s="84"/>
      <c r="G182" s="70"/>
      <c r="H182" s="70"/>
      <c r="I182" s="70"/>
      <c r="J182" s="70"/>
      <c r="K182" s="220"/>
      <c r="L182" s="70"/>
      <c r="M182" s="69"/>
      <c r="P182" s="69"/>
      <c r="Q182" s="83"/>
      <c r="V182" s="69"/>
      <c r="W182" s="69"/>
      <c r="X182" s="71"/>
      <c r="Y182" s="71"/>
      <c r="Z182" s="72" t="str">
        <f t="shared" si="16"/>
        <v/>
      </c>
      <c r="AA182" s="85" t="str">
        <f>IFERROR(MIN(VLOOKUP($B182,'Measure&amp;Incentive Picklist'!$E:$J,5,FALSE)*E182*F182,Z182),"")</f>
        <v/>
      </c>
      <c r="AB182" s="127"/>
      <c r="AC182" s="65">
        <f t="shared" si="17"/>
        <v>0</v>
      </c>
      <c r="AD182" s="65">
        <f t="shared" si="21"/>
        <v>0</v>
      </c>
      <c r="AG182" s="188" t="str">
        <f>IF(OR(AND(OR(M182=AI$8,M182=AI$9,M182=AI$10,M182=AI$11,M182=AI$12,M182=AI$13,M182=AI$14,M182=AI$15,M182=AI$16,M182=AI$17,M182=AI$18,M182=AI$19,M182=AI$20,M182=AI$21,M182=AI$22,M182=AI$23,M182=AI$24,M182=AI$25,M182=AI$26,M182=AI$27,M182=AI$28,M182=AI$29,M182=AI$30,M182=AI$31,M182=AI$32,M182=AI$33,M182=AI$34,M182=AI$35,M182=AI$36,M182=AI$37,M182=AI$38,M182=AI$39,M182=AI$40,M182=AI$41,M182=AI$42,M182=AI$43,M182=AI$44,M182=AI$45,M182=AI$46,M182=AI$47,M182=AI$48,M182=AI$49,M182=AI$50,M182=AI$51,M182=AI$52,M182=AI$53,),P182=AJ$12),AND(OR(M182=AI$54,M182=AI$55,M182=AI$56,M182=AI$57,M182=AI$58,M182=AI$59,M182=AI$60,M182=AI$61,M182=AI$62,M182=AI$63,M182=AI$64), OR(P182=AJ$8,P182=AJ$9,P182=AJ$10)),AND(OR(M182=AI$65,M182=AI$66),P182=AJ$12),AND(M182=AI$67,P182=AJ$11)),1,IF(OR(M182="",P182=""),"","Error"))</f>
        <v/>
      </c>
      <c r="AK182" s="65">
        <f t="shared" si="19"/>
        <v>0</v>
      </c>
      <c r="AL182" s="65">
        <f t="shared" si="19"/>
        <v>0</v>
      </c>
    </row>
    <row r="183" spans="1:38" x14ac:dyDescent="0.25">
      <c r="A183" s="66">
        <f t="shared" si="20"/>
        <v>176</v>
      </c>
      <c r="B183" s="69"/>
      <c r="C183" s="66" t="str">
        <f>IF(B183="","",VLOOKUP(B183,'Measure&amp;Incentive Picklist'!E:J,2,FALSE))</f>
        <v/>
      </c>
      <c r="D183" s="69"/>
      <c r="E183" s="70"/>
      <c r="F183" s="84"/>
      <c r="G183" s="70"/>
      <c r="H183" s="70"/>
      <c r="I183" s="70"/>
      <c r="J183" s="70"/>
      <c r="K183" s="220"/>
      <c r="L183" s="70"/>
      <c r="M183" s="69"/>
      <c r="N183" s="65" t="e">
        <f>VLOOKUP(M183,'HVAC Picklist'!$A$2:$C$61,3,FALSE)</f>
        <v>#N/A</v>
      </c>
      <c r="O183" s="65" t="e">
        <f>VLOOKUP(M183,'HVAC Picklist'!$A$2:$D$61,4,FALSE)</f>
        <v>#N/A</v>
      </c>
      <c r="P183" s="69"/>
      <c r="Q183" s="83"/>
      <c r="V183" s="69"/>
      <c r="W183" s="69"/>
      <c r="X183" s="71"/>
      <c r="Y183" s="71"/>
      <c r="Z183" s="72" t="str">
        <f t="shared" si="16"/>
        <v/>
      </c>
      <c r="AA183" s="85" t="str">
        <f>IFERROR(MIN(VLOOKUP($B183,'Measure&amp;Incentive Picklist'!$E:$J,5,FALSE)*E183*F183,Z183),"")</f>
        <v/>
      </c>
      <c r="AB183" s="127"/>
      <c r="AC183" s="65">
        <f t="shared" si="17"/>
        <v>0</v>
      </c>
      <c r="AD183" s="65">
        <f t="shared" si="21"/>
        <v>0</v>
      </c>
      <c r="AG183" s="188" t="str">
        <f t="shared" si="18"/>
        <v/>
      </c>
      <c r="AK183" s="65">
        <f t="shared" si="19"/>
        <v>0</v>
      </c>
      <c r="AL183" s="65">
        <f t="shared" si="19"/>
        <v>0</v>
      </c>
    </row>
    <row r="184" spans="1:38" x14ac:dyDescent="0.25">
      <c r="A184" s="66">
        <f t="shared" si="20"/>
        <v>177</v>
      </c>
      <c r="B184" s="69"/>
      <c r="C184" s="66" t="str">
        <f>IF(B184="","",VLOOKUP(B184,'Measure&amp;Incentive Picklist'!E:J,2,FALSE))</f>
        <v/>
      </c>
      <c r="D184" s="69"/>
      <c r="E184" s="70"/>
      <c r="F184" s="84"/>
      <c r="G184" s="70"/>
      <c r="H184" s="70"/>
      <c r="I184" s="70"/>
      <c r="J184" s="70"/>
      <c r="K184" s="220"/>
      <c r="L184" s="70"/>
      <c r="M184" s="69"/>
      <c r="N184" s="65" t="e">
        <f>VLOOKUP(M184,'HVAC Picklist'!$A$2:$C$61,3,FALSE)</f>
        <v>#N/A</v>
      </c>
      <c r="O184" s="65" t="e">
        <f>VLOOKUP(M184,'HVAC Picklist'!$A$2:$D$61,4,FALSE)</f>
        <v>#N/A</v>
      </c>
      <c r="P184" s="69"/>
      <c r="Q184" s="83"/>
      <c r="V184" s="69"/>
      <c r="W184" s="69"/>
      <c r="X184" s="71"/>
      <c r="Y184" s="71"/>
      <c r="Z184" s="72" t="str">
        <f t="shared" si="16"/>
        <v/>
      </c>
      <c r="AA184" s="85" t="str">
        <f>IFERROR(MIN(VLOOKUP($B184,'Measure&amp;Incentive Picklist'!$E:$J,5,FALSE)*E184*F184,Z184),"")</f>
        <v/>
      </c>
      <c r="AB184" s="127"/>
      <c r="AC184" s="65">
        <f t="shared" si="17"/>
        <v>0</v>
      </c>
      <c r="AD184" s="65">
        <f t="shared" si="21"/>
        <v>0</v>
      </c>
      <c r="AG184" s="188" t="str">
        <f t="shared" si="18"/>
        <v/>
      </c>
      <c r="AK184" s="65">
        <f t="shared" si="19"/>
        <v>0</v>
      </c>
      <c r="AL184" s="65">
        <f t="shared" si="19"/>
        <v>0</v>
      </c>
    </row>
    <row r="185" spans="1:38" x14ac:dyDescent="0.25">
      <c r="A185" s="66">
        <f t="shared" si="20"/>
        <v>178</v>
      </c>
      <c r="B185" s="69"/>
      <c r="C185" s="66" t="str">
        <f>IF(B185="","",VLOOKUP(B185,'Measure&amp;Incentive Picklist'!E:J,2,FALSE))</f>
        <v/>
      </c>
      <c r="D185" s="69"/>
      <c r="E185" s="70"/>
      <c r="F185" s="84"/>
      <c r="G185" s="70"/>
      <c r="H185" s="70"/>
      <c r="I185" s="70"/>
      <c r="J185" s="70"/>
      <c r="K185" s="220"/>
      <c r="L185" s="70"/>
      <c r="M185" s="69"/>
      <c r="N185" s="65" t="e">
        <f>VLOOKUP(M185,'HVAC Picklist'!$A$2:$C$61,3,FALSE)</f>
        <v>#N/A</v>
      </c>
      <c r="O185" s="65" t="e">
        <f>VLOOKUP(M185,'HVAC Picklist'!$A$2:$D$61,4,FALSE)</f>
        <v>#N/A</v>
      </c>
      <c r="P185" s="69"/>
      <c r="Q185" s="83"/>
      <c r="V185" s="69"/>
      <c r="W185" s="69"/>
      <c r="X185" s="71"/>
      <c r="Y185" s="71"/>
      <c r="Z185" s="72" t="str">
        <f t="shared" si="16"/>
        <v/>
      </c>
      <c r="AA185" s="85" t="str">
        <f>IFERROR(MIN(VLOOKUP($B185,'Measure&amp;Incentive Picklist'!$E:$J,5,FALSE)*E185*F185,Z185),"")</f>
        <v/>
      </c>
      <c r="AB185" s="127"/>
      <c r="AC185" s="65">
        <f t="shared" si="17"/>
        <v>0</v>
      </c>
      <c r="AD185" s="65">
        <f t="shared" si="21"/>
        <v>0</v>
      </c>
      <c r="AG185" s="188" t="str">
        <f t="shared" si="18"/>
        <v/>
      </c>
      <c r="AK185" s="65">
        <f t="shared" si="19"/>
        <v>0</v>
      </c>
      <c r="AL185" s="65">
        <f t="shared" si="19"/>
        <v>0</v>
      </c>
    </row>
    <row r="186" spans="1:38" x14ac:dyDescent="0.25">
      <c r="A186" s="66">
        <f t="shared" si="20"/>
        <v>179</v>
      </c>
      <c r="B186" s="69"/>
      <c r="C186" s="66" t="str">
        <f>IF(B186="","",VLOOKUP(B186,'Measure&amp;Incentive Picklist'!E:J,2,FALSE))</f>
        <v/>
      </c>
      <c r="D186" s="69"/>
      <c r="E186" s="70"/>
      <c r="F186" s="84"/>
      <c r="G186" s="70"/>
      <c r="H186" s="70"/>
      <c r="I186" s="70"/>
      <c r="J186" s="70"/>
      <c r="K186" s="220"/>
      <c r="L186" s="70"/>
      <c r="M186" s="69"/>
      <c r="N186" s="65" t="e">
        <f>VLOOKUP(M186,'HVAC Picklist'!$A$2:$C$61,3,FALSE)</f>
        <v>#N/A</v>
      </c>
      <c r="O186" s="65" t="e">
        <f>VLOOKUP(M186,'HVAC Picklist'!$A$2:$D$61,4,FALSE)</f>
        <v>#N/A</v>
      </c>
      <c r="P186" s="69"/>
      <c r="Q186" s="83"/>
      <c r="V186" s="69"/>
      <c r="W186" s="69"/>
      <c r="X186" s="71"/>
      <c r="Y186" s="71"/>
      <c r="Z186" s="72" t="str">
        <f t="shared" si="16"/>
        <v/>
      </c>
      <c r="AA186" s="85" t="str">
        <f>IFERROR(MIN(VLOOKUP($B186,'Measure&amp;Incentive Picklist'!$E:$J,5,FALSE)*E186*F186,Z186),"")</f>
        <v/>
      </c>
      <c r="AB186" s="127"/>
      <c r="AC186" s="65">
        <f t="shared" si="17"/>
        <v>0</v>
      </c>
      <c r="AD186" s="65">
        <f t="shared" si="21"/>
        <v>0</v>
      </c>
      <c r="AG186" s="188" t="str">
        <f t="shared" si="18"/>
        <v/>
      </c>
      <c r="AK186" s="65">
        <f t="shared" si="19"/>
        <v>0</v>
      </c>
      <c r="AL186" s="65">
        <f t="shared" si="19"/>
        <v>0</v>
      </c>
    </row>
    <row r="187" spans="1:38" x14ac:dyDescent="0.25">
      <c r="A187" s="66">
        <f t="shared" si="20"/>
        <v>180</v>
      </c>
      <c r="B187" s="69"/>
      <c r="C187" s="66" t="str">
        <f>IF(B187="","",VLOOKUP(B187,'Measure&amp;Incentive Picklist'!E:J,2,FALSE))</f>
        <v/>
      </c>
      <c r="D187" s="69"/>
      <c r="E187" s="70"/>
      <c r="F187" s="84"/>
      <c r="G187" s="70"/>
      <c r="H187" s="70"/>
      <c r="I187" s="70"/>
      <c r="J187" s="70"/>
      <c r="K187" s="220"/>
      <c r="L187" s="70"/>
      <c r="M187" s="69"/>
      <c r="N187" s="65" t="e">
        <f>VLOOKUP(M187,'HVAC Picklist'!$A$2:$C$61,3,FALSE)</f>
        <v>#N/A</v>
      </c>
      <c r="O187" s="65" t="e">
        <f>VLOOKUP(M187,'HVAC Picklist'!$A$2:$D$61,4,FALSE)</f>
        <v>#N/A</v>
      </c>
      <c r="P187" s="69"/>
      <c r="Q187" s="83"/>
      <c r="V187" s="69"/>
      <c r="W187" s="69"/>
      <c r="X187" s="71"/>
      <c r="Y187" s="71"/>
      <c r="Z187" s="72" t="str">
        <f t="shared" si="16"/>
        <v/>
      </c>
      <c r="AA187" s="85" t="str">
        <f>IFERROR(MIN(VLOOKUP($B187,'Measure&amp;Incentive Picklist'!$E:$J,5,FALSE)*E187*F187,Z187),"")</f>
        <v/>
      </c>
      <c r="AB187" s="127"/>
      <c r="AC187" s="65">
        <f t="shared" si="17"/>
        <v>0</v>
      </c>
      <c r="AD187" s="65">
        <f t="shared" si="21"/>
        <v>0</v>
      </c>
      <c r="AG187" s="188" t="str">
        <f t="shared" si="18"/>
        <v/>
      </c>
      <c r="AK187" s="65">
        <f t="shared" si="19"/>
        <v>0</v>
      </c>
      <c r="AL187" s="65">
        <f t="shared" si="19"/>
        <v>0</v>
      </c>
    </row>
    <row r="188" spans="1:38" x14ac:dyDescent="0.25">
      <c r="A188" s="66">
        <f t="shared" si="20"/>
        <v>181</v>
      </c>
      <c r="B188" s="69"/>
      <c r="C188" s="66" t="str">
        <f>IF(B188="","",VLOOKUP(B188,'Measure&amp;Incentive Picklist'!E:J,2,FALSE))</f>
        <v/>
      </c>
      <c r="D188" s="69"/>
      <c r="E188" s="70"/>
      <c r="F188" s="84"/>
      <c r="G188" s="70"/>
      <c r="H188" s="70"/>
      <c r="I188" s="70"/>
      <c r="J188" s="70"/>
      <c r="K188" s="220"/>
      <c r="L188" s="70"/>
      <c r="M188" s="69"/>
      <c r="N188" s="65" t="e">
        <f>VLOOKUP(M188,'HVAC Picklist'!$A$2:$C$61,3,FALSE)</f>
        <v>#N/A</v>
      </c>
      <c r="O188" s="65" t="e">
        <f>VLOOKUP(M188,'HVAC Picklist'!$A$2:$D$61,4,FALSE)</f>
        <v>#N/A</v>
      </c>
      <c r="P188" s="69"/>
      <c r="Q188" s="83"/>
      <c r="V188" s="69"/>
      <c r="W188" s="69"/>
      <c r="X188" s="71"/>
      <c r="Y188" s="71"/>
      <c r="Z188" s="72" t="str">
        <f t="shared" si="16"/>
        <v/>
      </c>
      <c r="AA188" s="85" t="str">
        <f>IFERROR(MIN(VLOOKUP($B188,'Measure&amp;Incentive Picklist'!$E:$J,5,FALSE)*E188*F188,Z188),"")</f>
        <v/>
      </c>
      <c r="AB188" s="127"/>
      <c r="AC188" s="65">
        <f t="shared" si="17"/>
        <v>0</v>
      </c>
      <c r="AD188" s="65">
        <f t="shared" si="21"/>
        <v>0</v>
      </c>
      <c r="AG188" s="188" t="str">
        <f t="shared" si="18"/>
        <v/>
      </c>
      <c r="AK188" s="65">
        <f t="shared" si="19"/>
        <v>0</v>
      </c>
      <c r="AL188" s="65">
        <f t="shared" si="19"/>
        <v>0</v>
      </c>
    </row>
    <row r="189" spans="1:38" x14ac:dyDescent="0.25">
      <c r="A189" s="66">
        <f t="shared" si="20"/>
        <v>182</v>
      </c>
      <c r="B189" s="69"/>
      <c r="C189" s="66" t="str">
        <f>IF(B189="","",VLOOKUP(B189,'Measure&amp;Incentive Picklist'!E:J,2,FALSE))</f>
        <v/>
      </c>
      <c r="D189" s="69"/>
      <c r="E189" s="70"/>
      <c r="F189" s="84"/>
      <c r="G189" s="70"/>
      <c r="H189" s="70"/>
      <c r="I189" s="70"/>
      <c r="J189" s="70"/>
      <c r="K189" s="220"/>
      <c r="L189" s="70"/>
      <c r="M189" s="69"/>
      <c r="N189" s="65" t="e">
        <f>VLOOKUP(M189,'HVAC Picklist'!$A$2:$C$61,3,FALSE)</f>
        <v>#N/A</v>
      </c>
      <c r="O189" s="65" t="e">
        <f>VLOOKUP(M189,'HVAC Picklist'!$A$2:$D$61,4,FALSE)</f>
        <v>#N/A</v>
      </c>
      <c r="P189" s="69"/>
      <c r="Q189" s="83"/>
      <c r="V189" s="69"/>
      <c r="W189" s="69"/>
      <c r="X189" s="71"/>
      <c r="Y189" s="71"/>
      <c r="Z189" s="72" t="str">
        <f t="shared" si="16"/>
        <v/>
      </c>
      <c r="AA189" s="85" t="str">
        <f>IFERROR(MIN(VLOOKUP($B189,'Measure&amp;Incentive Picklist'!$E:$J,5,FALSE)*E189*F189,Z189),"")</f>
        <v/>
      </c>
      <c r="AB189" s="127"/>
      <c r="AC189" s="65">
        <f t="shared" si="17"/>
        <v>0</v>
      </c>
      <c r="AD189" s="65">
        <f t="shared" si="21"/>
        <v>0</v>
      </c>
      <c r="AG189" s="188" t="str">
        <f t="shared" si="18"/>
        <v/>
      </c>
      <c r="AK189" s="65">
        <f t="shared" si="19"/>
        <v>0</v>
      </c>
      <c r="AL189" s="65">
        <f t="shared" si="19"/>
        <v>0</v>
      </c>
    </row>
    <row r="190" spans="1:38" x14ac:dyDescent="0.25">
      <c r="A190" s="66">
        <f t="shared" si="20"/>
        <v>183</v>
      </c>
      <c r="B190" s="69"/>
      <c r="C190" s="66" t="str">
        <f>IF(B190="","",VLOOKUP(B190,'Measure&amp;Incentive Picklist'!E:J,2,FALSE))</f>
        <v/>
      </c>
      <c r="D190" s="69"/>
      <c r="E190" s="70"/>
      <c r="F190" s="84"/>
      <c r="G190" s="70"/>
      <c r="H190" s="70"/>
      <c r="I190" s="70"/>
      <c r="J190" s="70"/>
      <c r="K190" s="220"/>
      <c r="L190" s="70"/>
      <c r="M190" s="69"/>
      <c r="N190" s="65" t="e">
        <f>VLOOKUP(M190,'HVAC Picklist'!$A$2:$C$61,3,FALSE)</f>
        <v>#N/A</v>
      </c>
      <c r="O190" s="65" t="e">
        <f>VLOOKUP(M190,'HVAC Picklist'!$A$2:$D$61,4,FALSE)</f>
        <v>#N/A</v>
      </c>
      <c r="P190" s="69"/>
      <c r="Q190" s="83"/>
      <c r="V190" s="69"/>
      <c r="W190" s="69"/>
      <c r="X190" s="71"/>
      <c r="Y190" s="71"/>
      <c r="Z190" s="72" t="str">
        <f t="shared" si="16"/>
        <v/>
      </c>
      <c r="AA190" s="85" t="str">
        <f>IFERROR(MIN(VLOOKUP($B190,'Measure&amp;Incentive Picklist'!$E:$J,5,FALSE)*E190*F190,Z190),"")</f>
        <v/>
      </c>
      <c r="AB190" s="127"/>
      <c r="AC190" s="65">
        <f t="shared" si="17"/>
        <v>0</v>
      </c>
      <c r="AD190" s="65">
        <f t="shared" si="21"/>
        <v>0</v>
      </c>
      <c r="AG190" s="188" t="str">
        <f t="shared" si="18"/>
        <v/>
      </c>
      <c r="AK190" s="65">
        <f t="shared" si="19"/>
        <v>0</v>
      </c>
      <c r="AL190" s="65">
        <f t="shared" si="19"/>
        <v>0</v>
      </c>
    </row>
    <row r="191" spans="1:38" x14ac:dyDescent="0.25">
      <c r="A191" s="66">
        <f t="shared" si="20"/>
        <v>184</v>
      </c>
      <c r="B191" s="69"/>
      <c r="C191" s="66" t="str">
        <f>IF(B191="","",VLOOKUP(B191,'Measure&amp;Incentive Picklist'!E:J,2,FALSE))</f>
        <v/>
      </c>
      <c r="D191" s="69"/>
      <c r="E191" s="70"/>
      <c r="F191" s="84"/>
      <c r="G191" s="70"/>
      <c r="H191" s="70"/>
      <c r="I191" s="70"/>
      <c r="J191" s="70"/>
      <c r="K191" s="220"/>
      <c r="L191" s="70"/>
      <c r="M191" s="69"/>
      <c r="N191" s="65" t="e">
        <f>VLOOKUP(M191,'HVAC Picklist'!$A$2:$C$61,3,FALSE)</f>
        <v>#N/A</v>
      </c>
      <c r="O191" s="65" t="e">
        <f>VLOOKUP(M191,'HVAC Picklist'!$A$2:$D$61,4,FALSE)</f>
        <v>#N/A</v>
      </c>
      <c r="P191" s="69"/>
      <c r="Q191" s="83"/>
      <c r="V191" s="69"/>
      <c r="W191" s="69"/>
      <c r="X191" s="71"/>
      <c r="Y191" s="71"/>
      <c r="Z191" s="72" t="str">
        <f t="shared" si="16"/>
        <v/>
      </c>
      <c r="AA191" s="85" t="str">
        <f>IFERROR(MIN(VLOOKUP($B191,'Measure&amp;Incentive Picklist'!$E:$J,5,FALSE)*E191*F191,Z191),"")</f>
        <v/>
      </c>
      <c r="AB191" s="127"/>
      <c r="AC191" s="65">
        <f t="shared" si="17"/>
        <v>0</v>
      </c>
      <c r="AD191" s="65">
        <f t="shared" si="21"/>
        <v>0</v>
      </c>
      <c r="AG191" s="188" t="str">
        <f t="shared" si="18"/>
        <v/>
      </c>
      <c r="AK191" s="65">
        <f t="shared" si="19"/>
        <v>0</v>
      </c>
      <c r="AL191" s="65">
        <f t="shared" si="19"/>
        <v>0</v>
      </c>
    </row>
    <row r="192" spans="1:38" x14ac:dyDescent="0.25">
      <c r="A192" s="66">
        <f t="shared" si="20"/>
        <v>185</v>
      </c>
      <c r="B192" s="69"/>
      <c r="C192" s="66" t="str">
        <f>IF(B192="","",VLOOKUP(B192,'Measure&amp;Incentive Picklist'!E:J,2,FALSE))</f>
        <v/>
      </c>
      <c r="D192" s="69"/>
      <c r="E192" s="70"/>
      <c r="F192" s="84"/>
      <c r="G192" s="70"/>
      <c r="H192" s="70"/>
      <c r="I192" s="70"/>
      <c r="J192" s="70"/>
      <c r="K192" s="220"/>
      <c r="L192" s="70"/>
      <c r="M192" s="69"/>
      <c r="N192" s="65" t="e">
        <f>VLOOKUP(M192,'HVAC Picklist'!$A$2:$C$61,3,FALSE)</f>
        <v>#N/A</v>
      </c>
      <c r="O192" s="65" t="e">
        <f>VLOOKUP(M192,'HVAC Picklist'!$A$2:$D$61,4,FALSE)</f>
        <v>#N/A</v>
      </c>
      <c r="P192" s="69"/>
      <c r="Q192" s="83"/>
      <c r="V192" s="69"/>
      <c r="W192" s="69"/>
      <c r="X192" s="71"/>
      <c r="Y192" s="71"/>
      <c r="Z192" s="72" t="str">
        <f t="shared" si="16"/>
        <v/>
      </c>
      <c r="AA192" s="85" t="str">
        <f>IFERROR(MIN(VLOOKUP($B192,'Measure&amp;Incentive Picklist'!$E:$J,5,FALSE)*E192*F192,Z192),"")</f>
        <v/>
      </c>
      <c r="AB192" s="127"/>
      <c r="AC192" s="65">
        <f t="shared" si="17"/>
        <v>0</v>
      </c>
      <c r="AD192" s="65">
        <f t="shared" si="21"/>
        <v>0</v>
      </c>
      <c r="AG192" s="188" t="str">
        <f t="shared" si="18"/>
        <v/>
      </c>
      <c r="AK192" s="65">
        <f t="shared" si="19"/>
        <v>0</v>
      </c>
      <c r="AL192" s="65">
        <f t="shared" si="19"/>
        <v>0</v>
      </c>
    </row>
    <row r="193" spans="1:38" x14ac:dyDescent="0.25">
      <c r="A193" s="66">
        <f t="shared" si="20"/>
        <v>186</v>
      </c>
      <c r="B193" s="69"/>
      <c r="C193" s="66" t="str">
        <f>IF(B193="","",VLOOKUP(B193,'Measure&amp;Incentive Picklist'!E:J,2,FALSE))</f>
        <v/>
      </c>
      <c r="D193" s="69"/>
      <c r="E193" s="70"/>
      <c r="F193" s="84"/>
      <c r="G193" s="70"/>
      <c r="H193" s="70"/>
      <c r="I193" s="70"/>
      <c r="J193" s="70"/>
      <c r="K193" s="220"/>
      <c r="L193" s="70"/>
      <c r="M193" s="69"/>
      <c r="N193" s="65" t="e">
        <f>VLOOKUP(M193,'HVAC Picklist'!$A$2:$C$61,3,FALSE)</f>
        <v>#N/A</v>
      </c>
      <c r="O193" s="65" t="e">
        <f>VLOOKUP(M193,'HVAC Picklist'!$A$2:$D$61,4,FALSE)</f>
        <v>#N/A</v>
      </c>
      <c r="P193" s="69"/>
      <c r="Q193" s="83"/>
      <c r="V193" s="69"/>
      <c r="W193" s="69"/>
      <c r="X193" s="71"/>
      <c r="Y193" s="71"/>
      <c r="Z193" s="72" t="str">
        <f t="shared" si="16"/>
        <v/>
      </c>
      <c r="AA193" s="85" t="str">
        <f>IFERROR(MIN(VLOOKUP($B193,'Measure&amp;Incentive Picklist'!$E:$J,5,FALSE)*E193*F193,Z193),"")</f>
        <v/>
      </c>
      <c r="AB193" s="127"/>
      <c r="AC193" s="65">
        <f t="shared" si="17"/>
        <v>0</v>
      </c>
      <c r="AD193" s="65">
        <f t="shared" si="21"/>
        <v>0</v>
      </c>
      <c r="AG193" s="188" t="str">
        <f t="shared" si="18"/>
        <v/>
      </c>
      <c r="AK193" s="65">
        <f t="shared" si="19"/>
        <v>0</v>
      </c>
      <c r="AL193" s="65">
        <f t="shared" si="19"/>
        <v>0</v>
      </c>
    </row>
    <row r="194" spans="1:38" x14ac:dyDescent="0.25">
      <c r="A194" s="66">
        <f t="shared" si="20"/>
        <v>187</v>
      </c>
      <c r="B194" s="69"/>
      <c r="C194" s="66" t="str">
        <f>IF(B194="","",VLOOKUP(B194,'Measure&amp;Incentive Picklist'!E:J,2,FALSE))</f>
        <v/>
      </c>
      <c r="D194" s="69"/>
      <c r="E194" s="70"/>
      <c r="F194" s="84"/>
      <c r="G194" s="70"/>
      <c r="H194" s="70"/>
      <c r="I194" s="70"/>
      <c r="J194" s="70"/>
      <c r="K194" s="220"/>
      <c r="L194" s="70"/>
      <c r="M194" s="69"/>
      <c r="N194" s="65" t="e">
        <f>VLOOKUP(M194,'HVAC Picklist'!$A$2:$C$61,3,FALSE)</f>
        <v>#N/A</v>
      </c>
      <c r="O194" s="65" t="e">
        <f>VLOOKUP(M194,'HVAC Picklist'!$A$2:$D$61,4,FALSE)</f>
        <v>#N/A</v>
      </c>
      <c r="P194" s="69"/>
      <c r="Q194" s="83"/>
      <c r="V194" s="69"/>
      <c r="W194" s="69"/>
      <c r="X194" s="71"/>
      <c r="Y194" s="71"/>
      <c r="Z194" s="72" t="str">
        <f t="shared" si="16"/>
        <v/>
      </c>
      <c r="AA194" s="85" t="str">
        <f>IFERROR(MIN(VLOOKUP($B194,'Measure&amp;Incentive Picklist'!$E:$J,5,FALSE)*E194*F194,Z194),"")</f>
        <v/>
      </c>
      <c r="AB194" s="127"/>
      <c r="AC194" s="65">
        <f t="shared" si="17"/>
        <v>0</v>
      </c>
      <c r="AD194" s="65">
        <f t="shared" si="21"/>
        <v>0</v>
      </c>
      <c r="AG194" s="188" t="str">
        <f t="shared" si="18"/>
        <v/>
      </c>
      <c r="AK194" s="65">
        <f t="shared" si="19"/>
        <v>0</v>
      </c>
      <c r="AL194" s="65">
        <f t="shared" si="19"/>
        <v>0</v>
      </c>
    </row>
    <row r="195" spans="1:38" x14ac:dyDescent="0.25">
      <c r="A195" s="66">
        <f t="shared" si="20"/>
        <v>188</v>
      </c>
      <c r="B195" s="69"/>
      <c r="C195" s="66" t="str">
        <f>IF(B195="","",VLOOKUP(B195,'Measure&amp;Incentive Picklist'!E:J,2,FALSE))</f>
        <v/>
      </c>
      <c r="D195" s="69"/>
      <c r="E195" s="70"/>
      <c r="F195" s="84"/>
      <c r="G195" s="70"/>
      <c r="H195" s="70"/>
      <c r="I195" s="70"/>
      <c r="J195" s="70"/>
      <c r="K195" s="220"/>
      <c r="L195" s="70"/>
      <c r="M195" s="69"/>
      <c r="N195" s="65" t="e">
        <f>VLOOKUP(M195,'HVAC Picklist'!$A$2:$C$61,3,FALSE)</f>
        <v>#N/A</v>
      </c>
      <c r="O195" s="65" t="e">
        <f>VLOOKUP(M195,'HVAC Picklist'!$A$2:$D$61,4,FALSE)</f>
        <v>#N/A</v>
      </c>
      <c r="P195" s="69"/>
      <c r="Q195" s="83"/>
      <c r="V195" s="69"/>
      <c r="W195" s="69"/>
      <c r="X195" s="71"/>
      <c r="Y195" s="71"/>
      <c r="Z195" s="72" t="str">
        <f t="shared" si="16"/>
        <v/>
      </c>
      <c r="AA195" s="85" t="str">
        <f>IFERROR(MIN(VLOOKUP($B195,'Measure&amp;Incentive Picklist'!$E:$J,5,FALSE)*E195*F195,Z195),"")</f>
        <v/>
      </c>
      <c r="AB195" s="127"/>
      <c r="AC195" s="65">
        <f t="shared" si="17"/>
        <v>0</v>
      </c>
      <c r="AD195" s="65">
        <f t="shared" si="21"/>
        <v>0</v>
      </c>
      <c r="AG195" s="188" t="str">
        <f t="shared" si="18"/>
        <v/>
      </c>
      <c r="AK195" s="65">
        <f t="shared" si="19"/>
        <v>0</v>
      </c>
      <c r="AL195" s="65">
        <f t="shared" si="19"/>
        <v>0</v>
      </c>
    </row>
    <row r="196" spans="1:38" x14ac:dyDescent="0.25">
      <c r="A196" s="66">
        <f t="shared" si="20"/>
        <v>189</v>
      </c>
      <c r="B196" s="69"/>
      <c r="C196" s="66" t="str">
        <f>IF(B196="","",VLOOKUP(B196,'Measure&amp;Incentive Picklist'!E:J,2,FALSE))</f>
        <v/>
      </c>
      <c r="D196" s="69"/>
      <c r="E196" s="70"/>
      <c r="F196" s="84"/>
      <c r="G196" s="70"/>
      <c r="H196" s="70"/>
      <c r="I196" s="70"/>
      <c r="J196" s="70"/>
      <c r="K196" s="220"/>
      <c r="L196" s="70"/>
      <c r="M196" s="69"/>
      <c r="N196" s="65" t="e">
        <f>VLOOKUP(M196,'HVAC Picklist'!$A$2:$C$61,3,FALSE)</f>
        <v>#N/A</v>
      </c>
      <c r="O196" s="65" t="e">
        <f>VLOOKUP(M196,'HVAC Picklist'!$A$2:$D$61,4,FALSE)</f>
        <v>#N/A</v>
      </c>
      <c r="P196" s="69"/>
      <c r="Q196" s="83"/>
      <c r="V196" s="69"/>
      <c r="W196" s="69"/>
      <c r="X196" s="71"/>
      <c r="Y196" s="71"/>
      <c r="Z196" s="72" t="str">
        <f t="shared" si="16"/>
        <v/>
      </c>
      <c r="AA196" s="85" t="str">
        <f>IFERROR(MIN(VLOOKUP($B196,'Measure&amp;Incentive Picklist'!$E:$J,5,FALSE)*E196*F196,Z196),"")</f>
        <v/>
      </c>
      <c r="AB196" s="127"/>
      <c r="AC196" s="65">
        <f t="shared" si="17"/>
        <v>0</v>
      </c>
      <c r="AD196" s="65">
        <f t="shared" si="21"/>
        <v>0</v>
      </c>
      <c r="AG196" s="188" t="str">
        <f t="shared" si="18"/>
        <v/>
      </c>
      <c r="AK196" s="65">
        <f t="shared" si="19"/>
        <v>0</v>
      </c>
      <c r="AL196" s="65">
        <f t="shared" si="19"/>
        <v>0</v>
      </c>
    </row>
    <row r="197" spans="1:38" x14ac:dyDescent="0.25">
      <c r="A197" s="66">
        <f t="shared" si="20"/>
        <v>190</v>
      </c>
      <c r="B197" s="69"/>
      <c r="C197" s="66" t="str">
        <f>IF(B197="","",VLOOKUP(B197,'Measure&amp;Incentive Picklist'!E:J,2,FALSE))</f>
        <v/>
      </c>
      <c r="D197" s="69"/>
      <c r="E197" s="70"/>
      <c r="F197" s="84"/>
      <c r="G197" s="70"/>
      <c r="H197" s="70"/>
      <c r="I197" s="70"/>
      <c r="J197" s="70"/>
      <c r="K197" s="220"/>
      <c r="L197" s="70"/>
      <c r="M197" s="69"/>
      <c r="N197" s="65" t="e">
        <f>VLOOKUP(M197,'HVAC Picklist'!$A$2:$C$61,3,FALSE)</f>
        <v>#N/A</v>
      </c>
      <c r="O197" s="65" t="e">
        <f>VLOOKUP(M197,'HVAC Picklist'!$A$2:$D$61,4,FALSE)</f>
        <v>#N/A</v>
      </c>
      <c r="P197" s="69"/>
      <c r="Q197" s="83"/>
      <c r="V197" s="69"/>
      <c r="W197" s="69"/>
      <c r="X197" s="71"/>
      <c r="Y197" s="71"/>
      <c r="Z197" s="72" t="str">
        <f t="shared" si="16"/>
        <v/>
      </c>
      <c r="AA197" s="85" t="str">
        <f>IFERROR(MIN(VLOOKUP($B197,'Measure&amp;Incentive Picklist'!$E:$J,5,FALSE)*E197*F197,Z197),"")</f>
        <v/>
      </c>
      <c r="AB197" s="127"/>
      <c r="AC197" s="65">
        <f t="shared" si="17"/>
        <v>0</v>
      </c>
      <c r="AD197" s="65">
        <f t="shared" si="21"/>
        <v>0</v>
      </c>
      <c r="AG197" s="188" t="str">
        <f t="shared" si="18"/>
        <v/>
      </c>
      <c r="AK197" s="65">
        <f t="shared" si="19"/>
        <v>0</v>
      </c>
      <c r="AL197" s="65">
        <f t="shared" si="19"/>
        <v>0</v>
      </c>
    </row>
    <row r="198" spans="1:38" x14ac:dyDescent="0.25">
      <c r="A198" s="66">
        <f t="shared" si="20"/>
        <v>191</v>
      </c>
      <c r="B198" s="69"/>
      <c r="C198" s="66" t="str">
        <f>IF(B198="","",VLOOKUP(B198,'Measure&amp;Incentive Picklist'!E:J,2,FALSE))</f>
        <v/>
      </c>
      <c r="D198" s="69"/>
      <c r="E198" s="70"/>
      <c r="F198" s="84"/>
      <c r="G198" s="70"/>
      <c r="H198" s="70"/>
      <c r="I198" s="70"/>
      <c r="J198" s="70"/>
      <c r="K198" s="220"/>
      <c r="L198" s="70"/>
      <c r="M198" s="69"/>
      <c r="N198" s="65" t="e">
        <f>VLOOKUP(M198,'HVAC Picklist'!$A$2:$C$61,3,FALSE)</f>
        <v>#N/A</v>
      </c>
      <c r="O198" s="65" t="e">
        <f>VLOOKUP(M198,'HVAC Picklist'!$A$2:$D$61,4,FALSE)</f>
        <v>#N/A</v>
      </c>
      <c r="P198" s="69"/>
      <c r="Q198" s="83"/>
      <c r="V198" s="69"/>
      <c r="W198" s="69"/>
      <c r="X198" s="71"/>
      <c r="Y198" s="71"/>
      <c r="Z198" s="72" t="str">
        <f t="shared" si="16"/>
        <v/>
      </c>
      <c r="AA198" s="85" t="str">
        <f>IFERROR(MIN(VLOOKUP($B198,'Measure&amp;Incentive Picklist'!$E:$J,5,FALSE)*E198*F198,Z198),"")</f>
        <v/>
      </c>
      <c r="AB198" s="127"/>
      <c r="AC198" s="65">
        <f t="shared" si="17"/>
        <v>0</v>
      </c>
      <c r="AD198" s="65">
        <f t="shared" si="21"/>
        <v>0</v>
      </c>
      <c r="AG198" s="188" t="str">
        <f t="shared" si="18"/>
        <v/>
      </c>
      <c r="AK198" s="65">
        <f t="shared" si="19"/>
        <v>0</v>
      </c>
      <c r="AL198" s="65">
        <f t="shared" si="19"/>
        <v>0</v>
      </c>
    </row>
    <row r="199" spans="1:38" x14ac:dyDescent="0.25">
      <c r="A199" s="66">
        <f t="shared" si="20"/>
        <v>192</v>
      </c>
      <c r="B199" s="69"/>
      <c r="C199" s="66" t="str">
        <f>IF(B199="","",VLOOKUP(B199,'Measure&amp;Incentive Picklist'!E:J,2,FALSE))</f>
        <v/>
      </c>
      <c r="D199" s="69"/>
      <c r="E199" s="70"/>
      <c r="F199" s="84"/>
      <c r="G199" s="70"/>
      <c r="H199" s="70"/>
      <c r="I199" s="70"/>
      <c r="J199" s="70"/>
      <c r="K199" s="220"/>
      <c r="L199" s="70"/>
      <c r="M199" s="69"/>
      <c r="N199" s="65" t="e">
        <f>VLOOKUP(M199,'HVAC Picklist'!$A$2:$C$61,3,FALSE)</f>
        <v>#N/A</v>
      </c>
      <c r="O199" s="65" t="e">
        <f>VLOOKUP(M199,'HVAC Picklist'!$A$2:$D$61,4,FALSE)</f>
        <v>#N/A</v>
      </c>
      <c r="P199" s="69"/>
      <c r="Q199" s="83"/>
      <c r="V199" s="69"/>
      <c r="W199" s="69"/>
      <c r="X199" s="71"/>
      <c r="Y199" s="71"/>
      <c r="Z199" s="72" t="str">
        <f t="shared" si="16"/>
        <v/>
      </c>
      <c r="AA199" s="85" t="str">
        <f>IFERROR(MIN(VLOOKUP($B199,'Measure&amp;Incentive Picklist'!$E:$J,5,FALSE)*E199*F199,Z199),"")</f>
        <v/>
      </c>
      <c r="AB199" s="127"/>
      <c r="AC199" s="65">
        <f t="shared" si="17"/>
        <v>0</v>
      </c>
      <c r="AD199" s="65">
        <f t="shared" si="21"/>
        <v>0</v>
      </c>
      <c r="AG199" s="188" t="str">
        <f t="shared" si="18"/>
        <v/>
      </c>
      <c r="AK199" s="65">
        <f t="shared" si="19"/>
        <v>0</v>
      </c>
      <c r="AL199" s="65">
        <f t="shared" si="19"/>
        <v>0</v>
      </c>
    </row>
    <row r="200" spans="1:38" x14ac:dyDescent="0.25">
      <c r="A200" s="66">
        <f t="shared" si="20"/>
        <v>193</v>
      </c>
      <c r="B200" s="69"/>
      <c r="C200" s="66" t="str">
        <f>IF(B200="","",VLOOKUP(B200,'Measure&amp;Incentive Picklist'!E:J,2,FALSE))</f>
        <v/>
      </c>
      <c r="D200" s="69"/>
      <c r="E200" s="70"/>
      <c r="F200" s="84"/>
      <c r="G200" s="70"/>
      <c r="H200" s="70"/>
      <c r="I200" s="70"/>
      <c r="J200" s="70"/>
      <c r="K200" s="220"/>
      <c r="L200" s="70"/>
      <c r="M200" s="69"/>
      <c r="N200" s="65" t="e">
        <f>VLOOKUP(M200,'HVAC Picklist'!$A$2:$C$61,3,FALSE)</f>
        <v>#N/A</v>
      </c>
      <c r="O200" s="65" t="e">
        <f>VLOOKUP(M200,'HVAC Picklist'!$A$2:$D$61,4,FALSE)</f>
        <v>#N/A</v>
      </c>
      <c r="P200" s="69"/>
      <c r="Q200" s="83"/>
      <c r="V200" s="69"/>
      <c r="W200" s="69"/>
      <c r="X200" s="71"/>
      <c r="Y200" s="71"/>
      <c r="Z200" s="72" t="str">
        <f t="shared" si="16"/>
        <v/>
      </c>
      <c r="AA200" s="85" t="str">
        <f>IFERROR(MIN(VLOOKUP($B200,'Measure&amp;Incentive Picklist'!$E:$J,5,FALSE)*E200*F200,Z200),"")</f>
        <v/>
      </c>
      <c r="AB200" s="127"/>
      <c r="AC200" s="65">
        <f t="shared" si="17"/>
        <v>0</v>
      </c>
      <c r="AD200" s="65">
        <f t="shared" ref="AD200:AD207" si="22">IF(AND(B200&gt;0,ISERROR(AC200)),1,0)</f>
        <v>0</v>
      </c>
      <c r="AG200" s="188" t="str">
        <f t="shared" si="18"/>
        <v/>
      </c>
      <c r="AK200" s="65">
        <f t="shared" si="19"/>
        <v>0</v>
      </c>
      <c r="AL200" s="65">
        <f t="shared" si="19"/>
        <v>0</v>
      </c>
    </row>
    <row r="201" spans="1:38" x14ac:dyDescent="0.25">
      <c r="A201" s="66">
        <f t="shared" si="20"/>
        <v>194</v>
      </c>
      <c r="B201" s="69"/>
      <c r="C201" s="66" t="str">
        <f>IF(B201="","",VLOOKUP(B201,'Measure&amp;Incentive Picklist'!E:J,2,FALSE))</f>
        <v/>
      </c>
      <c r="D201" s="69"/>
      <c r="E201" s="70"/>
      <c r="F201" s="84"/>
      <c r="G201" s="70"/>
      <c r="H201" s="70"/>
      <c r="I201" s="70"/>
      <c r="J201" s="70"/>
      <c r="K201" s="220"/>
      <c r="L201" s="70"/>
      <c r="M201" s="69"/>
      <c r="N201" s="65" t="e">
        <f>VLOOKUP(M201,'HVAC Picklist'!$A$2:$C$61,3,FALSE)</f>
        <v>#N/A</v>
      </c>
      <c r="O201" s="65" t="e">
        <f>VLOOKUP(M201,'HVAC Picklist'!$A$2:$D$61,4,FALSE)</f>
        <v>#N/A</v>
      </c>
      <c r="P201" s="69"/>
      <c r="Q201" s="83"/>
      <c r="V201" s="69"/>
      <c r="W201" s="69"/>
      <c r="X201" s="71"/>
      <c r="Y201" s="71"/>
      <c r="Z201" s="72" t="str">
        <f t="shared" ref="Z201:Z207" si="23">IF(AND(X201="",Y201=""),"",$X201+$Y201)</f>
        <v/>
      </c>
      <c r="AA201" s="85" t="str">
        <f>IFERROR(MIN(VLOOKUP($B201,'Measure&amp;Incentive Picklist'!$E:$J,5,FALSE)*E201*F201,Z201),"")</f>
        <v/>
      </c>
      <c r="AB201" s="127"/>
      <c r="AC201" s="65">
        <f t="shared" ref="AC201:AC207" si="24">IF(B201&gt;"",1,0)</f>
        <v>0</v>
      </c>
      <c r="AD201" s="65">
        <f t="shared" si="22"/>
        <v>0</v>
      </c>
      <c r="AG201" s="188" t="str">
        <f t="shared" ref="AG201:AG207" si="25">IF(OR(AND(OR(M201=AI$8,M201=AI$9,M201=AI$10,M201=AI$11,M201=AI$12,M201=AI$13,M201=AI$14,M201=AI$15,M201=AI$16,M201=AI$17,M201=AI$18,M201=AI$19,M201=AI$20,M201=AI$21,M201=AI$22,M201=AI$23,M201=AI$24,M201=AI$25,M201=AI$26,M201=AI$27,M201=AI$28,M201=AI$29,M201=AI$30,M201=AI$31,M201=AI$32,M201=AI$33,M201=AI$34,M201=AI$35,M201=AI$36,M201=AI$37,M201=AI$38,M201=AI$39,M201=AI$40,M201=AI$41,M201=AI$42,M201=AI$43,M201=AI$44,M201=AI$45,M201=AI$46,M201=AI$47,M201=AI$48,M201=AI$49,M201=AI$50,M201=AI$51,M201=AI$52,M201=AI$53,),P201=AJ$12),AND(OR(M201=AI$54,M201=AI$55,M201=AI$56,M201=AI$57,M201=AI$58,M201=AI$59,M201=AI$60,M201=AI$61,M201=AI$62,M201=AI$63,M201=AI$64), OR(P201=AJ$8,P201=AJ$9,P201=AJ$10)),AND(OR(M201=AI$65,M201=AI$66),P201=AJ$12),AND(M201=AI$67,P201=AJ$11)),1,IF(OR(M201="",P201=""),"","Error"))</f>
        <v/>
      </c>
      <c r="AK201" s="65">
        <f t="shared" ref="AK201:AL207" si="26">IF(ISERROR(Z201),1,0)</f>
        <v>0</v>
      </c>
      <c r="AL201" s="65">
        <f t="shared" si="26"/>
        <v>0</v>
      </c>
    </row>
    <row r="202" spans="1:38" x14ac:dyDescent="0.25">
      <c r="A202" s="66">
        <f t="shared" ref="A202:A207" si="27">A201+1</f>
        <v>195</v>
      </c>
      <c r="B202" s="69"/>
      <c r="C202" s="66" t="str">
        <f>IF(B202="","",VLOOKUP(B202,'Measure&amp;Incentive Picklist'!E:J,2,FALSE))</f>
        <v/>
      </c>
      <c r="D202" s="69"/>
      <c r="E202" s="70"/>
      <c r="F202" s="84"/>
      <c r="G202" s="70"/>
      <c r="H202" s="70"/>
      <c r="I202" s="70"/>
      <c r="J202" s="70"/>
      <c r="K202" s="220"/>
      <c r="L202" s="70"/>
      <c r="M202" s="69"/>
      <c r="N202" s="65" t="e">
        <f>VLOOKUP(M202,'HVAC Picklist'!$A$2:$C$61,3,FALSE)</f>
        <v>#N/A</v>
      </c>
      <c r="O202" s="65" t="e">
        <f>VLOOKUP(M202,'HVAC Picklist'!$A$2:$D$61,4,FALSE)</f>
        <v>#N/A</v>
      </c>
      <c r="P202" s="69"/>
      <c r="Q202" s="83"/>
      <c r="V202" s="69"/>
      <c r="W202" s="69"/>
      <c r="X202" s="71"/>
      <c r="Y202" s="71"/>
      <c r="Z202" s="72" t="str">
        <f t="shared" si="23"/>
        <v/>
      </c>
      <c r="AA202" s="85" t="str">
        <f>IFERROR(MIN(VLOOKUP($B202,'Measure&amp;Incentive Picklist'!$E:$J,5,FALSE)*E202*F202,Z202),"")</f>
        <v/>
      </c>
      <c r="AB202" s="127"/>
      <c r="AC202" s="65">
        <f t="shared" si="24"/>
        <v>0</v>
      </c>
      <c r="AD202" s="65">
        <f t="shared" si="22"/>
        <v>0</v>
      </c>
      <c r="AG202" s="188" t="str">
        <f t="shared" si="25"/>
        <v/>
      </c>
      <c r="AK202" s="65">
        <f t="shared" si="26"/>
        <v>0</v>
      </c>
      <c r="AL202" s="65">
        <f t="shared" si="26"/>
        <v>0</v>
      </c>
    </row>
    <row r="203" spans="1:38" x14ac:dyDescent="0.25">
      <c r="A203" s="66">
        <f t="shared" si="27"/>
        <v>196</v>
      </c>
      <c r="B203" s="69"/>
      <c r="C203" s="66" t="str">
        <f>IF(B203="","",VLOOKUP(B203,'Measure&amp;Incentive Picklist'!E:J,2,FALSE))</f>
        <v/>
      </c>
      <c r="D203" s="69"/>
      <c r="E203" s="70"/>
      <c r="F203" s="84"/>
      <c r="G203" s="70"/>
      <c r="H203" s="70"/>
      <c r="I203" s="70"/>
      <c r="J203" s="70"/>
      <c r="K203" s="220"/>
      <c r="L203" s="70"/>
      <c r="M203" s="69"/>
      <c r="N203" s="65" t="e">
        <f>VLOOKUP(M203,'HVAC Picklist'!$A$2:$C$61,3,FALSE)</f>
        <v>#N/A</v>
      </c>
      <c r="O203" s="65" t="e">
        <f>VLOOKUP(M203,'HVAC Picklist'!$A$2:$D$61,4,FALSE)</f>
        <v>#N/A</v>
      </c>
      <c r="P203" s="69"/>
      <c r="Q203" s="83"/>
      <c r="V203" s="69"/>
      <c r="W203" s="69"/>
      <c r="X203" s="71"/>
      <c r="Y203" s="71"/>
      <c r="Z203" s="72" t="str">
        <f t="shared" si="23"/>
        <v/>
      </c>
      <c r="AA203" s="85" t="str">
        <f>IFERROR(MIN(VLOOKUP($B203,'Measure&amp;Incentive Picklist'!$E:$J,5,FALSE)*E203*F203,Z203),"")</f>
        <v/>
      </c>
      <c r="AB203" s="127"/>
      <c r="AC203" s="65">
        <f t="shared" si="24"/>
        <v>0</v>
      </c>
      <c r="AD203" s="65">
        <f t="shared" si="22"/>
        <v>0</v>
      </c>
      <c r="AG203" s="188" t="str">
        <f t="shared" si="25"/>
        <v/>
      </c>
      <c r="AK203" s="65">
        <f t="shared" si="26"/>
        <v>0</v>
      </c>
      <c r="AL203" s="65">
        <f t="shared" si="26"/>
        <v>0</v>
      </c>
    </row>
    <row r="204" spans="1:38" x14ac:dyDescent="0.25">
      <c r="A204" s="66">
        <f t="shared" si="27"/>
        <v>197</v>
      </c>
      <c r="B204" s="69"/>
      <c r="C204" s="66" t="str">
        <f>IF(B204="","",VLOOKUP(B204,'Measure&amp;Incentive Picklist'!E:J,2,FALSE))</f>
        <v/>
      </c>
      <c r="D204" s="69"/>
      <c r="E204" s="70"/>
      <c r="F204" s="84"/>
      <c r="G204" s="70"/>
      <c r="H204" s="70"/>
      <c r="I204" s="70"/>
      <c r="J204" s="70"/>
      <c r="K204" s="220"/>
      <c r="L204" s="70"/>
      <c r="M204" s="69"/>
      <c r="N204" s="65" t="e">
        <f>VLOOKUP(M204,'HVAC Picklist'!$A$2:$C$61,3,FALSE)</f>
        <v>#N/A</v>
      </c>
      <c r="O204" s="65" t="e">
        <f>VLOOKUP(M204,'HVAC Picklist'!$A$2:$D$61,4,FALSE)</f>
        <v>#N/A</v>
      </c>
      <c r="P204" s="69"/>
      <c r="Q204" s="83"/>
      <c r="V204" s="69"/>
      <c r="W204" s="69"/>
      <c r="X204" s="71"/>
      <c r="Y204" s="71"/>
      <c r="Z204" s="72" t="str">
        <f t="shared" si="23"/>
        <v/>
      </c>
      <c r="AA204" s="85" t="str">
        <f>IFERROR(MIN(VLOOKUP($B204,'Measure&amp;Incentive Picklist'!$E:$J,5,FALSE)*E204*F204,Z204),"")</f>
        <v/>
      </c>
      <c r="AB204" s="127"/>
      <c r="AC204" s="65">
        <f t="shared" si="24"/>
        <v>0</v>
      </c>
      <c r="AD204" s="65">
        <f t="shared" si="22"/>
        <v>0</v>
      </c>
      <c r="AG204" s="188" t="str">
        <f t="shared" si="25"/>
        <v/>
      </c>
      <c r="AK204" s="65">
        <f t="shared" si="26"/>
        <v>0</v>
      </c>
      <c r="AL204" s="65">
        <f t="shared" si="26"/>
        <v>0</v>
      </c>
    </row>
    <row r="205" spans="1:38" x14ac:dyDescent="0.25">
      <c r="A205" s="66">
        <f t="shared" si="27"/>
        <v>198</v>
      </c>
      <c r="B205" s="69"/>
      <c r="C205" s="66" t="str">
        <f>IF(B205="","",VLOOKUP(B205,'Measure&amp;Incentive Picklist'!E:J,2,FALSE))</f>
        <v/>
      </c>
      <c r="D205" s="69"/>
      <c r="E205" s="70"/>
      <c r="F205" s="84"/>
      <c r="G205" s="70"/>
      <c r="H205" s="70"/>
      <c r="I205" s="70"/>
      <c r="J205" s="70"/>
      <c r="K205" s="220"/>
      <c r="L205" s="70"/>
      <c r="M205" s="69"/>
      <c r="N205" s="65" t="e">
        <f>VLOOKUP(M205,'HVAC Picklist'!$A$2:$C$61,3,FALSE)</f>
        <v>#N/A</v>
      </c>
      <c r="O205" s="65" t="e">
        <f>VLOOKUP(M205,'HVAC Picklist'!$A$2:$D$61,4,FALSE)</f>
        <v>#N/A</v>
      </c>
      <c r="P205" s="69"/>
      <c r="Q205" s="83"/>
      <c r="V205" s="69"/>
      <c r="W205" s="69"/>
      <c r="X205" s="71"/>
      <c r="Y205" s="71"/>
      <c r="Z205" s="72" t="str">
        <f t="shared" si="23"/>
        <v/>
      </c>
      <c r="AA205" s="85" t="str">
        <f>IFERROR(MIN(VLOOKUP($B205,'Measure&amp;Incentive Picklist'!$E:$J,5,FALSE)*E205*F205,Z205),"")</f>
        <v/>
      </c>
      <c r="AB205" s="127"/>
      <c r="AC205" s="65">
        <f t="shared" si="24"/>
        <v>0</v>
      </c>
      <c r="AD205" s="65">
        <f t="shared" si="22"/>
        <v>0</v>
      </c>
      <c r="AG205" s="188" t="str">
        <f t="shared" si="25"/>
        <v/>
      </c>
      <c r="AK205" s="65">
        <f t="shared" si="26"/>
        <v>0</v>
      </c>
      <c r="AL205" s="65">
        <f t="shared" si="26"/>
        <v>0</v>
      </c>
    </row>
    <row r="206" spans="1:38" x14ac:dyDescent="0.25">
      <c r="A206" s="66">
        <f t="shared" si="27"/>
        <v>199</v>
      </c>
      <c r="B206" s="69"/>
      <c r="C206" s="66" t="str">
        <f>IF(B206="","",VLOOKUP(B206,'Measure&amp;Incentive Picklist'!E:J,2,FALSE))</f>
        <v/>
      </c>
      <c r="D206" s="69"/>
      <c r="E206" s="70"/>
      <c r="F206" s="84"/>
      <c r="G206" s="70"/>
      <c r="H206" s="70"/>
      <c r="I206" s="70"/>
      <c r="J206" s="70"/>
      <c r="K206" s="220"/>
      <c r="L206" s="70"/>
      <c r="M206" s="69"/>
      <c r="N206" s="65" t="e">
        <f>VLOOKUP(M206,'HVAC Picklist'!$A$2:$C$61,3,FALSE)</f>
        <v>#N/A</v>
      </c>
      <c r="O206" s="65" t="e">
        <f>VLOOKUP(M206,'HVAC Picklist'!$A$2:$D$61,4,FALSE)</f>
        <v>#N/A</v>
      </c>
      <c r="P206" s="69"/>
      <c r="Q206" s="83"/>
      <c r="V206" s="69"/>
      <c r="W206" s="69"/>
      <c r="X206" s="71"/>
      <c r="Y206" s="71"/>
      <c r="Z206" s="72" t="str">
        <f t="shared" si="23"/>
        <v/>
      </c>
      <c r="AA206" s="85" t="str">
        <f>IFERROR(MIN(VLOOKUP($B206,'Measure&amp;Incentive Picklist'!$E:$J,5,FALSE)*E206*F206,Z206),"")</f>
        <v/>
      </c>
      <c r="AB206" s="127"/>
      <c r="AC206" s="65">
        <f t="shared" si="24"/>
        <v>0</v>
      </c>
      <c r="AD206" s="65">
        <f t="shared" si="22"/>
        <v>0</v>
      </c>
      <c r="AG206" s="188" t="str">
        <f t="shared" si="25"/>
        <v/>
      </c>
      <c r="AK206" s="65">
        <f t="shared" si="26"/>
        <v>0</v>
      </c>
      <c r="AL206" s="65">
        <f t="shared" si="26"/>
        <v>0</v>
      </c>
    </row>
    <row r="207" spans="1:38" x14ac:dyDescent="0.25">
      <c r="A207" s="66">
        <f t="shared" si="27"/>
        <v>200</v>
      </c>
      <c r="B207" s="69"/>
      <c r="C207" s="66" t="str">
        <f>IF(B207="","",VLOOKUP(B207,'Measure&amp;Incentive Picklist'!E:J,2,FALSE))</f>
        <v/>
      </c>
      <c r="D207" s="69"/>
      <c r="E207" s="70"/>
      <c r="F207" s="84"/>
      <c r="G207" s="70"/>
      <c r="H207" s="70"/>
      <c r="I207" s="70"/>
      <c r="J207" s="70"/>
      <c r="K207" s="220"/>
      <c r="L207" s="70"/>
      <c r="M207" s="69"/>
      <c r="N207" s="65" t="e">
        <f>VLOOKUP(M207,'HVAC Picklist'!$A$2:$C$61,3,FALSE)</f>
        <v>#N/A</v>
      </c>
      <c r="O207" s="65" t="e">
        <f>VLOOKUP(M207,'HVAC Picklist'!$A$2:$D$61,4,FALSE)</f>
        <v>#N/A</v>
      </c>
      <c r="P207" s="69"/>
      <c r="Q207" s="83"/>
      <c r="V207" s="69"/>
      <c r="W207" s="69"/>
      <c r="X207" s="71"/>
      <c r="Y207" s="71"/>
      <c r="Z207" s="72" t="str">
        <f t="shared" si="23"/>
        <v/>
      </c>
      <c r="AA207" s="85" t="str">
        <f>IFERROR(MIN(VLOOKUP($B207,'Measure&amp;Incentive Picklist'!$E:$J,5,FALSE)*E207*F207,Z207),"")</f>
        <v/>
      </c>
      <c r="AB207" s="127"/>
      <c r="AC207" s="65">
        <f t="shared" si="24"/>
        <v>0</v>
      </c>
      <c r="AD207" s="65">
        <f t="shared" si="22"/>
        <v>0</v>
      </c>
      <c r="AG207" s="188" t="str">
        <f t="shared" si="25"/>
        <v/>
      </c>
      <c r="AK207" s="65">
        <f t="shared" si="26"/>
        <v>0</v>
      </c>
      <c r="AL207" s="65">
        <f t="shared" si="26"/>
        <v>0</v>
      </c>
    </row>
    <row r="208" spans="1:38" x14ac:dyDescent="0.25">
      <c r="AC208" s="65">
        <f>SUM(AC8:AC207)</f>
        <v>0</v>
      </c>
      <c r="AD208" s="65">
        <f>SUM(AD8:AD207)</f>
        <v>0</v>
      </c>
      <c r="AG208" s="65">
        <f>COUNTIF(AG8:AG207,"Error")</f>
        <v>0</v>
      </c>
      <c r="AK208" s="65">
        <f>SUM(AK8:AK207)</f>
        <v>0</v>
      </c>
      <c r="AL208" s="65">
        <f>SUM(AL8:AL207)</f>
        <v>0</v>
      </c>
    </row>
  </sheetData>
  <sheetProtection algorithmName="SHA-512" hashValue="X4c83SQPsKxvBJgl8gzdXse05MEBLn6dlKFaliTBZ/+sImAz9hgHZJazaUtWgWjabCUPtHqKTJHAVExN+kUblg==" saltValue="lhJ+SjeCH+fWpzGWc8p8Tw==" spinCount="100000" sheet="1" selectLockedCells="1" sort="0" autoFilter="0"/>
  <autoFilter ref="A6:AB6" xr:uid="{00000000-0009-0000-0000-000017000000}"/>
  <mergeCells count="4">
    <mergeCell ref="A5:B5"/>
    <mergeCell ref="AC6:AD6"/>
    <mergeCell ref="AE6:AF6"/>
    <mergeCell ref="E5:F5"/>
  </mergeCells>
  <conditionalFormatting sqref="AA8:AA207">
    <cfRule type="containsErrors" dxfId="323" priority="849">
      <formula>ISERROR(AA8)</formula>
    </cfRule>
  </conditionalFormatting>
  <conditionalFormatting sqref="N6 C7 K5 K7 N8:N1048576">
    <cfRule type="containsErrors" dxfId="322" priority="60">
      <formula>ISERROR(C5)</formula>
    </cfRule>
  </conditionalFormatting>
  <conditionalFormatting sqref="D7">
    <cfRule type="containsErrors" dxfId="321" priority="58">
      <formula>ISERROR(D7)</formula>
    </cfRule>
  </conditionalFormatting>
  <conditionalFormatting sqref="N7">
    <cfRule type="containsErrors" dxfId="320" priority="57">
      <formula>ISERROR(N7)</formula>
    </cfRule>
  </conditionalFormatting>
  <conditionalFormatting sqref="F6">
    <cfRule type="containsErrors" dxfId="319" priority="55">
      <formula>ISERROR(F6)</formula>
    </cfRule>
  </conditionalFormatting>
  <conditionalFormatting sqref="O6 O8:O1048576">
    <cfRule type="containsErrors" dxfId="318" priority="52">
      <formula>ISERROR(O6)</formula>
    </cfRule>
  </conditionalFormatting>
  <conditionalFormatting sqref="O7">
    <cfRule type="containsErrors" dxfId="317" priority="51">
      <formula>ISERROR(O7)</formula>
    </cfRule>
  </conditionalFormatting>
  <conditionalFormatting sqref="Q6">
    <cfRule type="containsErrors" dxfId="316" priority="50">
      <formula>ISERROR(Q6)</formula>
    </cfRule>
  </conditionalFormatting>
  <conditionalFormatting sqref="N5">
    <cfRule type="containsErrors" dxfId="315" priority="47">
      <formula>ISERROR(N5)</formula>
    </cfRule>
  </conditionalFormatting>
  <conditionalFormatting sqref="O5">
    <cfRule type="containsErrors" dxfId="314" priority="46">
      <formula>ISERROR(O5)</formula>
    </cfRule>
  </conditionalFormatting>
  <conditionalFormatting sqref="B3">
    <cfRule type="containsErrors" dxfId="313" priority="45">
      <formula>ISERROR(B3)</formula>
    </cfRule>
  </conditionalFormatting>
  <conditionalFormatting sqref="P8:P207">
    <cfRule type="expression" dxfId="312" priority="28">
      <formula>AND(B8&gt;"", P8="")</formula>
    </cfRule>
  </conditionalFormatting>
  <conditionalFormatting sqref="Q8:Q207">
    <cfRule type="expression" dxfId="311" priority="27">
      <formula>AND(B8&gt;"", Q8="")</formula>
    </cfRule>
  </conditionalFormatting>
  <conditionalFormatting sqref="Y6:Z6">
    <cfRule type="containsErrors" dxfId="310" priority="25">
      <formula>ISERROR(Y6)</formula>
    </cfRule>
  </conditionalFormatting>
  <conditionalFormatting sqref="D8:D207">
    <cfRule type="expression" dxfId="309" priority="24">
      <formula>AND(B8&gt;"",D8="")</formula>
    </cfRule>
  </conditionalFormatting>
  <conditionalFormatting sqref="E8:E207">
    <cfRule type="expression" dxfId="308" priority="23">
      <formula>AND(B8&gt;"",E8="")</formula>
    </cfRule>
  </conditionalFormatting>
  <conditionalFormatting sqref="F8:F207">
    <cfRule type="expression" dxfId="307" priority="22">
      <formula>AND(B8&gt;"",F8="")</formula>
    </cfRule>
  </conditionalFormatting>
  <conditionalFormatting sqref="G8:G207">
    <cfRule type="expression" dxfId="306" priority="21">
      <formula>AND(B8&gt;"",G8="")</formula>
    </cfRule>
  </conditionalFormatting>
  <conditionalFormatting sqref="H8:H207">
    <cfRule type="expression" dxfId="305" priority="20">
      <formula>AND(B8&gt;"",H8="")</formula>
    </cfRule>
  </conditionalFormatting>
  <conditionalFormatting sqref="I8:I207">
    <cfRule type="expression" dxfId="304" priority="19">
      <formula>AND(B8&gt;"",I8="")</formula>
    </cfRule>
  </conditionalFormatting>
  <conditionalFormatting sqref="V8:V207">
    <cfRule type="expression" dxfId="303" priority="16">
      <formula>AND(B8&gt;"",V8="")</formula>
    </cfRule>
  </conditionalFormatting>
  <conditionalFormatting sqref="W8:W207">
    <cfRule type="expression" dxfId="302" priority="15">
      <formula>AND(B8&gt;"",W8="")</formula>
    </cfRule>
  </conditionalFormatting>
  <conditionalFormatting sqref="X8:X207">
    <cfRule type="expression" dxfId="301" priority="14">
      <formula>AND(B8&gt;"",X8="")</formula>
    </cfRule>
  </conditionalFormatting>
  <conditionalFormatting sqref="Y8:Y207">
    <cfRule type="expression" dxfId="300" priority="13">
      <formula>AND(B8&gt;"",Y8="")</formula>
    </cfRule>
  </conditionalFormatting>
  <conditionalFormatting sqref="D5">
    <cfRule type="containsErrors" dxfId="299" priority="12">
      <formula>ISERROR(D5)</formula>
    </cfRule>
  </conditionalFormatting>
  <conditionalFormatting sqref="Z8:Z207">
    <cfRule type="containsErrors" dxfId="298" priority="11">
      <formula>ISERROR(Z8)</formula>
    </cfRule>
  </conditionalFormatting>
  <conditionalFormatting sqref="L26:L207">
    <cfRule type="expression" dxfId="297" priority="9">
      <formula>AND(B26&gt;0,L26="")</formula>
    </cfRule>
  </conditionalFormatting>
  <conditionalFormatting sqref="J8:J207">
    <cfRule type="expression" dxfId="296" priority="8">
      <formula>AND(B8&gt;0,J8="")</formula>
    </cfRule>
  </conditionalFormatting>
  <conditionalFormatting sqref="K8:K207">
    <cfRule type="expression" dxfId="295" priority="7">
      <formula>AND(B8&gt;0,K8="")</formula>
    </cfRule>
  </conditionalFormatting>
  <conditionalFormatting sqref="E5">
    <cfRule type="expression" dxfId="294" priority="3">
      <formula>E5="Error in HVAC type - please correct"</formula>
    </cfRule>
    <cfRule type="expression" dxfId="293" priority="4">
      <formula>E5="Error in Proposed Measure - please correct"</formula>
    </cfRule>
    <cfRule type="expression" dxfId="292" priority="5">
      <formula>E5="Error in Project Costs - please correct"</formula>
    </cfRule>
  </conditionalFormatting>
  <conditionalFormatting sqref="L8:L207">
    <cfRule type="expression" dxfId="291" priority="1">
      <formula>AND(B8&gt;0,L8="")</formula>
    </cfRule>
  </conditionalFormatting>
  <conditionalFormatting sqref="M8:M207">
    <cfRule type="expression" dxfId="290" priority="1786">
      <formula>AG8="Error"</formula>
    </cfRule>
    <cfRule type="expression" dxfId="289" priority="1787">
      <formula>AND(B8&gt;"",M8="")</formula>
    </cfRule>
  </conditionalFormatting>
  <dataValidations count="4">
    <dataValidation type="list" allowBlank="1" showInputMessage="1" showErrorMessage="1" sqref="P7:Q207" xr:uid="{00000000-0002-0000-1700-000000000000}">
      <formula1>INDIRECT(N7)</formula1>
    </dataValidation>
    <dataValidation type="list" allowBlank="1" showInputMessage="1" showErrorMessage="1" sqref="L7:L207" xr:uid="{00000000-0002-0000-1700-000001000000}">
      <formula1>$AE$8:$AE$9</formula1>
    </dataValidation>
    <dataValidation type="list" allowBlank="1" showInputMessage="1" showErrorMessage="1" sqref="S7:T32" xr:uid="{00000000-0002-0000-1700-000002000000}">
      <formula1>#REF!</formula1>
    </dataValidation>
    <dataValidation type="textLength" operator="lessThanOrEqual" allowBlank="1" showInputMessage="1" showErrorMessage="1" errorTitle="Maximum Character Limit" error="Please enter less than 50 characters. " sqref="W8:W207" xr:uid="{00000000-0002-0000-1700-000003000000}">
      <formula1>50</formula1>
    </dataValidation>
  </dataValidations>
  <hyperlinks>
    <hyperlink ref="A5" location="'Project Summary'!B9" tooltip="Back to Project Summary" display="Back to Project Summary" xr:uid="{00000000-0004-0000-1700-000000000000}"/>
  </hyperlinks>
  <pageMargins left="0.7" right="0.7" top="0.75" bottom="0.75" header="0.3" footer="0.3"/>
  <pageSetup orientation="portrait" r:id="rId1"/>
  <headerFooter>
    <oddFooter>&amp;C_x000D_&amp;1#&amp;"Calibri"&amp;22&amp;K0073CF INTERNAL</oddFooter>
  </headerFooter>
  <extLst>
    <ext xmlns:x14="http://schemas.microsoft.com/office/spreadsheetml/2009/9/main" uri="{78C0D931-6437-407d-A8EE-F0AAD7539E65}">
      <x14:conditionalFormattings>
        <x14:conditionalFormatting xmlns:xm="http://schemas.microsoft.com/office/excel/2006/main">
          <x14:cfRule type="containsErrors" priority="54" stopIfTrue="1" id="{148F4D73-065F-4CC2-A507-2F7E53A90052}">
            <xm:f>ISERROR('Unitary Air Conditioner'!V1)</xm:f>
            <x14:dxf>
              <font>
                <color theme="0"/>
              </font>
            </x14:dxf>
          </x14:cfRule>
          <xm:sqref>Y6:Z6 AA1:AA3 AA1048575:AA1048576</xm:sqref>
        </x14:conditionalFormatting>
        <x14:conditionalFormatting xmlns:xm="http://schemas.microsoft.com/office/excel/2006/main">
          <x14:cfRule type="containsErrors" priority="44" id="{9CD8E9C3-F033-43ED-AF9A-0991E56B7912}">
            <xm:f>ISERROR('One for One Replacements'!W6)</xm:f>
            <x14:dxf>
              <font>
                <color theme="0"/>
              </font>
            </x14:dxf>
          </x14:cfRule>
          <xm:sqref>V6:W6</xm:sqref>
        </x14:conditionalFormatting>
        <x14:conditionalFormatting xmlns:xm="http://schemas.microsoft.com/office/excel/2006/main">
          <x14:cfRule type="containsErrors" priority="42" id="{A2684D44-8060-4C7C-9C6D-70F70FB57634}">
            <xm:f>ISERROR('https://consolidatededison.sharepoint.com/Users/GolinoC/Desktop/coned/corp/Users/smithna/AppData/Local/Temp/[Con Edison CI Gas Tool v1.2.xlsx]Pre Rinse Spray Valve'!#REF!)</xm:f>
            <x14:dxf>
              <font>
                <color theme="0"/>
              </font>
            </x14:dxf>
          </x14:cfRule>
          <xm:sqref>V5:X5</xm:sqref>
        </x14:conditionalFormatting>
        <x14:conditionalFormatting xmlns:xm="http://schemas.microsoft.com/office/excel/2006/main">
          <x14:cfRule type="containsErrors" priority="114" id="{9CD8E9C3-F033-43ED-AF9A-0991E56B7912}">
            <xm:f>ISERROR('One for One Replacements'!Z6)</xm:f>
            <x14:dxf>
              <font>
                <color theme="0"/>
              </font>
            </x14:dxf>
          </x14:cfRule>
          <xm:sqref>X6</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00000000-0002-0000-1700-000004000000}">
          <x14:formula1>
            <xm:f>'HVAC Picklist'!$F$31:$F$32</xm:f>
          </x14:formula1>
          <xm:sqref>U7:U32</xm:sqref>
        </x14:dataValidation>
        <x14:dataValidation type="list" allowBlank="1" showInputMessage="1" showErrorMessage="1" xr:uid="{00000000-0002-0000-1700-000005000000}">
          <x14:formula1>
            <xm:f>'HVAC Picklist'!$A$2:$A$61</xm:f>
          </x14:formula1>
          <xm:sqref>M7:M207</xm:sqref>
        </x14:dataValidation>
        <x14:dataValidation type="list" allowBlank="1" showInputMessage="1" showErrorMessage="1" xr:uid="{00000000-0002-0000-1700-000006000000}">
          <x14:formula1>
            <xm:f>'Measure&amp;Incentive Picklist'!$E$32:$E$35</xm:f>
          </x14:formula1>
          <xm:sqref>B7</xm:sqref>
        </x14:dataValidation>
        <x14:dataValidation type="list" allowBlank="1" showInputMessage="1" showErrorMessage="1" xr:uid="{00000000-0002-0000-1700-000007000000}">
          <x14:formula1>
            <xm:f>'Measure&amp;Incentive Picklist'!$E$32:$E$36</xm:f>
          </x14:formula1>
          <xm:sqref>B8:B207</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8"/>
  <dimension ref="A1:AJ33"/>
  <sheetViews>
    <sheetView zoomScale="90" zoomScaleNormal="90" workbookViewId="0">
      <pane xSplit="4" ySplit="7" topLeftCell="E8" activePane="bottomRight" state="frozen"/>
      <selection pane="topRight" activeCell="H1" sqref="H1"/>
      <selection pane="bottomLeft" activeCell="A9" sqref="A9"/>
      <selection pane="bottomRight" activeCell="B8" sqref="B8"/>
    </sheetView>
  </sheetViews>
  <sheetFormatPr defaultColWidth="9.140625" defaultRowHeight="15" x14ac:dyDescent="0.25"/>
  <cols>
    <col min="1" max="1" width="6.5703125" style="65" customWidth="1"/>
    <col min="2" max="2" width="73.85546875" style="65" customWidth="1"/>
    <col min="3" max="3" width="17.85546875" style="66" hidden="1" customWidth="1"/>
    <col min="4" max="4" width="35" style="65" customWidth="1"/>
    <col min="5" max="5" width="12.85546875" style="66" customWidth="1"/>
    <col min="6" max="6" width="21.85546875" style="118" customWidth="1"/>
    <col min="7" max="7" width="25.5703125" style="66" customWidth="1"/>
    <col min="8" max="8" width="14.5703125" style="66" customWidth="1"/>
    <col min="9" max="9" width="19.140625" style="66" customWidth="1"/>
    <col min="10" max="11" width="12.85546875" style="66" customWidth="1"/>
    <col min="12" max="12" width="32" style="109" customWidth="1"/>
    <col min="13" max="14" width="32" style="109" hidden="1" customWidth="1"/>
    <col min="15" max="16" width="17.5703125" style="66" customWidth="1"/>
    <col min="17" max="17" width="31.85546875" style="65" bestFit="1" customWidth="1"/>
    <col min="18" max="19" width="15.140625" style="65" hidden="1" customWidth="1"/>
    <col min="20" max="20" width="31" style="65" customWidth="1"/>
    <col min="21" max="21" width="26.42578125" style="65" bestFit="1" customWidth="1"/>
    <col min="22" max="22" width="17" style="65" hidden="1" customWidth="1"/>
    <col min="23" max="23" width="11.42578125" style="65" hidden="1" customWidth="1"/>
    <col min="24" max="25" width="14.140625" style="65" hidden="1" customWidth="1"/>
    <col min="26" max="26" width="15.140625" style="65" customWidth="1"/>
    <col min="27" max="27" width="16.85546875" style="65" customWidth="1"/>
    <col min="28" max="28" width="17.42578125" style="72" customWidth="1"/>
    <col min="29" max="30" width="18.140625" style="72" customWidth="1"/>
    <col min="31" max="31" width="17.140625" style="72" customWidth="1"/>
    <col min="32" max="32" width="61.85546875" style="65" customWidth="1"/>
    <col min="33" max="33" width="11.140625" style="65" hidden="1" customWidth="1"/>
    <col min="34" max="34" width="13.42578125" style="65" hidden="1" customWidth="1"/>
    <col min="35" max="35" width="29.42578125" style="65" hidden="1" customWidth="1"/>
    <col min="36" max="36" width="9.140625" style="65" hidden="1" customWidth="1"/>
    <col min="37" max="16384" width="9.140625" style="65"/>
  </cols>
  <sheetData>
    <row r="1" spans="1:36" x14ac:dyDescent="0.25">
      <c r="A1" s="96" t="s">
        <v>104</v>
      </c>
      <c r="B1" s="96"/>
      <c r="C1" s="97"/>
      <c r="D1" s="86">
        <f>Acct_No</f>
        <v>0</v>
      </c>
      <c r="L1" s="117"/>
      <c r="M1" s="117"/>
      <c r="N1" s="117"/>
    </row>
    <row r="2" spans="1:36" x14ac:dyDescent="0.25">
      <c r="A2" s="96" t="s">
        <v>111</v>
      </c>
      <c r="B2" s="96"/>
      <c r="C2" s="97"/>
      <c r="D2" s="434">
        <f>SiteAddress</f>
        <v>0</v>
      </c>
      <c r="L2" s="117"/>
      <c r="M2" s="117"/>
      <c r="N2" s="117"/>
    </row>
    <row r="3" spans="1:36" x14ac:dyDescent="0.25">
      <c r="A3" s="100"/>
      <c r="B3" s="108"/>
      <c r="D3" s="87"/>
    </row>
    <row r="4" spans="1:36" ht="23.25" x14ac:dyDescent="0.25">
      <c r="A4" s="103" t="s">
        <v>468</v>
      </c>
    </row>
    <row r="5" spans="1:36" ht="25.5" customHeight="1" thickBot="1" x14ac:dyDescent="0.3">
      <c r="A5" s="546" t="s">
        <v>121</v>
      </c>
      <c r="B5" s="546"/>
      <c r="C5" s="108"/>
      <c r="D5" s="99" t="s">
        <v>11</v>
      </c>
      <c r="F5" s="119"/>
      <c r="Q5" s="66"/>
      <c r="R5" s="66"/>
      <c r="S5" s="66"/>
      <c r="T5" s="66"/>
      <c r="U5" s="66"/>
      <c r="Z5" s="66"/>
      <c r="AA5" s="66"/>
      <c r="AB5" s="66"/>
      <c r="AC5" s="80"/>
      <c r="AD5" s="80"/>
    </row>
    <row r="6" spans="1:36" ht="30.75" thickBot="1" x14ac:dyDescent="0.3">
      <c r="A6" s="91" t="s">
        <v>123</v>
      </c>
      <c r="B6" s="92" t="s">
        <v>247</v>
      </c>
      <c r="C6" s="92" t="s">
        <v>129</v>
      </c>
      <c r="D6" s="67" t="s">
        <v>130</v>
      </c>
      <c r="E6" s="67" t="s">
        <v>263</v>
      </c>
      <c r="F6" s="120" t="s">
        <v>461</v>
      </c>
      <c r="G6" s="67" t="s">
        <v>462</v>
      </c>
      <c r="H6" s="67" t="s">
        <v>469</v>
      </c>
      <c r="I6" s="67" t="s">
        <v>458</v>
      </c>
      <c r="J6" s="67" t="s">
        <v>407</v>
      </c>
      <c r="K6" s="67" t="s">
        <v>414</v>
      </c>
      <c r="L6" s="110" t="s">
        <v>309</v>
      </c>
      <c r="M6" s="110" t="s">
        <v>470</v>
      </c>
      <c r="N6" s="110" t="s">
        <v>471</v>
      </c>
      <c r="O6" s="67" t="s">
        <v>464</v>
      </c>
      <c r="P6" s="67" t="s">
        <v>472</v>
      </c>
      <c r="Q6" s="67" t="s">
        <v>136</v>
      </c>
      <c r="R6" s="67" t="s">
        <v>137</v>
      </c>
      <c r="S6" s="67" t="s">
        <v>317</v>
      </c>
      <c r="T6" s="67" t="s">
        <v>465</v>
      </c>
      <c r="U6" s="67" t="s">
        <v>318</v>
      </c>
      <c r="V6" s="67"/>
      <c r="W6" s="67"/>
      <c r="X6" s="67"/>
      <c r="Y6" s="67"/>
      <c r="Z6" s="67" t="s">
        <v>144</v>
      </c>
      <c r="AA6" s="67" t="s">
        <v>145</v>
      </c>
      <c r="AB6" s="81" t="s">
        <v>146</v>
      </c>
      <c r="AC6" s="81" t="s">
        <v>147</v>
      </c>
      <c r="AD6" s="81" t="s">
        <v>253</v>
      </c>
      <c r="AE6" s="81" t="s">
        <v>149</v>
      </c>
      <c r="AF6" s="93" t="s">
        <v>97</v>
      </c>
      <c r="AG6" s="547" t="s">
        <v>152</v>
      </c>
      <c r="AH6" s="548"/>
      <c r="AI6" s="548" t="s">
        <v>393</v>
      </c>
      <c r="AJ6" s="548"/>
    </row>
    <row r="7" spans="1:36" s="111" customFormat="1" x14ac:dyDescent="0.25">
      <c r="A7" s="75">
        <v>0</v>
      </c>
      <c r="B7" s="68" t="s">
        <v>473</v>
      </c>
      <c r="C7" s="75" t="e">
        <f>VLOOKUP(B7,'Measure&amp;Incentive Picklist'!E:J,2,FALSE)</f>
        <v>#N/A</v>
      </c>
      <c r="D7" s="68" t="s">
        <v>311</v>
      </c>
      <c r="E7" s="75">
        <v>2</v>
      </c>
      <c r="F7" s="121">
        <v>3</v>
      </c>
      <c r="G7" s="75">
        <v>34.200000000000003</v>
      </c>
      <c r="H7" s="75">
        <v>8.5</v>
      </c>
      <c r="I7" s="75">
        <v>18.2</v>
      </c>
      <c r="J7" s="75">
        <v>13.85</v>
      </c>
      <c r="K7" s="75">
        <v>5</v>
      </c>
      <c r="L7" s="219">
        <v>1</v>
      </c>
      <c r="M7" s="116"/>
      <c r="N7" s="116"/>
      <c r="O7" s="75" t="s">
        <v>401</v>
      </c>
      <c r="P7" s="75" t="s">
        <v>336</v>
      </c>
      <c r="Q7" s="68" t="s">
        <v>207</v>
      </c>
      <c r="R7" s="68" t="str">
        <f>VLOOKUP(Q7,'HVAC Picklist'!$A$2:$C$61,3,FALSE)</f>
        <v>Small_H</v>
      </c>
      <c r="S7" s="68" t="str">
        <f>VLOOKUP(Q7,'HVAC Picklist'!$A$2:$D$61,4,FALSE)</f>
        <v>Large_V</v>
      </c>
      <c r="T7" s="68" t="s">
        <v>322</v>
      </c>
      <c r="U7" s="68" t="s">
        <v>322</v>
      </c>
      <c r="V7" s="68"/>
      <c r="W7" s="68"/>
      <c r="X7" s="68"/>
      <c r="Y7" s="68"/>
      <c r="Z7" s="68" t="s">
        <v>163</v>
      </c>
      <c r="AA7" s="68" t="s">
        <v>164</v>
      </c>
      <c r="AB7" s="82">
        <v>1000</v>
      </c>
      <c r="AC7" s="82">
        <v>5000</v>
      </c>
      <c r="AD7" s="82">
        <f>$AB7+$AC7</f>
        <v>6000</v>
      </c>
      <c r="AE7" s="95" t="e">
        <f>VLOOKUP($B7,'Measure&amp;Incentive Picklist'!$E:$J,5,FALSE)*E7*F7</f>
        <v>#N/A</v>
      </c>
      <c r="AF7" s="68" t="s">
        <v>165</v>
      </c>
      <c r="AG7" s="111" t="s">
        <v>272</v>
      </c>
      <c r="AH7" s="111" t="s">
        <v>167</v>
      </c>
      <c r="AI7" s="68" t="s">
        <v>397</v>
      </c>
      <c r="AJ7" s="68" t="s">
        <v>410</v>
      </c>
    </row>
    <row r="8" spans="1:36" ht="15" customHeight="1" x14ac:dyDescent="0.25">
      <c r="A8" s="66">
        <v>1</v>
      </c>
      <c r="B8" s="69"/>
      <c r="C8" s="66" t="str">
        <f>IF(B8="","",VLOOKUP(B8,'Measure&amp;Incentive Picklist'!E:J,2,FALSE))</f>
        <v/>
      </c>
      <c r="D8" s="69"/>
      <c r="E8" s="70"/>
      <c r="F8" s="84"/>
      <c r="G8" s="70"/>
      <c r="H8" s="70"/>
      <c r="I8" s="70"/>
      <c r="J8" s="70"/>
      <c r="K8" s="70"/>
      <c r="L8" s="220"/>
      <c r="M8" s="224" t="str">
        <f>IF('Project Summary'!$D$9-L8 = 'Project Summary'!$D$9, "", ('Project Summary'!$D$9-L8)/365)</f>
        <v/>
      </c>
      <c r="N8" s="223" t="str">
        <f>IF(OR(B8="",L8=""),"",IF(M8&gt;=VLOOKUP(B8,'Measure&amp;Incentive Picklist'!E:N,8,FALSE)*1.25,"Special Circumstance",IF(AND(M8&gt;VLOOKUP(B8,'Measure&amp;Incentive Picklist'!E:N,8,FALSE),M8&lt;VLOOKUP(B8,'Measure&amp;Incentive Picklist'!E:N,8,FALSE)*1.25),"Normal Replacement",IF(AND(M8&lt;VLOOKUP(B8,'Measure&amp;Incentive Picklist'!E:N,8,FALSE),M8&gt;0),"Early Replacement",IF(M8=0,"Normal Replacement","")))))</f>
        <v/>
      </c>
      <c r="O8" s="70"/>
      <c r="P8" s="70"/>
      <c r="Q8" s="69"/>
      <c r="R8" s="65" t="e">
        <f>VLOOKUP(Q8,'HVAC Picklist'!$A$2:$C$61,3,FALSE)</f>
        <v>#N/A</v>
      </c>
      <c r="S8" s="65" t="e">
        <f>VLOOKUP(Q8,'HVAC Picklist'!$A$2:$D$61,4,FALSE)</f>
        <v>#N/A</v>
      </c>
      <c r="T8" s="69"/>
      <c r="U8" s="83"/>
      <c r="Z8" s="69"/>
      <c r="AA8" s="69"/>
      <c r="AB8" s="71"/>
      <c r="AC8" s="71"/>
      <c r="AD8" s="72" t="str">
        <f>IF(AND(AB8="",AC8=""),"",$AB8+$AC8)</f>
        <v/>
      </c>
      <c r="AE8" s="85" t="str">
        <f>IF(B8="","",VLOOKUP($B8,'Measure&amp;Incentive Picklist'!$E:$J,5,FALSE)*E8*F8)</f>
        <v/>
      </c>
      <c r="AF8" s="127"/>
      <c r="AG8" s="65">
        <f>IF(OR(B8&gt;"",D8&gt;0,E8&gt;0,F8&gt;0,G8&gt;0,H8&gt;0,I8&gt;0,K8&gt;0,J8&gt;0,L8&gt;0,O8&gt;0,P8&gt;0,Q8&gt;"",T8&gt;"",Z8&gt;0,AA8&gt;0,AB8&gt;0,AC8&gt;0,AF8&gt;0,U8&gt;0),1,0)</f>
        <v>0</v>
      </c>
      <c r="AH8" s="65">
        <f>IF(ISERROR(AG8),1,0)</f>
        <v>0</v>
      </c>
      <c r="AI8" s="65" t="s">
        <v>399</v>
      </c>
      <c r="AJ8" s="65" t="s">
        <v>335</v>
      </c>
    </row>
    <row r="9" spans="1:36" x14ac:dyDescent="0.25">
      <c r="A9" s="66">
        <f>A8+1</f>
        <v>2</v>
      </c>
      <c r="B9" s="69"/>
      <c r="C9" s="66" t="str">
        <f>IF(B9="","",VLOOKUP(B9,'Measure&amp;Incentive Picklist'!E:J,2,FALSE))</f>
        <v/>
      </c>
      <c r="D9" s="69"/>
      <c r="E9" s="70"/>
      <c r="F9" s="84"/>
      <c r="G9" s="70"/>
      <c r="H9" s="70"/>
      <c r="I9" s="70"/>
      <c r="J9" s="70"/>
      <c r="K9" s="70"/>
      <c r="L9" s="220"/>
      <c r="M9" s="224" t="str">
        <f>IF('Project Summary'!$D$9-L9 = 'Project Summary'!$D$9, "", ('Project Summary'!$D$9-L9)/365)</f>
        <v/>
      </c>
      <c r="N9" s="223" t="str">
        <f>IF(OR(B9="",L9=""),"",IF(M9&gt;=VLOOKUP(B9,'Measure&amp;Incentive Picklist'!E:N,8,FALSE)*1.25,"Special Circumstance",IF(AND(M9&gt;VLOOKUP(B9,'Measure&amp;Incentive Picklist'!E:N,8,FALSE),M9&lt;VLOOKUP(B9,'Measure&amp;Incentive Picklist'!E:N,8,FALSE)*1.25),"Normal Replacement",IF(AND(M9&lt;VLOOKUP(B9,'Measure&amp;Incentive Picklist'!E:N,8,FALSE),M9&gt;0),"Early Replacement",IF(M9=0,"Normal Replacement","")))))</f>
        <v/>
      </c>
      <c r="O9" s="70"/>
      <c r="P9" s="70"/>
      <c r="Q9" s="69"/>
      <c r="R9" s="65" t="e">
        <f>VLOOKUP(Q9,'HVAC Picklist'!$A$2:$C$61,3,FALSE)</f>
        <v>#N/A</v>
      </c>
      <c r="S9" s="65" t="e">
        <f>VLOOKUP(Q9,'HVAC Picklist'!$A$2:$D$61,4,FALSE)</f>
        <v>#N/A</v>
      </c>
      <c r="T9" s="69"/>
      <c r="U9" s="83"/>
      <c r="Z9" s="69"/>
      <c r="AA9" s="69"/>
      <c r="AB9" s="71"/>
      <c r="AC9" s="71"/>
      <c r="AD9" s="72" t="str">
        <f t="shared" ref="AD9:AD32" si="0">IF(AND(AB9="",AC9=""),"",$AB9+$AC9)</f>
        <v/>
      </c>
      <c r="AE9" s="85" t="str">
        <f>IF(B9="","",VLOOKUP($B9,'Measure&amp;Incentive Picklist'!$E:$J,5,FALSE)*E9*F9)</f>
        <v/>
      </c>
      <c r="AF9" s="127"/>
      <c r="AG9" s="65">
        <f t="shared" ref="AG9:AG32" si="1">IF(OR(B9&gt;"",D9&gt;0,E9&gt;0,F9&gt;0,G9&gt;0,H9&gt;0,I9&gt;0,K9&gt;0,J9&gt;0,L9&gt;0,O9&gt;0,P9&gt;0,Q9&gt;"",T9&gt;"",Z9&gt;0,AA9&gt;0,AB9&gt;0,AC9&gt;0,AF9&gt;0,U9&gt;0),1,0)</f>
        <v>0</v>
      </c>
      <c r="AH9" s="65">
        <f t="shared" ref="AH9:AH32" si="2">IF(ISERROR(AG9),1,0)</f>
        <v>0</v>
      </c>
      <c r="AI9" s="65" t="s">
        <v>401</v>
      </c>
      <c r="AJ9" s="65" t="s">
        <v>336</v>
      </c>
    </row>
    <row r="10" spans="1:36" x14ac:dyDescent="0.25">
      <c r="A10" s="66">
        <f t="shared" ref="A10:A32" si="3">A9+1</f>
        <v>3</v>
      </c>
      <c r="B10" s="69"/>
      <c r="C10" s="66" t="str">
        <f>IF(B10="","",VLOOKUP(B10,'Measure&amp;Incentive Picklist'!E:J,2,FALSE))</f>
        <v/>
      </c>
      <c r="D10" s="69"/>
      <c r="E10" s="70"/>
      <c r="F10" s="84"/>
      <c r="G10" s="70"/>
      <c r="H10" s="70"/>
      <c r="I10" s="70"/>
      <c r="J10" s="70"/>
      <c r="K10" s="70"/>
      <c r="L10" s="220"/>
      <c r="M10" s="224" t="str">
        <f>IF('Project Summary'!$D$9-L10 = 'Project Summary'!$D$9, "", ('Project Summary'!$D$9-L10)/365)</f>
        <v/>
      </c>
      <c r="N10" s="223" t="str">
        <f>IF(OR(B10="",L10=""),"",IF(M10&gt;=VLOOKUP(B10,'Measure&amp;Incentive Picklist'!E:N,8,FALSE)*1.25,"Special Circumstance",IF(AND(M10&gt;VLOOKUP(B10,'Measure&amp;Incentive Picklist'!E:N,8,FALSE),M10&lt;VLOOKUP(B10,'Measure&amp;Incentive Picklist'!E:N,8,FALSE)*1.25),"Normal Replacement",IF(AND(M10&lt;VLOOKUP(B10,'Measure&amp;Incentive Picklist'!E:N,8,FALSE),M10&gt;0),"Early Replacement",IF(M10=0,"Normal Replacement","")))))</f>
        <v/>
      </c>
      <c r="O10" s="70"/>
      <c r="P10" s="70"/>
      <c r="Q10" s="69"/>
      <c r="R10" s="65" t="e">
        <f>VLOOKUP(Q10,'HVAC Picklist'!$A$2:$C$61,3,FALSE)</f>
        <v>#N/A</v>
      </c>
      <c r="S10" s="65" t="e">
        <f>VLOOKUP(Q10,'HVAC Picklist'!$A$2:$D$61,4,FALSE)</f>
        <v>#N/A</v>
      </c>
      <c r="T10" s="69"/>
      <c r="U10" s="83"/>
      <c r="Z10" s="69"/>
      <c r="AA10" s="69"/>
      <c r="AB10" s="71"/>
      <c r="AC10" s="71"/>
      <c r="AD10" s="72" t="str">
        <f t="shared" si="0"/>
        <v/>
      </c>
      <c r="AE10" s="85" t="str">
        <f>IF(B10="","",VLOOKUP($B10,'Measure&amp;Incentive Picklist'!$E:$J,5,FALSE)*E10*F10)</f>
        <v/>
      </c>
      <c r="AF10" s="127"/>
      <c r="AG10" s="65">
        <f t="shared" si="1"/>
        <v>0</v>
      </c>
      <c r="AH10" s="65">
        <f t="shared" si="2"/>
        <v>0</v>
      </c>
    </row>
    <row r="11" spans="1:36" x14ac:dyDescent="0.25">
      <c r="A11" s="66">
        <f t="shared" si="3"/>
        <v>4</v>
      </c>
      <c r="B11" s="69"/>
      <c r="C11" s="66" t="str">
        <f>IF(B11="","",VLOOKUP(B11,'Measure&amp;Incentive Picklist'!E:J,2,FALSE))</f>
        <v/>
      </c>
      <c r="D11" s="69"/>
      <c r="E11" s="70"/>
      <c r="F11" s="84"/>
      <c r="G11" s="70"/>
      <c r="H11" s="70"/>
      <c r="I11" s="70"/>
      <c r="J11" s="70"/>
      <c r="K11" s="70"/>
      <c r="L11" s="220"/>
      <c r="M11" s="224" t="str">
        <f>IF('Project Summary'!$D$9-L11 = 'Project Summary'!$D$9, "", ('Project Summary'!$D$9-L11)/365)</f>
        <v/>
      </c>
      <c r="N11" s="223" t="str">
        <f>IF(OR(B11="",L11=""),"",IF(M11&gt;=VLOOKUP(B11,'Measure&amp;Incentive Picklist'!E:N,8,FALSE)*1.25,"Special Circumstance",IF(AND(M11&gt;VLOOKUP(B11,'Measure&amp;Incentive Picklist'!E:N,8,FALSE),M11&lt;VLOOKUP(B11,'Measure&amp;Incentive Picklist'!E:N,8,FALSE)*1.25),"Normal Replacement",IF(AND(M11&lt;VLOOKUP(B11,'Measure&amp;Incentive Picklist'!E:N,8,FALSE),M11&gt;0),"Early Replacement",IF(M11=0,"Normal Replacement","")))))</f>
        <v/>
      </c>
      <c r="O11" s="70"/>
      <c r="P11" s="70"/>
      <c r="Q11" s="69"/>
      <c r="R11" s="65" t="e">
        <f>VLOOKUP(Q11,'HVAC Picklist'!$A$2:$C$61,3,FALSE)</f>
        <v>#N/A</v>
      </c>
      <c r="S11" s="65" t="e">
        <f>VLOOKUP(Q11,'HVAC Picklist'!$A$2:$D$61,4,FALSE)</f>
        <v>#N/A</v>
      </c>
      <c r="T11" s="69"/>
      <c r="U11" s="83"/>
      <c r="Z11" s="69"/>
      <c r="AA11" s="69"/>
      <c r="AB11" s="71"/>
      <c r="AC11" s="71"/>
      <c r="AD11" s="72" t="str">
        <f t="shared" si="0"/>
        <v/>
      </c>
      <c r="AE11" s="85" t="str">
        <f>IF(B11="","",VLOOKUP($B11,'Measure&amp;Incentive Picklist'!$E:$J,5,FALSE)*E11*F11)</f>
        <v/>
      </c>
      <c r="AF11" s="127"/>
      <c r="AG11" s="65">
        <f t="shared" si="1"/>
        <v>0</v>
      </c>
      <c r="AH11" s="65">
        <f t="shared" si="2"/>
        <v>0</v>
      </c>
    </row>
    <row r="12" spans="1:36" x14ac:dyDescent="0.25">
      <c r="A12" s="66">
        <f t="shared" si="3"/>
        <v>5</v>
      </c>
      <c r="B12" s="69"/>
      <c r="C12" s="66" t="str">
        <f>IF(B12="","",VLOOKUP(B12,'Measure&amp;Incentive Picklist'!E:J,2,FALSE))</f>
        <v/>
      </c>
      <c r="D12" s="69"/>
      <c r="E12" s="70"/>
      <c r="F12" s="84"/>
      <c r="G12" s="70"/>
      <c r="H12" s="70"/>
      <c r="I12" s="70"/>
      <c r="J12" s="70"/>
      <c r="K12" s="70"/>
      <c r="L12" s="220"/>
      <c r="M12" s="224" t="str">
        <f>IF('Project Summary'!$D$9-L12 = 'Project Summary'!$D$9, "", ('Project Summary'!$D$9-L12)/365)</f>
        <v/>
      </c>
      <c r="N12" s="223" t="str">
        <f>IF(OR(B12="",L12=""),"",IF(M12&gt;=VLOOKUP(B12,'Measure&amp;Incentive Picklist'!E:N,8,FALSE)*1.25,"Special Circumstance",IF(AND(M12&gt;VLOOKUP(B12,'Measure&amp;Incentive Picklist'!E:N,8,FALSE),M12&lt;VLOOKUP(B12,'Measure&amp;Incentive Picklist'!E:N,8,FALSE)*1.25),"Normal Replacement",IF(AND(M12&lt;VLOOKUP(B12,'Measure&amp;Incentive Picklist'!E:N,8,FALSE),M12&gt;0),"Early Replacement",IF(M12=0,"Normal Replacement","")))))</f>
        <v/>
      </c>
      <c r="O12" s="70"/>
      <c r="P12" s="70"/>
      <c r="Q12" s="69"/>
      <c r="R12" s="65" t="e">
        <f>VLOOKUP(Q12,'HVAC Picklist'!$A$2:$C$61,3,FALSE)</f>
        <v>#N/A</v>
      </c>
      <c r="S12" s="65" t="e">
        <f>VLOOKUP(Q12,'HVAC Picklist'!$A$2:$D$61,4,FALSE)</f>
        <v>#N/A</v>
      </c>
      <c r="T12" s="69"/>
      <c r="U12" s="83"/>
      <c r="Z12" s="69"/>
      <c r="AA12" s="69"/>
      <c r="AB12" s="71"/>
      <c r="AC12" s="71"/>
      <c r="AD12" s="72" t="str">
        <f t="shared" si="0"/>
        <v/>
      </c>
      <c r="AE12" s="85" t="str">
        <f>IF(B12="","",VLOOKUP($B12,'Measure&amp;Incentive Picklist'!$E:$J,5,FALSE)*E12*F12)</f>
        <v/>
      </c>
      <c r="AF12" s="127"/>
      <c r="AG12" s="65">
        <f t="shared" si="1"/>
        <v>0</v>
      </c>
      <c r="AH12" s="65">
        <f t="shared" si="2"/>
        <v>0</v>
      </c>
    </row>
    <row r="13" spans="1:36" x14ac:dyDescent="0.25">
      <c r="A13" s="66">
        <f t="shared" si="3"/>
        <v>6</v>
      </c>
      <c r="B13" s="69"/>
      <c r="C13" s="66" t="str">
        <f>IF(B13="","",VLOOKUP(B13,'Measure&amp;Incentive Picklist'!E:J,2,FALSE))</f>
        <v/>
      </c>
      <c r="D13" s="69"/>
      <c r="E13" s="70"/>
      <c r="F13" s="84"/>
      <c r="G13" s="70"/>
      <c r="H13" s="70"/>
      <c r="I13" s="70"/>
      <c r="J13" s="70"/>
      <c r="K13" s="70"/>
      <c r="L13" s="220"/>
      <c r="M13" s="224" t="str">
        <f>IF('Project Summary'!$D$9-L13 = 'Project Summary'!$D$9, "", ('Project Summary'!$D$9-L13)/365)</f>
        <v/>
      </c>
      <c r="N13" s="223" t="str">
        <f>IF(OR(B13="",L13=""),"",IF(M13&gt;=VLOOKUP(B13,'Measure&amp;Incentive Picklist'!E:N,8,FALSE)*1.25,"Special Circumstance",IF(AND(M13&gt;VLOOKUP(B13,'Measure&amp;Incentive Picklist'!E:N,8,FALSE),M13&lt;VLOOKUP(B13,'Measure&amp;Incentive Picklist'!E:N,8,FALSE)*1.25),"Normal Replacement",IF(AND(M13&lt;VLOOKUP(B13,'Measure&amp;Incentive Picklist'!E:N,8,FALSE),M13&gt;0),"Early Replacement",IF(M13=0,"Normal Replacement","")))))</f>
        <v/>
      </c>
      <c r="O13" s="70"/>
      <c r="P13" s="70"/>
      <c r="Q13" s="69"/>
      <c r="R13" s="65" t="e">
        <f>VLOOKUP(Q13,'HVAC Picklist'!$A$2:$C$61,3,FALSE)</f>
        <v>#N/A</v>
      </c>
      <c r="S13" s="65" t="e">
        <f>VLOOKUP(Q13,'HVAC Picklist'!$A$2:$D$61,4,FALSE)</f>
        <v>#N/A</v>
      </c>
      <c r="T13" s="69"/>
      <c r="U13" s="83"/>
      <c r="Z13" s="69"/>
      <c r="AA13" s="69"/>
      <c r="AB13" s="71"/>
      <c r="AC13" s="71"/>
      <c r="AD13" s="72" t="str">
        <f t="shared" si="0"/>
        <v/>
      </c>
      <c r="AE13" s="85" t="str">
        <f>IF(B13="","",VLOOKUP($B13,'Measure&amp;Incentive Picklist'!$E:$J,5,FALSE)*E13*F13)</f>
        <v/>
      </c>
      <c r="AF13" s="127"/>
      <c r="AG13" s="65">
        <f t="shared" si="1"/>
        <v>0</v>
      </c>
      <c r="AH13" s="65">
        <f t="shared" si="2"/>
        <v>0</v>
      </c>
    </row>
    <row r="14" spans="1:36" x14ac:dyDescent="0.25">
      <c r="A14" s="66">
        <f t="shared" si="3"/>
        <v>7</v>
      </c>
      <c r="B14" s="69"/>
      <c r="C14" s="66" t="str">
        <f>IF(B14="","",VLOOKUP(B14,'Measure&amp;Incentive Picklist'!E:J,2,FALSE))</f>
        <v/>
      </c>
      <c r="D14" s="69"/>
      <c r="E14" s="70"/>
      <c r="F14" s="84"/>
      <c r="G14" s="70"/>
      <c r="H14" s="70"/>
      <c r="I14" s="70"/>
      <c r="J14" s="70"/>
      <c r="K14" s="70"/>
      <c r="L14" s="220"/>
      <c r="M14" s="224" t="str">
        <f>IF('Project Summary'!$D$9-L14 = 'Project Summary'!$D$9, "", ('Project Summary'!$D$9-L14)/365)</f>
        <v/>
      </c>
      <c r="N14" s="223" t="str">
        <f>IF(OR(B14="",L14=""),"",IF(M14&gt;=VLOOKUP(B14,'Measure&amp;Incentive Picklist'!E:N,8,FALSE)*1.25,"Special Circumstance",IF(AND(M14&gt;VLOOKUP(B14,'Measure&amp;Incentive Picklist'!E:N,8,FALSE),M14&lt;VLOOKUP(B14,'Measure&amp;Incentive Picklist'!E:N,8,FALSE)*1.25),"Normal Replacement",IF(AND(M14&lt;VLOOKUP(B14,'Measure&amp;Incentive Picklist'!E:N,8,FALSE),M14&gt;0),"Early Replacement",IF(M14=0,"Normal Replacement","")))))</f>
        <v/>
      </c>
      <c r="O14" s="70"/>
      <c r="P14" s="70"/>
      <c r="Q14" s="69"/>
      <c r="R14" s="65" t="e">
        <f>VLOOKUP(Q14,'HVAC Picklist'!$A$2:$C$61,3,FALSE)</f>
        <v>#N/A</v>
      </c>
      <c r="S14" s="65" t="e">
        <f>VLOOKUP(Q14,'HVAC Picklist'!$A$2:$D$61,4,FALSE)</f>
        <v>#N/A</v>
      </c>
      <c r="T14" s="69"/>
      <c r="U14" s="83"/>
      <c r="Z14" s="69"/>
      <c r="AA14" s="69"/>
      <c r="AB14" s="71"/>
      <c r="AC14" s="71"/>
      <c r="AD14" s="72" t="str">
        <f t="shared" si="0"/>
        <v/>
      </c>
      <c r="AE14" s="85" t="str">
        <f>IF(B14="","",VLOOKUP($B14,'Measure&amp;Incentive Picklist'!$E:$J,5,FALSE)*E14*F14)</f>
        <v/>
      </c>
      <c r="AF14" s="127"/>
      <c r="AG14" s="65">
        <f t="shared" si="1"/>
        <v>0</v>
      </c>
      <c r="AH14" s="65">
        <f t="shared" si="2"/>
        <v>0</v>
      </c>
    </row>
    <row r="15" spans="1:36" x14ac:dyDescent="0.25">
      <c r="A15" s="66">
        <f t="shared" si="3"/>
        <v>8</v>
      </c>
      <c r="B15" s="69"/>
      <c r="C15" s="66" t="str">
        <f>IF(B15="","",VLOOKUP(B15,'Measure&amp;Incentive Picklist'!E:J,2,FALSE))</f>
        <v/>
      </c>
      <c r="D15" s="69"/>
      <c r="E15" s="70"/>
      <c r="F15" s="84"/>
      <c r="G15" s="70"/>
      <c r="H15" s="70"/>
      <c r="I15" s="70"/>
      <c r="J15" s="70"/>
      <c r="K15" s="70"/>
      <c r="L15" s="220"/>
      <c r="M15" s="224" t="str">
        <f>IF('Project Summary'!$D$9-L15 = 'Project Summary'!$D$9, "", ('Project Summary'!$D$9-L15)/365)</f>
        <v/>
      </c>
      <c r="N15" s="223" t="str">
        <f>IF(OR(B15="",L15=""),"",IF(M15&gt;=VLOOKUP(B15,'Measure&amp;Incentive Picklist'!E:N,8,FALSE)*1.25,"Special Circumstance",IF(AND(M15&gt;VLOOKUP(B15,'Measure&amp;Incentive Picklist'!E:N,8,FALSE),M15&lt;VLOOKUP(B15,'Measure&amp;Incentive Picklist'!E:N,8,FALSE)*1.25),"Normal Replacement",IF(AND(M15&lt;VLOOKUP(B15,'Measure&amp;Incentive Picklist'!E:N,8,FALSE),M15&gt;0),"Early Replacement",IF(M15=0,"Normal Replacement","")))))</f>
        <v/>
      </c>
      <c r="O15" s="70"/>
      <c r="P15" s="70"/>
      <c r="Q15" s="69"/>
      <c r="R15" s="65" t="e">
        <f>VLOOKUP(Q15,'HVAC Picklist'!$A$2:$C$61,3,FALSE)</f>
        <v>#N/A</v>
      </c>
      <c r="S15" s="65" t="e">
        <f>VLOOKUP(Q15,'HVAC Picklist'!$A$2:$D$61,4,FALSE)</f>
        <v>#N/A</v>
      </c>
      <c r="T15" s="69"/>
      <c r="U15" s="83"/>
      <c r="Z15" s="69"/>
      <c r="AA15" s="69"/>
      <c r="AB15" s="71"/>
      <c r="AC15" s="71"/>
      <c r="AD15" s="72" t="str">
        <f t="shared" si="0"/>
        <v/>
      </c>
      <c r="AE15" s="85" t="str">
        <f>IF(B15="","",VLOOKUP($B15,'Measure&amp;Incentive Picklist'!$E:$J,5,FALSE)*E15*F15)</f>
        <v/>
      </c>
      <c r="AF15" s="127"/>
      <c r="AG15" s="65">
        <f t="shared" si="1"/>
        <v>0</v>
      </c>
      <c r="AH15" s="65">
        <f t="shared" si="2"/>
        <v>0</v>
      </c>
    </row>
    <row r="16" spans="1:36" x14ac:dyDescent="0.25">
      <c r="A16" s="66">
        <f t="shared" si="3"/>
        <v>9</v>
      </c>
      <c r="B16" s="69"/>
      <c r="C16" s="66" t="str">
        <f>IF(B16="","",VLOOKUP(B16,'Measure&amp;Incentive Picklist'!E:J,2,FALSE))</f>
        <v/>
      </c>
      <c r="D16" s="69"/>
      <c r="E16" s="70"/>
      <c r="F16" s="84"/>
      <c r="G16" s="70"/>
      <c r="H16" s="70"/>
      <c r="I16" s="70"/>
      <c r="J16" s="70"/>
      <c r="K16" s="70"/>
      <c r="L16" s="220"/>
      <c r="M16" s="224" t="str">
        <f>IF('Project Summary'!$D$9-L16 = 'Project Summary'!$D$9, "", ('Project Summary'!$D$9-L16)/365)</f>
        <v/>
      </c>
      <c r="N16" s="223" t="str">
        <f>IF(OR(B16="",L16=""),"",IF(M16&gt;=VLOOKUP(B16,'Measure&amp;Incentive Picklist'!E:N,8,FALSE)*1.25,"Special Circumstance",IF(AND(M16&gt;VLOOKUP(B16,'Measure&amp;Incentive Picklist'!E:N,8,FALSE),M16&lt;VLOOKUP(B16,'Measure&amp;Incentive Picklist'!E:N,8,FALSE)*1.25),"Normal Replacement",IF(AND(M16&lt;VLOOKUP(B16,'Measure&amp;Incentive Picklist'!E:N,8,FALSE),M16&gt;0),"Early Replacement",IF(M16=0,"Normal Replacement","")))))</f>
        <v/>
      </c>
      <c r="O16" s="70"/>
      <c r="P16" s="70"/>
      <c r="Q16" s="69"/>
      <c r="R16" s="65" t="e">
        <f>VLOOKUP(Q16,'HVAC Picklist'!$A$2:$C$61,3,FALSE)</f>
        <v>#N/A</v>
      </c>
      <c r="S16" s="65" t="e">
        <f>VLOOKUP(Q16,'HVAC Picklist'!$A$2:$D$61,4,FALSE)</f>
        <v>#N/A</v>
      </c>
      <c r="T16" s="69"/>
      <c r="U16" s="83"/>
      <c r="Z16" s="69"/>
      <c r="AA16" s="69"/>
      <c r="AB16" s="71"/>
      <c r="AC16" s="71"/>
      <c r="AD16" s="72" t="str">
        <f t="shared" si="0"/>
        <v/>
      </c>
      <c r="AE16" s="85" t="str">
        <f>IF(B16="","",VLOOKUP($B16,'Measure&amp;Incentive Picklist'!$E:$J,5,FALSE)*E16*F16)</f>
        <v/>
      </c>
      <c r="AF16" s="127"/>
      <c r="AG16" s="65">
        <f t="shared" si="1"/>
        <v>0</v>
      </c>
      <c r="AH16" s="65">
        <f t="shared" si="2"/>
        <v>0</v>
      </c>
    </row>
    <row r="17" spans="1:34" x14ac:dyDescent="0.25">
      <c r="A17" s="66">
        <f t="shared" si="3"/>
        <v>10</v>
      </c>
      <c r="B17" s="69"/>
      <c r="C17" s="66" t="str">
        <f>IF(B17="","",VLOOKUP(B17,'Measure&amp;Incentive Picklist'!E:J,2,FALSE))</f>
        <v/>
      </c>
      <c r="D17" s="69"/>
      <c r="E17" s="70"/>
      <c r="F17" s="84"/>
      <c r="G17" s="70"/>
      <c r="H17" s="70"/>
      <c r="I17" s="70"/>
      <c r="J17" s="70"/>
      <c r="K17" s="70"/>
      <c r="L17" s="220"/>
      <c r="M17" s="224" t="str">
        <f>IF('Project Summary'!$D$9-L17 = 'Project Summary'!$D$9, "", ('Project Summary'!$D$9-L17)/365)</f>
        <v/>
      </c>
      <c r="N17" s="223" t="str">
        <f>IF(OR(B17="",L17=""),"",IF(M17&gt;=VLOOKUP(B17,'Measure&amp;Incentive Picklist'!E:N,8,FALSE)*1.25,"Special Circumstance",IF(AND(M17&gt;VLOOKUP(B17,'Measure&amp;Incentive Picklist'!E:N,8,FALSE),M17&lt;VLOOKUP(B17,'Measure&amp;Incentive Picklist'!E:N,8,FALSE)*1.25),"Normal Replacement",IF(AND(M17&lt;VLOOKUP(B17,'Measure&amp;Incentive Picklist'!E:N,8,FALSE),M17&gt;0),"Early Replacement",IF(M17=0,"Normal Replacement","")))))</f>
        <v/>
      </c>
      <c r="O17" s="70"/>
      <c r="P17" s="70"/>
      <c r="Q17" s="69"/>
      <c r="R17" s="65" t="e">
        <f>VLOOKUP(Q17,'HVAC Picklist'!$A$2:$C$61,3,FALSE)</f>
        <v>#N/A</v>
      </c>
      <c r="S17" s="65" t="e">
        <f>VLOOKUP(Q17,'HVAC Picklist'!$A$2:$D$61,4,FALSE)</f>
        <v>#N/A</v>
      </c>
      <c r="T17" s="69"/>
      <c r="U17" s="83"/>
      <c r="Z17" s="69"/>
      <c r="AA17" s="69"/>
      <c r="AB17" s="71"/>
      <c r="AC17" s="71"/>
      <c r="AD17" s="72" t="str">
        <f t="shared" si="0"/>
        <v/>
      </c>
      <c r="AE17" s="85" t="str">
        <f>IF(B17="","",VLOOKUP($B17,'Measure&amp;Incentive Picklist'!$E:$J,5,FALSE)*E17*F17)</f>
        <v/>
      </c>
      <c r="AF17" s="127"/>
      <c r="AG17" s="65">
        <f t="shared" si="1"/>
        <v>0</v>
      </c>
      <c r="AH17" s="65">
        <f t="shared" si="2"/>
        <v>0</v>
      </c>
    </row>
    <row r="18" spans="1:34" x14ac:dyDescent="0.25">
      <c r="A18" s="66">
        <f t="shared" si="3"/>
        <v>11</v>
      </c>
      <c r="B18" s="69"/>
      <c r="C18" s="66" t="str">
        <f>IF(B18="","",VLOOKUP(B18,'Measure&amp;Incentive Picklist'!E:J,2,FALSE))</f>
        <v/>
      </c>
      <c r="D18" s="69"/>
      <c r="E18" s="70"/>
      <c r="F18" s="84"/>
      <c r="G18" s="70"/>
      <c r="H18" s="70"/>
      <c r="I18" s="70"/>
      <c r="J18" s="70"/>
      <c r="K18" s="70"/>
      <c r="L18" s="220"/>
      <c r="M18" s="224" t="str">
        <f>IF('Project Summary'!$D$9-L18 = 'Project Summary'!$D$9, "", ('Project Summary'!$D$9-L18)/365)</f>
        <v/>
      </c>
      <c r="N18" s="223" t="str">
        <f>IF(OR(B18="",L18=""),"",IF(M18&gt;=VLOOKUP(B18,'Measure&amp;Incentive Picklist'!E:N,8,FALSE)*1.25,"Special Circumstance",IF(AND(M18&gt;VLOOKUP(B18,'Measure&amp;Incentive Picklist'!E:N,8,FALSE),M18&lt;VLOOKUP(B18,'Measure&amp;Incentive Picklist'!E:N,8,FALSE)*1.25),"Normal Replacement",IF(AND(M18&lt;VLOOKUP(B18,'Measure&amp;Incentive Picklist'!E:N,8,FALSE),M18&gt;0),"Early Replacement",IF(M18=0,"Normal Replacement","")))))</f>
        <v/>
      </c>
      <c r="O18" s="70"/>
      <c r="P18" s="70"/>
      <c r="Q18" s="69"/>
      <c r="R18" s="65" t="e">
        <f>VLOOKUP(Q18,'HVAC Picklist'!$A$2:$C$61,3,FALSE)</f>
        <v>#N/A</v>
      </c>
      <c r="S18" s="65" t="e">
        <f>VLOOKUP(Q18,'HVAC Picklist'!$A$2:$D$61,4,FALSE)</f>
        <v>#N/A</v>
      </c>
      <c r="T18" s="69"/>
      <c r="U18" s="83"/>
      <c r="Z18" s="69"/>
      <c r="AA18" s="69"/>
      <c r="AB18" s="71"/>
      <c r="AC18" s="71"/>
      <c r="AD18" s="72" t="str">
        <f t="shared" si="0"/>
        <v/>
      </c>
      <c r="AE18" s="85" t="str">
        <f>IF(B18="","",VLOOKUP($B18,'Measure&amp;Incentive Picklist'!$E:$J,5,FALSE)*E18*F18)</f>
        <v/>
      </c>
      <c r="AF18" s="127"/>
      <c r="AG18" s="65">
        <f t="shared" si="1"/>
        <v>0</v>
      </c>
      <c r="AH18" s="65">
        <f t="shared" si="2"/>
        <v>0</v>
      </c>
    </row>
    <row r="19" spans="1:34" x14ac:dyDescent="0.25">
      <c r="A19" s="66">
        <f t="shared" si="3"/>
        <v>12</v>
      </c>
      <c r="B19" s="69"/>
      <c r="C19" s="66" t="str">
        <f>IF(B19="","",VLOOKUP(B19,'Measure&amp;Incentive Picklist'!E:J,2,FALSE))</f>
        <v/>
      </c>
      <c r="D19" s="69"/>
      <c r="E19" s="70"/>
      <c r="F19" s="84"/>
      <c r="G19" s="70"/>
      <c r="H19" s="70"/>
      <c r="I19" s="70"/>
      <c r="J19" s="70"/>
      <c r="K19" s="70"/>
      <c r="L19" s="220"/>
      <c r="M19" s="224" t="str">
        <f>IF('Project Summary'!$D$9-L19 = 'Project Summary'!$D$9, "", ('Project Summary'!$D$9-L19)/365)</f>
        <v/>
      </c>
      <c r="N19" s="223" t="str">
        <f>IF(OR(B19="",L19=""),"",IF(M19&gt;=VLOOKUP(B19,'Measure&amp;Incentive Picklist'!E:N,8,FALSE)*1.25,"Special Circumstance",IF(AND(M19&gt;VLOOKUP(B19,'Measure&amp;Incentive Picklist'!E:N,8,FALSE),M19&lt;VLOOKUP(B19,'Measure&amp;Incentive Picklist'!E:N,8,FALSE)*1.25),"Normal Replacement",IF(AND(M19&lt;VLOOKUP(B19,'Measure&amp;Incentive Picklist'!E:N,8,FALSE),M19&gt;0),"Early Replacement",IF(M19=0,"Normal Replacement","")))))</f>
        <v/>
      </c>
      <c r="O19" s="70"/>
      <c r="P19" s="70"/>
      <c r="Q19" s="69"/>
      <c r="R19" s="65" t="e">
        <f>VLOOKUP(Q19,'HVAC Picklist'!$A$2:$C$61,3,FALSE)</f>
        <v>#N/A</v>
      </c>
      <c r="S19" s="65" t="e">
        <f>VLOOKUP(Q19,'HVAC Picklist'!$A$2:$D$61,4,FALSE)</f>
        <v>#N/A</v>
      </c>
      <c r="T19" s="69"/>
      <c r="U19" s="83"/>
      <c r="Z19" s="69"/>
      <c r="AA19" s="69"/>
      <c r="AB19" s="71"/>
      <c r="AC19" s="71"/>
      <c r="AD19" s="72" t="str">
        <f t="shared" si="0"/>
        <v/>
      </c>
      <c r="AE19" s="85" t="str">
        <f>IF(B19="","",VLOOKUP($B19,'Measure&amp;Incentive Picklist'!$E:$J,5,FALSE)*E19*F19)</f>
        <v/>
      </c>
      <c r="AF19" s="127"/>
      <c r="AG19" s="65">
        <f t="shared" si="1"/>
        <v>0</v>
      </c>
      <c r="AH19" s="65">
        <f t="shared" si="2"/>
        <v>0</v>
      </c>
    </row>
    <row r="20" spans="1:34" x14ac:dyDescent="0.25">
      <c r="A20" s="66">
        <f t="shared" si="3"/>
        <v>13</v>
      </c>
      <c r="B20" s="69"/>
      <c r="C20" s="66" t="str">
        <f>IF(B20="","",VLOOKUP(B20,'Measure&amp;Incentive Picklist'!E:J,2,FALSE))</f>
        <v/>
      </c>
      <c r="D20" s="69"/>
      <c r="E20" s="70"/>
      <c r="F20" s="84"/>
      <c r="G20" s="70"/>
      <c r="H20" s="70"/>
      <c r="I20" s="70"/>
      <c r="J20" s="70"/>
      <c r="K20" s="70"/>
      <c r="L20" s="220"/>
      <c r="M20" s="224" t="str">
        <f>IF('Project Summary'!$D$9-L20 = 'Project Summary'!$D$9, "", ('Project Summary'!$D$9-L20)/365)</f>
        <v/>
      </c>
      <c r="N20" s="223" t="str">
        <f>IF(OR(B20="",L20=""),"",IF(M20&gt;=VLOOKUP(B20,'Measure&amp;Incentive Picklist'!E:N,8,FALSE)*1.25,"Special Circumstance",IF(AND(M20&gt;VLOOKUP(B20,'Measure&amp;Incentive Picklist'!E:N,8,FALSE),M20&lt;VLOOKUP(B20,'Measure&amp;Incentive Picklist'!E:N,8,FALSE)*1.25),"Normal Replacement",IF(AND(M20&lt;VLOOKUP(B20,'Measure&amp;Incentive Picklist'!E:N,8,FALSE),M20&gt;0),"Early Replacement",IF(M20=0,"Normal Replacement","")))))</f>
        <v/>
      </c>
      <c r="O20" s="70"/>
      <c r="P20" s="70"/>
      <c r="Q20" s="69"/>
      <c r="R20" s="65" t="e">
        <f>VLOOKUP(Q20,'HVAC Picklist'!$A$2:$C$61,3,FALSE)</f>
        <v>#N/A</v>
      </c>
      <c r="S20" s="65" t="e">
        <f>VLOOKUP(Q20,'HVAC Picklist'!$A$2:$D$61,4,FALSE)</f>
        <v>#N/A</v>
      </c>
      <c r="T20" s="69"/>
      <c r="U20" s="83"/>
      <c r="Z20" s="69"/>
      <c r="AA20" s="69"/>
      <c r="AB20" s="71"/>
      <c r="AC20" s="71"/>
      <c r="AD20" s="72" t="str">
        <f t="shared" si="0"/>
        <v/>
      </c>
      <c r="AE20" s="85" t="str">
        <f>IF(B20="","",VLOOKUP($B20,'Measure&amp;Incentive Picklist'!$E:$J,5,FALSE)*E20*F20)</f>
        <v/>
      </c>
      <c r="AF20" s="127"/>
      <c r="AG20" s="65">
        <f t="shared" si="1"/>
        <v>0</v>
      </c>
      <c r="AH20" s="65">
        <f t="shared" si="2"/>
        <v>0</v>
      </c>
    </row>
    <row r="21" spans="1:34" x14ac:dyDescent="0.25">
      <c r="A21" s="66">
        <f t="shared" si="3"/>
        <v>14</v>
      </c>
      <c r="B21" s="69"/>
      <c r="C21" s="66" t="str">
        <f>IF(B21="","",VLOOKUP(B21,'Measure&amp;Incentive Picklist'!E:J,2,FALSE))</f>
        <v/>
      </c>
      <c r="D21" s="69"/>
      <c r="E21" s="70"/>
      <c r="F21" s="84"/>
      <c r="G21" s="70"/>
      <c r="H21" s="70"/>
      <c r="I21" s="70"/>
      <c r="J21" s="70"/>
      <c r="K21" s="70"/>
      <c r="L21" s="220"/>
      <c r="M21" s="224" t="str">
        <f>IF('Project Summary'!$D$9-L21 = 'Project Summary'!$D$9, "", ('Project Summary'!$D$9-L21)/365)</f>
        <v/>
      </c>
      <c r="N21" s="223" t="str">
        <f>IF(OR(B21="",L21=""),"",IF(M21&gt;=VLOOKUP(B21,'Measure&amp;Incentive Picklist'!E:N,8,FALSE)*1.25,"Special Circumstance",IF(AND(M21&gt;VLOOKUP(B21,'Measure&amp;Incentive Picklist'!E:N,8,FALSE),M21&lt;VLOOKUP(B21,'Measure&amp;Incentive Picklist'!E:N,8,FALSE)*1.25),"Normal Replacement",IF(AND(M21&lt;VLOOKUP(B21,'Measure&amp;Incentive Picklist'!E:N,8,FALSE),M21&gt;0),"Early Replacement",IF(M21=0,"Normal Replacement","")))))</f>
        <v/>
      </c>
      <c r="O21" s="70"/>
      <c r="P21" s="70"/>
      <c r="Q21" s="69"/>
      <c r="R21" s="65" t="e">
        <f>VLOOKUP(Q21,'HVAC Picklist'!$A$2:$C$61,3,FALSE)</f>
        <v>#N/A</v>
      </c>
      <c r="S21" s="65" t="e">
        <f>VLOOKUP(Q21,'HVAC Picklist'!$A$2:$D$61,4,FALSE)</f>
        <v>#N/A</v>
      </c>
      <c r="T21" s="69"/>
      <c r="U21" s="83"/>
      <c r="Z21" s="69"/>
      <c r="AA21" s="69"/>
      <c r="AB21" s="71"/>
      <c r="AC21" s="71"/>
      <c r="AD21" s="72" t="str">
        <f t="shared" si="0"/>
        <v/>
      </c>
      <c r="AE21" s="85" t="str">
        <f>IF(B21="","",VLOOKUP($B21,'Measure&amp;Incentive Picklist'!$E:$J,5,FALSE)*E21*F21)</f>
        <v/>
      </c>
      <c r="AF21" s="127"/>
      <c r="AG21" s="65">
        <f t="shared" si="1"/>
        <v>0</v>
      </c>
      <c r="AH21" s="65">
        <f t="shared" si="2"/>
        <v>0</v>
      </c>
    </row>
    <row r="22" spans="1:34" x14ac:dyDescent="0.25">
      <c r="A22" s="66">
        <f t="shared" si="3"/>
        <v>15</v>
      </c>
      <c r="B22" s="69"/>
      <c r="C22" s="66" t="str">
        <f>IF(B22="","",VLOOKUP(B22,'Measure&amp;Incentive Picklist'!E:J,2,FALSE))</f>
        <v/>
      </c>
      <c r="D22" s="69"/>
      <c r="E22" s="70"/>
      <c r="F22" s="84"/>
      <c r="G22" s="70"/>
      <c r="H22" s="70"/>
      <c r="I22" s="70"/>
      <c r="J22" s="70"/>
      <c r="K22" s="70"/>
      <c r="L22" s="220"/>
      <c r="M22" s="224" t="str">
        <f>IF('Project Summary'!$D$9-L22 = 'Project Summary'!$D$9, "", ('Project Summary'!$D$9-L22)/365)</f>
        <v/>
      </c>
      <c r="N22" s="223" t="str">
        <f>IF(OR(B22="",L22=""),"",IF(M22&gt;=VLOOKUP(B22,'Measure&amp;Incentive Picklist'!E:N,8,FALSE)*1.25,"Special Circumstance",IF(AND(M22&gt;VLOOKUP(B22,'Measure&amp;Incentive Picklist'!E:N,8,FALSE),M22&lt;VLOOKUP(B22,'Measure&amp;Incentive Picklist'!E:N,8,FALSE)*1.25),"Normal Replacement",IF(AND(M22&lt;VLOOKUP(B22,'Measure&amp;Incentive Picklist'!E:N,8,FALSE),M22&gt;0),"Early Replacement",IF(M22=0,"Normal Replacement","")))))</f>
        <v/>
      </c>
      <c r="O22" s="70"/>
      <c r="P22" s="70"/>
      <c r="Q22" s="69"/>
      <c r="R22" s="65" t="e">
        <f>VLOOKUP(Q22,'HVAC Picklist'!$A$2:$C$61,3,FALSE)</f>
        <v>#N/A</v>
      </c>
      <c r="S22" s="65" t="e">
        <f>VLOOKUP(Q22,'HVAC Picklist'!$A$2:$D$61,4,FALSE)</f>
        <v>#N/A</v>
      </c>
      <c r="T22" s="69"/>
      <c r="U22" s="83"/>
      <c r="Z22" s="69"/>
      <c r="AA22" s="69"/>
      <c r="AB22" s="71"/>
      <c r="AC22" s="71"/>
      <c r="AD22" s="72" t="str">
        <f t="shared" si="0"/>
        <v/>
      </c>
      <c r="AE22" s="85" t="str">
        <f>IF(B22="","",VLOOKUP($B22,'Measure&amp;Incentive Picklist'!$E:$J,5,FALSE)*E22*F22)</f>
        <v/>
      </c>
      <c r="AF22" s="127"/>
      <c r="AG22" s="65">
        <f t="shared" si="1"/>
        <v>0</v>
      </c>
      <c r="AH22" s="65">
        <f t="shared" si="2"/>
        <v>0</v>
      </c>
    </row>
    <row r="23" spans="1:34" x14ac:dyDescent="0.25">
      <c r="A23" s="66">
        <f t="shared" si="3"/>
        <v>16</v>
      </c>
      <c r="B23" s="69"/>
      <c r="C23" s="66" t="str">
        <f>IF(B23="","",VLOOKUP(B23,'Measure&amp;Incentive Picklist'!E:J,2,FALSE))</f>
        <v/>
      </c>
      <c r="D23" s="69"/>
      <c r="E23" s="70"/>
      <c r="F23" s="84"/>
      <c r="G23" s="70"/>
      <c r="H23" s="70"/>
      <c r="I23" s="70"/>
      <c r="J23" s="70"/>
      <c r="K23" s="70"/>
      <c r="L23" s="220"/>
      <c r="M23" s="224" t="str">
        <f>IF('Project Summary'!$D$9-L23 = 'Project Summary'!$D$9, "", ('Project Summary'!$D$9-L23)/365)</f>
        <v/>
      </c>
      <c r="N23" s="223" t="str">
        <f>IF(OR(B23="",L23=""),"",IF(M23&gt;=VLOOKUP(B23,'Measure&amp;Incentive Picklist'!E:N,8,FALSE)*1.25,"Special Circumstance",IF(AND(M23&gt;VLOOKUP(B23,'Measure&amp;Incentive Picklist'!E:N,8,FALSE),M23&lt;VLOOKUP(B23,'Measure&amp;Incentive Picklist'!E:N,8,FALSE)*1.25),"Normal Replacement",IF(AND(M23&lt;VLOOKUP(B23,'Measure&amp;Incentive Picklist'!E:N,8,FALSE),M23&gt;0),"Early Replacement",IF(M23=0,"Normal Replacement","")))))</f>
        <v/>
      </c>
      <c r="O23" s="70"/>
      <c r="P23" s="70"/>
      <c r="Q23" s="69"/>
      <c r="R23" s="65" t="e">
        <f>VLOOKUP(Q23,'HVAC Picklist'!$A$2:$C$61,3,FALSE)</f>
        <v>#N/A</v>
      </c>
      <c r="S23" s="65" t="e">
        <f>VLOOKUP(Q23,'HVAC Picklist'!$A$2:$D$61,4,FALSE)</f>
        <v>#N/A</v>
      </c>
      <c r="T23" s="69"/>
      <c r="U23" s="83"/>
      <c r="Z23" s="69"/>
      <c r="AA23" s="69"/>
      <c r="AB23" s="71"/>
      <c r="AC23" s="71"/>
      <c r="AD23" s="72" t="str">
        <f t="shared" si="0"/>
        <v/>
      </c>
      <c r="AE23" s="85" t="str">
        <f>IF(B23="","",VLOOKUP($B23,'Measure&amp;Incentive Picklist'!$E:$J,5,FALSE)*E23*F23)</f>
        <v/>
      </c>
      <c r="AF23" s="127"/>
      <c r="AG23" s="65">
        <f t="shared" si="1"/>
        <v>0</v>
      </c>
      <c r="AH23" s="65">
        <f t="shared" si="2"/>
        <v>0</v>
      </c>
    </row>
    <row r="24" spans="1:34" x14ac:dyDescent="0.25">
      <c r="A24" s="66">
        <f t="shared" si="3"/>
        <v>17</v>
      </c>
      <c r="B24" s="69"/>
      <c r="C24" s="66" t="str">
        <f>IF(B24="","",VLOOKUP(B24,'Measure&amp;Incentive Picklist'!E:J,2,FALSE))</f>
        <v/>
      </c>
      <c r="D24" s="69"/>
      <c r="E24" s="70"/>
      <c r="F24" s="84"/>
      <c r="G24" s="70"/>
      <c r="H24" s="70"/>
      <c r="I24" s="70"/>
      <c r="J24" s="70"/>
      <c r="K24" s="70"/>
      <c r="L24" s="220"/>
      <c r="M24" s="224" t="str">
        <f>IF('Project Summary'!$D$9-L24 = 'Project Summary'!$D$9, "", ('Project Summary'!$D$9-L24)/365)</f>
        <v/>
      </c>
      <c r="N24" s="223" t="str">
        <f>IF(OR(B24="",L24=""),"",IF(M24&gt;=VLOOKUP(B24,'Measure&amp;Incentive Picklist'!E:N,8,FALSE)*1.25,"Special Circumstance",IF(AND(M24&gt;VLOOKUP(B24,'Measure&amp;Incentive Picklist'!E:N,8,FALSE),M24&lt;VLOOKUP(B24,'Measure&amp;Incentive Picklist'!E:N,8,FALSE)*1.25),"Normal Replacement",IF(AND(M24&lt;VLOOKUP(B24,'Measure&amp;Incentive Picklist'!E:N,8,FALSE),M24&gt;0),"Early Replacement",IF(M24=0,"Normal Replacement","")))))</f>
        <v/>
      </c>
      <c r="O24" s="70"/>
      <c r="P24" s="70"/>
      <c r="Q24" s="69"/>
      <c r="R24" s="65" t="e">
        <f>VLOOKUP(Q24,'HVAC Picklist'!$A$2:$C$61,3,FALSE)</f>
        <v>#N/A</v>
      </c>
      <c r="S24" s="65" t="e">
        <f>VLOOKUP(Q24,'HVAC Picklist'!$A$2:$D$61,4,FALSE)</f>
        <v>#N/A</v>
      </c>
      <c r="T24" s="69"/>
      <c r="U24" s="83"/>
      <c r="Z24" s="69"/>
      <c r="AA24" s="69"/>
      <c r="AB24" s="71"/>
      <c r="AC24" s="71"/>
      <c r="AD24" s="72" t="str">
        <f t="shared" si="0"/>
        <v/>
      </c>
      <c r="AE24" s="85" t="str">
        <f>IF(B24="","",VLOOKUP($B24,'Measure&amp;Incentive Picklist'!$E:$J,5,FALSE)*E24*F24)</f>
        <v/>
      </c>
      <c r="AF24" s="127"/>
      <c r="AG24" s="65">
        <f t="shared" si="1"/>
        <v>0</v>
      </c>
      <c r="AH24" s="65">
        <f t="shared" si="2"/>
        <v>0</v>
      </c>
    </row>
    <row r="25" spans="1:34" x14ac:dyDescent="0.25">
      <c r="A25" s="66">
        <f t="shared" si="3"/>
        <v>18</v>
      </c>
      <c r="B25" s="69"/>
      <c r="C25" s="66" t="str">
        <f>IF(B25="","",VLOOKUP(B25,'Measure&amp;Incentive Picklist'!E:J,2,FALSE))</f>
        <v/>
      </c>
      <c r="D25" s="69"/>
      <c r="E25" s="70"/>
      <c r="F25" s="84"/>
      <c r="G25" s="70"/>
      <c r="H25" s="70"/>
      <c r="I25" s="70"/>
      <c r="J25" s="70"/>
      <c r="K25" s="70"/>
      <c r="L25" s="220"/>
      <c r="M25" s="224" t="str">
        <f>IF('Project Summary'!$D$9-L25 = 'Project Summary'!$D$9, "", ('Project Summary'!$D$9-L25)/365)</f>
        <v/>
      </c>
      <c r="N25" s="223" t="str">
        <f>IF(OR(B25="",L25=""),"",IF(M25&gt;=VLOOKUP(B25,'Measure&amp;Incentive Picklist'!E:N,8,FALSE)*1.25,"Special Circumstance",IF(AND(M25&gt;VLOOKUP(B25,'Measure&amp;Incentive Picklist'!E:N,8,FALSE),M25&lt;VLOOKUP(B25,'Measure&amp;Incentive Picklist'!E:N,8,FALSE)*1.25),"Normal Replacement",IF(AND(M25&lt;VLOOKUP(B25,'Measure&amp;Incentive Picklist'!E:N,8,FALSE),M25&gt;0),"Early Replacement",IF(M25=0,"Normal Replacement","")))))</f>
        <v/>
      </c>
      <c r="O25" s="70"/>
      <c r="P25" s="70"/>
      <c r="Q25" s="69"/>
      <c r="R25" s="65" t="e">
        <f>VLOOKUP(Q25,'HVAC Picklist'!$A$2:$C$61,3,FALSE)</f>
        <v>#N/A</v>
      </c>
      <c r="S25" s="65" t="e">
        <f>VLOOKUP(Q25,'HVAC Picklist'!$A$2:$D$61,4,FALSE)</f>
        <v>#N/A</v>
      </c>
      <c r="T25" s="69"/>
      <c r="U25" s="83"/>
      <c r="Z25" s="69"/>
      <c r="AA25" s="69"/>
      <c r="AB25" s="71"/>
      <c r="AC25" s="71"/>
      <c r="AD25" s="72" t="str">
        <f t="shared" si="0"/>
        <v/>
      </c>
      <c r="AE25" s="85" t="str">
        <f>IF(B25="","",VLOOKUP($B25,'Measure&amp;Incentive Picklist'!$E:$J,5,FALSE)*E25*F25)</f>
        <v/>
      </c>
      <c r="AF25" s="127"/>
      <c r="AG25" s="65">
        <f t="shared" si="1"/>
        <v>0</v>
      </c>
      <c r="AH25" s="65">
        <f t="shared" si="2"/>
        <v>0</v>
      </c>
    </row>
    <row r="26" spans="1:34" x14ac:dyDescent="0.25">
      <c r="A26" s="66">
        <f t="shared" si="3"/>
        <v>19</v>
      </c>
      <c r="B26" s="69"/>
      <c r="C26" s="66" t="str">
        <f>IF(B26="","",VLOOKUP(B26,'Measure&amp;Incentive Picklist'!E:J,2,FALSE))</f>
        <v/>
      </c>
      <c r="D26" s="69"/>
      <c r="E26" s="70"/>
      <c r="F26" s="84"/>
      <c r="G26" s="70"/>
      <c r="H26" s="70"/>
      <c r="I26" s="70"/>
      <c r="J26" s="70"/>
      <c r="K26" s="70"/>
      <c r="L26" s="220"/>
      <c r="M26" s="224" t="str">
        <f>IF('Project Summary'!$D$9-L26 = 'Project Summary'!$D$9, "", ('Project Summary'!$D$9-L26)/365)</f>
        <v/>
      </c>
      <c r="N26" s="223" t="str">
        <f>IF(OR(B26="",L26=""),"",IF(M26&gt;=VLOOKUP(B26,'Measure&amp;Incentive Picklist'!E:N,8,FALSE)*1.25,"Special Circumstance",IF(AND(M26&gt;VLOOKUP(B26,'Measure&amp;Incentive Picklist'!E:N,8,FALSE),M26&lt;VLOOKUP(B26,'Measure&amp;Incentive Picklist'!E:N,8,FALSE)*1.25),"Normal Replacement",IF(AND(M26&lt;VLOOKUP(B26,'Measure&amp;Incentive Picklist'!E:N,8,FALSE),M26&gt;0),"Early Replacement",IF(M26=0,"Normal Replacement","")))))</f>
        <v/>
      </c>
      <c r="O26" s="70"/>
      <c r="P26" s="70"/>
      <c r="Q26" s="69"/>
      <c r="R26" s="65" t="e">
        <f>VLOOKUP(Q26,'HVAC Picklist'!$A$2:$C$61,3,FALSE)</f>
        <v>#N/A</v>
      </c>
      <c r="S26" s="65" t="e">
        <f>VLOOKUP(Q26,'HVAC Picklist'!$A$2:$D$61,4,FALSE)</f>
        <v>#N/A</v>
      </c>
      <c r="T26" s="69"/>
      <c r="U26" s="83"/>
      <c r="Z26" s="69"/>
      <c r="AA26" s="69"/>
      <c r="AB26" s="71"/>
      <c r="AC26" s="71"/>
      <c r="AD26" s="72" t="str">
        <f t="shared" si="0"/>
        <v/>
      </c>
      <c r="AE26" s="85" t="str">
        <f>IF(B26="","",VLOOKUP($B26,'Measure&amp;Incentive Picklist'!$E:$J,5,FALSE)*E26*F26)</f>
        <v/>
      </c>
      <c r="AF26" s="127"/>
      <c r="AG26" s="65">
        <f t="shared" si="1"/>
        <v>0</v>
      </c>
      <c r="AH26" s="65">
        <f t="shared" si="2"/>
        <v>0</v>
      </c>
    </row>
    <row r="27" spans="1:34" x14ac:dyDescent="0.25">
      <c r="A27" s="66">
        <f t="shared" si="3"/>
        <v>20</v>
      </c>
      <c r="B27" s="69"/>
      <c r="C27" s="66" t="str">
        <f>IF(B27="","",VLOOKUP(B27,'Measure&amp;Incentive Picklist'!E:J,2,FALSE))</f>
        <v/>
      </c>
      <c r="D27" s="69"/>
      <c r="E27" s="70"/>
      <c r="F27" s="84"/>
      <c r="G27" s="70"/>
      <c r="H27" s="70"/>
      <c r="I27" s="70"/>
      <c r="J27" s="70"/>
      <c r="K27" s="70"/>
      <c r="L27" s="220"/>
      <c r="M27" s="224" t="str">
        <f>IF('Project Summary'!$D$9-L27 = 'Project Summary'!$D$9, "", ('Project Summary'!$D$9-L27)/365)</f>
        <v/>
      </c>
      <c r="N27" s="223" t="str">
        <f>IF(OR(B27="",L27=""),"",IF(M27&gt;=VLOOKUP(B27,'Measure&amp;Incentive Picklist'!E:N,8,FALSE)*1.25,"Special Circumstance",IF(AND(M27&gt;VLOOKUP(B27,'Measure&amp;Incentive Picklist'!E:N,8,FALSE),M27&lt;VLOOKUP(B27,'Measure&amp;Incentive Picklist'!E:N,8,FALSE)*1.25),"Normal Replacement",IF(AND(M27&lt;VLOOKUP(B27,'Measure&amp;Incentive Picklist'!E:N,8,FALSE),M27&gt;0),"Early Replacement",IF(M27=0,"Normal Replacement","")))))</f>
        <v/>
      </c>
      <c r="O27" s="70"/>
      <c r="P27" s="70"/>
      <c r="Q27" s="69"/>
      <c r="R27" s="65" t="e">
        <f>VLOOKUP(Q27,'HVAC Picklist'!$A$2:$C$61,3,FALSE)</f>
        <v>#N/A</v>
      </c>
      <c r="S27" s="65" t="e">
        <f>VLOOKUP(Q27,'HVAC Picklist'!$A$2:$D$61,4,FALSE)</f>
        <v>#N/A</v>
      </c>
      <c r="T27" s="69"/>
      <c r="U27" s="83"/>
      <c r="Z27" s="69"/>
      <c r="AA27" s="69"/>
      <c r="AB27" s="71"/>
      <c r="AC27" s="71"/>
      <c r="AD27" s="72" t="str">
        <f t="shared" si="0"/>
        <v/>
      </c>
      <c r="AE27" s="85" t="str">
        <f>IF(B27="","",VLOOKUP($B27,'Measure&amp;Incentive Picklist'!$E:$J,5,FALSE)*E27*F27)</f>
        <v/>
      </c>
      <c r="AF27" s="127"/>
      <c r="AG27" s="65">
        <f t="shared" si="1"/>
        <v>0</v>
      </c>
      <c r="AH27" s="65">
        <f t="shared" si="2"/>
        <v>0</v>
      </c>
    </row>
    <row r="28" spans="1:34" x14ac:dyDescent="0.25">
      <c r="A28" s="66">
        <f t="shared" si="3"/>
        <v>21</v>
      </c>
      <c r="B28" s="69"/>
      <c r="C28" s="66" t="str">
        <f>IF(B28="","",VLOOKUP(B28,'Measure&amp;Incentive Picklist'!E:J,2,FALSE))</f>
        <v/>
      </c>
      <c r="D28" s="69"/>
      <c r="E28" s="70"/>
      <c r="F28" s="84"/>
      <c r="G28" s="70"/>
      <c r="H28" s="70"/>
      <c r="I28" s="70"/>
      <c r="J28" s="70"/>
      <c r="K28" s="70"/>
      <c r="L28" s="220"/>
      <c r="M28" s="224" t="str">
        <f>IF('Project Summary'!$D$9-L28 = 'Project Summary'!$D$9, "", ('Project Summary'!$D$9-L28)/365)</f>
        <v/>
      </c>
      <c r="N28" s="223" t="str">
        <f>IF(OR(B28="",L28=""),"",IF(M28&gt;=VLOOKUP(B28,'Measure&amp;Incentive Picklist'!E:N,8,FALSE)*1.25,"Special Circumstance",IF(AND(M28&gt;VLOOKUP(B28,'Measure&amp;Incentive Picklist'!E:N,8,FALSE),M28&lt;VLOOKUP(B28,'Measure&amp;Incentive Picklist'!E:N,8,FALSE)*1.25),"Normal Replacement",IF(AND(M28&lt;VLOOKUP(B28,'Measure&amp;Incentive Picklist'!E:N,8,FALSE),M28&gt;0),"Early Replacement",IF(M28=0,"Normal Replacement","")))))</f>
        <v/>
      </c>
      <c r="O28" s="70"/>
      <c r="P28" s="70"/>
      <c r="Q28" s="69"/>
      <c r="R28" s="65" t="e">
        <f>VLOOKUP(Q28,'HVAC Picklist'!$A$2:$C$61,3,FALSE)</f>
        <v>#N/A</v>
      </c>
      <c r="S28" s="65" t="e">
        <f>VLOOKUP(Q28,'HVAC Picklist'!$A$2:$D$61,4,FALSE)</f>
        <v>#N/A</v>
      </c>
      <c r="T28" s="69"/>
      <c r="U28" s="83"/>
      <c r="Z28" s="69"/>
      <c r="AA28" s="69"/>
      <c r="AB28" s="71"/>
      <c r="AC28" s="71"/>
      <c r="AD28" s="72" t="str">
        <f t="shared" si="0"/>
        <v/>
      </c>
      <c r="AE28" s="85" t="str">
        <f>IF(B28="","",VLOOKUP($B28,'Measure&amp;Incentive Picklist'!$E:$J,5,FALSE)*E28*F28)</f>
        <v/>
      </c>
      <c r="AF28" s="127"/>
      <c r="AG28" s="65">
        <f t="shared" si="1"/>
        <v>0</v>
      </c>
      <c r="AH28" s="65">
        <f t="shared" si="2"/>
        <v>0</v>
      </c>
    </row>
    <row r="29" spans="1:34" x14ac:dyDescent="0.25">
      <c r="A29" s="66">
        <f t="shared" si="3"/>
        <v>22</v>
      </c>
      <c r="B29" s="69"/>
      <c r="C29" s="66" t="str">
        <f>IF(B29="","",VLOOKUP(B29,'Measure&amp;Incentive Picklist'!E:J,2,FALSE))</f>
        <v/>
      </c>
      <c r="D29" s="69"/>
      <c r="E29" s="70"/>
      <c r="F29" s="84"/>
      <c r="G29" s="70"/>
      <c r="H29" s="70"/>
      <c r="I29" s="70"/>
      <c r="J29" s="70"/>
      <c r="K29" s="70"/>
      <c r="L29" s="220"/>
      <c r="M29" s="224" t="str">
        <f>IF('Project Summary'!$D$9-L29 = 'Project Summary'!$D$9, "", ('Project Summary'!$D$9-L29)/365)</f>
        <v/>
      </c>
      <c r="N29" s="223" t="str">
        <f>IF(OR(B29="",L29=""),"",IF(M29&gt;=VLOOKUP(B29,'Measure&amp;Incentive Picklist'!E:N,8,FALSE)*1.25,"Special Circumstance",IF(AND(M29&gt;VLOOKUP(B29,'Measure&amp;Incentive Picklist'!E:N,8,FALSE),M29&lt;VLOOKUP(B29,'Measure&amp;Incentive Picklist'!E:N,8,FALSE)*1.25),"Normal Replacement",IF(AND(M29&lt;VLOOKUP(B29,'Measure&amp;Incentive Picklist'!E:N,8,FALSE),M29&gt;0),"Early Replacement",IF(M29=0,"Normal Replacement","")))))</f>
        <v/>
      </c>
      <c r="O29" s="70"/>
      <c r="P29" s="70"/>
      <c r="Q29" s="69"/>
      <c r="R29" s="65" t="e">
        <f>VLOOKUP(Q29,'HVAC Picklist'!$A$2:$C$61,3,FALSE)</f>
        <v>#N/A</v>
      </c>
      <c r="S29" s="65" t="e">
        <f>VLOOKUP(Q29,'HVAC Picklist'!$A$2:$D$61,4,FALSE)</f>
        <v>#N/A</v>
      </c>
      <c r="T29" s="69"/>
      <c r="U29" s="83"/>
      <c r="Z29" s="69"/>
      <c r="AA29" s="69"/>
      <c r="AB29" s="71"/>
      <c r="AC29" s="71"/>
      <c r="AD29" s="72" t="str">
        <f t="shared" si="0"/>
        <v/>
      </c>
      <c r="AE29" s="85" t="str">
        <f>IF(B29="","",VLOOKUP($B29,'Measure&amp;Incentive Picklist'!$E:$J,5,FALSE)*E29*F29)</f>
        <v/>
      </c>
      <c r="AF29" s="127"/>
      <c r="AG29" s="65">
        <f t="shared" si="1"/>
        <v>0</v>
      </c>
      <c r="AH29" s="65">
        <f t="shared" si="2"/>
        <v>0</v>
      </c>
    </row>
    <row r="30" spans="1:34" x14ac:dyDescent="0.25">
      <c r="A30" s="66">
        <f t="shared" si="3"/>
        <v>23</v>
      </c>
      <c r="B30" s="69"/>
      <c r="C30" s="66" t="str">
        <f>IF(B30="","",VLOOKUP(B30,'Measure&amp;Incentive Picklist'!E:J,2,FALSE))</f>
        <v/>
      </c>
      <c r="D30" s="69"/>
      <c r="E30" s="70"/>
      <c r="F30" s="84"/>
      <c r="G30" s="70"/>
      <c r="H30" s="70"/>
      <c r="I30" s="70"/>
      <c r="J30" s="70"/>
      <c r="K30" s="70"/>
      <c r="L30" s="220"/>
      <c r="M30" s="224" t="str">
        <f>IF('Project Summary'!$D$9-L30 = 'Project Summary'!$D$9, "", ('Project Summary'!$D$9-L30)/365)</f>
        <v/>
      </c>
      <c r="N30" s="223" t="str">
        <f>IF(OR(B30="",L30=""),"",IF(M30&gt;=VLOOKUP(B30,'Measure&amp;Incentive Picklist'!E:N,8,FALSE)*1.25,"Special Circumstance",IF(AND(M30&gt;VLOOKUP(B30,'Measure&amp;Incentive Picklist'!E:N,8,FALSE),M30&lt;VLOOKUP(B30,'Measure&amp;Incentive Picklist'!E:N,8,FALSE)*1.25),"Normal Replacement",IF(AND(M30&lt;VLOOKUP(B30,'Measure&amp;Incentive Picklist'!E:N,8,FALSE),M30&gt;0),"Early Replacement",IF(M30=0,"Normal Replacement","")))))</f>
        <v/>
      </c>
      <c r="O30" s="70"/>
      <c r="P30" s="70"/>
      <c r="Q30" s="69"/>
      <c r="R30" s="65" t="e">
        <f>VLOOKUP(Q30,'HVAC Picklist'!$A$2:$C$61,3,FALSE)</f>
        <v>#N/A</v>
      </c>
      <c r="S30" s="65" t="e">
        <f>VLOOKUP(Q30,'HVAC Picklist'!$A$2:$D$61,4,FALSE)</f>
        <v>#N/A</v>
      </c>
      <c r="T30" s="69"/>
      <c r="U30" s="83"/>
      <c r="Z30" s="69"/>
      <c r="AA30" s="69"/>
      <c r="AB30" s="71"/>
      <c r="AC30" s="71"/>
      <c r="AD30" s="72" t="str">
        <f t="shared" si="0"/>
        <v/>
      </c>
      <c r="AE30" s="85" t="str">
        <f>IF(B30="","",VLOOKUP($B30,'Measure&amp;Incentive Picklist'!$E:$J,5,FALSE)*E30*F30)</f>
        <v/>
      </c>
      <c r="AF30" s="127"/>
      <c r="AG30" s="65">
        <f t="shared" si="1"/>
        <v>0</v>
      </c>
      <c r="AH30" s="65">
        <f t="shared" si="2"/>
        <v>0</v>
      </c>
    </row>
    <row r="31" spans="1:34" x14ac:dyDescent="0.25">
      <c r="A31" s="66">
        <f t="shared" si="3"/>
        <v>24</v>
      </c>
      <c r="B31" s="69"/>
      <c r="C31" s="66" t="str">
        <f>IF(B31="","",VLOOKUP(B31,'Measure&amp;Incentive Picklist'!E:J,2,FALSE))</f>
        <v/>
      </c>
      <c r="D31" s="69"/>
      <c r="E31" s="70"/>
      <c r="F31" s="84"/>
      <c r="G31" s="70"/>
      <c r="H31" s="70"/>
      <c r="I31" s="70"/>
      <c r="J31" s="70"/>
      <c r="K31" s="70"/>
      <c r="L31" s="220"/>
      <c r="M31" s="224" t="str">
        <f>IF('Project Summary'!$D$9-L31 = 'Project Summary'!$D$9, "", ('Project Summary'!$D$9-L31)/365)</f>
        <v/>
      </c>
      <c r="N31" s="223" t="str">
        <f>IF(OR(B31="",L31=""),"",IF(M31&gt;=VLOOKUP(B31,'Measure&amp;Incentive Picklist'!E:N,8,FALSE)*1.25,"Special Circumstance",IF(AND(M31&gt;VLOOKUP(B31,'Measure&amp;Incentive Picklist'!E:N,8,FALSE),M31&lt;VLOOKUP(B31,'Measure&amp;Incentive Picklist'!E:N,8,FALSE)*1.25),"Normal Replacement",IF(AND(M31&lt;VLOOKUP(B31,'Measure&amp;Incentive Picklist'!E:N,8,FALSE),M31&gt;0),"Early Replacement",IF(M31=0,"Normal Replacement","")))))</f>
        <v/>
      </c>
      <c r="O31" s="70"/>
      <c r="P31" s="70"/>
      <c r="Q31" s="69"/>
      <c r="R31" s="65" t="e">
        <f>VLOOKUP(Q31,'HVAC Picklist'!$A$2:$C$61,3,FALSE)</f>
        <v>#N/A</v>
      </c>
      <c r="S31" s="65" t="e">
        <f>VLOOKUP(Q31,'HVAC Picklist'!$A$2:$D$61,4,FALSE)</f>
        <v>#N/A</v>
      </c>
      <c r="T31" s="69"/>
      <c r="U31" s="83"/>
      <c r="Z31" s="69"/>
      <c r="AA31" s="69"/>
      <c r="AB31" s="71"/>
      <c r="AC31" s="71"/>
      <c r="AD31" s="72" t="str">
        <f t="shared" si="0"/>
        <v/>
      </c>
      <c r="AE31" s="85" t="str">
        <f>IF(B31="","",VLOOKUP($B31,'Measure&amp;Incentive Picklist'!$E:$J,5,FALSE)*E31*F31)</f>
        <v/>
      </c>
      <c r="AF31" s="127"/>
      <c r="AG31" s="65">
        <f t="shared" si="1"/>
        <v>0</v>
      </c>
      <c r="AH31" s="65">
        <f t="shared" si="2"/>
        <v>0</v>
      </c>
    </row>
    <row r="32" spans="1:34" x14ac:dyDescent="0.25">
      <c r="A32" s="66">
        <f t="shared" si="3"/>
        <v>25</v>
      </c>
      <c r="B32" s="69"/>
      <c r="C32" s="66" t="str">
        <f>IF(B32="","",VLOOKUP(B32,'Measure&amp;Incentive Picklist'!E:J,2,FALSE))</f>
        <v/>
      </c>
      <c r="D32" s="69"/>
      <c r="E32" s="70"/>
      <c r="F32" s="84"/>
      <c r="G32" s="70"/>
      <c r="H32" s="70"/>
      <c r="I32" s="70"/>
      <c r="J32" s="70"/>
      <c r="K32" s="70"/>
      <c r="L32" s="220"/>
      <c r="M32" s="224" t="str">
        <f>IF('Project Summary'!$D$9-L32 = 'Project Summary'!$D$9, "", ('Project Summary'!$D$9-L32)/365)</f>
        <v/>
      </c>
      <c r="N32" s="223" t="str">
        <f>IF(OR(B32="",L32=""),"",IF(M32&gt;=VLOOKUP(B32,'Measure&amp;Incentive Picklist'!E:N,8,FALSE)*1.25,"Special Circumstance",IF(AND(M32&gt;VLOOKUP(B32,'Measure&amp;Incentive Picklist'!E:N,8,FALSE),M32&lt;VLOOKUP(B32,'Measure&amp;Incentive Picklist'!E:N,8,FALSE)*1.25),"Normal Replacement",IF(AND(M32&lt;VLOOKUP(B32,'Measure&amp;Incentive Picklist'!E:N,8,FALSE),M32&gt;0),"Early Replacement",IF(M32=0,"Normal Replacement","")))))</f>
        <v/>
      </c>
      <c r="O32" s="70"/>
      <c r="P32" s="70"/>
      <c r="Q32" s="69"/>
      <c r="R32" s="65" t="e">
        <f>VLOOKUP(Q32,'HVAC Picklist'!$A$2:$C$61,3,FALSE)</f>
        <v>#N/A</v>
      </c>
      <c r="S32" s="65" t="e">
        <f>VLOOKUP(Q32,'HVAC Picklist'!$A$2:$D$61,4,FALSE)</f>
        <v>#N/A</v>
      </c>
      <c r="T32" s="69"/>
      <c r="U32" s="83"/>
      <c r="Z32" s="69"/>
      <c r="AA32" s="69"/>
      <c r="AB32" s="71"/>
      <c r="AC32" s="71"/>
      <c r="AD32" s="72" t="str">
        <f t="shared" si="0"/>
        <v/>
      </c>
      <c r="AE32" s="85" t="str">
        <f>IF(B32="","",VLOOKUP($B32,'Measure&amp;Incentive Picklist'!$E:$J,5,FALSE)*E32*F32)</f>
        <v/>
      </c>
      <c r="AF32" s="127"/>
      <c r="AG32" s="65">
        <f t="shared" si="1"/>
        <v>0</v>
      </c>
      <c r="AH32" s="65">
        <f t="shared" si="2"/>
        <v>0</v>
      </c>
    </row>
    <row r="33" spans="16:34" x14ac:dyDescent="0.25">
      <c r="P33" s="70"/>
      <c r="AG33" s="65">
        <f>SUM(AG8:AG32)</f>
        <v>0</v>
      </c>
      <c r="AH33" s="65">
        <f>SUM(AH8:AH32)</f>
        <v>0</v>
      </c>
    </row>
  </sheetData>
  <sheetProtection algorithmName="SHA-512" hashValue="eMjHKWJk03ZmizaBgd+svP4QS4Yl+xJutyAuD/tbFxH2+7GnNiGUsO0oKdjYq7sfLvNafY2mLr/Lus+qi0r7RA==" saltValue="sMNixNzp2wuPEFNm6f0r0A==" spinCount="100000" sheet="1" selectLockedCells="1" sort="0" autoFilter="0"/>
  <autoFilter ref="A6:AF6" xr:uid="{00000000-0009-0000-0000-000018000000}"/>
  <mergeCells count="3">
    <mergeCell ref="A5:B5"/>
    <mergeCell ref="AG6:AH6"/>
    <mergeCell ref="AI6:AJ6"/>
  </mergeCells>
  <conditionalFormatting sqref="AE8:AE32">
    <cfRule type="containsErrors" dxfId="284" priority="37">
      <formula>ISERROR(AE8)</formula>
    </cfRule>
  </conditionalFormatting>
  <conditionalFormatting sqref="R6 R8:R1048576 C7 L5:N5 L7:N7">
    <cfRule type="containsErrors" dxfId="283" priority="35">
      <formula>ISERROR(C5)</formula>
    </cfRule>
  </conditionalFormatting>
  <conditionalFormatting sqref="D7">
    <cfRule type="containsErrors" dxfId="282" priority="34">
      <formula>ISERROR(D7)</formula>
    </cfRule>
  </conditionalFormatting>
  <conditionalFormatting sqref="R7">
    <cfRule type="containsErrors" dxfId="281" priority="33">
      <formula>ISERROR(R7)</formula>
    </cfRule>
  </conditionalFormatting>
  <conditionalFormatting sqref="F6">
    <cfRule type="containsErrors" dxfId="280" priority="32">
      <formula>ISERROR(F6)</formula>
    </cfRule>
  </conditionalFormatting>
  <conditionalFormatting sqref="S6 S8:S1048576">
    <cfRule type="containsErrors" dxfId="279" priority="30">
      <formula>ISERROR(S6)</formula>
    </cfRule>
  </conditionalFormatting>
  <conditionalFormatting sqref="S7">
    <cfRule type="containsErrors" dxfId="278" priority="29">
      <formula>ISERROR(S7)</formula>
    </cfRule>
  </conditionalFormatting>
  <conditionalFormatting sqref="U6">
    <cfRule type="containsErrors" dxfId="277" priority="28">
      <formula>ISERROR(U6)</formula>
    </cfRule>
  </conditionalFormatting>
  <conditionalFormatting sqref="R5">
    <cfRule type="containsErrors" dxfId="276" priority="27">
      <formula>ISERROR(R5)</formula>
    </cfRule>
  </conditionalFormatting>
  <conditionalFormatting sqref="S5">
    <cfRule type="containsErrors" dxfId="275" priority="26">
      <formula>ISERROR(S5)</formula>
    </cfRule>
  </conditionalFormatting>
  <conditionalFormatting sqref="B3">
    <cfRule type="containsErrors" dxfId="274" priority="25">
      <formula>ISERROR(B3)</formula>
    </cfRule>
  </conditionalFormatting>
  <conditionalFormatting sqref="T8:T32">
    <cfRule type="expression" dxfId="273" priority="22">
      <formula>AND(B8&gt;"", T8="")</formula>
    </cfRule>
  </conditionalFormatting>
  <conditionalFormatting sqref="U8:U32">
    <cfRule type="expression" dxfId="272" priority="21">
      <formula>AND(B8&gt;"", U8="")</formula>
    </cfRule>
  </conditionalFormatting>
  <conditionalFormatting sqref="AC6:AD6">
    <cfRule type="containsErrors" dxfId="271" priority="20">
      <formula>ISERROR(AC6)</formula>
    </cfRule>
  </conditionalFormatting>
  <conditionalFormatting sqref="D8:D32">
    <cfRule type="expression" dxfId="270" priority="19">
      <formula>AND(B8&gt;"",D8="")</formula>
    </cfRule>
  </conditionalFormatting>
  <conditionalFormatting sqref="E8:E32">
    <cfRule type="expression" dxfId="269" priority="18">
      <formula>AND(B8&gt;"",E8="")</formula>
    </cfRule>
  </conditionalFormatting>
  <conditionalFormatting sqref="F8:F32">
    <cfRule type="expression" dxfId="268" priority="17">
      <formula>AND(B8&gt;"",F8="")</formula>
    </cfRule>
  </conditionalFormatting>
  <conditionalFormatting sqref="G8:G32">
    <cfRule type="expression" dxfId="267" priority="16">
      <formula>AND(B8&gt;"",G8="")</formula>
    </cfRule>
  </conditionalFormatting>
  <conditionalFormatting sqref="H8:H32">
    <cfRule type="expression" dxfId="266" priority="15">
      <formula>AND(B8&gt;"",H8="")</formula>
    </cfRule>
  </conditionalFormatting>
  <conditionalFormatting sqref="I8:I32">
    <cfRule type="expression" dxfId="265" priority="14">
      <formula>AND(B8&gt;"",I8="")</formula>
    </cfRule>
  </conditionalFormatting>
  <conditionalFormatting sqref="P8:P33">
    <cfRule type="expression" dxfId="264" priority="13">
      <formula>AND(B8&gt;"",P8="")</formula>
    </cfRule>
  </conditionalFormatting>
  <conditionalFormatting sqref="Q8:Q32">
    <cfRule type="expression" dxfId="263" priority="12">
      <formula>AND(B8&gt;"",Q8="")</formula>
    </cfRule>
  </conditionalFormatting>
  <conditionalFormatting sqref="Z8:Z32">
    <cfRule type="expression" dxfId="262" priority="11">
      <formula>AND(B8&gt;"",Z8="")</formula>
    </cfRule>
  </conditionalFormatting>
  <conditionalFormatting sqref="AA8:AA32">
    <cfRule type="expression" dxfId="261" priority="10">
      <formula>AND(B8&gt;"",AA8="")</formula>
    </cfRule>
  </conditionalFormatting>
  <conditionalFormatting sqref="AB8:AB32">
    <cfRule type="expression" dxfId="260" priority="9">
      <formula>AND(B8&gt;"",AB8="")</formula>
    </cfRule>
  </conditionalFormatting>
  <conditionalFormatting sqref="AC8:AC32">
    <cfRule type="expression" dxfId="259" priority="8">
      <formula>AND(B8&gt;"",AC8="")</formula>
    </cfRule>
  </conditionalFormatting>
  <conditionalFormatting sqref="D5">
    <cfRule type="containsErrors" dxfId="258" priority="7">
      <formula>ISERROR(D5)</formula>
    </cfRule>
  </conditionalFormatting>
  <conditionalFormatting sqref="AD8:AD32">
    <cfRule type="containsErrors" dxfId="257" priority="6">
      <formula>ISERROR(AD8)</formula>
    </cfRule>
  </conditionalFormatting>
  <conditionalFormatting sqref="K8:K32">
    <cfRule type="expression" dxfId="256" priority="5">
      <formula>AND(B8&gt;0,K8="")</formula>
    </cfRule>
  </conditionalFormatting>
  <conditionalFormatting sqref="O8:O32">
    <cfRule type="expression" dxfId="255" priority="4">
      <formula>AND(B8&gt;0,O8="")</formula>
    </cfRule>
  </conditionalFormatting>
  <conditionalFormatting sqref="J8:J32">
    <cfRule type="expression" dxfId="254" priority="3">
      <formula>AND(B8&gt;0,J8="")</formula>
    </cfRule>
  </conditionalFormatting>
  <conditionalFormatting sqref="L8:L32">
    <cfRule type="expression" dxfId="253" priority="2">
      <formula>AND(B8&gt;0,L8="")</formula>
    </cfRule>
  </conditionalFormatting>
  <conditionalFormatting sqref="B7">
    <cfRule type="containsErrors" dxfId="252" priority="1">
      <formula>ISERROR(B7)</formula>
    </cfRule>
  </conditionalFormatting>
  <dataValidations count="4">
    <dataValidation type="list" allowBlank="1" showInputMessage="1" showErrorMessage="1" sqref="W7:X32" xr:uid="{00000000-0002-0000-1800-000000000000}">
      <formula1>#REF!</formula1>
    </dataValidation>
    <dataValidation type="list" allowBlank="1" showInputMessage="1" showErrorMessage="1" sqref="P7:P32" xr:uid="{00000000-0002-0000-1800-000001000000}">
      <formula1>$AJ$8:$AJ$9</formula1>
    </dataValidation>
    <dataValidation type="list" allowBlank="1" showInputMessage="1" showErrorMessage="1" sqref="O7:O32" xr:uid="{00000000-0002-0000-1800-000002000000}">
      <formula1>$AI$8:$AI$9</formula1>
    </dataValidation>
    <dataValidation type="list" allowBlank="1" showInputMessage="1" showErrorMessage="1" sqref="T7:U32" xr:uid="{00000000-0002-0000-1800-000003000000}">
      <formula1>INDIRECT(R7)</formula1>
    </dataValidation>
  </dataValidations>
  <hyperlinks>
    <hyperlink ref="A5" location="'Project Summary'!B9" tooltip="Back to Project Summary" display="Back to Project Summary" xr:uid="{00000000-0004-0000-1800-000000000000}"/>
  </hyperlinks>
  <pageMargins left="0.7" right="0.7" top="0.75" bottom="0.75" header="0.3" footer="0.3"/>
  <pageSetup orientation="portrait" r:id="rId1"/>
  <headerFooter>
    <oddFooter>&amp;C_x000D_&amp;1#&amp;"Calibri"&amp;22&amp;K0073CF INTERNAL</oddFooter>
  </headerFooter>
  <extLst>
    <ext xmlns:x14="http://schemas.microsoft.com/office/spreadsheetml/2009/9/main" uri="{78C0D931-6437-407d-A8EE-F0AAD7539E65}">
      <x14:conditionalFormattings>
        <x14:conditionalFormatting xmlns:xm="http://schemas.microsoft.com/office/excel/2006/main">
          <x14:cfRule type="containsErrors" priority="31" stopIfTrue="1" id="{EDC92559-D618-4BCD-AF3C-DE9E11F687DA}">
            <xm:f>ISERROR('Unitary Air Conditioner'!V1)</xm:f>
            <x14:dxf>
              <font>
                <color theme="0"/>
              </font>
            </x14:dxf>
          </x14:cfRule>
          <xm:sqref>AC6:AD6 AE1:AE3 AE1048575:AE1048576</xm:sqref>
        </x14:conditionalFormatting>
        <x14:conditionalFormatting xmlns:xm="http://schemas.microsoft.com/office/excel/2006/main">
          <x14:cfRule type="containsErrors" priority="24" id="{A3F54249-93B3-43F6-B72D-FE9A10E7B9E4}">
            <xm:f>ISERROR('One for One Replacements'!W6)</xm:f>
            <x14:dxf>
              <font>
                <color theme="0"/>
              </font>
            </x14:dxf>
          </x14:cfRule>
          <xm:sqref>Z6:AA6</xm:sqref>
        </x14:conditionalFormatting>
        <x14:conditionalFormatting xmlns:xm="http://schemas.microsoft.com/office/excel/2006/main">
          <x14:cfRule type="containsErrors" priority="23" id="{FF47D02E-307A-40C5-BCF8-2CDCB6BE46FF}">
            <xm:f>ISERROR('https://consolidatededison.sharepoint.com/Users/GolinoC/Desktop/coned/corp/Users/smithna/AppData/Local/Temp/[Con Edison CI Gas Tool v1.2.xlsx]Pre Rinse Spray Valve'!#REF!)</xm:f>
            <x14:dxf>
              <font>
                <color theme="0"/>
              </font>
            </x14:dxf>
          </x14:cfRule>
          <xm:sqref>Z5:AB5</xm:sqref>
        </x14:conditionalFormatting>
        <x14:conditionalFormatting xmlns:xm="http://schemas.microsoft.com/office/excel/2006/main">
          <x14:cfRule type="containsErrors" priority="36" id="{1B76D4A2-00AF-4339-85B2-11D5BFB6B14B}">
            <xm:f>ISERROR('One for One Replacements'!Z6)</xm:f>
            <x14:dxf>
              <font>
                <color theme="0"/>
              </font>
            </x14:dxf>
          </x14:cfRule>
          <xm:sqref>AB6</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1800-000004000000}">
          <x14:formula1>
            <xm:f>'HVAC Picklist'!$A$2:$A$61</xm:f>
          </x14:formula1>
          <xm:sqref>Q7:Q32</xm:sqref>
        </x14:dataValidation>
        <x14:dataValidation type="list" allowBlank="1" showInputMessage="1" showErrorMessage="1" xr:uid="{00000000-0002-0000-1800-000005000000}">
          <x14:formula1>
            <xm:f>'HVAC Picklist'!$F$31:$F$32</xm:f>
          </x14:formula1>
          <xm:sqref>Y7:Y32</xm:sqref>
        </x14:dataValidation>
        <x14:dataValidation type="list" allowBlank="1" showInputMessage="1" showErrorMessage="1" xr:uid="{00000000-0002-0000-1800-000006000000}">
          <x14:formula1>
            <xm:f>'Measure&amp;Incentive Picklist'!#REF!</xm:f>
          </x14:formula1>
          <xm:sqref>B7:B32</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dimension ref="A1:T208"/>
  <sheetViews>
    <sheetView zoomScale="90" zoomScaleNormal="90" workbookViewId="0">
      <pane xSplit="4" ySplit="7" topLeftCell="E8" activePane="bottomRight" state="frozen"/>
      <selection pane="topRight" activeCell="F38" sqref="F38"/>
      <selection pane="bottomLeft" activeCell="F38" sqref="F38"/>
      <selection pane="bottomRight" activeCell="B8" sqref="B8"/>
    </sheetView>
  </sheetViews>
  <sheetFormatPr defaultColWidth="9.140625" defaultRowHeight="15" x14ac:dyDescent="0.25"/>
  <cols>
    <col min="1" max="1" width="15.85546875" style="65" customWidth="1"/>
    <col min="2" max="2" width="48.140625" style="65" customWidth="1"/>
    <col min="3" max="3" width="15.85546875" style="66" hidden="1" customWidth="1"/>
    <col min="4" max="4" width="35" style="65" customWidth="1"/>
    <col min="5" max="5" width="13.85546875" style="66" customWidth="1"/>
    <col min="6" max="7" width="16.85546875" style="66" hidden="1" customWidth="1"/>
    <col min="8" max="8" width="16.7109375" style="66" customWidth="1"/>
    <col min="9" max="9" width="22.5703125" style="66" customWidth="1"/>
    <col min="10" max="10" width="31.85546875" style="65" bestFit="1" customWidth="1"/>
    <col min="11" max="12" width="15.140625" style="65" customWidth="1"/>
    <col min="13" max="13" width="21.5703125" style="72" customWidth="1"/>
    <col min="14" max="14" width="20.140625" style="72" customWidth="1"/>
    <col min="15" max="15" width="24.140625" style="72" bestFit="1" customWidth="1"/>
    <col min="16" max="16" width="16.140625" style="72" customWidth="1"/>
    <col min="17" max="17" width="61.85546875" style="65" customWidth="1"/>
    <col min="18" max="18" width="9.140625" style="65" hidden="1" customWidth="1"/>
    <col min="19" max="19" width="11.85546875" style="65" hidden="1" customWidth="1"/>
    <col min="20" max="20" width="12.140625" style="65" hidden="1" customWidth="1"/>
    <col min="21" max="23" width="0" style="65" hidden="1" customWidth="1"/>
    <col min="24" max="16384" width="9.140625" style="65"/>
  </cols>
  <sheetData>
    <row r="1" spans="1:20" x14ac:dyDescent="0.25">
      <c r="A1" s="96" t="s">
        <v>104</v>
      </c>
      <c r="B1" s="86">
        <f>'Project Summary'!Acct_No</f>
        <v>0</v>
      </c>
      <c r="D1" s="214"/>
    </row>
    <row r="2" spans="1:20" ht="14.85" customHeight="1" x14ac:dyDescent="0.25">
      <c r="A2" s="96" t="s">
        <v>111</v>
      </c>
      <c r="B2" s="434">
        <f>SiteAddress</f>
        <v>0</v>
      </c>
      <c r="D2" s="88"/>
      <c r="I2" s="552" t="s">
        <v>474</v>
      </c>
      <c r="J2" s="552"/>
      <c r="K2" s="552"/>
      <c r="L2" s="552"/>
      <c r="M2" s="552"/>
    </row>
    <row r="3" spans="1:20" x14ac:dyDescent="0.25">
      <c r="I3" s="552"/>
      <c r="J3" s="552"/>
      <c r="K3" s="552"/>
      <c r="L3" s="552"/>
      <c r="M3" s="552"/>
    </row>
    <row r="4" spans="1:20" ht="23.25" x14ac:dyDescent="0.25">
      <c r="A4" s="103" t="s">
        <v>55</v>
      </c>
    </row>
    <row r="5" spans="1:20" ht="24.75" customHeight="1" thickBot="1" x14ac:dyDescent="0.3">
      <c r="A5" s="543" t="s">
        <v>121</v>
      </c>
      <c r="B5" s="543"/>
      <c r="C5" s="65"/>
      <c r="D5" s="99" t="s">
        <v>11</v>
      </c>
      <c r="E5" s="550" t="str">
        <f>IF(T208&gt;=1,"Error in Project Costs - please correct","")</f>
        <v/>
      </c>
      <c r="F5" s="550"/>
      <c r="J5" s="66"/>
      <c r="K5" s="66"/>
      <c r="L5" s="66"/>
      <c r="M5" s="66"/>
      <c r="N5" s="215"/>
      <c r="O5" s="80"/>
      <c r="P5" s="80"/>
    </row>
    <row r="6" spans="1:20" ht="44.1" customHeight="1" thickBot="1" x14ac:dyDescent="0.3">
      <c r="A6" s="91" t="s">
        <v>123</v>
      </c>
      <c r="B6" s="92" t="s">
        <v>247</v>
      </c>
      <c r="C6" s="92" t="s">
        <v>129</v>
      </c>
      <c r="D6" s="67" t="s">
        <v>130</v>
      </c>
      <c r="E6" s="67" t="s">
        <v>263</v>
      </c>
      <c r="F6" s="67" t="s">
        <v>475</v>
      </c>
      <c r="G6" s="67" t="s">
        <v>137</v>
      </c>
      <c r="H6" s="67" t="s">
        <v>476</v>
      </c>
      <c r="I6" s="67" t="s">
        <v>477</v>
      </c>
      <c r="J6" s="67" t="s">
        <v>136</v>
      </c>
      <c r="K6" s="67" t="s">
        <v>144</v>
      </c>
      <c r="L6" s="67" t="s">
        <v>145</v>
      </c>
      <c r="M6" s="81" t="s">
        <v>146</v>
      </c>
      <c r="N6" s="81" t="s">
        <v>147</v>
      </c>
      <c r="O6" s="81" t="s">
        <v>148</v>
      </c>
      <c r="P6" s="67" t="s">
        <v>149</v>
      </c>
      <c r="Q6" s="93" t="s">
        <v>97</v>
      </c>
      <c r="R6" s="539" t="s">
        <v>152</v>
      </c>
      <c r="S6" s="539"/>
    </row>
    <row r="7" spans="1:20" s="111" customFormat="1" x14ac:dyDescent="0.25">
      <c r="A7" s="75">
        <v>0</v>
      </c>
      <c r="B7" s="68" t="s">
        <v>479</v>
      </c>
      <c r="C7" s="75" t="s">
        <v>480</v>
      </c>
      <c r="D7" s="68" t="s">
        <v>390</v>
      </c>
      <c r="E7" s="75">
        <v>2</v>
      </c>
      <c r="F7" s="94" t="s">
        <v>481</v>
      </c>
      <c r="G7" s="94"/>
      <c r="H7" s="94" t="s">
        <v>482</v>
      </c>
      <c r="I7" s="75">
        <v>7.5</v>
      </c>
      <c r="J7" s="68" t="s">
        <v>229</v>
      </c>
      <c r="K7" s="68" t="s">
        <v>163</v>
      </c>
      <c r="L7" s="68" t="s">
        <v>164</v>
      </c>
      <c r="M7" s="82">
        <v>1000</v>
      </c>
      <c r="N7" s="82">
        <v>1000</v>
      </c>
      <c r="O7" s="82">
        <v>5000</v>
      </c>
      <c r="P7" s="82" t="str">
        <f>IF(B7="","",IF(VLOOKUP(B7,'Measure&amp;Incentive Picklist'!E:J,6,FALSE)= "kWh Saved","Contact ConEd",VLOOKUP(B7,'Measure&amp;Incentive Picklist'!E:J,5,FALSE)*E7*I7))</f>
        <v>Contact ConEd</v>
      </c>
      <c r="Q7" s="68" t="s">
        <v>165</v>
      </c>
      <c r="R7" s="111" t="s">
        <v>272</v>
      </c>
      <c r="S7" s="111" t="s">
        <v>167</v>
      </c>
      <c r="T7" s="111" t="s">
        <v>273</v>
      </c>
    </row>
    <row r="8" spans="1:20" ht="15.75" customHeight="1" x14ac:dyDescent="0.25">
      <c r="A8" s="66">
        <v>1</v>
      </c>
      <c r="B8" s="69"/>
      <c r="C8" s="66" t="e">
        <f>VLOOKUP(B8,'Measure&amp;Incentive Picklist'!E:J,2,FALSE)</f>
        <v>#N/A</v>
      </c>
      <c r="D8" s="69"/>
      <c r="E8" s="70"/>
      <c r="F8" s="88" t="e">
        <f>VLOOKUP(B8,'Measure&amp;Incentive Picklist'!E$158:K$167,7,FALSE)</f>
        <v>#N/A</v>
      </c>
      <c r="G8" s="88" t="e">
        <f>VLOOKUP(B8,'VFD picklist - Active'!J$17:K$26,2,FALSE)</f>
        <v>#N/A</v>
      </c>
      <c r="H8" s="73"/>
      <c r="I8" s="70"/>
      <c r="J8" s="78"/>
      <c r="K8" s="69"/>
      <c r="L8" s="69"/>
      <c r="M8" s="71"/>
      <c r="N8" s="71"/>
      <c r="O8" s="72" t="str">
        <f>IF(AND(M8="",N8=""),"",$M8+$N8)</f>
        <v/>
      </c>
      <c r="P8" s="126" t="str">
        <f>IF(B8="","",IF(VLOOKUP(B8,'Measure&amp;Incentive Picklist'!E:J,6,FALSE)= "kWh Saved","Contact ConEd",VLOOKUP(B8,'Measure&amp;Incentive Picklist'!E:J,5,FALSE)*E8*I8))</f>
        <v/>
      </c>
      <c r="Q8" s="69"/>
      <c r="R8" s="65">
        <f t="shared" ref="R8:R39" si="0">IF(OR(B8&gt;0,D8&gt;0,E8&gt;0,I8&gt;0,J8&gt;0,K8&gt;0,L8&gt;0,M8&gt;0,N8&gt;0,Q8&gt;0),1,0)</f>
        <v>0</v>
      </c>
      <c r="S8" s="65">
        <f t="shared" ref="S8:S39" si="1">IF(AND(B8&gt;0,ISERROR(R8)),1,0)</f>
        <v>0</v>
      </c>
      <c r="T8" s="65">
        <f t="shared" ref="T8:T39" si="2">IF(ISERROR(O8),1,0)</f>
        <v>0</v>
      </c>
    </row>
    <row r="9" spans="1:20" x14ac:dyDescent="0.25">
      <c r="A9" s="66">
        <f t="shared" ref="A9:A72" si="3">A8+1</f>
        <v>2</v>
      </c>
      <c r="B9" s="69"/>
      <c r="C9" s="66" t="e">
        <f>VLOOKUP(B9,'Measure&amp;Incentive Picklist'!E:J,2,FALSE)</f>
        <v>#N/A</v>
      </c>
      <c r="D9" s="69"/>
      <c r="E9" s="70"/>
      <c r="F9" s="88" t="e">
        <f>VLOOKUP(B9,'Measure&amp;Incentive Picklist'!E$158:K$167,7,FALSE)</f>
        <v>#N/A</v>
      </c>
      <c r="G9" s="88" t="e">
        <f>VLOOKUP(B9,'VFD picklist - Active'!J$17:K$26,2,FALSE)</f>
        <v>#N/A</v>
      </c>
      <c r="H9" s="73"/>
      <c r="I9" s="70"/>
      <c r="J9" s="78"/>
      <c r="K9" s="69"/>
      <c r="L9" s="69"/>
      <c r="M9" s="71"/>
      <c r="N9" s="71"/>
      <c r="O9" s="72" t="str">
        <f t="shared" ref="O9:O72" si="4">IF(AND(M9="",N9=""),"",$M9+$N9)</f>
        <v/>
      </c>
      <c r="P9" s="126" t="str">
        <f>IF(B9="","",IF(VLOOKUP(B9,'Measure&amp;Incentive Picklist'!E:J,6,FALSE)= "kWh Saved","Contact ConEd",VLOOKUP(B9,'Measure&amp;Incentive Picklist'!E:J,5,FALSE)*E9*I9))</f>
        <v/>
      </c>
      <c r="Q9" s="69"/>
      <c r="R9" s="65">
        <f t="shared" si="0"/>
        <v>0</v>
      </c>
      <c r="S9" s="65">
        <f t="shared" si="1"/>
        <v>0</v>
      </c>
      <c r="T9" s="65">
        <f t="shared" si="2"/>
        <v>0</v>
      </c>
    </row>
    <row r="10" spans="1:20" x14ac:dyDescent="0.25">
      <c r="A10" s="66">
        <f t="shared" si="3"/>
        <v>3</v>
      </c>
      <c r="B10" s="69"/>
      <c r="C10" s="66" t="e">
        <f>VLOOKUP(B10,'Measure&amp;Incentive Picklist'!E:J,2,FALSE)</f>
        <v>#N/A</v>
      </c>
      <c r="D10" s="69"/>
      <c r="E10" s="70"/>
      <c r="F10" s="88" t="e">
        <f>VLOOKUP(B10,'Measure&amp;Incentive Picklist'!E$158:K$167,7,FALSE)</f>
        <v>#N/A</v>
      </c>
      <c r="G10" s="88" t="e">
        <f>VLOOKUP(B10,'VFD picklist - Active'!J$17:K$26,2,FALSE)</f>
        <v>#N/A</v>
      </c>
      <c r="H10" s="73"/>
      <c r="I10" s="70"/>
      <c r="J10" s="78"/>
      <c r="K10" s="69"/>
      <c r="L10" s="69"/>
      <c r="M10" s="71"/>
      <c r="N10" s="71"/>
      <c r="O10" s="72" t="str">
        <f t="shared" si="4"/>
        <v/>
      </c>
      <c r="P10" s="126" t="str">
        <f>IF(B10="","",IF(VLOOKUP(B10,'Measure&amp;Incentive Picklist'!E:J,6,FALSE)= "kWh Saved","Contact ConEd",VLOOKUP(B10,'Measure&amp;Incentive Picklist'!E:J,5,FALSE)*E10*I10))</f>
        <v/>
      </c>
      <c r="Q10" s="69"/>
      <c r="R10" s="65">
        <f t="shared" si="0"/>
        <v>0</v>
      </c>
      <c r="S10" s="65">
        <f t="shared" si="1"/>
        <v>0</v>
      </c>
      <c r="T10" s="65">
        <f t="shared" si="2"/>
        <v>0</v>
      </c>
    </row>
    <row r="11" spans="1:20" x14ac:dyDescent="0.25">
      <c r="A11" s="66">
        <f t="shared" si="3"/>
        <v>4</v>
      </c>
      <c r="B11" s="69"/>
      <c r="C11" s="66" t="e">
        <f>VLOOKUP(B11,'Measure&amp;Incentive Picklist'!E:J,2,FALSE)</f>
        <v>#N/A</v>
      </c>
      <c r="D11" s="69"/>
      <c r="E11" s="70"/>
      <c r="F11" s="88" t="e">
        <f>VLOOKUP(B11,'Measure&amp;Incentive Picklist'!E$158:K$167,7,FALSE)</f>
        <v>#N/A</v>
      </c>
      <c r="G11" s="88" t="e">
        <f>VLOOKUP(B11,'VFD picklist - Active'!J$17:K$26,2,FALSE)</f>
        <v>#N/A</v>
      </c>
      <c r="H11" s="73"/>
      <c r="I11" s="70"/>
      <c r="J11" s="78"/>
      <c r="K11" s="69"/>
      <c r="L11" s="69"/>
      <c r="M11" s="71"/>
      <c r="N11" s="71"/>
      <c r="O11" s="72" t="str">
        <f t="shared" si="4"/>
        <v/>
      </c>
      <c r="P11" s="126" t="str">
        <f>IF(B11="","",IF(VLOOKUP(B11,'Measure&amp;Incentive Picklist'!E:J,6,FALSE)= "kWh Saved","Contact ConEd",VLOOKUP(B11,'Measure&amp;Incentive Picklist'!E:J,5,FALSE)*E11*I11))</f>
        <v/>
      </c>
      <c r="Q11" s="69"/>
      <c r="R11" s="65">
        <f t="shared" si="0"/>
        <v>0</v>
      </c>
      <c r="S11" s="65">
        <f t="shared" si="1"/>
        <v>0</v>
      </c>
      <c r="T11" s="65">
        <f t="shared" si="2"/>
        <v>0</v>
      </c>
    </row>
    <row r="12" spans="1:20" x14ac:dyDescent="0.25">
      <c r="A12" s="66">
        <f t="shared" si="3"/>
        <v>5</v>
      </c>
      <c r="B12" s="69"/>
      <c r="C12" s="66" t="e">
        <f>VLOOKUP(B12,'Measure&amp;Incentive Picklist'!E:J,2,FALSE)</f>
        <v>#N/A</v>
      </c>
      <c r="D12" s="69"/>
      <c r="E12" s="70"/>
      <c r="F12" s="88" t="e">
        <f>VLOOKUP(B12,'Measure&amp;Incentive Picklist'!E$158:K$167,7,FALSE)</f>
        <v>#N/A</v>
      </c>
      <c r="G12" s="88" t="e">
        <f>VLOOKUP(B12,'VFD picklist - Active'!J$17:K$26,2,FALSE)</f>
        <v>#N/A</v>
      </c>
      <c r="H12" s="73"/>
      <c r="I12" s="70"/>
      <c r="J12" s="78"/>
      <c r="K12" s="69"/>
      <c r="L12" s="69"/>
      <c r="M12" s="71"/>
      <c r="N12" s="71"/>
      <c r="O12" s="72" t="str">
        <f t="shared" si="4"/>
        <v/>
      </c>
      <c r="P12" s="126" t="str">
        <f>IF(B12="","",IF(VLOOKUP(B12,'Measure&amp;Incentive Picklist'!E:J,6,FALSE)= "kWh Saved","Contact ConEd",VLOOKUP(B12,'Measure&amp;Incentive Picklist'!E:J,5,FALSE)*E12*I12))</f>
        <v/>
      </c>
      <c r="Q12" s="69"/>
      <c r="R12" s="65">
        <f t="shared" si="0"/>
        <v>0</v>
      </c>
      <c r="S12" s="65">
        <f t="shared" si="1"/>
        <v>0</v>
      </c>
      <c r="T12" s="65">
        <f t="shared" si="2"/>
        <v>0</v>
      </c>
    </row>
    <row r="13" spans="1:20" x14ac:dyDescent="0.25">
      <c r="A13" s="66">
        <f t="shared" si="3"/>
        <v>6</v>
      </c>
      <c r="B13" s="69"/>
      <c r="C13" s="66" t="e">
        <f>VLOOKUP(B13,'Measure&amp;Incentive Picklist'!E:J,2,FALSE)</f>
        <v>#N/A</v>
      </c>
      <c r="D13" s="69"/>
      <c r="E13" s="70"/>
      <c r="F13" s="88" t="e">
        <f>VLOOKUP(B13,'Measure&amp;Incentive Picklist'!E$158:K$167,7,FALSE)</f>
        <v>#N/A</v>
      </c>
      <c r="G13" s="88" t="e">
        <f>VLOOKUP(B13,'VFD picklist - Active'!J$17:K$26,2,FALSE)</f>
        <v>#N/A</v>
      </c>
      <c r="H13" s="73"/>
      <c r="I13" s="70"/>
      <c r="J13" s="78"/>
      <c r="K13" s="69"/>
      <c r="L13" s="69"/>
      <c r="M13" s="71"/>
      <c r="N13" s="71"/>
      <c r="O13" s="72" t="str">
        <f t="shared" si="4"/>
        <v/>
      </c>
      <c r="P13" s="126" t="str">
        <f>IF(B13="","",IF(VLOOKUP(B13,'Measure&amp;Incentive Picklist'!E:J,6,FALSE)= "kWh Saved","Contact ConEd",VLOOKUP(B13,'Measure&amp;Incentive Picklist'!E:J,5,FALSE)*E13*I13))</f>
        <v/>
      </c>
      <c r="Q13" s="69"/>
      <c r="R13" s="65">
        <f t="shared" si="0"/>
        <v>0</v>
      </c>
      <c r="S13" s="65">
        <f t="shared" si="1"/>
        <v>0</v>
      </c>
      <c r="T13" s="65">
        <f t="shared" si="2"/>
        <v>0</v>
      </c>
    </row>
    <row r="14" spans="1:20" x14ac:dyDescent="0.25">
      <c r="A14" s="66">
        <f t="shared" si="3"/>
        <v>7</v>
      </c>
      <c r="B14" s="69"/>
      <c r="C14" s="66" t="e">
        <f>VLOOKUP(B14,'Measure&amp;Incentive Picklist'!E:J,2,FALSE)</f>
        <v>#N/A</v>
      </c>
      <c r="D14" s="69"/>
      <c r="E14" s="70"/>
      <c r="F14" s="88" t="e">
        <f>VLOOKUP(B14,'Measure&amp;Incentive Picklist'!E$158:K$167,7,FALSE)</f>
        <v>#N/A</v>
      </c>
      <c r="G14" s="88" t="e">
        <f>VLOOKUP(B14,'VFD picklist - Active'!J$17:K$26,2,FALSE)</f>
        <v>#N/A</v>
      </c>
      <c r="H14" s="73"/>
      <c r="I14" s="70"/>
      <c r="J14" s="78"/>
      <c r="K14" s="69"/>
      <c r="L14" s="69"/>
      <c r="M14" s="71"/>
      <c r="N14" s="71"/>
      <c r="O14" s="72" t="str">
        <f t="shared" si="4"/>
        <v/>
      </c>
      <c r="P14" s="126" t="str">
        <f>IF(B14="","",IF(VLOOKUP(B14,'Measure&amp;Incentive Picklist'!E:J,6,FALSE)= "kWh Saved","Contact ConEd",VLOOKUP(B14,'Measure&amp;Incentive Picklist'!E:J,5,FALSE)*E14*I14))</f>
        <v/>
      </c>
      <c r="Q14" s="69"/>
      <c r="R14" s="65">
        <f t="shared" si="0"/>
        <v>0</v>
      </c>
      <c r="S14" s="65">
        <f t="shared" si="1"/>
        <v>0</v>
      </c>
      <c r="T14" s="65">
        <f t="shared" si="2"/>
        <v>0</v>
      </c>
    </row>
    <row r="15" spans="1:20" x14ac:dyDescent="0.25">
      <c r="A15" s="66">
        <f t="shared" si="3"/>
        <v>8</v>
      </c>
      <c r="B15" s="69"/>
      <c r="C15" s="66" t="e">
        <f>VLOOKUP(B15,'Measure&amp;Incentive Picklist'!E:J,2,FALSE)</f>
        <v>#N/A</v>
      </c>
      <c r="D15" s="69"/>
      <c r="E15" s="70"/>
      <c r="F15" s="88" t="e">
        <f>VLOOKUP(B15,'Measure&amp;Incentive Picklist'!E$158:K$167,7,FALSE)</f>
        <v>#N/A</v>
      </c>
      <c r="G15" s="88" t="e">
        <f>VLOOKUP(B15,'VFD picklist - Active'!J$17:K$26,2,FALSE)</f>
        <v>#N/A</v>
      </c>
      <c r="H15" s="73"/>
      <c r="I15" s="70"/>
      <c r="J15" s="78"/>
      <c r="K15" s="69"/>
      <c r="L15" s="69"/>
      <c r="M15" s="71"/>
      <c r="N15" s="71"/>
      <c r="O15" s="72" t="str">
        <f t="shared" si="4"/>
        <v/>
      </c>
      <c r="P15" s="126" t="str">
        <f>IF(B15="","",IF(VLOOKUP(B15,'Measure&amp;Incentive Picklist'!E:J,6,FALSE)= "kWh Saved","Contact ConEd",VLOOKUP(B15,'Measure&amp;Incentive Picklist'!E:J,5,FALSE)*E15*I15))</f>
        <v/>
      </c>
      <c r="Q15" s="69"/>
      <c r="R15" s="65">
        <f t="shared" si="0"/>
        <v>0</v>
      </c>
      <c r="S15" s="65">
        <f t="shared" si="1"/>
        <v>0</v>
      </c>
      <c r="T15" s="65">
        <f t="shared" si="2"/>
        <v>0</v>
      </c>
    </row>
    <row r="16" spans="1:20" x14ac:dyDescent="0.25">
      <c r="A16" s="66">
        <f t="shared" si="3"/>
        <v>9</v>
      </c>
      <c r="B16" s="69"/>
      <c r="C16" s="66" t="e">
        <f>VLOOKUP(B16,'Measure&amp;Incentive Picklist'!E:J,2,FALSE)</f>
        <v>#N/A</v>
      </c>
      <c r="D16" s="69"/>
      <c r="E16" s="70"/>
      <c r="F16" s="88" t="e">
        <f>VLOOKUP(B16,'Measure&amp;Incentive Picklist'!E$158:K$167,7,FALSE)</f>
        <v>#N/A</v>
      </c>
      <c r="G16" s="88" t="e">
        <f>VLOOKUP(B16,'VFD picklist - Active'!J$17:K$26,2,FALSE)</f>
        <v>#N/A</v>
      </c>
      <c r="H16" s="73"/>
      <c r="I16" s="70"/>
      <c r="J16" s="78"/>
      <c r="K16" s="69"/>
      <c r="L16" s="69"/>
      <c r="M16" s="71"/>
      <c r="N16" s="71"/>
      <c r="O16" s="72" t="str">
        <f t="shared" si="4"/>
        <v/>
      </c>
      <c r="P16" s="126" t="str">
        <f>IF(B16="","",IF(VLOOKUP(B16,'Measure&amp;Incentive Picklist'!E:J,6,FALSE)= "kWh Saved","Contact ConEd",VLOOKUP(B16,'Measure&amp;Incentive Picklist'!E:J,5,FALSE)*E16*I16))</f>
        <v/>
      </c>
      <c r="Q16" s="69"/>
      <c r="R16" s="65">
        <f t="shared" si="0"/>
        <v>0</v>
      </c>
      <c r="S16" s="65">
        <f t="shared" si="1"/>
        <v>0</v>
      </c>
      <c r="T16" s="65">
        <f t="shared" si="2"/>
        <v>0</v>
      </c>
    </row>
    <row r="17" spans="1:20" x14ac:dyDescent="0.25">
      <c r="A17" s="66">
        <f t="shared" si="3"/>
        <v>10</v>
      </c>
      <c r="B17" s="69"/>
      <c r="C17" s="66" t="e">
        <f>VLOOKUP(B17,'Measure&amp;Incentive Picklist'!E:J,2,FALSE)</f>
        <v>#N/A</v>
      </c>
      <c r="D17" s="69"/>
      <c r="E17" s="70"/>
      <c r="F17" s="88" t="e">
        <f>VLOOKUP(B17,'Measure&amp;Incentive Picklist'!E$158:K$167,7,FALSE)</f>
        <v>#N/A</v>
      </c>
      <c r="G17" s="88" t="e">
        <f>VLOOKUP(B17,'VFD picklist - Active'!J$17:K$26,2,FALSE)</f>
        <v>#N/A</v>
      </c>
      <c r="H17" s="73"/>
      <c r="I17" s="70"/>
      <c r="J17" s="78"/>
      <c r="K17" s="69"/>
      <c r="L17" s="69"/>
      <c r="M17" s="71"/>
      <c r="N17" s="71"/>
      <c r="O17" s="72" t="str">
        <f t="shared" si="4"/>
        <v/>
      </c>
      <c r="P17" s="126" t="str">
        <f>IF(B17="","",IF(VLOOKUP(B17,'Measure&amp;Incentive Picklist'!E:J,6,FALSE)= "kWh Saved","Contact ConEd",VLOOKUP(B17,'Measure&amp;Incentive Picklist'!E:J,5,FALSE)*E17*I17))</f>
        <v/>
      </c>
      <c r="Q17" s="69"/>
      <c r="R17" s="65">
        <f t="shared" si="0"/>
        <v>0</v>
      </c>
      <c r="S17" s="65">
        <f t="shared" si="1"/>
        <v>0</v>
      </c>
      <c r="T17" s="65">
        <f t="shared" si="2"/>
        <v>0</v>
      </c>
    </row>
    <row r="18" spans="1:20" x14ac:dyDescent="0.25">
      <c r="A18" s="66">
        <f t="shared" si="3"/>
        <v>11</v>
      </c>
      <c r="B18" s="69"/>
      <c r="C18" s="66" t="e">
        <f>VLOOKUP(B18,'Measure&amp;Incentive Picklist'!E:J,2,FALSE)</f>
        <v>#N/A</v>
      </c>
      <c r="D18" s="69"/>
      <c r="E18" s="70"/>
      <c r="F18" s="88" t="e">
        <f>VLOOKUP(B18,'Measure&amp;Incentive Picklist'!E$158:K$167,7,FALSE)</f>
        <v>#N/A</v>
      </c>
      <c r="G18" s="88" t="e">
        <f>VLOOKUP(B18,'VFD picklist - Active'!J$17:K$26,2,FALSE)</f>
        <v>#N/A</v>
      </c>
      <c r="H18" s="73"/>
      <c r="I18" s="70"/>
      <c r="J18" s="78"/>
      <c r="K18" s="69"/>
      <c r="L18" s="69"/>
      <c r="M18" s="71"/>
      <c r="N18" s="71"/>
      <c r="O18" s="72" t="str">
        <f t="shared" si="4"/>
        <v/>
      </c>
      <c r="P18" s="126" t="str">
        <f>IF(B18="","",IF(VLOOKUP(B18,'Measure&amp;Incentive Picklist'!E:J,6,FALSE)= "kWh Saved","Contact ConEd",VLOOKUP(B18,'Measure&amp;Incentive Picklist'!E:J,5,FALSE)*E18*I18))</f>
        <v/>
      </c>
      <c r="Q18" s="69"/>
      <c r="R18" s="65">
        <f t="shared" si="0"/>
        <v>0</v>
      </c>
      <c r="S18" s="65">
        <f t="shared" si="1"/>
        <v>0</v>
      </c>
      <c r="T18" s="65">
        <f t="shared" si="2"/>
        <v>0</v>
      </c>
    </row>
    <row r="19" spans="1:20" x14ac:dyDescent="0.25">
      <c r="A19" s="66">
        <f t="shared" si="3"/>
        <v>12</v>
      </c>
      <c r="B19" s="69"/>
      <c r="C19" s="66" t="e">
        <f>VLOOKUP(B19,'Measure&amp;Incentive Picklist'!E:J,2,FALSE)</f>
        <v>#N/A</v>
      </c>
      <c r="D19" s="69"/>
      <c r="E19" s="70"/>
      <c r="F19" s="88" t="e">
        <f>VLOOKUP(B19,'Measure&amp;Incentive Picklist'!E$158:K$167,7,FALSE)</f>
        <v>#N/A</v>
      </c>
      <c r="G19" s="88" t="e">
        <f>VLOOKUP(B19,'VFD picklist - Active'!J$17:K$26,2,FALSE)</f>
        <v>#N/A</v>
      </c>
      <c r="H19" s="73"/>
      <c r="I19" s="70"/>
      <c r="J19" s="78"/>
      <c r="K19" s="69"/>
      <c r="L19" s="69"/>
      <c r="M19" s="71"/>
      <c r="N19" s="71"/>
      <c r="O19" s="72" t="str">
        <f t="shared" si="4"/>
        <v/>
      </c>
      <c r="P19" s="126" t="str">
        <f>IF(B19="","",IF(VLOOKUP(B19,'Measure&amp;Incentive Picklist'!E:J,6,FALSE)= "kWh Saved","Contact ConEd",VLOOKUP(B19,'Measure&amp;Incentive Picklist'!E:J,5,FALSE)*E19*I19))</f>
        <v/>
      </c>
      <c r="Q19" s="69"/>
      <c r="R19" s="65">
        <f t="shared" si="0"/>
        <v>0</v>
      </c>
      <c r="S19" s="65">
        <f t="shared" si="1"/>
        <v>0</v>
      </c>
      <c r="T19" s="65">
        <f t="shared" si="2"/>
        <v>0</v>
      </c>
    </row>
    <row r="20" spans="1:20" x14ac:dyDescent="0.25">
      <c r="A20" s="66">
        <f t="shared" si="3"/>
        <v>13</v>
      </c>
      <c r="B20" s="69"/>
      <c r="C20" s="66" t="e">
        <f>VLOOKUP(B20,'Measure&amp;Incentive Picklist'!E:J,2,FALSE)</f>
        <v>#N/A</v>
      </c>
      <c r="D20" s="69"/>
      <c r="E20" s="70"/>
      <c r="F20" s="88" t="e">
        <f>VLOOKUP(B20,'Measure&amp;Incentive Picklist'!E$158:K$167,7,FALSE)</f>
        <v>#N/A</v>
      </c>
      <c r="G20" s="88" t="e">
        <f>VLOOKUP(B20,'VFD picklist - Active'!J$17:K$26,2,FALSE)</f>
        <v>#N/A</v>
      </c>
      <c r="H20" s="73"/>
      <c r="I20" s="70"/>
      <c r="J20" s="78"/>
      <c r="K20" s="69"/>
      <c r="L20" s="69"/>
      <c r="M20" s="71"/>
      <c r="N20" s="71"/>
      <c r="O20" s="72" t="str">
        <f t="shared" si="4"/>
        <v/>
      </c>
      <c r="P20" s="126" t="str">
        <f>IF(B20="","",IF(VLOOKUP(B20,'Measure&amp;Incentive Picklist'!E:J,6,FALSE)= "kWh Saved","Contact ConEd",VLOOKUP(B20,'Measure&amp;Incentive Picklist'!E:J,5,FALSE)*E20*I20))</f>
        <v/>
      </c>
      <c r="Q20" s="69"/>
      <c r="R20" s="65">
        <f t="shared" si="0"/>
        <v>0</v>
      </c>
      <c r="S20" s="65">
        <f t="shared" si="1"/>
        <v>0</v>
      </c>
      <c r="T20" s="65">
        <f t="shared" si="2"/>
        <v>0</v>
      </c>
    </row>
    <row r="21" spans="1:20" x14ac:dyDescent="0.25">
      <c r="A21" s="66">
        <f t="shared" si="3"/>
        <v>14</v>
      </c>
      <c r="B21" s="69"/>
      <c r="C21" s="66" t="e">
        <f>VLOOKUP(B21,'Measure&amp;Incentive Picklist'!E:J,2,FALSE)</f>
        <v>#N/A</v>
      </c>
      <c r="D21" s="69"/>
      <c r="E21" s="70"/>
      <c r="F21" s="88" t="e">
        <f>VLOOKUP(B21,'Measure&amp;Incentive Picklist'!E$158:K$167,7,FALSE)</f>
        <v>#N/A</v>
      </c>
      <c r="G21" s="88" t="e">
        <f>VLOOKUP(B21,'VFD picklist - Active'!J$17:K$26,2,FALSE)</f>
        <v>#N/A</v>
      </c>
      <c r="H21" s="73"/>
      <c r="I21" s="70"/>
      <c r="J21" s="78"/>
      <c r="K21" s="69"/>
      <c r="L21" s="69"/>
      <c r="M21" s="71"/>
      <c r="N21" s="71"/>
      <c r="O21" s="72" t="str">
        <f t="shared" si="4"/>
        <v/>
      </c>
      <c r="P21" s="126" t="str">
        <f>IF(B21="","",IF(VLOOKUP(B21,'Measure&amp;Incentive Picklist'!E:J,6,FALSE)= "kWh Saved","Contact ConEd",VLOOKUP(B21,'Measure&amp;Incentive Picklist'!E:J,5,FALSE)*E21*I21))</f>
        <v/>
      </c>
      <c r="Q21" s="69"/>
      <c r="R21" s="65">
        <f t="shared" si="0"/>
        <v>0</v>
      </c>
      <c r="S21" s="65">
        <f t="shared" si="1"/>
        <v>0</v>
      </c>
      <c r="T21" s="65">
        <f t="shared" si="2"/>
        <v>0</v>
      </c>
    </row>
    <row r="22" spans="1:20" x14ac:dyDescent="0.25">
      <c r="A22" s="66">
        <f t="shared" si="3"/>
        <v>15</v>
      </c>
      <c r="B22" s="69"/>
      <c r="C22" s="66" t="e">
        <f>VLOOKUP(B22,'Measure&amp;Incentive Picklist'!E:J,2,FALSE)</f>
        <v>#N/A</v>
      </c>
      <c r="D22" s="69"/>
      <c r="E22" s="70"/>
      <c r="F22" s="88" t="e">
        <f>VLOOKUP(B22,'Measure&amp;Incentive Picklist'!E$158:K$167,7,FALSE)</f>
        <v>#N/A</v>
      </c>
      <c r="G22" s="88" t="e">
        <f>VLOOKUP(B22,'VFD picklist - Active'!J$17:K$26,2,FALSE)</f>
        <v>#N/A</v>
      </c>
      <c r="H22" s="73"/>
      <c r="I22" s="70"/>
      <c r="J22" s="78"/>
      <c r="K22" s="69"/>
      <c r="L22" s="69"/>
      <c r="M22" s="71"/>
      <c r="N22" s="71"/>
      <c r="O22" s="72" t="str">
        <f t="shared" si="4"/>
        <v/>
      </c>
      <c r="P22" s="126" t="str">
        <f>IF(B22="","",IF(VLOOKUP(B22,'Measure&amp;Incentive Picklist'!E:J,6,FALSE)= "kWh Saved","Contact ConEd",VLOOKUP(B22,'Measure&amp;Incentive Picklist'!E:J,5,FALSE)*E22*I22))</f>
        <v/>
      </c>
      <c r="Q22" s="69"/>
      <c r="R22" s="65">
        <f t="shared" si="0"/>
        <v>0</v>
      </c>
      <c r="S22" s="65">
        <f t="shared" si="1"/>
        <v>0</v>
      </c>
      <c r="T22" s="65">
        <f t="shared" si="2"/>
        <v>0</v>
      </c>
    </row>
    <row r="23" spans="1:20" x14ac:dyDescent="0.25">
      <c r="A23" s="66">
        <f t="shared" si="3"/>
        <v>16</v>
      </c>
      <c r="B23" s="69"/>
      <c r="C23" s="66" t="e">
        <f>VLOOKUP(B23,'Measure&amp;Incentive Picklist'!E:J,2,FALSE)</f>
        <v>#N/A</v>
      </c>
      <c r="D23" s="69"/>
      <c r="E23" s="70"/>
      <c r="F23" s="88" t="e">
        <f>VLOOKUP(B23,'Measure&amp;Incentive Picklist'!E$158:K$167,7,FALSE)</f>
        <v>#N/A</v>
      </c>
      <c r="G23" s="88" t="e">
        <f>VLOOKUP(B23,'VFD picklist - Active'!J$17:K$26,2,FALSE)</f>
        <v>#N/A</v>
      </c>
      <c r="H23" s="73"/>
      <c r="I23" s="70"/>
      <c r="J23" s="78"/>
      <c r="K23" s="69"/>
      <c r="L23" s="69"/>
      <c r="M23" s="71"/>
      <c r="N23" s="71"/>
      <c r="O23" s="72" t="str">
        <f t="shared" si="4"/>
        <v/>
      </c>
      <c r="P23" s="126" t="str">
        <f>IF(B23="","",IF(VLOOKUP(B23,'Measure&amp;Incentive Picklist'!E:J,6,FALSE)= "kWh Saved","Contact ConEd",VLOOKUP(B23,'Measure&amp;Incentive Picklist'!E:J,5,FALSE)*E23*I23))</f>
        <v/>
      </c>
      <c r="Q23" s="69"/>
      <c r="R23" s="65">
        <f t="shared" si="0"/>
        <v>0</v>
      </c>
      <c r="S23" s="65">
        <f t="shared" si="1"/>
        <v>0</v>
      </c>
      <c r="T23" s="65">
        <f t="shared" si="2"/>
        <v>0</v>
      </c>
    </row>
    <row r="24" spans="1:20" x14ac:dyDescent="0.25">
      <c r="A24" s="66">
        <f t="shared" si="3"/>
        <v>17</v>
      </c>
      <c r="B24" s="69"/>
      <c r="C24" s="66" t="e">
        <f>VLOOKUP(B24,'Measure&amp;Incentive Picklist'!E:J,2,FALSE)</f>
        <v>#N/A</v>
      </c>
      <c r="D24" s="69"/>
      <c r="E24" s="70"/>
      <c r="F24" s="88" t="e">
        <f>VLOOKUP(B24,'Measure&amp;Incentive Picklist'!E$158:K$167,7,FALSE)</f>
        <v>#N/A</v>
      </c>
      <c r="G24" s="88" t="e">
        <f>VLOOKUP(B24,'VFD picklist - Active'!J$17:K$26,2,FALSE)</f>
        <v>#N/A</v>
      </c>
      <c r="H24" s="73"/>
      <c r="I24" s="70"/>
      <c r="J24" s="78"/>
      <c r="K24" s="69"/>
      <c r="L24" s="69"/>
      <c r="M24" s="71"/>
      <c r="N24" s="71"/>
      <c r="O24" s="72" t="str">
        <f t="shared" si="4"/>
        <v/>
      </c>
      <c r="P24" s="126" t="str">
        <f>IF(B24="","",IF(VLOOKUP(B24,'Measure&amp;Incentive Picklist'!E:J,6,FALSE)= "kWh Saved","Contact ConEd",VLOOKUP(B24,'Measure&amp;Incentive Picklist'!E:J,5,FALSE)*E24*I24))</f>
        <v/>
      </c>
      <c r="Q24" s="69"/>
      <c r="R24" s="65">
        <f t="shared" si="0"/>
        <v>0</v>
      </c>
      <c r="S24" s="65">
        <f t="shared" si="1"/>
        <v>0</v>
      </c>
      <c r="T24" s="65">
        <f t="shared" si="2"/>
        <v>0</v>
      </c>
    </row>
    <row r="25" spans="1:20" x14ac:dyDescent="0.25">
      <c r="A25" s="66">
        <f t="shared" si="3"/>
        <v>18</v>
      </c>
      <c r="B25" s="69"/>
      <c r="C25" s="66" t="e">
        <f>VLOOKUP(B25,'Measure&amp;Incentive Picklist'!E:J,2,FALSE)</f>
        <v>#N/A</v>
      </c>
      <c r="D25" s="69"/>
      <c r="E25" s="70"/>
      <c r="F25" s="88" t="e">
        <f>VLOOKUP(B25,'Measure&amp;Incentive Picklist'!E$158:K$167,7,FALSE)</f>
        <v>#N/A</v>
      </c>
      <c r="G25" s="88" t="e">
        <f>VLOOKUP(B25,'VFD picklist - Active'!J$17:K$26,2,FALSE)</f>
        <v>#N/A</v>
      </c>
      <c r="H25" s="73"/>
      <c r="I25" s="70"/>
      <c r="J25" s="78"/>
      <c r="K25" s="69"/>
      <c r="L25" s="69"/>
      <c r="M25" s="71"/>
      <c r="N25" s="71"/>
      <c r="O25" s="72" t="str">
        <f t="shared" si="4"/>
        <v/>
      </c>
      <c r="P25" s="126" t="str">
        <f>IF(B25="","",IF(VLOOKUP(B25,'Measure&amp;Incentive Picklist'!E:J,6,FALSE)= "kWh Saved","Contact ConEd",VLOOKUP(B25,'Measure&amp;Incentive Picklist'!E:J,5,FALSE)*E25*I25))</f>
        <v/>
      </c>
      <c r="Q25" s="69"/>
      <c r="R25" s="65">
        <f t="shared" si="0"/>
        <v>0</v>
      </c>
      <c r="S25" s="65">
        <f t="shared" si="1"/>
        <v>0</v>
      </c>
      <c r="T25" s="65">
        <f t="shared" si="2"/>
        <v>0</v>
      </c>
    </row>
    <row r="26" spans="1:20" x14ac:dyDescent="0.25">
      <c r="A26" s="66">
        <f t="shared" si="3"/>
        <v>19</v>
      </c>
      <c r="B26" s="69"/>
      <c r="C26" s="66" t="e">
        <f>VLOOKUP(B26,'Measure&amp;Incentive Picklist'!E:J,2,FALSE)</f>
        <v>#N/A</v>
      </c>
      <c r="D26" s="69"/>
      <c r="E26" s="70"/>
      <c r="F26" s="88" t="e">
        <f>VLOOKUP(B26,'Measure&amp;Incentive Picklist'!E$158:K$167,7,FALSE)</f>
        <v>#N/A</v>
      </c>
      <c r="G26" s="88" t="e">
        <f>VLOOKUP(B26,'VFD picklist - Active'!J$17:K$26,2,FALSE)</f>
        <v>#N/A</v>
      </c>
      <c r="H26" s="73"/>
      <c r="I26" s="70"/>
      <c r="J26" s="78"/>
      <c r="K26" s="69"/>
      <c r="L26" s="69"/>
      <c r="M26" s="71"/>
      <c r="N26" s="71"/>
      <c r="O26" s="72" t="str">
        <f t="shared" si="4"/>
        <v/>
      </c>
      <c r="P26" s="126" t="str">
        <f>IF(B26="","",IF(VLOOKUP(B26,'Measure&amp;Incentive Picklist'!E:J,6,FALSE)= "kWh Saved","Contact ConEd",VLOOKUP(B26,'Measure&amp;Incentive Picklist'!E:J,5,FALSE)*E26*I26))</f>
        <v/>
      </c>
      <c r="Q26" s="69"/>
      <c r="R26" s="65">
        <f t="shared" si="0"/>
        <v>0</v>
      </c>
      <c r="S26" s="65">
        <f t="shared" si="1"/>
        <v>0</v>
      </c>
      <c r="T26" s="65">
        <f t="shared" si="2"/>
        <v>0</v>
      </c>
    </row>
    <row r="27" spans="1:20" x14ac:dyDescent="0.25">
      <c r="A27" s="66">
        <f t="shared" si="3"/>
        <v>20</v>
      </c>
      <c r="B27" s="69"/>
      <c r="C27" s="66" t="e">
        <f>VLOOKUP(B27,'Measure&amp;Incentive Picklist'!E:J,2,FALSE)</f>
        <v>#N/A</v>
      </c>
      <c r="D27" s="69"/>
      <c r="E27" s="70"/>
      <c r="F27" s="88" t="e">
        <f>VLOOKUP(B27,'Measure&amp;Incentive Picklist'!E$158:K$167,7,FALSE)</f>
        <v>#N/A</v>
      </c>
      <c r="G27" s="88" t="e">
        <f>VLOOKUP(B27,'VFD picklist - Active'!J$17:K$26,2,FALSE)</f>
        <v>#N/A</v>
      </c>
      <c r="H27" s="73"/>
      <c r="I27" s="70"/>
      <c r="J27" s="78"/>
      <c r="K27" s="69"/>
      <c r="L27" s="69"/>
      <c r="M27" s="71"/>
      <c r="N27" s="71"/>
      <c r="O27" s="72" t="str">
        <f t="shared" si="4"/>
        <v/>
      </c>
      <c r="P27" s="126" t="str">
        <f>IF(B27="","",IF(VLOOKUP(B27,'Measure&amp;Incentive Picklist'!E:J,6,FALSE)= "kWh Saved","Contact ConEd",VLOOKUP(B27,'Measure&amp;Incentive Picklist'!E:J,5,FALSE)*E27*I27))</f>
        <v/>
      </c>
      <c r="Q27" s="69"/>
      <c r="R27" s="65">
        <f t="shared" si="0"/>
        <v>0</v>
      </c>
      <c r="S27" s="65">
        <f t="shared" si="1"/>
        <v>0</v>
      </c>
      <c r="T27" s="65">
        <f t="shared" si="2"/>
        <v>0</v>
      </c>
    </row>
    <row r="28" spans="1:20" x14ac:dyDescent="0.25">
      <c r="A28" s="66">
        <f t="shared" si="3"/>
        <v>21</v>
      </c>
      <c r="B28" s="69"/>
      <c r="C28" s="66" t="e">
        <f>VLOOKUP(B28,'Measure&amp;Incentive Picklist'!E:J,2,FALSE)</f>
        <v>#N/A</v>
      </c>
      <c r="D28" s="69"/>
      <c r="E28" s="70"/>
      <c r="F28" s="88" t="e">
        <f>VLOOKUP(B28,'Measure&amp;Incentive Picklist'!E$158:K$167,7,FALSE)</f>
        <v>#N/A</v>
      </c>
      <c r="G28" s="88" t="e">
        <f>VLOOKUP(B28,'VFD picklist - Active'!J$17:K$26,2,FALSE)</f>
        <v>#N/A</v>
      </c>
      <c r="H28" s="73"/>
      <c r="I28" s="70"/>
      <c r="J28" s="78"/>
      <c r="K28" s="69"/>
      <c r="L28" s="69"/>
      <c r="M28" s="71"/>
      <c r="N28" s="71"/>
      <c r="O28" s="72" t="str">
        <f t="shared" si="4"/>
        <v/>
      </c>
      <c r="P28" s="126" t="str">
        <f>IF(B28="","",IF(VLOOKUP(B28,'Measure&amp;Incentive Picklist'!E:J,6,FALSE)= "kWh Saved","Contact ConEd",VLOOKUP(B28,'Measure&amp;Incentive Picklist'!E:J,5,FALSE)*E28*I28))</f>
        <v/>
      </c>
      <c r="Q28" s="69"/>
      <c r="R28" s="65">
        <f t="shared" si="0"/>
        <v>0</v>
      </c>
      <c r="S28" s="65">
        <f t="shared" si="1"/>
        <v>0</v>
      </c>
      <c r="T28" s="65">
        <f t="shared" si="2"/>
        <v>0</v>
      </c>
    </row>
    <row r="29" spans="1:20" x14ac:dyDescent="0.25">
      <c r="A29" s="66">
        <f t="shared" si="3"/>
        <v>22</v>
      </c>
      <c r="B29" s="69"/>
      <c r="C29" s="66" t="e">
        <f>VLOOKUP(B29,'Measure&amp;Incentive Picklist'!E:J,2,FALSE)</f>
        <v>#N/A</v>
      </c>
      <c r="D29" s="69"/>
      <c r="E29" s="70"/>
      <c r="F29" s="88" t="e">
        <f>VLOOKUP(B29,'Measure&amp;Incentive Picklist'!E$158:K$167,7,FALSE)</f>
        <v>#N/A</v>
      </c>
      <c r="G29" s="88" t="e">
        <f>VLOOKUP(B29,'VFD picklist - Active'!J$17:K$26,2,FALSE)</f>
        <v>#N/A</v>
      </c>
      <c r="H29" s="73"/>
      <c r="I29" s="70"/>
      <c r="J29" s="78"/>
      <c r="K29" s="69"/>
      <c r="L29" s="69"/>
      <c r="M29" s="71"/>
      <c r="N29" s="71"/>
      <c r="O29" s="72" t="str">
        <f t="shared" si="4"/>
        <v/>
      </c>
      <c r="P29" s="126" t="str">
        <f>IF(B29="","",IF(VLOOKUP(B29,'Measure&amp;Incentive Picklist'!E:J,6,FALSE)= "kWh Saved","Contact ConEd",VLOOKUP(B29,'Measure&amp;Incentive Picklist'!E:J,5,FALSE)*E29*I29))</f>
        <v/>
      </c>
      <c r="Q29" s="69"/>
      <c r="R29" s="65">
        <f t="shared" si="0"/>
        <v>0</v>
      </c>
      <c r="S29" s="65">
        <f t="shared" si="1"/>
        <v>0</v>
      </c>
      <c r="T29" s="65">
        <f t="shared" si="2"/>
        <v>0</v>
      </c>
    </row>
    <row r="30" spans="1:20" x14ac:dyDescent="0.25">
      <c r="A30" s="66">
        <f t="shared" si="3"/>
        <v>23</v>
      </c>
      <c r="B30" s="69"/>
      <c r="C30" s="66" t="e">
        <f>VLOOKUP(B30,'Measure&amp;Incentive Picklist'!E:J,2,FALSE)</f>
        <v>#N/A</v>
      </c>
      <c r="D30" s="69"/>
      <c r="E30" s="70"/>
      <c r="F30" s="88" t="e">
        <f>VLOOKUP(B30,'Measure&amp;Incentive Picklist'!E$158:K$167,7,FALSE)</f>
        <v>#N/A</v>
      </c>
      <c r="G30" s="88" t="e">
        <f>VLOOKUP(B30,'VFD picklist - Active'!J$17:K$26,2,FALSE)</f>
        <v>#N/A</v>
      </c>
      <c r="H30" s="73"/>
      <c r="I30" s="70"/>
      <c r="J30" s="78"/>
      <c r="K30" s="69"/>
      <c r="L30" s="69"/>
      <c r="M30" s="71"/>
      <c r="N30" s="71"/>
      <c r="O30" s="72" t="str">
        <f t="shared" si="4"/>
        <v/>
      </c>
      <c r="P30" s="126" t="str">
        <f>IF(B30="","",IF(VLOOKUP(B30,'Measure&amp;Incentive Picklist'!E:J,6,FALSE)= "kWh Saved","Contact ConEd",VLOOKUP(B30,'Measure&amp;Incentive Picklist'!E:J,5,FALSE)*E30*I30))</f>
        <v/>
      </c>
      <c r="Q30" s="69"/>
      <c r="R30" s="65">
        <f t="shared" si="0"/>
        <v>0</v>
      </c>
      <c r="S30" s="65">
        <f t="shared" si="1"/>
        <v>0</v>
      </c>
      <c r="T30" s="65">
        <f t="shared" si="2"/>
        <v>0</v>
      </c>
    </row>
    <row r="31" spans="1:20" x14ac:dyDescent="0.25">
      <c r="A31" s="66">
        <f t="shared" si="3"/>
        <v>24</v>
      </c>
      <c r="B31" s="69"/>
      <c r="C31" s="66" t="e">
        <f>VLOOKUP(B31,'Measure&amp;Incentive Picklist'!E:J,2,FALSE)</f>
        <v>#N/A</v>
      </c>
      <c r="D31" s="69"/>
      <c r="E31" s="70"/>
      <c r="F31" s="88" t="e">
        <f>VLOOKUP(B31,'Measure&amp;Incentive Picklist'!E$158:K$167,7,FALSE)</f>
        <v>#N/A</v>
      </c>
      <c r="G31" s="88" t="e">
        <f>VLOOKUP(B31,'VFD picklist - Active'!J$17:K$26,2,FALSE)</f>
        <v>#N/A</v>
      </c>
      <c r="H31" s="73"/>
      <c r="I31" s="70"/>
      <c r="J31" s="78"/>
      <c r="K31" s="69"/>
      <c r="L31" s="69"/>
      <c r="M31" s="71"/>
      <c r="N31" s="71"/>
      <c r="O31" s="72" t="str">
        <f t="shared" si="4"/>
        <v/>
      </c>
      <c r="P31" s="126" t="str">
        <f>IF(B31="","",IF(VLOOKUP(B31,'Measure&amp;Incentive Picklist'!E:J,6,FALSE)= "kWh Saved","Contact ConEd",VLOOKUP(B31,'Measure&amp;Incentive Picklist'!E:J,5,FALSE)*E31*I31))</f>
        <v/>
      </c>
      <c r="Q31" s="69"/>
      <c r="R31" s="65">
        <f t="shared" si="0"/>
        <v>0</v>
      </c>
      <c r="S31" s="65">
        <f t="shared" si="1"/>
        <v>0</v>
      </c>
      <c r="T31" s="65">
        <f t="shared" si="2"/>
        <v>0</v>
      </c>
    </row>
    <row r="32" spans="1:20" x14ac:dyDescent="0.25">
      <c r="A32" s="66">
        <f t="shared" si="3"/>
        <v>25</v>
      </c>
      <c r="B32" s="69"/>
      <c r="C32" s="66" t="e">
        <f>VLOOKUP(B32,'Measure&amp;Incentive Picklist'!E:J,2,FALSE)</f>
        <v>#N/A</v>
      </c>
      <c r="D32" s="69"/>
      <c r="E32" s="70"/>
      <c r="F32" s="88" t="e">
        <f>VLOOKUP(B32,'Measure&amp;Incentive Picklist'!E$158:K$167,7,FALSE)</f>
        <v>#N/A</v>
      </c>
      <c r="G32" s="88" t="e">
        <f>VLOOKUP(B32,'VFD picklist - Active'!J$17:K$26,2,FALSE)</f>
        <v>#N/A</v>
      </c>
      <c r="H32" s="73"/>
      <c r="I32" s="70"/>
      <c r="J32" s="78"/>
      <c r="K32" s="69"/>
      <c r="L32" s="69"/>
      <c r="M32" s="71"/>
      <c r="N32" s="71"/>
      <c r="O32" s="72" t="str">
        <f t="shared" si="4"/>
        <v/>
      </c>
      <c r="P32" s="126" t="str">
        <f>IF(B32="","",IF(VLOOKUP(B32,'Measure&amp;Incentive Picklist'!E:J,6,FALSE)= "kWh Saved","Contact ConEd",VLOOKUP(B32,'Measure&amp;Incentive Picklist'!E:J,5,FALSE)*E32*I32))</f>
        <v/>
      </c>
      <c r="Q32" s="69"/>
      <c r="R32" s="65">
        <f t="shared" si="0"/>
        <v>0</v>
      </c>
      <c r="S32" s="65">
        <f t="shared" si="1"/>
        <v>0</v>
      </c>
      <c r="T32" s="65">
        <f t="shared" si="2"/>
        <v>0</v>
      </c>
    </row>
    <row r="33" spans="1:20" x14ac:dyDescent="0.25">
      <c r="A33" s="66">
        <f t="shared" si="3"/>
        <v>26</v>
      </c>
      <c r="B33" s="69"/>
      <c r="C33" s="66" t="e">
        <f>VLOOKUP(B33,'Measure&amp;Incentive Picklist'!E:J,2,FALSE)</f>
        <v>#N/A</v>
      </c>
      <c r="D33" s="69"/>
      <c r="E33" s="70"/>
      <c r="F33" s="88" t="e">
        <f>VLOOKUP(B33,'Measure&amp;Incentive Picklist'!E$158:K$167,7,FALSE)</f>
        <v>#N/A</v>
      </c>
      <c r="G33" s="88" t="e">
        <f>VLOOKUP(B33,'VFD picklist - Active'!J$17:K$26,2,FALSE)</f>
        <v>#N/A</v>
      </c>
      <c r="H33" s="73"/>
      <c r="I33" s="70"/>
      <c r="J33" s="78"/>
      <c r="K33" s="69"/>
      <c r="L33" s="69"/>
      <c r="M33" s="71"/>
      <c r="N33" s="71"/>
      <c r="O33" s="72" t="str">
        <f t="shared" si="4"/>
        <v/>
      </c>
      <c r="P33" s="126" t="str">
        <f>IF(B33="","",IF(VLOOKUP(B33,'Measure&amp;Incentive Picklist'!E:J,6,FALSE)= "kWh Saved","Contact ConEd",VLOOKUP(B33,'Measure&amp;Incentive Picklist'!E:J,5,FALSE)*E33*I33))</f>
        <v/>
      </c>
      <c r="R33" s="65">
        <f t="shared" si="0"/>
        <v>0</v>
      </c>
      <c r="S33" s="65">
        <f t="shared" si="1"/>
        <v>0</v>
      </c>
      <c r="T33" s="65">
        <f t="shared" si="2"/>
        <v>0</v>
      </c>
    </row>
    <row r="34" spans="1:20" x14ac:dyDescent="0.25">
      <c r="A34" s="66">
        <f t="shared" si="3"/>
        <v>27</v>
      </c>
      <c r="B34" s="69"/>
      <c r="C34" s="66" t="e">
        <f>VLOOKUP(B34,'Measure&amp;Incentive Picklist'!E:J,2,FALSE)</f>
        <v>#N/A</v>
      </c>
      <c r="D34" s="69"/>
      <c r="E34" s="70"/>
      <c r="F34" s="88" t="e">
        <f>VLOOKUP(B34,'Measure&amp;Incentive Picklist'!E$158:K$167,7,FALSE)</f>
        <v>#N/A</v>
      </c>
      <c r="G34" s="88" t="e">
        <f>VLOOKUP(B34,'VFD picklist - Active'!J$17:K$26,2,FALSE)</f>
        <v>#N/A</v>
      </c>
      <c r="H34" s="73"/>
      <c r="I34" s="70"/>
      <c r="J34" s="78"/>
      <c r="K34" s="69"/>
      <c r="L34" s="69"/>
      <c r="M34" s="71"/>
      <c r="N34" s="71"/>
      <c r="O34" s="72" t="str">
        <f t="shared" si="4"/>
        <v/>
      </c>
      <c r="P34" s="126" t="str">
        <f>IF(B34="","",IF(VLOOKUP(B34,'Measure&amp;Incentive Picklist'!E:J,6,FALSE)= "kWh Saved","Contact ConEd",VLOOKUP(B34,'Measure&amp;Incentive Picklist'!E:J,5,FALSE)*E34*I34))</f>
        <v/>
      </c>
      <c r="R34" s="65">
        <f t="shared" si="0"/>
        <v>0</v>
      </c>
      <c r="S34" s="65">
        <f t="shared" si="1"/>
        <v>0</v>
      </c>
      <c r="T34" s="65">
        <f t="shared" si="2"/>
        <v>0</v>
      </c>
    </row>
    <row r="35" spans="1:20" x14ac:dyDescent="0.25">
      <c r="A35" s="66">
        <f t="shared" si="3"/>
        <v>28</v>
      </c>
      <c r="B35" s="69"/>
      <c r="C35" s="66" t="e">
        <f>VLOOKUP(B35,'Measure&amp;Incentive Picklist'!E:J,2,FALSE)</f>
        <v>#N/A</v>
      </c>
      <c r="D35" s="69"/>
      <c r="E35" s="70"/>
      <c r="F35" s="88" t="e">
        <f>VLOOKUP(B35,'Measure&amp;Incentive Picklist'!E$158:K$167,7,FALSE)</f>
        <v>#N/A</v>
      </c>
      <c r="G35" s="88" t="e">
        <f>VLOOKUP(B35,'VFD picklist - Active'!J$17:K$26,2,FALSE)</f>
        <v>#N/A</v>
      </c>
      <c r="H35" s="73"/>
      <c r="I35" s="70"/>
      <c r="J35" s="78"/>
      <c r="K35" s="69"/>
      <c r="L35" s="69"/>
      <c r="M35" s="71"/>
      <c r="N35" s="71"/>
      <c r="O35" s="72" t="str">
        <f t="shared" si="4"/>
        <v/>
      </c>
      <c r="P35" s="126" t="str">
        <f>IF(B35="","",IF(VLOOKUP(B35,'Measure&amp;Incentive Picklist'!E:J,6,FALSE)= "kWh Saved","Contact ConEd",VLOOKUP(B35,'Measure&amp;Incentive Picklist'!E:J,5,FALSE)*E35*I35))</f>
        <v/>
      </c>
      <c r="R35" s="65">
        <f t="shared" si="0"/>
        <v>0</v>
      </c>
      <c r="S35" s="65">
        <f t="shared" si="1"/>
        <v>0</v>
      </c>
      <c r="T35" s="65">
        <f t="shared" si="2"/>
        <v>0</v>
      </c>
    </row>
    <row r="36" spans="1:20" x14ac:dyDescent="0.25">
      <c r="A36" s="66">
        <f t="shared" si="3"/>
        <v>29</v>
      </c>
      <c r="B36" s="69"/>
      <c r="C36" s="66" t="e">
        <f>VLOOKUP(B36,'Measure&amp;Incentive Picklist'!E:J,2,FALSE)</f>
        <v>#N/A</v>
      </c>
      <c r="D36" s="69"/>
      <c r="E36" s="70"/>
      <c r="F36" s="88" t="e">
        <f>VLOOKUP(B36,'Measure&amp;Incentive Picklist'!E$158:K$167,7,FALSE)</f>
        <v>#N/A</v>
      </c>
      <c r="G36" s="88" t="e">
        <f>VLOOKUP(B36,'VFD picklist - Active'!J$17:K$26,2,FALSE)</f>
        <v>#N/A</v>
      </c>
      <c r="H36" s="73"/>
      <c r="I36" s="70"/>
      <c r="J36" s="78"/>
      <c r="K36" s="69"/>
      <c r="L36" s="69"/>
      <c r="M36" s="71"/>
      <c r="N36" s="71"/>
      <c r="O36" s="72" t="str">
        <f t="shared" si="4"/>
        <v/>
      </c>
      <c r="P36" s="126" t="str">
        <f>IF(B36="","",IF(VLOOKUP(B36,'Measure&amp;Incentive Picklist'!E:J,6,FALSE)= "kWh Saved","Contact ConEd",VLOOKUP(B36,'Measure&amp;Incentive Picklist'!E:J,5,FALSE)*E36*I36))</f>
        <v/>
      </c>
      <c r="R36" s="65">
        <f t="shared" si="0"/>
        <v>0</v>
      </c>
      <c r="S36" s="65">
        <f t="shared" si="1"/>
        <v>0</v>
      </c>
      <c r="T36" s="65">
        <f t="shared" si="2"/>
        <v>0</v>
      </c>
    </row>
    <row r="37" spans="1:20" x14ac:dyDescent="0.25">
      <c r="A37" s="66">
        <f t="shared" si="3"/>
        <v>30</v>
      </c>
      <c r="B37" s="69"/>
      <c r="C37" s="66" t="e">
        <f>VLOOKUP(B37,'Measure&amp;Incentive Picklist'!E:J,2,FALSE)</f>
        <v>#N/A</v>
      </c>
      <c r="D37" s="69"/>
      <c r="E37" s="70"/>
      <c r="F37" s="88" t="e">
        <f>VLOOKUP(B37,'Measure&amp;Incentive Picklist'!E$158:K$167,7,FALSE)</f>
        <v>#N/A</v>
      </c>
      <c r="G37" s="88" t="e">
        <f>VLOOKUP(B37,'VFD picklist - Active'!J$17:K$26,2,FALSE)</f>
        <v>#N/A</v>
      </c>
      <c r="H37" s="73"/>
      <c r="I37" s="70"/>
      <c r="J37" s="78"/>
      <c r="K37" s="69"/>
      <c r="L37" s="69"/>
      <c r="M37" s="71"/>
      <c r="N37" s="71"/>
      <c r="O37" s="72" t="str">
        <f t="shared" si="4"/>
        <v/>
      </c>
      <c r="P37" s="126" t="str">
        <f>IF(B37="","",IF(VLOOKUP(B37,'Measure&amp;Incentive Picklist'!E:J,6,FALSE)= "kWh Saved","Contact ConEd",VLOOKUP(B37,'Measure&amp;Incentive Picklist'!E:J,5,FALSE)*E37*I37))</f>
        <v/>
      </c>
      <c r="R37" s="65">
        <f t="shared" si="0"/>
        <v>0</v>
      </c>
      <c r="S37" s="65">
        <f t="shared" si="1"/>
        <v>0</v>
      </c>
      <c r="T37" s="65">
        <f t="shared" si="2"/>
        <v>0</v>
      </c>
    </row>
    <row r="38" spans="1:20" x14ac:dyDescent="0.25">
      <c r="A38" s="66">
        <f t="shared" si="3"/>
        <v>31</v>
      </c>
      <c r="B38" s="69"/>
      <c r="C38" s="66" t="e">
        <f>VLOOKUP(B38,'Measure&amp;Incentive Picklist'!E:J,2,FALSE)</f>
        <v>#N/A</v>
      </c>
      <c r="D38" s="69"/>
      <c r="E38" s="70"/>
      <c r="F38" s="88" t="e">
        <f>VLOOKUP(B38,'Measure&amp;Incentive Picklist'!E$158:K$167,7,FALSE)</f>
        <v>#N/A</v>
      </c>
      <c r="G38" s="88" t="e">
        <f>VLOOKUP(B38,'VFD picklist - Active'!J$17:K$26,2,FALSE)</f>
        <v>#N/A</v>
      </c>
      <c r="H38" s="73"/>
      <c r="I38" s="70"/>
      <c r="J38" s="78"/>
      <c r="K38" s="69"/>
      <c r="L38" s="69"/>
      <c r="M38" s="71"/>
      <c r="N38" s="71"/>
      <c r="O38" s="72" t="str">
        <f t="shared" si="4"/>
        <v/>
      </c>
      <c r="P38" s="126" t="str">
        <f>IF(B38="","",IF(VLOOKUP(B38,'Measure&amp;Incentive Picklist'!E:J,6,FALSE)= "kWh Saved","Contact ConEd",VLOOKUP(B38,'Measure&amp;Incentive Picklist'!E:J,5,FALSE)*E38*I38))</f>
        <v/>
      </c>
      <c r="R38" s="65">
        <f t="shared" si="0"/>
        <v>0</v>
      </c>
      <c r="S38" s="65">
        <f t="shared" si="1"/>
        <v>0</v>
      </c>
      <c r="T38" s="65">
        <f t="shared" si="2"/>
        <v>0</v>
      </c>
    </row>
    <row r="39" spans="1:20" x14ac:dyDescent="0.25">
      <c r="A39" s="66">
        <f t="shared" si="3"/>
        <v>32</v>
      </c>
      <c r="B39" s="69"/>
      <c r="C39" s="66" t="e">
        <f>VLOOKUP(B39,'Measure&amp;Incentive Picklist'!E:J,2,FALSE)</f>
        <v>#N/A</v>
      </c>
      <c r="D39" s="69"/>
      <c r="E39" s="70"/>
      <c r="F39" s="88" t="e">
        <f>VLOOKUP(B39,'Measure&amp;Incentive Picklist'!E$158:K$167,7,FALSE)</f>
        <v>#N/A</v>
      </c>
      <c r="G39" s="88" t="e">
        <f>VLOOKUP(B39,'VFD picklist - Active'!J$17:K$26,2,FALSE)</f>
        <v>#N/A</v>
      </c>
      <c r="H39" s="73"/>
      <c r="I39" s="70"/>
      <c r="J39" s="78"/>
      <c r="K39" s="69"/>
      <c r="L39" s="69"/>
      <c r="M39" s="71"/>
      <c r="N39" s="71"/>
      <c r="O39" s="72" t="str">
        <f t="shared" si="4"/>
        <v/>
      </c>
      <c r="P39" s="126" t="str">
        <f>IF(B39="","",IF(VLOOKUP(B39,'Measure&amp;Incentive Picklist'!E:J,6,FALSE)= "kWh Saved","Contact ConEd",VLOOKUP(B39,'Measure&amp;Incentive Picklist'!E:J,5,FALSE)*E39*I39))</f>
        <v/>
      </c>
      <c r="R39" s="65">
        <f t="shared" si="0"/>
        <v>0</v>
      </c>
      <c r="S39" s="65">
        <f t="shared" si="1"/>
        <v>0</v>
      </c>
      <c r="T39" s="65">
        <f t="shared" si="2"/>
        <v>0</v>
      </c>
    </row>
    <row r="40" spans="1:20" x14ac:dyDescent="0.25">
      <c r="A40" s="66">
        <f t="shared" si="3"/>
        <v>33</v>
      </c>
      <c r="B40" s="69"/>
      <c r="C40" s="66" t="e">
        <f>VLOOKUP(B40,'Measure&amp;Incentive Picklist'!E:J,2,FALSE)</f>
        <v>#N/A</v>
      </c>
      <c r="D40" s="69"/>
      <c r="E40" s="70"/>
      <c r="F40" s="88" t="e">
        <f>VLOOKUP(B40,'Measure&amp;Incentive Picklist'!E$158:K$167,7,FALSE)</f>
        <v>#N/A</v>
      </c>
      <c r="G40" s="88" t="e">
        <f>VLOOKUP(B40,'VFD picklist - Active'!J$17:K$26,2,FALSE)</f>
        <v>#N/A</v>
      </c>
      <c r="H40" s="73"/>
      <c r="I40" s="70"/>
      <c r="J40" s="78"/>
      <c r="K40" s="69"/>
      <c r="L40" s="69"/>
      <c r="M40" s="71"/>
      <c r="N40" s="71"/>
      <c r="O40" s="72" t="str">
        <f t="shared" si="4"/>
        <v/>
      </c>
      <c r="P40" s="126" t="str">
        <f>IF(B40="","",IF(VLOOKUP(B40,'Measure&amp;Incentive Picklist'!E:J,6,FALSE)= "kWh Saved","Contact ConEd",VLOOKUP(B40,'Measure&amp;Incentive Picklist'!E:J,5,FALSE)*E40*I40))</f>
        <v/>
      </c>
      <c r="R40" s="65">
        <f t="shared" ref="R40:R71" si="5">IF(OR(B40&gt;0,D40&gt;0,E40&gt;0,I40&gt;0,J40&gt;0,K40&gt;0,L40&gt;0,M40&gt;0,N40&gt;0,Q40&gt;0),1,0)</f>
        <v>0</v>
      </c>
      <c r="S40" s="65">
        <f t="shared" ref="S40:S71" si="6">IF(AND(B40&gt;0,ISERROR(R40)),1,0)</f>
        <v>0</v>
      </c>
      <c r="T40" s="65">
        <f t="shared" ref="T40:T71" si="7">IF(ISERROR(O40),1,0)</f>
        <v>0</v>
      </c>
    </row>
    <row r="41" spans="1:20" x14ac:dyDescent="0.25">
      <c r="A41" s="66">
        <f t="shared" si="3"/>
        <v>34</v>
      </c>
      <c r="B41" s="69"/>
      <c r="C41" s="66" t="e">
        <f>VLOOKUP(B41,'Measure&amp;Incentive Picklist'!E:J,2,FALSE)</f>
        <v>#N/A</v>
      </c>
      <c r="D41" s="69"/>
      <c r="E41" s="70"/>
      <c r="F41" s="88" t="e">
        <f>VLOOKUP(B41,'Measure&amp;Incentive Picklist'!E$158:K$167,7,FALSE)</f>
        <v>#N/A</v>
      </c>
      <c r="G41" s="88" t="e">
        <f>VLOOKUP(B41,'VFD picklist - Active'!J$17:K$26,2,FALSE)</f>
        <v>#N/A</v>
      </c>
      <c r="H41" s="73"/>
      <c r="I41" s="70"/>
      <c r="J41" s="78"/>
      <c r="K41" s="69"/>
      <c r="L41" s="69"/>
      <c r="M41" s="71"/>
      <c r="N41" s="71"/>
      <c r="O41" s="72" t="str">
        <f t="shared" si="4"/>
        <v/>
      </c>
      <c r="P41" s="126" t="str">
        <f>IF(B41="","",IF(VLOOKUP(B41,'Measure&amp;Incentive Picklist'!E:J,6,FALSE)= "kWh Saved","Contact ConEd",VLOOKUP(B41,'Measure&amp;Incentive Picklist'!E:J,5,FALSE)*E41*I41))</f>
        <v/>
      </c>
      <c r="R41" s="65">
        <f t="shared" si="5"/>
        <v>0</v>
      </c>
      <c r="S41" s="65">
        <f t="shared" si="6"/>
        <v>0</v>
      </c>
      <c r="T41" s="65">
        <f t="shared" si="7"/>
        <v>0</v>
      </c>
    </row>
    <row r="42" spans="1:20" x14ac:dyDescent="0.25">
      <c r="A42" s="66">
        <f t="shared" si="3"/>
        <v>35</v>
      </c>
      <c r="B42" s="69"/>
      <c r="C42" s="66" t="e">
        <f>VLOOKUP(B42,'Measure&amp;Incentive Picklist'!E:J,2,FALSE)</f>
        <v>#N/A</v>
      </c>
      <c r="D42" s="69"/>
      <c r="E42" s="70"/>
      <c r="F42" s="88" t="e">
        <f>VLOOKUP(B42,'Measure&amp;Incentive Picklist'!E$158:K$167,7,FALSE)</f>
        <v>#N/A</v>
      </c>
      <c r="G42" s="88" t="e">
        <f>VLOOKUP(B42,'VFD picklist - Active'!J$17:K$26,2,FALSE)</f>
        <v>#N/A</v>
      </c>
      <c r="H42" s="73"/>
      <c r="I42" s="70"/>
      <c r="J42" s="78"/>
      <c r="K42" s="69"/>
      <c r="L42" s="69"/>
      <c r="M42" s="71"/>
      <c r="N42" s="71"/>
      <c r="O42" s="72" t="str">
        <f t="shared" si="4"/>
        <v/>
      </c>
      <c r="P42" s="126" t="str">
        <f>IF(B42="","",IF(VLOOKUP(B42,'Measure&amp;Incentive Picklist'!E:J,6,FALSE)= "kWh Saved","Contact ConEd",VLOOKUP(B42,'Measure&amp;Incentive Picklist'!E:J,5,FALSE)*E42*I42))</f>
        <v/>
      </c>
      <c r="R42" s="65">
        <f t="shared" si="5"/>
        <v>0</v>
      </c>
      <c r="S42" s="65">
        <f t="shared" si="6"/>
        <v>0</v>
      </c>
      <c r="T42" s="65">
        <f t="shared" si="7"/>
        <v>0</v>
      </c>
    </row>
    <row r="43" spans="1:20" x14ac:dyDescent="0.25">
      <c r="A43" s="66">
        <f t="shared" si="3"/>
        <v>36</v>
      </c>
      <c r="B43" s="69"/>
      <c r="C43" s="66" t="e">
        <f>VLOOKUP(B43,'Measure&amp;Incentive Picklist'!E:J,2,FALSE)</f>
        <v>#N/A</v>
      </c>
      <c r="D43" s="69"/>
      <c r="E43" s="70"/>
      <c r="F43" s="88" t="e">
        <f>VLOOKUP(B43,'Measure&amp;Incentive Picklist'!E$158:K$167,7,FALSE)</f>
        <v>#N/A</v>
      </c>
      <c r="G43" s="88" t="e">
        <f>VLOOKUP(B43,'VFD picklist - Active'!J$17:K$26,2,FALSE)</f>
        <v>#N/A</v>
      </c>
      <c r="H43" s="73"/>
      <c r="I43" s="70"/>
      <c r="J43" s="78"/>
      <c r="K43" s="69"/>
      <c r="L43" s="69"/>
      <c r="M43" s="71"/>
      <c r="N43" s="71"/>
      <c r="O43" s="72" t="str">
        <f t="shared" si="4"/>
        <v/>
      </c>
      <c r="P43" s="126" t="str">
        <f>IF(B43="","",IF(VLOOKUP(B43,'Measure&amp;Incentive Picklist'!E:J,6,FALSE)= "kWh Saved","Contact ConEd",VLOOKUP(B43,'Measure&amp;Incentive Picklist'!E:J,5,FALSE)*E43*I43))</f>
        <v/>
      </c>
      <c r="R43" s="65">
        <f t="shared" si="5"/>
        <v>0</v>
      </c>
      <c r="S43" s="65">
        <f t="shared" si="6"/>
        <v>0</v>
      </c>
      <c r="T43" s="65">
        <f t="shared" si="7"/>
        <v>0</v>
      </c>
    </row>
    <row r="44" spans="1:20" x14ac:dyDescent="0.25">
      <c r="A44" s="66">
        <f t="shared" si="3"/>
        <v>37</v>
      </c>
      <c r="B44" s="69"/>
      <c r="C44" s="66" t="e">
        <f>VLOOKUP(B44,'Measure&amp;Incentive Picklist'!E:J,2,FALSE)</f>
        <v>#N/A</v>
      </c>
      <c r="D44" s="69"/>
      <c r="E44" s="70"/>
      <c r="F44" s="88" t="e">
        <f>VLOOKUP(B44,'Measure&amp;Incentive Picklist'!E$158:K$167,7,FALSE)</f>
        <v>#N/A</v>
      </c>
      <c r="G44" s="88" t="e">
        <f>VLOOKUP(B44,'VFD picklist - Active'!J$17:K$26,2,FALSE)</f>
        <v>#N/A</v>
      </c>
      <c r="H44" s="73"/>
      <c r="I44" s="70"/>
      <c r="J44" s="78"/>
      <c r="K44" s="69"/>
      <c r="L44" s="69"/>
      <c r="M44" s="71"/>
      <c r="N44" s="71"/>
      <c r="O44" s="72" t="str">
        <f t="shared" si="4"/>
        <v/>
      </c>
      <c r="P44" s="126" t="str">
        <f>IF(B44="","",IF(VLOOKUP(B44,'Measure&amp;Incentive Picklist'!E:J,6,FALSE)= "kWh Saved","Contact ConEd",VLOOKUP(B44,'Measure&amp;Incentive Picklist'!E:J,5,FALSE)*E44*I44))</f>
        <v/>
      </c>
      <c r="R44" s="65">
        <f t="shared" si="5"/>
        <v>0</v>
      </c>
      <c r="S44" s="65">
        <f t="shared" si="6"/>
        <v>0</v>
      </c>
      <c r="T44" s="65">
        <f t="shared" si="7"/>
        <v>0</v>
      </c>
    </row>
    <row r="45" spans="1:20" x14ac:dyDescent="0.25">
      <c r="A45" s="66">
        <f t="shared" si="3"/>
        <v>38</v>
      </c>
      <c r="B45" s="69"/>
      <c r="C45" s="66" t="e">
        <f>VLOOKUP(B45,'Measure&amp;Incentive Picklist'!E:J,2,FALSE)</f>
        <v>#N/A</v>
      </c>
      <c r="D45" s="69"/>
      <c r="E45" s="70"/>
      <c r="F45" s="88" t="e">
        <f>VLOOKUP(B45,'Measure&amp;Incentive Picklist'!E$158:K$167,7,FALSE)</f>
        <v>#N/A</v>
      </c>
      <c r="G45" s="88" t="e">
        <f>VLOOKUP(B45,'VFD picklist - Active'!J$17:K$26,2,FALSE)</f>
        <v>#N/A</v>
      </c>
      <c r="H45" s="73"/>
      <c r="I45" s="70"/>
      <c r="J45" s="78"/>
      <c r="K45" s="69"/>
      <c r="L45" s="69"/>
      <c r="M45" s="71"/>
      <c r="N45" s="71"/>
      <c r="O45" s="72" t="str">
        <f t="shared" si="4"/>
        <v/>
      </c>
      <c r="P45" s="126" t="str">
        <f>IF(B45="","",IF(VLOOKUP(B45,'Measure&amp;Incentive Picklist'!E:J,6,FALSE)= "kWh Saved","Contact ConEd",VLOOKUP(B45,'Measure&amp;Incentive Picklist'!E:J,5,FALSE)*E45*I45))</f>
        <v/>
      </c>
      <c r="R45" s="65">
        <f t="shared" si="5"/>
        <v>0</v>
      </c>
      <c r="S45" s="65">
        <f t="shared" si="6"/>
        <v>0</v>
      </c>
      <c r="T45" s="65">
        <f t="shared" si="7"/>
        <v>0</v>
      </c>
    </row>
    <row r="46" spans="1:20" x14ac:dyDescent="0.25">
      <c r="A46" s="66">
        <f t="shared" si="3"/>
        <v>39</v>
      </c>
      <c r="B46" s="69"/>
      <c r="C46" s="66" t="e">
        <f>VLOOKUP(B46,'Measure&amp;Incentive Picklist'!E:J,2,FALSE)</f>
        <v>#N/A</v>
      </c>
      <c r="D46" s="69"/>
      <c r="E46" s="70"/>
      <c r="F46" s="88" t="e">
        <f>VLOOKUP(B46,'Measure&amp;Incentive Picklist'!E$158:K$167,7,FALSE)</f>
        <v>#N/A</v>
      </c>
      <c r="G46" s="88" t="e">
        <f>VLOOKUP(B46,'VFD picklist - Active'!J$17:K$26,2,FALSE)</f>
        <v>#N/A</v>
      </c>
      <c r="H46" s="73"/>
      <c r="I46" s="70"/>
      <c r="J46" s="78"/>
      <c r="K46" s="69"/>
      <c r="L46" s="69"/>
      <c r="M46" s="71"/>
      <c r="N46" s="71"/>
      <c r="O46" s="72" t="str">
        <f t="shared" si="4"/>
        <v/>
      </c>
      <c r="P46" s="126" t="str">
        <f>IF(B46="","",IF(VLOOKUP(B46,'Measure&amp;Incentive Picklist'!E:J,6,FALSE)= "kWh Saved","Contact ConEd",VLOOKUP(B46,'Measure&amp;Incentive Picklist'!E:J,5,FALSE)*E46*I46))</f>
        <v/>
      </c>
      <c r="R46" s="65">
        <f t="shared" si="5"/>
        <v>0</v>
      </c>
      <c r="S46" s="65">
        <f t="shared" si="6"/>
        <v>0</v>
      </c>
      <c r="T46" s="65">
        <f t="shared" si="7"/>
        <v>0</v>
      </c>
    </row>
    <row r="47" spans="1:20" x14ac:dyDescent="0.25">
      <c r="A47" s="66">
        <f t="shared" si="3"/>
        <v>40</v>
      </c>
      <c r="B47" s="69"/>
      <c r="C47" s="66" t="e">
        <f>VLOOKUP(B47,'Measure&amp;Incentive Picklist'!E:J,2,FALSE)</f>
        <v>#N/A</v>
      </c>
      <c r="D47" s="69"/>
      <c r="E47" s="70"/>
      <c r="F47" s="88" t="e">
        <f>VLOOKUP(B47,'Measure&amp;Incentive Picklist'!E$158:K$167,7,FALSE)</f>
        <v>#N/A</v>
      </c>
      <c r="G47" s="88" t="e">
        <f>VLOOKUP(B47,'VFD picklist - Active'!J$17:K$26,2,FALSE)</f>
        <v>#N/A</v>
      </c>
      <c r="H47" s="73"/>
      <c r="I47" s="70"/>
      <c r="J47" s="78"/>
      <c r="K47" s="69"/>
      <c r="L47" s="69"/>
      <c r="M47" s="71"/>
      <c r="N47" s="71"/>
      <c r="O47" s="72" t="str">
        <f t="shared" si="4"/>
        <v/>
      </c>
      <c r="P47" s="126" t="str">
        <f>IF(B47="","",IF(VLOOKUP(B47,'Measure&amp;Incentive Picklist'!E:J,6,FALSE)= "kWh Saved","Contact ConEd",VLOOKUP(B47,'Measure&amp;Incentive Picklist'!E:J,5,FALSE)*E47*I47))</f>
        <v/>
      </c>
      <c r="R47" s="65">
        <f t="shared" si="5"/>
        <v>0</v>
      </c>
      <c r="S47" s="65">
        <f t="shared" si="6"/>
        <v>0</v>
      </c>
      <c r="T47" s="65">
        <f t="shared" si="7"/>
        <v>0</v>
      </c>
    </row>
    <row r="48" spans="1:20" x14ac:dyDescent="0.25">
      <c r="A48" s="66">
        <f t="shared" si="3"/>
        <v>41</v>
      </c>
      <c r="B48" s="69"/>
      <c r="C48" s="66" t="e">
        <f>VLOOKUP(B48,'Measure&amp;Incentive Picklist'!E:J,2,FALSE)</f>
        <v>#N/A</v>
      </c>
      <c r="D48" s="69"/>
      <c r="E48" s="70"/>
      <c r="F48" s="88" t="e">
        <f>VLOOKUP(B48,'Measure&amp;Incentive Picklist'!E$158:K$167,7,FALSE)</f>
        <v>#N/A</v>
      </c>
      <c r="G48" s="88" t="e">
        <f>VLOOKUP(B48,'VFD picklist - Active'!J$17:K$26,2,FALSE)</f>
        <v>#N/A</v>
      </c>
      <c r="H48" s="73"/>
      <c r="I48" s="70"/>
      <c r="J48" s="78"/>
      <c r="K48" s="69"/>
      <c r="L48" s="69"/>
      <c r="M48" s="71"/>
      <c r="N48" s="71"/>
      <c r="O48" s="72" t="str">
        <f t="shared" si="4"/>
        <v/>
      </c>
      <c r="P48" s="126" t="str">
        <f>IF(B48="","",IF(VLOOKUP(B48,'Measure&amp;Incentive Picklist'!E:J,6,FALSE)= "kWh Saved","Contact ConEd",VLOOKUP(B48,'Measure&amp;Incentive Picklist'!E:J,5,FALSE)*E48*I48))</f>
        <v/>
      </c>
      <c r="R48" s="65">
        <f t="shared" si="5"/>
        <v>0</v>
      </c>
      <c r="S48" s="65">
        <f t="shared" si="6"/>
        <v>0</v>
      </c>
      <c r="T48" s="65">
        <f t="shared" si="7"/>
        <v>0</v>
      </c>
    </row>
    <row r="49" spans="1:20" x14ac:dyDescent="0.25">
      <c r="A49" s="66">
        <f t="shared" si="3"/>
        <v>42</v>
      </c>
      <c r="B49" s="69"/>
      <c r="C49" s="66" t="e">
        <f>VLOOKUP(B49,'Measure&amp;Incentive Picklist'!E:J,2,FALSE)</f>
        <v>#N/A</v>
      </c>
      <c r="D49" s="69"/>
      <c r="E49" s="70"/>
      <c r="F49" s="88" t="e">
        <f>VLOOKUP(B49,'Measure&amp;Incentive Picklist'!E$158:K$167,7,FALSE)</f>
        <v>#N/A</v>
      </c>
      <c r="G49" s="88" t="e">
        <f>VLOOKUP(B49,'VFD picklist - Active'!J$17:K$26,2,FALSE)</f>
        <v>#N/A</v>
      </c>
      <c r="H49" s="73"/>
      <c r="I49" s="70"/>
      <c r="J49" s="78"/>
      <c r="K49" s="69"/>
      <c r="L49" s="69"/>
      <c r="M49" s="71"/>
      <c r="N49" s="71"/>
      <c r="O49" s="72" t="str">
        <f t="shared" si="4"/>
        <v/>
      </c>
      <c r="P49" s="126" t="str">
        <f>IF(B49="","",IF(VLOOKUP(B49,'Measure&amp;Incentive Picklist'!E:J,6,FALSE)= "kWh Saved","Contact ConEd",VLOOKUP(B49,'Measure&amp;Incentive Picklist'!E:J,5,FALSE)*E49*I49))</f>
        <v/>
      </c>
      <c r="R49" s="65">
        <f t="shared" si="5"/>
        <v>0</v>
      </c>
      <c r="S49" s="65">
        <f t="shared" si="6"/>
        <v>0</v>
      </c>
      <c r="T49" s="65">
        <f t="shared" si="7"/>
        <v>0</v>
      </c>
    </row>
    <row r="50" spans="1:20" x14ac:dyDescent="0.25">
      <c r="A50" s="66">
        <f t="shared" si="3"/>
        <v>43</v>
      </c>
      <c r="B50" s="69"/>
      <c r="C50" s="66" t="e">
        <f>VLOOKUP(B50,'Measure&amp;Incentive Picklist'!E:J,2,FALSE)</f>
        <v>#N/A</v>
      </c>
      <c r="D50" s="69"/>
      <c r="E50" s="70"/>
      <c r="F50" s="88" t="e">
        <f>VLOOKUP(B50,'Measure&amp;Incentive Picklist'!E$158:K$167,7,FALSE)</f>
        <v>#N/A</v>
      </c>
      <c r="G50" s="88" t="e">
        <f>VLOOKUP(B50,'VFD picklist - Active'!J$17:K$26,2,FALSE)</f>
        <v>#N/A</v>
      </c>
      <c r="H50" s="73"/>
      <c r="I50" s="70"/>
      <c r="J50" s="78"/>
      <c r="K50" s="69"/>
      <c r="L50" s="69"/>
      <c r="M50" s="71"/>
      <c r="N50" s="71"/>
      <c r="O50" s="72" t="str">
        <f t="shared" si="4"/>
        <v/>
      </c>
      <c r="P50" s="126" t="str">
        <f>IF(B50="","",IF(VLOOKUP(B50,'Measure&amp;Incentive Picklist'!E:J,6,FALSE)= "kWh Saved","Contact ConEd",VLOOKUP(B50,'Measure&amp;Incentive Picklist'!E:J,5,FALSE)*E50*I50))</f>
        <v/>
      </c>
      <c r="R50" s="65">
        <f t="shared" si="5"/>
        <v>0</v>
      </c>
      <c r="S50" s="65">
        <f t="shared" si="6"/>
        <v>0</v>
      </c>
      <c r="T50" s="65">
        <f t="shared" si="7"/>
        <v>0</v>
      </c>
    </row>
    <row r="51" spans="1:20" x14ac:dyDescent="0.25">
      <c r="A51" s="66">
        <f t="shared" si="3"/>
        <v>44</v>
      </c>
      <c r="B51" s="69"/>
      <c r="C51" s="66" t="e">
        <f>VLOOKUP(B51,'Measure&amp;Incentive Picklist'!E:J,2,FALSE)</f>
        <v>#N/A</v>
      </c>
      <c r="D51" s="69"/>
      <c r="E51" s="70"/>
      <c r="F51" s="88" t="e">
        <f>VLOOKUP(B51,'Measure&amp;Incentive Picklist'!E$158:K$167,7,FALSE)</f>
        <v>#N/A</v>
      </c>
      <c r="G51" s="88" t="e">
        <f>VLOOKUP(B51,'VFD picklist - Active'!J$17:K$26,2,FALSE)</f>
        <v>#N/A</v>
      </c>
      <c r="H51" s="73"/>
      <c r="I51" s="70"/>
      <c r="J51" s="78"/>
      <c r="K51" s="69"/>
      <c r="L51" s="69"/>
      <c r="M51" s="71"/>
      <c r="N51" s="71"/>
      <c r="O51" s="72" t="str">
        <f t="shared" si="4"/>
        <v/>
      </c>
      <c r="P51" s="126" t="str">
        <f>IF(B51="","",IF(VLOOKUP(B51,'Measure&amp;Incentive Picklist'!E:J,6,FALSE)= "kWh Saved","Contact ConEd",VLOOKUP(B51,'Measure&amp;Incentive Picklist'!E:J,5,FALSE)*E51*I51))</f>
        <v/>
      </c>
      <c r="R51" s="65">
        <f t="shared" si="5"/>
        <v>0</v>
      </c>
      <c r="S51" s="65">
        <f t="shared" si="6"/>
        <v>0</v>
      </c>
      <c r="T51" s="65">
        <f t="shared" si="7"/>
        <v>0</v>
      </c>
    </row>
    <row r="52" spans="1:20" x14ac:dyDescent="0.25">
      <c r="A52" s="66">
        <f t="shared" si="3"/>
        <v>45</v>
      </c>
      <c r="B52" s="69"/>
      <c r="C52" s="66" t="e">
        <f>VLOOKUP(B52,'Measure&amp;Incentive Picklist'!E:J,2,FALSE)</f>
        <v>#N/A</v>
      </c>
      <c r="D52" s="69"/>
      <c r="E52" s="70"/>
      <c r="F52" s="88" t="e">
        <f>VLOOKUP(B52,'Measure&amp;Incentive Picklist'!E$158:K$167,7,FALSE)</f>
        <v>#N/A</v>
      </c>
      <c r="G52" s="88" t="e">
        <f>VLOOKUP(B52,'VFD picklist - Active'!J$17:K$26,2,FALSE)</f>
        <v>#N/A</v>
      </c>
      <c r="H52" s="73"/>
      <c r="I52" s="70"/>
      <c r="J52" s="78"/>
      <c r="K52" s="69"/>
      <c r="L52" s="69"/>
      <c r="M52" s="71"/>
      <c r="N52" s="71"/>
      <c r="O52" s="72" t="str">
        <f t="shared" si="4"/>
        <v/>
      </c>
      <c r="P52" s="126" t="str">
        <f>IF(B52="","",IF(VLOOKUP(B52,'Measure&amp;Incentive Picklist'!E:J,6,FALSE)= "kWh Saved","Contact ConEd",VLOOKUP(B52,'Measure&amp;Incentive Picklist'!E:J,5,FALSE)*E52*I52))</f>
        <v/>
      </c>
      <c r="R52" s="65">
        <f t="shared" si="5"/>
        <v>0</v>
      </c>
      <c r="S52" s="65">
        <f t="shared" si="6"/>
        <v>0</v>
      </c>
      <c r="T52" s="65">
        <f t="shared" si="7"/>
        <v>0</v>
      </c>
    </row>
    <row r="53" spans="1:20" x14ac:dyDescent="0.25">
      <c r="A53" s="66">
        <f t="shared" si="3"/>
        <v>46</v>
      </c>
      <c r="B53" s="69"/>
      <c r="C53" s="66" t="e">
        <f>VLOOKUP(B53,'Measure&amp;Incentive Picklist'!E:J,2,FALSE)</f>
        <v>#N/A</v>
      </c>
      <c r="D53" s="69"/>
      <c r="E53" s="70"/>
      <c r="F53" s="88" t="e">
        <f>VLOOKUP(B53,'Measure&amp;Incentive Picklist'!E$158:K$167,7,FALSE)</f>
        <v>#N/A</v>
      </c>
      <c r="G53" s="88" t="e">
        <f>VLOOKUP(B53,'VFD picklist - Active'!J$17:K$26,2,FALSE)</f>
        <v>#N/A</v>
      </c>
      <c r="H53" s="73"/>
      <c r="I53" s="70"/>
      <c r="J53" s="78"/>
      <c r="K53" s="69"/>
      <c r="L53" s="69"/>
      <c r="M53" s="71"/>
      <c r="N53" s="71"/>
      <c r="O53" s="72" t="str">
        <f t="shared" si="4"/>
        <v/>
      </c>
      <c r="P53" s="126" t="str">
        <f>IF(B53="","",IF(VLOOKUP(B53,'Measure&amp;Incentive Picklist'!E:J,6,FALSE)= "kWh Saved","Contact ConEd",VLOOKUP(B53,'Measure&amp;Incentive Picklist'!E:J,5,FALSE)*E53*I53))</f>
        <v/>
      </c>
      <c r="R53" s="65">
        <f t="shared" si="5"/>
        <v>0</v>
      </c>
      <c r="S53" s="65">
        <f t="shared" si="6"/>
        <v>0</v>
      </c>
      <c r="T53" s="65">
        <f t="shared" si="7"/>
        <v>0</v>
      </c>
    </row>
    <row r="54" spans="1:20" x14ac:dyDescent="0.25">
      <c r="A54" s="66">
        <f t="shared" si="3"/>
        <v>47</v>
      </c>
      <c r="B54" s="69"/>
      <c r="C54" s="66" t="e">
        <f>VLOOKUP(B54,'Measure&amp;Incentive Picklist'!E:J,2,FALSE)</f>
        <v>#N/A</v>
      </c>
      <c r="D54" s="69"/>
      <c r="E54" s="70"/>
      <c r="F54" s="88" t="e">
        <f>VLOOKUP(B54,'Measure&amp;Incentive Picklist'!E$158:K$167,7,FALSE)</f>
        <v>#N/A</v>
      </c>
      <c r="G54" s="88" t="e">
        <f>VLOOKUP(B54,'VFD picklist - Active'!J$17:K$26,2,FALSE)</f>
        <v>#N/A</v>
      </c>
      <c r="H54" s="73"/>
      <c r="I54" s="70"/>
      <c r="J54" s="78"/>
      <c r="K54" s="69"/>
      <c r="L54" s="69"/>
      <c r="M54" s="71"/>
      <c r="N54" s="71"/>
      <c r="O54" s="72" t="str">
        <f t="shared" si="4"/>
        <v/>
      </c>
      <c r="P54" s="126" t="str">
        <f>IF(B54="","",IF(VLOOKUP(B54,'Measure&amp;Incentive Picklist'!E:J,6,FALSE)= "kWh Saved","Contact ConEd",VLOOKUP(B54,'Measure&amp;Incentive Picklist'!E:J,5,FALSE)*E54*I54))</f>
        <v/>
      </c>
      <c r="R54" s="65">
        <f t="shared" si="5"/>
        <v>0</v>
      </c>
      <c r="S54" s="65">
        <f t="shared" si="6"/>
        <v>0</v>
      </c>
      <c r="T54" s="65">
        <f t="shared" si="7"/>
        <v>0</v>
      </c>
    </row>
    <row r="55" spans="1:20" x14ac:dyDescent="0.25">
      <c r="A55" s="66">
        <f t="shared" si="3"/>
        <v>48</v>
      </c>
      <c r="B55" s="69"/>
      <c r="C55" s="66" t="e">
        <f>VLOOKUP(B55,'Measure&amp;Incentive Picklist'!E:J,2,FALSE)</f>
        <v>#N/A</v>
      </c>
      <c r="D55" s="69"/>
      <c r="E55" s="70"/>
      <c r="F55" s="88" t="e">
        <f>VLOOKUP(B55,'Measure&amp;Incentive Picklist'!E$158:K$167,7,FALSE)</f>
        <v>#N/A</v>
      </c>
      <c r="G55" s="88" t="e">
        <f>VLOOKUP(B55,'VFD picklist - Active'!J$17:K$26,2,FALSE)</f>
        <v>#N/A</v>
      </c>
      <c r="H55" s="73"/>
      <c r="I55" s="70"/>
      <c r="J55" s="78"/>
      <c r="K55" s="69"/>
      <c r="L55" s="69"/>
      <c r="M55" s="71"/>
      <c r="N55" s="71"/>
      <c r="O55" s="72" t="str">
        <f t="shared" si="4"/>
        <v/>
      </c>
      <c r="P55" s="126" t="str">
        <f>IF(B55="","",IF(VLOOKUP(B55,'Measure&amp;Incentive Picklist'!E:J,6,FALSE)= "kWh Saved","Contact ConEd",VLOOKUP(B55,'Measure&amp;Incentive Picklist'!E:J,5,FALSE)*E55*I55))</f>
        <v/>
      </c>
      <c r="R55" s="65">
        <f t="shared" si="5"/>
        <v>0</v>
      </c>
      <c r="S55" s="65">
        <f t="shared" si="6"/>
        <v>0</v>
      </c>
      <c r="T55" s="65">
        <f t="shared" si="7"/>
        <v>0</v>
      </c>
    </row>
    <row r="56" spans="1:20" x14ac:dyDescent="0.25">
      <c r="A56" s="66">
        <f t="shared" si="3"/>
        <v>49</v>
      </c>
      <c r="B56" s="69"/>
      <c r="C56" s="66" t="e">
        <f>VLOOKUP(B56,'Measure&amp;Incentive Picklist'!E:J,2,FALSE)</f>
        <v>#N/A</v>
      </c>
      <c r="D56" s="69"/>
      <c r="E56" s="70"/>
      <c r="F56" s="88" t="e">
        <f>VLOOKUP(B56,'Measure&amp;Incentive Picklist'!E$158:K$167,7,FALSE)</f>
        <v>#N/A</v>
      </c>
      <c r="G56" s="88" t="e">
        <f>VLOOKUP(B56,'VFD picklist - Active'!J$17:K$26,2,FALSE)</f>
        <v>#N/A</v>
      </c>
      <c r="H56" s="73"/>
      <c r="I56" s="70"/>
      <c r="J56" s="78"/>
      <c r="K56" s="69"/>
      <c r="L56" s="69"/>
      <c r="M56" s="71"/>
      <c r="N56" s="71"/>
      <c r="O56" s="72" t="str">
        <f t="shared" si="4"/>
        <v/>
      </c>
      <c r="P56" s="126" t="str">
        <f>IF(B56="","",IF(VLOOKUP(B56,'Measure&amp;Incentive Picklist'!E:J,6,FALSE)= "kWh Saved","Contact ConEd",VLOOKUP(B56,'Measure&amp;Incentive Picklist'!E:J,5,FALSE)*E56*I56))</f>
        <v/>
      </c>
      <c r="R56" s="65">
        <f t="shared" si="5"/>
        <v>0</v>
      </c>
      <c r="S56" s="65">
        <f t="shared" si="6"/>
        <v>0</v>
      </c>
      <c r="T56" s="65">
        <f t="shared" si="7"/>
        <v>0</v>
      </c>
    </row>
    <row r="57" spans="1:20" x14ac:dyDescent="0.25">
      <c r="A57" s="66">
        <f t="shared" si="3"/>
        <v>50</v>
      </c>
      <c r="B57" s="69"/>
      <c r="C57" s="66" t="e">
        <f>VLOOKUP(B57,'Measure&amp;Incentive Picklist'!E:J,2,FALSE)</f>
        <v>#N/A</v>
      </c>
      <c r="D57" s="69"/>
      <c r="E57" s="70"/>
      <c r="F57" s="88" t="e">
        <f>VLOOKUP(B57,'Measure&amp;Incentive Picklist'!E$158:K$167,7,FALSE)</f>
        <v>#N/A</v>
      </c>
      <c r="G57" s="88" t="e">
        <f>VLOOKUP(B57,'VFD picklist - Active'!J$17:K$26,2,FALSE)</f>
        <v>#N/A</v>
      </c>
      <c r="H57" s="73"/>
      <c r="I57" s="70"/>
      <c r="J57" s="78"/>
      <c r="K57" s="69"/>
      <c r="L57" s="69"/>
      <c r="M57" s="71"/>
      <c r="N57" s="71"/>
      <c r="O57" s="72" t="str">
        <f t="shared" si="4"/>
        <v/>
      </c>
      <c r="P57" s="126" t="str">
        <f>IF(B57="","",IF(VLOOKUP(B57,'Measure&amp;Incentive Picklist'!E:J,6,FALSE)= "kWh Saved","Contact ConEd",VLOOKUP(B57,'Measure&amp;Incentive Picklist'!E:J,5,FALSE)*E57*I57))</f>
        <v/>
      </c>
      <c r="R57" s="65">
        <f t="shared" si="5"/>
        <v>0</v>
      </c>
      <c r="S57" s="65">
        <f t="shared" si="6"/>
        <v>0</v>
      </c>
      <c r="T57" s="65">
        <f t="shared" si="7"/>
        <v>0</v>
      </c>
    </row>
    <row r="58" spans="1:20" x14ac:dyDescent="0.25">
      <c r="A58" s="66">
        <f t="shared" si="3"/>
        <v>51</v>
      </c>
      <c r="B58" s="69"/>
      <c r="C58" s="66" t="e">
        <f>VLOOKUP(B58,'Measure&amp;Incentive Picklist'!E:J,2,FALSE)</f>
        <v>#N/A</v>
      </c>
      <c r="D58" s="69"/>
      <c r="E58" s="70"/>
      <c r="F58" s="88" t="e">
        <f>VLOOKUP(B58,'Measure&amp;Incentive Picklist'!E$158:K$167,7,FALSE)</f>
        <v>#N/A</v>
      </c>
      <c r="G58" s="88" t="e">
        <f>VLOOKUP(B58,'VFD picklist - Active'!J$17:K$26,2,FALSE)</f>
        <v>#N/A</v>
      </c>
      <c r="H58" s="73"/>
      <c r="I58" s="70"/>
      <c r="J58" s="78"/>
      <c r="K58" s="69"/>
      <c r="L58" s="69"/>
      <c r="M58" s="71"/>
      <c r="N58" s="71"/>
      <c r="O58" s="72" t="str">
        <f t="shared" si="4"/>
        <v/>
      </c>
      <c r="P58" s="126" t="str">
        <f>IF(B58="","",IF(VLOOKUP(B58,'Measure&amp;Incentive Picklist'!E:J,6,FALSE)= "kWh Saved","Contact ConEd",VLOOKUP(B58,'Measure&amp;Incentive Picklist'!E:J,5,FALSE)*E58*I58))</f>
        <v/>
      </c>
      <c r="R58" s="65">
        <f t="shared" si="5"/>
        <v>0</v>
      </c>
      <c r="S58" s="65">
        <f t="shared" si="6"/>
        <v>0</v>
      </c>
      <c r="T58" s="65">
        <f t="shared" si="7"/>
        <v>0</v>
      </c>
    </row>
    <row r="59" spans="1:20" x14ac:dyDescent="0.25">
      <c r="A59" s="66">
        <f t="shared" si="3"/>
        <v>52</v>
      </c>
      <c r="B59" s="69"/>
      <c r="C59" s="66" t="e">
        <f>VLOOKUP(B59,'Measure&amp;Incentive Picklist'!E:J,2,FALSE)</f>
        <v>#N/A</v>
      </c>
      <c r="D59" s="69"/>
      <c r="E59" s="70"/>
      <c r="F59" s="88" t="e">
        <f>VLOOKUP(B59,'Measure&amp;Incentive Picklist'!E$158:K$167,7,FALSE)</f>
        <v>#N/A</v>
      </c>
      <c r="G59" s="88" t="e">
        <f>VLOOKUP(B59,'VFD picklist - Active'!J$17:K$26,2,FALSE)</f>
        <v>#N/A</v>
      </c>
      <c r="H59" s="73"/>
      <c r="I59" s="70"/>
      <c r="J59" s="78"/>
      <c r="K59" s="69"/>
      <c r="L59" s="69"/>
      <c r="M59" s="71"/>
      <c r="N59" s="71"/>
      <c r="O59" s="72" t="str">
        <f t="shared" si="4"/>
        <v/>
      </c>
      <c r="P59" s="126" t="str">
        <f>IF(B59="","",IF(VLOOKUP(B59,'Measure&amp;Incentive Picklist'!E:J,6,FALSE)= "kWh Saved","Contact ConEd",VLOOKUP(B59,'Measure&amp;Incentive Picklist'!E:J,5,FALSE)*E59*I59))</f>
        <v/>
      </c>
      <c r="R59" s="65">
        <f t="shared" si="5"/>
        <v>0</v>
      </c>
      <c r="S59" s="65">
        <f t="shared" si="6"/>
        <v>0</v>
      </c>
      <c r="T59" s="65">
        <f t="shared" si="7"/>
        <v>0</v>
      </c>
    </row>
    <row r="60" spans="1:20" x14ac:dyDescent="0.25">
      <c r="A60" s="66">
        <f t="shared" si="3"/>
        <v>53</v>
      </c>
      <c r="B60" s="69"/>
      <c r="C60" s="66" t="e">
        <f>VLOOKUP(B60,'Measure&amp;Incentive Picklist'!E:J,2,FALSE)</f>
        <v>#N/A</v>
      </c>
      <c r="D60" s="69"/>
      <c r="E60" s="70"/>
      <c r="F60" s="88" t="e">
        <f>VLOOKUP(B60,'Measure&amp;Incentive Picklist'!E$158:K$167,7,FALSE)</f>
        <v>#N/A</v>
      </c>
      <c r="G60" s="88" t="e">
        <f>VLOOKUP(B60,'VFD picklist - Active'!J$17:K$26,2,FALSE)</f>
        <v>#N/A</v>
      </c>
      <c r="H60" s="73"/>
      <c r="I60" s="70"/>
      <c r="J60" s="78"/>
      <c r="K60" s="69"/>
      <c r="L60" s="69"/>
      <c r="M60" s="71"/>
      <c r="N60" s="71"/>
      <c r="O60" s="72" t="str">
        <f t="shared" si="4"/>
        <v/>
      </c>
      <c r="P60" s="126" t="str">
        <f>IF(B60="","",IF(VLOOKUP(B60,'Measure&amp;Incentive Picklist'!E:J,6,FALSE)= "kWh Saved","Contact ConEd",VLOOKUP(B60,'Measure&amp;Incentive Picklist'!E:J,5,FALSE)*E60*I60))</f>
        <v/>
      </c>
      <c r="R60" s="65">
        <f t="shared" si="5"/>
        <v>0</v>
      </c>
      <c r="S60" s="65">
        <f t="shared" si="6"/>
        <v>0</v>
      </c>
      <c r="T60" s="65">
        <f t="shared" si="7"/>
        <v>0</v>
      </c>
    </row>
    <row r="61" spans="1:20" x14ac:dyDescent="0.25">
      <c r="A61" s="66">
        <f t="shared" si="3"/>
        <v>54</v>
      </c>
      <c r="B61" s="69"/>
      <c r="C61" s="66" t="e">
        <f>VLOOKUP(B61,'Measure&amp;Incentive Picklist'!E:J,2,FALSE)</f>
        <v>#N/A</v>
      </c>
      <c r="D61" s="69"/>
      <c r="E61" s="70"/>
      <c r="F61" s="88" t="e">
        <f>VLOOKUP(B61,'Measure&amp;Incentive Picklist'!E$158:K$167,7,FALSE)</f>
        <v>#N/A</v>
      </c>
      <c r="G61" s="88" t="e">
        <f>VLOOKUP(B61,'VFD picklist - Active'!J$17:K$26,2,FALSE)</f>
        <v>#N/A</v>
      </c>
      <c r="H61" s="73"/>
      <c r="I61" s="70"/>
      <c r="J61" s="78"/>
      <c r="K61" s="69"/>
      <c r="L61" s="69"/>
      <c r="M61" s="71"/>
      <c r="N61" s="71"/>
      <c r="O61" s="72" t="str">
        <f t="shared" si="4"/>
        <v/>
      </c>
      <c r="P61" s="126" t="str">
        <f>IF(B61="","",IF(VLOOKUP(B61,'Measure&amp;Incentive Picklist'!E:J,6,FALSE)= "kWh Saved","Contact ConEd",VLOOKUP(B61,'Measure&amp;Incentive Picklist'!E:J,5,FALSE)*E61*I61))</f>
        <v/>
      </c>
      <c r="R61" s="65">
        <f t="shared" si="5"/>
        <v>0</v>
      </c>
      <c r="S61" s="65">
        <f t="shared" si="6"/>
        <v>0</v>
      </c>
      <c r="T61" s="65">
        <f t="shared" si="7"/>
        <v>0</v>
      </c>
    </row>
    <row r="62" spans="1:20" x14ac:dyDescent="0.25">
      <c r="A62" s="66">
        <f t="shared" si="3"/>
        <v>55</v>
      </c>
      <c r="B62" s="69"/>
      <c r="C62" s="66" t="e">
        <f>VLOOKUP(B62,'Measure&amp;Incentive Picklist'!E:J,2,FALSE)</f>
        <v>#N/A</v>
      </c>
      <c r="D62" s="69"/>
      <c r="E62" s="70"/>
      <c r="F62" s="88" t="e">
        <f>VLOOKUP(B62,'Measure&amp;Incentive Picklist'!E$158:K$167,7,FALSE)</f>
        <v>#N/A</v>
      </c>
      <c r="G62" s="88" t="e">
        <f>VLOOKUP(B62,'VFD picklist - Active'!J$17:K$26,2,FALSE)</f>
        <v>#N/A</v>
      </c>
      <c r="H62" s="73"/>
      <c r="I62" s="70"/>
      <c r="J62" s="78"/>
      <c r="K62" s="69"/>
      <c r="L62" s="69"/>
      <c r="M62" s="71"/>
      <c r="N62" s="71"/>
      <c r="O62" s="72" t="str">
        <f t="shared" si="4"/>
        <v/>
      </c>
      <c r="P62" s="126" t="str">
        <f>IF(B62="","",IF(VLOOKUP(B62,'Measure&amp;Incentive Picklist'!E:J,6,FALSE)= "kWh Saved","Contact ConEd",VLOOKUP(B62,'Measure&amp;Incentive Picklist'!E:J,5,FALSE)*E62*I62))</f>
        <v/>
      </c>
      <c r="R62" s="65">
        <f t="shared" si="5"/>
        <v>0</v>
      </c>
      <c r="S62" s="65">
        <f t="shared" si="6"/>
        <v>0</v>
      </c>
      <c r="T62" s="65">
        <f t="shared" si="7"/>
        <v>0</v>
      </c>
    </row>
    <row r="63" spans="1:20" x14ac:dyDescent="0.25">
      <c r="A63" s="66">
        <f t="shared" si="3"/>
        <v>56</v>
      </c>
      <c r="B63" s="69"/>
      <c r="C63" s="66" t="e">
        <f>VLOOKUP(B63,'Measure&amp;Incentive Picklist'!E:J,2,FALSE)</f>
        <v>#N/A</v>
      </c>
      <c r="D63" s="69"/>
      <c r="E63" s="70"/>
      <c r="F63" s="88" t="e">
        <f>VLOOKUP(B63,'Measure&amp;Incentive Picklist'!E$158:K$167,7,FALSE)</f>
        <v>#N/A</v>
      </c>
      <c r="G63" s="88" t="e">
        <f>VLOOKUP(B63,'VFD picklist - Active'!J$17:K$26,2,FALSE)</f>
        <v>#N/A</v>
      </c>
      <c r="H63" s="73"/>
      <c r="I63" s="70"/>
      <c r="J63" s="78"/>
      <c r="K63" s="69"/>
      <c r="L63" s="69"/>
      <c r="M63" s="71"/>
      <c r="N63" s="71"/>
      <c r="O63" s="72" t="str">
        <f t="shared" si="4"/>
        <v/>
      </c>
      <c r="P63" s="126" t="str">
        <f>IF(B63="","",IF(VLOOKUP(B63,'Measure&amp;Incentive Picklist'!E:J,6,FALSE)= "kWh Saved","Contact ConEd",VLOOKUP(B63,'Measure&amp;Incentive Picklist'!E:J,5,FALSE)*E63*I63))</f>
        <v/>
      </c>
      <c r="R63" s="65">
        <f t="shared" si="5"/>
        <v>0</v>
      </c>
      <c r="S63" s="65">
        <f t="shared" si="6"/>
        <v>0</v>
      </c>
      <c r="T63" s="65">
        <f t="shared" si="7"/>
        <v>0</v>
      </c>
    </row>
    <row r="64" spans="1:20" x14ac:dyDescent="0.25">
      <c r="A64" s="66">
        <f t="shared" si="3"/>
        <v>57</v>
      </c>
      <c r="B64" s="69"/>
      <c r="C64" s="66" t="e">
        <f>VLOOKUP(B64,'Measure&amp;Incentive Picklist'!E:J,2,FALSE)</f>
        <v>#N/A</v>
      </c>
      <c r="D64" s="69"/>
      <c r="E64" s="70"/>
      <c r="F64" s="88" t="e">
        <f>VLOOKUP(B64,'Measure&amp;Incentive Picklist'!E$158:K$167,7,FALSE)</f>
        <v>#N/A</v>
      </c>
      <c r="G64" s="88" t="e">
        <f>VLOOKUP(B64,'VFD picklist - Active'!J$17:K$26,2,FALSE)</f>
        <v>#N/A</v>
      </c>
      <c r="H64" s="73"/>
      <c r="I64" s="70"/>
      <c r="J64" s="78"/>
      <c r="K64" s="69"/>
      <c r="L64" s="69"/>
      <c r="M64" s="71"/>
      <c r="N64" s="71"/>
      <c r="O64" s="72" t="str">
        <f t="shared" si="4"/>
        <v/>
      </c>
      <c r="P64" s="126" t="str">
        <f>IF(B64="","",IF(VLOOKUP(B64,'Measure&amp;Incentive Picklist'!E:J,6,FALSE)= "kWh Saved","Contact ConEd",VLOOKUP(B64,'Measure&amp;Incentive Picklist'!E:J,5,FALSE)*E64*I64))</f>
        <v/>
      </c>
      <c r="R64" s="65">
        <f t="shared" si="5"/>
        <v>0</v>
      </c>
      <c r="S64" s="65">
        <f t="shared" si="6"/>
        <v>0</v>
      </c>
      <c r="T64" s="65">
        <f t="shared" si="7"/>
        <v>0</v>
      </c>
    </row>
    <row r="65" spans="1:20" x14ac:dyDescent="0.25">
      <c r="A65" s="66">
        <f t="shared" si="3"/>
        <v>58</v>
      </c>
      <c r="B65" s="69"/>
      <c r="C65" s="66" t="e">
        <f>VLOOKUP(B65,'Measure&amp;Incentive Picklist'!E:J,2,FALSE)</f>
        <v>#N/A</v>
      </c>
      <c r="D65" s="69"/>
      <c r="E65" s="70"/>
      <c r="F65" s="88" t="e">
        <f>VLOOKUP(B65,'Measure&amp;Incentive Picklist'!E$158:K$167,7,FALSE)</f>
        <v>#N/A</v>
      </c>
      <c r="G65" s="88" t="e">
        <f>VLOOKUP(B65,'VFD picklist - Active'!J$17:K$26,2,FALSE)</f>
        <v>#N/A</v>
      </c>
      <c r="H65" s="73"/>
      <c r="I65" s="70"/>
      <c r="J65" s="78"/>
      <c r="K65" s="69"/>
      <c r="L65" s="69"/>
      <c r="M65" s="71"/>
      <c r="N65" s="71"/>
      <c r="O65" s="72" t="str">
        <f t="shared" si="4"/>
        <v/>
      </c>
      <c r="P65" s="126" t="str">
        <f>IF(B65="","",IF(VLOOKUP(B65,'Measure&amp;Incentive Picklist'!E:J,6,FALSE)= "kWh Saved","Contact ConEd",VLOOKUP(B65,'Measure&amp;Incentive Picklist'!E:J,5,FALSE)*E65*I65))</f>
        <v/>
      </c>
      <c r="R65" s="65">
        <f t="shared" si="5"/>
        <v>0</v>
      </c>
      <c r="S65" s="65">
        <f t="shared" si="6"/>
        <v>0</v>
      </c>
      <c r="T65" s="65">
        <f t="shared" si="7"/>
        <v>0</v>
      </c>
    </row>
    <row r="66" spans="1:20" x14ac:dyDescent="0.25">
      <c r="A66" s="66">
        <f t="shared" si="3"/>
        <v>59</v>
      </c>
      <c r="B66" s="69"/>
      <c r="C66" s="66" t="e">
        <f>VLOOKUP(B66,'Measure&amp;Incentive Picklist'!E:J,2,FALSE)</f>
        <v>#N/A</v>
      </c>
      <c r="D66" s="69"/>
      <c r="E66" s="70"/>
      <c r="F66" s="88" t="e">
        <f>VLOOKUP(B66,'Measure&amp;Incentive Picklist'!E$158:K$167,7,FALSE)</f>
        <v>#N/A</v>
      </c>
      <c r="G66" s="88" t="e">
        <f>VLOOKUP(B66,'VFD picklist - Active'!J$17:K$26,2,FALSE)</f>
        <v>#N/A</v>
      </c>
      <c r="H66" s="73"/>
      <c r="I66" s="70"/>
      <c r="J66" s="78"/>
      <c r="K66" s="69"/>
      <c r="L66" s="69"/>
      <c r="M66" s="71"/>
      <c r="N66" s="71"/>
      <c r="O66" s="72" t="str">
        <f t="shared" si="4"/>
        <v/>
      </c>
      <c r="P66" s="126" t="str">
        <f>IF(B66="","",IF(VLOOKUP(B66,'Measure&amp;Incentive Picklist'!E:J,6,FALSE)= "kWh Saved","Contact ConEd",VLOOKUP(B66,'Measure&amp;Incentive Picklist'!E:J,5,FALSE)*E66*I66))</f>
        <v/>
      </c>
      <c r="R66" s="65">
        <f t="shared" si="5"/>
        <v>0</v>
      </c>
      <c r="S66" s="65">
        <f t="shared" si="6"/>
        <v>0</v>
      </c>
      <c r="T66" s="65">
        <f t="shared" si="7"/>
        <v>0</v>
      </c>
    </row>
    <row r="67" spans="1:20" x14ac:dyDescent="0.25">
      <c r="A67" s="66">
        <f t="shared" si="3"/>
        <v>60</v>
      </c>
      <c r="B67" s="69"/>
      <c r="C67" s="66" t="e">
        <f>VLOOKUP(B67,'Measure&amp;Incentive Picklist'!E:J,2,FALSE)</f>
        <v>#N/A</v>
      </c>
      <c r="D67" s="69"/>
      <c r="E67" s="70"/>
      <c r="F67" s="88" t="e">
        <f>VLOOKUP(B67,'Measure&amp;Incentive Picklist'!E$158:K$167,7,FALSE)</f>
        <v>#N/A</v>
      </c>
      <c r="G67" s="88" t="e">
        <f>VLOOKUP(B67,'VFD picklist - Active'!J$17:K$26,2,FALSE)</f>
        <v>#N/A</v>
      </c>
      <c r="H67" s="73"/>
      <c r="I67" s="70"/>
      <c r="J67" s="78"/>
      <c r="K67" s="69"/>
      <c r="L67" s="69"/>
      <c r="M67" s="71"/>
      <c r="N67" s="71"/>
      <c r="O67" s="72" t="str">
        <f t="shared" si="4"/>
        <v/>
      </c>
      <c r="P67" s="126" t="str">
        <f>IF(B67="","",IF(VLOOKUP(B67,'Measure&amp;Incentive Picklist'!E:J,6,FALSE)= "kWh Saved","Contact ConEd",VLOOKUP(B67,'Measure&amp;Incentive Picklist'!E:J,5,FALSE)*E67*I67))</f>
        <v/>
      </c>
      <c r="R67" s="65">
        <f t="shared" si="5"/>
        <v>0</v>
      </c>
      <c r="S67" s="65">
        <f t="shared" si="6"/>
        <v>0</v>
      </c>
      <c r="T67" s="65">
        <f t="shared" si="7"/>
        <v>0</v>
      </c>
    </row>
    <row r="68" spans="1:20" x14ac:dyDescent="0.25">
      <c r="A68" s="66">
        <f t="shared" si="3"/>
        <v>61</v>
      </c>
      <c r="B68" s="69"/>
      <c r="C68" s="66" t="e">
        <f>VLOOKUP(B68,'Measure&amp;Incentive Picklist'!E:J,2,FALSE)</f>
        <v>#N/A</v>
      </c>
      <c r="D68" s="69"/>
      <c r="E68" s="70"/>
      <c r="F68" s="88" t="e">
        <f>VLOOKUP(B68,'Measure&amp;Incentive Picklist'!E$158:K$167,7,FALSE)</f>
        <v>#N/A</v>
      </c>
      <c r="G68" s="88" t="e">
        <f>VLOOKUP(B68,'VFD picklist - Active'!J$17:K$26,2,FALSE)</f>
        <v>#N/A</v>
      </c>
      <c r="H68" s="73"/>
      <c r="I68" s="70"/>
      <c r="J68" s="78"/>
      <c r="K68" s="69"/>
      <c r="L68" s="69"/>
      <c r="M68" s="71"/>
      <c r="N68" s="71"/>
      <c r="O68" s="72" t="str">
        <f t="shared" si="4"/>
        <v/>
      </c>
      <c r="P68" s="126" t="str">
        <f>IF(B68="","",IF(VLOOKUP(B68,'Measure&amp;Incentive Picklist'!E:J,6,FALSE)= "kWh Saved","Contact ConEd",VLOOKUP(B68,'Measure&amp;Incentive Picklist'!E:J,5,FALSE)*E68*I68))</f>
        <v/>
      </c>
      <c r="R68" s="65">
        <f t="shared" si="5"/>
        <v>0</v>
      </c>
      <c r="S68" s="65">
        <f t="shared" si="6"/>
        <v>0</v>
      </c>
      <c r="T68" s="65">
        <f t="shared" si="7"/>
        <v>0</v>
      </c>
    </row>
    <row r="69" spans="1:20" x14ac:dyDescent="0.25">
      <c r="A69" s="66">
        <f t="shared" si="3"/>
        <v>62</v>
      </c>
      <c r="B69" s="69"/>
      <c r="C69" s="66" t="e">
        <f>VLOOKUP(B69,'Measure&amp;Incentive Picklist'!E:J,2,FALSE)</f>
        <v>#N/A</v>
      </c>
      <c r="D69" s="69"/>
      <c r="E69" s="70"/>
      <c r="F69" s="88" t="e">
        <f>VLOOKUP(B69,'Measure&amp;Incentive Picklist'!E$158:K$167,7,FALSE)</f>
        <v>#N/A</v>
      </c>
      <c r="G69" s="88" t="e">
        <f>VLOOKUP(B69,'VFD picklist - Active'!J$17:K$26,2,FALSE)</f>
        <v>#N/A</v>
      </c>
      <c r="H69" s="73"/>
      <c r="I69" s="70"/>
      <c r="J69" s="78"/>
      <c r="K69" s="69"/>
      <c r="L69" s="69"/>
      <c r="M69" s="71"/>
      <c r="N69" s="71"/>
      <c r="O69" s="72" t="str">
        <f t="shared" si="4"/>
        <v/>
      </c>
      <c r="P69" s="126" t="str">
        <f>IF(B69="","",IF(VLOOKUP(B69,'Measure&amp;Incentive Picklist'!E:J,6,FALSE)= "kWh Saved","Contact ConEd",VLOOKUP(B69,'Measure&amp;Incentive Picklist'!E:J,5,FALSE)*E69*I69))</f>
        <v/>
      </c>
      <c r="R69" s="65">
        <f t="shared" si="5"/>
        <v>0</v>
      </c>
      <c r="S69" s="65">
        <f t="shared" si="6"/>
        <v>0</v>
      </c>
      <c r="T69" s="65">
        <f t="shared" si="7"/>
        <v>0</v>
      </c>
    </row>
    <row r="70" spans="1:20" x14ac:dyDescent="0.25">
      <c r="A70" s="66">
        <f t="shared" si="3"/>
        <v>63</v>
      </c>
      <c r="B70" s="69"/>
      <c r="C70" s="66" t="e">
        <f>VLOOKUP(B70,'Measure&amp;Incentive Picklist'!E:J,2,FALSE)</f>
        <v>#N/A</v>
      </c>
      <c r="D70" s="69"/>
      <c r="E70" s="70"/>
      <c r="F70" s="88" t="e">
        <f>VLOOKUP(B70,'Measure&amp;Incentive Picklist'!E$158:K$167,7,FALSE)</f>
        <v>#N/A</v>
      </c>
      <c r="G70" s="88" t="e">
        <f>VLOOKUP(B70,'VFD picklist - Active'!J$17:K$26,2,FALSE)</f>
        <v>#N/A</v>
      </c>
      <c r="H70" s="73"/>
      <c r="I70" s="70"/>
      <c r="J70" s="78"/>
      <c r="K70" s="69"/>
      <c r="L70" s="69"/>
      <c r="M70" s="71"/>
      <c r="N70" s="71"/>
      <c r="O70" s="72" t="str">
        <f t="shared" si="4"/>
        <v/>
      </c>
      <c r="P70" s="126" t="str">
        <f>IF(B70="","",IF(VLOOKUP(B70,'Measure&amp;Incentive Picklist'!E:J,6,FALSE)= "kWh Saved","Contact ConEd",VLOOKUP(B70,'Measure&amp;Incentive Picklist'!E:J,5,FALSE)*E70*I70))</f>
        <v/>
      </c>
      <c r="R70" s="65">
        <f t="shared" si="5"/>
        <v>0</v>
      </c>
      <c r="S70" s="65">
        <f t="shared" si="6"/>
        <v>0</v>
      </c>
      <c r="T70" s="65">
        <f t="shared" si="7"/>
        <v>0</v>
      </c>
    </row>
    <row r="71" spans="1:20" x14ac:dyDescent="0.25">
      <c r="A71" s="66">
        <f t="shared" si="3"/>
        <v>64</v>
      </c>
      <c r="B71" s="69"/>
      <c r="C71" s="66" t="e">
        <f>VLOOKUP(B71,'Measure&amp;Incentive Picklist'!E:J,2,FALSE)</f>
        <v>#N/A</v>
      </c>
      <c r="D71" s="69"/>
      <c r="E71" s="70"/>
      <c r="F71" s="88" t="e">
        <f>VLOOKUP(B71,'Measure&amp;Incentive Picklist'!E$158:K$167,7,FALSE)</f>
        <v>#N/A</v>
      </c>
      <c r="G71" s="88" t="e">
        <f>VLOOKUP(B71,'VFD picklist - Active'!J$17:K$26,2,FALSE)</f>
        <v>#N/A</v>
      </c>
      <c r="H71" s="73"/>
      <c r="I71" s="70"/>
      <c r="J71" s="78"/>
      <c r="K71" s="69"/>
      <c r="L71" s="69"/>
      <c r="M71" s="71"/>
      <c r="N71" s="71"/>
      <c r="O71" s="72" t="str">
        <f t="shared" si="4"/>
        <v/>
      </c>
      <c r="P71" s="126" t="str">
        <f>IF(B71="","",IF(VLOOKUP(B71,'Measure&amp;Incentive Picklist'!E:J,6,FALSE)= "kWh Saved","Contact ConEd",VLOOKUP(B71,'Measure&amp;Incentive Picklist'!E:J,5,FALSE)*E71*I71))</f>
        <v/>
      </c>
      <c r="R71" s="65">
        <f t="shared" si="5"/>
        <v>0</v>
      </c>
      <c r="S71" s="65">
        <f t="shared" si="6"/>
        <v>0</v>
      </c>
      <c r="T71" s="65">
        <f t="shared" si="7"/>
        <v>0</v>
      </c>
    </row>
    <row r="72" spans="1:20" x14ac:dyDescent="0.25">
      <c r="A72" s="66">
        <f t="shared" si="3"/>
        <v>65</v>
      </c>
      <c r="B72" s="69"/>
      <c r="C72" s="66" t="e">
        <f>VLOOKUP(B72,'Measure&amp;Incentive Picklist'!E:J,2,FALSE)</f>
        <v>#N/A</v>
      </c>
      <c r="D72" s="69"/>
      <c r="E72" s="70"/>
      <c r="F72" s="88" t="e">
        <f>VLOOKUP(B72,'Measure&amp;Incentive Picklist'!E$158:K$167,7,FALSE)</f>
        <v>#N/A</v>
      </c>
      <c r="G72" s="88" t="e">
        <f>VLOOKUP(B72,'VFD picklist - Active'!J$17:K$26,2,FALSE)</f>
        <v>#N/A</v>
      </c>
      <c r="H72" s="73"/>
      <c r="I72" s="70"/>
      <c r="J72" s="78"/>
      <c r="K72" s="69"/>
      <c r="L72" s="69"/>
      <c r="M72" s="71"/>
      <c r="N72" s="71"/>
      <c r="O72" s="72" t="str">
        <f t="shared" si="4"/>
        <v/>
      </c>
      <c r="P72" s="126" t="str">
        <f>IF(B72="","",IF(VLOOKUP(B72,'Measure&amp;Incentive Picklist'!E:J,6,FALSE)= "kWh Saved","Contact ConEd",VLOOKUP(B72,'Measure&amp;Incentive Picklist'!E:J,5,FALSE)*E72*I72))</f>
        <v/>
      </c>
      <c r="R72" s="65">
        <f t="shared" ref="R72:R103" si="8">IF(OR(B72&gt;0,D72&gt;0,E72&gt;0,I72&gt;0,J72&gt;0,K72&gt;0,L72&gt;0,M72&gt;0,N72&gt;0,Q72&gt;0),1,0)</f>
        <v>0</v>
      </c>
      <c r="S72" s="65">
        <f t="shared" ref="S72:S103" si="9">IF(AND(B72&gt;0,ISERROR(R72)),1,0)</f>
        <v>0</v>
      </c>
      <c r="T72" s="65">
        <f t="shared" ref="T72:T103" si="10">IF(ISERROR(O72),1,0)</f>
        <v>0</v>
      </c>
    </row>
    <row r="73" spans="1:20" x14ac:dyDescent="0.25">
      <c r="A73" s="66">
        <f t="shared" ref="A73:A136" si="11">A72+1</f>
        <v>66</v>
      </c>
      <c r="B73" s="69"/>
      <c r="C73" s="66" t="e">
        <f>VLOOKUP(B73,'Measure&amp;Incentive Picklist'!E:J,2,FALSE)</f>
        <v>#N/A</v>
      </c>
      <c r="D73" s="69"/>
      <c r="E73" s="70"/>
      <c r="F73" s="88" t="e">
        <f>VLOOKUP(B73,'Measure&amp;Incentive Picklist'!E$158:K$167,7,FALSE)</f>
        <v>#N/A</v>
      </c>
      <c r="G73" s="88" t="e">
        <f>VLOOKUP(B73,'VFD picklist - Active'!J$17:K$26,2,FALSE)</f>
        <v>#N/A</v>
      </c>
      <c r="H73" s="73"/>
      <c r="I73" s="70"/>
      <c r="J73" s="78"/>
      <c r="K73" s="69"/>
      <c r="L73" s="69"/>
      <c r="M73" s="71"/>
      <c r="N73" s="71"/>
      <c r="O73" s="72" t="str">
        <f t="shared" ref="O73:O136" si="12">IF(AND(M73="",N73=""),"",$M73+$N73)</f>
        <v/>
      </c>
      <c r="P73" s="126" t="str">
        <f>IF(B73="","",IF(VLOOKUP(B73,'Measure&amp;Incentive Picklist'!E:J,6,FALSE)= "kWh Saved","Contact ConEd",VLOOKUP(B73,'Measure&amp;Incentive Picklist'!E:J,5,FALSE)*E73*I73))</f>
        <v/>
      </c>
      <c r="R73" s="65">
        <f t="shared" si="8"/>
        <v>0</v>
      </c>
      <c r="S73" s="65">
        <f t="shared" si="9"/>
        <v>0</v>
      </c>
      <c r="T73" s="65">
        <f t="shared" si="10"/>
        <v>0</v>
      </c>
    </row>
    <row r="74" spans="1:20" x14ac:dyDescent="0.25">
      <c r="A74" s="66">
        <f t="shared" si="11"/>
        <v>67</v>
      </c>
      <c r="B74" s="69"/>
      <c r="C74" s="66" t="e">
        <f>VLOOKUP(B74,'Measure&amp;Incentive Picklist'!E:J,2,FALSE)</f>
        <v>#N/A</v>
      </c>
      <c r="D74" s="69"/>
      <c r="E74" s="70"/>
      <c r="F74" s="88" t="e">
        <f>VLOOKUP(B74,'Measure&amp;Incentive Picklist'!E$158:K$167,7,FALSE)</f>
        <v>#N/A</v>
      </c>
      <c r="G74" s="88" t="e">
        <f>VLOOKUP(B74,'VFD picklist - Active'!J$17:K$26,2,FALSE)</f>
        <v>#N/A</v>
      </c>
      <c r="H74" s="73"/>
      <c r="I74" s="70"/>
      <c r="J74" s="78"/>
      <c r="K74" s="69"/>
      <c r="L74" s="69"/>
      <c r="M74" s="71"/>
      <c r="N74" s="71"/>
      <c r="O74" s="72" t="str">
        <f t="shared" si="12"/>
        <v/>
      </c>
      <c r="P74" s="126" t="str">
        <f>IF(B74="","",IF(VLOOKUP(B74,'Measure&amp;Incentive Picklist'!E:J,6,FALSE)= "kWh Saved","Contact ConEd",VLOOKUP(B74,'Measure&amp;Incentive Picklist'!E:J,5,FALSE)*E74*I74))</f>
        <v/>
      </c>
      <c r="R74" s="65">
        <f t="shared" si="8"/>
        <v>0</v>
      </c>
      <c r="S74" s="65">
        <f t="shared" si="9"/>
        <v>0</v>
      </c>
      <c r="T74" s="65">
        <f t="shared" si="10"/>
        <v>0</v>
      </c>
    </row>
    <row r="75" spans="1:20" x14ac:dyDescent="0.25">
      <c r="A75" s="66">
        <f t="shared" si="11"/>
        <v>68</v>
      </c>
      <c r="B75" s="69"/>
      <c r="C75" s="66" t="e">
        <f>VLOOKUP(B75,'Measure&amp;Incentive Picklist'!E:J,2,FALSE)</f>
        <v>#N/A</v>
      </c>
      <c r="D75" s="69"/>
      <c r="E75" s="70"/>
      <c r="F75" s="88" t="e">
        <f>VLOOKUP(B75,'Measure&amp;Incentive Picklist'!E$158:K$167,7,FALSE)</f>
        <v>#N/A</v>
      </c>
      <c r="G75" s="88" t="e">
        <f>VLOOKUP(B75,'VFD picklist - Active'!J$17:K$26,2,FALSE)</f>
        <v>#N/A</v>
      </c>
      <c r="H75" s="73"/>
      <c r="I75" s="70"/>
      <c r="J75" s="78"/>
      <c r="K75" s="69"/>
      <c r="L75" s="69"/>
      <c r="M75" s="71"/>
      <c r="N75" s="71"/>
      <c r="O75" s="72" t="str">
        <f t="shared" si="12"/>
        <v/>
      </c>
      <c r="P75" s="126" t="str">
        <f>IF(B75="","",IF(VLOOKUP(B75,'Measure&amp;Incentive Picklist'!E:J,6,FALSE)= "kWh Saved","Contact ConEd",VLOOKUP(B75,'Measure&amp;Incentive Picklist'!E:J,5,FALSE)*E75*I75))</f>
        <v/>
      </c>
      <c r="R75" s="65">
        <f t="shared" si="8"/>
        <v>0</v>
      </c>
      <c r="S75" s="65">
        <f t="shared" si="9"/>
        <v>0</v>
      </c>
      <c r="T75" s="65">
        <f t="shared" si="10"/>
        <v>0</v>
      </c>
    </row>
    <row r="76" spans="1:20" x14ac:dyDescent="0.25">
      <c r="A76" s="66">
        <f t="shared" si="11"/>
        <v>69</v>
      </c>
      <c r="B76" s="69"/>
      <c r="C76" s="66" t="e">
        <f>VLOOKUP(B76,'Measure&amp;Incentive Picklist'!E:J,2,FALSE)</f>
        <v>#N/A</v>
      </c>
      <c r="D76" s="69"/>
      <c r="E76" s="70"/>
      <c r="F76" s="88" t="e">
        <f>VLOOKUP(B76,'Measure&amp;Incentive Picklist'!E$158:K$167,7,FALSE)</f>
        <v>#N/A</v>
      </c>
      <c r="G76" s="88" t="e">
        <f>VLOOKUP(B76,'VFD picklist - Active'!J$17:K$26,2,FALSE)</f>
        <v>#N/A</v>
      </c>
      <c r="H76" s="73"/>
      <c r="I76" s="70"/>
      <c r="J76" s="78"/>
      <c r="K76" s="69"/>
      <c r="L76" s="69"/>
      <c r="M76" s="71"/>
      <c r="N76" s="71"/>
      <c r="O76" s="72" t="str">
        <f t="shared" si="12"/>
        <v/>
      </c>
      <c r="P76" s="126" t="str">
        <f>IF(B76="","",IF(VLOOKUP(B76,'Measure&amp;Incentive Picklist'!E:J,6,FALSE)= "kWh Saved","Contact ConEd",VLOOKUP(B76,'Measure&amp;Incentive Picklist'!E:J,5,FALSE)*E76*I76))</f>
        <v/>
      </c>
      <c r="R76" s="65">
        <f t="shared" si="8"/>
        <v>0</v>
      </c>
      <c r="S76" s="65">
        <f t="shared" si="9"/>
        <v>0</v>
      </c>
      <c r="T76" s="65">
        <f t="shared" si="10"/>
        <v>0</v>
      </c>
    </row>
    <row r="77" spans="1:20" x14ac:dyDescent="0.25">
      <c r="A77" s="66">
        <f t="shared" si="11"/>
        <v>70</v>
      </c>
      <c r="B77" s="69"/>
      <c r="C77" s="66" t="e">
        <f>VLOOKUP(B77,'Measure&amp;Incentive Picklist'!E:J,2,FALSE)</f>
        <v>#N/A</v>
      </c>
      <c r="D77" s="69"/>
      <c r="E77" s="70"/>
      <c r="F77" s="88" t="e">
        <f>VLOOKUP(B77,'Measure&amp;Incentive Picklist'!E$158:K$167,7,FALSE)</f>
        <v>#N/A</v>
      </c>
      <c r="G77" s="88" t="e">
        <f>VLOOKUP(B77,'VFD picklist - Active'!J$17:K$26,2,FALSE)</f>
        <v>#N/A</v>
      </c>
      <c r="H77" s="73"/>
      <c r="I77" s="70"/>
      <c r="J77" s="78"/>
      <c r="K77" s="69"/>
      <c r="L77" s="69"/>
      <c r="M77" s="71"/>
      <c r="N77" s="71"/>
      <c r="O77" s="72" t="str">
        <f t="shared" si="12"/>
        <v/>
      </c>
      <c r="P77" s="126" t="str">
        <f>IF(B77="","",IF(VLOOKUP(B77,'Measure&amp;Incentive Picklist'!E:J,6,FALSE)= "kWh Saved","Contact ConEd",VLOOKUP(B77,'Measure&amp;Incentive Picklist'!E:J,5,FALSE)*E77*I77))</f>
        <v/>
      </c>
      <c r="R77" s="65">
        <f t="shared" si="8"/>
        <v>0</v>
      </c>
      <c r="S77" s="65">
        <f t="shared" si="9"/>
        <v>0</v>
      </c>
      <c r="T77" s="65">
        <f t="shared" si="10"/>
        <v>0</v>
      </c>
    </row>
    <row r="78" spans="1:20" x14ac:dyDescent="0.25">
      <c r="A78" s="66">
        <f t="shared" si="11"/>
        <v>71</v>
      </c>
      <c r="B78" s="69"/>
      <c r="C78" s="66" t="e">
        <f>VLOOKUP(B78,'Measure&amp;Incentive Picklist'!E:J,2,FALSE)</f>
        <v>#N/A</v>
      </c>
      <c r="D78" s="69"/>
      <c r="E78" s="70"/>
      <c r="F78" s="88" t="e">
        <f>VLOOKUP(B78,'Measure&amp;Incentive Picklist'!E$158:K$167,7,FALSE)</f>
        <v>#N/A</v>
      </c>
      <c r="G78" s="88" t="e">
        <f>VLOOKUP(B78,'VFD picklist - Active'!J$17:K$26,2,FALSE)</f>
        <v>#N/A</v>
      </c>
      <c r="H78" s="73"/>
      <c r="I78" s="70"/>
      <c r="J78" s="78"/>
      <c r="K78" s="69"/>
      <c r="L78" s="69"/>
      <c r="M78" s="71"/>
      <c r="N78" s="71"/>
      <c r="O78" s="72" t="str">
        <f t="shared" si="12"/>
        <v/>
      </c>
      <c r="P78" s="126" t="str">
        <f>IF(B78="","",IF(VLOOKUP(B78,'Measure&amp;Incentive Picklist'!E:J,6,FALSE)= "kWh Saved","Contact ConEd",VLOOKUP(B78,'Measure&amp;Incentive Picklist'!E:J,5,FALSE)*E78*I78))</f>
        <v/>
      </c>
      <c r="R78" s="65">
        <f t="shared" si="8"/>
        <v>0</v>
      </c>
      <c r="S78" s="65">
        <f t="shared" si="9"/>
        <v>0</v>
      </c>
      <c r="T78" s="65">
        <f t="shared" si="10"/>
        <v>0</v>
      </c>
    </row>
    <row r="79" spans="1:20" x14ac:dyDescent="0.25">
      <c r="A79" s="66">
        <f t="shared" si="11"/>
        <v>72</v>
      </c>
      <c r="B79" s="69"/>
      <c r="C79" s="66" t="e">
        <f>VLOOKUP(B79,'Measure&amp;Incentive Picklist'!E:J,2,FALSE)</f>
        <v>#N/A</v>
      </c>
      <c r="D79" s="69"/>
      <c r="E79" s="70"/>
      <c r="F79" s="88" t="e">
        <f>VLOOKUP(B79,'Measure&amp;Incentive Picklist'!E$158:K$167,7,FALSE)</f>
        <v>#N/A</v>
      </c>
      <c r="G79" s="88" t="e">
        <f>VLOOKUP(B79,'VFD picklist - Active'!J$17:K$26,2,FALSE)</f>
        <v>#N/A</v>
      </c>
      <c r="H79" s="73"/>
      <c r="I79" s="70"/>
      <c r="J79" s="78"/>
      <c r="K79" s="69"/>
      <c r="L79" s="69"/>
      <c r="M79" s="71"/>
      <c r="N79" s="71"/>
      <c r="O79" s="72" t="str">
        <f t="shared" si="12"/>
        <v/>
      </c>
      <c r="P79" s="126" t="str">
        <f>IF(B79="","",IF(VLOOKUP(B79,'Measure&amp;Incentive Picklist'!E:J,6,FALSE)= "kWh Saved","Contact ConEd",VLOOKUP(B79,'Measure&amp;Incentive Picklist'!E:J,5,FALSE)*E79*I79))</f>
        <v/>
      </c>
      <c r="R79" s="65">
        <f t="shared" si="8"/>
        <v>0</v>
      </c>
      <c r="S79" s="65">
        <f t="shared" si="9"/>
        <v>0</v>
      </c>
      <c r="T79" s="65">
        <f t="shared" si="10"/>
        <v>0</v>
      </c>
    </row>
    <row r="80" spans="1:20" x14ac:dyDescent="0.25">
      <c r="A80" s="66">
        <f t="shared" si="11"/>
        <v>73</v>
      </c>
      <c r="B80" s="69"/>
      <c r="C80" s="66" t="e">
        <f>VLOOKUP(B80,'Measure&amp;Incentive Picklist'!E:J,2,FALSE)</f>
        <v>#N/A</v>
      </c>
      <c r="D80" s="69"/>
      <c r="E80" s="70"/>
      <c r="F80" s="88" t="e">
        <f>VLOOKUP(B80,'Measure&amp;Incentive Picklist'!E$158:K$167,7,FALSE)</f>
        <v>#N/A</v>
      </c>
      <c r="G80" s="88" t="e">
        <f>VLOOKUP(B80,'VFD picklist - Active'!J$17:K$26,2,FALSE)</f>
        <v>#N/A</v>
      </c>
      <c r="H80" s="73"/>
      <c r="I80" s="70"/>
      <c r="J80" s="78"/>
      <c r="K80" s="69"/>
      <c r="L80" s="69"/>
      <c r="M80" s="71"/>
      <c r="N80" s="71"/>
      <c r="O80" s="72" t="str">
        <f t="shared" si="12"/>
        <v/>
      </c>
      <c r="P80" s="126" t="str">
        <f>IF(B80="","",IF(VLOOKUP(B80,'Measure&amp;Incentive Picklist'!E:J,6,FALSE)= "kWh Saved","Contact ConEd",VLOOKUP(B80,'Measure&amp;Incentive Picklist'!E:J,5,FALSE)*E80*I80))</f>
        <v/>
      </c>
      <c r="R80" s="65">
        <f t="shared" si="8"/>
        <v>0</v>
      </c>
      <c r="S80" s="65">
        <f t="shared" si="9"/>
        <v>0</v>
      </c>
      <c r="T80" s="65">
        <f t="shared" si="10"/>
        <v>0</v>
      </c>
    </row>
    <row r="81" spans="1:20" x14ac:dyDescent="0.25">
      <c r="A81" s="66">
        <f t="shared" si="11"/>
        <v>74</v>
      </c>
      <c r="B81" s="69"/>
      <c r="C81" s="66" t="e">
        <f>VLOOKUP(B81,'Measure&amp;Incentive Picklist'!E:J,2,FALSE)</f>
        <v>#N/A</v>
      </c>
      <c r="D81" s="69"/>
      <c r="E81" s="70"/>
      <c r="F81" s="88" t="e">
        <f>VLOOKUP(B81,'Measure&amp;Incentive Picklist'!E$158:K$167,7,FALSE)</f>
        <v>#N/A</v>
      </c>
      <c r="G81" s="88" t="e">
        <f>VLOOKUP(B81,'VFD picklist - Active'!J$17:K$26,2,FALSE)</f>
        <v>#N/A</v>
      </c>
      <c r="H81" s="73"/>
      <c r="I81" s="70"/>
      <c r="J81" s="78"/>
      <c r="K81" s="69"/>
      <c r="L81" s="69"/>
      <c r="M81" s="71"/>
      <c r="N81" s="71"/>
      <c r="O81" s="72" t="str">
        <f t="shared" si="12"/>
        <v/>
      </c>
      <c r="P81" s="126" t="str">
        <f>IF(B81="","",IF(VLOOKUP(B81,'Measure&amp;Incentive Picklist'!E:J,6,FALSE)= "kWh Saved","Contact ConEd",VLOOKUP(B81,'Measure&amp;Incentive Picklist'!E:J,5,FALSE)*E81*I81))</f>
        <v/>
      </c>
      <c r="R81" s="65">
        <f t="shared" si="8"/>
        <v>0</v>
      </c>
      <c r="S81" s="65">
        <f t="shared" si="9"/>
        <v>0</v>
      </c>
      <c r="T81" s="65">
        <f t="shared" si="10"/>
        <v>0</v>
      </c>
    </row>
    <row r="82" spans="1:20" x14ac:dyDescent="0.25">
      <c r="A82" s="66">
        <f t="shared" si="11"/>
        <v>75</v>
      </c>
      <c r="B82" s="69"/>
      <c r="C82" s="66" t="e">
        <f>VLOOKUP(B82,'Measure&amp;Incentive Picklist'!E:J,2,FALSE)</f>
        <v>#N/A</v>
      </c>
      <c r="D82" s="69"/>
      <c r="E82" s="70"/>
      <c r="F82" s="88" t="e">
        <f>VLOOKUP(B82,'Measure&amp;Incentive Picklist'!E$158:K$167,7,FALSE)</f>
        <v>#N/A</v>
      </c>
      <c r="G82" s="88" t="e">
        <f>VLOOKUP(B82,'VFD picklist - Active'!J$17:K$26,2,FALSE)</f>
        <v>#N/A</v>
      </c>
      <c r="H82" s="73"/>
      <c r="I82" s="70"/>
      <c r="J82" s="78"/>
      <c r="K82" s="69"/>
      <c r="L82" s="69"/>
      <c r="M82" s="71"/>
      <c r="N82" s="71"/>
      <c r="O82" s="72" t="str">
        <f t="shared" si="12"/>
        <v/>
      </c>
      <c r="P82" s="126" t="str">
        <f>IF(B82="","",IF(VLOOKUP(B82,'Measure&amp;Incentive Picklist'!E:J,6,FALSE)= "kWh Saved","Contact ConEd",VLOOKUP(B82,'Measure&amp;Incentive Picklist'!E:J,5,FALSE)*E82*I82))</f>
        <v/>
      </c>
      <c r="R82" s="65">
        <f t="shared" si="8"/>
        <v>0</v>
      </c>
      <c r="S82" s="65">
        <f t="shared" si="9"/>
        <v>0</v>
      </c>
      <c r="T82" s="65">
        <f t="shared" si="10"/>
        <v>0</v>
      </c>
    </row>
    <row r="83" spans="1:20" x14ac:dyDescent="0.25">
      <c r="A83" s="66">
        <f t="shared" si="11"/>
        <v>76</v>
      </c>
      <c r="B83" s="69"/>
      <c r="C83" s="66" t="e">
        <f>VLOOKUP(B83,'Measure&amp;Incentive Picklist'!E:J,2,FALSE)</f>
        <v>#N/A</v>
      </c>
      <c r="D83" s="69"/>
      <c r="E83" s="70"/>
      <c r="F83" s="88" t="e">
        <f>VLOOKUP(B83,'Measure&amp;Incentive Picklist'!E$158:K$167,7,FALSE)</f>
        <v>#N/A</v>
      </c>
      <c r="G83" s="88" t="e">
        <f>VLOOKUP(B83,'VFD picklist - Active'!J$17:K$26,2,FALSE)</f>
        <v>#N/A</v>
      </c>
      <c r="H83" s="73"/>
      <c r="I83" s="70"/>
      <c r="J83" s="78"/>
      <c r="K83" s="69"/>
      <c r="L83" s="69"/>
      <c r="M83" s="71"/>
      <c r="N83" s="71"/>
      <c r="O83" s="72" t="str">
        <f t="shared" si="12"/>
        <v/>
      </c>
      <c r="P83" s="126" t="str">
        <f>IF(B83="","",IF(VLOOKUP(B83,'Measure&amp;Incentive Picklist'!E:J,6,FALSE)= "kWh Saved","Contact ConEd",VLOOKUP(B83,'Measure&amp;Incentive Picklist'!E:J,5,FALSE)*E83*I83))</f>
        <v/>
      </c>
      <c r="R83" s="65">
        <f t="shared" si="8"/>
        <v>0</v>
      </c>
      <c r="S83" s="65">
        <f t="shared" si="9"/>
        <v>0</v>
      </c>
      <c r="T83" s="65">
        <f t="shared" si="10"/>
        <v>0</v>
      </c>
    </row>
    <row r="84" spans="1:20" x14ac:dyDescent="0.25">
      <c r="A84" s="66">
        <f t="shared" si="11"/>
        <v>77</v>
      </c>
      <c r="B84" s="69"/>
      <c r="C84" s="66" t="e">
        <f>VLOOKUP(B84,'Measure&amp;Incentive Picklist'!E:J,2,FALSE)</f>
        <v>#N/A</v>
      </c>
      <c r="D84" s="69"/>
      <c r="E84" s="70"/>
      <c r="F84" s="88" t="e">
        <f>VLOOKUP(B84,'Measure&amp;Incentive Picklist'!E$158:K$167,7,FALSE)</f>
        <v>#N/A</v>
      </c>
      <c r="G84" s="88" t="e">
        <f>VLOOKUP(B84,'VFD picklist - Active'!J$17:K$26,2,FALSE)</f>
        <v>#N/A</v>
      </c>
      <c r="H84" s="73"/>
      <c r="I84" s="70"/>
      <c r="J84" s="78"/>
      <c r="K84" s="69"/>
      <c r="L84" s="69"/>
      <c r="M84" s="71"/>
      <c r="N84" s="71"/>
      <c r="O84" s="72" t="str">
        <f t="shared" si="12"/>
        <v/>
      </c>
      <c r="P84" s="126" t="str">
        <f>IF(B84="","",IF(VLOOKUP(B84,'Measure&amp;Incentive Picklist'!E:J,6,FALSE)= "kWh Saved","Contact ConEd",VLOOKUP(B84,'Measure&amp;Incentive Picklist'!E:J,5,FALSE)*E84*I84))</f>
        <v/>
      </c>
      <c r="R84" s="65">
        <f t="shared" si="8"/>
        <v>0</v>
      </c>
      <c r="S84" s="65">
        <f t="shared" si="9"/>
        <v>0</v>
      </c>
      <c r="T84" s="65">
        <f t="shared" si="10"/>
        <v>0</v>
      </c>
    </row>
    <row r="85" spans="1:20" x14ac:dyDescent="0.25">
      <c r="A85" s="66">
        <f t="shared" si="11"/>
        <v>78</v>
      </c>
      <c r="B85" s="69"/>
      <c r="C85" s="66" t="e">
        <f>VLOOKUP(B85,'Measure&amp;Incentive Picklist'!E:J,2,FALSE)</f>
        <v>#N/A</v>
      </c>
      <c r="D85" s="69"/>
      <c r="E85" s="70"/>
      <c r="F85" s="88" t="e">
        <f>VLOOKUP(B85,'Measure&amp;Incentive Picklist'!E$158:K$167,7,FALSE)</f>
        <v>#N/A</v>
      </c>
      <c r="G85" s="88" t="e">
        <f>VLOOKUP(B85,'VFD picklist - Active'!J$17:K$26,2,FALSE)</f>
        <v>#N/A</v>
      </c>
      <c r="H85" s="73"/>
      <c r="I85" s="70"/>
      <c r="J85" s="78"/>
      <c r="K85" s="69"/>
      <c r="L85" s="69"/>
      <c r="M85" s="71"/>
      <c r="N85" s="71"/>
      <c r="O85" s="72" t="str">
        <f t="shared" si="12"/>
        <v/>
      </c>
      <c r="P85" s="126" t="str">
        <f>IF(B85="","",IF(VLOOKUP(B85,'Measure&amp;Incentive Picklist'!E:J,6,FALSE)= "kWh Saved","Contact ConEd",VLOOKUP(B85,'Measure&amp;Incentive Picklist'!E:J,5,FALSE)*E85*I85))</f>
        <v/>
      </c>
      <c r="R85" s="65">
        <f t="shared" si="8"/>
        <v>0</v>
      </c>
      <c r="S85" s="65">
        <f t="shared" si="9"/>
        <v>0</v>
      </c>
      <c r="T85" s="65">
        <f t="shared" si="10"/>
        <v>0</v>
      </c>
    </row>
    <row r="86" spans="1:20" x14ac:dyDescent="0.25">
      <c r="A86" s="66">
        <f t="shared" si="11"/>
        <v>79</v>
      </c>
      <c r="B86" s="69"/>
      <c r="C86" s="66" t="e">
        <f>VLOOKUP(B86,'Measure&amp;Incentive Picklist'!E:J,2,FALSE)</f>
        <v>#N/A</v>
      </c>
      <c r="D86" s="69"/>
      <c r="E86" s="70"/>
      <c r="F86" s="88" t="e">
        <f>VLOOKUP(B86,'Measure&amp;Incentive Picklist'!E$158:K$167,7,FALSE)</f>
        <v>#N/A</v>
      </c>
      <c r="G86" s="88" t="e">
        <f>VLOOKUP(B86,'VFD picklist - Active'!J$17:K$26,2,FALSE)</f>
        <v>#N/A</v>
      </c>
      <c r="H86" s="73"/>
      <c r="I86" s="70"/>
      <c r="J86" s="78"/>
      <c r="K86" s="69"/>
      <c r="L86" s="69"/>
      <c r="M86" s="71"/>
      <c r="N86" s="71"/>
      <c r="O86" s="72" t="str">
        <f t="shared" si="12"/>
        <v/>
      </c>
      <c r="P86" s="126" t="str">
        <f>IF(B86="","",IF(VLOOKUP(B86,'Measure&amp;Incentive Picklist'!E:J,6,FALSE)= "kWh Saved","Contact ConEd",VLOOKUP(B86,'Measure&amp;Incentive Picklist'!E:J,5,FALSE)*E86*I86))</f>
        <v/>
      </c>
      <c r="R86" s="65">
        <f t="shared" si="8"/>
        <v>0</v>
      </c>
      <c r="S86" s="65">
        <f t="shared" si="9"/>
        <v>0</v>
      </c>
      <c r="T86" s="65">
        <f t="shared" si="10"/>
        <v>0</v>
      </c>
    </row>
    <row r="87" spans="1:20" x14ac:dyDescent="0.25">
      <c r="A87" s="66">
        <f t="shared" si="11"/>
        <v>80</v>
      </c>
      <c r="B87" s="69"/>
      <c r="C87" s="66" t="e">
        <f>VLOOKUP(B87,'Measure&amp;Incentive Picklist'!E:J,2,FALSE)</f>
        <v>#N/A</v>
      </c>
      <c r="D87" s="69"/>
      <c r="E87" s="70"/>
      <c r="F87" s="88" t="e">
        <f>VLOOKUP(B87,'Measure&amp;Incentive Picklist'!E$158:K$167,7,FALSE)</f>
        <v>#N/A</v>
      </c>
      <c r="G87" s="88" t="e">
        <f>VLOOKUP(B87,'VFD picklist - Active'!J$17:K$26,2,FALSE)</f>
        <v>#N/A</v>
      </c>
      <c r="H87" s="73"/>
      <c r="I87" s="70"/>
      <c r="J87" s="78"/>
      <c r="K87" s="69"/>
      <c r="L87" s="69"/>
      <c r="M87" s="71"/>
      <c r="N87" s="71"/>
      <c r="O87" s="72" t="str">
        <f t="shared" si="12"/>
        <v/>
      </c>
      <c r="P87" s="126" t="str">
        <f>IF(B87="","",IF(VLOOKUP(B87,'Measure&amp;Incentive Picklist'!E:J,6,FALSE)= "kWh Saved","Contact ConEd",VLOOKUP(B87,'Measure&amp;Incentive Picklist'!E:J,5,FALSE)*E87*I87))</f>
        <v/>
      </c>
      <c r="R87" s="65">
        <f t="shared" si="8"/>
        <v>0</v>
      </c>
      <c r="S87" s="65">
        <f t="shared" si="9"/>
        <v>0</v>
      </c>
      <c r="T87" s="65">
        <f t="shared" si="10"/>
        <v>0</v>
      </c>
    </row>
    <row r="88" spans="1:20" x14ac:dyDescent="0.25">
      <c r="A88" s="66">
        <f t="shared" si="11"/>
        <v>81</v>
      </c>
      <c r="B88" s="69"/>
      <c r="C88" s="66" t="e">
        <f>VLOOKUP(B88,'Measure&amp;Incentive Picklist'!E:J,2,FALSE)</f>
        <v>#N/A</v>
      </c>
      <c r="D88" s="69"/>
      <c r="E88" s="70"/>
      <c r="F88" s="88" t="e">
        <f>VLOOKUP(B88,'Measure&amp;Incentive Picklist'!E$158:K$167,7,FALSE)</f>
        <v>#N/A</v>
      </c>
      <c r="G88" s="88" t="e">
        <f>VLOOKUP(B88,'VFD picklist - Active'!J$17:K$26,2,FALSE)</f>
        <v>#N/A</v>
      </c>
      <c r="H88" s="73"/>
      <c r="I88" s="70"/>
      <c r="J88" s="78"/>
      <c r="K88" s="69"/>
      <c r="L88" s="69"/>
      <c r="M88" s="71"/>
      <c r="N88" s="71"/>
      <c r="O88" s="72" t="str">
        <f t="shared" si="12"/>
        <v/>
      </c>
      <c r="P88" s="126" t="str">
        <f>IF(B88="","",IF(VLOOKUP(B88,'Measure&amp;Incentive Picklist'!E:J,6,FALSE)= "kWh Saved","Contact ConEd",VLOOKUP(B88,'Measure&amp;Incentive Picklist'!E:J,5,FALSE)*E88*I88))</f>
        <v/>
      </c>
      <c r="R88" s="65">
        <f t="shared" si="8"/>
        <v>0</v>
      </c>
      <c r="S88" s="65">
        <f t="shared" si="9"/>
        <v>0</v>
      </c>
      <c r="T88" s="65">
        <f t="shared" si="10"/>
        <v>0</v>
      </c>
    </row>
    <row r="89" spans="1:20" x14ac:dyDescent="0.25">
      <c r="A89" s="66">
        <f t="shared" si="11"/>
        <v>82</v>
      </c>
      <c r="B89" s="69"/>
      <c r="C89" s="66" t="e">
        <f>VLOOKUP(B89,'Measure&amp;Incentive Picklist'!E:J,2,FALSE)</f>
        <v>#N/A</v>
      </c>
      <c r="D89" s="69"/>
      <c r="E89" s="70"/>
      <c r="F89" s="88" t="e">
        <f>VLOOKUP(B89,'Measure&amp;Incentive Picklist'!E$158:K$167,7,FALSE)</f>
        <v>#N/A</v>
      </c>
      <c r="G89" s="88" t="e">
        <f>VLOOKUP(B89,'VFD picklist - Active'!J$17:K$26,2,FALSE)</f>
        <v>#N/A</v>
      </c>
      <c r="H89" s="73"/>
      <c r="I89" s="70"/>
      <c r="J89" s="78"/>
      <c r="K89" s="69"/>
      <c r="L89" s="69"/>
      <c r="M89" s="71"/>
      <c r="N89" s="71"/>
      <c r="O89" s="72" t="str">
        <f t="shared" si="12"/>
        <v/>
      </c>
      <c r="P89" s="126" t="str">
        <f>IF(B89="","",IF(VLOOKUP(B89,'Measure&amp;Incentive Picklist'!E:J,6,FALSE)= "kWh Saved","Contact ConEd",VLOOKUP(B89,'Measure&amp;Incentive Picklist'!E:J,5,FALSE)*E89*I89))</f>
        <v/>
      </c>
      <c r="R89" s="65">
        <f t="shared" si="8"/>
        <v>0</v>
      </c>
      <c r="S89" s="65">
        <f t="shared" si="9"/>
        <v>0</v>
      </c>
      <c r="T89" s="65">
        <f t="shared" si="10"/>
        <v>0</v>
      </c>
    </row>
    <row r="90" spans="1:20" x14ac:dyDescent="0.25">
      <c r="A90" s="66">
        <f t="shared" si="11"/>
        <v>83</v>
      </c>
      <c r="B90" s="69"/>
      <c r="C90" s="66" t="e">
        <f>VLOOKUP(B90,'Measure&amp;Incentive Picklist'!E:J,2,FALSE)</f>
        <v>#N/A</v>
      </c>
      <c r="D90" s="69"/>
      <c r="E90" s="70"/>
      <c r="F90" s="88" t="e">
        <f>VLOOKUP(B90,'Measure&amp;Incentive Picklist'!E$158:K$167,7,FALSE)</f>
        <v>#N/A</v>
      </c>
      <c r="G90" s="88" t="e">
        <f>VLOOKUP(B90,'VFD picklist - Active'!J$17:K$26,2,FALSE)</f>
        <v>#N/A</v>
      </c>
      <c r="H90" s="73"/>
      <c r="I90" s="70"/>
      <c r="J90" s="78"/>
      <c r="K90" s="69"/>
      <c r="L90" s="69"/>
      <c r="M90" s="71"/>
      <c r="N90" s="71"/>
      <c r="O90" s="72" t="str">
        <f t="shared" si="12"/>
        <v/>
      </c>
      <c r="P90" s="126" t="str">
        <f>IF(B90="","",IF(VLOOKUP(B90,'Measure&amp;Incentive Picklist'!E:J,6,FALSE)= "kWh Saved","Contact ConEd",VLOOKUP(B90,'Measure&amp;Incentive Picklist'!E:J,5,FALSE)*E90*I90))</f>
        <v/>
      </c>
      <c r="R90" s="65">
        <f t="shared" si="8"/>
        <v>0</v>
      </c>
      <c r="S90" s="65">
        <f t="shared" si="9"/>
        <v>0</v>
      </c>
      <c r="T90" s="65">
        <f t="shared" si="10"/>
        <v>0</v>
      </c>
    </row>
    <row r="91" spans="1:20" x14ac:dyDescent="0.25">
      <c r="A91" s="66">
        <f t="shared" si="11"/>
        <v>84</v>
      </c>
      <c r="B91" s="69"/>
      <c r="C91" s="66" t="e">
        <f>VLOOKUP(B91,'Measure&amp;Incentive Picklist'!E:J,2,FALSE)</f>
        <v>#N/A</v>
      </c>
      <c r="D91" s="69"/>
      <c r="E91" s="70"/>
      <c r="F91" s="88" t="e">
        <f>VLOOKUP(B91,'Measure&amp;Incentive Picklist'!E$158:K$167,7,FALSE)</f>
        <v>#N/A</v>
      </c>
      <c r="G91" s="88" t="e">
        <f>VLOOKUP(B91,'VFD picklist - Active'!J$17:K$26,2,FALSE)</f>
        <v>#N/A</v>
      </c>
      <c r="H91" s="73"/>
      <c r="I91" s="70"/>
      <c r="J91" s="78"/>
      <c r="K91" s="69"/>
      <c r="L91" s="69"/>
      <c r="M91" s="71"/>
      <c r="N91" s="71"/>
      <c r="O91" s="72" t="str">
        <f t="shared" si="12"/>
        <v/>
      </c>
      <c r="P91" s="126" t="str">
        <f>IF(B91="","",IF(VLOOKUP(B91,'Measure&amp;Incentive Picklist'!E:J,6,FALSE)= "kWh Saved","Contact ConEd",VLOOKUP(B91,'Measure&amp;Incentive Picklist'!E:J,5,FALSE)*E91*I91))</f>
        <v/>
      </c>
      <c r="R91" s="65">
        <f t="shared" si="8"/>
        <v>0</v>
      </c>
      <c r="S91" s="65">
        <f t="shared" si="9"/>
        <v>0</v>
      </c>
      <c r="T91" s="65">
        <f t="shared" si="10"/>
        <v>0</v>
      </c>
    </row>
    <row r="92" spans="1:20" x14ac:dyDescent="0.25">
      <c r="A92" s="66">
        <f t="shared" si="11"/>
        <v>85</v>
      </c>
      <c r="B92" s="69"/>
      <c r="C92" s="66" t="e">
        <f>VLOOKUP(B92,'Measure&amp;Incentive Picklist'!E:J,2,FALSE)</f>
        <v>#N/A</v>
      </c>
      <c r="D92" s="69"/>
      <c r="E92" s="70"/>
      <c r="F92" s="88" t="e">
        <f>VLOOKUP(B92,'Measure&amp;Incentive Picklist'!E$158:K$167,7,FALSE)</f>
        <v>#N/A</v>
      </c>
      <c r="G92" s="88" t="e">
        <f>VLOOKUP(B92,'VFD picklist - Active'!J$17:K$26,2,FALSE)</f>
        <v>#N/A</v>
      </c>
      <c r="H92" s="73"/>
      <c r="I92" s="70"/>
      <c r="J92" s="78"/>
      <c r="K92" s="69"/>
      <c r="L92" s="69"/>
      <c r="M92" s="71"/>
      <c r="N92" s="71"/>
      <c r="O92" s="72" t="str">
        <f t="shared" si="12"/>
        <v/>
      </c>
      <c r="P92" s="126" t="str">
        <f>IF(B92="","",IF(VLOOKUP(B92,'Measure&amp;Incentive Picklist'!E:J,6,FALSE)= "kWh Saved","Contact ConEd",VLOOKUP(B92,'Measure&amp;Incentive Picklist'!E:J,5,FALSE)*E92*I92))</f>
        <v/>
      </c>
      <c r="R92" s="65">
        <f t="shared" si="8"/>
        <v>0</v>
      </c>
      <c r="S92" s="65">
        <f t="shared" si="9"/>
        <v>0</v>
      </c>
      <c r="T92" s="65">
        <f t="shared" si="10"/>
        <v>0</v>
      </c>
    </row>
    <row r="93" spans="1:20" x14ac:dyDescent="0.25">
      <c r="A93" s="66">
        <f t="shared" si="11"/>
        <v>86</v>
      </c>
      <c r="B93" s="69"/>
      <c r="C93" s="66" t="e">
        <f>VLOOKUP(B93,'Measure&amp;Incentive Picklist'!E:J,2,FALSE)</f>
        <v>#N/A</v>
      </c>
      <c r="D93" s="69"/>
      <c r="E93" s="70"/>
      <c r="F93" s="88" t="e">
        <f>VLOOKUP(B93,'Measure&amp;Incentive Picklist'!E$158:K$167,7,FALSE)</f>
        <v>#N/A</v>
      </c>
      <c r="G93" s="88" t="e">
        <f>VLOOKUP(B93,'VFD picklist - Active'!J$17:K$26,2,FALSE)</f>
        <v>#N/A</v>
      </c>
      <c r="H93" s="73"/>
      <c r="I93" s="70"/>
      <c r="J93" s="78"/>
      <c r="K93" s="69"/>
      <c r="L93" s="69"/>
      <c r="M93" s="71"/>
      <c r="N93" s="71"/>
      <c r="O93" s="72" t="str">
        <f t="shared" si="12"/>
        <v/>
      </c>
      <c r="P93" s="126" t="str">
        <f>IF(B93="","",IF(VLOOKUP(B93,'Measure&amp;Incentive Picklist'!E:J,6,FALSE)= "kWh Saved","Contact ConEd",VLOOKUP(B93,'Measure&amp;Incentive Picklist'!E:J,5,FALSE)*E93*I93))</f>
        <v/>
      </c>
      <c r="R93" s="65">
        <f t="shared" si="8"/>
        <v>0</v>
      </c>
      <c r="S93" s="65">
        <f t="shared" si="9"/>
        <v>0</v>
      </c>
      <c r="T93" s="65">
        <f t="shared" si="10"/>
        <v>0</v>
      </c>
    </row>
    <row r="94" spans="1:20" x14ac:dyDescent="0.25">
      <c r="A94" s="66">
        <f t="shared" si="11"/>
        <v>87</v>
      </c>
      <c r="B94" s="69"/>
      <c r="C94" s="66" t="e">
        <f>VLOOKUP(B94,'Measure&amp;Incentive Picklist'!E:J,2,FALSE)</f>
        <v>#N/A</v>
      </c>
      <c r="D94" s="69"/>
      <c r="E94" s="70"/>
      <c r="F94" s="88" t="e">
        <f>VLOOKUP(B94,'Measure&amp;Incentive Picklist'!E$158:K$167,7,FALSE)</f>
        <v>#N/A</v>
      </c>
      <c r="G94" s="88" t="e">
        <f>VLOOKUP(B94,'VFD picklist - Active'!J$17:K$26,2,FALSE)</f>
        <v>#N/A</v>
      </c>
      <c r="H94" s="73"/>
      <c r="I94" s="70"/>
      <c r="J94" s="78"/>
      <c r="K94" s="69"/>
      <c r="L94" s="69"/>
      <c r="M94" s="71"/>
      <c r="N94" s="71"/>
      <c r="O94" s="72" t="str">
        <f t="shared" si="12"/>
        <v/>
      </c>
      <c r="P94" s="126" t="str">
        <f>IF(B94="","",IF(VLOOKUP(B94,'Measure&amp;Incentive Picklist'!E:J,6,FALSE)= "kWh Saved","Contact ConEd",VLOOKUP(B94,'Measure&amp;Incentive Picklist'!E:J,5,FALSE)*E94*I94))</f>
        <v/>
      </c>
      <c r="R94" s="65">
        <f t="shared" si="8"/>
        <v>0</v>
      </c>
      <c r="S94" s="65">
        <f t="shared" si="9"/>
        <v>0</v>
      </c>
      <c r="T94" s="65">
        <f t="shared" si="10"/>
        <v>0</v>
      </c>
    </row>
    <row r="95" spans="1:20" x14ac:dyDescent="0.25">
      <c r="A95" s="66">
        <f t="shared" si="11"/>
        <v>88</v>
      </c>
      <c r="B95" s="69"/>
      <c r="C95" s="66" t="e">
        <f>VLOOKUP(B95,'Measure&amp;Incentive Picklist'!E:J,2,FALSE)</f>
        <v>#N/A</v>
      </c>
      <c r="D95" s="69"/>
      <c r="E95" s="70"/>
      <c r="F95" s="88" t="e">
        <f>VLOOKUP(B95,'Measure&amp;Incentive Picklist'!E$158:K$167,7,FALSE)</f>
        <v>#N/A</v>
      </c>
      <c r="G95" s="88" t="e">
        <f>VLOOKUP(B95,'VFD picklist - Active'!J$17:K$26,2,FALSE)</f>
        <v>#N/A</v>
      </c>
      <c r="H95" s="73"/>
      <c r="I95" s="70"/>
      <c r="J95" s="78"/>
      <c r="K95" s="69"/>
      <c r="L95" s="69"/>
      <c r="M95" s="71"/>
      <c r="N95" s="71"/>
      <c r="O95" s="72" t="str">
        <f t="shared" si="12"/>
        <v/>
      </c>
      <c r="P95" s="126" t="str">
        <f>IF(B95="","",IF(VLOOKUP(B95,'Measure&amp;Incentive Picklist'!E:J,6,FALSE)= "kWh Saved","Contact ConEd",VLOOKUP(B95,'Measure&amp;Incentive Picklist'!E:J,5,FALSE)*E95*I95))</f>
        <v/>
      </c>
      <c r="R95" s="65">
        <f t="shared" si="8"/>
        <v>0</v>
      </c>
      <c r="S95" s="65">
        <f t="shared" si="9"/>
        <v>0</v>
      </c>
      <c r="T95" s="65">
        <f t="shared" si="10"/>
        <v>0</v>
      </c>
    </row>
    <row r="96" spans="1:20" x14ac:dyDescent="0.25">
      <c r="A96" s="66">
        <f t="shared" si="11"/>
        <v>89</v>
      </c>
      <c r="B96" s="69"/>
      <c r="C96" s="66" t="e">
        <f>VLOOKUP(B96,'Measure&amp;Incentive Picklist'!E:J,2,FALSE)</f>
        <v>#N/A</v>
      </c>
      <c r="D96" s="69"/>
      <c r="E96" s="70"/>
      <c r="F96" s="88" t="e">
        <f>VLOOKUP(B96,'Measure&amp;Incentive Picklist'!E$158:K$167,7,FALSE)</f>
        <v>#N/A</v>
      </c>
      <c r="G96" s="88" t="e">
        <f>VLOOKUP(B96,'VFD picklist - Active'!J$17:K$26,2,FALSE)</f>
        <v>#N/A</v>
      </c>
      <c r="H96" s="73"/>
      <c r="I96" s="70"/>
      <c r="J96" s="78"/>
      <c r="K96" s="69"/>
      <c r="L96" s="69"/>
      <c r="M96" s="71"/>
      <c r="N96" s="71"/>
      <c r="O96" s="72" t="str">
        <f t="shared" si="12"/>
        <v/>
      </c>
      <c r="P96" s="126" t="str">
        <f>IF(B96="","",IF(VLOOKUP(B96,'Measure&amp;Incentive Picklist'!E:J,6,FALSE)= "kWh Saved","Contact ConEd",VLOOKUP(B96,'Measure&amp;Incentive Picklist'!E:J,5,FALSE)*E96*I96))</f>
        <v/>
      </c>
      <c r="R96" s="65">
        <f t="shared" si="8"/>
        <v>0</v>
      </c>
      <c r="S96" s="65">
        <f t="shared" si="9"/>
        <v>0</v>
      </c>
      <c r="T96" s="65">
        <f t="shared" si="10"/>
        <v>0</v>
      </c>
    </row>
    <row r="97" spans="1:20" x14ac:dyDescent="0.25">
      <c r="A97" s="66">
        <f t="shared" si="11"/>
        <v>90</v>
      </c>
      <c r="B97" s="69"/>
      <c r="C97" s="66" t="e">
        <f>VLOOKUP(B97,'Measure&amp;Incentive Picklist'!E:J,2,FALSE)</f>
        <v>#N/A</v>
      </c>
      <c r="D97" s="69"/>
      <c r="E97" s="70"/>
      <c r="F97" s="88" t="e">
        <f>VLOOKUP(B97,'Measure&amp;Incentive Picklist'!E$158:K$167,7,FALSE)</f>
        <v>#N/A</v>
      </c>
      <c r="G97" s="88" t="e">
        <f>VLOOKUP(B97,'VFD picklist - Active'!J$17:K$26,2,FALSE)</f>
        <v>#N/A</v>
      </c>
      <c r="H97" s="73"/>
      <c r="I97" s="70"/>
      <c r="J97" s="78"/>
      <c r="K97" s="69"/>
      <c r="L97" s="69"/>
      <c r="M97" s="71"/>
      <c r="N97" s="71"/>
      <c r="O97" s="72" t="str">
        <f t="shared" si="12"/>
        <v/>
      </c>
      <c r="P97" s="126" t="str">
        <f>IF(B97="","",IF(VLOOKUP(B97,'Measure&amp;Incentive Picklist'!E:J,6,FALSE)= "kWh Saved","Contact ConEd",VLOOKUP(B97,'Measure&amp;Incentive Picklist'!E:J,5,FALSE)*E97*I97))</f>
        <v/>
      </c>
      <c r="R97" s="65">
        <f t="shared" si="8"/>
        <v>0</v>
      </c>
      <c r="S97" s="65">
        <f t="shared" si="9"/>
        <v>0</v>
      </c>
      <c r="T97" s="65">
        <f t="shared" si="10"/>
        <v>0</v>
      </c>
    </row>
    <row r="98" spans="1:20" x14ac:dyDescent="0.25">
      <c r="A98" s="66">
        <f t="shared" si="11"/>
        <v>91</v>
      </c>
      <c r="B98" s="69"/>
      <c r="C98" s="66" t="e">
        <f>VLOOKUP(B98,'Measure&amp;Incentive Picklist'!E:J,2,FALSE)</f>
        <v>#N/A</v>
      </c>
      <c r="D98" s="69"/>
      <c r="E98" s="70"/>
      <c r="F98" s="88" t="e">
        <f>VLOOKUP(B98,'Measure&amp;Incentive Picklist'!E$158:K$167,7,FALSE)</f>
        <v>#N/A</v>
      </c>
      <c r="G98" s="88" t="e">
        <f>VLOOKUP(B98,'VFD picklist - Active'!J$17:K$26,2,FALSE)</f>
        <v>#N/A</v>
      </c>
      <c r="H98" s="73"/>
      <c r="I98" s="70"/>
      <c r="J98" s="78"/>
      <c r="K98" s="69"/>
      <c r="L98" s="69"/>
      <c r="M98" s="71"/>
      <c r="N98" s="71"/>
      <c r="O98" s="72" t="str">
        <f t="shared" si="12"/>
        <v/>
      </c>
      <c r="P98" s="126" t="str">
        <f>IF(B98="","",IF(VLOOKUP(B98,'Measure&amp;Incentive Picklist'!E:J,6,FALSE)= "kWh Saved","Contact ConEd",VLOOKUP(B98,'Measure&amp;Incentive Picklist'!E:J,5,FALSE)*E98*I98))</f>
        <v/>
      </c>
      <c r="R98" s="65">
        <f t="shared" si="8"/>
        <v>0</v>
      </c>
      <c r="S98" s="65">
        <f t="shared" si="9"/>
        <v>0</v>
      </c>
      <c r="T98" s="65">
        <f t="shared" si="10"/>
        <v>0</v>
      </c>
    </row>
    <row r="99" spans="1:20" x14ac:dyDescent="0.25">
      <c r="A99" s="66">
        <f t="shared" si="11"/>
        <v>92</v>
      </c>
      <c r="B99" s="69"/>
      <c r="C99" s="66" t="e">
        <f>VLOOKUP(B99,'Measure&amp;Incentive Picklist'!E:J,2,FALSE)</f>
        <v>#N/A</v>
      </c>
      <c r="D99" s="69"/>
      <c r="E99" s="70"/>
      <c r="F99" s="88" t="e">
        <f>VLOOKUP(B99,'Measure&amp;Incentive Picklist'!E$158:K$167,7,FALSE)</f>
        <v>#N/A</v>
      </c>
      <c r="G99" s="88" t="e">
        <f>VLOOKUP(B99,'VFD picklist - Active'!J$17:K$26,2,FALSE)</f>
        <v>#N/A</v>
      </c>
      <c r="H99" s="73"/>
      <c r="I99" s="70"/>
      <c r="J99" s="78"/>
      <c r="K99" s="69"/>
      <c r="L99" s="69"/>
      <c r="M99" s="71"/>
      <c r="N99" s="71"/>
      <c r="O99" s="72" t="str">
        <f t="shared" si="12"/>
        <v/>
      </c>
      <c r="P99" s="126" t="str">
        <f>IF(B99="","",IF(VLOOKUP(B99,'Measure&amp;Incentive Picklist'!E:J,6,FALSE)= "kWh Saved","Contact ConEd",VLOOKUP(B99,'Measure&amp;Incentive Picklist'!E:J,5,FALSE)*E99*I99))</f>
        <v/>
      </c>
      <c r="R99" s="65">
        <f t="shared" si="8"/>
        <v>0</v>
      </c>
      <c r="S99" s="65">
        <f t="shared" si="9"/>
        <v>0</v>
      </c>
      <c r="T99" s="65">
        <f t="shared" si="10"/>
        <v>0</v>
      </c>
    </row>
    <row r="100" spans="1:20" x14ac:dyDescent="0.25">
      <c r="A100" s="66">
        <f t="shared" si="11"/>
        <v>93</v>
      </c>
      <c r="B100" s="69"/>
      <c r="C100" s="66" t="e">
        <f>VLOOKUP(B100,'Measure&amp;Incentive Picklist'!E:J,2,FALSE)</f>
        <v>#N/A</v>
      </c>
      <c r="D100" s="69"/>
      <c r="E100" s="70"/>
      <c r="F100" s="88" t="e">
        <f>VLOOKUP(B100,'Measure&amp;Incentive Picklist'!E$158:K$167,7,FALSE)</f>
        <v>#N/A</v>
      </c>
      <c r="G100" s="88" t="e">
        <f>VLOOKUP(B100,'VFD picklist - Active'!J$17:K$26,2,FALSE)</f>
        <v>#N/A</v>
      </c>
      <c r="H100" s="73"/>
      <c r="I100" s="70"/>
      <c r="J100" s="78"/>
      <c r="K100" s="69"/>
      <c r="L100" s="69"/>
      <c r="M100" s="71"/>
      <c r="N100" s="71"/>
      <c r="O100" s="72" t="str">
        <f t="shared" si="12"/>
        <v/>
      </c>
      <c r="P100" s="126" t="str">
        <f>IF(B100="","",IF(VLOOKUP(B100,'Measure&amp;Incentive Picklist'!E:J,6,FALSE)= "kWh Saved","Contact ConEd",VLOOKUP(B100,'Measure&amp;Incentive Picklist'!E:J,5,FALSE)*E100*I100))</f>
        <v/>
      </c>
      <c r="R100" s="65">
        <f t="shared" si="8"/>
        <v>0</v>
      </c>
      <c r="S100" s="65">
        <f t="shared" si="9"/>
        <v>0</v>
      </c>
      <c r="T100" s="65">
        <f t="shared" si="10"/>
        <v>0</v>
      </c>
    </row>
    <row r="101" spans="1:20" x14ac:dyDescent="0.25">
      <c r="A101" s="66">
        <f t="shared" si="11"/>
        <v>94</v>
      </c>
      <c r="B101" s="69"/>
      <c r="C101" s="66" t="e">
        <f>VLOOKUP(B101,'Measure&amp;Incentive Picklist'!E:J,2,FALSE)</f>
        <v>#N/A</v>
      </c>
      <c r="D101" s="69"/>
      <c r="E101" s="70"/>
      <c r="F101" s="88" t="e">
        <f>VLOOKUP(B101,'Measure&amp;Incentive Picklist'!E$158:K$167,7,FALSE)</f>
        <v>#N/A</v>
      </c>
      <c r="G101" s="88" t="e">
        <f>VLOOKUP(B101,'VFD picklist - Active'!J$17:K$26,2,FALSE)</f>
        <v>#N/A</v>
      </c>
      <c r="H101" s="73"/>
      <c r="I101" s="70"/>
      <c r="J101" s="78"/>
      <c r="K101" s="69"/>
      <c r="L101" s="69"/>
      <c r="M101" s="71"/>
      <c r="N101" s="71"/>
      <c r="O101" s="72" t="str">
        <f t="shared" si="12"/>
        <v/>
      </c>
      <c r="P101" s="126" t="str">
        <f>IF(B101="","",IF(VLOOKUP(B101,'Measure&amp;Incentive Picklist'!E:J,6,FALSE)= "kWh Saved","Contact ConEd",VLOOKUP(B101,'Measure&amp;Incentive Picklist'!E:J,5,FALSE)*E101*I101))</f>
        <v/>
      </c>
      <c r="R101" s="65">
        <f t="shared" si="8"/>
        <v>0</v>
      </c>
      <c r="S101" s="65">
        <f t="shared" si="9"/>
        <v>0</v>
      </c>
      <c r="T101" s="65">
        <f t="shared" si="10"/>
        <v>0</v>
      </c>
    </row>
    <row r="102" spans="1:20" x14ac:dyDescent="0.25">
      <c r="A102" s="66">
        <f t="shared" si="11"/>
        <v>95</v>
      </c>
      <c r="B102" s="69"/>
      <c r="C102" s="66" t="e">
        <f>VLOOKUP(B102,'Measure&amp;Incentive Picklist'!E:J,2,FALSE)</f>
        <v>#N/A</v>
      </c>
      <c r="D102" s="69"/>
      <c r="E102" s="70"/>
      <c r="F102" s="88" t="e">
        <f>VLOOKUP(B102,'Measure&amp;Incentive Picklist'!E$158:K$167,7,FALSE)</f>
        <v>#N/A</v>
      </c>
      <c r="G102" s="88" t="e">
        <f>VLOOKUP(B102,'VFD picklist - Active'!J$17:K$26,2,FALSE)</f>
        <v>#N/A</v>
      </c>
      <c r="H102" s="73"/>
      <c r="I102" s="70"/>
      <c r="J102" s="78"/>
      <c r="K102" s="69"/>
      <c r="L102" s="69"/>
      <c r="M102" s="71"/>
      <c r="N102" s="71"/>
      <c r="O102" s="72" t="str">
        <f t="shared" si="12"/>
        <v/>
      </c>
      <c r="P102" s="126" t="str">
        <f>IF(B102="","",IF(VLOOKUP(B102,'Measure&amp;Incentive Picklist'!E:J,6,FALSE)= "kWh Saved","Contact ConEd",VLOOKUP(B102,'Measure&amp;Incentive Picklist'!E:J,5,FALSE)*E102*I102))</f>
        <v/>
      </c>
      <c r="R102" s="65">
        <f t="shared" si="8"/>
        <v>0</v>
      </c>
      <c r="S102" s="65">
        <f t="shared" si="9"/>
        <v>0</v>
      </c>
      <c r="T102" s="65">
        <f t="shared" si="10"/>
        <v>0</v>
      </c>
    </row>
    <row r="103" spans="1:20" x14ac:dyDescent="0.25">
      <c r="A103" s="66">
        <f t="shared" si="11"/>
        <v>96</v>
      </c>
      <c r="B103" s="69"/>
      <c r="C103" s="66" t="e">
        <f>VLOOKUP(B103,'Measure&amp;Incentive Picklist'!E:J,2,FALSE)</f>
        <v>#N/A</v>
      </c>
      <c r="D103" s="69"/>
      <c r="E103" s="70"/>
      <c r="F103" s="88" t="e">
        <f>VLOOKUP(B103,'Measure&amp;Incentive Picklist'!E$158:K$167,7,FALSE)</f>
        <v>#N/A</v>
      </c>
      <c r="G103" s="88" t="e">
        <f>VLOOKUP(B103,'VFD picklist - Active'!J$17:K$26,2,FALSE)</f>
        <v>#N/A</v>
      </c>
      <c r="H103" s="73"/>
      <c r="I103" s="70"/>
      <c r="J103" s="78"/>
      <c r="K103" s="69"/>
      <c r="L103" s="69"/>
      <c r="M103" s="71"/>
      <c r="N103" s="71"/>
      <c r="O103" s="72" t="str">
        <f t="shared" si="12"/>
        <v/>
      </c>
      <c r="P103" s="126" t="str">
        <f>IF(B103="","",IF(VLOOKUP(B103,'Measure&amp;Incentive Picklist'!E:J,6,FALSE)= "kWh Saved","Contact ConEd",VLOOKUP(B103,'Measure&amp;Incentive Picklist'!E:J,5,FALSE)*E103*I103))</f>
        <v/>
      </c>
      <c r="R103" s="65">
        <f t="shared" si="8"/>
        <v>0</v>
      </c>
      <c r="S103" s="65">
        <f t="shared" si="9"/>
        <v>0</v>
      </c>
      <c r="T103" s="65">
        <f t="shared" si="10"/>
        <v>0</v>
      </c>
    </row>
    <row r="104" spans="1:20" x14ac:dyDescent="0.25">
      <c r="A104" s="66">
        <f t="shared" si="11"/>
        <v>97</v>
      </c>
      <c r="B104" s="69"/>
      <c r="C104" s="66" t="e">
        <f>VLOOKUP(B104,'Measure&amp;Incentive Picklist'!E:J,2,FALSE)</f>
        <v>#N/A</v>
      </c>
      <c r="D104" s="69"/>
      <c r="E104" s="70"/>
      <c r="F104" s="88" t="e">
        <f>VLOOKUP(B104,'Measure&amp;Incentive Picklist'!E$158:K$167,7,FALSE)</f>
        <v>#N/A</v>
      </c>
      <c r="G104" s="88" t="e">
        <f>VLOOKUP(B104,'VFD picklist - Active'!J$17:K$26,2,FALSE)</f>
        <v>#N/A</v>
      </c>
      <c r="H104" s="73"/>
      <c r="I104" s="70"/>
      <c r="J104" s="78"/>
      <c r="K104" s="69"/>
      <c r="L104" s="69"/>
      <c r="M104" s="71"/>
      <c r="N104" s="71"/>
      <c r="O104" s="72" t="str">
        <f t="shared" si="12"/>
        <v/>
      </c>
      <c r="P104" s="126" t="str">
        <f>IF(B104="","",IF(VLOOKUP(B104,'Measure&amp;Incentive Picklist'!E:J,6,FALSE)= "kWh Saved","Contact ConEd",VLOOKUP(B104,'Measure&amp;Incentive Picklist'!E:J,5,FALSE)*E104*I104))</f>
        <v/>
      </c>
      <c r="R104" s="65">
        <f t="shared" ref="R104:R135" si="13">IF(OR(B104&gt;0,D104&gt;0,E104&gt;0,I104&gt;0,J104&gt;0,K104&gt;0,L104&gt;0,M104&gt;0,N104&gt;0,Q104&gt;0),1,0)</f>
        <v>0</v>
      </c>
      <c r="S104" s="65">
        <f t="shared" ref="S104:S135" si="14">IF(AND(B104&gt;0,ISERROR(R104)),1,0)</f>
        <v>0</v>
      </c>
      <c r="T104" s="65">
        <f t="shared" ref="T104:T135" si="15">IF(ISERROR(O104),1,0)</f>
        <v>0</v>
      </c>
    </row>
    <row r="105" spans="1:20" x14ac:dyDescent="0.25">
      <c r="A105" s="66">
        <f t="shared" si="11"/>
        <v>98</v>
      </c>
      <c r="B105" s="69"/>
      <c r="C105" s="66" t="e">
        <f>VLOOKUP(B105,'Measure&amp;Incentive Picklist'!E:J,2,FALSE)</f>
        <v>#N/A</v>
      </c>
      <c r="D105" s="69"/>
      <c r="E105" s="70"/>
      <c r="F105" s="88" t="e">
        <f>VLOOKUP(B105,'Measure&amp;Incentive Picklist'!E$158:K$167,7,FALSE)</f>
        <v>#N/A</v>
      </c>
      <c r="G105" s="88" t="e">
        <f>VLOOKUP(B105,'VFD picklist - Active'!J$17:K$26,2,FALSE)</f>
        <v>#N/A</v>
      </c>
      <c r="H105" s="73"/>
      <c r="I105" s="70"/>
      <c r="J105" s="78"/>
      <c r="K105" s="69"/>
      <c r="L105" s="69"/>
      <c r="M105" s="71"/>
      <c r="N105" s="71"/>
      <c r="O105" s="72" t="str">
        <f t="shared" si="12"/>
        <v/>
      </c>
      <c r="P105" s="126" t="str">
        <f>IF(B105="","",IF(VLOOKUP(B105,'Measure&amp;Incentive Picklist'!E:J,6,FALSE)= "kWh Saved","Contact ConEd",VLOOKUP(B105,'Measure&amp;Incentive Picklist'!E:J,5,FALSE)*E105*I105))</f>
        <v/>
      </c>
      <c r="R105" s="65">
        <f t="shared" si="13"/>
        <v>0</v>
      </c>
      <c r="S105" s="65">
        <f t="shared" si="14"/>
        <v>0</v>
      </c>
      <c r="T105" s="65">
        <f t="shared" si="15"/>
        <v>0</v>
      </c>
    </row>
    <row r="106" spans="1:20" x14ac:dyDescent="0.25">
      <c r="A106" s="66">
        <f t="shared" si="11"/>
        <v>99</v>
      </c>
      <c r="B106" s="69"/>
      <c r="C106" s="66" t="e">
        <f>VLOOKUP(B106,'Measure&amp;Incentive Picklist'!E:J,2,FALSE)</f>
        <v>#N/A</v>
      </c>
      <c r="D106" s="69"/>
      <c r="E106" s="70"/>
      <c r="F106" s="88" t="e">
        <f>VLOOKUP(B106,'Measure&amp;Incentive Picklist'!E$158:K$167,7,FALSE)</f>
        <v>#N/A</v>
      </c>
      <c r="G106" s="88" t="e">
        <f>VLOOKUP(B106,'VFD picklist - Active'!J$17:K$26,2,FALSE)</f>
        <v>#N/A</v>
      </c>
      <c r="H106" s="73"/>
      <c r="I106" s="70"/>
      <c r="J106" s="78"/>
      <c r="K106" s="69"/>
      <c r="L106" s="69"/>
      <c r="M106" s="71"/>
      <c r="N106" s="71"/>
      <c r="O106" s="72" t="str">
        <f t="shared" si="12"/>
        <v/>
      </c>
      <c r="P106" s="126" t="str">
        <f>IF(B106="","",IF(VLOOKUP(B106,'Measure&amp;Incentive Picklist'!E:J,6,FALSE)= "kWh Saved","Contact ConEd",VLOOKUP(B106,'Measure&amp;Incentive Picklist'!E:J,5,FALSE)*E106*I106))</f>
        <v/>
      </c>
      <c r="R106" s="65">
        <f t="shared" si="13"/>
        <v>0</v>
      </c>
      <c r="S106" s="65">
        <f t="shared" si="14"/>
        <v>0</v>
      </c>
      <c r="T106" s="65">
        <f t="shared" si="15"/>
        <v>0</v>
      </c>
    </row>
    <row r="107" spans="1:20" x14ac:dyDescent="0.25">
      <c r="A107" s="66">
        <f t="shared" si="11"/>
        <v>100</v>
      </c>
      <c r="B107" s="69"/>
      <c r="C107" s="66" t="e">
        <f>VLOOKUP(B107,'Measure&amp;Incentive Picklist'!E:J,2,FALSE)</f>
        <v>#N/A</v>
      </c>
      <c r="D107" s="69"/>
      <c r="E107" s="70"/>
      <c r="F107" s="88" t="e">
        <f>VLOOKUP(B107,'Measure&amp;Incentive Picklist'!E$158:K$167,7,FALSE)</f>
        <v>#N/A</v>
      </c>
      <c r="G107" s="88" t="e">
        <f>VLOOKUP(B107,'VFD picklist - Active'!J$17:K$26,2,FALSE)</f>
        <v>#N/A</v>
      </c>
      <c r="H107" s="73"/>
      <c r="I107" s="70"/>
      <c r="J107" s="78"/>
      <c r="K107" s="69"/>
      <c r="L107" s="69"/>
      <c r="M107" s="71"/>
      <c r="N107" s="71"/>
      <c r="O107" s="72" t="str">
        <f t="shared" si="12"/>
        <v/>
      </c>
      <c r="P107" s="126" t="str">
        <f>IF(B107="","",IF(VLOOKUP(B107,'Measure&amp;Incentive Picklist'!E:J,6,FALSE)= "kWh Saved","Contact ConEd",VLOOKUP(B107,'Measure&amp;Incentive Picklist'!E:J,5,FALSE)*E107*I107))</f>
        <v/>
      </c>
      <c r="R107" s="65">
        <f t="shared" si="13"/>
        <v>0</v>
      </c>
      <c r="S107" s="65">
        <f t="shared" si="14"/>
        <v>0</v>
      </c>
      <c r="T107" s="65">
        <f t="shared" si="15"/>
        <v>0</v>
      </c>
    </row>
    <row r="108" spans="1:20" x14ac:dyDescent="0.25">
      <c r="A108" s="66">
        <f t="shared" si="11"/>
        <v>101</v>
      </c>
      <c r="B108" s="69"/>
      <c r="C108" s="66" t="e">
        <f>VLOOKUP(B108,'Measure&amp;Incentive Picklist'!E:J,2,FALSE)</f>
        <v>#N/A</v>
      </c>
      <c r="D108" s="69"/>
      <c r="E108" s="70"/>
      <c r="F108" s="88" t="e">
        <f>VLOOKUP(B108,'Measure&amp;Incentive Picklist'!E$158:K$167,7,FALSE)</f>
        <v>#N/A</v>
      </c>
      <c r="G108" s="88" t="e">
        <f>VLOOKUP(B108,'VFD picklist - Active'!J$17:K$26,2,FALSE)</f>
        <v>#N/A</v>
      </c>
      <c r="H108" s="73"/>
      <c r="I108" s="70"/>
      <c r="J108" s="78"/>
      <c r="K108" s="69"/>
      <c r="L108" s="69"/>
      <c r="M108" s="71"/>
      <c r="N108" s="71"/>
      <c r="O108" s="72" t="str">
        <f t="shared" si="12"/>
        <v/>
      </c>
      <c r="P108" s="126" t="str">
        <f>IF(B108="","",IF(VLOOKUP(B108,'Measure&amp;Incentive Picklist'!E:J,6,FALSE)= "kWh Saved","Contact ConEd",VLOOKUP(B108,'Measure&amp;Incentive Picklist'!E:J,5,FALSE)*E108*I108))</f>
        <v/>
      </c>
      <c r="R108" s="65">
        <f t="shared" si="13"/>
        <v>0</v>
      </c>
      <c r="S108" s="65">
        <f t="shared" si="14"/>
        <v>0</v>
      </c>
      <c r="T108" s="65">
        <f t="shared" si="15"/>
        <v>0</v>
      </c>
    </row>
    <row r="109" spans="1:20" x14ac:dyDescent="0.25">
      <c r="A109" s="66">
        <f t="shared" si="11"/>
        <v>102</v>
      </c>
      <c r="B109" s="69"/>
      <c r="C109" s="66" t="e">
        <f>VLOOKUP(B109,'Measure&amp;Incentive Picklist'!E:J,2,FALSE)</f>
        <v>#N/A</v>
      </c>
      <c r="D109" s="69"/>
      <c r="E109" s="70"/>
      <c r="F109" s="88" t="e">
        <f>VLOOKUP(B109,'Measure&amp;Incentive Picklist'!E$158:K$167,7,FALSE)</f>
        <v>#N/A</v>
      </c>
      <c r="G109" s="88" t="e">
        <f>VLOOKUP(B109,'VFD picklist - Active'!J$17:K$26,2,FALSE)</f>
        <v>#N/A</v>
      </c>
      <c r="H109" s="73"/>
      <c r="I109" s="70"/>
      <c r="J109" s="78"/>
      <c r="K109" s="69"/>
      <c r="L109" s="69"/>
      <c r="M109" s="71"/>
      <c r="N109" s="71"/>
      <c r="O109" s="72" t="str">
        <f t="shared" si="12"/>
        <v/>
      </c>
      <c r="P109" s="126" t="str">
        <f>IF(B109="","",IF(VLOOKUP(B109,'Measure&amp;Incentive Picklist'!E:J,6,FALSE)= "kWh Saved","Contact ConEd",VLOOKUP(B109,'Measure&amp;Incentive Picklist'!E:J,5,FALSE)*E109*I109))</f>
        <v/>
      </c>
      <c r="R109" s="65">
        <f t="shared" si="13"/>
        <v>0</v>
      </c>
      <c r="S109" s="65">
        <f t="shared" si="14"/>
        <v>0</v>
      </c>
      <c r="T109" s="65">
        <f t="shared" si="15"/>
        <v>0</v>
      </c>
    </row>
    <row r="110" spans="1:20" x14ac:dyDescent="0.25">
      <c r="A110" s="66">
        <f t="shared" si="11"/>
        <v>103</v>
      </c>
      <c r="B110" s="69"/>
      <c r="C110" s="66" t="e">
        <f>VLOOKUP(B110,'Measure&amp;Incentive Picklist'!E:J,2,FALSE)</f>
        <v>#N/A</v>
      </c>
      <c r="D110" s="69"/>
      <c r="E110" s="70"/>
      <c r="F110" s="88" t="e">
        <f>VLOOKUP(B110,'Measure&amp;Incentive Picklist'!E$158:K$167,7,FALSE)</f>
        <v>#N/A</v>
      </c>
      <c r="G110" s="88" t="e">
        <f>VLOOKUP(B110,'VFD picklist - Active'!J$17:K$26,2,FALSE)</f>
        <v>#N/A</v>
      </c>
      <c r="H110" s="73"/>
      <c r="I110" s="70"/>
      <c r="J110" s="78"/>
      <c r="K110" s="69"/>
      <c r="L110" s="69"/>
      <c r="M110" s="71"/>
      <c r="N110" s="71"/>
      <c r="O110" s="72" t="str">
        <f t="shared" si="12"/>
        <v/>
      </c>
      <c r="P110" s="126" t="str">
        <f>IF(B110="","",IF(VLOOKUP(B110,'Measure&amp;Incentive Picklist'!E:J,6,FALSE)= "kWh Saved","Contact ConEd",VLOOKUP(B110,'Measure&amp;Incentive Picklist'!E:J,5,FALSE)*E110*I110))</f>
        <v/>
      </c>
      <c r="R110" s="65">
        <f t="shared" si="13"/>
        <v>0</v>
      </c>
      <c r="S110" s="65">
        <f t="shared" si="14"/>
        <v>0</v>
      </c>
      <c r="T110" s="65">
        <f t="shared" si="15"/>
        <v>0</v>
      </c>
    </row>
    <row r="111" spans="1:20" x14ac:dyDescent="0.25">
      <c r="A111" s="66">
        <f t="shared" si="11"/>
        <v>104</v>
      </c>
      <c r="B111" s="69"/>
      <c r="C111" s="66" t="e">
        <f>VLOOKUP(B111,'Measure&amp;Incentive Picklist'!E:J,2,FALSE)</f>
        <v>#N/A</v>
      </c>
      <c r="D111" s="69"/>
      <c r="E111" s="70"/>
      <c r="F111" s="88" t="e">
        <f>VLOOKUP(B111,'Measure&amp;Incentive Picklist'!E$158:K$167,7,FALSE)</f>
        <v>#N/A</v>
      </c>
      <c r="G111" s="88" t="e">
        <f>VLOOKUP(B111,'VFD picklist - Active'!J$17:K$26,2,FALSE)</f>
        <v>#N/A</v>
      </c>
      <c r="H111" s="73"/>
      <c r="I111" s="70"/>
      <c r="J111" s="78"/>
      <c r="K111" s="69"/>
      <c r="L111" s="69"/>
      <c r="M111" s="71"/>
      <c r="N111" s="71"/>
      <c r="O111" s="72" t="str">
        <f t="shared" si="12"/>
        <v/>
      </c>
      <c r="P111" s="126" t="str">
        <f>IF(B111="","",IF(VLOOKUP(B111,'Measure&amp;Incentive Picklist'!E:J,6,FALSE)= "kWh Saved","Contact ConEd",VLOOKUP(B111,'Measure&amp;Incentive Picklist'!E:J,5,FALSE)*E111*I111))</f>
        <v/>
      </c>
      <c r="R111" s="65">
        <f t="shared" si="13"/>
        <v>0</v>
      </c>
      <c r="S111" s="65">
        <f t="shared" si="14"/>
        <v>0</v>
      </c>
      <c r="T111" s="65">
        <f t="shared" si="15"/>
        <v>0</v>
      </c>
    </row>
    <row r="112" spans="1:20" x14ac:dyDescent="0.25">
      <c r="A112" s="66">
        <f t="shared" si="11"/>
        <v>105</v>
      </c>
      <c r="B112" s="69"/>
      <c r="C112" s="66" t="e">
        <f>VLOOKUP(B112,'Measure&amp;Incentive Picklist'!E:J,2,FALSE)</f>
        <v>#N/A</v>
      </c>
      <c r="D112" s="69"/>
      <c r="E112" s="70"/>
      <c r="F112" s="88" t="e">
        <f>VLOOKUP(B112,'Measure&amp;Incentive Picklist'!E$158:K$167,7,FALSE)</f>
        <v>#N/A</v>
      </c>
      <c r="G112" s="88" t="e">
        <f>VLOOKUP(B112,'VFD picklist - Active'!J$17:K$26,2,FALSE)</f>
        <v>#N/A</v>
      </c>
      <c r="H112" s="73"/>
      <c r="I112" s="70"/>
      <c r="J112" s="78"/>
      <c r="K112" s="69"/>
      <c r="L112" s="69"/>
      <c r="M112" s="71"/>
      <c r="N112" s="71"/>
      <c r="O112" s="72" t="str">
        <f t="shared" si="12"/>
        <v/>
      </c>
      <c r="P112" s="126" t="str">
        <f>IF(B112="","",IF(VLOOKUP(B112,'Measure&amp;Incentive Picklist'!E:J,6,FALSE)= "kWh Saved","Contact ConEd",VLOOKUP(B112,'Measure&amp;Incentive Picklist'!E:J,5,FALSE)*E112*I112))</f>
        <v/>
      </c>
      <c r="R112" s="65">
        <f t="shared" si="13"/>
        <v>0</v>
      </c>
      <c r="S112" s="65">
        <f t="shared" si="14"/>
        <v>0</v>
      </c>
      <c r="T112" s="65">
        <f t="shared" si="15"/>
        <v>0</v>
      </c>
    </row>
    <row r="113" spans="1:20" x14ac:dyDescent="0.25">
      <c r="A113" s="66">
        <f t="shared" si="11"/>
        <v>106</v>
      </c>
      <c r="B113" s="69"/>
      <c r="C113" s="66" t="e">
        <f>VLOOKUP(B113,'Measure&amp;Incentive Picklist'!E:J,2,FALSE)</f>
        <v>#N/A</v>
      </c>
      <c r="D113" s="69"/>
      <c r="E113" s="70"/>
      <c r="F113" s="88" t="e">
        <f>VLOOKUP(B113,'Measure&amp;Incentive Picklist'!E$158:K$167,7,FALSE)</f>
        <v>#N/A</v>
      </c>
      <c r="G113" s="88" t="e">
        <f>VLOOKUP(B113,'VFD picklist - Active'!J$17:K$26,2,FALSE)</f>
        <v>#N/A</v>
      </c>
      <c r="H113" s="73"/>
      <c r="I113" s="70"/>
      <c r="J113" s="78"/>
      <c r="K113" s="69"/>
      <c r="L113" s="69"/>
      <c r="M113" s="71"/>
      <c r="N113" s="71"/>
      <c r="O113" s="72" t="str">
        <f t="shared" si="12"/>
        <v/>
      </c>
      <c r="P113" s="126" t="str">
        <f>IF(B113="","",IF(VLOOKUP(B113,'Measure&amp;Incentive Picklist'!E:J,6,FALSE)= "kWh Saved","Contact ConEd",VLOOKUP(B113,'Measure&amp;Incentive Picklist'!E:J,5,FALSE)*E113*I113))</f>
        <v/>
      </c>
      <c r="R113" s="65">
        <f t="shared" si="13"/>
        <v>0</v>
      </c>
      <c r="S113" s="65">
        <f t="shared" si="14"/>
        <v>0</v>
      </c>
      <c r="T113" s="65">
        <f t="shared" si="15"/>
        <v>0</v>
      </c>
    </row>
    <row r="114" spans="1:20" x14ac:dyDescent="0.25">
      <c r="A114" s="66">
        <f t="shared" si="11"/>
        <v>107</v>
      </c>
      <c r="B114" s="69"/>
      <c r="C114" s="66" t="e">
        <f>VLOOKUP(B114,'Measure&amp;Incentive Picklist'!E:J,2,FALSE)</f>
        <v>#N/A</v>
      </c>
      <c r="D114" s="69"/>
      <c r="E114" s="70"/>
      <c r="F114" s="88" t="e">
        <f>VLOOKUP(B114,'Measure&amp;Incentive Picklist'!E$158:K$167,7,FALSE)</f>
        <v>#N/A</v>
      </c>
      <c r="G114" s="88" t="e">
        <f>VLOOKUP(B114,'VFD picklist - Active'!J$17:K$26,2,FALSE)</f>
        <v>#N/A</v>
      </c>
      <c r="H114" s="73"/>
      <c r="I114" s="70"/>
      <c r="J114" s="78"/>
      <c r="K114" s="69"/>
      <c r="L114" s="69"/>
      <c r="M114" s="71"/>
      <c r="N114" s="71"/>
      <c r="O114" s="72" t="str">
        <f t="shared" si="12"/>
        <v/>
      </c>
      <c r="P114" s="126" t="str">
        <f>IF(B114="","",IF(VLOOKUP(B114,'Measure&amp;Incentive Picklist'!E:J,6,FALSE)= "kWh Saved","Contact ConEd",VLOOKUP(B114,'Measure&amp;Incentive Picklist'!E:J,5,FALSE)*E114*I114))</f>
        <v/>
      </c>
      <c r="R114" s="65">
        <f t="shared" si="13"/>
        <v>0</v>
      </c>
      <c r="S114" s="65">
        <f t="shared" si="14"/>
        <v>0</v>
      </c>
      <c r="T114" s="65">
        <f t="shared" si="15"/>
        <v>0</v>
      </c>
    </row>
    <row r="115" spans="1:20" x14ac:dyDescent="0.25">
      <c r="A115" s="66">
        <f t="shared" si="11"/>
        <v>108</v>
      </c>
      <c r="B115" s="69"/>
      <c r="C115" s="66" t="e">
        <f>VLOOKUP(B115,'Measure&amp;Incentive Picklist'!E:J,2,FALSE)</f>
        <v>#N/A</v>
      </c>
      <c r="D115" s="69"/>
      <c r="E115" s="70"/>
      <c r="F115" s="88" t="e">
        <f>VLOOKUP(B115,'Measure&amp;Incentive Picklist'!E$158:K$167,7,FALSE)</f>
        <v>#N/A</v>
      </c>
      <c r="G115" s="88" t="e">
        <f>VLOOKUP(B115,'VFD picklist - Active'!J$17:K$26,2,FALSE)</f>
        <v>#N/A</v>
      </c>
      <c r="H115" s="73"/>
      <c r="I115" s="70"/>
      <c r="J115" s="78"/>
      <c r="K115" s="69"/>
      <c r="L115" s="69"/>
      <c r="M115" s="71"/>
      <c r="N115" s="71"/>
      <c r="O115" s="72" t="str">
        <f t="shared" si="12"/>
        <v/>
      </c>
      <c r="P115" s="126" t="str">
        <f>IF(B115="","",IF(VLOOKUP(B115,'Measure&amp;Incentive Picklist'!E:J,6,FALSE)= "kWh Saved","Contact ConEd",VLOOKUP(B115,'Measure&amp;Incentive Picklist'!E:J,5,FALSE)*E115*I115))</f>
        <v/>
      </c>
      <c r="R115" s="65">
        <f t="shared" si="13"/>
        <v>0</v>
      </c>
      <c r="S115" s="65">
        <f t="shared" si="14"/>
        <v>0</v>
      </c>
      <c r="T115" s="65">
        <f t="shared" si="15"/>
        <v>0</v>
      </c>
    </row>
    <row r="116" spans="1:20" x14ac:dyDescent="0.25">
      <c r="A116" s="66">
        <f t="shared" si="11"/>
        <v>109</v>
      </c>
      <c r="B116" s="69"/>
      <c r="C116" s="66" t="e">
        <f>VLOOKUP(B116,'Measure&amp;Incentive Picklist'!E:J,2,FALSE)</f>
        <v>#N/A</v>
      </c>
      <c r="D116" s="69"/>
      <c r="E116" s="70"/>
      <c r="F116" s="88" t="e">
        <f>VLOOKUP(B116,'Measure&amp;Incentive Picklist'!E$158:K$167,7,FALSE)</f>
        <v>#N/A</v>
      </c>
      <c r="G116" s="88" t="e">
        <f>VLOOKUP(B116,'VFD picklist - Active'!J$17:K$26,2,FALSE)</f>
        <v>#N/A</v>
      </c>
      <c r="H116" s="73"/>
      <c r="I116" s="70"/>
      <c r="J116" s="78"/>
      <c r="K116" s="69"/>
      <c r="L116" s="69"/>
      <c r="M116" s="71"/>
      <c r="N116" s="71"/>
      <c r="O116" s="72" t="str">
        <f t="shared" si="12"/>
        <v/>
      </c>
      <c r="P116" s="126" t="str">
        <f>IF(B116="","",IF(VLOOKUP(B116,'Measure&amp;Incentive Picklist'!E:J,6,FALSE)= "kWh Saved","Contact ConEd",VLOOKUP(B116,'Measure&amp;Incentive Picklist'!E:J,5,FALSE)*E116*I116))</f>
        <v/>
      </c>
      <c r="R116" s="65">
        <f t="shared" si="13"/>
        <v>0</v>
      </c>
      <c r="S116" s="65">
        <f t="shared" si="14"/>
        <v>0</v>
      </c>
      <c r="T116" s="65">
        <f t="shared" si="15"/>
        <v>0</v>
      </c>
    </row>
    <row r="117" spans="1:20" x14ac:dyDescent="0.25">
      <c r="A117" s="66">
        <f t="shared" si="11"/>
        <v>110</v>
      </c>
      <c r="B117" s="69"/>
      <c r="C117" s="66" t="e">
        <f>VLOOKUP(B117,'Measure&amp;Incentive Picklist'!E:J,2,FALSE)</f>
        <v>#N/A</v>
      </c>
      <c r="D117" s="69"/>
      <c r="E117" s="70"/>
      <c r="F117" s="88" t="e">
        <f>VLOOKUP(B117,'Measure&amp;Incentive Picklist'!E$158:K$167,7,FALSE)</f>
        <v>#N/A</v>
      </c>
      <c r="G117" s="88" t="e">
        <f>VLOOKUP(B117,'VFD picklist - Active'!J$17:K$26,2,FALSE)</f>
        <v>#N/A</v>
      </c>
      <c r="H117" s="73"/>
      <c r="I117" s="70"/>
      <c r="J117" s="78"/>
      <c r="K117" s="69"/>
      <c r="L117" s="69"/>
      <c r="M117" s="71"/>
      <c r="N117" s="71"/>
      <c r="O117" s="72" t="str">
        <f t="shared" si="12"/>
        <v/>
      </c>
      <c r="P117" s="126" t="str">
        <f>IF(B117="","",IF(VLOOKUP(B117,'Measure&amp;Incentive Picklist'!E:J,6,FALSE)= "kWh Saved","Contact ConEd",VLOOKUP(B117,'Measure&amp;Incentive Picklist'!E:J,5,FALSE)*E117*I117))</f>
        <v/>
      </c>
      <c r="R117" s="65">
        <f t="shared" si="13"/>
        <v>0</v>
      </c>
      <c r="S117" s="65">
        <f t="shared" si="14"/>
        <v>0</v>
      </c>
      <c r="T117" s="65">
        <f t="shared" si="15"/>
        <v>0</v>
      </c>
    </row>
    <row r="118" spans="1:20" x14ac:dyDescent="0.25">
      <c r="A118" s="66">
        <f t="shared" si="11"/>
        <v>111</v>
      </c>
      <c r="B118" s="69"/>
      <c r="C118" s="66" t="e">
        <f>VLOOKUP(B118,'Measure&amp;Incentive Picklist'!E:J,2,FALSE)</f>
        <v>#N/A</v>
      </c>
      <c r="D118" s="69"/>
      <c r="E118" s="70"/>
      <c r="F118" s="88" t="e">
        <f>VLOOKUP(B118,'Measure&amp;Incentive Picklist'!E$158:K$167,7,FALSE)</f>
        <v>#N/A</v>
      </c>
      <c r="G118" s="88" t="e">
        <f>VLOOKUP(B118,'VFD picklist - Active'!J$17:K$26,2,FALSE)</f>
        <v>#N/A</v>
      </c>
      <c r="H118" s="73"/>
      <c r="I118" s="70"/>
      <c r="J118" s="78"/>
      <c r="K118" s="69"/>
      <c r="L118" s="69"/>
      <c r="M118" s="71"/>
      <c r="N118" s="71"/>
      <c r="O118" s="72" t="str">
        <f t="shared" si="12"/>
        <v/>
      </c>
      <c r="P118" s="126" t="str">
        <f>IF(B118="","",IF(VLOOKUP(B118,'Measure&amp;Incentive Picklist'!E:J,6,FALSE)= "kWh Saved","Contact ConEd",VLOOKUP(B118,'Measure&amp;Incentive Picklist'!E:J,5,FALSE)*E118*I118))</f>
        <v/>
      </c>
      <c r="R118" s="65">
        <f t="shared" si="13"/>
        <v>0</v>
      </c>
      <c r="S118" s="65">
        <f t="shared" si="14"/>
        <v>0</v>
      </c>
      <c r="T118" s="65">
        <f t="shared" si="15"/>
        <v>0</v>
      </c>
    </row>
    <row r="119" spans="1:20" x14ac:dyDescent="0.25">
      <c r="A119" s="66">
        <f t="shared" si="11"/>
        <v>112</v>
      </c>
      <c r="B119" s="69"/>
      <c r="C119" s="66" t="e">
        <f>VLOOKUP(B119,'Measure&amp;Incentive Picklist'!E:J,2,FALSE)</f>
        <v>#N/A</v>
      </c>
      <c r="D119" s="69"/>
      <c r="E119" s="70"/>
      <c r="F119" s="88" t="e">
        <f>VLOOKUP(B119,'Measure&amp;Incentive Picklist'!E$158:K$167,7,FALSE)</f>
        <v>#N/A</v>
      </c>
      <c r="G119" s="88" t="e">
        <f>VLOOKUP(B119,'VFD picklist - Active'!J$17:K$26,2,FALSE)</f>
        <v>#N/A</v>
      </c>
      <c r="H119" s="73"/>
      <c r="I119" s="70"/>
      <c r="J119" s="78"/>
      <c r="K119" s="69"/>
      <c r="L119" s="69"/>
      <c r="M119" s="71"/>
      <c r="N119" s="71"/>
      <c r="O119" s="72" t="str">
        <f t="shared" si="12"/>
        <v/>
      </c>
      <c r="P119" s="126" t="str">
        <f>IF(B119="","",IF(VLOOKUP(B119,'Measure&amp;Incentive Picklist'!E:J,6,FALSE)= "kWh Saved","Contact ConEd",VLOOKUP(B119,'Measure&amp;Incentive Picklist'!E:J,5,FALSE)*E119*I119))</f>
        <v/>
      </c>
      <c r="R119" s="65">
        <f t="shared" si="13"/>
        <v>0</v>
      </c>
      <c r="S119" s="65">
        <f t="shared" si="14"/>
        <v>0</v>
      </c>
      <c r="T119" s="65">
        <f t="shared" si="15"/>
        <v>0</v>
      </c>
    </row>
    <row r="120" spans="1:20" x14ac:dyDescent="0.25">
      <c r="A120" s="66">
        <f t="shared" si="11"/>
        <v>113</v>
      </c>
      <c r="B120" s="69"/>
      <c r="C120" s="66" t="e">
        <f>VLOOKUP(B120,'Measure&amp;Incentive Picklist'!E:J,2,FALSE)</f>
        <v>#N/A</v>
      </c>
      <c r="D120" s="69"/>
      <c r="E120" s="70"/>
      <c r="F120" s="88" t="e">
        <f>VLOOKUP(B120,'Measure&amp;Incentive Picklist'!E$158:K$167,7,FALSE)</f>
        <v>#N/A</v>
      </c>
      <c r="G120" s="88" t="e">
        <f>VLOOKUP(B120,'VFD picklist - Active'!J$17:K$26,2,FALSE)</f>
        <v>#N/A</v>
      </c>
      <c r="H120" s="73"/>
      <c r="I120" s="70"/>
      <c r="J120" s="78"/>
      <c r="K120" s="69"/>
      <c r="L120" s="69"/>
      <c r="M120" s="71"/>
      <c r="N120" s="71"/>
      <c r="O120" s="72" t="str">
        <f t="shared" si="12"/>
        <v/>
      </c>
      <c r="P120" s="126" t="str">
        <f>IF(B120="","",IF(VLOOKUP(B120,'Measure&amp;Incentive Picklist'!E:J,6,FALSE)= "kWh Saved","Contact ConEd",VLOOKUP(B120,'Measure&amp;Incentive Picklist'!E:J,5,FALSE)*E120*I120))</f>
        <v/>
      </c>
      <c r="R120" s="65">
        <f t="shared" si="13"/>
        <v>0</v>
      </c>
      <c r="S120" s="65">
        <f t="shared" si="14"/>
        <v>0</v>
      </c>
      <c r="T120" s="65">
        <f t="shared" si="15"/>
        <v>0</v>
      </c>
    </row>
    <row r="121" spans="1:20" x14ac:dyDescent="0.25">
      <c r="A121" s="66">
        <f t="shared" si="11"/>
        <v>114</v>
      </c>
      <c r="B121" s="69"/>
      <c r="C121" s="66" t="e">
        <f>VLOOKUP(B121,'Measure&amp;Incentive Picklist'!E:J,2,FALSE)</f>
        <v>#N/A</v>
      </c>
      <c r="D121" s="69"/>
      <c r="E121" s="70"/>
      <c r="F121" s="88" t="e">
        <f>VLOOKUP(B121,'Measure&amp;Incentive Picklist'!E$158:K$167,7,FALSE)</f>
        <v>#N/A</v>
      </c>
      <c r="G121" s="88" t="e">
        <f>VLOOKUP(B121,'VFD picklist - Active'!J$17:K$26,2,FALSE)</f>
        <v>#N/A</v>
      </c>
      <c r="H121" s="73"/>
      <c r="I121" s="70"/>
      <c r="J121" s="78"/>
      <c r="K121" s="69"/>
      <c r="L121" s="69"/>
      <c r="M121" s="71"/>
      <c r="N121" s="71"/>
      <c r="O121" s="72" t="str">
        <f t="shared" si="12"/>
        <v/>
      </c>
      <c r="P121" s="126" t="str">
        <f>IF(B121="","",IF(VLOOKUP(B121,'Measure&amp;Incentive Picklist'!E:J,6,FALSE)= "kWh Saved","Contact ConEd",VLOOKUP(B121,'Measure&amp;Incentive Picklist'!E:J,5,FALSE)*E121*I121))</f>
        <v/>
      </c>
      <c r="R121" s="65">
        <f t="shared" si="13"/>
        <v>0</v>
      </c>
      <c r="S121" s="65">
        <f t="shared" si="14"/>
        <v>0</v>
      </c>
      <c r="T121" s="65">
        <f t="shared" si="15"/>
        <v>0</v>
      </c>
    </row>
    <row r="122" spans="1:20" x14ac:dyDescent="0.25">
      <c r="A122" s="66">
        <f t="shared" si="11"/>
        <v>115</v>
      </c>
      <c r="B122" s="69"/>
      <c r="C122" s="66" t="e">
        <f>VLOOKUP(B122,'Measure&amp;Incentive Picklist'!E:J,2,FALSE)</f>
        <v>#N/A</v>
      </c>
      <c r="D122" s="69"/>
      <c r="E122" s="70"/>
      <c r="F122" s="88" t="e">
        <f>VLOOKUP(B122,'Measure&amp;Incentive Picklist'!E$158:K$167,7,FALSE)</f>
        <v>#N/A</v>
      </c>
      <c r="G122" s="88" t="e">
        <f>VLOOKUP(B122,'VFD picklist - Active'!J$17:K$26,2,FALSE)</f>
        <v>#N/A</v>
      </c>
      <c r="H122" s="73"/>
      <c r="I122" s="70"/>
      <c r="J122" s="78"/>
      <c r="K122" s="69"/>
      <c r="L122" s="69"/>
      <c r="M122" s="71"/>
      <c r="N122" s="71"/>
      <c r="O122" s="72" t="str">
        <f t="shared" si="12"/>
        <v/>
      </c>
      <c r="P122" s="126" t="str">
        <f>IF(B122="","",IF(VLOOKUP(B122,'Measure&amp;Incentive Picklist'!E:J,6,FALSE)= "kWh Saved","Contact ConEd",VLOOKUP(B122,'Measure&amp;Incentive Picklist'!E:J,5,FALSE)*E122*I122))</f>
        <v/>
      </c>
      <c r="R122" s="65">
        <f t="shared" si="13"/>
        <v>0</v>
      </c>
      <c r="S122" s="65">
        <f t="shared" si="14"/>
        <v>0</v>
      </c>
      <c r="T122" s="65">
        <f t="shared" si="15"/>
        <v>0</v>
      </c>
    </row>
    <row r="123" spans="1:20" x14ac:dyDescent="0.25">
      <c r="A123" s="66">
        <f t="shared" si="11"/>
        <v>116</v>
      </c>
      <c r="B123" s="69"/>
      <c r="C123" s="66" t="e">
        <f>VLOOKUP(B123,'Measure&amp;Incentive Picklist'!E:J,2,FALSE)</f>
        <v>#N/A</v>
      </c>
      <c r="D123" s="69"/>
      <c r="E123" s="70"/>
      <c r="F123" s="88" t="e">
        <f>VLOOKUP(B123,'Measure&amp;Incentive Picklist'!E$158:K$167,7,FALSE)</f>
        <v>#N/A</v>
      </c>
      <c r="G123" s="88" t="e">
        <f>VLOOKUP(B123,'VFD picklist - Active'!J$17:K$26,2,FALSE)</f>
        <v>#N/A</v>
      </c>
      <c r="H123" s="73"/>
      <c r="I123" s="70"/>
      <c r="J123" s="78"/>
      <c r="K123" s="69"/>
      <c r="L123" s="69"/>
      <c r="M123" s="71"/>
      <c r="N123" s="71"/>
      <c r="O123" s="72" t="str">
        <f t="shared" si="12"/>
        <v/>
      </c>
      <c r="P123" s="126" t="str">
        <f>IF(B123="","",IF(VLOOKUP(B123,'Measure&amp;Incentive Picklist'!E:J,6,FALSE)= "kWh Saved","Contact ConEd",VLOOKUP(B123,'Measure&amp;Incentive Picklist'!E:J,5,FALSE)*E123*I123))</f>
        <v/>
      </c>
      <c r="R123" s="65">
        <f t="shared" si="13"/>
        <v>0</v>
      </c>
      <c r="S123" s="65">
        <f t="shared" si="14"/>
        <v>0</v>
      </c>
      <c r="T123" s="65">
        <f t="shared" si="15"/>
        <v>0</v>
      </c>
    </row>
    <row r="124" spans="1:20" x14ac:dyDescent="0.25">
      <c r="A124" s="66">
        <f t="shared" si="11"/>
        <v>117</v>
      </c>
      <c r="B124" s="69"/>
      <c r="C124" s="66" t="e">
        <f>VLOOKUP(B124,'Measure&amp;Incentive Picklist'!E:J,2,FALSE)</f>
        <v>#N/A</v>
      </c>
      <c r="D124" s="69"/>
      <c r="E124" s="70"/>
      <c r="F124" s="88" t="e">
        <f>VLOOKUP(B124,'Measure&amp;Incentive Picklist'!E$158:K$167,7,FALSE)</f>
        <v>#N/A</v>
      </c>
      <c r="G124" s="88" t="e">
        <f>VLOOKUP(B124,'VFD picklist - Active'!J$17:K$26,2,FALSE)</f>
        <v>#N/A</v>
      </c>
      <c r="H124" s="73"/>
      <c r="I124" s="70"/>
      <c r="J124" s="78"/>
      <c r="K124" s="69"/>
      <c r="L124" s="69"/>
      <c r="M124" s="71"/>
      <c r="N124" s="71"/>
      <c r="O124" s="72" t="str">
        <f t="shared" si="12"/>
        <v/>
      </c>
      <c r="P124" s="126" t="str">
        <f>IF(B124="","",IF(VLOOKUP(B124,'Measure&amp;Incentive Picklist'!E:J,6,FALSE)= "kWh Saved","Contact ConEd",VLOOKUP(B124,'Measure&amp;Incentive Picklist'!E:J,5,FALSE)*E124*I124))</f>
        <v/>
      </c>
      <c r="R124" s="65">
        <f t="shared" si="13"/>
        <v>0</v>
      </c>
      <c r="S124" s="65">
        <f t="shared" si="14"/>
        <v>0</v>
      </c>
      <c r="T124" s="65">
        <f t="shared" si="15"/>
        <v>0</v>
      </c>
    </row>
    <row r="125" spans="1:20" x14ac:dyDescent="0.25">
      <c r="A125" s="66">
        <f t="shared" si="11"/>
        <v>118</v>
      </c>
      <c r="B125" s="69"/>
      <c r="C125" s="66" t="e">
        <f>VLOOKUP(B125,'Measure&amp;Incentive Picklist'!E:J,2,FALSE)</f>
        <v>#N/A</v>
      </c>
      <c r="D125" s="69"/>
      <c r="E125" s="70"/>
      <c r="F125" s="88" t="e">
        <f>VLOOKUP(B125,'Measure&amp;Incentive Picklist'!E$158:K$167,7,FALSE)</f>
        <v>#N/A</v>
      </c>
      <c r="G125" s="88" t="e">
        <f>VLOOKUP(B125,'VFD picklist - Active'!J$17:K$26,2,FALSE)</f>
        <v>#N/A</v>
      </c>
      <c r="H125" s="73"/>
      <c r="I125" s="70"/>
      <c r="J125" s="78"/>
      <c r="K125" s="69"/>
      <c r="L125" s="69"/>
      <c r="M125" s="71"/>
      <c r="N125" s="71"/>
      <c r="O125" s="72" t="str">
        <f t="shared" si="12"/>
        <v/>
      </c>
      <c r="P125" s="126" t="str">
        <f>IF(B125="","",IF(VLOOKUP(B125,'Measure&amp;Incentive Picklist'!E:J,6,FALSE)= "kWh Saved","Contact ConEd",VLOOKUP(B125,'Measure&amp;Incentive Picklist'!E:J,5,FALSE)*E125*I125))</f>
        <v/>
      </c>
      <c r="R125" s="65">
        <f t="shared" si="13"/>
        <v>0</v>
      </c>
      <c r="S125" s="65">
        <f t="shared" si="14"/>
        <v>0</v>
      </c>
      <c r="T125" s="65">
        <f t="shared" si="15"/>
        <v>0</v>
      </c>
    </row>
    <row r="126" spans="1:20" x14ac:dyDescent="0.25">
      <c r="A126" s="66">
        <f t="shared" si="11"/>
        <v>119</v>
      </c>
      <c r="B126" s="69"/>
      <c r="C126" s="66" t="e">
        <f>VLOOKUP(B126,'Measure&amp;Incentive Picklist'!E:J,2,FALSE)</f>
        <v>#N/A</v>
      </c>
      <c r="D126" s="69"/>
      <c r="E126" s="70"/>
      <c r="F126" s="88" t="e">
        <f>VLOOKUP(B126,'Measure&amp;Incentive Picklist'!E$158:K$167,7,FALSE)</f>
        <v>#N/A</v>
      </c>
      <c r="G126" s="88" t="e">
        <f>VLOOKUP(B126,'VFD picklist - Active'!J$17:K$26,2,FALSE)</f>
        <v>#N/A</v>
      </c>
      <c r="H126" s="73"/>
      <c r="I126" s="70"/>
      <c r="J126" s="78"/>
      <c r="K126" s="69"/>
      <c r="L126" s="69"/>
      <c r="M126" s="71"/>
      <c r="N126" s="71"/>
      <c r="O126" s="72" t="str">
        <f t="shared" si="12"/>
        <v/>
      </c>
      <c r="P126" s="126" t="str">
        <f>IF(B126="","",IF(VLOOKUP(B126,'Measure&amp;Incentive Picklist'!E:J,6,FALSE)= "kWh Saved","Contact ConEd",VLOOKUP(B126,'Measure&amp;Incentive Picklist'!E:J,5,FALSE)*E126*I126))</f>
        <v/>
      </c>
      <c r="R126" s="65">
        <f t="shared" si="13"/>
        <v>0</v>
      </c>
      <c r="S126" s="65">
        <f t="shared" si="14"/>
        <v>0</v>
      </c>
      <c r="T126" s="65">
        <f t="shared" si="15"/>
        <v>0</v>
      </c>
    </row>
    <row r="127" spans="1:20" x14ac:dyDescent="0.25">
      <c r="A127" s="66">
        <f t="shared" si="11"/>
        <v>120</v>
      </c>
      <c r="B127" s="69"/>
      <c r="C127" s="66" t="e">
        <f>VLOOKUP(B127,'Measure&amp;Incentive Picklist'!E:J,2,FALSE)</f>
        <v>#N/A</v>
      </c>
      <c r="D127" s="69"/>
      <c r="E127" s="70"/>
      <c r="F127" s="88" t="e">
        <f>VLOOKUP(B127,'Measure&amp;Incentive Picklist'!E$158:K$167,7,FALSE)</f>
        <v>#N/A</v>
      </c>
      <c r="G127" s="88" t="e">
        <f>VLOOKUP(B127,'VFD picklist - Active'!J$17:K$26,2,FALSE)</f>
        <v>#N/A</v>
      </c>
      <c r="H127" s="73"/>
      <c r="I127" s="70"/>
      <c r="J127" s="78"/>
      <c r="K127" s="69"/>
      <c r="L127" s="69"/>
      <c r="M127" s="71"/>
      <c r="N127" s="71"/>
      <c r="O127" s="72" t="str">
        <f t="shared" si="12"/>
        <v/>
      </c>
      <c r="P127" s="126" t="str">
        <f>IF(B127="","",IF(VLOOKUP(B127,'Measure&amp;Incentive Picklist'!E:J,6,FALSE)= "kWh Saved","Contact ConEd",VLOOKUP(B127,'Measure&amp;Incentive Picklist'!E:J,5,FALSE)*E127*I127))</f>
        <v/>
      </c>
      <c r="R127" s="65">
        <f t="shared" si="13"/>
        <v>0</v>
      </c>
      <c r="S127" s="65">
        <f t="shared" si="14"/>
        <v>0</v>
      </c>
      <c r="T127" s="65">
        <f t="shared" si="15"/>
        <v>0</v>
      </c>
    </row>
    <row r="128" spans="1:20" x14ac:dyDescent="0.25">
      <c r="A128" s="66">
        <f t="shared" si="11"/>
        <v>121</v>
      </c>
      <c r="B128" s="69"/>
      <c r="C128" s="66" t="e">
        <f>VLOOKUP(B128,'Measure&amp;Incentive Picklist'!E:J,2,FALSE)</f>
        <v>#N/A</v>
      </c>
      <c r="D128" s="69"/>
      <c r="E128" s="70"/>
      <c r="F128" s="88" t="e">
        <f>VLOOKUP(B128,'Measure&amp;Incentive Picklist'!E$158:K$167,7,FALSE)</f>
        <v>#N/A</v>
      </c>
      <c r="G128" s="88" t="e">
        <f>VLOOKUP(B128,'VFD picklist - Active'!J$17:K$26,2,FALSE)</f>
        <v>#N/A</v>
      </c>
      <c r="H128" s="73"/>
      <c r="I128" s="70"/>
      <c r="J128" s="78"/>
      <c r="K128" s="69"/>
      <c r="L128" s="69"/>
      <c r="M128" s="71"/>
      <c r="N128" s="71"/>
      <c r="O128" s="72" t="str">
        <f t="shared" si="12"/>
        <v/>
      </c>
      <c r="P128" s="126" t="str">
        <f>IF(B128="","",IF(VLOOKUP(B128,'Measure&amp;Incentive Picklist'!E:J,6,FALSE)= "kWh Saved","Contact ConEd",VLOOKUP(B128,'Measure&amp;Incentive Picklist'!E:J,5,FALSE)*E128*I128))</f>
        <v/>
      </c>
      <c r="R128" s="65">
        <f t="shared" si="13"/>
        <v>0</v>
      </c>
      <c r="S128" s="65">
        <f t="shared" si="14"/>
        <v>0</v>
      </c>
      <c r="T128" s="65">
        <f t="shared" si="15"/>
        <v>0</v>
      </c>
    </row>
    <row r="129" spans="1:20" x14ac:dyDescent="0.25">
      <c r="A129" s="66">
        <f t="shared" si="11"/>
        <v>122</v>
      </c>
      <c r="B129" s="69"/>
      <c r="C129" s="66" t="e">
        <f>VLOOKUP(B129,'Measure&amp;Incentive Picklist'!E:J,2,FALSE)</f>
        <v>#N/A</v>
      </c>
      <c r="D129" s="69"/>
      <c r="E129" s="70"/>
      <c r="F129" s="88" t="e">
        <f>VLOOKUP(B129,'Measure&amp;Incentive Picklist'!E$158:K$167,7,FALSE)</f>
        <v>#N/A</v>
      </c>
      <c r="G129" s="88" t="e">
        <f>VLOOKUP(B129,'VFD picklist - Active'!J$17:K$26,2,FALSE)</f>
        <v>#N/A</v>
      </c>
      <c r="H129" s="73"/>
      <c r="I129" s="70"/>
      <c r="J129" s="78"/>
      <c r="K129" s="69"/>
      <c r="L129" s="69"/>
      <c r="M129" s="71"/>
      <c r="N129" s="71"/>
      <c r="O129" s="72" t="str">
        <f t="shared" si="12"/>
        <v/>
      </c>
      <c r="P129" s="126" t="str">
        <f>IF(B129="","",IF(VLOOKUP(B129,'Measure&amp;Incentive Picklist'!E:J,6,FALSE)= "kWh Saved","Contact ConEd",VLOOKUP(B129,'Measure&amp;Incentive Picklist'!E:J,5,FALSE)*E129*I129))</f>
        <v/>
      </c>
      <c r="R129" s="65">
        <f t="shared" si="13"/>
        <v>0</v>
      </c>
      <c r="S129" s="65">
        <f t="shared" si="14"/>
        <v>0</v>
      </c>
      <c r="T129" s="65">
        <f t="shared" si="15"/>
        <v>0</v>
      </c>
    </row>
    <row r="130" spans="1:20" x14ac:dyDescent="0.25">
      <c r="A130" s="66">
        <f t="shared" si="11"/>
        <v>123</v>
      </c>
      <c r="B130" s="69"/>
      <c r="C130" s="66" t="e">
        <f>VLOOKUP(B130,'Measure&amp;Incentive Picklist'!E:J,2,FALSE)</f>
        <v>#N/A</v>
      </c>
      <c r="D130" s="69"/>
      <c r="E130" s="70"/>
      <c r="F130" s="88" t="e">
        <f>VLOOKUP(B130,'Measure&amp;Incentive Picklist'!E$158:K$167,7,FALSE)</f>
        <v>#N/A</v>
      </c>
      <c r="G130" s="88" t="e">
        <f>VLOOKUP(B130,'VFD picklist - Active'!J$17:K$26,2,FALSE)</f>
        <v>#N/A</v>
      </c>
      <c r="H130" s="73"/>
      <c r="I130" s="70"/>
      <c r="J130" s="78"/>
      <c r="K130" s="69"/>
      <c r="L130" s="69"/>
      <c r="M130" s="71"/>
      <c r="N130" s="71"/>
      <c r="O130" s="72" t="str">
        <f t="shared" si="12"/>
        <v/>
      </c>
      <c r="P130" s="126" t="str">
        <f>IF(B130="","",IF(VLOOKUP(B130,'Measure&amp;Incentive Picklist'!E:J,6,FALSE)= "kWh Saved","Contact ConEd",VLOOKUP(B130,'Measure&amp;Incentive Picklist'!E:J,5,FALSE)*E130*I130))</f>
        <v/>
      </c>
      <c r="R130" s="65">
        <f t="shared" si="13"/>
        <v>0</v>
      </c>
      <c r="S130" s="65">
        <f t="shared" si="14"/>
        <v>0</v>
      </c>
      <c r="T130" s="65">
        <f t="shared" si="15"/>
        <v>0</v>
      </c>
    </row>
    <row r="131" spans="1:20" x14ac:dyDescent="0.25">
      <c r="A131" s="66">
        <f t="shared" si="11"/>
        <v>124</v>
      </c>
      <c r="B131" s="69"/>
      <c r="C131" s="66" t="e">
        <f>VLOOKUP(B131,'Measure&amp;Incentive Picklist'!E:J,2,FALSE)</f>
        <v>#N/A</v>
      </c>
      <c r="D131" s="69"/>
      <c r="E131" s="70"/>
      <c r="F131" s="88" t="e">
        <f>VLOOKUP(B131,'Measure&amp;Incentive Picklist'!E$158:K$167,7,FALSE)</f>
        <v>#N/A</v>
      </c>
      <c r="G131" s="88" t="e">
        <f>VLOOKUP(B131,'VFD picklist - Active'!J$17:K$26,2,FALSE)</f>
        <v>#N/A</v>
      </c>
      <c r="H131" s="73"/>
      <c r="I131" s="70"/>
      <c r="J131" s="78"/>
      <c r="K131" s="69"/>
      <c r="L131" s="69"/>
      <c r="M131" s="71"/>
      <c r="N131" s="71"/>
      <c r="O131" s="72" t="str">
        <f t="shared" si="12"/>
        <v/>
      </c>
      <c r="P131" s="126" t="str">
        <f>IF(B131="","",IF(VLOOKUP(B131,'Measure&amp;Incentive Picklist'!E:J,6,FALSE)= "kWh Saved","Contact ConEd",VLOOKUP(B131,'Measure&amp;Incentive Picklist'!E:J,5,FALSE)*E131*I131))</f>
        <v/>
      </c>
      <c r="R131" s="65">
        <f t="shared" si="13"/>
        <v>0</v>
      </c>
      <c r="S131" s="65">
        <f t="shared" si="14"/>
        <v>0</v>
      </c>
      <c r="T131" s="65">
        <f t="shared" si="15"/>
        <v>0</v>
      </c>
    </row>
    <row r="132" spans="1:20" x14ac:dyDescent="0.25">
      <c r="A132" s="66">
        <f t="shared" si="11"/>
        <v>125</v>
      </c>
      <c r="B132" s="69"/>
      <c r="C132" s="66" t="e">
        <f>VLOOKUP(B132,'Measure&amp;Incentive Picklist'!E:J,2,FALSE)</f>
        <v>#N/A</v>
      </c>
      <c r="D132" s="69"/>
      <c r="E132" s="70"/>
      <c r="F132" s="88" t="e">
        <f>VLOOKUP(B132,'Measure&amp;Incentive Picklist'!E$158:K$167,7,FALSE)</f>
        <v>#N/A</v>
      </c>
      <c r="G132" s="88" t="e">
        <f>VLOOKUP(B132,'VFD picklist - Active'!J$17:K$26,2,FALSE)</f>
        <v>#N/A</v>
      </c>
      <c r="H132" s="73"/>
      <c r="I132" s="70"/>
      <c r="J132" s="78"/>
      <c r="K132" s="69"/>
      <c r="L132" s="69"/>
      <c r="M132" s="71"/>
      <c r="N132" s="71"/>
      <c r="O132" s="72" t="str">
        <f t="shared" si="12"/>
        <v/>
      </c>
      <c r="P132" s="126" t="str">
        <f>IF(B132="","",IF(VLOOKUP(B132,'Measure&amp;Incentive Picklist'!E:J,6,FALSE)= "kWh Saved","Contact ConEd",VLOOKUP(B132,'Measure&amp;Incentive Picklist'!E:J,5,FALSE)*E132*I132))</f>
        <v/>
      </c>
      <c r="R132" s="65">
        <f t="shared" si="13"/>
        <v>0</v>
      </c>
      <c r="S132" s="65">
        <f t="shared" si="14"/>
        <v>0</v>
      </c>
      <c r="T132" s="65">
        <f t="shared" si="15"/>
        <v>0</v>
      </c>
    </row>
    <row r="133" spans="1:20" x14ac:dyDescent="0.25">
      <c r="A133" s="66">
        <f t="shared" si="11"/>
        <v>126</v>
      </c>
      <c r="B133" s="69"/>
      <c r="C133" s="66" t="e">
        <f>VLOOKUP(B133,'Measure&amp;Incentive Picklist'!E:J,2,FALSE)</f>
        <v>#N/A</v>
      </c>
      <c r="D133" s="69"/>
      <c r="E133" s="70"/>
      <c r="F133" s="88" t="e">
        <f>VLOOKUP(B133,'Measure&amp;Incentive Picklist'!E$158:K$167,7,FALSE)</f>
        <v>#N/A</v>
      </c>
      <c r="G133" s="88" t="e">
        <f>VLOOKUP(B133,'VFD picklist - Active'!J$17:K$26,2,FALSE)</f>
        <v>#N/A</v>
      </c>
      <c r="H133" s="73"/>
      <c r="I133" s="70"/>
      <c r="J133" s="78"/>
      <c r="K133" s="69"/>
      <c r="L133" s="69"/>
      <c r="M133" s="71"/>
      <c r="N133" s="71"/>
      <c r="O133" s="72" t="str">
        <f t="shared" si="12"/>
        <v/>
      </c>
      <c r="P133" s="126" t="str">
        <f>IF(B133="","",IF(VLOOKUP(B133,'Measure&amp;Incentive Picklist'!E:J,6,FALSE)= "kWh Saved","Contact ConEd",VLOOKUP(B133,'Measure&amp;Incentive Picklist'!E:J,5,FALSE)*E133*I133))</f>
        <v/>
      </c>
      <c r="R133" s="65">
        <f t="shared" si="13"/>
        <v>0</v>
      </c>
      <c r="S133" s="65">
        <f t="shared" si="14"/>
        <v>0</v>
      </c>
      <c r="T133" s="65">
        <f t="shared" si="15"/>
        <v>0</v>
      </c>
    </row>
    <row r="134" spans="1:20" x14ac:dyDescent="0.25">
      <c r="A134" s="66">
        <f t="shared" si="11"/>
        <v>127</v>
      </c>
      <c r="B134" s="69"/>
      <c r="C134" s="66" t="e">
        <f>VLOOKUP(B134,'Measure&amp;Incentive Picklist'!E:J,2,FALSE)</f>
        <v>#N/A</v>
      </c>
      <c r="D134" s="69"/>
      <c r="E134" s="70"/>
      <c r="F134" s="88" t="e">
        <f>VLOOKUP(B134,'Measure&amp;Incentive Picklist'!E$158:K$167,7,FALSE)</f>
        <v>#N/A</v>
      </c>
      <c r="G134" s="88" t="e">
        <f>VLOOKUP(B134,'VFD picklist - Active'!J$17:K$26,2,FALSE)</f>
        <v>#N/A</v>
      </c>
      <c r="H134" s="73"/>
      <c r="I134" s="70"/>
      <c r="J134" s="78"/>
      <c r="K134" s="69"/>
      <c r="L134" s="69"/>
      <c r="M134" s="71"/>
      <c r="N134" s="71"/>
      <c r="O134" s="72" t="str">
        <f t="shared" si="12"/>
        <v/>
      </c>
      <c r="P134" s="126" t="str">
        <f>IF(B134="","",IF(VLOOKUP(B134,'Measure&amp;Incentive Picklist'!E:J,6,FALSE)= "kWh Saved","Contact ConEd",VLOOKUP(B134,'Measure&amp;Incentive Picklist'!E:J,5,FALSE)*E134*I134))</f>
        <v/>
      </c>
      <c r="R134" s="65">
        <f t="shared" si="13"/>
        <v>0</v>
      </c>
      <c r="S134" s="65">
        <f t="shared" si="14"/>
        <v>0</v>
      </c>
      <c r="T134" s="65">
        <f t="shared" si="15"/>
        <v>0</v>
      </c>
    </row>
    <row r="135" spans="1:20" x14ac:dyDescent="0.25">
      <c r="A135" s="66">
        <f t="shared" si="11"/>
        <v>128</v>
      </c>
      <c r="B135" s="69"/>
      <c r="C135" s="66" t="e">
        <f>VLOOKUP(B135,'Measure&amp;Incentive Picklist'!E:J,2,FALSE)</f>
        <v>#N/A</v>
      </c>
      <c r="D135" s="69"/>
      <c r="E135" s="70"/>
      <c r="F135" s="88" t="e">
        <f>VLOOKUP(B135,'Measure&amp;Incentive Picklist'!E$158:K$167,7,FALSE)</f>
        <v>#N/A</v>
      </c>
      <c r="G135" s="88" t="e">
        <f>VLOOKUP(B135,'VFD picklist - Active'!J$17:K$26,2,FALSE)</f>
        <v>#N/A</v>
      </c>
      <c r="H135" s="73"/>
      <c r="I135" s="70"/>
      <c r="J135" s="78"/>
      <c r="K135" s="69"/>
      <c r="L135" s="69"/>
      <c r="M135" s="71"/>
      <c r="N135" s="71"/>
      <c r="O135" s="72" t="str">
        <f t="shared" si="12"/>
        <v/>
      </c>
      <c r="P135" s="126" t="str">
        <f>IF(B135="","",IF(VLOOKUP(B135,'Measure&amp;Incentive Picklist'!E:J,6,FALSE)= "kWh Saved","Contact ConEd",VLOOKUP(B135,'Measure&amp;Incentive Picklist'!E:J,5,FALSE)*E135*I135))</f>
        <v/>
      </c>
      <c r="R135" s="65">
        <f t="shared" si="13"/>
        <v>0</v>
      </c>
      <c r="S135" s="65">
        <f t="shared" si="14"/>
        <v>0</v>
      </c>
      <c r="T135" s="65">
        <f t="shared" si="15"/>
        <v>0</v>
      </c>
    </row>
    <row r="136" spans="1:20" x14ac:dyDescent="0.25">
      <c r="A136" s="66">
        <f t="shared" si="11"/>
        <v>129</v>
      </c>
      <c r="B136" s="69"/>
      <c r="C136" s="66" t="e">
        <f>VLOOKUP(B136,'Measure&amp;Incentive Picklist'!E:J,2,FALSE)</f>
        <v>#N/A</v>
      </c>
      <c r="D136" s="69"/>
      <c r="E136" s="70"/>
      <c r="F136" s="88" t="e">
        <f>VLOOKUP(B136,'Measure&amp;Incentive Picklist'!E$158:K$167,7,FALSE)</f>
        <v>#N/A</v>
      </c>
      <c r="G136" s="88" t="e">
        <f>VLOOKUP(B136,'VFD picklist - Active'!J$17:K$26,2,FALSE)</f>
        <v>#N/A</v>
      </c>
      <c r="H136" s="73"/>
      <c r="I136" s="70"/>
      <c r="J136" s="78"/>
      <c r="K136" s="69"/>
      <c r="L136" s="69"/>
      <c r="M136" s="71"/>
      <c r="N136" s="71"/>
      <c r="O136" s="72" t="str">
        <f t="shared" si="12"/>
        <v/>
      </c>
      <c r="P136" s="126" t="str">
        <f>IF(B136="","",IF(VLOOKUP(B136,'Measure&amp;Incentive Picklist'!E:J,6,FALSE)= "kWh Saved","Contact ConEd",VLOOKUP(B136,'Measure&amp;Incentive Picklist'!E:J,5,FALSE)*E136*I136))</f>
        <v/>
      </c>
      <c r="R136" s="65">
        <f t="shared" ref="R136:R167" si="16">IF(OR(B136&gt;0,D136&gt;0,E136&gt;0,I136&gt;0,J136&gt;0,K136&gt;0,L136&gt;0,M136&gt;0,N136&gt;0,Q136&gt;0),1,0)</f>
        <v>0</v>
      </c>
      <c r="S136" s="65">
        <f t="shared" ref="S136:S167" si="17">IF(AND(B136&gt;0,ISERROR(R136)),1,0)</f>
        <v>0</v>
      </c>
      <c r="T136" s="65">
        <f t="shared" ref="T136:T167" si="18">IF(ISERROR(O136),1,0)</f>
        <v>0</v>
      </c>
    </row>
    <row r="137" spans="1:20" x14ac:dyDescent="0.25">
      <c r="A137" s="66">
        <f t="shared" ref="A137:A200" si="19">A136+1</f>
        <v>130</v>
      </c>
      <c r="B137" s="69"/>
      <c r="C137" s="66" t="e">
        <f>VLOOKUP(B137,'Measure&amp;Incentive Picklist'!E:J,2,FALSE)</f>
        <v>#N/A</v>
      </c>
      <c r="D137" s="69"/>
      <c r="E137" s="70"/>
      <c r="F137" s="88" t="e">
        <f>VLOOKUP(B137,'Measure&amp;Incentive Picklist'!E$158:K$167,7,FALSE)</f>
        <v>#N/A</v>
      </c>
      <c r="G137" s="88" t="e">
        <f>VLOOKUP(B137,'VFD picklist - Active'!J$17:K$26,2,FALSE)</f>
        <v>#N/A</v>
      </c>
      <c r="H137" s="73"/>
      <c r="I137" s="70"/>
      <c r="J137" s="78"/>
      <c r="K137" s="69"/>
      <c r="L137" s="69"/>
      <c r="M137" s="71"/>
      <c r="N137" s="71"/>
      <c r="O137" s="72" t="str">
        <f t="shared" ref="O137:O200" si="20">IF(AND(M137="",N137=""),"",$M137+$N137)</f>
        <v/>
      </c>
      <c r="P137" s="126" t="str">
        <f>IF(B137="","",IF(VLOOKUP(B137,'Measure&amp;Incentive Picklist'!E:J,6,FALSE)= "kWh Saved","Contact ConEd",VLOOKUP(B137,'Measure&amp;Incentive Picklist'!E:J,5,FALSE)*E137*I137))</f>
        <v/>
      </c>
      <c r="R137" s="65">
        <f t="shared" si="16"/>
        <v>0</v>
      </c>
      <c r="S137" s="65">
        <f t="shared" si="17"/>
        <v>0</v>
      </c>
      <c r="T137" s="65">
        <f t="shared" si="18"/>
        <v>0</v>
      </c>
    </row>
    <row r="138" spans="1:20" x14ac:dyDescent="0.25">
      <c r="A138" s="66">
        <f t="shared" si="19"/>
        <v>131</v>
      </c>
      <c r="B138" s="69"/>
      <c r="C138" s="66" t="e">
        <f>VLOOKUP(B138,'Measure&amp;Incentive Picklist'!E:J,2,FALSE)</f>
        <v>#N/A</v>
      </c>
      <c r="D138" s="69"/>
      <c r="E138" s="70"/>
      <c r="F138" s="88" t="e">
        <f>VLOOKUP(B138,'Measure&amp;Incentive Picklist'!E$158:K$167,7,FALSE)</f>
        <v>#N/A</v>
      </c>
      <c r="G138" s="88" t="e">
        <f>VLOOKUP(B138,'VFD picklist - Active'!J$17:K$26,2,FALSE)</f>
        <v>#N/A</v>
      </c>
      <c r="H138" s="73"/>
      <c r="I138" s="70"/>
      <c r="J138" s="78"/>
      <c r="K138" s="69"/>
      <c r="L138" s="69"/>
      <c r="M138" s="71"/>
      <c r="N138" s="71"/>
      <c r="O138" s="72" t="str">
        <f t="shared" si="20"/>
        <v/>
      </c>
      <c r="P138" s="126" t="str">
        <f>IF(B138="","",IF(VLOOKUP(B138,'Measure&amp;Incentive Picklist'!E:J,6,FALSE)= "kWh Saved","Contact ConEd",VLOOKUP(B138,'Measure&amp;Incentive Picklist'!E:J,5,FALSE)*E138*I138))</f>
        <v/>
      </c>
      <c r="R138" s="65">
        <f t="shared" si="16"/>
        <v>0</v>
      </c>
      <c r="S138" s="65">
        <f t="shared" si="17"/>
        <v>0</v>
      </c>
      <c r="T138" s="65">
        <f t="shared" si="18"/>
        <v>0</v>
      </c>
    </row>
    <row r="139" spans="1:20" x14ac:dyDescent="0.25">
      <c r="A139" s="66">
        <f t="shared" si="19"/>
        <v>132</v>
      </c>
      <c r="B139" s="69"/>
      <c r="C139" s="66" t="e">
        <f>VLOOKUP(B139,'Measure&amp;Incentive Picklist'!E:J,2,FALSE)</f>
        <v>#N/A</v>
      </c>
      <c r="D139" s="69"/>
      <c r="E139" s="70"/>
      <c r="F139" s="88" t="e">
        <f>VLOOKUP(B139,'Measure&amp;Incentive Picklist'!E$158:K$167,7,FALSE)</f>
        <v>#N/A</v>
      </c>
      <c r="G139" s="88" t="e">
        <f>VLOOKUP(B139,'VFD picklist - Active'!J$17:K$26,2,FALSE)</f>
        <v>#N/A</v>
      </c>
      <c r="H139" s="73"/>
      <c r="I139" s="70"/>
      <c r="J139" s="78"/>
      <c r="K139" s="69"/>
      <c r="L139" s="69"/>
      <c r="M139" s="71"/>
      <c r="N139" s="71"/>
      <c r="O139" s="72" t="str">
        <f t="shared" si="20"/>
        <v/>
      </c>
      <c r="P139" s="126" t="str">
        <f>IF(B139="","",IF(VLOOKUP(B139,'Measure&amp;Incentive Picklist'!E:J,6,FALSE)= "kWh Saved","Contact ConEd",VLOOKUP(B139,'Measure&amp;Incentive Picklist'!E:J,5,FALSE)*E139*I139))</f>
        <v/>
      </c>
      <c r="R139" s="65">
        <f t="shared" si="16"/>
        <v>0</v>
      </c>
      <c r="S139" s="65">
        <f t="shared" si="17"/>
        <v>0</v>
      </c>
      <c r="T139" s="65">
        <f t="shared" si="18"/>
        <v>0</v>
      </c>
    </row>
    <row r="140" spans="1:20" x14ac:dyDescent="0.25">
      <c r="A140" s="66">
        <f t="shared" si="19"/>
        <v>133</v>
      </c>
      <c r="B140" s="69"/>
      <c r="C140" s="66" t="e">
        <f>VLOOKUP(B140,'Measure&amp;Incentive Picklist'!E:J,2,FALSE)</f>
        <v>#N/A</v>
      </c>
      <c r="D140" s="69"/>
      <c r="E140" s="70"/>
      <c r="F140" s="88" t="e">
        <f>VLOOKUP(B140,'Measure&amp;Incentive Picklist'!E$158:K$167,7,FALSE)</f>
        <v>#N/A</v>
      </c>
      <c r="G140" s="88" t="e">
        <f>VLOOKUP(B140,'VFD picklist - Active'!J$17:K$26,2,FALSE)</f>
        <v>#N/A</v>
      </c>
      <c r="H140" s="73"/>
      <c r="I140" s="70"/>
      <c r="J140" s="78"/>
      <c r="K140" s="69"/>
      <c r="L140" s="69"/>
      <c r="M140" s="71"/>
      <c r="N140" s="71"/>
      <c r="O140" s="72" t="str">
        <f t="shared" si="20"/>
        <v/>
      </c>
      <c r="P140" s="126" t="str">
        <f>IF(B140="","",IF(VLOOKUP(B140,'Measure&amp;Incentive Picklist'!E:J,6,FALSE)= "kWh Saved","Contact ConEd",VLOOKUP(B140,'Measure&amp;Incentive Picklist'!E:J,5,FALSE)*E140*I140))</f>
        <v/>
      </c>
      <c r="R140" s="65">
        <f t="shared" si="16"/>
        <v>0</v>
      </c>
      <c r="S140" s="65">
        <f t="shared" si="17"/>
        <v>0</v>
      </c>
      <c r="T140" s="65">
        <f t="shared" si="18"/>
        <v>0</v>
      </c>
    </row>
    <row r="141" spans="1:20" x14ac:dyDescent="0.25">
      <c r="A141" s="66">
        <f t="shared" si="19"/>
        <v>134</v>
      </c>
      <c r="B141" s="69"/>
      <c r="C141" s="66" t="e">
        <f>VLOOKUP(B141,'Measure&amp;Incentive Picklist'!E:J,2,FALSE)</f>
        <v>#N/A</v>
      </c>
      <c r="D141" s="69"/>
      <c r="E141" s="70"/>
      <c r="F141" s="88" t="e">
        <f>VLOOKUP(B141,'Measure&amp;Incentive Picklist'!E$158:K$167,7,FALSE)</f>
        <v>#N/A</v>
      </c>
      <c r="G141" s="88" t="e">
        <f>VLOOKUP(B141,'VFD picklist - Active'!J$17:K$26,2,FALSE)</f>
        <v>#N/A</v>
      </c>
      <c r="H141" s="73"/>
      <c r="I141" s="70"/>
      <c r="J141" s="78"/>
      <c r="K141" s="69"/>
      <c r="L141" s="69"/>
      <c r="M141" s="71"/>
      <c r="N141" s="71"/>
      <c r="O141" s="72" t="str">
        <f t="shared" si="20"/>
        <v/>
      </c>
      <c r="P141" s="126" t="str">
        <f>IF(B141="","",IF(VLOOKUP(B141,'Measure&amp;Incentive Picklist'!E:J,6,FALSE)= "kWh Saved","Contact ConEd",VLOOKUP(B141,'Measure&amp;Incentive Picklist'!E:J,5,FALSE)*E141*I141))</f>
        <v/>
      </c>
      <c r="R141" s="65">
        <f t="shared" si="16"/>
        <v>0</v>
      </c>
      <c r="S141" s="65">
        <f t="shared" si="17"/>
        <v>0</v>
      </c>
      <c r="T141" s="65">
        <f t="shared" si="18"/>
        <v>0</v>
      </c>
    </row>
    <row r="142" spans="1:20" x14ac:dyDescent="0.25">
      <c r="A142" s="66">
        <f t="shared" si="19"/>
        <v>135</v>
      </c>
      <c r="B142" s="69"/>
      <c r="C142" s="66" t="e">
        <f>VLOOKUP(B142,'Measure&amp;Incentive Picklist'!E:J,2,FALSE)</f>
        <v>#N/A</v>
      </c>
      <c r="D142" s="69"/>
      <c r="E142" s="70"/>
      <c r="F142" s="88" t="e">
        <f>VLOOKUP(B142,'Measure&amp;Incentive Picklist'!E$158:K$167,7,FALSE)</f>
        <v>#N/A</v>
      </c>
      <c r="G142" s="88" t="e">
        <f>VLOOKUP(B142,'VFD picklist - Active'!J$17:K$26,2,FALSE)</f>
        <v>#N/A</v>
      </c>
      <c r="H142" s="73"/>
      <c r="I142" s="70"/>
      <c r="J142" s="78"/>
      <c r="K142" s="69"/>
      <c r="L142" s="69"/>
      <c r="M142" s="71"/>
      <c r="N142" s="71"/>
      <c r="O142" s="72" t="str">
        <f t="shared" si="20"/>
        <v/>
      </c>
      <c r="P142" s="126" t="str">
        <f>IF(B142="","",IF(VLOOKUP(B142,'Measure&amp;Incentive Picklist'!E:J,6,FALSE)= "kWh Saved","Contact ConEd",VLOOKUP(B142,'Measure&amp;Incentive Picklist'!E:J,5,FALSE)*E142*I142))</f>
        <v/>
      </c>
      <c r="R142" s="65">
        <f t="shared" si="16"/>
        <v>0</v>
      </c>
      <c r="S142" s="65">
        <f t="shared" si="17"/>
        <v>0</v>
      </c>
      <c r="T142" s="65">
        <f t="shared" si="18"/>
        <v>0</v>
      </c>
    </row>
    <row r="143" spans="1:20" x14ac:dyDescent="0.25">
      <c r="A143" s="66">
        <f t="shared" si="19"/>
        <v>136</v>
      </c>
      <c r="B143" s="69"/>
      <c r="C143" s="66" t="e">
        <f>VLOOKUP(B143,'Measure&amp;Incentive Picklist'!E:J,2,FALSE)</f>
        <v>#N/A</v>
      </c>
      <c r="D143" s="69"/>
      <c r="E143" s="70"/>
      <c r="F143" s="88" t="e">
        <f>VLOOKUP(B143,'Measure&amp;Incentive Picklist'!E$158:K$167,7,FALSE)</f>
        <v>#N/A</v>
      </c>
      <c r="G143" s="88" t="e">
        <f>VLOOKUP(B143,'VFD picklist - Active'!J$17:K$26,2,FALSE)</f>
        <v>#N/A</v>
      </c>
      <c r="H143" s="73"/>
      <c r="I143" s="70"/>
      <c r="J143" s="78"/>
      <c r="K143" s="69"/>
      <c r="L143" s="69"/>
      <c r="M143" s="71"/>
      <c r="N143" s="71"/>
      <c r="O143" s="72" t="str">
        <f t="shared" si="20"/>
        <v/>
      </c>
      <c r="P143" s="126" t="str">
        <f>IF(B143="","",IF(VLOOKUP(B143,'Measure&amp;Incentive Picklist'!E:J,6,FALSE)= "kWh Saved","Contact ConEd",VLOOKUP(B143,'Measure&amp;Incentive Picklist'!E:J,5,FALSE)*E143*I143))</f>
        <v/>
      </c>
      <c r="R143" s="65">
        <f t="shared" si="16"/>
        <v>0</v>
      </c>
      <c r="S143" s="65">
        <f t="shared" si="17"/>
        <v>0</v>
      </c>
      <c r="T143" s="65">
        <f t="shared" si="18"/>
        <v>0</v>
      </c>
    </row>
    <row r="144" spans="1:20" x14ac:dyDescent="0.25">
      <c r="A144" s="66">
        <f t="shared" si="19"/>
        <v>137</v>
      </c>
      <c r="B144" s="69"/>
      <c r="C144" s="66" t="e">
        <f>VLOOKUP(B144,'Measure&amp;Incentive Picklist'!E:J,2,FALSE)</f>
        <v>#N/A</v>
      </c>
      <c r="D144" s="69"/>
      <c r="E144" s="70"/>
      <c r="F144" s="88" t="e">
        <f>VLOOKUP(B144,'Measure&amp;Incentive Picklist'!E$158:K$167,7,FALSE)</f>
        <v>#N/A</v>
      </c>
      <c r="G144" s="88" t="e">
        <f>VLOOKUP(B144,'VFD picklist - Active'!J$17:K$26,2,FALSE)</f>
        <v>#N/A</v>
      </c>
      <c r="H144" s="73"/>
      <c r="I144" s="70"/>
      <c r="J144" s="78"/>
      <c r="K144" s="69"/>
      <c r="L144" s="69"/>
      <c r="M144" s="71"/>
      <c r="N144" s="71"/>
      <c r="O144" s="72" t="str">
        <f t="shared" si="20"/>
        <v/>
      </c>
      <c r="P144" s="126" t="str">
        <f>IF(B144="","",IF(VLOOKUP(B144,'Measure&amp;Incentive Picklist'!E:J,6,FALSE)= "kWh Saved","Contact ConEd",VLOOKUP(B144,'Measure&amp;Incentive Picklist'!E:J,5,FALSE)*E144*I144))</f>
        <v/>
      </c>
      <c r="R144" s="65">
        <f t="shared" si="16"/>
        <v>0</v>
      </c>
      <c r="S144" s="65">
        <f t="shared" si="17"/>
        <v>0</v>
      </c>
      <c r="T144" s="65">
        <f t="shared" si="18"/>
        <v>0</v>
      </c>
    </row>
    <row r="145" spans="1:20" x14ac:dyDescent="0.25">
      <c r="A145" s="66">
        <f t="shared" si="19"/>
        <v>138</v>
      </c>
      <c r="B145" s="69"/>
      <c r="C145" s="66" t="e">
        <f>VLOOKUP(B145,'Measure&amp;Incentive Picklist'!E:J,2,FALSE)</f>
        <v>#N/A</v>
      </c>
      <c r="D145" s="69"/>
      <c r="E145" s="70"/>
      <c r="F145" s="88" t="e">
        <f>VLOOKUP(B145,'Measure&amp;Incentive Picklist'!E$158:K$167,7,FALSE)</f>
        <v>#N/A</v>
      </c>
      <c r="G145" s="88" t="e">
        <f>VLOOKUP(B145,'VFD picklist - Active'!J$17:K$26,2,FALSE)</f>
        <v>#N/A</v>
      </c>
      <c r="H145" s="73"/>
      <c r="I145" s="70"/>
      <c r="J145" s="78"/>
      <c r="K145" s="69"/>
      <c r="L145" s="69"/>
      <c r="M145" s="71"/>
      <c r="N145" s="71"/>
      <c r="O145" s="72" t="str">
        <f t="shared" si="20"/>
        <v/>
      </c>
      <c r="P145" s="126" t="str">
        <f>IF(B145="","",IF(VLOOKUP(B145,'Measure&amp;Incentive Picklist'!E:J,6,FALSE)= "kWh Saved","Contact ConEd",VLOOKUP(B145,'Measure&amp;Incentive Picklist'!E:J,5,FALSE)*E145*I145))</f>
        <v/>
      </c>
      <c r="R145" s="65">
        <f t="shared" si="16"/>
        <v>0</v>
      </c>
      <c r="S145" s="65">
        <f t="shared" si="17"/>
        <v>0</v>
      </c>
      <c r="T145" s="65">
        <f t="shared" si="18"/>
        <v>0</v>
      </c>
    </row>
    <row r="146" spans="1:20" x14ac:dyDescent="0.25">
      <c r="A146" s="66">
        <f t="shared" si="19"/>
        <v>139</v>
      </c>
      <c r="B146" s="69"/>
      <c r="C146" s="66" t="e">
        <f>VLOOKUP(B146,'Measure&amp;Incentive Picklist'!E:J,2,FALSE)</f>
        <v>#N/A</v>
      </c>
      <c r="D146" s="69"/>
      <c r="E146" s="70"/>
      <c r="F146" s="88" t="e">
        <f>VLOOKUP(B146,'Measure&amp;Incentive Picklist'!E$158:K$167,7,FALSE)</f>
        <v>#N/A</v>
      </c>
      <c r="G146" s="88" t="e">
        <f>VLOOKUP(B146,'VFD picklist - Active'!J$17:K$26,2,FALSE)</f>
        <v>#N/A</v>
      </c>
      <c r="H146" s="73"/>
      <c r="I146" s="70"/>
      <c r="J146" s="78"/>
      <c r="K146" s="69"/>
      <c r="L146" s="69"/>
      <c r="M146" s="71"/>
      <c r="N146" s="71"/>
      <c r="O146" s="72" t="str">
        <f t="shared" si="20"/>
        <v/>
      </c>
      <c r="P146" s="126" t="str">
        <f>IF(B146="","",IF(VLOOKUP(B146,'Measure&amp;Incentive Picklist'!E:J,6,FALSE)= "kWh Saved","Contact ConEd",VLOOKUP(B146,'Measure&amp;Incentive Picklist'!E:J,5,FALSE)*E146*I146))</f>
        <v/>
      </c>
      <c r="R146" s="65">
        <f t="shared" si="16"/>
        <v>0</v>
      </c>
      <c r="S146" s="65">
        <f t="shared" si="17"/>
        <v>0</v>
      </c>
      <c r="T146" s="65">
        <f t="shared" si="18"/>
        <v>0</v>
      </c>
    </row>
    <row r="147" spans="1:20" x14ac:dyDescent="0.25">
      <c r="A147" s="66">
        <f t="shared" si="19"/>
        <v>140</v>
      </c>
      <c r="B147" s="69"/>
      <c r="C147" s="66" t="e">
        <f>VLOOKUP(B147,'Measure&amp;Incentive Picklist'!E:J,2,FALSE)</f>
        <v>#N/A</v>
      </c>
      <c r="D147" s="69"/>
      <c r="E147" s="70"/>
      <c r="F147" s="88" t="e">
        <f>VLOOKUP(B147,'Measure&amp;Incentive Picklist'!E$158:K$167,7,FALSE)</f>
        <v>#N/A</v>
      </c>
      <c r="G147" s="88" t="e">
        <f>VLOOKUP(B147,'VFD picklist - Active'!J$17:K$26,2,FALSE)</f>
        <v>#N/A</v>
      </c>
      <c r="H147" s="73"/>
      <c r="I147" s="70"/>
      <c r="J147" s="78"/>
      <c r="K147" s="69"/>
      <c r="L147" s="69"/>
      <c r="M147" s="71"/>
      <c r="N147" s="71"/>
      <c r="O147" s="72" t="str">
        <f t="shared" si="20"/>
        <v/>
      </c>
      <c r="P147" s="126" t="str">
        <f>IF(B147="","",IF(VLOOKUP(B147,'Measure&amp;Incentive Picklist'!E:J,6,FALSE)= "kWh Saved","Contact ConEd",VLOOKUP(B147,'Measure&amp;Incentive Picklist'!E:J,5,FALSE)*E147*I147))</f>
        <v/>
      </c>
      <c r="R147" s="65">
        <f t="shared" si="16"/>
        <v>0</v>
      </c>
      <c r="S147" s="65">
        <f t="shared" si="17"/>
        <v>0</v>
      </c>
      <c r="T147" s="65">
        <f t="shared" si="18"/>
        <v>0</v>
      </c>
    </row>
    <row r="148" spans="1:20" x14ac:dyDescent="0.25">
      <c r="A148" s="66">
        <f t="shared" si="19"/>
        <v>141</v>
      </c>
      <c r="B148" s="69"/>
      <c r="C148" s="66" t="e">
        <f>VLOOKUP(B148,'Measure&amp;Incentive Picklist'!E:J,2,FALSE)</f>
        <v>#N/A</v>
      </c>
      <c r="D148" s="69"/>
      <c r="E148" s="70"/>
      <c r="F148" s="88" t="e">
        <f>VLOOKUP(B148,'Measure&amp;Incentive Picklist'!E$158:K$167,7,FALSE)</f>
        <v>#N/A</v>
      </c>
      <c r="G148" s="88" t="e">
        <f>VLOOKUP(B148,'VFD picklist - Active'!J$17:K$26,2,FALSE)</f>
        <v>#N/A</v>
      </c>
      <c r="H148" s="73"/>
      <c r="I148" s="70"/>
      <c r="J148" s="78"/>
      <c r="K148" s="69"/>
      <c r="L148" s="69"/>
      <c r="M148" s="71"/>
      <c r="N148" s="71"/>
      <c r="O148" s="72" t="str">
        <f t="shared" si="20"/>
        <v/>
      </c>
      <c r="P148" s="126" t="str">
        <f>IF(B148="","",IF(VLOOKUP(B148,'Measure&amp;Incentive Picklist'!E:J,6,FALSE)= "kWh Saved","Contact ConEd",VLOOKUP(B148,'Measure&amp;Incentive Picklist'!E:J,5,FALSE)*E148*I148))</f>
        <v/>
      </c>
      <c r="R148" s="65">
        <f t="shared" si="16"/>
        <v>0</v>
      </c>
      <c r="S148" s="65">
        <f t="shared" si="17"/>
        <v>0</v>
      </c>
      <c r="T148" s="65">
        <f t="shared" si="18"/>
        <v>0</v>
      </c>
    </row>
    <row r="149" spans="1:20" x14ac:dyDescent="0.25">
      <c r="A149" s="66">
        <f t="shared" si="19"/>
        <v>142</v>
      </c>
      <c r="B149" s="69"/>
      <c r="C149" s="66" t="e">
        <f>VLOOKUP(B149,'Measure&amp;Incentive Picklist'!E:J,2,FALSE)</f>
        <v>#N/A</v>
      </c>
      <c r="D149" s="69"/>
      <c r="E149" s="70"/>
      <c r="F149" s="88" t="e">
        <f>VLOOKUP(B149,'Measure&amp;Incentive Picklist'!E$158:K$167,7,FALSE)</f>
        <v>#N/A</v>
      </c>
      <c r="G149" s="88" t="e">
        <f>VLOOKUP(B149,'VFD picklist - Active'!J$17:K$26,2,FALSE)</f>
        <v>#N/A</v>
      </c>
      <c r="H149" s="73"/>
      <c r="I149" s="70"/>
      <c r="J149" s="78"/>
      <c r="K149" s="69"/>
      <c r="L149" s="69"/>
      <c r="M149" s="71"/>
      <c r="N149" s="71"/>
      <c r="O149" s="72" t="str">
        <f t="shared" si="20"/>
        <v/>
      </c>
      <c r="P149" s="126" t="str">
        <f>IF(B149="","",IF(VLOOKUP(B149,'Measure&amp;Incentive Picklist'!E:J,6,FALSE)= "kWh Saved","Contact ConEd",VLOOKUP(B149,'Measure&amp;Incentive Picklist'!E:J,5,FALSE)*E149*I149))</f>
        <v/>
      </c>
      <c r="R149" s="65">
        <f t="shared" si="16"/>
        <v>0</v>
      </c>
      <c r="S149" s="65">
        <f t="shared" si="17"/>
        <v>0</v>
      </c>
      <c r="T149" s="65">
        <f t="shared" si="18"/>
        <v>0</v>
      </c>
    </row>
    <row r="150" spans="1:20" x14ac:dyDescent="0.25">
      <c r="A150" s="66">
        <f t="shared" si="19"/>
        <v>143</v>
      </c>
      <c r="B150" s="69"/>
      <c r="C150" s="66" t="e">
        <f>VLOOKUP(B150,'Measure&amp;Incentive Picklist'!E:J,2,FALSE)</f>
        <v>#N/A</v>
      </c>
      <c r="D150" s="69"/>
      <c r="E150" s="70"/>
      <c r="F150" s="88" t="e">
        <f>VLOOKUP(B150,'Measure&amp;Incentive Picklist'!E$158:K$167,7,FALSE)</f>
        <v>#N/A</v>
      </c>
      <c r="G150" s="88" t="e">
        <f>VLOOKUP(B150,'VFD picklist - Active'!J$17:K$26,2,FALSE)</f>
        <v>#N/A</v>
      </c>
      <c r="H150" s="73"/>
      <c r="I150" s="70"/>
      <c r="J150" s="78"/>
      <c r="K150" s="69"/>
      <c r="L150" s="69"/>
      <c r="M150" s="71"/>
      <c r="N150" s="71"/>
      <c r="O150" s="72" t="str">
        <f t="shared" si="20"/>
        <v/>
      </c>
      <c r="P150" s="126" t="str">
        <f>IF(B150="","",IF(VLOOKUP(B150,'Measure&amp;Incentive Picklist'!E:J,6,FALSE)= "kWh Saved","Contact ConEd",VLOOKUP(B150,'Measure&amp;Incentive Picklist'!E:J,5,FALSE)*E150*I150))</f>
        <v/>
      </c>
      <c r="R150" s="65">
        <f t="shared" si="16"/>
        <v>0</v>
      </c>
      <c r="S150" s="65">
        <f t="shared" si="17"/>
        <v>0</v>
      </c>
      <c r="T150" s="65">
        <f t="shared" si="18"/>
        <v>0</v>
      </c>
    </row>
    <row r="151" spans="1:20" x14ac:dyDescent="0.25">
      <c r="A151" s="66">
        <f t="shared" si="19"/>
        <v>144</v>
      </c>
      <c r="B151" s="69"/>
      <c r="C151" s="66" t="e">
        <f>VLOOKUP(B151,'Measure&amp;Incentive Picklist'!E:J,2,FALSE)</f>
        <v>#N/A</v>
      </c>
      <c r="D151" s="69"/>
      <c r="E151" s="70"/>
      <c r="F151" s="88" t="e">
        <f>VLOOKUP(B151,'Measure&amp;Incentive Picklist'!E$158:K$167,7,FALSE)</f>
        <v>#N/A</v>
      </c>
      <c r="G151" s="88" t="e">
        <f>VLOOKUP(B151,'VFD picklist - Active'!J$17:K$26,2,FALSE)</f>
        <v>#N/A</v>
      </c>
      <c r="H151" s="73"/>
      <c r="I151" s="70"/>
      <c r="J151" s="78"/>
      <c r="K151" s="69"/>
      <c r="L151" s="69"/>
      <c r="M151" s="71"/>
      <c r="N151" s="71"/>
      <c r="O151" s="72" t="str">
        <f t="shared" si="20"/>
        <v/>
      </c>
      <c r="P151" s="126" t="str">
        <f>IF(B151="","",IF(VLOOKUP(B151,'Measure&amp;Incentive Picklist'!E:J,6,FALSE)= "kWh Saved","Contact ConEd",VLOOKUP(B151,'Measure&amp;Incentive Picklist'!E:J,5,FALSE)*E151*I151))</f>
        <v/>
      </c>
      <c r="R151" s="65">
        <f t="shared" si="16"/>
        <v>0</v>
      </c>
      <c r="S151" s="65">
        <f t="shared" si="17"/>
        <v>0</v>
      </c>
      <c r="T151" s="65">
        <f t="shared" si="18"/>
        <v>0</v>
      </c>
    </row>
    <row r="152" spans="1:20" x14ac:dyDescent="0.25">
      <c r="A152" s="66">
        <f t="shared" si="19"/>
        <v>145</v>
      </c>
      <c r="B152" s="69"/>
      <c r="C152" s="66" t="e">
        <f>VLOOKUP(B152,'Measure&amp;Incentive Picklist'!E:J,2,FALSE)</f>
        <v>#N/A</v>
      </c>
      <c r="D152" s="69"/>
      <c r="E152" s="70"/>
      <c r="F152" s="88" t="e">
        <f>VLOOKUP(B152,'Measure&amp;Incentive Picklist'!E$158:K$167,7,FALSE)</f>
        <v>#N/A</v>
      </c>
      <c r="G152" s="88" t="e">
        <f>VLOOKUP(B152,'VFD picklist - Active'!J$17:K$26,2,FALSE)</f>
        <v>#N/A</v>
      </c>
      <c r="H152" s="73"/>
      <c r="I152" s="70"/>
      <c r="J152" s="78"/>
      <c r="K152" s="69"/>
      <c r="L152" s="69"/>
      <c r="M152" s="71"/>
      <c r="N152" s="71"/>
      <c r="O152" s="72" t="str">
        <f t="shared" si="20"/>
        <v/>
      </c>
      <c r="P152" s="126" t="str">
        <f>IF(B152="","",IF(VLOOKUP(B152,'Measure&amp;Incentive Picklist'!E:J,6,FALSE)= "kWh Saved","Contact ConEd",VLOOKUP(B152,'Measure&amp;Incentive Picklist'!E:J,5,FALSE)*E152*I152))</f>
        <v/>
      </c>
      <c r="R152" s="65">
        <f t="shared" si="16"/>
        <v>0</v>
      </c>
      <c r="S152" s="65">
        <f t="shared" si="17"/>
        <v>0</v>
      </c>
      <c r="T152" s="65">
        <f t="shared" si="18"/>
        <v>0</v>
      </c>
    </row>
    <row r="153" spans="1:20" x14ac:dyDescent="0.25">
      <c r="A153" s="66">
        <f t="shared" si="19"/>
        <v>146</v>
      </c>
      <c r="B153" s="69"/>
      <c r="C153" s="66" t="e">
        <f>VLOOKUP(B153,'Measure&amp;Incentive Picklist'!E:J,2,FALSE)</f>
        <v>#N/A</v>
      </c>
      <c r="D153" s="69"/>
      <c r="E153" s="70"/>
      <c r="F153" s="88" t="e">
        <f>VLOOKUP(B153,'Measure&amp;Incentive Picklist'!E$158:K$167,7,FALSE)</f>
        <v>#N/A</v>
      </c>
      <c r="G153" s="88" t="e">
        <f>VLOOKUP(B153,'VFD picklist - Active'!J$17:K$26,2,FALSE)</f>
        <v>#N/A</v>
      </c>
      <c r="H153" s="73"/>
      <c r="I153" s="70"/>
      <c r="J153" s="78"/>
      <c r="K153" s="69"/>
      <c r="L153" s="69"/>
      <c r="M153" s="71"/>
      <c r="N153" s="71"/>
      <c r="O153" s="72" t="str">
        <f t="shared" si="20"/>
        <v/>
      </c>
      <c r="P153" s="126" t="str">
        <f>IF(B153="","",IF(VLOOKUP(B153,'Measure&amp;Incentive Picklist'!E:J,6,FALSE)= "kWh Saved","Contact ConEd",VLOOKUP(B153,'Measure&amp;Incentive Picklist'!E:J,5,FALSE)*E153*I153))</f>
        <v/>
      </c>
      <c r="R153" s="65">
        <f t="shared" si="16"/>
        <v>0</v>
      </c>
      <c r="S153" s="65">
        <f t="shared" si="17"/>
        <v>0</v>
      </c>
      <c r="T153" s="65">
        <f t="shared" si="18"/>
        <v>0</v>
      </c>
    </row>
    <row r="154" spans="1:20" x14ac:dyDescent="0.25">
      <c r="A154" s="66">
        <f t="shared" si="19"/>
        <v>147</v>
      </c>
      <c r="B154" s="69"/>
      <c r="C154" s="66" t="e">
        <f>VLOOKUP(B154,'Measure&amp;Incentive Picklist'!E:J,2,FALSE)</f>
        <v>#N/A</v>
      </c>
      <c r="D154" s="69"/>
      <c r="E154" s="70"/>
      <c r="F154" s="88" t="e">
        <f>VLOOKUP(B154,'Measure&amp;Incentive Picklist'!E$158:K$167,7,FALSE)</f>
        <v>#N/A</v>
      </c>
      <c r="G154" s="88" t="e">
        <f>VLOOKUP(B154,'VFD picklist - Active'!J$17:K$26,2,FALSE)</f>
        <v>#N/A</v>
      </c>
      <c r="H154" s="73"/>
      <c r="I154" s="70"/>
      <c r="J154" s="78"/>
      <c r="K154" s="69"/>
      <c r="L154" s="69"/>
      <c r="M154" s="71"/>
      <c r="N154" s="71"/>
      <c r="O154" s="72" t="str">
        <f t="shared" si="20"/>
        <v/>
      </c>
      <c r="P154" s="126" t="str">
        <f>IF(B154="","",IF(VLOOKUP(B154,'Measure&amp;Incentive Picklist'!E:J,6,FALSE)= "kWh Saved","Contact ConEd",VLOOKUP(B154,'Measure&amp;Incentive Picklist'!E:J,5,FALSE)*E154*I154))</f>
        <v/>
      </c>
      <c r="R154" s="65">
        <f t="shared" si="16"/>
        <v>0</v>
      </c>
      <c r="S154" s="65">
        <f t="shared" si="17"/>
        <v>0</v>
      </c>
      <c r="T154" s="65">
        <f t="shared" si="18"/>
        <v>0</v>
      </c>
    </row>
    <row r="155" spans="1:20" x14ac:dyDescent="0.25">
      <c r="A155" s="66">
        <f t="shared" si="19"/>
        <v>148</v>
      </c>
      <c r="B155" s="69"/>
      <c r="C155" s="66" t="e">
        <f>VLOOKUP(B155,'Measure&amp;Incentive Picklist'!E:J,2,FALSE)</f>
        <v>#N/A</v>
      </c>
      <c r="D155" s="69"/>
      <c r="E155" s="70"/>
      <c r="F155" s="88" t="e">
        <f>VLOOKUP(B155,'Measure&amp;Incentive Picklist'!E$158:K$167,7,FALSE)</f>
        <v>#N/A</v>
      </c>
      <c r="G155" s="88" t="e">
        <f>VLOOKUP(B155,'VFD picklist - Active'!J$17:K$26,2,FALSE)</f>
        <v>#N/A</v>
      </c>
      <c r="H155" s="73"/>
      <c r="I155" s="70"/>
      <c r="J155" s="78"/>
      <c r="K155" s="69"/>
      <c r="L155" s="69"/>
      <c r="M155" s="71"/>
      <c r="N155" s="71"/>
      <c r="O155" s="72" t="str">
        <f t="shared" si="20"/>
        <v/>
      </c>
      <c r="P155" s="126" t="str">
        <f>IF(B155="","",IF(VLOOKUP(B155,'Measure&amp;Incentive Picklist'!E:J,6,FALSE)= "kWh Saved","Contact ConEd",VLOOKUP(B155,'Measure&amp;Incentive Picklist'!E:J,5,FALSE)*E155*I155))</f>
        <v/>
      </c>
      <c r="R155" s="65">
        <f t="shared" si="16"/>
        <v>0</v>
      </c>
      <c r="S155" s="65">
        <f t="shared" si="17"/>
        <v>0</v>
      </c>
      <c r="T155" s="65">
        <f t="shared" si="18"/>
        <v>0</v>
      </c>
    </row>
    <row r="156" spans="1:20" x14ac:dyDescent="0.25">
      <c r="A156" s="66">
        <f t="shared" si="19"/>
        <v>149</v>
      </c>
      <c r="B156" s="69"/>
      <c r="C156" s="66" t="e">
        <f>VLOOKUP(B156,'Measure&amp;Incentive Picklist'!E:J,2,FALSE)</f>
        <v>#N/A</v>
      </c>
      <c r="D156" s="69"/>
      <c r="E156" s="70"/>
      <c r="F156" s="88" t="e">
        <f>VLOOKUP(B156,'Measure&amp;Incentive Picklist'!E$158:K$167,7,FALSE)</f>
        <v>#N/A</v>
      </c>
      <c r="G156" s="88" t="e">
        <f>VLOOKUP(B156,'VFD picklist - Active'!J$17:K$26,2,FALSE)</f>
        <v>#N/A</v>
      </c>
      <c r="H156" s="73"/>
      <c r="I156" s="70"/>
      <c r="J156" s="78"/>
      <c r="K156" s="69"/>
      <c r="L156" s="69"/>
      <c r="M156" s="71"/>
      <c r="N156" s="71"/>
      <c r="O156" s="72" t="str">
        <f t="shared" si="20"/>
        <v/>
      </c>
      <c r="P156" s="126" t="str">
        <f>IF(B156="","",IF(VLOOKUP(B156,'Measure&amp;Incentive Picklist'!E:J,6,FALSE)= "kWh Saved","Contact ConEd",VLOOKUP(B156,'Measure&amp;Incentive Picklist'!E:J,5,FALSE)*E156*I156))</f>
        <v/>
      </c>
      <c r="R156" s="65">
        <f t="shared" si="16"/>
        <v>0</v>
      </c>
      <c r="S156" s="65">
        <f t="shared" si="17"/>
        <v>0</v>
      </c>
      <c r="T156" s="65">
        <f t="shared" si="18"/>
        <v>0</v>
      </c>
    </row>
    <row r="157" spans="1:20" x14ac:dyDescent="0.25">
      <c r="A157" s="66">
        <f t="shared" si="19"/>
        <v>150</v>
      </c>
      <c r="B157" s="69"/>
      <c r="C157" s="66" t="e">
        <f>VLOOKUP(B157,'Measure&amp;Incentive Picklist'!E:J,2,FALSE)</f>
        <v>#N/A</v>
      </c>
      <c r="D157" s="69"/>
      <c r="E157" s="70"/>
      <c r="F157" s="88" t="e">
        <f>VLOOKUP(B157,'Measure&amp;Incentive Picklist'!E$158:K$167,7,FALSE)</f>
        <v>#N/A</v>
      </c>
      <c r="G157" s="88" t="e">
        <f>VLOOKUP(B157,'VFD picklist - Active'!J$17:K$26,2,FALSE)</f>
        <v>#N/A</v>
      </c>
      <c r="H157" s="73"/>
      <c r="I157" s="70"/>
      <c r="J157" s="78"/>
      <c r="K157" s="69"/>
      <c r="L157" s="69"/>
      <c r="M157" s="71"/>
      <c r="N157" s="71"/>
      <c r="O157" s="72" t="str">
        <f t="shared" si="20"/>
        <v/>
      </c>
      <c r="P157" s="126" t="str">
        <f>IF(B157="","",IF(VLOOKUP(B157,'Measure&amp;Incentive Picklist'!E:J,6,FALSE)= "kWh Saved","Contact ConEd",VLOOKUP(B157,'Measure&amp;Incentive Picklist'!E:J,5,FALSE)*E157*I157))</f>
        <v/>
      </c>
      <c r="R157" s="65">
        <f t="shared" si="16"/>
        <v>0</v>
      </c>
      <c r="S157" s="65">
        <f t="shared" si="17"/>
        <v>0</v>
      </c>
      <c r="T157" s="65">
        <f t="shared" si="18"/>
        <v>0</v>
      </c>
    </row>
    <row r="158" spans="1:20" x14ac:dyDescent="0.25">
      <c r="A158" s="66">
        <f t="shared" si="19"/>
        <v>151</v>
      </c>
      <c r="B158" s="69"/>
      <c r="C158" s="66" t="e">
        <f>VLOOKUP(B158,'Measure&amp;Incentive Picklist'!E:J,2,FALSE)</f>
        <v>#N/A</v>
      </c>
      <c r="D158" s="69"/>
      <c r="E158" s="70"/>
      <c r="F158" s="88" t="e">
        <f>VLOOKUP(B158,'Measure&amp;Incentive Picklist'!E$158:K$167,7,FALSE)</f>
        <v>#N/A</v>
      </c>
      <c r="G158" s="88" t="e">
        <f>VLOOKUP(B158,'VFD picklist - Active'!J$17:K$26,2,FALSE)</f>
        <v>#N/A</v>
      </c>
      <c r="H158" s="73"/>
      <c r="I158" s="70"/>
      <c r="J158" s="78"/>
      <c r="K158" s="69"/>
      <c r="L158" s="69"/>
      <c r="M158" s="71"/>
      <c r="N158" s="71"/>
      <c r="O158" s="72" t="str">
        <f t="shared" si="20"/>
        <v/>
      </c>
      <c r="P158" s="126" t="str">
        <f>IF(B158="","",IF(VLOOKUP(B158,'Measure&amp;Incentive Picklist'!E:J,6,FALSE)= "kWh Saved","Contact ConEd",VLOOKUP(B158,'Measure&amp;Incentive Picklist'!E:J,5,FALSE)*E158*I158))</f>
        <v/>
      </c>
      <c r="R158" s="65">
        <f t="shared" si="16"/>
        <v>0</v>
      </c>
      <c r="S158" s="65">
        <f t="shared" si="17"/>
        <v>0</v>
      </c>
      <c r="T158" s="65">
        <f t="shared" si="18"/>
        <v>0</v>
      </c>
    </row>
    <row r="159" spans="1:20" x14ac:dyDescent="0.25">
      <c r="A159" s="66">
        <f t="shared" si="19"/>
        <v>152</v>
      </c>
      <c r="B159" s="69"/>
      <c r="C159" s="66" t="e">
        <f>VLOOKUP(B159,'Measure&amp;Incentive Picklist'!E:J,2,FALSE)</f>
        <v>#N/A</v>
      </c>
      <c r="D159" s="69"/>
      <c r="E159" s="70"/>
      <c r="F159" s="88" t="e">
        <f>VLOOKUP(B159,'Measure&amp;Incentive Picklist'!E$158:K$167,7,FALSE)</f>
        <v>#N/A</v>
      </c>
      <c r="G159" s="88" t="e">
        <f>VLOOKUP(B159,'VFD picklist - Active'!J$17:K$26,2,FALSE)</f>
        <v>#N/A</v>
      </c>
      <c r="H159" s="73"/>
      <c r="I159" s="70"/>
      <c r="J159" s="78"/>
      <c r="K159" s="69"/>
      <c r="L159" s="69"/>
      <c r="M159" s="71"/>
      <c r="N159" s="71"/>
      <c r="O159" s="72" t="str">
        <f t="shared" si="20"/>
        <v/>
      </c>
      <c r="P159" s="126" t="str">
        <f>IF(B159="","",IF(VLOOKUP(B159,'Measure&amp;Incentive Picklist'!E:J,6,FALSE)= "kWh Saved","Contact ConEd",VLOOKUP(B159,'Measure&amp;Incentive Picklist'!E:J,5,FALSE)*E159*I159))</f>
        <v/>
      </c>
      <c r="R159" s="65">
        <f t="shared" si="16"/>
        <v>0</v>
      </c>
      <c r="S159" s="65">
        <f t="shared" si="17"/>
        <v>0</v>
      </c>
      <c r="T159" s="65">
        <f t="shared" si="18"/>
        <v>0</v>
      </c>
    </row>
    <row r="160" spans="1:20" x14ac:dyDescent="0.25">
      <c r="A160" s="66">
        <f t="shared" si="19"/>
        <v>153</v>
      </c>
      <c r="B160" s="69"/>
      <c r="C160" s="66" t="e">
        <f>VLOOKUP(B160,'Measure&amp;Incentive Picklist'!E:J,2,FALSE)</f>
        <v>#N/A</v>
      </c>
      <c r="D160" s="69"/>
      <c r="E160" s="70"/>
      <c r="F160" s="88" t="e">
        <f>VLOOKUP(B160,'Measure&amp;Incentive Picklist'!E$158:K$167,7,FALSE)</f>
        <v>#N/A</v>
      </c>
      <c r="G160" s="88" t="e">
        <f>VLOOKUP(B160,'VFD picklist - Active'!J$17:K$26,2,FALSE)</f>
        <v>#N/A</v>
      </c>
      <c r="H160" s="73"/>
      <c r="I160" s="70"/>
      <c r="J160" s="78"/>
      <c r="K160" s="69"/>
      <c r="L160" s="69"/>
      <c r="M160" s="71"/>
      <c r="N160" s="71"/>
      <c r="O160" s="72" t="str">
        <f t="shared" si="20"/>
        <v/>
      </c>
      <c r="P160" s="126" t="str">
        <f>IF(B160="","",IF(VLOOKUP(B160,'Measure&amp;Incentive Picklist'!E:J,6,FALSE)= "kWh Saved","Contact ConEd",VLOOKUP(B160,'Measure&amp;Incentive Picklist'!E:J,5,FALSE)*E160*I160))</f>
        <v/>
      </c>
      <c r="R160" s="65">
        <f t="shared" si="16"/>
        <v>0</v>
      </c>
      <c r="S160" s="65">
        <f t="shared" si="17"/>
        <v>0</v>
      </c>
      <c r="T160" s="65">
        <f t="shared" si="18"/>
        <v>0</v>
      </c>
    </row>
    <row r="161" spans="1:20" x14ac:dyDescent="0.25">
      <c r="A161" s="66">
        <f t="shared" si="19"/>
        <v>154</v>
      </c>
      <c r="B161" s="69"/>
      <c r="C161" s="66" t="e">
        <f>VLOOKUP(B161,'Measure&amp;Incentive Picklist'!E:J,2,FALSE)</f>
        <v>#N/A</v>
      </c>
      <c r="D161" s="69"/>
      <c r="E161" s="70"/>
      <c r="F161" s="88" t="e">
        <f>VLOOKUP(B161,'Measure&amp;Incentive Picklist'!E$158:K$167,7,FALSE)</f>
        <v>#N/A</v>
      </c>
      <c r="G161" s="88" t="e">
        <f>VLOOKUP(B161,'VFD picklist - Active'!J$17:K$26,2,FALSE)</f>
        <v>#N/A</v>
      </c>
      <c r="H161" s="73"/>
      <c r="I161" s="70"/>
      <c r="J161" s="78"/>
      <c r="K161" s="69"/>
      <c r="L161" s="69"/>
      <c r="M161" s="71"/>
      <c r="N161" s="71"/>
      <c r="O161" s="72" t="str">
        <f t="shared" si="20"/>
        <v/>
      </c>
      <c r="P161" s="126" t="str">
        <f>IF(B161="","",IF(VLOOKUP(B161,'Measure&amp;Incentive Picklist'!E:J,6,FALSE)= "kWh Saved","Contact ConEd",VLOOKUP(B161,'Measure&amp;Incentive Picklist'!E:J,5,FALSE)*E161*I161))</f>
        <v/>
      </c>
      <c r="R161" s="65">
        <f t="shared" si="16"/>
        <v>0</v>
      </c>
      <c r="S161" s="65">
        <f t="shared" si="17"/>
        <v>0</v>
      </c>
      <c r="T161" s="65">
        <f t="shared" si="18"/>
        <v>0</v>
      </c>
    </row>
    <row r="162" spans="1:20" x14ac:dyDescent="0.25">
      <c r="A162" s="66">
        <f t="shared" si="19"/>
        <v>155</v>
      </c>
      <c r="B162" s="69"/>
      <c r="C162" s="66" t="e">
        <f>VLOOKUP(B162,'Measure&amp;Incentive Picklist'!E:J,2,FALSE)</f>
        <v>#N/A</v>
      </c>
      <c r="D162" s="69"/>
      <c r="E162" s="70"/>
      <c r="F162" s="88" t="e">
        <f>VLOOKUP(B162,'Measure&amp;Incentive Picklist'!E$158:K$167,7,FALSE)</f>
        <v>#N/A</v>
      </c>
      <c r="G162" s="88" t="e">
        <f>VLOOKUP(B162,'VFD picklist - Active'!J$17:K$26,2,FALSE)</f>
        <v>#N/A</v>
      </c>
      <c r="H162" s="73"/>
      <c r="I162" s="70"/>
      <c r="J162" s="78"/>
      <c r="K162" s="69"/>
      <c r="L162" s="69"/>
      <c r="M162" s="71"/>
      <c r="N162" s="71"/>
      <c r="O162" s="72" t="str">
        <f t="shared" si="20"/>
        <v/>
      </c>
      <c r="P162" s="126" t="str">
        <f>IF(B162="","",IF(VLOOKUP(B162,'Measure&amp;Incentive Picklist'!E:J,6,FALSE)= "kWh Saved","Contact ConEd",VLOOKUP(B162,'Measure&amp;Incentive Picklist'!E:J,5,FALSE)*E162*I162))</f>
        <v/>
      </c>
      <c r="R162" s="65">
        <f t="shared" si="16"/>
        <v>0</v>
      </c>
      <c r="S162" s="65">
        <f t="shared" si="17"/>
        <v>0</v>
      </c>
      <c r="T162" s="65">
        <f t="shared" si="18"/>
        <v>0</v>
      </c>
    </row>
    <row r="163" spans="1:20" x14ac:dyDescent="0.25">
      <c r="A163" s="66">
        <f t="shared" si="19"/>
        <v>156</v>
      </c>
      <c r="B163" s="69"/>
      <c r="C163" s="66" t="e">
        <f>VLOOKUP(B163,'Measure&amp;Incentive Picklist'!E:J,2,FALSE)</f>
        <v>#N/A</v>
      </c>
      <c r="D163" s="69"/>
      <c r="E163" s="70"/>
      <c r="F163" s="88" t="e">
        <f>VLOOKUP(B163,'Measure&amp;Incentive Picklist'!E$158:K$167,7,FALSE)</f>
        <v>#N/A</v>
      </c>
      <c r="G163" s="88" t="e">
        <f>VLOOKUP(B163,'VFD picklist - Active'!J$17:K$26,2,FALSE)</f>
        <v>#N/A</v>
      </c>
      <c r="H163" s="73"/>
      <c r="I163" s="70"/>
      <c r="J163" s="78"/>
      <c r="K163" s="69"/>
      <c r="L163" s="69"/>
      <c r="M163" s="71"/>
      <c r="N163" s="71"/>
      <c r="O163" s="72" t="str">
        <f t="shared" si="20"/>
        <v/>
      </c>
      <c r="P163" s="126" t="str">
        <f>IF(B163="","",IF(VLOOKUP(B163,'Measure&amp;Incentive Picklist'!E:J,6,FALSE)= "kWh Saved","Contact ConEd",VLOOKUP(B163,'Measure&amp;Incentive Picklist'!E:J,5,FALSE)*E163*I163))</f>
        <v/>
      </c>
      <c r="R163" s="65">
        <f t="shared" si="16"/>
        <v>0</v>
      </c>
      <c r="S163" s="65">
        <f t="shared" si="17"/>
        <v>0</v>
      </c>
      <c r="T163" s="65">
        <f t="shared" si="18"/>
        <v>0</v>
      </c>
    </row>
    <row r="164" spans="1:20" x14ac:dyDescent="0.25">
      <c r="A164" s="66">
        <f t="shared" si="19"/>
        <v>157</v>
      </c>
      <c r="B164" s="69"/>
      <c r="C164" s="66" t="e">
        <f>VLOOKUP(B164,'Measure&amp;Incentive Picklist'!E:J,2,FALSE)</f>
        <v>#N/A</v>
      </c>
      <c r="D164" s="69"/>
      <c r="E164" s="70"/>
      <c r="F164" s="88" t="e">
        <f>VLOOKUP(B164,'Measure&amp;Incentive Picklist'!E$158:K$167,7,FALSE)</f>
        <v>#N/A</v>
      </c>
      <c r="G164" s="88" t="e">
        <f>VLOOKUP(B164,'VFD picklist - Active'!J$17:K$26,2,FALSE)</f>
        <v>#N/A</v>
      </c>
      <c r="H164" s="73"/>
      <c r="I164" s="70"/>
      <c r="J164" s="78"/>
      <c r="K164" s="69"/>
      <c r="L164" s="69"/>
      <c r="M164" s="71"/>
      <c r="N164" s="71"/>
      <c r="O164" s="72" t="str">
        <f t="shared" si="20"/>
        <v/>
      </c>
      <c r="P164" s="126" t="str">
        <f>IF(B164="","",IF(VLOOKUP(B164,'Measure&amp;Incentive Picklist'!E:J,6,FALSE)= "kWh Saved","Contact ConEd",VLOOKUP(B164,'Measure&amp;Incentive Picklist'!E:J,5,FALSE)*E164*I164))</f>
        <v/>
      </c>
      <c r="R164" s="65">
        <f t="shared" si="16"/>
        <v>0</v>
      </c>
      <c r="S164" s="65">
        <f t="shared" si="17"/>
        <v>0</v>
      </c>
      <c r="T164" s="65">
        <f t="shared" si="18"/>
        <v>0</v>
      </c>
    </row>
    <row r="165" spans="1:20" x14ac:dyDescent="0.25">
      <c r="A165" s="66">
        <f t="shared" si="19"/>
        <v>158</v>
      </c>
      <c r="B165" s="69"/>
      <c r="C165" s="66" t="e">
        <f>VLOOKUP(B165,'Measure&amp;Incentive Picklist'!E:J,2,FALSE)</f>
        <v>#N/A</v>
      </c>
      <c r="D165" s="69"/>
      <c r="E165" s="70"/>
      <c r="F165" s="88" t="e">
        <f>VLOOKUP(B165,'Measure&amp;Incentive Picklist'!E$158:K$167,7,FALSE)</f>
        <v>#N/A</v>
      </c>
      <c r="G165" s="88" t="e">
        <f>VLOOKUP(B165,'VFD picklist - Active'!J$17:K$26,2,FALSE)</f>
        <v>#N/A</v>
      </c>
      <c r="H165" s="73"/>
      <c r="I165" s="70"/>
      <c r="J165" s="78"/>
      <c r="K165" s="69"/>
      <c r="L165" s="69"/>
      <c r="M165" s="71"/>
      <c r="N165" s="71"/>
      <c r="O165" s="72" t="str">
        <f t="shared" si="20"/>
        <v/>
      </c>
      <c r="P165" s="126" t="str">
        <f>IF(B165="","",IF(VLOOKUP(B165,'Measure&amp;Incentive Picklist'!E:J,6,FALSE)= "kWh Saved","Contact ConEd",VLOOKUP(B165,'Measure&amp;Incentive Picklist'!E:J,5,FALSE)*E165*I165))</f>
        <v/>
      </c>
      <c r="R165" s="65">
        <f t="shared" si="16"/>
        <v>0</v>
      </c>
      <c r="S165" s="65">
        <f t="shared" si="17"/>
        <v>0</v>
      </c>
      <c r="T165" s="65">
        <f t="shared" si="18"/>
        <v>0</v>
      </c>
    </row>
    <row r="166" spans="1:20" x14ac:dyDescent="0.25">
      <c r="A166" s="66">
        <f t="shared" si="19"/>
        <v>159</v>
      </c>
      <c r="B166" s="69"/>
      <c r="C166" s="66" t="e">
        <f>VLOOKUP(B166,'Measure&amp;Incentive Picklist'!E:J,2,FALSE)</f>
        <v>#N/A</v>
      </c>
      <c r="D166" s="69"/>
      <c r="E166" s="70"/>
      <c r="F166" s="88" t="e">
        <f>VLOOKUP(B166,'Measure&amp;Incentive Picklist'!E$158:K$167,7,FALSE)</f>
        <v>#N/A</v>
      </c>
      <c r="G166" s="88" t="e">
        <f>VLOOKUP(B166,'VFD picklist - Active'!J$17:K$26,2,FALSE)</f>
        <v>#N/A</v>
      </c>
      <c r="H166" s="73"/>
      <c r="I166" s="70"/>
      <c r="J166" s="78"/>
      <c r="K166" s="69"/>
      <c r="L166" s="69"/>
      <c r="M166" s="71"/>
      <c r="N166" s="71"/>
      <c r="O166" s="72" t="str">
        <f t="shared" si="20"/>
        <v/>
      </c>
      <c r="P166" s="126" t="str">
        <f>IF(B166="","",IF(VLOOKUP(B166,'Measure&amp;Incentive Picklist'!E:J,6,FALSE)= "kWh Saved","Contact ConEd",VLOOKUP(B166,'Measure&amp;Incentive Picklist'!E:J,5,FALSE)*E166*I166))</f>
        <v/>
      </c>
      <c r="R166" s="65">
        <f t="shared" si="16"/>
        <v>0</v>
      </c>
      <c r="S166" s="65">
        <f t="shared" si="17"/>
        <v>0</v>
      </c>
      <c r="T166" s="65">
        <f t="shared" si="18"/>
        <v>0</v>
      </c>
    </row>
    <row r="167" spans="1:20" x14ac:dyDescent="0.25">
      <c r="A167" s="66">
        <f t="shared" si="19"/>
        <v>160</v>
      </c>
      <c r="B167" s="69"/>
      <c r="C167" s="66" t="e">
        <f>VLOOKUP(B167,'Measure&amp;Incentive Picklist'!E:J,2,FALSE)</f>
        <v>#N/A</v>
      </c>
      <c r="D167" s="69"/>
      <c r="E167" s="70"/>
      <c r="F167" s="88" t="e">
        <f>VLOOKUP(B167,'Measure&amp;Incentive Picklist'!E$158:K$167,7,FALSE)</f>
        <v>#N/A</v>
      </c>
      <c r="G167" s="88" t="e">
        <f>VLOOKUP(B167,'VFD picklist - Active'!J$17:K$26,2,FALSE)</f>
        <v>#N/A</v>
      </c>
      <c r="H167" s="73"/>
      <c r="I167" s="70"/>
      <c r="J167" s="78"/>
      <c r="K167" s="69"/>
      <c r="L167" s="69"/>
      <c r="M167" s="71"/>
      <c r="N167" s="71"/>
      <c r="O167" s="72" t="str">
        <f t="shared" si="20"/>
        <v/>
      </c>
      <c r="P167" s="126" t="str">
        <f>IF(B167="","",IF(VLOOKUP(B167,'Measure&amp;Incentive Picklist'!E:J,6,FALSE)= "kWh Saved","Contact ConEd",VLOOKUP(B167,'Measure&amp;Incentive Picklist'!E:J,5,FALSE)*E167*I167))</f>
        <v/>
      </c>
      <c r="R167" s="65">
        <f t="shared" si="16"/>
        <v>0</v>
      </c>
      <c r="S167" s="65">
        <f t="shared" si="17"/>
        <v>0</v>
      </c>
      <c r="T167" s="65">
        <f t="shared" si="18"/>
        <v>0</v>
      </c>
    </row>
    <row r="168" spans="1:20" x14ac:dyDescent="0.25">
      <c r="A168" s="66">
        <f t="shared" si="19"/>
        <v>161</v>
      </c>
      <c r="B168" s="69"/>
      <c r="C168" s="66" t="e">
        <f>VLOOKUP(B168,'Measure&amp;Incentive Picklist'!E:J,2,FALSE)</f>
        <v>#N/A</v>
      </c>
      <c r="D168" s="69"/>
      <c r="E168" s="70"/>
      <c r="F168" s="88" t="e">
        <f>VLOOKUP(B168,'Measure&amp;Incentive Picklist'!E$158:K$167,7,FALSE)</f>
        <v>#N/A</v>
      </c>
      <c r="G168" s="88" t="e">
        <f>VLOOKUP(B168,'VFD picklist - Active'!J$17:K$26,2,FALSE)</f>
        <v>#N/A</v>
      </c>
      <c r="H168" s="73"/>
      <c r="I168" s="70"/>
      <c r="J168" s="78"/>
      <c r="K168" s="69"/>
      <c r="L168" s="69"/>
      <c r="M168" s="71"/>
      <c r="N168" s="71"/>
      <c r="O168" s="72" t="str">
        <f t="shared" si="20"/>
        <v/>
      </c>
      <c r="P168" s="126" t="str">
        <f>IF(B168="","",IF(VLOOKUP(B168,'Measure&amp;Incentive Picklist'!E:J,6,FALSE)= "kWh Saved","Contact ConEd",VLOOKUP(B168,'Measure&amp;Incentive Picklist'!E:J,5,FALSE)*E168*I168))</f>
        <v/>
      </c>
      <c r="R168" s="65">
        <f t="shared" ref="R168:R199" si="21">IF(OR(B168&gt;0,D168&gt;0,E168&gt;0,I168&gt;0,J168&gt;0,K168&gt;0,L168&gt;0,M168&gt;0,N168&gt;0,Q168&gt;0),1,0)</f>
        <v>0</v>
      </c>
      <c r="S168" s="65">
        <f t="shared" ref="S168:S199" si="22">IF(AND(B168&gt;0,ISERROR(R168)),1,0)</f>
        <v>0</v>
      </c>
      <c r="T168" s="65">
        <f t="shared" ref="T168:T200" si="23">IF(ISERROR(O168),1,0)</f>
        <v>0</v>
      </c>
    </row>
    <row r="169" spans="1:20" x14ac:dyDescent="0.25">
      <c r="A169" s="66">
        <f t="shared" si="19"/>
        <v>162</v>
      </c>
      <c r="B169" s="69"/>
      <c r="C169" s="66" t="e">
        <f>VLOOKUP(B169,'Measure&amp;Incentive Picklist'!E:J,2,FALSE)</f>
        <v>#N/A</v>
      </c>
      <c r="D169" s="69"/>
      <c r="E169" s="70"/>
      <c r="F169" s="88" t="e">
        <f>VLOOKUP(B169,'Measure&amp;Incentive Picklist'!E$158:K$167,7,FALSE)</f>
        <v>#N/A</v>
      </c>
      <c r="G169" s="88" t="e">
        <f>VLOOKUP(B169,'VFD picklist - Active'!J$17:K$26,2,FALSE)</f>
        <v>#N/A</v>
      </c>
      <c r="H169" s="73"/>
      <c r="I169" s="70"/>
      <c r="J169" s="78"/>
      <c r="K169" s="69"/>
      <c r="L169" s="69"/>
      <c r="M169" s="71"/>
      <c r="N169" s="71"/>
      <c r="O169" s="72" t="str">
        <f t="shared" si="20"/>
        <v/>
      </c>
      <c r="P169" s="126" t="str">
        <f>IF(B169="","",IF(VLOOKUP(B169,'Measure&amp;Incentive Picklist'!E:J,6,FALSE)= "kWh Saved","Contact ConEd",VLOOKUP(B169,'Measure&amp;Incentive Picklist'!E:J,5,FALSE)*E169*I169))</f>
        <v/>
      </c>
      <c r="R169" s="65">
        <f t="shared" si="21"/>
        <v>0</v>
      </c>
      <c r="S169" s="65">
        <f t="shared" si="22"/>
        <v>0</v>
      </c>
      <c r="T169" s="65">
        <f t="shared" si="23"/>
        <v>0</v>
      </c>
    </row>
    <row r="170" spans="1:20" x14ac:dyDescent="0.25">
      <c r="A170" s="66">
        <f t="shared" si="19"/>
        <v>163</v>
      </c>
      <c r="B170" s="69"/>
      <c r="C170" s="66" t="e">
        <f>VLOOKUP(B170,'Measure&amp;Incentive Picklist'!E:J,2,FALSE)</f>
        <v>#N/A</v>
      </c>
      <c r="D170" s="69"/>
      <c r="E170" s="70"/>
      <c r="F170" s="88" t="e">
        <f>VLOOKUP(B170,'Measure&amp;Incentive Picklist'!E$158:K$167,7,FALSE)</f>
        <v>#N/A</v>
      </c>
      <c r="G170" s="88" t="e">
        <f>VLOOKUP(B170,'VFD picklist - Active'!J$17:K$26,2,FALSE)</f>
        <v>#N/A</v>
      </c>
      <c r="H170" s="73"/>
      <c r="I170" s="70"/>
      <c r="J170" s="78"/>
      <c r="K170" s="69"/>
      <c r="L170" s="69"/>
      <c r="M170" s="71"/>
      <c r="N170" s="71"/>
      <c r="O170" s="72" t="str">
        <f t="shared" si="20"/>
        <v/>
      </c>
      <c r="P170" s="126" t="str">
        <f>IF(B170="","",IF(VLOOKUP(B170,'Measure&amp;Incentive Picklist'!E:J,6,FALSE)= "kWh Saved","Contact ConEd",VLOOKUP(B170,'Measure&amp;Incentive Picklist'!E:J,5,FALSE)*E170*I170))</f>
        <v/>
      </c>
      <c r="R170" s="65">
        <f t="shared" si="21"/>
        <v>0</v>
      </c>
      <c r="S170" s="65">
        <f t="shared" si="22"/>
        <v>0</v>
      </c>
      <c r="T170" s="65">
        <f t="shared" si="23"/>
        <v>0</v>
      </c>
    </row>
    <row r="171" spans="1:20" x14ac:dyDescent="0.25">
      <c r="A171" s="66">
        <f t="shared" si="19"/>
        <v>164</v>
      </c>
      <c r="B171" s="69"/>
      <c r="C171" s="66" t="e">
        <f>VLOOKUP(B171,'Measure&amp;Incentive Picklist'!E:J,2,FALSE)</f>
        <v>#N/A</v>
      </c>
      <c r="D171" s="69"/>
      <c r="E171" s="70"/>
      <c r="F171" s="88" t="e">
        <f>VLOOKUP(B171,'Measure&amp;Incentive Picklist'!E$158:K$167,7,FALSE)</f>
        <v>#N/A</v>
      </c>
      <c r="G171" s="88" t="e">
        <f>VLOOKUP(B171,'VFD picklist - Active'!J$17:K$26,2,FALSE)</f>
        <v>#N/A</v>
      </c>
      <c r="H171" s="73"/>
      <c r="I171" s="70"/>
      <c r="J171" s="78"/>
      <c r="K171" s="69"/>
      <c r="L171" s="69"/>
      <c r="M171" s="71"/>
      <c r="N171" s="71"/>
      <c r="O171" s="72" t="str">
        <f t="shared" si="20"/>
        <v/>
      </c>
      <c r="P171" s="126" t="str">
        <f>IF(B171="","",IF(VLOOKUP(B171,'Measure&amp;Incentive Picklist'!E:J,6,FALSE)= "kWh Saved","Contact ConEd",VLOOKUP(B171,'Measure&amp;Incentive Picklist'!E:J,5,FALSE)*E171*I171))</f>
        <v/>
      </c>
      <c r="R171" s="65">
        <f t="shared" si="21"/>
        <v>0</v>
      </c>
      <c r="S171" s="65">
        <f t="shared" si="22"/>
        <v>0</v>
      </c>
      <c r="T171" s="65">
        <f t="shared" si="23"/>
        <v>0</v>
      </c>
    </row>
    <row r="172" spans="1:20" x14ac:dyDescent="0.25">
      <c r="A172" s="66">
        <f t="shared" si="19"/>
        <v>165</v>
      </c>
      <c r="B172" s="69"/>
      <c r="C172" s="66" t="e">
        <f>VLOOKUP(B172,'Measure&amp;Incentive Picklist'!E:J,2,FALSE)</f>
        <v>#N/A</v>
      </c>
      <c r="D172" s="69"/>
      <c r="E172" s="70"/>
      <c r="F172" s="88" t="e">
        <f>VLOOKUP(B172,'Measure&amp;Incentive Picklist'!E$158:K$167,7,FALSE)</f>
        <v>#N/A</v>
      </c>
      <c r="G172" s="88" t="e">
        <f>VLOOKUP(B172,'VFD picklist - Active'!J$17:K$26,2,FALSE)</f>
        <v>#N/A</v>
      </c>
      <c r="H172" s="73"/>
      <c r="I172" s="70"/>
      <c r="J172" s="78"/>
      <c r="K172" s="69"/>
      <c r="L172" s="69"/>
      <c r="M172" s="71"/>
      <c r="N172" s="71"/>
      <c r="O172" s="72" t="str">
        <f t="shared" si="20"/>
        <v/>
      </c>
      <c r="P172" s="126" t="str">
        <f>IF(B172="","",IF(VLOOKUP(B172,'Measure&amp;Incentive Picklist'!E:J,6,FALSE)= "kWh Saved","Contact ConEd",VLOOKUP(B172,'Measure&amp;Incentive Picklist'!E:J,5,FALSE)*E172*I172))</f>
        <v/>
      </c>
      <c r="R172" s="65">
        <f t="shared" si="21"/>
        <v>0</v>
      </c>
      <c r="S172" s="65">
        <f t="shared" si="22"/>
        <v>0</v>
      </c>
      <c r="T172" s="65">
        <f t="shared" si="23"/>
        <v>0</v>
      </c>
    </row>
    <row r="173" spans="1:20" x14ac:dyDescent="0.25">
      <c r="A173" s="66">
        <f t="shared" si="19"/>
        <v>166</v>
      </c>
      <c r="B173" s="69"/>
      <c r="C173" s="66" t="e">
        <f>VLOOKUP(B173,'Measure&amp;Incentive Picklist'!E:J,2,FALSE)</f>
        <v>#N/A</v>
      </c>
      <c r="D173" s="69"/>
      <c r="E173" s="70"/>
      <c r="F173" s="88" t="e">
        <f>VLOOKUP(B173,'Measure&amp;Incentive Picklist'!E$158:K$167,7,FALSE)</f>
        <v>#N/A</v>
      </c>
      <c r="G173" s="88" t="e">
        <f>VLOOKUP(B173,'VFD picklist - Active'!J$17:K$26,2,FALSE)</f>
        <v>#N/A</v>
      </c>
      <c r="H173" s="73"/>
      <c r="I173" s="70"/>
      <c r="J173" s="78"/>
      <c r="K173" s="69"/>
      <c r="L173" s="69"/>
      <c r="M173" s="71"/>
      <c r="N173" s="71"/>
      <c r="O173" s="72" t="str">
        <f t="shared" si="20"/>
        <v/>
      </c>
      <c r="P173" s="126" t="str">
        <f>IF(B173="","",IF(VLOOKUP(B173,'Measure&amp;Incentive Picklist'!E:J,6,FALSE)= "kWh Saved","Contact ConEd",VLOOKUP(B173,'Measure&amp;Incentive Picklist'!E:J,5,FALSE)*E173*I173))</f>
        <v/>
      </c>
      <c r="R173" s="65">
        <f t="shared" si="21"/>
        <v>0</v>
      </c>
      <c r="S173" s="65">
        <f t="shared" si="22"/>
        <v>0</v>
      </c>
      <c r="T173" s="65">
        <f t="shared" si="23"/>
        <v>0</v>
      </c>
    </row>
    <row r="174" spans="1:20" x14ac:dyDescent="0.25">
      <c r="A174" s="66">
        <f t="shared" si="19"/>
        <v>167</v>
      </c>
      <c r="B174" s="69"/>
      <c r="C174" s="66" t="e">
        <f>VLOOKUP(B174,'Measure&amp;Incentive Picklist'!E:J,2,FALSE)</f>
        <v>#N/A</v>
      </c>
      <c r="D174" s="69"/>
      <c r="E174" s="70"/>
      <c r="F174" s="88" t="e">
        <f>VLOOKUP(B174,'Measure&amp;Incentive Picklist'!E$158:K$167,7,FALSE)</f>
        <v>#N/A</v>
      </c>
      <c r="G174" s="88" t="e">
        <f>VLOOKUP(B174,'VFD picklist - Active'!J$17:K$26,2,FALSE)</f>
        <v>#N/A</v>
      </c>
      <c r="H174" s="73"/>
      <c r="I174" s="70"/>
      <c r="J174" s="78"/>
      <c r="K174" s="69"/>
      <c r="L174" s="69"/>
      <c r="M174" s="71"/>
      <c r="N174" s="71"/>
      <c r="O174" s="72" t="str">
        <f t="shared" si="20"/>
        <v/>
      </c>
      <c r="P174" s="126" t="str">
        <f>IF(B174="","",IF(VLOOKUP(B174,'Measure&amp;Incentive Picklist'!E:J,6,FALSE)= "kWh Saved","Contact ConEd",VLOOKUP(B174,'Measure&amp;Incentive Picklist'!E:J,5,FALSE)*E174*I174))</f>
        <v/>
      </c>
      <c r="R174" s="65">
        <f t="shared" si="21"/>
        <v>0</v>
      </c>
      <c r="S174" s="65">
        <f t="shared" si="22"/>
        <v>0</v>
      </c>
      <c r="T174" s="65">
        <f t="shared" si="23"/>
        <v>0</v>
      </c>
    </row>
    <row r="175" spans="1:20" x14ac:dyDescent="0.25">
      <c r="A175" s="66">
        <f t="shared" si="19"/>
        <v>168</v>
      </c>
      <c r="B175" s="69"/>
      <c r="C175" s="66" t="e">
        <f>VLOOKUP(B175,'Measure&amp;Incentive Picklist'!E:J,2,FALSE)</f>
        <v>#N/A</v>
      </c>
      <c r="D175" s="69"/>
      <c r="E175" s="70"/>
      <c r="F175" s="88" t="e">
        <f>VLOOKUP(B175,'Measure&amp;Incentive Picklist'!E$158:K$167,7,FALSE)</f>
        <v>#N/A</v>
      </c>
      <c r="G175" s="88" t="e">
        <f>VLOOKUP(B175,'VFD picklist - Active'!J$17:K$26,2,FALSE)</f>
        <v>#N/A</v>
      </c>
      <c r="H175" s="73"/>
      <c r="I175" s="70"/>
      <c r="J175" s="78"/>
      <c r="K175" s="69"/>
      <c r="L175" s="69"/>
      <c r="M175" s="71"/>
      <c r="N175" s="71"/>
      <c r="O175" s="72" t="str">
        <f t="shared" si="20"/>
        <v/>
      </c>
      <c r="P175" s="126" t="str">
        <f>IF(B175="","",IF(VLOOKUP(B175,'Measure&amp;Incentive Picklist'!E:J,6,FALSE)= "kWh Saved","Contact ConEd",VLOOKUP(B175,'Measure&amp;Incentive Picklist'!E:J,5,FALSE)*E175*I175))</f>
        <v/>
      </c>
      <c r="R175" s="65">
        <f t="shared" si="21"/>
        <v>0</v>
      </c>
      <c r="S175" s="65">
        <f t="shared" si="22"/>
        <v>0</v>
      </c>
      <c r="T175" s="65">
        <f t="shared" si="23"/>
        <v>0</v>
      </c>
    </row>
    <row r="176" spans="1:20" x14ac:dyDescent="0.25">
      <c r="A176" s="66">
        <f t="shared" si="19"/>
        <v>169</v>
      </c>
      <c r="B176" s="69"/>
      <c r="C176" s="66" t="e">
        <f>VLOOKUP(B176,'Measure&amp;Incentive Picklist'!E:J,2,FALSE)</f>
        <v>#N/A</v>
      </c>
      <c r="D176" s="69"/>
      <c r="E176" s="70"/>
      <c r="F176" s="88" t="e">
        <f>VLOOKUP(B176,'Measure&amp;Incentive Picklist'!E$158:K$167,7,FALSE)</f>
        <v>#N/A</v>
      </c>
      <c r="G176" s="88" t="e">
        <f>VLOOKUP(B176,'VFD picklist - Active'!J$17:K$26,2,FALSE)</f>
        <v>#N/A</v>
      </c>
      <c r="H176" s="73"/>
      <c r="I176" s="70"/>
      <c r="J176" s="78"/>
      <c r="K176" s="69"/>
      <c r="L176" s="69"/>
      <c r="M176" s="71"/>
      <c r="N176" s="71"/>
      <c r="O176" s="72" t="str">
        <f t="shared" si="20"/>
        <v/>
      </c>
      <c r="P176" s="126" t="str">
        <f>IF(B176="","",IF(VLOOKUP(B176,'Measure&amp;Incentive Picklist'!E:J,6,FALSE)= "kWh Saved","Contact ConEd",VLOOKUP(B176,'Measure&amp;Incentive Picklist'!E:J,5,FALSE)*E176*I176))</f>
        <v/>
      </c>
      <c r="R176" s="65">
        <f t="shared" si="21"/>
        <v>0</v>
      </c>
      <c r="S176" s="65">
        <f t="shared" si="22"/>
        <v>0</v>
      </c>
      <c r="T176" s="65">
        <f t="shared" si="23"/>
        <v>0</v>
      </c>
    </row>
    <row r="177" spans="1:20" x14ac:dyDescent="0.25">
      <c r="A177" s="66">
        <f t="shared" si="19"/>
        <v>170</v>
      </c>
      <c r="B177" s="69"/>
      <c r="C177" s="66" t="e">
        <f>VLOOKUP(B177,'Measure&amp;Incentive Picklist'!E:J,2,FALSE)</f>
        <v>#N/A</v>
      </c>
      <c r="D177" s="69"/>
      <c r="E177" s="70"/>
      <c r="F177" s="88" t="e">
        <f>VLOOKUP(B177,'Measure&amp;Incentive Picklist'!E$158:K$167,7,FALSE)</f>
        <v>#N/A</v>
      </c>
      <c r="G177" s="88" t="e">
        <f>VLOOKUP(B177,'VFD picklist - Active'!J$17:K$26,2,FALSE)</f>
        <v>#N/A</v>
      </c>
      <c r="H177" s="73"/>
      <c r="I177" s="70"/>
      <c r="J177" s="78"/>
      <c r="K177" s="69"/>
      <c r="L177" s="69"/>
      <c r="M177" s="71"/>
      <c r="N177" s="71"/>
      <c r="O177" s="72" t="str">
        <f t="shared" si="20"/>
        <v/>
      </c>
      <c r="P177" s="126" t="str">
        <f>IF(B177="","",IF(VLOOKUP(B177,'Measure&amp;Incentive Picklist'!E:J,6,FALSE)= "kWh Saved","Contact ConEd",VLOOKUP(B177,'Measure&amp;Incentive Picklist'!E:J,5,FALSE)*E177*I177))</f>
        <v/>
      </c>
      <c r="R177" s="65">
        <f t="shared" si="21"/>
        <v>0</v>
      </c>
      <c r="S177" s="65">
        <f t="shared" si="22"/>
        <v>0</v>
      </c>
      <c r="T177" s="65">
        <f t="shared" si="23"/>
        <v>0</v>
      </c>
    </row>
    <row r="178" spans="1:20" x14ac:dyDescent="0.25">
      <c r="A178" s="66">
        <f t="shared" si="19"/>
        <v>171</v>
      </c>
      <c r="B178" s="69"/>
      <c r="C178" s="66" t="e">
        <f>VLOOKUP(B178,'Measure&amp;Incentive Picklist'!E:J,2,FALSE)</f>
        <v>#N/A</v>
      </c>
      <c r="D178" s="69"/>
      <c r="E178" s="70"/>
      <c r="F178" s="88" t="e">
        <f>VLOOKUP(B178,'Measure&amp;Incentive Picklist'!E$158:K$167,7,FALSE)</f>
        <v>#N/A</v>
      </c>
      <c r="G178" s="88" t="e">
        <f>VLOOKUP(B178,'VFD picklist - Active'!J$17:K$26,2,FALSE)</f>
        <v>#N/A</v>
      </c>
      <c r="H178" s="73"/>
      <c r="I178" s="70"/>
      <c r="J178" s="78"/>
      <c r="K178" s="69"/>
      <c r="L178" s="69"/>
      <c r="M178" s="71"/>
      <c r="N178" s="71"/>
      <c r="O178" s="72" t="str">
        <f t="shared" si="20"/>
        <v/>
      </c>
      <c r="P178" s="126" t="str">
        <f>IF(B178="","",IF(VLOOKUP(B178,'Measure&amp;Incentive Picklist'!E:J,6,FALSE)= "kWh Saved","Contact ConEd",VLOOKUP(B178,'Measure&amp;Incentive Picklist'!E:J,5,FALSE)*E178*I178))</f>
        <v/>
      </c>
      <c r="R178" s="65">
        <f t="shared" si="21"/>
        <v>0</v>
      </c>
      <c r="S178" s="65">
        <f t="shared" si="22"/>
        <v>0</v>
      </c>
      <c r="T178" s="65">
        <f t="shared" si="23"/>
        <v>0</v>
      </c>
    </row>
    <row r="179" spans="1:20" x14ac:dyDescent="0.25">
      <c r="A179" s="66">
        <f t="shared" si="19"/>
        <v>172</v>
      </c>
      <c r="B179" s="69"/>
      <c r="C179" s="66" t="e">
        <f>VLOOKUP(B179,'Measure&amp;Incentive Picklist'!E:J,2,FALSE)</f>
        <v>#N/A</v>
      </c>
      <c r="D179" s="69"/>
      <c r="E179" s="70"/>
      <c r="F179" s="88" t="e">
        <f>VLOOKUP(B179,'Measure&amp;Incentive Picklist'!E$158:K$167,7,FALSE)</f>
        <v>#N/A</v>
      </c>
      <c r="G179" s="88" t="e">
        <f>VLOOKUP(B179,'VFD picklist - Active'!J$17:K$26,2,FALSE)</f>
        <v>#N/A</v>
      </c>
      <c r="H179" s="73"/>
      <c r="I179" s="70"/>
      <c r="J179" s="78"/>
      <c r="K179" s="69"/>
      <c r="L179" s="69"/>
      <c r="M179" s="71"/>
      <c r="N179" s="71"/>
      <c r="O179" s="72" t="str">
        <f t="shared" si="20"/>
        <v/>
      </c>
      <c r="P179" s="126" t="str">
        <f>IF(B179="","",IF(VLOOKUP(B179,'Measure&amp;Incentive Picklist'!E:J,6,FALSE)= "kWh Saved","Contact ConEd",VLOOKUP(B179,'Measure&amp;Incentive Picklist'!E:J,5,FALSE)*E179*I179))</f>
        <v/>
      </c>
      <c r="R179" s="65">
        <f t="shared" si="21"/>
        <v>0</v>
      </c>
      <c r="S179" s="65">
        <f t="shared" si="22"/>
        <v>0</v>
      </c>
      <c r="T179" s="65">
        <f t="shared" si="23"/>
        <v>0</v>
      </c>
    </row>
    <row r="180" spans="1:20" x14ac:dyDescent="0.25">
      <c r="A180" s="66">
        <f t="shared" si="19"/>
        <v>173</v>
      </c>
      <c r="B180" s="69"/>
      <c r="C180" s="66" t="e">
        <f>VLOOKUP(B180,'Measure&amp;Incentive Picklist'!E:J,2,FALSE)</f>
        <v>#N/A</v>
      </c>
      <c r="D180" s="69"/>
      <c r="E180" s="70"/>
      <c r="F180" s="88" t="e">
        <f>VLOOKUP(B180,'Measure&amp;Incentive Picklist'!E$158:K$167,7,FALSE)</f>
        <v>#N/A</v>
      </c>
      <c r="G180" s="88" t="e">
        <f>VLOOKUP(B180,'VFD picklist - Active'!J$17:K$26,2,FALSE)</f>
        <v>#N/A</v>
      </c>
      <c r="H180" s="73"/>
      <c r="I180" s="70"/>
      <c r="J180" s="78"/>
      <c r="K180" s="69"/>
      <c r="L180" s="69"/>
      <c r="M180" s="71"/>
      <c r="N180" s="71"/>
      <c r="O180" s="72" t="str">
        <f t="shared" si="20"/>
        <v/>
      </c>
      <c r="P180" s="126" t="str">
        <f>IF(B180="","",IF(VLOOKUP(B180,'Measure&amp;Incentive Picklist'!E:J,6,FALSE)= "kWh Saved","Contact ConEd",VLOOKUP(B180,'Measure&amp;Incentive Picklist'!E:J,5,FALSE)*E180*I180))</f>
        <v/>
      </c>
      <c r="R180" s="65">
        <f t="shared" si="21"/>
        <v>0</v>
      </c>
      <c r="S180" s="65">
        <f t="shared" si="22"/>
        <v>0</v>
      </c>
      <c r="T180" s="65">
        <f t="shared" si="23"/>
        <v>0</v>
      </c>
    </row>
    <row r="181" spans="1:20" x14ac:dyDescent="0.25">
      <c r="A181" s="66">
        <f t="shared" si="19"/>
        <v>174</v>
      </c>
      <c r="B181" s="69"/>
      <c r="C181" s="66" t="e">
        <f>VLOOKUP(B181,'Measure&amp;Incentive Picklist'!E:J,2,FALSE)</f>
        <v>#N/A</v>
      </c>
      <c r="D181" s="69"/>
      <c r="E181" s="70"/>
      <c r="F181" s="88" t="e">
        <f>VLOOKUP(B181,'Measure&amp;Incentive Picklist'!E$158:K$167,7,FALSE)</f>
        <v>#N/A</v>
      </c>
      <c r="G181" s="88" t="e">
        <f>VLOOKUP(B181,'VFD picklist - Active'!J$17:K$26,2,FALSE)</f>
        <v>#N/A</v>
      </c>
      <c r="H181" s="73"/>
      <c r="I181" s="70"/>
      <c r="J181" s="78"/>
      <c r="K181" s="69"/>
      <c r="L181" s="69"/>
      <c r="M181" s="71"/>
      <c r="N181" s="71"/>
      <c r="O181" s="72" t="str">
        <f t="shared" si="20"/>
        <v/>
      </c>
      <c r="P181" s="126" t="str">
        <f>IF(B181="","",IF(VLOOKUP(B181,'Measure&amp;Incentive Picklist'!E:J,6,FALSE)= "kWh Saved","Contact ConEd",VLOOKUP(B181,'Measure&amp;Incentive Picklist'!E:J,5,FALSE)*E181*I181))</f>
        <v/>
      </c>
      <c r="R181" s="65">
        <f t="shared" si="21"/>
        <v>0</v>
      </c>
      <c r="S181" s="65">
        <f t="shared" si="22"/>
        <v>0</v>
      </c>
      <c r="T181" s="65">
        <f t="shared" si="23"/>
        <v>0</v>
      </c>
    </row>
    <row r="182" spans="1:20" x14ac:dyDescent="0.25">
      <c r="A182" s="66">
        <f t="shared" si="19"/>
        <v>175</v>
      </c>
      <c r="B182" s="69"/>
      <c r="C182" s="66" t="e">
        <f>VLOOKUP(B182,'Measure&amp;Incentive Picklist'!E:J,2,FALSE)</f>
        <v>#N/A</v>
      </c>
      <c r="D182" s="69"/>
      <c r="E182" s="70"/>
      <c r="F182" s="88" t="e">
        <f>VLOOKUP(B182,'Measure&amp;Incentive Picklist'!E$158:K$167,7,FALSE)</f>
        <v>#N/A</v>
      </c>
      <c r="G182" s="88" t="e">
        <f>VLOOKUP(B182,'VFD picklist - Active'!J$17:K$26,2,FALSE)</f>
        <v>#N/A</v>
      </c>
      <c r="H182" s="73"/>
      <c r="I182" s="70"/>
      <c r="J182" s="78"/>
      <c r="K182" s="69"/>
      <c r="L182" s="69"/>
      <c r="M182" s="71"/>
      <c r="N182" s="71"/>
      <c r="O182" s="72" t="str">
        <f t="shared" si="20"/>
        <v/>
      </c>
      <c r="P182" s="126" t="str">
        <f>IF(B182="","",IF(VLOOKUP(B182,'Measure&amp;Incentive Picklist'!E:J,6,FALSE)= "kWh Saved","Contact ConEd",VLOOKUP(B182,'Measure&amp;Incentive Picklist'!E:J,5,FALSE)*E182*I182))</f>
        <v/>
      </c>
      <c r="R182" s="65">
        <f t="shared" si="21"/>
        <v>0</v>
      </c>
      <c r="S182" s="65">
        <f t="shared" si="22"/>
        <v>0</v>
      </c>
      <c r="T182" s="65">
        <f t="shared" si="23"/>
        <v>0</v>
      </c>
    </row>
    <row r="183" spans="1:20" x14ac:dyDescent="0.25">
      <c r="A183" s="66">
        <f t="shared" si="19"/>
        <v>176</v>
      </c>
      <c r="B183" s="69"/>
      <c r="C183" s="66" t="e">
        <f>VLOOKUP(B183,'Measure&amp;Incentive Picklist'!E:J,2,FALSE)</f>
        <v>#N/A</v>
      </c>
      <c r="D183" s="69"/>
      <c r="E183" s="70"/>
      <c r="F183" s="88" t="e">
        <f>VLOOKUP(B183,'Measure&amp;Incentive Picklist'!E$158:K$167,7,FALSE)</f>
        <v>#N/A</v>
      </c>
      <c r="G183" s="88" t="e">
        <f>VLOOKUP(B183,'VFD picklist - Active'!J$17:K$26,2,FALSE)</f>
        <v>#N/A</v>
      </c>
      <c r="H183" s="73"/>
      <c r="I183" s="70"/>
      <c r="J183" s="78"/>
      <c r="K183" s="69"/>
      <c r="L183" s="69"/>
      <c r="M183" s="71"/>
      <c r="N183" s="71"/>
      <c r="O183" s="72" t="str">
        <f t="shared" si="20"/>
        <v/>
      </c>
      <c r="P183" s="126" t="str">
        <f>IF(B183="","",IF(VLOOKUP(B183,'Measure&amp;Incentive Picklist'!E:J,6,FALSE)= "kWh Saved","Contact ConEd",VLOOKUP(B183,'Measure&amp;Incentive Picklist'!E:J,5,FALSE)*E183*I183))</f>
        <v/>
      </c>
      <c r="R183" s="65">
        <f t="shared" si="21"/>
        <v>0</v>
      </c>
      <c r="S183" s="65">
        <f t="shared" si="22"/>
        <v>0</v>
      </c>
      <c r="T183" s="65">
        <f t="shared" si="23"/>
        <v>0</v>
      </c>
    </row>
    <row r="184" spans="1:20" x14ac:dyDescent="0.25">
      <c r="A184" s="66">
        <f t="shared" si="19"/>
        <v>177</v>
      </c>
      <c r="B184" s="69"/>
      <c r="C184" s="66" t="e">
        <f>VLOOKUP(B184,'Measure&amp;Incentive Picklist'!E:J,2,FALSE)</f>
        <v>#N/A</v>
      </c>
      <c r="D184" s="69"/>
      <c r="E184" s="70"/>
      <c r="F184" s="88" t="e">
        <f>VLOOKUP(B184,'Measure&amp;Incentive Picklist'!E$158:K$167,7,FALSE)</f>
        <v>#N/A</v>
      </c>
      <c r="G184" s="88" t="e">
        <f>VLOOKUP(B184,'VFD picklist - Active'!J$17:K$26,2,FALSE)</f>
        <v>#N/A</v>
      </c>
      <c r="H184" s="73"/>
      <c r="I184" s="70"/>
      <c r="J184" s="78"/>
      <c r="K184" s="69"/>
      <c r="L184" s="69"/>
      <c r="M184" s="71"/>
      <c r="N184" s="71"/>
      <c r="O184" s="72" t="str">
        <f t="shared" si="20"/>
        <v/>
      </c>
      <c r="P184" s="126" t="str">
        <f>IF(B184="","",IF(VLOOKUP(B184,'Measure&amp;Incentive Picklist'!E:J,6,FALSE)= "kWh Saved","Contact ConEd",VLOOKUP(B184,'Measure&amp;Incentive Picklist'!E:J,5,FALSE)*E184*I184))</f>
        <v/>
      </c>
      <c r="R184" s="65">
        <f t="shared" si="21"/>
        <v>0</v>
      </c>
      <c r="S184" s="65">
        <f t="shared" si="22"/>
        <v>0</v>
      </c>
      <c r="T184" s="65">
        <f t="shared" si="23"/>
        <v>0</v>
      </c>
    </row>
    <row r="185" spans="1:20" x14ac:dyDescent="0.25">
      <c r="A185" s="66">
        <f t="shared" si="19"/>
        <v>178</v>
      </c>
      <c r="B185" s="69"/>
      <c r="C185" s="66" t="e">
        <f>VLOOKUP(B185,'Measure&amp;Incentive Picklist'!E:J,2,FALSE)</f>
        <v>#N/A</v>
      </c>
      <c r="D185" s="69"/>
      <c r="E185" s="70"/>
      <c r="F185" s="88" t="e">
        <f>VLOOKUP(B185,'Measure&amp;Incentive Picklist'!E$158:K$167,7,FALSE)</f>
        <v>#N/A</v>
      </c>
      <c r="G185" s="88" t="e">
        <f>VLOOKUP(B185,'VFD picklist - Active'!J$17:K$26,2,FALSE)</f>
        <v>#N/A</v>
      </c>
      <c r="H185" s="73"/>
      <c r="I185" s="70"/>
      <c r="J185" s="78"/>
      <c r="K185" s="69"/>
      <c r="L185" s="69"/>
      <c r="M185" s="71"/>
      <c r="N185" s="71"/>
      <c r="O185" s="72" t="str">
        <f t="shared" si="20"/>
        <v/>
      </c>
      <c r="P185" s="126" t="str">
        <f>IF(B185="","",IF(VLOOKUP(B185,'Measure&amp;Incentive Picklist'!E:J,6,FALSE)= "kWh Saved","Contact ConEd",VLOOKUP(B185,'Measure&amp;Incentive Picklist'!E:J,5,FALSE)*E185*I185))</f>
        <v/>
      </c>
      <c r="R185" s="65">
        <f t="shared" si="21"/>
        <v>0</v>
      </c>
      <c r="S185" s="65">
        <f t="shared" si="22"/>
        <v>0</v>
      </c>
      <c r="T185" s="65">
        <f t="shared" si="23"/>
        <v>0</v>
      </c>
    </row>
    <row r="186" spans="1:20" x14ac:dyDescent="0.25">
      <c r="A186" s="66">
        <f t="shared" si="19"/>
        <v>179</v>
      </c>
      <c r="B186" s="69"/>
      <c r="C186" s="66" t="e">
        <f>VLOOKUP(B186,'Measure&amp;Incentive Picklist'!E:J,2,FALSE)</f>
        <v>#N/A</v>
      </c>
      <c r="D186" s="69"/>
      <c r="E186" s="70"/>
      <c r="F186" s="88" t="e">
        <f>VLOOKUP(B186,'Measure&amp;Incentive Picklist'!E$158:K$167,7,FALSE)</f>
        <v>#N/A</v>
      </c>
      <c r="G186" s="88" t="e">
        <f>VLOOKUP(B186,'VFD picklist - Active'!J$17:K$26,2,FALSE)</f>
        <v>#N/A</v>
      </c>
      <c r="H186" s="73"/>
      <c r="I186" s="70"/>
      <c r="J186" s="78"/>
      <c r="K186" s="69"/>
      <c r="L186" s="69"/>
      <c r="M186" s="71"/>
      <c r="N186" s="71"/>
      <c r="O186" s="72" t="str">
        <f t="shared" si="20"/>
        <v/>
      </c>
      <c r="P186" s="126" t="str">
        <f>IF(B186="","",IF(VLOOKUP(B186,'Measure&amp;Incentive Picklist'!E:J,6,FALSE)= "kWh Saved","Contact ConEd",VLOOKUP(B186,'Measure&amp;Incentive Picklist'!E:J,5,FALSE)*E186*I186))</f>
        <v/>
      </c>
      <c r="R186" s="65">
        <f t="shared" si="21"/>
        <v>0</v>
      </c>
      <c r="S186" s="65">
        <f t="shared" si="22"/>
        <v>0</v>
      </c>
      <c r="T186" s="65">
        <f t="shared" si="23"/>
        <v>0</v>
      </c>
    </row>
    <row r="187" spans="1:20" x14ac:dyDescent="0.25">
      <c r="A187" s="66">
        <f t="shared" si="19"/>
        <v>180</v>
      </c>
      <c r="B187" s="69"/>
      <c r="C187" s="66" t="e">
        <f>VLOOKUP(B187,'Measure&amp;Incentive Picklist'!E:J,2,FALSE)</f>
        <v>#N/A</v>
      </c>
      <c r="D187" s="69"/>
      <c r="E187" s="70"/>
      <c r="F187" s="88" t="e">
        <f>VLOOKUP(B187,'Measure&amp;Incentive Picklist'!E$158:K$167,7,FALSE)</f>
        <v>#N/A</v>
      </c>
      <c r="G187" s="88" t="e">
        <f>VLOOKUP(B187,'VFD picklist - Active'!J$17:K$26,2,FALSE)</f>
        <v>#N/A</v>
      </c>
      <c r="H187" s="73"/>
      <c r="I187" s="70"/>
      <c r="J187" s="78"/>
      <c r="K187" s="69"/>
      <c r="L187" s="69"/>
      <c r="M187" s="71"/>
      <c r="N187" s="71"/>
      <c r="O187" s="72" t="str">
        <f t="shared" si="20"/>
        <v/>
      </c>
      <c r="P187" s="126" t="str">
        <f>IF(B187="","",IF(VLOOKUP(B187,'Measure&amp;Incentive Picklist'!E:J,6,FALSE)= "kWh Saved","Contact ConEd",VLOOKUP(B187,'Measure&amp;Incentive Picklist'!E:J,5,FALSE)*E187*I187))</f>
        <v/>
      </c>
      <c r="R187" s="65">
        <f t="shared" si="21"/>
        <v>0</v>
      </c>
      <c r="S187" s="65">
        <f t="shared" si="22"/>
        <v>0</v>
      </c>
      <c r="T187" s="65">
        <f t="shared" si="23"/>
        <v>0</v>
      </c>
    </row>
    <row r="188" spans="1:20" x14ac:dyDescent="0.25">
      <c r="A188" s="66">
        <f t="shared" si="19"/>
        <v>181</v>
      </c>
      <c r="B188" s="69"/>
      <c r="C188" s="66" t="e">
        <f>VLOOKUP(B188,'Measure&amp;Incentive Picklist'!E:J,2,FALSE)</f>
        <v>#N/A</v>
      </c>
      <c r="D188" s="69"/>
      <c r="E188" s="70"/>
      <c r="F188" s="88" t="e">
        <f>VLOOKUP(B188,'Measure&amp;Incentive Picklist'!E$158:K$167,7,FALSE)</f>
        <v>#N/A</v>
      </c>
      <c r="G188" s="88" t="e">
        <f>VLOOKUP(B188,'VFD picklist - Active'!J$17:K$26,2,FALSE)</f>
        <v>#N/A</v>
      </c>
      <c r="H188" s="73"/>
      <c r="I188" s="70"/>
      <c r="J188" s="78"/>
      <c r="K188" s="69"/>
      <c r="L188" s="69"/>
      <c r="M188" s="71"/>
      <c r="N188" s="71"/>
      <c r="O188" s="72" t="str">
        <f t="shared" si="20"/>
        <v/>
      </c>
      <c r="P188" s="126" t="str">
        <f>IF(B188="","",IF(VLOOKUP(B188,'Measure&amp;Incentive Picklist'!E:J,6,FALSE)= "kWh Saved","Contact ConEd",VLOOKUP(B188,'Measure&amp;Incentive Picklist'!E:J,5,FALSE)*E188*I188))</f>
        <v/>
      </c>
      <c r="R188" s="65">
        <f t="shared" si="21"/>
        <v>0</v>
      </c>
      <c r="S188" s="65">
        <f t="shared" si="22"/>
        <v>0</v>
      </c>
      <c r="T188" s="65">
        <f t="shared" si="23"/>
        <v>0</v>
      </c>
    </row>
    <row r="189" spans="1:20" x14ac:dyDescent="0.25">
      <c r="A189" s="66">
        <f t="shared" si="19"/>
        <v>182</v>
      </c>
      <c r="B189" s="69"/>
      <c r="C189" s="66" t="e">
        <f>VLOOKUP(B189,'Measure&amp;Incentive Picklist'!E:J,2,FALSE)</f>
        <v>#N/A</v>
      </c>
      <c r="D189" s="69"/>
      <c r="E189" s="70"/>
      <c r="F189" s="88" t="e">
        <f>VLOOKUP(B189,'Measure&amp;Incentive Picklist'!E$158:K$167,7,FALSE)</f>
        <v>#N/A</v>
      </c>
      <c r="G189" s="88" t="e">
        <f>VLOOKUP(B189,'VFD picklist - Active'!J$17:K$26,2,FALSE)</f>
        <v>#N/A</v>
      </c>
      <c r="H189" s="73"/>
      <c r="I189" s="70"/>
      <c r="J189" s="78"/>
      <c r="K189" s="69"/>
      <c r="L189" s="69"/>
      <c r="M189" s="71"/>
      <c r="N189" s="71"/>
      <c r="O189" s="72" t="str">
        <f t="shared" si="20"/>
        <v/>
      </c>
      <c r="P189" s="126" t="str">
        <f>IF(B189="","",IF(VLOOKUP(B189,'Measure&amp;Incentive Picklist'!E:J,6,FALSE)= "kWh Saved","Contact ConEd",VLOOKUP(B189,'Measure&amp;Incentive Picklist'!E:J,5,FALSE)*E189*I189))</f>
        <v/>
      </c>
      <c r="R189" s="65">
        <f t="shared" si="21"/>
        <v>0</v>
      </c>
      <c r="S189" s="65">
        <f t="shared" si="22"/>
        <v>0</v>
      </c>
      <c r="T189" s="65">
        <f t="shared" si="23"/>
        <v>0</v>
      </c>
    </row>
    <row r="190" spans="1:20" x14ac:dyDescent="0.25">
      <c r="A190" s="66">
        <f t="shared" si="19"/>
        <v>183</v>
      </c>
      <c r="B190" s="69"/>
      <c r="C190" s="66" t="e">
        <f>VLOOKUP(B190,'Measure&amp;Incentive Picklist'!E:J,2,FALSE)</f>
        <v>#N/A</v>
      </c>
      <c r="D190" s="69"/>
      <c r="E190" s="70"/>
      <c r="F190" s="88" t="e">
        <f>VLOOKUP(B190,'Measure&amp;Incentive Picklist'!E$158:K$167,7,FALSE)</f>
        <v>#N/A</v>
      </c>
      <c r="G190" s="88" t="e">
        <f>VLOOKUP(B190,'VFD picklist - Active'!J$17:K$26,2,FALSE)</f>
        <v>#N/A</v>
      </c>
      <c r="H190" s="73"/>
      <c r="I190" s="70"/>
      <c r="J190" s="78"/>
      <c r="K190" s="69"/>
      <c r="L190" s="69"/>
      <c r="M190" s="71"/>
      <c r="N190" s="71"/>
      <c r="O190" s="72" t="str">
        <f t="shared" si="20"/>
        <v/>
      </c>
      <c r="P190" s="126" t="str">
        <f>IF(B190="","",IF(VLOOKUP(B190,'Measure&amp;Incentive Picklist'!E:J,6,FALSE)= "kWh Saved","Contact ConEd",VLOOKUP(B190,'Measure&amp;Incentive Picklist'!E:J,5,FALSE)*E190*I190))</f>
        <v/>
      </c>
      <c r="R190" s="65">
        <f t="shared" si="21"/>
        <v>0</v>
      </c>
      <c r="S190" s="65">
        <f t="shared" si="22"/>
        <v>0</v>
      </c>
      <c r="T190" s="65">
        <f t="shared" si="23"/>
        <v>0</v>
      </c>
    </row>
    <row r="191" spans="1:20" x14ac:dyDescent="0.25">
      <c r="A191" s="66">
        <f t="shared" si="19"/>
        <v>184</v>
      </c>
      <c r="B191" s="69"/>
      <c r="C191" s="66" t="e">
        <f>VLOOKUP(B191,'Measure&amp;Incentive Picklist'!E:J,2,FALSE)</f>
        <v>#N/A</v>
      </c>
      <c r="D191" s="69"/>
      <c r="E191" s="70"/>
      <c r="F191" s="88" t="e">
        <f>VLOOKUP(B191,'Measure&amp;Incentive Picklist'!E$158:K$167,7,FALSE)</f>
        <v>#N/A</v>
      </c>
      <c r="G191" s="88" t="e">
        <f>VLOOKUP(B191,'VFD picklist - Active'!J$17:K$26,2,FALSE)</f>
        <v>#N/A</v>
      </c>
      <c r="H191" s="73"/>
      <c r="I191" s="70"/>
      <c r="J191" s="78"/>
      <c r="K191" s="69"/>
      <c r="L191" s="69"/>
      <c r="M191" s="71"/>
      <c r="N191" s="71"/>
      <c r="O191" s="72" t="str">
        <f t="shared" si="20"/>
        <v/>
      </c>
      <c r="P191" s="126" t="str">
        <f>IF(B191="","",IF(VLOOKUP(B191,'Measure&amp;Incentive Picklist'!E:J,6,FALSE)= "kWh Saved","Contact ConEd",VLOOKUP(B191,'Measure&amp;Incentive Picklist'!E:J,5,FALSE)*E191*I191))</f>
        <v/>
      </c>
      <c r="R191" s="65">
        <f t="shared" si="21"/>
        <v>0</v>
      </c>
      <c r="S191" s="65">
        <f t="shared" si="22"/>
        <v>0</v>
      </c>
      <c r="T191" s="65">
        <f t="shared" si="23"/>
        <v>0</v>
      </c>
    </row>
    <row r="192" spans="1:20" x14ac:dyDescent="0.25">
      <c r="A192" s="66">
        <f t="shared" si="19"/>
        <v>185</v>
      </c>
      <c r="B192" s="69"/>
      <c r="C192" s="66" t="e">
        <f>VLOOKUP(B192,'Measure&amp;Incentive Picklist'!E:J,2,FALSE)</f>
        <v>#N/A</v>
      </c>
      <c r="D192" s="69"/>
      <c r="E192" s="70"/>
      <c r="F192" s="88" t="e">
        <f>VLOOKUP(B192,'Measure&amp;Incentive Picklist'!E$158:K$167,7,FALSE)</f>
        <v>#N/A</v>
      </c>
      <c r="G192" s="88" t="e">
        <f>VLOOKUP(B192,'VFD picklist - Active'!J$17:K$26,2,FALSE)</f>
        <v>#N/A</v>
      </c>
      <c r="H192" s="73"/>
      <c r="I192" s="70"/>
      <c r="J192" s="78"/>
      <c r="K192" s="69"/>
      <c r="L192" s="69"/>
      <c r="M192" s="71"/>
      <c r="N192" s="71"/>
      <c r="O192" s="72" t="str">
        <f t="shared" si="20"/>
        <v/>
      </c>
      <c r="P192" s="126" t="str">
        <f>IF(B192="","",IF(VLOOKUP(B192,'Measure&amp;Incentive Picklist'!E:J,6,FALSE)= "kWh Saved","Contact ConEd",VLOOKUP(B192,'Measure&amp;Incentive Picklist'!E:J,5,FALSE)*E192*I192))</f>
        <v/>
      </c>
      <c r="R192" s="65">
        <f t="shared" si="21"/>
        <v>0</v>
      </c>
      <c r="S192" s="65">
        <f t="shared" si="22"/>
        <v>0</v>
      </c>
      <c r="T192" s="65">
        <f t="shared" si="23"/>
        <v>0</v>
      </c>
    </row>
    <row r="193" spans="1:20" x14ac:dyDescent="0.25">
      <c r="A193" s="66">
        <f t="shared" si="19"/>
        <v>186</v>
      </c>
      <c r="B193" s="69"/>
      <c r="C193" s="66" t="e">
        <f>VLOOKUP(B193,'Measure&amp;Incentive Picklist'!E:J,2,FALSE)</f>
        <v>#N/A</v>
      </c>
      <c r="D193" s="69"/>
      <c r="E193" s="70"/>
      <c r="F193" s="88" t="e">
        <f>VLOOKUP(B193,'Measure&amp;Incentive Picklist'!E$158:K$167,7,FALSE)</f>
        <v>#N/A</v>
      </c>
      <c r="G193" s="88" t="e">
        <f>VLOOKUP(B193,'VFD picklist - Active'!J$17:K$26,2,FALSE)</f>
        <v>#N/A</v>
      </c>
      <c r="H193" s="73"/>
      <c r="I193" s="70"/>
      <c r="J193" s="78"/>
      <c r="K193" s="69"/>
      <c r="L193" s="69"/>
      <c r="M193" s="71"/>
      <c r="N193" s="71"/>
      <c r="O193" s="72" t="str">
        <f t="shared" si="20"/>
        <v/>
      </c>
      <c r="P193" s="126" t="str">
        <f>IF(B193="","",IF(VLOOKUP(B193,'Measure&amp;Incentive Picklist'!E:J,6,FALSE)= "kWh Saved","Contact ConEd",VLOOKUP(B193,'Measure&amp;Incentive Picklist'!E:J,5,FALSE)*E193*I193))</f>
        <v/>
      </c>
      <c r="R193" s="65">
        <f t="shared" si="21"/>
        <v>0</v>
      </c>
      <c r="S193" s="65">
        <f t="shared" si="22"/>
        <v>0</v>
      </c>
      <c r="T193" s="65">
        <f t="shared" si="23"/>
        <v>0</v>
      </c>
    </row>
    <row r="194" spans="1:20" x14ac:dyDescent="0.25">
      <c r="A194" s="66">
        <f t="shared" si="19"/>
        <v>187</v>
      </c>
      <c r="B194" s="69"/>
      <c r="C194" s="66" t="e">
        <f>VLOOKUP(B194,'Measure&amp;Incentive Picklist'!E:J,2,FALSE)</f>
        <v>#N/A</v>
      </c>
      <c r="D194" s="69"/>
      <c r="E194" s="70"/>
      <c r="F194" s="88" t="e">
        <f>VLOOKUP(B194,'Measure&amp;Incentive Picklist'!E$158:K$167,7,FALSE)</f>
        <v>#N/A</v>
      </c>
      <c r="G194" s="88" t="e">
        <f>VLOOKUP(B194,'VFD picklist - Active'!J$17:K$26,2,FALSE)</f>
        <v>#N/A</v>
      </c>
      <c r="H194" s="73"/>
      <c r="I194" s="70"/>
      <c r="J194" s="78"/>
      <c r="K194" s="69"/>
      <c r="L194" s="69"/>
      <c r="M194" s="71"/>
      <c r="N194" s="71"/>
      <c r="O194" s="72" t="str">
        <f t="shared" si="20"/>
        <v/>
      </c>
      <c r="P194" s="126" t="str">
        <f>IF(B194="","",IF(VLOOKUP(B194,'Measure&amp;Incentive Picklist'!E:J,6,FALSE)= "kWh Saved","Contact ConEd",VLOOKUP(B194,'Measure&amp;Incentive Picklist'!E:J,5,FALSE)*E194*I194))</f>
        <v/>
      </c>
      <c r="R194" s="65">
        <f t="shared" si="21"/>
        <v>0</v>
      </c>
      <c r="S194" s="65">
        <f t="shared" si="22"/>
        <v>0</v>
      </c>
      <c r="T194" s="65">
        <f t="shared" si="23"/>
        <v>0</v>
      </c>
    </row>
    <row r="195" spans="1:20" x14ac:dyDescent="0.25">
      <c r="A195" s="66">
        <f t="shared" si="19"/>
        <v>188</v>
      </c>
      <c r="B195" s="69"/>
      <c r="C195" s="66" t="e">
        <f>VLOOKUP(B195,'Measure&amp;Incentive Picklist'!E:J,2,FALSE)</f>
        <v>#N/A</v>
      </c>
      <c r="D195" s="69"/>
      <c r="E195" s="70"/>
      <c r="F195" s="88" t="e">
        <f>VLOOKUP(B195,'Measure&amp;Incentive Picklist'!E$158:K$167,7,FALSE)</f>
        <v>#N/A</v>
      </c>
      <c r="G195" s="88" t="e">
        <f>VLOOKUP(B195,'VFD picklist - Active'!J$17:K$26,2,FALSE)</f>
        <v>#N/A</v>
      </c>
      <c r="H195" s="73"/>
      <c r="I195" s="70"/>
      <c r="J195" s="78"/>
      <c r="K195" s="69"/>
      <c r="L195" s="69"/>
      <c r="M195" s="71"/>
      <c r="N195" s="71"/>
      <c r="O195" s="72" t="str">
        <f t="shared" si="20"/>
        <v/>
      </c>
      <c r="P195" s="126" t="str">
        <f>IF(B195="","",IF(VLOOKUP(B195,'Measure&amp;Incentive Picklist'!E:J,6,FALSE)= "kWh Saved","Contact ConEd",VLOOKUP(B195,'Measure&amp;Incentive Picklist'!E:J,5,FALSE)*E195*I195))</f>
        <v/>
      </c>
      <c r="R195" s="65">
        <f t="shared" si="21"/>
        <v>0</v>
      </c>
      <c r="S195" s="65">
        <f t="shared" si="22"/>
        <v>0</v>
      </c>
      <c r="T195" s="65">
        <f t="shared" si="23"/>
        <v>0</v>
      </c>
    </row>
    <row r="196" spans="1:20" x14ac:dyDescent="0.25">
      <c r="A196" s="66">
        <f t="shared" si="19"/>
        <v>189</v>
      </c>
      <c r="B196" s="69"/>
      <c r="C196" s="66" t="e">
        <f>VLOOKUP(B196,'Measure&amp;Incentive Picklist'!E:J,2,FALSE)</f>
        <v>#N/A</v>
      </c>
      <c r="D196" s="69"/>
      <c r="E196" s="70"/>
      <c r="F196" s="88" t="e">
        <f>VLOOKUP(B196,'Measure&amp;Incentive Picklist'!E$158:K$167,7,FALSE)</f>
        <v>#N/A</v>
      </c>
      <c r="G196" s="88" t="e">
        <f>VLOOKUP(B196,'VFD picklist - Active'!J$17:K$26,2,FALSE)</f>
        <v>#N/A</v>
      </c>
      <c r="H196" s="73"/>
      <c r="I196" s="70"/>
      <c r="J196" s="78"/>
      <c r="K196" s="69"/>
      <c r="L196" s="69"/>
      <c r="M196" s="71"/>
      <c r="N196" s="71"/>
      <c r="O196" s="72" t="str">
        <f t="shared" si="20"/>
        <v/>
      </c>
      <c r="P196" s="126" t="str">
        <f>IF(B196="","",IF(VLOOKUP(B196,'Measure&amp;Incentive Picklist'!E:J,6,FALSE)= "kWh Saved","Contact ConEd",VLOOKUP(B196,'Measure&amp;Incentive Picklist'!E:J,5,FALSE)*E196*I196))</f>
        <v/>
      </c>
      <c r="R196" s="65">
        <f t="shared" si="21"/>
        <v>0</v>
      </c>
      <c r="S196" s="65">
        <f t="shared" si="22"/>
        <v>0</v>
      </c>
      <c r="T196" s="65">
        <f t="shared" si="23"/>
        <v>0</v>
      </c>
    </row>
    <row r="197" spans="1:20" x14ac:dyDescent="0.25">
      <c r="A197" s="66">
        <f t="shared" si="19"/>
        <v>190</v>
      </c>
      <c r="B197" s="69"/>
      <c r="C197" s="66" t="e">
        <f>VLOOKUP(B197,'Measure&amp;Incentive Picklist'!E:J,2,FALSE)</f>
        <v>#N/A</v>
      </c>
      <c r="D197" s="69"/>
      <c r="E197" s="70"/>
      <c r="F197" s="88" t="e">
        <f>VLOOKUP(B197,'Measure&amp;Incentive Picklist'!E$158:K$167,7,FALSE)</f>
        <v>#N/A</v>
      </c>
      <c r="G197" s="88" t="e">
        <f>VLOOKUP(B197,'VFD picklist - Active'!J$17:K$26,2,FALSE)</f>
        <v>#N/A</v>
      </c>
      <c r="H197" s="73"/>
      <c r="I197" s="70"/>
      <c r="J197" s="78"/>
      <c r="K197" s="69"/>
      <c r="L197" s="69"/>
      <c r="M197" s="71"/>
      <c r="N197" s="71"/>
      <c r="O197" s="72" t="str">
        <f t="shared" si="20"/>
        <v/>
      </c>
      <c r="P197" s="126" t="str">
        <f>IF(B197="","",IF(VLOOKUP(B197,'Measure&amp;Incentive Picklist'!E:J,6,FALSE)= "kWh Saved","Contact ConEd",VLOOKUP(B197,'Measure&amp;Incentive Picklist'!E:J,5,FALSE)*E197*I197))</f>
        <v/>
      </c>
      <c r="R197" s="65">
        <f t="shared" si="21"/>
        <v>0</v>
      </c>
      <c r="S197" s="65">
        <f t="shared" si="22"/>
        <v>0</v>
      </c>
      <c r="T197" s="65">
        <f t="shared" si="23"/>
        <v>0</v>
      </c>
    </row>
    <row r="198" spans="1:20" x14ac:dyDescent="0.25">
      <c r="A198" s="66">
        <f t="shared" si="19"/>
        <v>191</v>
      </c>
      <c r="B198" s="69"/>
      <c r="C198" s="66" t="e">
        <f>VLOOKUP(B198,'Measure&amp;Incentive Picklist'!E:J,2,FALSE)</f>
        <v>#N/A</v>
      </c>
      <c r="D198" s="69"/>
      <c r="E198" s="70"/>
      <c r="F198" s="88" t="e">
        <f>VLOOKUP(B198,'Measure&amp;Incentive Picklist'!E$158:K$167,7,FALSE)</f>
        <v>#N/A</v>
      </c>
      <c r="G198" s="88" t="e">
        <f>VLOOKUP(B198,'VFD picklist - Active'!J$17:K$26,2,FALSE)</f>
        <v>#N/A</v>
      </c>
      <c r="H198" s="73"/>
      <c r="I198" s="70"/>
      <c r="J198" s="78"/>
      <c r="K198" s="69"/>
      <c r="L198" s="69"/>
      <c r="M198" s="71"/>
      <c r="N198" s="71"/>
      <c r="O198" s="72" t="str">
        <f t="shared" si="20"/>
        <v/>
      </c>
      <c r="P198" s="126" t="str">
        <f>IF(B198="","",IF(VLOOKUP(B198,'Measure&amp;Incentive Picklist'!E:J,6,FALSE)= "kWh Saved","Contact ConEd",VLOOKUP(B198,'Measure&amp;Incentive Picklist'!E:J,5,FALSE)*E198*I198))</f>
        <v/>
      </c>
      <c r="R198" s="65">
        <f t="shared" si="21"/>
        <v>0</v>
      </c>
      <c r="S198" s="65">
        <f t="shared" si="22"/>
        <v>0</v>
      </c>
      <c r="T198" s="65">
        <f t="shared" si="23"/>
        <v>0</v>
      </c>
    </row>
    <row r="199" spans="1:20" x14ac:dyDescent="0.25">
      <c r="A199" s="66">
        <f t="shared" si="19"/>
        <v>192</v>
      </c>
      <c r="B199" s="69"/>
      <c r="C199" s="66" t="e">
        <f>VLOOKUP(B199,'Measure&amp;Incentive Picklist'!E:J,2,FALSE)</f>
        <v>#N/A</v>
      </c>
      <c r="D199" s="69"/>
      <c r="E199" s="70"/>
      <c r="F199" s="88" t="e">
        <f>VLOOKUP(B199,'Measure&amp;Incentive Picklist'!E$158:K$167,7,FALSE)</f>
        <v>#N/A</v>
      </c>
      <c r="G199" s="88" t="e">
        <f>VLOOKUP(B199,'VFD picklist - Active'!J$17:K$26,2,FALSE)</f>
        <v>#N/A</v>
      </c>
      <c r="H199" s="73"/>
      <c r="I199" s="70"/>
      <c r="J199" s="78"/>
      <c r="K199" s="69"/>
      <c r="L199" s="69"/>
      <c r="M199" s="71"/>
      <c r="N199" s="71"/>
      <c r="O199" s="72" t="str">
        <f t="shared" si="20"/>
        <v/>
      </c>
      <c r="P199" s="126" t="str">
        <f>IF(B199="","",IF(VLOOKUP(B199,'Measure&amp;Incentive Picklist'!E:J,6,FALSE)= "kWh Saved","Contact ConEd",VLOOKUP(B199,'Measure&amp;Incentive Picklist'!E:J,5,FALSE)*E199*I199))</f>
        <v/>
      </c>
      <c r="R199" s="65">
        <f t="shared" si="21"/>
        <v>0</v>
      </c>
      <c r="S199" s="65">
        <f t="shared" si="22"/>
        <v>0</v>
      </c>
      <c r="T199" s="65">
        <f t="shared" si="23"/>
        <v>0</v>
      </c>
    </row>
    <row r="200" spans="1:20" x14ac:dyDescent="0.25">
      <c r="A200" s="66">
        <f t="shared" si="19"/>
        <v>193</v>
      </c>
      <c r="B200" s="69"/>
      <c r="C200" s="66" t="e">
        <f>VLOOKUP(B200,'Measure&amp;Incentive Picklist'!E:J,2,FALSE)</f>
        <v>#N/A</v>
      </c>
      <c r="D200" s="69"/>
      <c r="E200" s="70"/>
      <c r="F200" s="88" t="e">
        <f>VLOOKUP(B200,'Measure&amp;Incentive Picklist'!E$158:K$167,7,FALSE)</f>
        <v>#N/A</v>
      </c>
      <c r="G200" s="88" t="e">
        <f>VLOOKUP(B200,'VFD picklist - Active'!J$17:K$26,2,FALSE)</f>
        <v>#N/A</v>
      </c>
      <c r="H200" s="73"/>
      <c r="I200" s="70"/>
      <c r="J200" s="78"/>
      <c r="K200" s="69"/>
      <c r="L200" s="69"/>
      <c r="M200" s="71"/>
      <c r="N200" s="71"/>
      <c r="O200" s="72" t="str">
        <f t="shared" si="20"/>
        <v/>
      </c>
      <c r="P200" s="126" t="str">
        <f>IF(B200="","",IF(VLOOKUP(B200,'Measure&amp;Incentive Picklist'!E:J,6,FALSE)= "kWh Saved","Contact ConEd",VLOOKUP(B200,'Measure&amp;Incentive Picklist'!E:J,5,FALSE)*E200*I200))</f>
        <v/>
      </c>
      <c r="R200" s="65">
        <f t="shared" ref="R200:R207" si="24">IF(OR(B200&gt;0,D200&gt;0,E200&gt;0,I200&gt;0,J200&gt;0,K200&gt;0,L200&gt;0,M200&gt;0,N200&gt;0,Q200&gt;0),1,0)</f>
        <v>0</v>
      </c>
      <c r="S200" s="65">
        <f t="shared" ref="S200:S207" si="25">IF(AND(B200&gt;0,ISERROR(R200)),1,0)</f>
        <v>0</v>
      </c>
      <c r="T200" s="65">
        <f t="shared" si="23"/>
        <v>0</v>
      </c>
    </row>
    <row r="201" spans="1:20" x14ac:dyDescent="0.25">
      <c r="A201" s="66">
        <f t="shared" ref="A201:A207" si="26">A200+1</f>
        <v>194</v>
      </c>
      <c r="B201" s="69"/>
      <c r="C201" s="66" t="e">
        <f>VLOOKUP(B201,'Measure&amp;Incentive Picklist'!E:J,2,FALSE)</f>
        <v>#N/A</v>
      </c>
      <c r="D201" s="69"/>
      <c r="E201" s="70"/>
      <c r="F201" s="88" t="e">
        <f>VLOOKUP(B201,'Measure&amp;Incentive Picklist'!E$158:K$167,7,FALSE)</f>
        <v>#N/A</v>
      </c>
      <c r="G201" s="88" t="e">
        <f>VLOOKUP(B201,'VFD picklist - Active'!J$17:K$26,2,FALSE)</f>
        <v>#N/A</v>
      </c>
      <c r="H201" s="73"/>
      <c r="I201" s="70"/>
      <c r="J201" s="78"/>
      <c r="K201" s="69"/>
      <c r="L201" s="69"/>
      <c r="M201" s="71"/>
      <c r="N201" s="71"/>
      <c r="O201" s="72" t="str">
        <f t="shared" ref="O201:O207" si="27">IF(AND(M201="",N201=""),"",$M201+$N201)</f>
        <v/>
      </c>
      <c r="P201" s="126" t="str">
        <f>IF(B201="","",IF(VLOOKUP(B201,'Measure&amp;Incentive Picklist'!E:J,6,FALSE)= "kWh Saved","Contact ConEd",VLOOKUP(B201,'Measure&amp;Incentive Picklist'!E:J,5,FALSE)*E201*I201))</f>
        <v/>
      </c>
      <c r="R201" s="65">
        <f t="shared" si="24"/>
        <v>0</v>
      </c>
      <c r="S201" s="65">
        <f t="shared" si="25"/>
        <v>0</v>
      </c>
      <c r="T201" s="65">
        <f t="shared" ref="T201:T207" si="28">IF(ISERROR(O201),1,0)</f>
        <v>0</v>
      </c>
    </row>
    <row r="202" spans="1:20" x14ac:dyDescent="0.25">
      <c r="A202" s="66">
        <f t="shared" si="26"/>
        <v>195</v>
      </c>
      <c r="B202" s="69"/>
      <c r="C202" s="66" t="e">
        <f>VLOOKUP(B202,'Measure&amp;Incentive Picklist'!E:J,2,FALSE)</f>
        <v>#N/A</v>
      </c>
      <c r="D202" s="69"/>
      <c r="E202" s="70"/>
      <c r="F202" s="88" t="e">
        <f>VLOOKUP(B202,'Measure&amp;Incentive Picklist'!E$158:K$167,7,FALSE)</f>
        <v>#N/A</v>
      </c>
      <c r="G202" s="88" t="e">
        <f>VLOOKUP(B202,'VFD picklist - Active'!J$17:K$26,2,FALSE)</f>
        <v>#N/A</v>
      </c>
      <c r="H202" s="73"/>
      <c r="I202" s="70"/>
      <c r="J202" s="78"/>
      <c r="K202" s="69"/>
      <c r="L202" s="69"/>
      <c r="M202" s="71"/>
      <c r="N202" s="71"/>
      <c r="O202" s="72" t="str">
        <f t="shared" si="27"/>
        <v/>
      </c>
      <c r="P202" s="126" t="str">
        <f>IF(B202="","",IF(VLOOKUP(B202,'Measure&amp;Incentive Picklist'!E:J,6,FALSE)= "kWh Saved","Contact ConEd",VLOOKUP(B202,'Measure&amp;Incentive Picklist'!E:J,5,FALSE)*E202*I202))</f>
        <v/>
      </c>
      <c r="R202" s="65">
        <f t="shared" si="24"/>
        <v>0</v>
      </c>
      <c r="S202" s="65">
        <f t="shared" si="25"/>
        <v>0</v>
      </c>
      <c r="T202" s="65">
        <f t="shared" si="28"/>
        <v>0</v>
      </c>
    </row>
    <row r="203" spans="1:20" x14ac:dyDescent="0.25">
      <c r="A203" s="66">
        <f t="shared" si="26"/>
        <v>196</v>
      </c>
      <c r="B203" s="69"/>
      <c r="C203" s="66" t="e">
        <f>VLOOKUP(B203,'Measure&amp;Incentive Picklist'!E:J,2,FALSE)</f>
        <v>#N/A</v>
      </c>
      <c r="D203" s="69"/>
      <c r="E203" s="70"/>
      <c r="F203" s="88" t="e">
        <f>VLOOKUP(B203,'Measure&amp;Incentive Picklist'!E$158:K$167,7,FALSE)</f>
        <v>#N/A</v>
      </c>
      <c r="G203" s="88" t="e">
        <f>VLOOKUP(B203,'VFD picklist - Active'!J$17:K$26,2,FALSE)</f>
        <v>#N/A</v>
      </c>
      <c r="H203" s="73"/>
      <c r="I203" s="70"/>
      <c r="J203" s="78"/>
      <c r="K203" s="69"/>
      <c r="L203" s="69"/>
      <c r="M203" s="71"/>
      <c r="N203" s="71"/>
      <c r="O203" s="72" t="str">
        <f t="shared" si="27"/>
        <v/>
      </c>
      <c r="P203" s="126" t="str">
        <f>IF(B203="","",IF(VLOOKUP(B203,'Measure&amp;Incentive Picklist'!E:J,6,FALSE)= "kWh Saved","Contact ConEd",VLOOKUP(B203,'Measure&amp;Incentive Picklist'!E:J,5,FALSE)*E203*I203))</f>
        <v/>
      </c>
      <c r="R203" s="65">
        <f t="shared" si="24"/>
        <v>0</v>
      </c>
      <c r="S203" s="65">
        <f t="shared" si="25"/>
        <v>0</v>
      </c>
      <c r="T203" s="65">
        <f t="shared" si="28"/>
        <v>0</v>
      </c>
    </row>
    <row r="204" spans="1:20" x14ac:dyDescent="0.25">
      <c r="A204" s="66">
        <f t="shared" si="26"/>
        <v>197</v>
      </c>
      <c r="B204" s="69"/>
      <c r="C204" s="66" t="e">
        <f>VLOOKUP(B204,'Measure&amp;Incentive Picklist'!E:J,2,FALSE)</f>
        <v>#N/A</v>
      </c>
      <c r="D204" s="69"/>
      <c r="E204" s="70"/>
      <c r="F204" s="88" t="e">
        <f>VLOOKUP(B204,'Measure&amp;Incentive Picklist'!E$158:K$167,7,FALSE)</f>
        <v>#N/A</v>
      </c>
      <c r="G204" s="88" t="e">
        <f>VLOOKUP(B204,'VFD picklist - Active'!J$17:K$26,2,FALSE)</f>
        <v>#N/A</v>
      </c>
      <c r="H204" s="73"/>
      <c r="I204" s="70"/>
      <c r="J204" s="78"/>
      <c r="K204" s="69"/>
      <c r="L204" s="69"/>
      <c r="M204" s="71"/>
      <c r="N204" s="71"/>
      <c r="O204" s="72" t="str">
        <f t="shared" si="27"/>
        <v/>
      </c>
      <c r="P204" s="126" t="str">
        <f>IF(B204="","",IF(VLOOKUP(B204,'Measure&amp;Incentive Picklist'!E:J,6,FALSE)= "kWh Saved","Contact ConEd",VLOOKUP(B204,'Measure&amp;Incentive Picklist'!E:J,5,FALSE)*E204*I204))</f>
        <v/>
      </c>
      <c r="R204" s="65">
        <f t="shared" si="24"/>
        <v>0</v>
      </c>
      <c r="S204" s="65">
        <f t="shared" si="25"/>
        <v>0</v>
      </c>
      <c r="T204" s="65">
        <f t="shared" si="28"/>
        <v>0</v>
      </c>
    </row>
    <row r="205" spans="1:20" x14ac:dyDescent="0.25">
      <c r="A205" s="66">
        <f t="shared" si="26"/>
        <v>198</v>
      </c>
      <c r="B205" s="69"/>
      <c r="C205" s="66" t="e">
        <f>VLOOKUP(B205,'Measure&amp;Incentive Picklist'!E:J,2,FALSE)</f>
        <v>#N/A</v>
      </c>
      <c r="D205" s="69"/>
      <c r="E205" s="70"/>
      <c r="F205" s="88" t="e">
        <f>VLOOKUP(B205,'Measure&amp;Incentive Picklist'!E$158:K$167,7,FALSE)</f>
        <v>#N/A</v>
      </c>
      <c r="G205" s="88" t="e">
        <f>VLOOKUP(B205,'VFD picklist - Active'!J$17:K$26,2,FALSE)</f>
        <v>#N/A</v>
      </c>
      <c r="H205" s="73"/>
      <c r="I205" s="70"/>
      <c r="J205" s="78"/>
      <c r="K205" s="69"/>
      <c r="L205" s="69"/>
      <c r="M205" s="71"/>
      <c r="N205" s="71"/>
      <c r="O205" s="72" t="str">
        <f t="shared" si="27"/>
        <v/>
      </c>
      <c r="P205" s="126" t="str">
        <f>IF(B205="","",IF(VLOOKUP(B205,'Measure&amp;Incentive Picklist'!E:J,6,FALSE)= "kWh Saved","Contact ConEd",VLOOKUP(B205,'Measure&amp;Incentive Picklist'!E:J,5,FALSE)*E205*I205))</f>
        <v/>
      </c>
      <c r="R205" s="65">
        <f t="shared" si="24"/>
        <v>0</v>
      </c>
      <c r="S205" s="65">
        <f t="shared" si="25"/>
        <v>0</v>
      </c>
      <c r="T205" s="65">
        <f t="shared" si="28"/>
        <v>0</v>
      </c>
    </row>
    <row r="206" spans="1:20" x14ac:dyDescent="0.25">
      <c r="A206" s="66">
        <f t="shared" si="26"/>
        <v>199</v>
      </c>
      <c r="B206" s="69"/>
      <c r="C206" s="66" t="e">
        <f>VLOOKUP(B206,'Measure&amp;Incentive Picklist'!E:J,2,FALSE)</f>
        <v>#N/A</v>
      </c>
      <c r="D206" s="69"/>
      <c r="E206" s="70"/>
      <c r="F206" s="88" t="e">
        <f>VLOOKUP(B206,'Measure&amp;Incentive Picklist'!E$158:K$167,7,FALSE)</f>
        <v>#N/A</v>
      </c>
      <c r="G206" s="88" t="e">
        <f>VLOOKUP(B206,'VFD picklist - Active'!J$17:K$26,2,FALSE)</f>
        <v>#N/A</v>
      </c>
      <c r="H206" s="73"/>
      <c r="I206" s="70"/>
      <c r="J206" s="78"/>
      <c r="K206" s="69"/>
      <c r="L206" s="69"/>
      <c r="M206" s="71"/>
      <c r="N206" s="71"/>
      <c r="O206" s="72" t="str">
        <f t="shared" si="27"/>
        <v/>
      </c>
      <c r="P206" s="126" t="str">
        <f>IF(B206="","",IF(VLOOKUP(B206,'Measure&amp;Incentive Picklist'!E:J,6,FALSE)= "kWh Saved","Contact ConEd",VLOOKUP(B206,'Measure&amp;Incentive Picklist'!E:J,5,FALSE)*E206*I206))</f>
        <v/>
      </c>
      <c r="R206" s="65">
        <f t="shared" si="24"/>
        <v>0</v>
      </c>
      <c r="S206" s="65">
        <f t="shared" si="25"/>
        <v>0</v>
      </c>
      <c r="T206" s="65">
        <f t="shared" si="28"/>
        <v>0</v>
      </c>
    </row>
    <row r="207" spans="1:20" x14ac:dyDescent="0.25">
      <c r="A207" s="66">
        <f t="shared" si="26"/>
        <v>200</v>
      </c>
      <c r="B207" s="69"/>
      <c r="C207" s="66" t="e">
        <f>VLOOKUP(B207,'Measure&amp;Incentive Picklist'!E:J,2,FALSE)</f>
        <v>#N/A</v>
      </c>
      <c r="D207" s="69"/>
      <c r="E207" s="70"/>
      <c r="F207" s="88" t="e">
        <f>VLOOKUP(B207,'Measure&amp;Incentive Picklist'!E$158:K$167,7,FALSE)</f>
        <v>#N/A</v>
      </c>
      <c r="G207" s="88" t="e">
        <f>VLOOKUP(B207,'VFD picklist - Active'!J$17:K$26,2,FALSE)</f>
        <v>#N/A</v>
      </c>
      <c r="H207" s="73"/>
      <c r="I207" s="70"/>
      <c r="J207" s="78"/>
      <c r="K207" s="69"/>
      <c r="L207" s="69"/>
      <c r="M207" s="71"/>
      <c r="N207" s="71"/>
      <c r="O207" s="72" t="str">
        <f t="shared" si="27"/>
        <v/>
      </c>
      <c r="P207" s="126" t="str">
        <f>IF(B207="","",IF(VLOOKUP(B207,'Measure&amp;Incentive Picklist'!E:J,6,FALSE)= "kWh Saved","Contact ConEd",VLOOKUP(B207,'Measure&amp;Incentive Picklist'!E:J,5,FALSE)*E207*I207))</f>
        <v/>
      </c>
      <c r="R207" s="65">
        <f t="shared" si="24"/>
        <v>0</v>
      </c>
      <c r="S207" s="65">
        <f t="shared" si="25"/>
        <v>0</v>
      </c>
      <c r="T207" s="65">
        <f t="shared" si="28"/>
        <v>0</v>
      </c>
    </row>
    <row r="208" spans="1:20" x14ac:dyDescent="0.25">
      <c r="R208" s="65">
        <f>SUM(R8:R207)</f>
        <v>0</v>
      </c>
      <c r="S208" s="65">
        <f>SUM(S8:S207)</f>
        <v>0</v>
      </c>
      <c r="T208" s="65">
        <f>SUM(T8:T207)</f>
        <v>0</v>
      </c>
    </row>
  </sheetData>
  <sheetProtection algorithmName="SHA-512" hashValue="Auvy/0SncHG6AgcDzlgK9x4jgnXtcglfd+kAKfwuvytR4+PsL/1QM4IY6Aa26iqoSeIElLYw0NbzrReErXf/xw==" saltValue="YTeVJlnBMGdAKb6pR6+Wsw==" spinCount="100000" sheet="1" selectLockedCells="1" sort="0" autoFilter="0"/>
  <autoFilter ref="A6:Q6" xr:uid="{00000000-0009-0000-0000-000019000000}"/>
  <mergeCells count="4">
    <mergeCell ref="R6:S6"/>
    <mergeCell ref="A5:B5"/>
    <mergeCell ref="E5:F5"/>
    <mergeCell ref="I2:M3"/>
  </mergeCells>
  <conditionalFormatting sqref="D8:D207">
    <cfRule type="expression" dxfId="247" priority="27">
      <formula>AND(B8&gt;0,D8="")</formula>
    </cfRule>
  </conditionalFormatting>
  <conditionalFormatting sqref="Q6">
    <cfRule type="containsErrors" dxfId="246" priority="26">
      <formula>ISERROR(Q6)</formula>
    </cfRule>
  </conditionalFormatting>
  <conditionalFormatting sqref="C8:C207">
    <cfRule type="containsErrors" dxfId="245" priority="24">
      <formula>ISERROR(C8)</formula>
    </cfRule>
  </conditionalFormatting>
  <conditionalFormatting sqref="D7">
    <cfRule type="containsErrors" dxfId="244" priority="23">
      <formula>ISERROR(D7)</formula>
    </cfRule>
  </conditionalFormatting>
  <conditionalFormatting sqref="C7">
    <cfRule type="containsErrors" dxfId="243" priority="22">
      <formula>ISERROR(C7)</formula>
    </cfRule>
  </conditionalFormatting>
  <conditionalFormatting sqref="F8:H207">
    <cfRule type="containsErrors" dxfId="242" priority="18">
      <formula>ISERROR(F8)</formula>
    </cfRule>
  </conditionalFormatting>
  <conditionalFormatting sqref="E8:E207">
    <cfRule type="expression" dxfId="241" priority="14">
      <formula>AND(B8&gt;0,E8="")</formula>
    </cfRule>
  </conditionalFormatting>
  <conditionalFormatting sqref="I8:I207">
    <cfRule type="expression" dxfId="240" priority="13">
      <formula>AND(B8&gt;0,I8="")</formula>
    </cfRule>
  </conditionalFormatting>
  <conditionalFormatting sqref="J8:J207">
    <cfRule type="expression" dxfId="239" priority="12">
      <formula>AND(B8&gt;0,J8="")</formula>
    </cfRule>
  </conditionalFormatting>
  <conditionalFormatting sqref="K8:K207">
    <cfRule type="expression" dxfId="238" priority="11">
      <formula>AND(B8&gt;0,K8="")</formula>
    </cfRule>
  </conditionalFormatting>
  <conditionalFormatting sqref="L8:L207">
    <cfRule type="expression" dxfId="237" priority="10">
      <formula>AND(B8&gt;0,L8="")</formula>
    </cfRule>
  </conditionalFormatting>
  <conditionalFormatting sqref="M8:M207">
    <cfRule type="expression" dxfId="236" priority="9">
      <formula>AND(B8&gt;0,M8="")</formula>
    </cfRule>
  </conditionalFormatting>
  <conditionalFormatting sqref="N8:N207">
    <cfRule type="expression" dxfId="235" priority="8">
      <formula>AND(B8&gt;0,N8="")</formula>
    </cfRule>
  </conditionalFormatting>
  <conditionalFormatting sqref="O8:O207">
    <cfRule type="containsErrors" dxfId="234" priority="7">
      <formula>ISERROR(O8)</formula>
    </cfRule>
  </conditionalFormatting>
  <conditionalFormatting sqref="P8:P207">
    <cfRule type="containsErrors" dxfId="233" priority="6">
      <formula>ISERROR(P8)</formula>
    </cfRule>
  </conditionalFormatting>
  <conditionalFormatting sqref="E5">
    <cfRule type="expression" dxfId="232" priority="3">
      <formula>E5="Error in Project Costs - please correct"</formula>
    </cfRule>
  </conditionalFormatting>
  <dataValidations count="4">
    <dataValidation type="list" allowBlank="1" showInputMessage="1" showErrorMessage="1" sqref="J8:J207" xr:uid="{00000000-0002-0000-1900-000000000000}">
      <formula1>INDIRECT(G8)</formula1>
    </dataValidation>
    <dataValidation type="textLength" operator="lessThanOrEqual" allowBlank="1" showInputMessage="1" showErrorMessage="1" errorTitle="Maximum Character Limit" error="Please enter less than 50 characters. " sqref="L8:L207" xr:uid="{00000000-0002-0000-1900-000001000000}">
      <formula1>50</formula1>
    </dataValidation>
    <dataValidation type="list" allowBlank="1" showInputMessage="1" showErrorMessage="1" sqref="J7" xr:uid="{00000000-0002-0000-1900-000002000000}">
      <formula1>INDIRECT(#REF!)</formula1>
    </dataValidation>
    <dataValidation type="list" allowBlank="1" showInputMessage="1" showErrorMessage="1" sqref="H7:H207" xr:uid="{D1A1B140-2440-442B-9232-D34E8C2F4FDE}">
      <formula1>ListExistingVFD_Dropdown</formula1>
    </dataValidation>
  </dataValidations>
  <hyperlinks>
    <hyperlink ref="A5" location="'Project Summary'!B9" tooltip="Back to Project Summary" display="Back to Project Summary" xr:uid="{00000000-0004-0000-1900-000000000000}"/>
  </hyperlinks>
  <pageMargins left="0.7" right="0.7" top="0.75" bottom="0.75" header="0.3" footer="0.3"/>
  <pageSetup orientation="portrait" r:id="rId1"/>
  <headerFooter>
    <oddFooter>&amp;C_x000D_&amp;1#&amp;"Calibri"&amp;22&amp;K0073CF INTERNAL</oddFooter>
  </headerFooter>
  <extLst>
    <ext xmlns:x14="http://schemas.microsoft.com/office/spreadsheetml/2009/9/main" uri="{78C0D931-6437-407d-A8EE-F0AAD7539E65}">
      <x14:conditionalFormattings>
        <x14:conditionalFormatting xmlns:xm="http://schemas.microsoft.com/office/excel/2006/main">
          <x14:cfRule type="containsErrors" priority="16" id="{14B56106-F8A1-47C7-BC83-EDAA21155DCD}">
            <xm:f>ISERROR('https://consolidatededison.sharepoint.com/Users/GolinoC/Desktop/Coned/Corp/Users/smithna/Desktop/C&amp;I Reference Material/[Con-Edison-CI-Electric-Tool-v1.2.xlsx]Lighting - By Fixture Code'!#REF!)</xm:f>
            <x14:dxf>
              <font>
                <color theme="0"/>
              </font>
            </x14:dxf>
          </x14:cfRule>
          <xm:sqref>K6:O6</xm:sqref>
        </x14:conditionalFormatting>
        <x14:conditionalFormatting xmlns:xm="http://schemas.microsoft.com/office/excel/2006/main">
          <x14:cfRule type="containsErrors" priority="15" id="{25ABC5E8-A169-489E-BEA4-0DA4CF88CFD2}">
            <xm:f>ISERROR('https://consolidatededison.sharepoint.com/Users/GolinoC/Desktop/coned/corp/Users/smithna/AppData/Local/Temp/[Con Edison CI Gas Tool v1.2.xlsx]Pre Rinse Spray Valve'!#REF!)</xm:f>
            <x14:dxf>
              <font>
                <color theme="0"/>
              </font>
            </x14:dxf>
          </x14:cfRule>
          <xm:sqref>K5:N5</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00000000-0002-0000-1900-000003000000}">
          <x14:formula1>
            <xm:f>'C:\Users\smithna\Desktop\C&amp;I Reference Material\[Con-Edison-CI-Electric-Tool-v1.2.xlsx]Measure Name'!#REF!</xm:f>
          </x14:formula1>
          <xm:sqref>B7</xm:sqref>
        </x14:dataValidation>
        <x14:dataValidation type="list" allowBlank="1" showInputMessage="1" showErrorMessage="1" xr:uid="{00000000-0002-0000-1900-000004000000}">
          <x14:formula1>
            <xm:f>'Measure&amp;Incentive Picklist'!$E$158:$E$167</xm:f>
          </x14:formula1>
          <xm:sqref>B8:B207</xm:sqref>
        </x14:dataValidation>
      </x14:dataValidation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
  <dimension ref="A1:AI208"/>
  <sheetViews>
    <sheetView zoomScale="90" zoomScaleNormal="90" workbookViewId="0">
      <pane xSplit="5" ySplit="7" topLeftCell="F8" activePane="bottomRight" state="frozen"/>
      <selection pane="topRight" activeCell="F38" sqref="F38"/>
      <selection pane="bottomLeft" activeCell="F38" sqref="F38"/>
      <selection pane="bottomRight" activeCell="B8" sqref="B8"/>
    </sheetView>
  </sheetViews>
  <sheetFormatPr defaultColWidth="9.140625" defaultRowHeight="15" x14ac:dyDescent="0.25"/>
  <cols>
    <col min="1" max="1" width="8.85546875" style="65" customWidth="1"/>
    <col min="2" max="2" width="33.85546875" style="65" customWidth="1"/>
    <col min="3" max="3" width="60.140625" style="65" customWidth="1"/>
    <col min="4" max="4" width="34" style="66" hidden="1" customWidth="1"/>
    <col min="5" max="5" width="35" style="65" customWidth="1"/>
    <col min="6" max="6" width="12.85546875" style="66" customWidth="1"/>
    <col min="7" max="7" width="31" style="65" hidden="1" customWidth="1"/>
    <col min="8" max="8" width="31.42578125" style="107" customWidth="1"/>
    <col min="9" max="10" width="26.85546875" style="88" hidden="1" customWidth="1"/>
    <col min="11" max="11" width="14.42578125" style="66" customWidth="1"/>
    <col min="12" max="12" width="17.140625" style="66" customWidth="1"/>
    <col min="13" max="13" width="19.140625" style="66" customWidth="1"/>
    <col min="14" max="14" width="37.42578125" style="65" customWidth="1"/>
    <col min="15" max="16" width="15.140625" style="65" hidden="1" customWidth="1"/>
    <col min="17" max="17" width="18.140625" style="65" customWidth="1"/>
    <col min="18" max="18" width="16" style="65" hidden="1" customWidth="1"/>
    <col min="19" max="19" width="20.140625" style="65" bestFit="1" customWidth="1"/>
    <col min="20" max="20" width="21.140625" style="65" bestFit="1" customWidth="1"/>
    <col min="21" max="21" width="17.42578125" style="72" customWidth="1"/>
    <col min="22" max="23" width="18.140625" style="72" customWidth="1"/>
    <col min="24" max="24" width="19.140625" style="72" bestFit="1" customWidth="1"/>
    <col min="25" max="25" width="61.85546875" style="65" customWidth="1"/>
    <col min="26" max="26" width="12.85546875" style="65" hidden="1" customWidth="1"/>
    <col min="27" max="27" width="14.140625" style="65" hidden="1" customWidth="1"/>
    <col min="28" max="28" width="17.85546875" style="65" hidden="1" customWidth="1"/>
    <col min="29" max="29" width="39.140625" style="65" hidden="1" customWidth="1"/>
    <col min="30" max="31" width="15" style="65" hidden="1" customWidth="1"/>
    <col min="32" max="33" width="39.140625" style="65" hidden="1" customWidth="1"/>
    <col min="34" max="34" width="26.5703125" style="65" customWidth="1"/>
    <col min="35" max="35" width="19.85546875" style="65" customWidth="1"/>
    <col min="36" max="16384" width="9.140625" style="65"/>
  </cols>
  <sheetData>
    <row r="1" spans="1:35" x14ac:dyDescent="0.25">
      <c r="A1" s="96" t="s">
        <v>104</v>
      </c>
      <c r="B1" s="96"/>
      <c r="C1" s="86">
        <f>Acct_No</f>
        <v>0</v>
      </c>
    </row>
    <row r="2" spans="1:35" x14ac:dyDescent="0.25">
      <c r="A2" s="96" t="s">
        <v>111</v>
      </c>
      <c r="B2" s="96"/>
      <c r="C2" s="434">
        <f>SiteAddress</f>
        <v>0</v>
      </c>
    </row>
    <row r="3" spans="1:35" x14ac:dyDescent="0.25">
      <c r="A3" s="100"/>
      <c r="C3" s="87"/>
    </row>
    <row r="4" spans="1:35" ht="23.25" x14ac:dyDescent="0.25">
      <c r="A4" s="103" t="s">
        <v>58</v>
      </c>
    </row>
    <row r="5" spans="1:35" ht="23.25" customHeight="1" thickBot="1" x14ac:dyDescent="0.3">
      <c r="A5" s="543" t="s">
        <v>121</v>
      </c>
      <c r="B5" s="543"/>
      <c r="C5" s="99" t="s">
        <v>11</v>
      </c>
      <c r="E5" s="248" t="str">
        <f>IF(AB208&gt;=1,"Error in Project Costs - please correct",IF(AD208&gt;=1,"Error in HVAC type - please correct",""))</f>
        <v/>
      </c>
      <c r="F5" s="248"/>
      <c r="G5" s="66"/>
      <c r="H5" s="109"/>
      <c r="N5" s="66"/>
      <c r="Q5" s="66"/>
      <c r="R5" s="66"/>
      <c r="S5" s="66"/>
      <c r="T5" s="66"/>
      <c r="U5" s="66"/>
      <c r="V5" s="80"/>
      <c r="W5" s="80"/>
    </row>
    <row r="6" spans="1:35" ht="48" customHeight="1" thickBot="1" x14ac:dyDescent="0.3">
      <c r="A6" s="91" t="s">
        <v>123</v>
      </c>
      <c r="B6" s="92" t="s">
        <v>483</v>
      </c>
      <c r="C6" s="92" t="s">
        <v>247</v>
      </c>
      <c r="D6" s="92" t="s">
        <v>129</v>
      </c>
      <c r="E6" s="67" t="s">
        <v>130</v>
      </c>
      <c r="F6" s="67" t="s">
        <v>263</v>
      </c>
      <c r="G6" s="67" t="s">
        <v>312</v>
      </c>
      <c r="H6" s="110" t="s">
        <v>441</v>
      </c>
      <c r="I6" s="101" t="s">
        <v>470</v>
      </c>
      <c r="J6" s="101" t="s">
        <v>471</v>
      </c>
      <c r="K6" s="67" t="s">
        <v>314</v>
      </c>
      <c r="L6" s="67" t="s">
        <v>484</v>
      </c>
      <c r="M6" s="67" t="s">
        <v>485</v>
      </c>
      <c r="N6" s="67" t="s">
        <v>136</v>
      </c>
      <c r="O6" s="67" t="s">
        <v>137</v>
      </c>
      <c r="P6" s="67" t="s">
        <v>317</v>
      </c>
      <c r="Q6" s="67" t="s">
        <v>138</v>
      </c>
      <c r="R6" s="67" t="s">
        <v>318</v>
      </c>
      <c r="S6" s="67" t="s">
        <v>144</v>
      </c>
      <c r="T6" s="67" t="s">
        <v>145</v>
      </c>
      <c r="U6" s="81" t="s">
        <v>146</v>
      </c>
      <c r="V6" s="81" t="s">
        <v>147</v>
      </c>
      <c r="W6" s="81" t="s">
        <v>253</v>
      </c>
      <c r="X6" s="81" t="s">
        <v>149</v>
      </c>
      <c r="Y6" s="93" t="s">
        <v>97</v>
      </c>
      <c r="Z6" s="538" t="s">
        <v>152</v>
      </c>
      <c r="AA6" s="539"/>
      <c r="AC6" s="65" t="s">
        <v>319</v>
      </c>
    </row>
    <row r="7" spans="1:35" s="111" customFormat="1" ht="15.75" x14ac:dyDescent="0.25">
      <c r="A7" s="75">
        <v>0</v>
      </c>
      <c r="B7" s="68" t="s">
        <v>486</v>
      </c>
      <c r="C7" s="68" t="s">
        <v>487</v>
      </c>
      <c r="D7" s="75" t="str">
        <f>VLOOKUP(C7,'Measure&amp;Incentive Picklist'!E:J,2,FALSE)</f>
        <v>HVAC000034</v>
      </c>
      <c r="E7" s="68" t="s">
        <v>311</v>
      </c>
      <c r="F7" s="75">
        <v>1</v>
      </c>
      <c r="G7" s="68" t="s">
        <v>488</v>
      </c>
      <c r="H7" s="219">
        <v>1</v>
      </c>
      <c r="I7" s="68"/>
      <c r="J7" s="68"/>
      <c r="K7" s="75">
        <v>70</v>
      </c>
      <c r="L7" s="75">
        <v>0.6</v>
      </c>
      <c r="M7" s="75">
        <v>0.8</v>
      </c>
      <c r="N7" s="68" t="s">
        <v>239</v>
      </c>
      <c r="O7" s="68" t="str">
        <f>VLOOKUP(N7,'HVAC Picklist'!$A$2:$C$61,3,FALSE)</f>
        <v>Dormitory_H</v>
      </c>
      <c r="P7" s="68" t="str">
        <f>VLOOKUP(N7,'HVAC Picklist'!$A$2:$D$61,4,FALSE)</f>
        <v>Large_V</v>
      </c>
      <c r="Q7" s="68" t="s">
        <v>321</v>
      </c>
      <c r="R7" s="68" t="s">
        <v>322</v>
      </c>
      <c r="S7" s="68" t="s">
        <v>163</v>
      </c>
      <c r="T7" s="68" t="s">
        <v>164</v>
      </c>
      <c r="U7" s="82">
        <v>1000</v>
      </c>
      <c r="V7" s="82">
        <v>5000</v>
      </c>
      <c r="W7" s="82">
        <f>$U7+$V7</f>
        <v>6000</v>
      </c>
      <c r="X7" s="95" t="str">
        <f>IF(ISTEXT(C7),"Contact ConEd","")</f>
        <v>Contact ConEd</v>
      </c>
      <c r="Y7" s="68" t="s">
        <v>165</v>
      </c>
      <c r="Z7" s="111" t="s">
        <v>272</v>
      </c>
      <c r="AA7" s="111" t="s">
        <v>167</v>
      </c>
      <c r="AB7" s="111" t="s">
        <v>273</v>
      </c>
      <c r="AC7" s="111" t="s">
        <v>323</v>
      </c>
      <c r="AD7" s="111" t="s">
        <v>411</v>
      </c>
      <c r="AF7" s="211"/>
      <c r="AG7" s="211"/>
    </row>
    <row r="8" spans="1:35" ht="15.75" customHeight="1" x14ac:dyDescent="0.25">
      <c r="A8" s="66">
        <v>1</v>
      </c>
      <c r="B8" s="69"/>
      <c r="C8" s="78"/>
      <c r="D8" s="66" t="e">
        <f>VLOOKUP(C8,'Measure&amp;Incentive Picklist'!E:J,2,FALSE)</f>
        <v>#N/A</v>
      </c>
      <c r="E8" s="79"/>
      <c r="F8" s="70"/>
      <c r="G8" s="216" t="str">
        <f>IF(B8="","",VLOOKUP(B8,'HVAC Picklist'!H$3:J$4,3,FALSE))</f>
        <v/>
      </c>
      <c r="H8" s="222"/>
      <c r="I8" s="224" t="str">
        <f>IF('Project Summary'!$D$9-H8 = 'Project Summary'!$D$9, "", ('Project Summary'!$D$9-H8)/365)</f>
        <v/>
      </c>
      <c r="J8" s="223" t="str">
        <f>IF(OR(C8="",H8=""),"",IF(I8&gt;=VLOOKUP(C8,'Measure&amp;Incentive Picklist'!E:N,8,FALSE)*1.25,"Special Circumstance",IF(AND(I8&gt;VLOOKUP(C8,'Measure&amp;Incentive Picklist'!E:N,8,FALSE),I8&lt;VLOOKUP(C8,'Measure&amp;Incentive Picklist'!E:N,8,FALSE)*1.25),"Normal Replacement",IF(AND(I8&lt;VLOOKUP(C8,'Measure&amp;Incentive Picklist'!E:N,8,FALSE),I8&gt;0),"Early Replacement",IF(I8=0,"Normal Replacement","")))))</f>
        <v/>
      </c>
      <c r="K8" s="70"/>
      <c r="L8" s="70"/>
      <c r="M8" s="70"/>
      <c r="N8" s="69"/>
      <c r="O8" s="65" t="e">
        <f>VLOOKUP(N8,'HVAC Picklist'!$A$2:$C$61,3,FALSE)</f>
        <v>#N/A</v>
      </c>
      <c r="P8" s="65" t="e">
        <f>VLOOKUP(N8,'HVAC Picklist'!$A$2:$D$61,4,FALSE)</f>
        <v>#N/A</v>
      </c>
      <c r="Q8" s="69"/>
      <c r="R8" s="78"/>
      <c r="S8" s="69"/>
      <c r="T8" s="69"/>
      <c r="U8" s="71"/>
      <c r="V8" s="71"/>
      <c r="W8" s="124" t="str">
        <f>IF(C8="","",$U8+$V8)</f>
        <v/>
      </c>
      <c r="X8" s="85" t="str">
        <f>IF(ISTEXT(C8),"Contact ConEd","")</f>
        <v/>
      </c>
      <c r="Y8" s="127"/>
      <c r="Z8" s="65">
        <f t="shared" ref="Z8:Z71" si="0">IF(OR(B8&gt;"",C8&gt;"",E8&gt;0,F8&gt;0,G8&gt;"",H8&gt;0,K8&gt;0,L8&gt;0,M8&gt;"",N8&gt;"",Q8&gt;"",R8&gt;0,S8&gt;0,T8&gt;0,U8&gt;0,V8&gt;0,Y8&gt;0),1,0)</f>
        <v>0</v>
      </c>
      <c r="AA8" s="65">
        <f>IF(AND(BB8&gt;0,ISERROR(Z8)),1,0)</f>
        <v>0</v>
      </c>
      <c r="AB8" s="65">
        <f>IF(ISERROR(W8),1,0)</f>
        <v>0</v>
      </c>
      <c r="AC8" s="65" t="s">
        <v>326</v>
      </c>
      <c r="AD8" s="188" t="str">
        <f t="shared" ref="AD8:AD71" si="1">IF(OR(AND(OR(N8=AF$8,N8=AF$9,N8=AF$10,N8=AF$11,N8=AF$12,N8=AF$13,N8=AF$14,N8=AF$15,N8=AF$16,N8=AF$17,N8=AF$18,N8=AF$19,N8=AF$20,N8=AF$21,N8=AF$22,N8=AF$23,N8=AF$24,N8=AF$25,N8=AF$26,N8=AF$27,N8=AF$28,N8=AF$29,N8=AF$30,N8=AF$31,N8=AF$32,N8=AF$33,N8=AF$34,N8=AF$35,N8=AF$36,N8=AF$37,N8=AF$38,N8=AF$39,N8=AF$40,N8=AF$41,N8=AF$42,N8=AF$43,N8=AF$44,N8=AF$45,N8=AF$46,N8=AF$47,N8=AF$48,N8=AF$49,N8=AF$50,N8=AF$51,N8=AF$52,N8=AF$53,),Q8=AG$12),AND(OR(N8=AF$54,N8=AF$55,N8=AF$56,N8=AF$57,N8=AF$58,N8=AF$59,N8=AF$60,N8=AF$61,N8=AF$62,N8=AF$63,N8=AF$64), OR(Q8=AG$8,Q8=AG$9,Q8=AG$10)),AND(OR(N8=AF$65,N8=AF$66),Q8=AG$12),AND(N8=AF$67,Q8=AG$11)),1,IF(OR(N8="",Q8=""),"","Error"))</f>
        <v/>
      </c>
      <c r="AE8" s="188"/>
      <c r="AF8" s="19" t="s">
        <v>173</v>
      </c>
      <c r="AG8" s="328" t="s">
        <v>159</v>
      </c>
      <c r="AH8" s="213"/>
    </row>
    <row r="9" spans="1:35" ht="15.75" x14ac:dyDescent="0.25">
      <c r="A9" s="66">
        <f>A8+1</f>
        <v>2</v>
      </c>
      <c r="B9" s="69"/>
      <c r="C9" s="78"/>
      <c r="D9" s="66" t="e">
        <f>VLOOKUP(C9,'Measure&amp;Incentive Picklist'!E:J,2,FALSE)</f>
        <v>#N/A</v>
      </c>
      <c r="E9" s="79"/>
      <c r="F9" s="70"/>
      <c r="G9" s="216" t="str">
        <f>IF(B9="","",VLOOKUP(B9,'HVAC Picklist'!H$3:J$4,3,FALSE))</f>
        <v/>
      </c>
      <c r="H9" s="222"/>
      <c r="I9" s="224" t="str">
        <f>IF('Project Summary'!$D$9-H9 = 'Project Summary'!$D$9, "", ('Project Summary'!$D$9-H9)/365)</f>
        <v/>
      </c>
      <c r="J9" s="223" t="str">
        <f>IF(OR(C9="",H9=""),"",IF(I9&gt;=VLOOKUP(C9,'Measure&amp;Incentive Picklist'!E:N,8,FALSE)*1.25,"Special Circumstance",IF(AND(I9&gt;VLOOKUP(C9,'Measure&amp;Incentive Picklist'!E:N,8,FALSE),I9&lt;VLOOKUP(C9,'Measure&amp;Incentive Picklist'!E:N,8,FALSE)*1.25),"Normal Replacement",IF(AND(I9&lt;VLOOKUP(C9,'Measure&amp;Incentive Picklist'!E:N,8,FALSE),I9&gt;0),"Early Replacement",IF(I9=0,"Normal Replacement","")))))</f>
        <v/>
      </c>
      <c r="K9" s="70"/>
      <c r="L9" s="70"/>
      <c r="M9" s="70"/>
      <c r="N9" s="69"/>
      <c r="O9" s="65" t="e">
        <f>VLOOKUP(N9,'HVAC Picklist'!$A$2:$C$61,3,FALSE)</f>
        <v>#N/A</v>
      </c>
      <c r="P9" s="65" t="e">
        <f>VLOOKUP(N9,'HVAC Picklist'!$A$2:$D$61,4,FALSE)</f>
        <v>#N/A</v>
      </c>
      <c r="Q9" s="69"/>
      <c r="R9" s="78"/>
      <c r="S9" s="69"/>
      <c r="T9" s="69"/>
      <c r="U9" s="71"/>
      <c r="V9" s="71"/>
      <c r="W9" s="124" t="str">
        <f t="shared" ref="W9:W72" si="2">IF(C9="","",$U9+$V9)</f>
        <v/>
      </c>
      <c r="X9" s="85" t="str">
        <f t="shared" ref="X9:X72" si="3">IF(ISTEXT(C9),"Contact ConEd","")</f>
        <v/>
      </c>
      <c r="Y9" s="127"/>
      <c r="Z9" s="65">
        <f t="shared" si="0"/>
        <v>0</v>
      </c>
      <c r="AA9" s="65">
        <f t="shared" ref="AA9:AA72" si="4">IF(AND(BB9&gt;0,ISERROR(Z9)),1,0)</f>
        <v>0</v>
      </c>
      <c r="AB9" s="65">
        <f t="shared" ref="AB9:AB72" si="5">IF(ISERROR(W9),1,0)</f>
        <v>0</v>
      </c>
      <c r="AC9" s="65" t="s">
        <v>328</v>
      </c>
      <c r="AD9" s="188" t="str">
        <f t="shared" si="1"/>
        <v/>
      </c>
      <c r="AE9" s="188"/>
      <c r="AF9" s="19" t="s">
        <v>175</v>
      </c>
      <c r="AG9" s="328" t="s">
        <v>187</v>
      </c>
      <c r="AH9" s="213"/>
      <c r="AI9" s="213"/>
    </row>
    <row r="10" spans="1:35" x14ac:dyDescent="0.25">
      <c r="A10" s="66">
        <f t="shared" ref="A10:A73" si="6">A9+1</f>
        <v>3</v>
      </c>
      <c r="B10" s="69"/>
      <c r="C10" s="78"/>
      <c r="D10" s="66" t="e">
        <f>VLOOKUP(C10,'Measure&amp;Incentive Picklist'!E:J,2,FALSE)</f>
        <v>#N/A</v>
      </c>
      <c r="E10" s="79"/>
      <c r="F10" s="70"/>
      <c r="G10" s="216" t="str">
        <f>IF(B10="","",VLOOKUP(B10,'HVAC Picklist'!H$3:J$4,3,FALSE))</f>
        <v/>
      </c>
      <c r="H10" s="222"/>
      <c r="I10" s="224" t="str">
        <f>IF('Project Summary'!$D$9-H10 = 'Project Summary'!$D$9, "", ('Project Summary'!$D$9-H10)/365)</f>
        <v/>
      </c>
      <c r="J10" s="223" t="str">
        <f>IF(OR(C10="",H10=""),"",IF(I10&gt;=VLOOKUP(C10,'Measure&amp;Incentive Picklist'!E:N,8,FALSE)*1.25,"Special Circumstance",IF(AND(I10&gt;VLOOKUP(C10,'Measure&amp;Incentive Picklist'!E:N,8,FALSE),I10&lt;VLOOKUP(C10,'Measure&amp;Incentive Picklist'!E:N,8,FALSE)*1.25),"Normal Replacement",IF(AND(I10&lt;VLOOKUP(C10,'Measure&amp;Incentive Picklist'!E:N,8,FALSE),I10&gt;0),"Early Replacement",IF(I10=0,"Normal Replacement","")))))</f>
        <v/>
      </c>
      <c r="K10" s="70"/>
      <c r="L10" s="70"/>
      <c r="M10" s="70"/>
      <c r="N10" s="69"/>
      <c r="O10" s="65" t="e">
        <f>VLOOKUP(N10,'HVAC Picklist'!$A$2:$C$61,3,FALSE)</f>
        <v>#N/A</v>
      </c>
      <c r="P10" s="65" t="e">
        <f>VLOOKUP(N10,'HVAC Picklist'!$A$2:$D$61,4,FALSE)</f>
        <v>#N/A</v>
      </c>
      <c r="Q10" s="69"/>
      <c r="R10" s="78"/>
      <c r="S10" s="69"/>
      <c r="T10" s="69"/>
      <c r="U10" s="71"/>
      <c r="V10" s="71"/>
      <c r="W10" s="124" t="str">
        <f t="shared" si="2"/>
        <v/>
      </c>
      <c r="X10" s="85" t="str">
        <f t="shared" si="3"/>
        <v/>
      </c>
      <c r="Y10" s="127"/>
      <c r="Z10" s="65">
        <f t="shared" si="0"/>
        <v>0</v>
      </c>
      <c r="AA10" s="65">
        <f t="shared" si="4"/>
        <v>0</v>
      </c>
      <c r="AB10" s="65">
        <f t="shared" si="5"/>
        <v>0</v>
      </c>
      <c r="AD10" s="188" t="str">
        <f t="shared" si="1"/>
        <v/>
      </c>
      <c r="AE10" s="188"/>
      <c r="AF10" s="19" t="s">
        <v>177</v>
      </c>
      <c r="AG10" s="328" t="s">
        <v>189</v>
      </c>
    </row>
    <row r="11" spans="1:35" x14ac:dyDescent="0.25">
      <c r="A11" s="66">
        <f t="shared" si="6"/>
        <v>4</v>
      </c>
      <c r="B11" s="69"/>
      <c r="C11" s="78"/>
      <c r="D11" s="66" t="e">
        <f>VLOOKUP(C11,'Measure&amp;Incentive Picklist'!E:J,2,FALSE)</f>
        <v>#N/A</v>
      </c>
      <c r="E11" s="79"/>
      <c r="F11" s="70"/>
      <c r="G11" s="216" t="str">
        <f>IF(B11="","",VLOOKUP(B11,'HVAC Picklist'!H$3:J$4,3,FALSE))</f>
        <v/>
      </c>
      <c r="H11" s="222"/>
      <c r="I11" s="224" t="str">
        <f>IF('Project Summary'!$D$9-H11 = 'Project Summary'!$D$9, "", ('Project Summary'!$D$9-H11)/365)</f>
        <v/>
      </c>
      <c r="J11" s="223" t="str">
        <f>IF(OR(C11="",H11=""),"",IF(I11&gt;=VLOOKUP(C11,'Measure&amp;Incentive Picklist'!E:N,8,FALSE)*1.25,"Special Circumstance",IF(AND(I11&gt;VLOOKUP(C11,'Measure&amp;Incentive Picklist'!E:N,8,FALSE),I11&lt;VLOOKUP(C11,'Measure&amp;Incentive Picklist'!E:N,8,FALSE)*1.25),"Normal Replacement",IF(AND(I11&lt;VLOOKUP(C11,'Measure&amp;Incentive Picklist'!E:N,8,FALSE),I11&gt;0),"Early Replacement",IF(I11=0,"Normal Replacement","")))))</f>
        <v/>
      </c>
      <c r="K11" s="70"/>
      <c r="L11" s="70"/>
      <c r="M11" s="70"/>
      <c r="N11" s="69"/>
      <c r="O11" s="65" t="e">
        <f>VLOOKUP(N11,'HVAC Picklist'!$A$2:$C$61,3,FALSE)</f>
        <v>#N/A</v>
      </c>
      <c r="P11" s="65" t="e">
        <f>VLOOKUP(N11,'HVAC Picklist'!$A$2:$D$61,4,FALSE)</f>
        <v>#N/A</v>
      </c>
      <c r="Q11" s="69"/>
      <c r="R11" s="78"/>
      <c r="S11" s="69"/>
      <c r="T11" s="69"/>
      <c r="U11" s="71"/>
      <c r="V11" s="71"/>
      <c r="W11" s="124" t="str">
        <f t="shared" si="2"/>
        <v/>
      </c>
      <c r="X11" s="85" t="str">
        <f t="shared" si="3"/>
        <v/>
      </c>
      <c r="Y11" s="127"/>
      <c r="Z11" s="65">
        <f t="shared" si="0"/>
        <v>0</v>
      </c>
      <c r="AA11" s="65">
        <f t="shared" si="4"/>
        <v>0</v>
      </c>
      <c r="AB11" s="65">
        <f t="shared" si="5"/>
        <v>0</v>
      </c>
      <c r="AD11" s="188" t="str">
        <f t="shared" si="1"/>
        <v/>
      </c>
      <c r="AE11" s="188"/>
      <c r="AF11" s="19" t="s">
        <v>179</v>
      </c>
      <c r="AG11" s="330" t="s">
        <v>321</v>
      </c>
    </row>
    <row r="12" spans="1:35" x14ac:dyDescent="0.25">
      <c r="A12" s="66">
        <f t="shared" si="6"/>
        <v>5</v>
      </c>
      <c r="B12" s="69"/>
      <c r="C12" s="78"/>
      <c r="D12" s="66" t="e">
        <f>VLOOKUP(C12,'Measure&amp;Incentive Picklist'!E:J,2,FALSE)</f>
        <v>#N/A</v>
      </c>
      <c r="E12" s="79"/>
      <c r="F12" s="70"/>
      <c r="G12" s="216" t="str">
        <f>IF(B12="","",VLOOKUP(B12,'HVAC Picklist'!H$3:J$4,3,FALSE))</f>
        <v/>
      </c>
      <c r="H12" s="222"/>
      <c r="I12" s="224" t="str">
        <f>IF('Project Summary'!$D$9-H12 = 'Project Summary'!$D$9, "", ('Project Summary'!$D$9-H12)/365)</f>
        <v/>
      </c>
      <c r="J12" s="223" t="str">
        <f>IF(OR(C12="",H12=""),"",IF(I12&gt;=VLOOKUP(C12,'Measure&amp;Incentive Picklist'!E:N,8,FALSE)*1.25,"Special Circumstance",IF(AND(I12&gt;VLOOKUP(C12,'Measure&amp;Incentive Picklist'!E:N,8,FALSE),I12&lt;VLOOKUP(C12,'Measure&amp;Incentive Picklist'!E:N,8,FALSE)*1.25),"Normal Replacement",IF(AND(I12&lt;VLOOKUP(C12,'Measure&amp;Incentive Picklist'!E:N,8,FALSE),I12&gt;0),"Early Replacement",IF(I12=0,"Normal Replacement","")))))</f>
        <v/>
      </c>
      <c r="K12" s="70"/>
      <c r="L12" s="70"/>
      <c r="M12" s="70"/>
      <c r="N12" s="69"/>
      <c r="O12" s="65" t="e">
        <f>VLOOKUP(N12,'HVAC Picklist'!$A$2:$C$61,3,FALSE)</f>
        <v>#N/A</v>
      </c>
      <c r="P12" s="65" t="e">
        <f>VLOOKUP(N12,'HVAC Picklist'!$A$2:$D$61,4,FALSE)</f>
        <v>#N/A</v>
      </c>
      <c r="Q12" s="69"/>
      <c r="R12" s="78"/>
      <c r="S12" s="69"/>
      <c r="T12" s="69"/>
      <c r="U12" s="71"/>
      <c r="V12" s="71"/>
      <c r="W12" s="124" t="str">
        <f t="shared" si="2"/>
        <v/>
      </c>
      <c r="X12" s="85" t="str">
        <f t="shared" si="3"/>
        <v/>
      </c>
      <c r="Y12" s="127"/>
      <c r="Z12" s="65">
        <f t="shared" si="0"/>
        <v>0</v>
      </c>
      <c r="AA12" s="65">
        <f t="shared" si="4"/>
        <v>0</v>
      </c>
      <c r="AB12" s="65">
        <f t="shared" si="5"/>
        <v>0</v>
      </c>
      <c r="AD12" s="188" t="str">
        <f t="shared" si="1"/>
        <v/>
      </c>
      <c r="AE12" s="188"/>
      <c r="AF12" s="19" t="s">
        <v>181</v>
      </c>
      <c r="AG12" s="65" t="s">
        <v>412</v>
      </c>
    </row>
    <row r="13" spans="1:35" x14ac:dyDescent="0.25">
      <c r="A13" s="66">
        <f t="shared" si="6"/>
        <v>6</v>
      </c>
      <c r="B13" s="69"/>
      <c r="C13" s="78"/>
      <c r="D13" s="66" t="e">
        <f>VLOOKUP(C13,'Measure&amp;Incentive Picklist'!E:J,2,FALSE)</f>
        <v>#N/A</v>
      </c>
      <c r="E13" s="79"/>
      <c r="F13" s="70"/>
      <c r="G13" s="216" t="str">
        <f>IF(B13="","",VLOOKUP(B13,'HVAC Picklist'!H$3:J$4,3,FALSE))</f>
        <v/>
      </c>
      <c r="H13" s="222"/>
      <c r="I13" s="224" t="str">
        <f>IF('Project Summary'!$D$9-H13 = 'Project Summary'!$D$9, "", ('Project Summary'!$D$9-H13)/365)</f>
        <v/>
      </c>
      <c r="J13" s="223" t="str">
        <f>IF(OR(C13="",H13=""),"",IF(I13&gt;=VLOOKUP(C13,'Measure&amp;Incentive Picklist'!E:N,8,FALSE)*1.25,"Special Circumstance",IF(AND(I13&gt;VLOOKUP(C13,'Measure&amp;Incentive Picklist'!E:N,8,FALSE),I13&lt;VLOOKUP(C13,'Measure&amp;Incentive Picklist'!E:N,8,FALSE)*1.25),"Normal Replacement",IF(AND(I13&lt;VLOOKUP(C13,'Measure&amp;Incentive Picklist'!E:N,8,FALSE),I13&gt;0),"Early Replacement",IF(I13=0,"Normal Replacement","")))))</f>
        <v/>
      </c>
      <c r="K13" s="70"/>
      <c r="L13" s="70"/>
      <c r="M13" s="70"/>
      <c r="N13" s="69"/>
      <c r="O13" s="65" t="e">
        <f>VLOOKUP(N13,'HVAC Picklist'!$A$2:$C$61,3,FALSE)</f>
        <v>#N/A</v>
      </c>
      <c r="P13" s="65" t="e">
        <f>VLOOKUP(N13,'HVAC Picklist'!$A$2:$D$61,4,FALSE)</f>
        <v>#N/A</v>
      </c>
      <c r="Q13" s="69"/>
      <c r="R13" s="78"/>
      <c r="S13" s="69"/>
      <c r="T13" s="69"/>
      <c r="U13" s="71"/>
      <c r="V13" s="71"/>
      <c r="W13" s="124" t="str">
        <f t="shared" si="2"/>
        <v/>
      </c>
      <c r="X13" s="85" t="str">
        <f t="shared" si="3"/>
        <v/>
      </c>
      <c r="Y13" s="127"/>
      <c r="Z13" s="65">
        <f t="shared" si="0"/>
        <v>0</v>
      </c>
      <c r="AA13" s="65">
        <f t="shared" si="4"/>
        <v>0</v>
      </c>
      <c r="AB13" s="65">
        <f t="shared" si="5"/>
        <v>0</v>
      </c>
      <c r="AD13" s="188" t="str">
        <f t="shared" si="1"/>
        <v/>
      </c>
      <c r="AE13" s="188"/>
      <c r="AF13" s="19" t="s">
        <v>183</v>
      </c>
    </row>
    <row r="14" spans="1:35" x14ac:dyDescent="0.25">
      <c r="A14" s="66">
        <f t="shared" si="6"/>
        <v>7</v>
      </c>
      <c r="B14" s="69"/>
      <c r="C14" s="78"/>
      <c r="D14" s="66" t="e">
        <f>VLOOKUP(C14,'Measure&amp;Incentive Picklist'!E:J,2,FALSE)</f>
        <v>#N/A</v>
      </c>
      <c r="E14" s="79"/>
      <c r="F14" s="70"/>
      <c r="G14" s="216" t="str">
        <f>IF(B14="","",VLOOKUP(B14,'HVAC Picklist'!H$3:J$4,3,FALSE))</f>
        <v/>
      </c>
      <c r="H14" s="222"/>
      <c r="I14" s="224" t="str">
        <f>IF('Project Summary'!$D$9-H14 = 'Project Summary'!$D$9, "", ('Project Summary'!$D$9-H14)/365)</f>
        <v/>
      </c>
      <c r="J14" s="223" t="str">
        <f>IF(OR(C14="",H14=""),"",IF(I14&gt;=VLOOKUP(C14,'Measure&amp;Incentive Picklist'!E:N,8,FALSE)*1.25,"Special Circumstance",IF(AND(I14&gt;VLOOKUP(C14,'Measure&amp;Incentive Picklist'!E:N,8,FALSE),I14&lt;VLOOKUP(C14,'Measure&amp;Incentive Picklist'!E:N,8,FALSE)*1.25),"Normal Replacement",IF(AND(I14&lt;VLOOKUP(C14,'Measure&amp;Incentive Picklist'!E:N,8,FALSE),I14&gt;0),"Early Replacement",IF(I14=0,"Normal Replacement","")))))</f>
        <v/>
      </c>
      <c r="K14" s="70"/>
      <c r="L14" s="70"/>
      <c r="M14" s="70"/>
      <c r="N14" s="69"/>
      <c r="O14" s="65" t="e">
        <f>VLOOKUP(N14,'HVAC Picklist'!$A$2:$C$61,3,FALSE)</f>
        <v>#N/A</v>
      </c>
      <c r="P14" s="65" t="e">
        <f>VLOOKUP(N14,'HVAC Picklist'!$A$2:$D$61,4,FALSE)</f>
        <v>#N/A</v>
      </c>
      <c r="Q14" s="69"/>
      <c r="R14" s="78"/>
      <c r="S14" s="69"/>
      <c r="T14" s="69"/>
      <c r="U14" s="71"/>
      <c r="V14" s="71"/>
      <c r="W14" s="124" t="str">
        <f t="shared" si="2"/>
        <v/>
      </c>
      <c r="X14" s="85" t="str">
        <f t="shared" si="3"/>
        <v/>
      </c>
      <c r="Y14" s="127"/>
      <c r="Z14" s="65">
        <f t="shared" si="0"/>
        <v>0</v>
      </c>
      <c r="AA14" s="65">
        <f t="shared" si="4"/>
        <v>0</v>
      </c>
      <c r="AB14" s="65">
        <f t="shared" si="5"/>
        <v>0</v>
      </c>
      <c r="AD14" s="188" t="str">
        <f t="shared" si="1"/>
        <v/>
      </c>
      <c r="AE14" s="188"/>
      <c r="AF14" s="19" t="s">
        <v>185</v>
      </c>
    </row>
    <row r="15" spans="1:35" x14ac:dyDescent="0.25">
      <c r="A15" s="66">
        <f t="shared" si="6"/>
        <v>8</v>
      </c>
      <c r="B15" s="69"/>
      <c r="C15" s="78"/>
      <c r="D15" s="66" t="e">
        <f>VLOOKUP(C15,'Measure&amp;Incentive Picklist'!E:J,2,FALSE)</f>
        <v>#N/A</v>
      </c>
      <c r="E15" s="79"/>
      <c r="F15" s="70"/>
      <c r="G15" s="216" t="str">
        <f>IF(B15="","",VLOOKUP(B15,'HVAC Picklist'!H$3:J$4,3,FALSE))</f>
        <v/>
      </c>
      <c r="H15" s="222"/>
      <c r="I15" s="224" t="str">
        <f>IF('Project Summary'!$D$9-H15 = 'Project Summary'!$D$9, "", ('Project Summary'!$D$9-H15)/365)</f>
        <v/>
      </c>
      <c r="J15" s="223" t="str">
        <f>IF(OR(C15="",H15=""),"",IF(I15&gt;=VLOOKUP(C15,'Measure&amp;Incentive Picklist'!E:N,8,FALSE)*1.25,"Special Circumstance",IF(AND(I15&gt;VLOOKUP(C15,'Measure&amp;Incentive Picklist'!E:N,8,FALSE),I15&lt;VLOOKUP(C15,'Measure&amp;Incentive Picklist'!E:N,8,FALSE)*1.25),"Normal Replacement",IF(AND(I15&lt;VLOOKUP(C15,'Measure&amp;Incentive Picklist'!E:N,8,FALSE),I15&gt;0),"Early Replacement",IF(I15=0,"Normal Replacement","")))))</f>
        <v/>
      </c>
      <c r="K15" s="70"/>
      <c r="L15" s="70"/>
      <c r="M15" s="70"/>
      <c r="N15" s="69"/>
      <c r="O15" s="65" t="e">
        <f>VLOOKUP(N15,'HVAC Picklist'!$A$2:$C$61,3,FALSE)</f>
        <v>#N/A</v>
      </c>
      <c r="P15" s="65" t="e">
        <f>VLOOKUP(N15,'HVAC Picklist'!$A$2:$D$61,4,FALSE)</f>
        <v>#N/A</v>
      </c>
      <c r="Q15" s="69"/>
      <c r="R15" s="78"/>
      <c r="S15" s="69"/>
      <c r="T15" s="69"/>
      <c r="U15" s="71"/>
      <c r="V15" s="71"/>
      <c r="W15" s="124" t="str">
        <f t="shared" si="2"/>
        <v/>
      </c>
      <c r="X15" s="85" t="str">
        <f t="shared" si="3"/>
        <v/>
      </c>
      <c r="Y15" s="127"/>
      <c r="Z15" s="65">
        <f t="shared" si="0"/>
        <v>0</v>
      </c>
      <c r="AA15" s="65">
        <f t="shared" si="4"/>
        <v>0</v>
      </c>
      <c r="AB15" s="65">
        <f t="shared" si="5"/>
        <v>0</v>
      </c>
      <c r="AD15" s="188" t="str">
        <f t="shared" si="1"/>
        <v/>
      </c>
      <c r="AE15" s="188"/>
      <c r="AF15" s="19" t="s">
        <v>186</v>
      </c>
    </row>
    <row r="16" spans="1:35" x14ac:dyDescent="0.25">
      <c r="A16" s="66">
        <f t="shared" si="6"/>
        <v>9</v>
      </c>
      <c r="B16" s="69"/>
      <c r="C16" s="78"/>
      <c r="D16" s="66" t="e">
        <f>VLOOKUP(C16,'Measure&amp;Incentive Picklist'!E:J,2,FALSE)</f>
        <v>#N/A</v>
      </c>
      <c r="E16" s="79"/>
      <c r="F16" s="70"/>
      <c r="G16" s="216" t="str">
        <f>IF(B16="","",VLOOKUP(B16,'HVAC Picklist'!H$3:J$4,3,FALSE))</f>
        <v/>
      </c>
      <c r="H16" s="222"/>
      <c r="I16" s="224" t="str">
        <f>IF('Project Summary'!$D$9-H16 = 'Project Summary'!$D$9, "", ('Project Summary'!$D$9-H16)/365)</f>
        <v/>
      </c>
      <c r="J16" s="223" t="str">
        <f>IF(OR(C16="",H16=""),"",IF(I16&gt;=VLOOKUP(C16,'Measure&amp;Incentive Picklist'!E:N,8,FALSE)*1.25,"Special Circumstance",IF(AND(I16&gt;VLOOKUP(C16,'Measure&amp;Incentive Picklist'!E:N,8,FALSE),I16&lt;VLOOKUP(C16,'Measure&amp;Incentive Picklist'!E:N,8,FALSE)*1.25),"Normal Replacement",IF(AND(I16&lt;VLOOKUP(C16,'Measure&amp;Incentive Picklist'!E:N,8,FALSE),I16&gt;0),"Early Replacement",IF(I16=0,"Normal Replacement","")))))</f>
        <v/>
      </c>
      <c r="K16" s="70"/>
      <c r="L16" s="70"/>
      <c r="M16" s="70"/>
      <c r="N16" s="69"/>
      <c r="O16" s="65" t="e">
        <f>VLOOKUP(N16,'HVAC Picklist'!$A$2:$C$61,3,FALSE)</f>
        <v>#N/A</v>
      </c>
      <c r="P16" s="65" t="e">
        <f>VLOOKUP(N16,'HVAC Picklist'!$A$2:$D$61,4,FALSE)</f>
        <v>#N/A</v>
      </c>
      <c r="Q16" s="69"/>
      <c r="R16" s="78"/>
      <c r="S16" s="69"/>
      <c r="T16" s="69"/>
      <c r="U16" s="71"/>
      <c r="V16" s="71"/>
      <c r="W16" s="124" t="str">
        <f t="shared" si="2"/>
        <v/>
      </c>
      <c r="X16" s="85" t="str">
        <f t="shared" si="3"/>
        <v/>
      </c>
      <c r="Y16" s="127"/>
      <c r="Z16" s="65">
        <f t="shared" si="0"/>
        <v>0</v>
      </c>
      <c r="AA16" s="65">
        <f t="shared" si="4"/>
        <v>0</v>
      </c>
      <c r="AB16" s="65">
        <f t="shared" si="5"/>
        <v>0</v>
      </c>
      <c r="AD16" s="188" t="str">
        <f t="shared" si="1"/>
        <v/>
      </c>
      <c r="AE16" s="188"/>
      <c r="AF16" s="19" t="s">
        <v>188</v>
      </c>
    </row>
    <row r="17" spans="1:32" x14ac:dyDescent="0.25">
      <c r="A17" s="66">
        <f t="shared" si="6"/>
        <v>10</v>
      </c>
      <c r="B17" s="69"/>
      <c r="C17" s="78"/>
      <c r="D17" s="66" t="e">
        <f>VLOOKUP(C17,'Measure&amp;Incentive Picklist'!E:J,2,FALSE)</f>
        <v>#N/A</v>
      </c>
      <c r="E17" s="79"/>
      <c r="F17" s="70"/>
      <c r="G17" s="216" t="str">
        <f>IF(B17="","",VLOOKUP(B17,'HVAC Picklist'!H$3:J$4,3,FALSE))</f>
        <v/>
      </c>
      <c r="H17" s="222"/>
      <c r="I17" s="224" t="str">
        <f>IF('Project Summary'!$D$9-H17 = 'Project Summary'!$D$9, "", ('Project Summary'!$D$9-H17)/365)</f>
        <v/>
      </c>
      <c r="J17" s="223" t="str">
        <f>IF(OR(C17="",H17=""),"",IF(I17&gt;=VLOOKUP(C17,'Measure&amp;Incentive Picklist'!E:N,8,FALSE)*1.25,"Special Circumstance",IF(AND(I17&gt;VLOOKUP(C17,'Measure&amp;Incentive Picklist'!E:N,8,FALSE),I17&lt;VLOOKUP(C17,'Measure&amp;Incentive Picklist'!E:N,8,FALSE)*1.25),"Normal Replacement",IF(AND(I17&lt;VLOOKUP(C17,'Measure&amp;Incentive Picklist'!E:N,8,FALSE),I17&gt;0),"Early Replacement",IF(I17=0,"Normal Replacement","")))))</f>
        <v/>
      </c>
      <c r="K17" s="70"/>
      <c r="L17" s="70"/>
      <c r="M17" s="70"/>
      <c r="N17" s="69"/>
      <c r="O17" s="65" t="e">
        <f>VLOOKUP(N17,'HVAC Picklist'!$A$2:$C$61,3,FALSE)</f>
        <v>#N/A</v>
      </c>
      <c r="P17" s="65" t="e">
        <f>VLOOKUP(N17,'HVAC Picklist'!$A$2:$D$61,4,FALSE)</f>
        <v>#N/A</v>
      </c>
      <c r="Q17" s="69"/>
      <c r="R17" s="78"/>
      <c r="S17" s="69"/>
      <c r="T17" s="69"/>
      <c r="U17" s="71"/>
      <c r="V17" s="71"/>
      <c r="W17" s="124" t="str">
        <f t="shared" si="2"/>
        <v/>
      </c>
      <c r="X17" s="85" t="str">
        <f t="shared" si="3"/>
        <v/>
      </c>
      <c r="Y17" s="127"/>
      <c r="Z17" s="65">
        <f t="shared" si="0"/>
        <v>0</v>
      </c>
      <c r="AA17" s="65">
        <f t="shared" si="4"/>
        <v>0</v>
      </c>
      <c r="AB17" s="65">
        <f t="shared" si="5"/>
        <v>0</v>
      </c>
      <c r="AD17" s="188" t="str">
        <f t="shared" si="1"/>
        <v/>
      </c>
      <c r="AE17" s="188"/>
      <c r="AF17" s="19" t="s">
        <v>190</v>
      </c>
    </row>
    <row r="18" spans="1:32" x14ac:dyDescent="0.25">
      <c r="A18" s="66">
        <f t="shared" si="6"/>
        <v>11</v>
      </c>
      <c r="B18" s="69"/>
      <c r="C18" s="78"/>
      <c r="D18" s="66" t="e">
        <f>VLOOKUP(C18,'Measure&amp;Incentive Picklist'!E:J,2,FALSE)</f>
        <v>#N/A</v>
      </c>
      <c r="E18" s="79"/>
      <c r="F18" s="70"/>
      <c r="G18" s="216" t="str">
        <f>IF(B18="","",VLOOKUP(B18,'HVAC Picklist'!H$3:J$4,3,FALSE))</f>
        <v/>
      </c>
      <c r="H18" s="222"/>
      <c r="I18" s="224" t="str">
        <f>IF('Project Summary'!$D$9-H18 = 'Project Summary'!$D$9, "", ('Project Summary'!$D$9-H18)/365)</f>
        <v/>
      </c>
      <c r="J18" s="223" t="str">
        <f>IF(OR(C18="",H18=""),"",IF(I18&gt;=VLOOKUP(C18,'Measure&amp;Incentive Picklist'!E:N,8,FALSE)*1.25,"Special Circumstance",IF(AND(I18&gt;VLOOKUP(C18,'Measure&amp;Incentive Picklist'!E:N,8,FALSE),I18&lt;VLOOKUP(C18,'Measure&amp;Incentive Picklist'!E:N,8,FALSE)*1.25),"Normal Replacement",IF(AND(I18&lt;VLOOKUP(C18,'Measure&amp;Incentive Picklist'!E:N,8,FALSE),I18&gt;0),"Early Replacement",IF(I18=0,"Normal Replacement","")))))</f>
        <v/>
      </c>
      <c r="K18" s="70"/>
      <c r="L18" s="70"/>
      <c r="M18" s="70"/>
      <c r="N18" s="69"/>
      <c r="O18" s="65" t="e">
        <f>VLOOKUP(N18,'HVAC Picklist'!$A$2:$C$61,3,FALSE)</f>
        <v>#N/A</v>
      </c>
      <c r="P18" s="65" t="e">
        <f>VLOOKUP(N18,'HVAC Picklist'!$A$2:$D$61,4,FALSE)</f>
        <v>#N/A</v>
      </c>
      <c r="Q18" s="69"/>
      <c r="R18" s="78"/>
      <c r="S18" s="69"/>
      <c r="T18" s="69"/>
      <c r="U18" s="71"/>
      <c r="V18" s="71"/>
      <c r="W18" s="124" t="str">
        <f t="shared" si="2"/>
        <v/>
      </c>
      <c r="X18" s="85" t="str">
        <f t="shared" si="3"/>
        <v/>
      </c>
      <c r="Y18" s="127"/>
      <c r="Z18" s="65">
        <f t="shared" si="0"/>
        <v>0</v>
      </c>
      <c r="AA18" s="65">
        <f t="shared" si="4"/>
        <v>0</v>
      </c>
      <c r="AB18" s="65">
        <f t="shared" si="5"/>
        <v>0</v>
      </c>
      <c r="AD18" s="188" t="str">
        <f t="shared" si="1"/>
        <v/>
      </c>
      <c r="AE18" s="188"/>
      <c r="AF18" s="19" t="s">
        <v>191</v>
      </c>
    </row>
    <row r="19" spans="1:32" x14ac:dyDescent="0.25">
      <c r="A19" s="66">
        <f t="shared" si="6"/>
        <v>12</v>
      </c>
      <c r="B19" s="69"/>
      <c r="C19" s="78"/>
      <c r="D19" s="66" t="e">
        <f>VLOOKUP(C19,'Measure&amp;Incentive Picklist'!E:J,2,FALSE)</f>
        <v>#N/A</v>
      </c>
      <c r="E19" s="79"/>
      <c r="F19" s="70"/>
      <c r="G19" s="216" t="str">
        <f>IF(B19="","",VLOOKUP(B19,'HVAC Picklist'!H$3:J$4,3,FALSE))</f>
        <v/>
      </c>
      <c r="H19" s="222"/>
      <c r="I19" s="224" t="str">
        <f>IF('Project Summary'!$D$9-H19 = 'Project Summary'!$D$9, "", ('Project Summary'!$D$9-H19)/365)</f>
        <v/>
      </c>
      <c r="J19" s="223" t="str">
        <f>IF(OR(C19="",H19=""),"",IF(I19&gt;=VLOOKUP(C19,'Measure&amp;Incentive Picklist'!E:N,8,FALSE)*1.25,"Special Circumstance",IF(AND(I19&gt;VLOOKUP(C19,'Measure&amp;Incentive Picklist'!E:N,8,FALSE),I19&lt;VLOOKUP(C19,'Measure&amp;Incentive Picklist'!E:N,8,FALSE)*1.25),"Normal Replacement",IF(AND(I19&lt;VLOOKUP(C19,'Measure&amp;Incentive Picklist'!E:N,8,FALSE),I19&gt;0),"Early Replacement",IF(I19=0,"Normal Replacement","")))))</f>
        <v/>
      </c>
      <c r="K19" s="70"/>
      <c r="L19" s="70"/>
      <c r="M19" s="70"/>
      <c r="N19" s="69"/>
      <c r="O19" s="65" t="e">
        <f>VLOOKUP(N19,'HVAC Picklist'!$A$2:$C$61,3,FALSE)</f>
        <v>#N/A</v>
      </c>
      <c r="P19" s="65" t="e">
        <f>VLOOKUP(N19,'HVAC Picklist'!$A$2:$D$61,4,FALSE)</f>
        <v>#N/A</v>
      </c>
      <c r="Q19" s="69"/>
      <c r="R19" s="78"/>
      <c r="S19" s="69"/>
      <c r="T19" s="69"/>
      <c r="U19" s="71"/>
      <c r="V19" s="71"/>
      <c r="W19" s="124" t="str">
        <f t="shared" si="2"/>
        <v/>
      </c>
      <c r="X19" s="85" t="str">
        <f t="shared" si="3"/>
        <v/>
      </c>
      <c r="Y19" s="127"/>
      <c r="Z19" s="65">
        <f t="shared" si="0"/>
        <v>0</v>
      </c>
      <c r="AA19" s="65">
        <f t="shared" si="4"/>
        <v>0</v>
      </c>
      <c r="AB19" s="65">
        <f t="shared" si="5"/>
        <v>0</v>
      </c>
      <c r="AD19" s="188" t="str">
        <f t="shared" si="1"/>
        <v/>
      </c>
      <c r="AE19" s="188"/>
      <c r="AF19" s="19" t="s">
        <v>193</v>
      </c>
    </row>
    <row r="20" spans="1:32" x14ac:dyDescent="0.25">
      <c r="A20" s="66">
        <f t="shared" si="6"/>
        <v>13</v>
      </c>
      <c r="B20" s="69"/>
      <c r="C20" s="78"/>
      <c r="D20" s="66" t="e">
        <f>VLOOKUP(C20,'Measure&amp;Incentive Picklist'!E:J,2,FALSE)</f>
        <v>#N/A</v>
      </c>
      <c r="E20" s="79"/>
      <c r="F20" s="70"/>
      <c r="G20" s="216" t="str">
        <f>IF(B20="","",VLOOKUP(B20,'HVAC Picklist'!H$3:J$4,3,FALSE))</f>
        <v/>
      </c>
      <c r="H20" s="222"/>
      <c r="I20" s="224" t="str">
        <f>IF('Project Summary'!$D$9-H20 = 'Project Summary'!$D$9, "", ('Project Summary'!$D$9-H20)/365)</f>
        <v/>
      </c>
      <c r="J20" s="223" t="str">
        <f>IF(OR(C20="",H20=""),"",IF(I20&gt;=VLOOKUP(C20,'Measure&amp;Incentive Picklist'!E:N,8,FALSE)*1.25,"Special Circumstance",IF(AND(I20&gt;VLOOKUP(C20,'Measure&amp;Incentive Picklist'!E:N,8,FALSE),I20&lt;VLOOKUP(C20,'Measure&amp;Incentive Picklist'!E:N,8,FALSE)*1.25),"Normal Replacement",IF(AND(I20&lt;VLOOKUP(C20,'Measure&amp;Incentive Picklist'!E:N,8,FALSE),I20&gt;0),"Early Replacement",IF(I20=0,"Normal Replacement","")))))</f>
        <v/>
      </c>
      <c r="K20" s="70"/>
      <c r="L20" s="70"/>
      <c r="M20" s="70"/>
      <c r="N20" s="69"/>
      <c r="O20" s="65" t="e">
        <f>VLOOKUP(N20,'HVAC Picklist'!$A$2:$C$61,3,FALSE)</f>
        <v>#N/A</v>
      </c>
      <c r="P20" s="65" t="e">
        <f>VLOOKUP(N20,'HVAC Picklist'!$A$2:$D$61,4,FALSE)</f>
        <v>#N/A</v>
      </c>
      <c r="Q20" s="69"/>
      <c r="R20" s="78"/>
      <c r="S20" s="69"/>
      <c r="T20" s="69"/>
      <c r="U20" s="71"/>
      <c r="V20" s="71"/>
      <c r="W20" s="124" t="str">
        <f t="shared" si="2"/>
        <v/>
      </c>
      <c r="X20" s="85" t="str">
        <f t="shared" si="3"/>
        <v/>
      </c>
      <c r="Y20" s="127"/>
      <c r="Z20" s="65">
        <f t="shared" si="0"/>
        <v>0</v>
      </c>
      <c r="AA20" s="65">
        <f t="shared" si="4"/>
        <v>0</v>
      </c>
      <c r="AB20" s="65">
        <f t="shared" si="5"/>
        <v>0</v>
      </c>
      <c r="AD20" s="188" t="str">
        <f t="shared" si="1"/>
        <v/>
      </c>
      <c r="AE20" s="188"/>
      <c r="AF20" s="19" t="s">
        <v>195</v>
      </c>
    </row>
    <row r="21" spans="1:32" x14ac:dyDescent="0.25">
      <c r="A21" s="66">
        <f t="shared" si="6"/>
        <v>14</v>
      </c>
      <c r="B21" s="69"/>
      <c r="C21" s="78"/>
      <c r="D21" s="66" t="e">
        <f>VLOOKUP(C21,'Measure&amp;Incentive Picklist'!E:J,2,FALSE)</f>
        <v>#N/A</v>
      </c>
      <c r="E21" s="79"/>
      <c r="F21" s="70"/>
      <c r="G21" s="216" t="str">
        <f>IF(B21="","",VLOOKUP(B21,'HVAC Picklist'!H$3:J$4,3,FALSE))</f>
        <v/>
      </c>
      <c r="H21" s="222"/>
      <c r="I21" s="224" t="str">
        <f>IF('Project Summary'!$D$9-H21 = 'Project Summary'!$D$9, "", ('Project Summary'!$D$9-H21)/365)</f>
        <v/>
      </c>
      <c r="J21" s="223" t="str">
        <f>IF(OR(C21="",H21=""),"",IF(I21&gt;=VLOOKUP(C21,'Measure&amp;Incentive Picklist'!E:N,8,FALSE)*1.25,"Special Circumstance",IF(AND(I21&gt;VLOOKUP(C21,'Measure&amp;Incentive Picklist'!E:N,8,FALSE),I21&lt;VLOOKUP(C21,'Measure&amp;Incentive Picklist'!E:N,8,FALSE)*1.25),"Normal Replacement",IF(AND(I21&lt;VLOOKUP(C21,'Measure&amp;Incentive Picklist'!E:N,8,FALSE),I21&gt;0),"Early Replacement",IF(I21=0,"Normal Replacement","")))))</f>
        <v/>
      </c>
      <c r="K21" s="70"/>
      <c r="L21" s="70"/>
      <c r="M21" s="70"/>
      <c r="N21" s="69"/>
      <c r="O21" s="65" t="e">
        <f>VLOOKUP(N21,'HVAC Picklist'!$A$2:$C$61,3,FALSE)</f>
        <v>#N/A</v>
      </c>
      <c r="P21" s="65" t="e">
        <f>VLOOKUP(N21,'HVAC Picklist'!$A$2:$D$61,4,FALSE)</f>
        <v>#N/A</v>
      </c>
      <c r="Q21" s="69"/>
      <c r="R21" s="78"/>
      <c r="S21" s="69"/>
      <c r="T21" s="69"/>
      <c r="U21" s="71"/>
      <c r="V21" s="71"/>
      <c r="W21" s="124" t="str">
        <f t="shared" si="2"/>
        <v/>
      </c>
      <c r="X21" s="85" t="str">
        <f t="shared" si="3"/>
        <v/>
      </c>
      <c r="Y21" s="127"/>
      <c r="Z21" s="65">
        <f t="shared" si="0"/>
        <v>0</v>
      </c>
      <c r="AA21" s="65">
        <f t="shared" si="4"/>
        <v>0</v>
      </c>
      <c r="AB21" s="65">
        <f t="shared" si="5"/>
        <v>0</v>
      </c>
      <c r="AD21" s="188" t="str">
        <f t="shared" si="1"/>
        <v/>
      </c>
      <c r="AE21" s="188"/>
      <c r="AF21" s="19" t="s">
        <v>196</v>
      </c>
    </row>
    <row r="22" spans="1:32" x14ac:dyDescent="0.25">
      <c r="A22" s="66">
        <f t="shared" si="6"/>
        <v>15</v>
      </c>
      <c r="B22" s="69"/>
      <c r="C22" s="78"/>
      <c r="D22" s="66" t="e">
        <f>VLOOKUP(C22,'Measure&amp;Incentive Picklist'!E:J,2,FALSE)</f>
        <v>#N/A</v>
      </c>
      <c r="E22" s="79"/>
      <c r="F22" s="70"/>
      <c r="G22" s="216" t="str">
        <f>IF(B22="","",VLOOKUP(B22,'HVAC Picklist'!H$3:J$4,3,FALSE))</f>
        <v/>
      </c>
      <c r="H22" s="222"/>
      <c r="I22" s="224" t="str">
        <f>IF('Project Summary'!$D$9-H22 = 'Project Summary'!$D$9, "", ('Project Summary'!$D$9-H22)/365)</f>
        <v/>
      </c>
      <c r="J22" s="223" t="str">
        <f>IF(OR(C22="",H22=""),"",IF(I22&gt;=VLOOKUP(C22,'Measure&amp;Incentive Picklist'!E:N,8,FALSE)*1.25,"Special Circumstance",IF(AND(I22&gt;VLOOKUP(C22,'Measure&amp;Incentive Picklist'!E:N,8,FALSE),I22&lt;VLOOKUP(C22,'Measure&amp;Incentive Picklist'!E:N,8,FALSE)*1.25),"Normal Replacement",IF(AND(I22&lt;VLOOKUP(C22,'Measure&amp;Incentive Picklist'!E:N,8,FALSE),I22&gt;0),"Early Replacement",IF(I22=0,"Normal Replacement","")))))</f>
        <v/>
      </c>
      <c r="K22" s="70"/>
      <c r="L22" s="70"/>
      <c r="M22" s="70"/>
      <c r="N22" s="69"/>
      <c r="O22" s="65" t="e">
        <f>VLOOKUP(N22,'HVAC Picklist'!$A$2:$C$61,3,FALSE)</f>
        <v>#N/A</v>
      </c>
      <c r="P22" s="65" t="e">
        <f>VLOOKUP(N22,'HVAC Picklist'!$A$2:$D$61,4,FALSE)</f>
        <v>#N/A</v>
      </c>
      <c r="Q22" s="69"/>
      <c r="R22" s="78"/>
      <c r="S22" s="69"/>
      <c r="T22" s="69"/>
      <c r="U22" s="71"/>
      <c r="V22" s="71"/>
      <c r="W22" s="124" t="str">
        <f t="shared" si="2"/>
        <v/>
      </c>
      <c r="X22" s="85" t="str">
        <f t="shared" si="3"/>
        <v/>
      </c>
      <c r="Y22" s="127"/>
      <c r="Z22" s="65">
        <f t="shared" si="0"/>
        <v>0</v>
      </c>
      <c r="AA22" s="65">
        <f t="shared" si="4"/>
        <v>0</v>
      </c>
      <c r="AB22" s="65">
        <f t="shared" si="5"/>
        <v>0</v>
      </c>
      <c r="AD22" s="188" t="str">
        <f t="shared" si="1"/>
        <v/>
      </c>
      <c r="AE22" s="188"/>
      <c r="AF22" s="19" t="s">
        <v>197</v>
      </c>
    </row>
    <row r="23" spans="1:32" x14ac:dyDescent="0.25">
      <c r="A23" s="66">
        <f t="shared" si="6"/>
        <v>16</v>
      </c>
      <c r="B23" s="69"/>
      <c r="C23" s="78"/>
      <c r="D23" s="66" t="e">
        <f>VLOOKUP(C23,'Measure&amp;Incentive Picklist'!E:J,2,FALSE)</f>
        <v>#N/A</v>
      </c>
      <c r="E23" s="79"/>
      <c r="F23" s="70"/>
      <c r="G23" s="216" t="str">
        <f>IF(B23="","",VLOOKUP(B23,'HVAC Picklist'!H$3:J$4,3,FALSE))</f>
        <v/>
      </c>
      <c r="H23" s="222"/>
      <c r="I23" s="224" t="str">
        <f>IF('Project Summary'!$D$9-H23 = 'Project Summary'!$D$9, "", ('Project Summary'!$D$9-H23)/365)</f>
        <v/>
      </c>
      <c r="J23" s="223" t="str">
        <f>IF(OR(C23="",H23=""),"",IF(I23&gt;=VLOOKUP(C23,'Measure&amp;Incentive Picklist'!E:N,8,FALSE)*1.25,"Special Circumstance",IF(AND(I23&gt;VLOOKUP(C23,'Measure&amp;Incentive Picklist'!E:N,8,FALSE),I23&lt;VLOOKUP(C23,'Measure&amp;Incentive Picklist'!E:N,8,FALSE)*1.25),"Normal Replacement",IF(AND(I23&lt;VLOOKUP(C23,'Measure&amp;Incentive Picklist'!E:N,8,FALSE),I23&gt;0),"Early Replacement",IF(I23=0,"Normal Replacement","")))))</f>
        <v/>
      </c>
      <c r="K23" s="70"/>
      <c r="L23" s="70"/>
      <c r="M23" s="70"/>
      <c r="N23" s="69"/>
      <c r="O23" s="65" t="e">
        <f>VLOOKUP(N23,'HVAC Picklist'!$A$2:$C$61,3,FALSE)</f>
        <v>#N/A</v>
      </c>
      <c r="P23" s="65" t="e">
        <f>VLOOKUP(N23,'HVAC Picklist'!$A$2:$D$61,4,FALSE)</f>
        <v>#N/A</v>
      </c>
      <c r="Q23" s="69"/>
      <c r="R23" s="78"/>
      <c r="S23" s="69"/>
      <c r="T23" s="69"/>
      <c r="U23" s="71"/>
      <c r="V23" s="71"/>
      <c r="W23" s="124" t="str">
        <f t="shared" si="2"/>
        <v/>
      </c>
      <c r="X23" s="85" t="str">
        <f t="shared" si="3"/>
        <v/>
      </c>
      <c r="Y23" s="127"/>
      <c r="Z23" s="65">
        <f t="shared" si="0"/>
        <v>0</v>
      </c>
      <c r="AA23" s="65">
        <f t="shared" si="4"/>
        <v>0</v>
      </c>
      <c r="AB23" s="65">
        <f t="shared" si="5"/>
        <v>0</v>
      </c>
      <c r="AD23" s="188" t="str">
        <f t="shared" si="1"/>
        <v/>
      </c>
      <c r="AE23" s="188"/>
      <c r="AF23" s="19" t="s">
        <v>199</v>
      </c>
    </row>
    <row r="24" spans="1:32" x14ac:dyDescent="0.25">
      <c r="A24" s="66">
        <f t="shared" si="6"/>
        <v>17</v>
      </c>
      <c r="B24" s="69"/>
      <c r="C24" s="78"/>
      <c r="D24" s="66" t="e">
        <f>VLOOKUP(C24,'Measure&amp;Incentive Picklist'!E:J,2,FALSE)</f>
        <v>#N/A</v>
      </c>
      <c r="E24" s="79"/>
      <c r="F24" s="70"/>
      <c r="G24" s="216" t="str">
        <f>IF(B24="","",VLOOKUP(B24,'HVAC Picklist'!H$3:J$4,3,FALSE))</f>
        <v/>
      </c>
      <c r="H24" s="222"/>
      <c r="I24" s="224" t="str">
        <f>IF('Project Summary'!$D$9-H24 = 'Project Summary'!$D$9, "", ('Project Summary'!$D$9-H24)/365)</f>
        <v/>
      </c>
      <c r="J24" s="223" t="str">
        <f>IF(OR(C24="",H24=""),"",IF(I24&gt;=VLOOKUP(C24,'Measure&amp;Incentive Picklist'!E:N,8,FALSE)*1.25,"Special Circumstance",IF(AND(I24&gt;VLOOKUP(C24,'Measure&amp;Incentive Picklist'!E:N,8,FALSE),I24&lt;VLOOKUP(C24,'Measure&amp;Incentive Picklist'!E:N,8,FALSE)*1.25),"Normal Replacement",IF(AND(I24&lt;VLOOKUP(C24,'Measure&amp;Incentive Picklist'!E:N,8,FALSE),I24&gt;0),"Early Replacement",IF(I24=0,"Normal Replacement","")))))</f>
        <v/>
      </c>
      <c r="K24" s="70"/>
      <c r="L24" s="70"/>
      <c r="M24" s="70"/>
      <c r="N24" s="69"/>
      <c r="O24" s="65" t="e">
        <f>VLOOKUP(N24,'HVAC Picklist'!$A$2:$C$61,3,FALSE)</f>
        <v>#N/A</v>
      </c>
      <c r="P24" s="65" t="e">
        <f>VLOOKUP(N24,'HVAC Picklist'!$A$2:$D$61,4,FALSE)</f>
        <v>#N/A</v>
      </c>
      <c r="Q24" s="69"/>
      <c r="R24" s="78"/>
      <c r="S24" s="69"/>
      <c r="T24" s="69"/>
      <c r="U24" s="71"/>
      <c r="V24" s="71"/>
      <c r="W24" s="124" t="str">
        <f t="shared" si="2"/>
        <v/>
      </c>
      <c r="X24" s="85" t="str">
        <f t="shared" si="3"/>
        <v/>
      </c>
      <c r="Y24" s="127"/>
      <c r="Z24" s="65">
        <f t="shared" si="0"/>
        <v>0</v>
      </c>
      <c r="AA24" s="65">
        <f t="shared" si="4"/>
        <v>0</v>
      </c>
      <c r="AB24" s="65">
        <f t="shared" si="5"/>
        <v>0</v>
      </c>
      <c r="AD24" s="188" t="str">
        <f t="shared" si="1"/>
        <v/>
      </c>
      <c r="AE24" s="188"/>
      <c r="AF24" s="19" t="s">
        <v>200</v>
      </c>
    </row>
    <row r="25" spans="1:32" x14ac:dyDescent="0.25">
      <c r="A25" s="66">
        <f t="shared" si="6"/>
        <v>18</v>
      </c>
      <c r="B25" s="69"/>
      <c r="C25" s="78"/>
      <c r="D25" s="66" t="e">
        <f>VLOOKUP(C25,'Measure&amp;Incentive Picklist'!E:J,2,FALSE)</f>
        <v>#N/A</v>
      </c>
      <c r="E25" s="79"/>
      <c r="F25" s="70"/>
      <c r="G25" s="216" t="str">
        <f>IF(B25="","",VLOOKUP(B25,'HVAC Picklist'!H$3:J$4,3,FALSE))</f>
        <v/>
      </c>
      <c r="H25" s="222"/>
      <c r="I25" s="224" t="str">
        <f>IF('Project Summary'!$D$9-H25 = 'Project Summary'!$D$9, "", ('Project Summary'!$D$9-H25)/365)</f>
        <v/>
      </c>
      <c r="J25" s="223" t="str">
        <f>IF(OR(C25="",H25=""),"",IF(I25&gt;=VLOOKUP(C25,'Measure&amp;Incentive Picklist'!E:N,8,FALSE)*1.25,"Special Circumstance",IF(AND(I25&gt;VLOOKUP(C25,'Measure&amp;Incentive Picklist'!E:N,8,FALSE),I25&lt;VLOOKUP(C25,'Measure&amp;Incentive Picklist'!E:N,8,FALSE)*1.25),"Normal Replacement",IF(AND(I25&lt;VLOOKUP(C25,'Measure&amp;Incentive Picklist'!E:N,8,FALSE),I25&gt;0),"Early Replacement",IF(I25=0,"Normal Replacement","")))))</f>
        <v/>
      </c>
      <c r="K25" s="70"/>
      <c r="L25" s="70"/>
      <c r="M25" s="70"/>
      <c r="N25" s="69"/>
      <c r="O25" s="65" t="e">
        <f>VLOOKUP(N25,'HVAC Picklist'!$A$2:$C$61,3,FALSE)</f>
        <v>#N/A</v>
      </c>
      <c r="P25" s="65" t="e">
        <f>VLOOKUP(N25,'HVAC Picklist'!$A$2:$D$61,4,FALSE)</f>
        <v>#N/A</v>
      </c>
      <c r="Q25" s="69"/>
      <c r="R25" s="78"/>
      <c r="S25" s="69"/>
      <c r="T25" s="69"/>
      <c r="U25" s="71"/>
      <c r="V25" s="71"/>
      <c r="W25" s="124" t="str">
        <f t="shared" si="2"/>
        <v/>
      </c>
      <c r="X25" s="85" t="str">
        <f t="shared" si="3"/>
        <v/>
      </c>
      <c r="Y25" s="127"/>
      <c r="Z25" s="65">
        <f t="shared" si="0"/>
        <v>0</v>
      </c>
      <c r="AA25" s="65">
        <f t="shared" si="4"/>
        <v>0</v>
      </c>
      <c r="AB25" s="65">
        <f t="shared" si="5"/>
        <v>0</v>
      </c>
      <c r="AD25" s="188" t="str">
        <f t="shared" si="1"/>
        <v/>
      </c>
      <c r="AE25" s="188"/>
      <c r="AF25" s="19" t="s">
        <v>201</v>
      </c>
    </row>
    <row r="26" spans="1:32" x14ac:dyDescent="0.25">
      <c r="A26" s="66">
        <f t="shared" si="6"/>
        <v>19</v>
      </c>
      <c r="B26" s="69"/>
      <c r="C26" s="78"/>
      <c r="D26" s="66" t="e">
        <f>VLOOKUP(C26,'Measure&amp;Incentive Picklist'!E:J,2,FALSE)</f>
        <v>#N/A</v>
      </c>
      <c r="E26" s="79"/>
      <c r="F26" s="70"/>
      <c r="G26" s="216" t="str">
        <f>IF(B26="","",VLOOKUP(B26,'HVAC Picklist'!H$3:J$4,3,FALSE))</f>
        <v/>
      </c>
      <c r="H26" s="222"/>
      <c r="I26" s="224" t="str">
        <f>IF('Project Summary'!$D$9-H26 = 'Project Summary'!$D$9, "", ('Project Summary'!$D$9-H26)/365)</f>
        <v/>
      </c>
      <c r="J26" s="223" t="str">
        <f>IF(OR(C26="",H26=""),"",IF(I26&gt;=VLOOKUP(C26,'Measure&amp;Incentive Picklist'!E:N,8,FALSE)*1.25,"Special Circumstance",IF(AND(I26&gt;VLOOKUP(C26,'Measure&amp;Incentive Picklist'!E:N,8,FALSE),I26&lt;VLOOKUP(C26,'Measure&amp;Incentive Picklist'!E:N,8,FALSE)*1.25),"Normal Replacement",IF(AND(I26&lt;VLOOKUP(C26,'Measure&amp;Incentive Picklist'!E:N,8,FALSE),I26&gt;0),"Early Replacement",IF(I26=0,"Normal Replacement","")))))</f>
        <v/>
      </c>
      <c r="K26" s="70"/>
      <c r="L26" s="70"/>
      <c r="M26" s="70"/>
      <c r="N26" s="69"/>
      <c r="O26" s="65" t="e">
        <f>VLOOKUP(N26,'HVAC Picklist'!$A$2:$C$61,3,FALSE)</f>
        <v>#N/A</v>
      </c>
      <c r="P26" s="65" t="e">
        <f>VLOOKUP(N26,'HVAC Picklist'!$A$2:$D$61,4,FALSE)</f>
        <v>#N/A</v>
      </c>
      <c r="Q26" s="69"/>
      <c r="R26" s="78"/>
      <c r="S26" s="69"/>
      <c r="T26" s="69"/>
      <c r="U26" s="71"/>
      <c r="V26" s="71"/>
      <c r="W26" s="124" t="str">
        <f t="shared" si="2"/>
        <v/>
      </c>
      <c r="X26" s="85" t="str">
        <f t="shared" si="3"/>
        <v/>
      </c>
      <c r="Y26" s="127"/>
      <c r="Z26" s="65">
        <f t="shared" si="0"/>
        <v>0</v>
      </c>
      <c r="AA26" s="65">
        <f t="shared" si="4"/>
        <v>0</v>
      </c>
      <c r="AB26" s="65">
        <f t="shared" si="5"/>
        <v>0</v>
      </c>
      <c r="AD26" s="188" t="str">
        <f t="shared" si="1"/>
        <v/>
      </c>
      <c r="AE26" s="188"/>
      <c r="AF26" s="19" t="s">
        <v>230</v>
      </c>
    </row>
    <row r="27" spans="1:32" x14ac:dyDescent="0.25">
      <c r="A27" s="66">
        <f t="shared" si="6"/>
        <v>20</v>
      </c>
      <c r="B27" s="69"/>
      <c r="C27" s="78"/>
      <c r="D27" s="66" t="e">
        <f>VLOOKUP(C27,'Measure&amp;Incentive Picklist'!E:J,2,FALSE)</f>
        <v>#N/A</v>
      </c>
      <c r="E27" s="79"/>
      <c r="F27" s="70"/>
      <c r="G27" s="216" t="str">
        <f>IF(B27="","",VLOOKUP(B27,'HVAC Picklist'!H$3:J$4,3,FALSE))</f>
        <v/>
      </c>
      <c r="H27" s="222"/>
      <c r="I27" s="224" t="str">
        <f>IF('Project Summary'!$D$9-H27 = 'Project Summary'!$D$9, "", ('Project Summary'!$D$9-H27)/365)</f>
        <v/>
      </c>
      <c r="J27" s="223" t="str">
        <f>IF(OR(C27="",H27=""),"",IF(I27&gt;=VLOOKUP(C27,'Measure&amp;Incentive Picklist'!E:N,8,FALSE)*1.25,"Special Circumstance",IF(AND(I27&gt;VLOOKUP(C27,'Measure&amp;Incentive Picklist'!E:N,8,FALSE),I27&lt;VLOOKUP(C27,'Measure&amp;Incentive Picklist'!E:N,8,FALSE)*1.25),"Normal Replacement",IF(AND(I27&lt;VLOOKUP(C27,'Measure&amp;Incentive Picklist'!E:N,8,FALSE),I27&gt;0),"Early Replacement",IF(I27=0,"Normal Replacement","")))))</f>
        <v/>
      </c>
      <c r="K27" s="70"/>
      <c r="L27" s="70"/>
      <c r="M27" s="70"/>
      <c r="N27" s="69"/>
      <c r="O27" s="65" t="e">
        <f>VLOOKUP(N27,'HVAC Picklist'!$A$2:$C$61,3,FALSE)</f>
        <v>#N/A</v>
      </c>
      <c r="P27" s="65" t="e">
        <f>VLOOKUP(N27,'HVAC Picklist'!$A$2:$D$61,4,FALSE)</f>
        <v>#N/A</v>
      </c>
      <c r="Q27" s="69"/>
      <c r="R27" s="78"/>
      <c r="S27" s="69"/>
      <c r="T27" s="69"/>
      <c r="U27" s="71"/>
      <c r="V27" s="71"/>
      <c r="W27" s="124" t="str">
        <f t="shared" si="2"/>
        <v/>
      </c>
      <c r="X27" s="85" t="str">
        <f t="shared" si="3"/>
        <v/>
      </c>
      <c r="Y27" s="127"/>
      <c r="Z27" s="65">
        <f t="shared" si="0"/>
        <v>0</v>
      </c>
      <c r="AA27" s="65">
        <f t="shared" si="4"/>
        <v>0</v>
      </c>
      <c r="AB27" s="65">
        <f t="shared" si="5"/>
        <v>0</v>
      </c>
      <c r="AD27" s="188" t="str">
        <f t="shared" si="1"/>
        <v/>
      </c>
      <c r="AE27" s="188"/>
      <c r="AF27" s="19" t="s">
        <v>231</v>
      </c>
    </row>
    <row r="28" spans="1:32" x14ac:dyDescent="0.25">
      <c r="A28" s="66">
        <f t="shared" si="6"/>
        <v>21</v>
      </c>
      <c r="B28" s="69"/>
      <c r="C28" s="78"/>
      <c r="D28" s="66" t="e">
        <f>VLOOKUP(C28,'Measure&amp;Incentive Picklist'!E:J,2,FALSE)</f>
        <v>#N/A</v>
      </c>
      <c r="E28" s="79"/>
      <c r="F28" s="70"/>
      <c r="G28" s="216" t="str">
        <f>IF(B28="","",VLOOKUP(B28,'HVAC Picklist'!H$3:J$4,3,FALSE))</f>
        <v/>
      </c>
      <c r="H28" s="222"/>
      <c r="I28" s="224" t="str">
        <f>IF('Project Summary'!$D$9-H28 = 'Project Summary'!$D$9, "", ('Project Summary'!$D$9-H28)/365)</f>
        <v/>
      </c>
      <c r="J28" s="223" t="str">
        <f>IF(OR(C28="",H28=""),"",IF(I28&gt;=VLOOKUP(C28,'Measure&amp;Incentive Picklist'!E:N,8,FALSE)*1.25,"Special Circumstance",IF(AND(I28&gt;VLOOKUP(C28,'Measure&amp;Incentive Picklist'!E:N,8,FALSE),I28&lt;VLOOKUP(C28,'Measure&amp;Incentive Picklist'!E:N,8,FALSE)*1.25),"Normal Replacement",IF(AND(I28&lt;VLOOKUP(C28,'Measure&amp;Incentive Picklist'!E:N,8,FALSE),I28&gt;0),"Early Replacement",IF(I28=0,"Normal Replacement","")))))</f>
        <v/>
      </c>
      <c r="K28" s="70"/>
      <c r="L28" s="70"/>
      <c r="M28" s="70"/>
      <c r="N28" s="69"/>
      <c r="O28" s="65" t="e">
        <f>VLOOKUP(N28,'HVAC Picklist'!$A$2:$C$61,3,FALSE)</f>
        <v>#N/A</v>
      </c>
      <c r="P28" s="65" t="e">
        <f>VLOOKUP(N28,'HVAC Picklist'!$A$2:$D$61,4,FALSE)</f>
        <v>#N/A</v>
      </c>
      <c r="Q28" s="69"/>
      <c r="R28" s="78"/>
      <c r="S28" s="69"/>
      <c r="T28" s="69"/>
      <c r="U28" s="71"/>
      <c r="V28" s="71"/>
      <c r="W28" s="124" t="str">
        <f t="shared" si="2"/>
        <v/>
      </c>
      <c r="X28" s="85" t="str">
        <f t="shared" si="3"/>
        <v/>
      </c>
      <c r="Y28" s="127"/>
      <c r="Z28" s="65">
        <f t="shared" si="0"/>
        <v>0</v>
      </c>
      <c r="AA28" s="65">
        <f t="shared" si="4"/>
        <v>0</v>
      </c>
      <c r="AB28" s="65">
        <f t="shared" si="5"/>
        <v>0</v>
      </c>
      <c r="AD28" s="188" t="str">
        <f t="shared" si="1"/>
        <v/>
      </c>
      <c r="AE28" s="188"/>
      <c r="AF28" s="19" t="s">
        <v>202</v>
      </c>
    </row>
    <row r="29" spans="1:32" x14ac:dyDescent="0.25">
      <c r="A29" s="66">
        <f t="shared" si="6"/>
        <v>22</v>
      </c>
      <c r="B29" s="69"/>
      <c r="C29" s="78"/>
      <c r="D29" s="66" t="e">
        <f>VLOOKUP(C29,'Measure&amp;Incentive Picklist'!E:J,2,FALSE)</f>
        <v>#N/A</v>
      </c>
      <c r="E29" s="79"/>
      <c r="F29" s="70"/>
      <c r="G29" s="216" t="str">
        <f>IF(B29="","",VLOOKUP(B29,'HVAC Picklist'!H$3:J$4,3,FALSE))</f>
        <v/>
      </c>
      <c r="H29" s="222"/>
      <c r="I29" s="224" t="str">
        <f>IF('Project Summary'!$D$9-H29 = 'Project Summary'!$D$9, "", ('Project Summary'!$D$9-H29)/365)</f>
        <v/>
      </c>
      <c r="J29" s="223" t="str">
        <f>IF(OR(C29="",H29=""),"",IF(I29&gt;=VLOOKUP(C29,'Measure&amp;Incentive Picklist'!E:N,8,FALSE)*1.25,"Special Circumstance",IF(AND(I29&gt;VLOOKUP(C29,'Measure&amp;Incentive Picklist'!E:N,8,FALSE),I29&lt;VLOOKUP(C29,'Measure&amp;Incentive Picklist'!E:N,8,FALSE)*1.25),"Normal Replacement",IF(AND(I29&lt;VLOOKUP(C29,'Measure&amp;Incentive Picklist'!E:N,8,FALSE),I29&gt;0),"Early Replacement",IF(I29=0,"Normal Replacement","")))))</f>
        <v/>
      </c>
      <c r="K29" s="70"/>
      <c r="L29" s="70"/>
      <c r="M29" s="70"/>
      <c r="N29" s="69"/>
      <c r="O29" s="65" t="e">
        <f>VLOOKUP(N29,'HVAC Picklist'!$A$2:$C$61,3,FALSE)</f>
        <v>#N/A</v>
      </c>
      <c r="P29" s="65" t="e">
        <f>VLOOKUP(N29,'HVAC Picklist'!$A$2:$D$61,4,FALSE)</f>
        <v>#N/A</v>
      </c>
      <c r="Q29" s="69"/>
      <c r="R29" s="78"/>
      <c r="S29" s="69"/>
      <c r="T29" s="69"/>
      <c r="U29" s="71"/>
      <c r="V29" s="71"/>
      <c r="W29" s="124" t="str">
        <f t="shared" si="2"/>
        <v/>
      </c>
      <c r="X29" s="85" t="str">
        <f t="shared" si="3"/>
        <v/>
      </c>
      <c r="Y29" s="127"/>
      <c r="Z29" s="65">
        <f t="shared" si="0"/>
        <v>0</v>
      </c>
      <c r="AA29" s="65">
        <f t="shared" si="4"/>
        <v>0</v>
      </c>
      <c r="AB29" s="65">
        <f t="shared" si="5"/>
        <v>0</v>
      </c>
      <c r="AD29" s="188" t="str">
        <f t="shared" si="1"/>
        <v/>
      </c>
      <c r="AE29" s="188"/>
      <c r="AF29" s="19" t="s">
        <v>203</v>
      </c>
    </row>
    <row r="30" spans="1:32" x14ac:dyDescent="0.25">
      <c r="A30" s="66">
        <f t="shared" si="6"/>
        <v>23</v>
      </c>
      <c r="B30" s="69"/>
      <c r="C30" s="78"/>
      <c r="D30" s="66" t="e">
        <f>VLOOKUP(C30,'Measure&amp;Incentive Picklist'!E:J,2,FALSE)</f>
        <v>#N/A</v>
      </c>
      <c r="E30" s="79"/>
      <c r="F30" s="70"/>
      <c r="G30" s="216" t="str">
        <f>IF(B30="","",VLOOKUP(B30,'HVAC Picklist'!H$3:J$4,3,FALSE))</f>
        <v/>
      </c>
      <c r="H30" s="222"/>
      <c r="I30" s="224" t="str">
        <f>IF('Project Summary'!$D$9-H30 = 'Project Summary'!$D$9, "", ('Project Summary'!$D$9-H30)/365)</f>
        <v/>
      </c>
      <c r="J30" s="223" t="str">
        <f>IF(OR(C30="",H30=""),"",IF(I30&gt;=VLOOKUP(C30,'Measure&amp;Incentive Picklist'!E:N,8,FALSE)*1.25,"Special Circumstance",IF(AND(I30&gt;VLOOKUP(C30,'Measure&amp;Incentive Picklist'!E:N,8,FALSE),I30&lt;VLOOKUP(C30,'Measure&amp;Incentive Picklist'!E:N,8,FALSE)*1.25),"Normal Replacement",IF(AND(I30&lt;VLOOKUP(C30,'Measure&amp;Incentive Picklist'!E:N,8,FALSE),I30&gt;0),"Early Replacement",IF(I30=0,"Normal Replacement","")))))</f>
        <v/>
      </c>
      <c r="K30" s="70"/>
      <c r="L30" s="70"/>
      <c r="M30" s="70"/>
      <c r="N30" s="69"/>
      <c r="O30" s="65" t="e">
        <f>VLOOKUP(N30,'HVAC Picklist'!$A$2:$C$61,3,FALSE)</f>
        <v>#N/A</v>
      </c>
      <c r="P30" s="65" t="e">
        <f>VLOOKUP(N30,'HVAC Picklist'!$A$2:$D$61,4,FALSE)</f>
        <v>#N/A</v>
      </c>
      <c r="Q30" s="69"/>
      <c r="R30" s="78"/>
      <c r="S30" s="69"/>
      <c r="T30" s="69"/>
      <c r="U30" s="71"/>
      <c r="V30" s="71"/>
      <c r="W30" s="124" t="str">
        <f t="shared" si="2"/>
        <v/>
      </c>
      <c r="X30" s="85" t="str">
        <f t="shared" si="3"/>
        <v/>
      </c>
      <c r="Y30" s="127"/>
      <c r="Z30" s="65">
        <f t="shared" si="0"/>
        <v>0</v>
      </c>
      <c r="AA30" s="65">
        <f t="shared" si="4"/>
        <v>0</v>
      </c>
      <c r="AB30" s="65">
        <f t="shared" si="5"/>
        <v>0</v>
      </c>
      <c r="AD30" s="188" t="str">
        <f t="shared" si="1"/>
        <v/>
      </c>
      <c r="AE30" s="188"/>
      <c r="AF30" s="19" t="s">
        <v>204</v>
      </c>
    </row>
    <row r="31" spans="1:32" x14ac:dyDescent="0.25">
      <c r="A31" s="66">
        <f t="shared" si="6"/>
        <v>24</v>
      </c>
      <c r="B31" s="69"/>
      <c r="C31" s="78"/>
      <c r="D31" s="66" t="e">
        <f>VLOOKUP(C31,'Measure&amp;Incentive Picklist'!E:J,2,FALSE)</f>
        <v>#N/A</v>
      </c>
      <c r="E31" s="79"/>
      <c r="F31" s="70"/>
      <c r="G31" s="216" t="str">
        <f>IF(B31="","",VLOOKUP(B31,'HVAC Picklist'!H$3:J$4,3,FALSE))</f>
        <v/>
      </c>
      <c r="H31" s="222"/>
      <c r="I31" s="224" t="str">
        <f>IF('Project Summary'!$D$9-H31 = 'Project Summary'!$D$9, "", ('Project Summary'!$D$9-H31)/365)</f>
        <v/>
      </c>
      <c r="J31" s="223" t="str">
        <f>IF(OR(C31="",H31=""),"",IF(I31&gt;=VLOOKUP(C31,'Measure&amp;Incentive Picklist'!E:N,8,FALSE)*1.25,"Special Circumstance",IF(AND(I31&gt;VLOOKUP(C31,'Measure&amp;Incentive Picklist'!E:N,8,FALSE),I31&lt;VLOOKUP(C31,'Measure&amp;Incentive Picklist'!E:N,8,FALSE)*1.25),"Normal Replacement",IF(AND(I31&lt;VLOOKUP(C31,'Measure&amp;Incentive Picklist'!E:N,8,FALSE),I31&gt;0),"Early Replacement",IF(I31=0,"Normal Replacement","")))))</f>
        <v/>
      </c>
      <c r="K31" s="70"/>
      <c r="L31" s="70"/>
      <c r="M31" s="70"/>
      <c r="N31" s="69"/>
      <c r="O31" s="65" t="e">
        <f>VLOOKUP(N31,'HVAC Picklist'!$A$2:$C$61,3,FALSE)</f>
        <v>#N/A</v>
      </c>
      <c r="P31" s="65" t="e">
        <f>VLOOKUP(N31,'HVAC Picklist'!$A$2:$D$61,4,FALSE)</f>
        <v>#N/A</v>
      </c>
      <c r="Q31" s="69"/>
      <c r="R31" s="78"/>
      <c r="S31" s="69"/>
      <c r="T31" s="69"/>
      <c r="U31" s="71"/>
      <c r="V31" s="71"/>
      <c r="W31" s="124" t="str">
        <f t="shared" si="2"/>
        <v/>
      </c>
      <c r="X31" s="85" t="str">
        <f t="shared" si="3"/>
        <v/>
      </c>
      <c r="Y31" s="127"/>
      <c r="Z31" s="65">
        <f t="shared" si="0"/>
        <v>0</v>
      </c>
      <c r="AA31" s="65">
        <f t="shared" si="4"/>
        <v>0</v>
      </c>
      <c r="AB31" s="65">
        <f t="shared" si="5"/>
        <v>0</v>
      </c>
      <c r="AD31" s="188" t="str">
        <f t="shared" si="1"/>
        <v/>
      </c>
      <c r="AE31" s="188"/>
      <c r="AF31" s="19" t="s">
        <v>205</v>
      </c>
    </row>
    <row r="32" spans="1:32" x14ac:dyDescent="0.25">
      <c r="A32" s="66">
        <f t="shared" si="6"/>
        <v>25</v>
      </c>
      <c r="B32" s="69"/>
      <c r="C32" s="78"/>
      <c r="D32" s="66" t="e">
        <f>VLOOKUP(C32,'Measure&amp;Incentive Picklist'!E:J,2,FALSE)</f>
        <v>#N/A</v>
      </c>
      <c r="E32" s="79"/>
      <c r="F32" s="70"/>
      <c r="G32" s="216" t="str">
        <f>IF(B32="","",VLOOKUP(B32,'HVAC Picklist'!H$3:J$4,3,FALSE))</f>
        <v/>
      </c>
      <c r="H32" s="222"/>
      <c r="I32" s="224" t="str">
        <f>IF('Project Summary'!$D$9-H32 = 'Project Summary'!$D$9, "", ('Project Summary'!$D$9-H32)/365)</f>
        <v/>
      </c>
      <c r="J32" s="223" t="str">
        <f>IF(OR(C32="",H32=""),"",IF(I32&gt;=VLOOKUP(C32,'Measure&amp;Incentive Picklist'!E:N,8,FALSE)*1.25,"Special Circumstance",IF(AND(I32&gt;VLOOKUP(C32,'Measure&amp;Incentive Picklist'!E:N,8,FALSE),I32&lt;VLOOKUP(C32,'Measure&amp;Incentive Picklist'!E:N,8,FALSE)*1.25),"Normal Replacement",IF(AND(I32&lt;VLOOKUP(C32,'Measure&amp;Incentive Picklist'!E:N,8,FALSE),I32&gt;0),"Early Replacement",IF(I32=0,"Normal Replacement","")))))</f>
        <v/>
      </c>
      <c r="K32" s="70"/>
      <c r="L32" s="70"/>
      <c r="M32" s="70"/>
      <c r="N32" s="69"/>
      <c r="O32" s="65" t="e">
        <f>VLOOKUP(N32,'HVAC Picklist'!$A$2:$C$61,3,FALSE)</f>
        <v>#N/A</v>
      </c>
      <c r="P32" s="65" t="e">
        <f>VLOOKUP(N32,'HVAC Picklist'!$A$2:$D$61,4,FALSE)</f>
        <v>#N/A</v>
      </c>
      <c r="Q32" s="69"/>
      <c r="R32" s="78"/>
      <c r="S32" s="69"/>
      <c r="T32" s="69"/>
      <c r="U32" s="71"/>
      <c r="V32" s="71"/>
      <c r="W32" s="124" t="str">
        <f t="shared" si="2"/>
        <v/>
      </c>
      <c r="X32" s="85" t="str">
        <f t="shared" si="3"/>
        <v/>
      </c>
      <c r="Y32" s="127"/>
      <c r="Z32" s="65">
        <f t="shared" si="0"/>
        <v>0</v>
      </c>
      <c r="AA32" s="65">
        <f t="shared" si="4"/>
        <v>0</v>
      </c>
      <c r="AB32" s="65">
        <f t="shared" si="5"/>
        <v>0</v>
      </c>
      <c r="AD32" s="188" t="str">
        <f t="shared" si="1"/>
        <v/>
      </c>
      <c r="AE32" s="188"/>
      <c r="AF32" s="19" t="s">
        <v>206</v>
      </c>
    </row>
    <row r="33" spans="1:32" x14ac:dyDescent="0.25">
      <c r="A33" s="66">
        <f t="shared" si="6"/>
        <v>26</v>
      </c>
      <c r="B33" s="69"/>
      <c r="C33" s="78"/>
      <c r="D33" s="66" t="e">
        <f>VLOOKUP(C33,'Measure&amp;Incentive Picklist'!E:J,2,FALSE)</f>
        <v>#N/A</v>
      </c>
      <c r="E33" s="79"/>
      <c r="F33" s="70"/>
      <c r="G33" s="216" t="str">
        <f>IF(B33="","",VLOOKUP(B33,'HVAC Picklist'!H$3:J$4,3,FALSE))</f>
        <v/>
      </c>
      <c r="H33" s="222"/>
      <c r="K33" s="70"/>
      <c r="L33" s="70"/>
      <c r="M33" s="70"/>
      <c r="N33" s="69"/>
      <c r="O33" s="65" t="e">
        <f>VLOOKUP(N33,'HVAC Picklist'!$A$2:$C$61,3,FALSE)</f>
        <v>#N/A</v>
      </c>
      <c r="P33" s="65" t="e">
        <f>VLOOKUP(N33,'HVAC Picklist'!$A$2:$D$61,4,FALSE)</f>
        <v>#N/A</v>
      </c>
      <c r="Q33" s="69"/>
      <c r="R33" s="78"/>
      <c r="S33" s="69"/>
      <c r="T33" s="69"/>
      <c r="U33" s="71"/>
      <c r="V33" s="71"/>
      <c r="W33" s="124" t="str">
        <f t="shared" si="2"/>
        <v/>
      </c>
      <c r="X33" s="85" t="str">
        <f t="shared" si="3"/>
        <v/>
      </c>
      <c r="Y33" s="127"/>
      <c r="Z33" s="65">
        <f t="shared" si="0"/>
        <v>0</v>
      </c>
      <c r="AA33" s="65">
        <f t="shared" si="4"/>
        <v>0</v>
      </c>
      <c r="AB33" s="65">
        <f t="shared" si="5"/>
        <v>0</v>
      </c>
      <c r="AD33" s="188" t="str">
        <f t="shared" si="1"/>
        <v/>
      </c>
      <c r="AE33" s="188"/>
      <c r="AF33" s="19" t="s">
        <v>207</v>
      </c>
    </row>
    <row r="34" spans="1:32" x14ac:dyDescent="0.25">
      <c r="A34" s="66">
        <f t="shared" si="6"/>
        <v>27</v>
      </c>
      <c r="B34" s="69"/>
      <c r="C34" s="78"/>
      <c r="D34" s="66" t="e">
        <f>VLOOKUP(C34,'Measure&amp;Incentive Picklist'!E:J,2,FALSE)</f>
        <v>#N/A</v>
      </c>
      <c r="E34" s="79"/>
      <c r="F34" s="70"/>
      <c r="G34" s="216" t="str">
        <f>IF(B34="","",VLOOKUP(B34,'HVAC Picklist'!H$3:J$4,3,FALSE))</f>
        <v/>
      </c>
      <c r="H34" s="222"/>
      <c r="K34" s="70"/>
      <c r="L34" s="70"/>
      <c r="M34" s="70"/>
      <c r="N34" s="69"/>
      <c r="O34" s="65" t="e">
        <f>VLOOKUP(N34,'HVAC Picklist'!$A$2:$C$61,3,FALSE)</f>
        <v>#N/A</v>
      </c>
      <c r="P34" s="65" t="e">
        <f>VLOOKUP(N34,'HVAC Picklist'!$A$2:$D$61,4,FALSE)</f>
        <v>#N/A</v>
      </c>
      <c r="Q34" s="69"/>
      <c r="R34" s="78"/>
      <c r="S34" s="69"/>
      <c r="T34" s="69"/>
      <c r="U34" s="71"/>
      <c r="V34" s="71"/>
      <c r="W34" s="124" t="str">
        <f t="shared" si="2"/>
        <v/>
      </c>
      <c r="X34" s="85" t="str">
        <f t="shared" si="3"/>
        <v/>
      </c>
      <c r="Y34" s="127"/>
      <c r="Z34" s="65">
        <f t="shared" si="0"/>
        <v>0</v>
      </c>
      <c r="AA34" s="65">
        <f t="shared" si="4"/>
        <v>0</v>
      </c>
      <c r="AB34" s="65">
        <f t="shared" si="5"/>
        <v>0</v>
      </c>
      <c r="AD34" s="188" t="str">
        <f t="shared" si="1"/>
        <v/>
      </c>
      <c r="AE34" s="188"/>
      <c r="AF34" s="19" t="s">
        <v>208</v>
      </c>
    </row>
    <row r="35" spans="1:32" x14ac:dyDescent="0.25">
      <c r="A35" s="66">
        <f t="shared" si="6"/>
        <v>28</v>
      </c>
      <c r="B35" s="69"/>
      <c r="C35" s="78"/>
      <c r="D35" s="66" t="e">
        <f>VLOOKUP(C35,'Measure&amp;Incentive Picklist'!E:J,2,FALSE)</f>
        <v>#N/A</v>
      </c>
      <c r="E35" s="79"/>
      <c r="F35" s="70"/>
      <c r="G35" s="216" t="str">
        <f>IF(B35="","",VLOOKUP(B35,'HVAC Picklist'!H$3:J$4,3,FALSE))</f>
        <v/>
      </c>
      <c r="H35" s="222"/>
      <c r="K35" s="70"/>
      <c r="L35" s="70"/>
      <c r="M35" s="70"/>
      <c r="N35" s="69"/>
      <c r="O35" s="65" t="e">
        <f>VLOOKUP(N35,'HVAC Picklist'!$A$2:$C$61,3,FALSE)</f>
        <v>#N/A</v>
      </c>
      <c r="P35" s="65" t="e">
        <f>VLOOKUP(N35,'HVAC Picklist'!$A$2:$D$61,4,FALSE)</f>
        <v>#N/A</v>
      </c>
      <c r="Q35" s="69"/>
      <c r="R35" s="78"/>
      <c r="S35" s="69"/>
      <c r="T35" s="69"/>
      <c r="U35" s="71"/>
      <c r="V35" s="71"/>
      <c r="W35" s="124" t="str">
        <f t="shared" si="2"/>
        <v/>
      </c>
      <c r="X35" s="85" t="str">
        <f t="shared" si="3"/>
        <v/>
      </c>
      <c r="Y35" s="127"/>
      <c r="Z35" s="65">
        <f t="shared" si="0"/>
        <v>0</v>
      </c>
      <c r="AA35" s="65">
        <f t="shared" si="4"/>
        <v>0</v>
      </c>
      <c r="AB35" s="65">
        <f t="shared" si="5"/>
        <v>0</v>
      </c>
      <c r="AD35" s="188" t="str">
        <f t="shared" si="1"/>
        <v/>
      </c>
      <c r="AE35" s="188"/>
      <c r="AF35" s="19" t="s">
        <v>209</v>
      </c>
    </row>
    <row r="36" spans="1:32" x14ac:dyDescent="0.25">
      <c r="A36" s="66">
        <f t="shared" si="6"/>
        <v>29</v>
      </c>
      <c r="B36" s="69"/>
      <c r="C36" s="78"/>
      <c r="D36" s="66" t="e">
        <f>VLOOKUP(C36,'Measure&amp;Incentive Picklist'!E:J,2,FALSE)</f>
        <v>#N/A</v>
      </c>
      <c r="E36" s="79"/>
      <c r="F36" s="70"/>
      <c r="G36" s="216" t="str">
        <f>IF(B36="","",VLOOKUP(B36,'HVAC Picklist'!H$3:J$4,3,FALSE))</f>
        <v/>
      </c>
      <c r="H36" s="222"/>
      <c r="K36" s="70"/>
      <c r="L36" s="70"/>
      <c r="M36" s="70"/>
      <c r="N36" s="69"/>
      <c r="O36" s="65" t="e">
        <f>VLOOKUP(N36,'HVAC Picklist'!$A$2:$C$61,3,FALSE)</f>
        <v>#N/A</v>
      </c>
      <c r="P36" s="65" t="e">
        <f>VLOOKUP(N36,'HVAC Picklist'!$A$2:$D$61,4,FALSE)</f>
        <v>#N/A</v>
      </c>
      <c r="Q36" s="69"/>
      <c r="R36" s="78"/>
      <c r="S36" s="69"/>
      <c r="T36" s="69"/>
      <c r="U36" s="71"/>
      <c r="V36" s="71"/>
      <c r="W36" s="124" t="str">
        <f t="shared" si="2"/>
        <v/>
      </c>
      <c r="X36" s="85" t="str">
        <f t="shared" si="3"/>
        <v/>
      </c>
      <c r="Y36" s="127"/>
      <c r="Z36" s="65">
        <f t="shared" si="0"/>
        <v>0</v>
      </c>
      <c r="AA36" s="65">
        <f t="shared" si="4"/>
        <v>0</v>
      </c>
      <c r="AB36" s="65">
        <f t="shared" si="5"/>
        <v>0</v>
      </c>
      <c r="AD36" s="188" t="str">
        <f t="shared" si="1"/>
        <v/>
      </c>
      <c r="AE36" s="188"/>
      <c r="AF36" s="19" t="s">
        <v>210</v>
      </c>
    </row>
    <row r="37" spans="1:32" x14ac:dyDescent="0.25">
      <c r="A37" s="66">
        <f t="shared" si="6"/>
        <v>30</v>
      </c>
      <c r="B37" s="69"/>
      <c r="C37" s="78"/>
      <c r="D37" s="66" t="e">
        <f>VLOOKUP(C37,'Measure&amp;Incentive Picklist'!E:J,2,FALSE)</f>
        <v>#N/A</v>
      </c>
      <c r="E37" s="79"/>
      <c r="F37" s="70"/>
      <c r="G37" s="216" t="str">
        <f>IF(B37="","",VLOOKUP(B37,'HVAC Picklist'!H$3:J$4,3,FALSE))</f>
        <v/>
      </c>
      <c r="H37" s="222"/>
      <c r="K37" s="70"/>
      <c r="L37" s="70"/>
      <c r="M37" s="70"/>
      <c r="N37" s="69"/>
      <c r="O37" s="65" t="e">
        <f>VLOOKUP(N37,'HVAC Picklist'!$A$2:$C$61,3,FALSE)</f>
        <v>#N/A</v>
      </c>
      <c r="P37" s="65" t="e">
        <f>VLOOKUP(N37,'HVAC Picklist'!$A$2:$D$61,4,FALSE)</f>
        <v>#N/A</v>
      </c>
      <c r="Q37" s="69"/>
      <c r="R37" s="78"/>
      <c r="S37" s="69"/>
      <c r="T37" s="69"/>
      <c r="U37" s="71"/>
      <c r="V37" s="71"/>
      <c r="W37" s="124" t="str">
        <f t="shared" si="2"/>
        <v/>
      </c>
      <c r="X37" s="85" t="str">
        <f t="shared" si="3"/>
        <v/>
      </c>
      <c r="Y37" s="127"/>
      <c r="Z37" s="65">
        <f t="shared" si="0"/>
        <v>0</v>
      </c>
      <c r="AA37" s="65">
        <f t="shared" si="4"/>
        <v>0</v>
      </c>
      <c r="AB37" s="65">
        <f t="shared" si="5"/>
        <v>0</v>
      </c>
      <c r="AD37" s="188" t="str">
        <f t="shared" si="1"/>
        <v/>
      </c>
      <c r="AE37" s="188"/>
      <c r="AF37" s="19" t="s">
        <v>211</v>
      </c>
    </row>
    <row r="38" spans="1:32" x14ac:dyDescent="0.25">
      <c r="A38" s="66">
        <f t="shared" si="6"/>
        <v>31</v>
      </c>
      <c r="B38" s="69"/>
      <c r="C38" s="78"/>
      <c r="D38" s="66" t="e">
        <f>VLOOKUP(C38,'Measure&amp;Incentive Picklist'!E:J,2,FALSE)</f>
        <v>#N/A</v>
      </c>
      <c r="E38" s="79"/>
      <c r="F38" s="70"/>
      <c r="G38" s="216" t="str">
        <f>IF(B38="","",VLOOKUP(B38,'HVAC Picklist'!H$3:J$4,3,FALSE))</f>
        <v/>
      </c>
      <c r="H38" s="222"/>
      <c r="K38" s="70"/>
      <c r="L38" s="70"/>
      <c r="M38" s="70"/>
      <c r="N38" s="69"/>
      <c r="O38" s="65" t="e">
        <f>VLOOKUP(N38,'HVAC Picklist'!$A$2:$C$61,3,FALSE)</f>
        <v>#N/A</v>
      </c>
      <c r="P38" s="65" t="e">
        <f>VLOOKUP(N38,'HVAC Picklist'!$A$2:$D$61,4,FALSE)</f>
        <v>#N/A</v>
      </c>
      <c r="Q38" s="69"/>
      <c r="R38" s="78"/>
      <c r="S38" s="69"/>
      <c r="T38" s="69"/>
      <c r="U38" s="71"/>
      <c r="V38" s="71"/>
      <c r="W38" s="124" t="str">
        <f t="shared" si="2"/>
        <v/>
      </c>
      <c r="X38" s="85" t="str">
        <f t="shared" si="3"/>
        <v/>
      </c>
      <c r="Y38" s="127"/>
      <c r="Z38" s="65">
        <f t="shared" si="0"/>
        <v>0</v>
      </c>
      <c r="AA38" s="65">
        <f t="shared" si="4"/>
        <v>0</v>
      </c>
      <c r="AB38" s="65">
        <f t="shared" si="5"/>
        <v>0</v>
      </c>
      <c r="AD38" s="188" t="str">
        <f t="shared" si="1"/>
        <v/>
      </c>
      <c r="AE38" s="188"/>
      <c r="AF38" s="19" t="s">
        <v>212</v>
      </c>
    </row>
    <row r="39" spans="1:32" x14ac:dyDescent="0.25">
      <c r="A39" s="66">
        <f t="shared" si="6"/>
        <v>32</v>
      </c>
      <c r="B39" s="69"/>
      <c r="C39" s="78"/>
      <c r="D39" s="66" t="e">
        <f>VLOOKUP(C39,'Measure&amp;Incentive Picklist'!E:J,2,FALSE)</f>
        <v>#N/A</v>
      </c>
      <c r="E39" s="79"/>
      <c r="F39" s="70"/>
      <c r="G39" s="216" t="str">
        <f>IF(B39="","",VLOOKUP(B39,'HVAC Picklist'!H$3:J$4,3,FALSE))</f>
        <v/>
      </c>
      <c r="H39" s="222"/>
      <c r="K39" s="70"/>
      <c r="L39" s="70"/>
      <c r="M39" s="70"/>
      <c r="N39" s="69"/>
      <c r="O39" s="65" t="e">
        <f>VLOOKUP(N39,'HVAC Picklist'!$A$2:$C$61,3,FALSE)</f>
        <v>#N/A</v>
      </c>
      <c r="P39" s="65" t="e">
        <f>VLOOKUP(N39,'HVAC Picklist'!$A$2:$D$61,4,FALSE)</f>
        <v>#N/A</v>
      </c>
      <c r="Q39" s="69"/>
      <c r="R39" s="78"/>
      <c r="S39" s="69"/>
      <c r="T39" s="69"/>
      <c r="U39" s="71"/>
      <c r="V39" s="71"/>
      <c r="W39" s="124" t="str">
        <f t="shared" si="2"/>
        <v/>
      </c>
      <c r="X39" s="85" t="str">
        <f t="shared" si="3"/>
        <v/>
      </c>
      <c r="Y39" s="127"/>
      <c r="Z39" s="65">
        <f t="shared" si="0"/>
        <v>0</v>
      </c>
      <c r="AA39" s="65">
        <f t="shared" si="4"/>
        <v>0</v>
      </c>
      <c r="AB39" s="65">
        <f t="shared" si="5"/>
        <v>0</v>
      </c>
      <c r="AD39" s="188" t="str">
        <f t="shared" si="1"/>
        <v/>
      </c>
      <c r="AE39" s="188"/>
      <c r="AF39" s="19" t="s">
        <v>213</v>
      </c>
    </row>
    <row r="40" spans="1:32" x14ac:dyDescent="0.25">
      <c r="A40" s="66">
        <f t="shared" si="6"/>
        <v>33</v>
      </c>
      <c r="B40" s="69"/>
      <c r="C40" s="78"/>
      <c r="D40" s="66" t="e">
        <f>VLOOKUP(C40,'Measure&amp;Incentive Picklist'!E:J,2,FALSE)</f>
        <v>#N/A</v>
      </c>
      <c r="E40" s="79"/>
      <c r="F40" s="70"/>
      <c r="G40" s="216" t="str">
        <f>IF(B40="","",VLOOKUP(B40,'HVAC Picklist'!H$3:J$4,3,FALSE))</f>
        <v/>
      </c>
      <c r="H40" s="222"/>
      <c r="K40" s="70"/>
      <c r="L40" s="70"/>
      <c r="M40" s="70"/>
      <c r="N40" s="69"/>
      <c r="O40" s="65" t="e">
        <f>VLOOKUP(N40,'HVAC Picklist'!$A$2:$C$61,3,FALSE)</f>
        <v>#N/A</v>
      </c>
      <c r="P40" s="65" t="e">
        <f>VLOOKUP(N40,'HVAC Picklist'!$A$2:$D$61,4,FALSE)</f>
        <v>#N/A</v>
      </c>
      <c r="Q40" s="69"/>
      <c r="R40" s="78"/>
      <c r="S40" s="69"/>
      <c r="T40" s="69"/>
      <c r="U40" s="71"/>
      <c r="V40" s="71"/>
      <c r="W40" s="124" t="str">
        <f t="shared" si="2"/>
        <v/>
      </c>
      <c r="X40" s="85" t="str">
        <f t="shared" si="3"/>
        <v/>
      </c>
      <c r="Y40" s="127"/>
      <c r="Z40" s="65">
        <f t="shared" si="0"/>
        <v>0</v>
      </c>
      <c r="AA40" s="65">
        <f t="shared" si="4"/>
        <v>0</v>
      </c>
      <c r="AB40" s="65">
        <f t="shared" si="5"/>
        <v>0</v>
      </c>
      <c r="AD40" s="188" t="str">
        <f t="shared" si="1"/>
        <v/>
      </c>
      <c r="AE40" s="188"/>
      <c r="AF40" s="19" t="s">
        <v>214</v>
      </c>
    </row>
    <row r="41" spans="1:32" x14ac:dyDescent="0.25">
      <c r="A41" s="66">
        <f t="shared" si="6"/>
        <v>34</v>
      </c>
      <c r="B41" s="69"/>
      <c r="C41" s="78"/>
      <c r="D41" s="66" t="e">
        <f>VLOOKUP(C41,'Measure&amp;Incentive Picklist'!E:J,2,FALSE)</f>
        <v>#N/A</v>
      </c>
      <c r="E41" s="79"/>
      <c r="F41" s="70"/>
      <c r="G41" s="216" t="str">
        <f>IF(B41="","",VLOOKUP(B41,'HVAC Picklist'!H$3:J$4,3,FALSE))</f>
        <v/>
      </c>
      <c r="H41" s="222"/>
      <c r="K41" s="70"/>
      <c r="L41" s="70"/>
      <c r="M41" s="70"/>
      <c r="N41" s="69"/>
      <c r="O41" s="65" t="e">
        <f>VLOOKUP(N41,'HVAC Picklist'!$A$2:$C$61,3,FALSE)</f>
        <v>#N/A</v>
      </c>
      <c r="P41" s="65" t="e">
        <f>VLOOKUP(N41,'HVAC Picklist'!$A$2:$D$61,4,FALSE)</f>
        <v>#N/A</v>
      </c>
      <c r="Q41" s="69"/>
      <c r="R41" s="78"/>
      <c r="S41" s="69"/>
      <c r="T41" s="69"/>
      <c r="U41" s="71"/>
      <c r="V41" s="71"/>
      <c r="W41" s="124" t="str">
        <f t="shared" si="2"/>
        <v/>
      </c>
      <c r="X41" s="85" t="str">
        <f t="shared" si="3"/>
        <v/>
      </c>
      <c r="Y41" s="127"/>
      <c r="Z41" s="65">
        <f t="shared" si="0"/>
        <v>0</v>
      </c>
      <c r="AA41" s="65">
        <f t="shared" si="4"/>
        <v>0</v>
      </c>
      <c r="AB41" s="65">
        <f t="shared" si="5"/>
        <v>0</v>
      </c>
      <c r="AD41" s="188" t="str">
        <f t="shared" si="1"/>
        <v/>
      </c>
      <c r="AE41" s="188"/>
      <c r="AF41" s="19" t="s">
        <v>215</v>
      </c>
    </row>
    <row r="42" spans="1:32" x14ac:dyDescent="0.25">
      <c r="A42" s="66">
        <f t="shared" si="6"/>
        <v>35</v>
      </c>
      <c r="B42" s="69"/>
      <c r="C42" s="78"/>
      <c r="D42" s="66" t="e">
        <f>VLOOKUP(C42,'Measure&amp;Incentive Picklist'!E:J,2,FALSE)</f>
        <v>#N/A</v>
      </c>
      <c r="E42" s="79"/>
      <c r="F42" s="70"/>
      <c r="G42" s="216" t="str">
        <f>IF(B42="","",VLOOKUP(B42,'HVAC Picklist'!H$3:J$4,3,FALSE))</f>
        <v/>
      </c>
      <c r="H42" s="222"/>
      <c r="K42" s="70"/>
      <c r="L42" s="70"/>
      <c r="M42" s="70"/>
      <c r="N42" s="69"/>
      <c r="O42" s="65" t="e">
        <f>VLOOKUP(N42,'HVAC Picklist'!$A$2:$C$61,3,FALSE)</f>
        <v>#N/A</v>
      </c>
      <c r="P42" s="65" t="e">
        <f>VLOOKUP(N42,'HVAC Picklist'!$A$2:$D$61,4,FALSE)</f>
        <v>#N/A</v>
      </c>
      <c r="Q42" s="69"/>
      <c r="R42" s="78"/>
      <c r="S42" s="69"/>
      <c r="T42" s="69"/>
      <c r="U42" s="71"/>
      <c r="V42" s="71"/>
      <c r="W42" s="124" t="str">
        <f t="shared" si="2"/>
        <v/>
      </c>
      <c r="X42" s="85" t="str">
        <f t="shared" si="3"/>
        <v/>
      </c>
      <c r="Y42" s="127"/>
      <c r="Z42" s="65">
        <f t="shared" si="0"/>
        <v>0</v>
      </c>
      <c r="AA42" s="65">
        <f t="shared" si="4"/>
        <v>0</v>
      </c>
      <c r="AB42" s="65">
        <f t="shared" si="5"/>
        <v>0</v>
      </c>
      <c r="AD42" s="188" t="str">
        <f t="shared" si="1"/>
        <v/>
      </c>
      <c r="AE42" s="188"/>
      <c r="AF42" s="19" t="s">
        <v>216</v>
      </c>
    </row>
    <row r="43" spans="1:32" x14ac:dyDescent="0.25">
      <c r="A43" s="66">
        <f t="shared" si="6"/>
        <v>36</v>
      </c>
      <c r="B43" s="69"/>
      <c r="C43" s="78"/>
      <c r="D43" s="66" t="e">
        <f>VLOOKUP(C43,'Measure&amp;Incentive Picklist'!E:J,2,FALSE)</f>
        <v>#N/A</v>
      </c>
      <c r="E43" s="79"/>
      <c r="F43" s="70"/>
      <c r="G43" s="216" t="str">
        <f>IF(B43="","",VLOOKUP(B43,'HVAC Picklist'!H$3:J$4,3,FALSE))</f>
        <v/>
      </c>
      <c r="H43" s="222"/>
      <c r="K43" s="70"/>
      <c r="L43" s="70"/>
      <c r="M43" s="70"/>
      <c r="N43" s="69"/>
      <c r="O43" s="65" t="e">
        <f>VLOOKUP(N43,'HVAC Picklist'!$A$2:$C$61,3,FALSE)</f>
        <v>#N/A</v>
      </c>
      <c r="P43" s="65" t="e">
        <f>VLOOKUP(N43,'HVAC Picklist'!$A$2:$D$61,4,FALSE)</f>
        <v>#N/A</v>
      </c>
      <c r="Q43" s="69"/>
      <c r="R43" s="78"/>
      <c r="S43" s="69"/>
      <c r="T43" s="69"/>
      <c r="U43" s="71"/>
      <c r="V43" s="71"/>
      <c r="W43" s="124" t="str">
        <f t="shared" si="2"/>
        <v/>
      </c>
      <c r="X43" s="85" t="str">
        <f t="shared" si="3"/>
        <v/>
      </c>
      <c r="Y43" s="127"/>
      <c r="Z43" s="65">
        <f t="shared" si="0"/>
        <v>0</v>
      </c>
      <c r="AA43" s="65">
        <f t="shared" si="4"/>
        <v>0</v>
      </c>
      <c r="AB43" s="65">
        <f t="shared" si="5"/>
        <v>0</v>
      </c>
      <c r="AD43" s="188" t="str">
        <f t="shared" si="1"/>
        <v/>
      </c>
      <c r="AE43" s="188"/>
      <c r="AF43" s="19" t="s">
        <v>217</v>
      </c>
    </row>
    <row r="44" spans="1:32" x14ac:dyDescent="0.25">
      <c r="A44" s="66">
        <f t="shared" si="6"/>
        <v>37</v>
      </c>
      <c r="B44" s="69"/>
      <c r="C44" s="78"/>
      <c r="D44" s="66" t="e">
        <f>VLOOKUP(C44,'Measure&amp;Incentive Picklist'!E:J,2,FALSE)</f>
        <v>#N/A</v>
      </c>
      <c r="E44" s="79"/>
      <c r="F44" s="70"/>
      <c r="G44" s="216" t="str">
        <f>IF(B44="","",VLOOKUP(B44,'HVAC Picklist'!H$3:J$4,3,FALSE))</f>
        <v/>
      </c>
      <c r="H44" s="222"/>
      <c r="K44" s="70"/>
      <c r="L44" s="70"/>
      <c r="M44" s="70"/>
      <c r="N44" s="69"/>
      <c r="O44" s="65" t="e">
        <f>VLOOKUP(N44,'HVAC Picklist'!$A$2:$C$61,3,FALSE)</f>
        <v>#N/A</v>
      </c>
      <c r="P44" s="65" t="e">
        <f>VLOOKUP(N44,'HVAC Picklist'!$A$2:$D$61,4,FALSE)</f>
        <v>#N/A</v>
      </c>
      <c r="Q44" s="69"/>
      <c r="R44" s="78"/>
      <c r="S44" s="69"/>
      <c r="T44" s="69"/>
      <c r="U44" s="71"/>
      <c r="V44" s="71"/>
      <c r="W44" s="124" t="str">
        <f t="shared" si="2"/>
        <v/>
      </c>
      <c r="X44" s="85" t="str">
        <f t="shared" si="3"/>
        <v/>
      </c>
      <c r="Y44" s="127"/>
      <c r="Z44" s="65">
        <f t="shared" si="0"/>
        <v>0</v>
      </c>
      <c r="AA44" s="65">
        <f t="shared" si="4"/>
        <v>0</v>
      </c>
      <c r="AB44" s="65">
        <f t="shared" si="5"/>
        <v>0</v>
      </c>
      <c r="AD44" s="188" t="str">
        <f t="shared" si="1"/>
        <v/>
      </c>
      <c r="AE44" s="188"/>
      <c r="AF44" s="19" t="s">
        <v>218</v>
      </c>
    </row>
    <row r="45" spans="1:32" x14ac:dyDescent="0.25">
      <c r="A45" s="66">
        <f t="shared" si="6"/>
        <v>38</v>
      </c>
      <c r="B45" s="69"/>
      <c r="C45" s="78"/>
      <c r="D45" s="66" t="e">
        <f>VLOOKUP(C45,'Measure&amp;Incentive Picklist'!E:J,2,FALSE)</f>
        <v>#N/A</v>
      </c>
      <c r="E45" s="79"/>
      <c r="F45" s="70"/>
      <c r="G45" s="216" t="str">
        <f>IF(B45="","",VLOOKUP(B45,'HVAC Picklist'!H$3:J$4,3,FALSE))</f>
        <v/>
      </c>
      <c r="H45" s="222"/>
      <c r="K45" s="70"/>
      <c r="L45" s="70"/>
      <c r="M45" s="70"/>
      <c r="N45" s="69"/>
      <c r="O45" s="65" t="e">
        <f>VLOOKUP(N45,'HVAC Picklist'!$A$2:$C$61,3,FALSE)</f>
        <v>#N/A</v>
      </c>
      <c r="P45" s="65" t="e">
        <f>VLOOKUP(N45,'HVAC Picklist'!$A$2:$D$61,4,FALSE)</f>
        <v>#N/A</v>
      </c>
      <c r="Q45" s="69"/>
      <c r="R45" s="78"/>
      <c r="S45" s="69"/>
      <c r="T45" s="69"/>
      <c r="U45" s="71"/>
      <c r="V45" s="71"/>
      <c r="W45" s="124" t="str">
        <f t="shared" si="2"/>
        <v/>
      </c>
      <c r="X45" s="85" t="str">
        <f t="shared" si="3"/>
        <v/>
      </c>
      <c r="Y45" s="127"/>
      <c r="Z45" s="65">
        <f t="shared" si="0"/>
        <v>0</v>
      </c>
      <c r="AA45" s="65">
        <f t="shared" si="4"/>
        <v>0</v>
      </c>
      <c r="AB45" s="65">
        <f t="shared" si="5"/>
        <v>0</v>
      </c>
      <c r="AD45" s="188" t="str">
        <f t="shared" si="1"/>
        <v/>
      </c>
      <c r="AE45" s="188"/>
      <c r="AF45" s="19" t="s">
        <v>219</v>
      </c>
    </row>
    <row r="46" spans="1:32" x14ac:dyDescent="0.25">
      <c r="A46" s="66">
        <f t="shared" si="6"/>
        <v>39</v>
      </c>
      <c r="B46" s="69"/>
      <c r="C46" s="78"/>
      <c r="D46" s="66" t="e">
        <f>VLOOKUP(C46,'Measure&amp;Incentive Picklist'!E:J,2,FALSE)</f>
        <v>#N/A</v>
      </c>
      <c r="E46" s="79"/>
      <c r="F46" s="70"/>
      <c r="G46" s="216" t="str">
        <f>IF(B46="","",VLOOKUP(B46,'HVAC Picklist'!H$3:J$4,3,FALSE))</f>
        <v/>
      </c>
      <c r="H46" s="222"/>
      <c r="K46" s="70"/>
      <c r="L46" s="70"/>
      <c r="M46" s="70"/>
      <c r="N46" s="69"/>
      <c r="O46" s="65" t="e">
        <f>VLOOKUP(N46,'HVAC Picklist'!$A$2:$C$61,3,FALSE)</f>
        <v>#N/A</v>
      </c>
      <c r="P46" s="65" t="e">
        <f>VLOOKUP(N46,'HVAC Picklist'!$A$2:$D$61,4,FALSE)</f>
        <v>#N/A</v>
      </c>
      <c r="Q46" s="69"/>
      <c r="R46" s="78"/>
      <c r="S46" s="69"/>
      <c r="T46" s="69"/>
      <c r="U46" s="71"/>
      <c r="V46" s="71"/>
      <c r="W46" s="124" t="str">
        <f t="shared" si="2"/>
        <v/>
      </c>
      <c r="X46" s="85" t="str">
        <f t="shared" si="3"/>
        <v/>
      </c>
      <c r="Y46" s="127"/>
      <c r="Z46" s="65">
        <f t="shared" si="0"/>
        <v>0</v>
      </c>
      <c r="AA46" s="65">
        <f t="shared" si="4"/>
        <v>0</v>
      </c>
      <c r="AB46" s="65">
        <f t="shared" si="5"/>
        <v>0</v>
      </c>
      <c r="AD46" s="188" t="str">
        <f t="shared" si="1"/>
        <v/>
      </c>
      <c r="AE46" s="188"/>
      <c r="AF46" s="19" t="s">
        <v>220</v>
      </c>
    </row>
    <row r="47" spans="1:32" x14ac:dyDescent="0.25">
      <c r="A47" s="66">
        <f t="shared" si="6"/>
        <v>40</v>
      </c>
      <c r="B47" s="69"/>
      <c r="C47" s="78"/>
      <c r="D47" s="66" t="e">
        <f>VLOOKUP(C47,'Measure&amp;Incentive Picklist'!E:J,2,FALSE)</f>
        <v>#N/A</v>
      </c>
      <c r="E47" s="79"/>
      <c r="F47" s="70"/>
      <c r="G47" s="216" t="str">
        <f>IF(B47="","",VLOOKUP(B47,'HVAC Picklist'!H$3:J$4,3,FALSE))</f>
        <v/>
      </c>
      <c r="H47" s="222"/>
      <c r="K47" s="70"/>
      <c r="L47" s="70"/>
      <c r="M47" s="70"/>
      <c r="N47" s="69"/>
      <c r="O47" s="65" t="e">
        <f>VLOOKUP(N47,'HVAC Picklist'!$A$2:$C$61,3,FALSE)</f>
        <v>#N/A</v>
      </c>
      <c r="P47" s="65" t="e">
        <f>VLOOKUP(N47,'HVAC Picklist'!$A$2:$D$61,4,FALSE)</f>
        <v>#N/A</v>
      </c>
      <c r="Q47" s="69"/>
      <c r="R47" s="78"/>
      <c r="S47" s="69"/>
      <c r="T47" s="69"/>
      <c r="U47" s="71"/>
      <c r="V47" s="71"/>
      <c r="W47" s="124" t="str">
        <f t="shared" si="2"/>
        <v/>
      </c>
      <c r="X47" s="85" t="str">
        <f t="shared" si="3"/>
        <v/>
      </c>
      <c r="Y47" s="127"/>
      <c r="Z47" s="65">
        <f t="shared" si="0"/>
        <v>0</v>
      </c>
      <c r="AA47" s="65">
        <f t="shared" si="4"/>
        <v>0</v>
      </c>
      <c r="AB47" s="65">
        <f t="shared" si="5"/>
        <v>0</v>
      </c>
      <c r="AD47" s="188" t="str">
        <f t="shared" si="1"/>
        <v/>
      </c>
      <c r="AE47" s="188"/>
      <c r="AF47" s="19" t="s">
        <v>221</v>
      </c>
    </row>
    <row r="48" spans="1:32" x14ac:dyDescent="0.25">
      <c r="A48" s="66">
        <f t="shared" si="6"/>
        <v>41</v>
      </c>
      <c r="B48" s="69"/>
      <c r="C48" s="78"/>
      <c r="D48" s="66" t="e">
        <f>VLOOKUP(C48,'Measure&amp;Incentive Picklist'!E:J,2,FALSE)</f>
        <v>#N/A</v>
      </c>
      <c r="E48" s="79"/>
      <c r="F48" s="70"/>
      <c r="G48" s="216" t="str">
        <f>IF(B48="","",VLOOKUP(B48,'HVAC Picklist'!H$3:J$4,3,FALSE))</f>
        <v/>
      </c>
      <c r="H48" s="222"/>
      <c r="K48" s="70"/>
      <c r="L48" s="70"/>
      <c r="M48" s="70"/>
      <c r="N48" s="69"/>
      <c r="O48" s="65" t="e">
        <f>VLOOKUP(N48,'HVAC Picklist'!$A$2:$C$61,3,FALSE)</f>
        <v>#N/A</v>
      </c>
      <c r="P48" s="65" t="e">
        <f>VLOOKUP(N48,'HVAC Picklist'!$A$2:$D$61,4,FALSE)</f>
        <v>#N/A</v>
      </c>
      <c r="Q48" s="69"/>
      <c r="R48" s="78"/>
      <c r="S48" s="69"/>
      <c r="T48" s="69"/>
      <c r="U48" s="71"/>
      <c r="V48" s="71"/>
      <c r="W48" s="124" t="str">
        <f t="shared" si="2"/>
        <v/>
      </c>
      <c r="X48" s="85" t="str">
        <f t="shared" si="3"/>
        <v/>
      </c>
      <c r="Y48" s="127"/>
      <c r="Z48" s="65">
        <f t="shared" si="0"/>
        <v>0</v>
      </c>
      <c r="AA48" s="65">
        <f t="shared" si="4"/>
        <v>0</v>
      </c>
      <c r="AB48" s="65">
        <f t="shared" si="5"/>
        <v>0</v>
      </c>
      <c r="AD48" s="188" t="str">
        <f t="shared" si="1"/>
        <v/>
      </c>
      <c r="AE48" s="188"/>
      <c r="AF48" s="19" t="s">
        <v>222</v>
      </c>
    </row>
    <row r="49" spans="1:32" x14ac:dyDescent="0.25">
      <c r="A49" s="66">
        <f t="shared" si="6"/>
        <v>42</v>
      </c>
      <c r="B49" s="69"/>
      <c r="C49" s="78"/>
      <c r="D49" s="66" t="e">
        <f>VLOOKUP(C49,'Measure&amp;Incentive Picklist'!E:J,2,FALSE)</f>
        <v>#N/A</v>
      </c>
      <c r="E49" s="79"/>
      <c r="F49" s="70"/>
      <c r="G49" s="216" t="str">
        <f>IF(B49="","",VLOOKUP(B49,'HVAC Picklist'!H$3:J$4,3,FALSE))</f>
        <v/>
      </c>
      <c r="H49" s="222"/>
      <c r="K49" s="70"/>
      <c r="L49" s="70"/>
      <c r="M49" s="70"/>
      <c r="N49" s="69"/>
      <c r="O49" s="65" t="e">
        <f>VLOOKUP(N49,'HVAC Picklist'!$A$2:$C$61,3,FALSE)</f>
        <v>#N/A</v>
      </c>
      <c r="P49" s="65" t="e">
        <f>VLOOKUP(N49,'HVAC Picklist'!$A$2:$D$61,4,FALSE)</f>
        <v>#N/A</v>
      </c>
      <c r="Q49" s="69"/>
      <c r="R49" s="78"/>
      <c r="S49" s="69"/>
      <c r="T49" s="69"/>
      <c r="U49" s="71"/>
      <c r="V49" s="71"/>
      <c r="W49" s="124" t="str">
        <f t="shared" si="2"/>
        <v/>
      </c>
      <c r="X49" s="85" t="str">
        <f t="shared" si="3"/>
        <v/>
      </c>
      <c r="Y49" s="127"/>
      <c r="Z49" s="65">
        <f t="shared" si="0"/>
        <v>0</v>
      </c>
      <c r="AA49" s="65">
        <f t="shared" si="4"/>
        <v>0</v>
      </c>
      <c r="AB49" s="65">
        <f t="shared" si="5"/>
        <v>0</v>
      </c>
      <c r="AD49" s="188" t="str">
        <f t="shared" si="1"/>
        <v/>
      </c>
      <c r="AE49" s="188"/>
      <c r="AF49" s="19" t="s">
        <v>223</v>
      </c>
    </row>
    <row r="50" spans="1:32" x14ac:dyDescent="0.25">
      <c r="A50" s="66">
        <f t="shared" si="6"/>
        <v>43</v>
      </c>
      <c r="B50" s="69"/>
      <c r="C50" s="78"/>
      <c r="D50" s="66" t="e">
        <f>VLOOKUP(C50,'Measure&amp;Incentive Picklist'!E:J,2,FALSE)</f>
        <v>#N/A</v>
      </c>
      <c r="E50" s="79"/>
      <c r="F50" s="70"/>
      <c r="G50" s="216" t="str">
        <f>IF(B50="","",VLOOKUP(B50,'HVAC Picklist'!H$3:J$4,3,FALSE))</f>
        <v/>
      </c>
      <c r="H50" s="222"/>
      <c r="K50" s="70"/>
      <c r="L50" s="70"/>
      <c r="M50" s="70"/>
      <c r="N50" s="69"/>
      <c r="O50" s="65" t="e">
        <f>VLOOKUP(N50,'HVAC Picklist'!$A$2:$C$61,3,FALSE)</f>
        <v>#N/A</v>
      </c>
      <c r="P50" s="65" t="e">
        <f>VLOOKUP(N50,'HVAC Picklist'!$A$2:$D$61,4,FALSE)</f>
        <v>#N/A</v>
      </c>
      <c r="Q50" s="69"/>
      <c r="R50" s="78"/>
      <c r="S50" s="69"/>
      <c r="T50" s="69"/>
      <c r="U50" s="71"/>
      <c r="V50" s="71"/>
      <c r="W50" s="124" t="str">
        <f t="shared" si="2"/>
        <v/>
      </c>
      <c r="X50" s="85" t="str">
        <f t="shared" si="3"/>
        <v/>
      </c>
      <c r="Y50" s="127"/>
      <c r="Z50" s="65">
        <f t="shared" si="0"/>
        <v>0</v>
      </c>
      <c r="AA50" s="65">
        <f t="shared" si="4"/>
        <v>0</v>
      </c>
      <c r="AB50" s="65">
        <f t="shared" si="5"/>
        <v>0</v>
      </c>
      <c r="AD50" s="188" t="str">
        <f t="shared" si="1"/>
        <v/>
      </c>
      <c r="AE50" s="188"/>
      <c r="AF50" s="19" t="s">
        <v>224</v>
      </c>
    </row>
    <row r="51" spans="1:32" x14ac:dyDescent="0.25">
      <c r="A51" s="66">
        <f t="shared" si="6"/>
        <v>44</v>
      </c>
      <c r="B51" s="69"/>
      <c r="C51" s="78"/>
      <c r="D51" s="66" t="e">
        <f>VLOOKUP(C51,'Measure&amp;Incentive Picklist'!E:J,2,FALSE)</f>
        <v>#N/A</v>
      </c>
      <c r="E51" s="79"/>
      <c r="F51" s="70"/>
      <c r="G51" s="216" t="str">
        <f>IF(B51="","",VLOOKUP(B51,'HVAC Picklist'!H$3:J$4,3,FALSE))</f>
        <v/>
      </c>
      <c r="H51" s="222"/>
      <c r="K51" s="70"/>
      <c r="L51" s="70"/>
      <c r="M51" s="70"/>
      <c r="N51" s="69"/>
      <c r="O51" s="65" t="e">
        <f>VLOOKUP(N51,'HVAC Picklist'!$A$2:$C$61,3,FALSE)</f>
        <v>#N/A</v>
      </c>
      <c r="P51" s="65" t="e">
        <f>VLOOKUP(N51,'HVAC Picklist'!$A$2:$D$61,4,FALSE)</f>
        <v>#N/A</v>
      </c>
      <c r="Q51" s="69"/>
      <c r="R51" s="78"/>
      <c r="S51" s="69"/>
      <c r="T51" s="69"/>
      <c r="U51" s="71"/>
      <c r="V51" s="71"/>
      <c r="W51" s="124" t="str">
        <f t="shared" si="2"/>
        <v/>
      </c>
      <c r="X51" s="85" t="str">
        <f t="shared" si="3"/>
        <v/>
      </c>
      <c r="Y51" s="127"/>
      <c r="Z51" s="65">
        <f t="shared" si="0"/>
        <v>0</v>
      </c>
      <c r="AA51" s="65">
        <f t="shared" si="4"/>
        <v>0</v>
      </c>
      <c r="AB51" s="65">
        <f t="shared" si="5"/>
        <v>0</v>
      </c>
      <c r="AD51" s="188" t="str">
        <f t="shared" si="1"/>
        <v/>
      </c>
      <c r="AE51" s="188"/>
      <c r="AF51" s="19" t="s">
        <v>226</v>
      </c>
    </row>
    <row r="52" spans="1:32" x14ac:dyDescent="0.25">
      <c r="A52" s="66">
        <f t="shared" si="6"/>
        <v>45</v>
      </c>
      <c r="B52" s="69"/>
      <c r="C52" s="78"/>
      <c r="D52" s="66" t="e">
        <f>VLOOKUP(C52,'Measure&amp;Incentive Picklist'!E:J,2,FALSE)</f>
        <v>#N/A</v>
      </c>
      <c r="E52" s="79"/>
      <c r="F52" s="70"/>
      <c r="G52" s="216" t="str">
        <f>IF(B52="","",VLOOKUP(B52,'HVAC Picklist'!H$3:J$4,3,FALSE))</f>
        <v/>
      </c>
      <c r="H52" s="222"/>
      <c r="K52" s="70"/>
      <c r="L52" s="70"/>
      <c r="M52" s="70"/>
      <c r="N52" s="69"/>
      <c r="O52" s="65" t="e">
        <f>VLOOKUP(N52,'HVAC Picklist'!$A$2:$C$61,3,FALSE)</f>
        <v>#N/A</v>
      </c>
      <c r="P52" s="65" t="e">
        <f>VLOOKUP(N52,'HVAC Picklist'!$A$2:$D$61,4,FALSE)</f>
        <v>#N/A</v>
      </c>
      <c r="Q52" s="69"/>
      <c r="R52" s="78"/>
      <c r="S52" s="69"/>
      <c r="T52" s="69"/>
      <c r="U52" s="71"/>
      <c r="V52" s="71"/>
      <c r="W52" s="124" t="str">
        <f t="shared" si="2"/>
        <v/>
      </c>
      <c r="X52" s="85" t="str">
        <f t="shared" si="3"/>
        <v/>
      </c>
      <c r="Y52" s="127"/>
      <c r="Z52" s="65">
        <f t="shared" si="0"/>
        <v>0</v>
      </c>
      <c r="AA52" s="65">
        <f t="shared" si="4"/>
        <v>0</v>
      </c>
      <c r="AB52" s="65">
        <f t="shared" si="5"/>
        <v>0</v>
      </c>
      <c r="AD52" s="188" t="str">
        <f t="shared" si="1"/>
        <v/>
      </c>
      <c r="AE52" s="188"/>
      <c r="AF52" s="19" t="s">
        <v>227</v>
      </c>
    </row>
    <row r="53" spans="1:32" x14ac:dyDescent="0.25">
      <c r="A53" s="66">
        <f t="shared" si="6"/>
        <v>46</v>
      </c>
      <c r="B53" s="69"/>
      <c r="C53" s="78"/>
      <c r="D53" s="66" t="e">
        <f>VLOOKUP(C53,'Measure&amp;Incentive Picklist'!E:J,2,FALSE)</f>
        <v>#N/A</v>
      </c>
      <c r="E53" s="79"/>
      <c r="F53" s="70"/>
      <c r="G53" s="216" t="str">
        <f>IF(B53="","",VLOOKUP(B53,'HVAC Picklist'!H$3:J$4,3,FALSE))</f>
        <v/>
      </c>
      <c r="H53" s="222"/>
      <c r="K53" s="70"/>
      <c r="L53" s="70"/>
      <c r="M53" s="70"/>
      <c r="N53" s="69"/>
      <c r="O53" s="65" t="e">
        <f>VLOOKUP(N53,'HVAC Picklist'!$A$2:$C$61,3,FALSE)</f>
        <v>#N/A</v>
      </c>
      <c r="P53" s="65" t="e">
        <f>VLOOKUP(N53,'HVAC Picklist'!$A$2:$D$61,4,FALSE)</f>
        <v>#N/A</v>
      </c>
      <c r="Q53" s="69"/>
      <c r="R53" s="78"/>
      <c r="S53" s="69"/>
      <c r="T53" s="69"/>
      <c r="U53" s="71"/>
      <c r="V53" s="71"/>
      <c r="W53" s="124" t="str">
        <f t="shared" si="2"/>
        <v/>
      </c>
      <c r="X53" s="85" t="str">
        <f t="shared" si="3"/>
        <v/>
      </c>
      <c r="Y53" s="127"/>
      <c r="Z53" s="65">
        <f t="shared" si="0"/>
        <v>0</v>
      </c>
      <c r="AA53" s="65">
        <f t="shared" si="4"/>
        <v>0</v>
      </c>
      <c r="AB53" s="65">
        <f t="shared" si="5"/>
        <v>0</v>
      </c>
      <c r="AD53" s="188" t="str">
        <f t="shared" si="1"/>
        <v/>
      </c>
      <c r="AE53" s="188"/>
      <c r="AF53" s="19" t="s">
        <v>225</v>
      </c>
    </row>
    <row r="54" spans="1:32" x14ac:dyDescent="0.25">
      <c r="A54" s="66">
        <f t="shared" si="6"/>
        <v>47</v>
      </c>
      <c r="B54" s="69"/>
      <c r="C54" s="78"/>
      <c r="D54" s="66" t="e">
        <f>VLOOKUP(C54,'Measure&amp;Incentive Picklist'!E:J,2,FALSE)</f>
        <v>#N/A</v>
      </c>
      <c r="E54" s="79"/>
      <c r="F54" s="70"/>
      <c r="G54" s="216" t="str">
        <f>IF(B54="","",VLOOKUP(B54,'HVAC Picklist'!H$3:J$4,3,FALSE))</f>
        <v/>
      </c>
      <c r="H54" s="222"/>
      <c r="K54" s="70"/>
      <c r="L54" s="70"/>
      <c r="M54" s="70"/>
      <c r="N54" s="69"/>
      <c r="O54" s="65" t="e">
        <f>VLOOKUP(N54,'HVAC Picklist'!$A$2:$C$61,3,FALSE)</f>
        <v>#N/A</v>
      </c>
      <c r="P54" s="65" t="e">
        <f>VLOOKUP(N54,'HVAC Picklist'!$A$2:$D$61,4,FALSE)</f>
        <v>#N/A</v>
      </c>
      <c r="Q54" s="69"/>
      <c r="R54" s="78"/>
      <c r="S54" s="69"/>
      <c r="T54" s="69"/>
      <c r="U54" s="71"/>
      <c r="V54" s="71"/>
      <c r="W54" s="124" t="str">
        <f t="shared" si="2"/>
        <v/>
      </c>
      <c r="X54" s="85" t="str">
        <f t="shared" si="3"/>
        <v/>
      </c>
      <c r="Y54" s="127"/>
      <c r="Z54" s="65">
        <f t="shared" si="0"/>
        <v>0</v>
      </c>
      <c r="AA54" s="65">
        <f t="shared" si="4"/>
        <v>0</v>
      </c>
      <c r="AB54" s="65">
        <f t="shared" si="5"/>
        <v>0</v>
      </c>
      <c r="AD54" s="188" t="str">
        <f t="shared" si="1"/>
        <v/>
      </c>
      <c r="AE54" s="188"/>
      <c r="AF54" s="331" t="s">
        <v>228</v>
      </c>
    </row>
    <row r="55" spans="1:32" x14ac:dyDescent="0.25">
      <c r="A55" s="66">
        <f t="shared" si="6"/>
        <v>48</v>
      </c>
      <c r="B55" s="69"/>
      <c r="C55" s="78"/>
      <c r="D55" s="66" t="e">
        <f>VLOOKUP(C55,'Measure&amp;Incentive Picklist'!E:J,2,FALSE)</f>
        <v>#N/A</v>
      </c>
      <c r="E55" s="79"/>
      <c r="F55" s="70"/>
      <c r="G55" s="216" t="str">
        <f>IF(B55="","",VLOOKUP(B55,'HVAC Picklist'!H$3:J$4,3,FALSE))</f>
        <v/>
      </c>
      <c r="H55" s="222"/>
      <c r="K55" s="70"/>
      <c r="L55" s="70"/>
      <c r="M55" s="70"/>
      <c r="N55" s="69"/>
      <c r="O55" s="65" t="e">
        <f>VLOOKUP(N55,'HVAC Picklist'!$A$2:$C$61,3,FALSE)</f>
        <v>#N/A</v>
      </c>
      <c r="P55" s="65" t="e">
        <f>VLOOKUP(N55,'HVAC Picklist'!$A$2:$D$61,4,FALSE)</f>
        <v>#N/A</v>
      </c>
      <c r="Q55" s="69"/>
      <c r="R55" s="78"/>
      <c r="S55" s="69"/>
      <c r="T55" s="69"/>
      <c r="U55" s="71"/>
      <c r="V55" s="71"/>
      <c r="W55" s="124" t="str">
        <f t="shared" si="2"/>
        <v/>
      </c>
      <c r="X55" s="85" t="str">
        <f t="shared" si="3"/>
        <v/>
      </c>
      <c r="Y55" s="127"/>
      <c r="Z55" s="65">
        <f t="shared" si="0"/>
        <v>0</v>
      </c>
      <c r="AA55" s="65">
        <f t="shared" si="4"/>
        <v>0</v>
      </c>
      <c r="AB55" s="65">
        <f t="shared" si="5"/>
        <v>0</v>
      </c>
      <c r="AD55" s="188" t="str">
        <f t="shared" si="1"/>
        <v/>
      </c>
      <c r="AE55" s="188"/>
      <c r="AF55" s="331" t="s">
        <v>229</v>
      </c>
    </row>
    <row r="56" spans="1:32" x14ac:dyDescent="0.25">
      <c r="A56" s="66">
        <f t="shared" si="6"/>
        <v>49</v>
      </c>
      <c r="B56" s="69"/>
      <c r="C56" s="78"/>
      <c r="D56" s="66" t="e">
        <f>VLOOKUP(C56,'Measure&amp;Incentive Picklist'!E:J,2,FALSE)</f>
        <v>#N/A</v>
      </c>
      <c r="E56" s="79"/>
      <c r="F56" s="70"/>
      <c r="G56" s="216" t="str">
        <f>IF(B56="","",VLOOKUP(B56,'HVAC Picklist'!H$3:J$4,3,FALSE))</f>
        <v/>
      </c>
      <c r="H56" s="222"/>
      <c r="K56" s="70"/>
      <c r="L56" s="70"/>
      <c r="M56" s="70"/>
      <c r="N56" s="69"/>
      <c r="O56" s="65" t="e">
        <f>VLOOKUP(N56,'HVAC Picklist'!$A$2:$C$61,3,FALSE)</f>
        <v>#N/A</v>
      </c>
      <c r="P56" s="65" t="e">
        <f>VLOOKUP(N56,'HVAC Picklist'!$A$2:$D$61,4,FALSE)</f>
        <v>#N/A</v>
      </c>
      <c r="Q56" s="69"/>
      <c r="R56" s="78"/>
      <c r="S56" s="69"/>
      <c r="T56" s="69"/>
      <c r="U56" s="71"/>
      <c r="V56" s="71"/>
      <c r="W56" s="124" t="str">
        <f t="shared" si="2"/>
        <v/>
      </c>
      <c r="X56" s="85" t="str">
        <f t="shared" si="3"/>
        <v/>
      </c>
      <c r="Y56" s="127"/>
      <c r="Z56" s="65">
        <f t="shared" si="0"/>
        <v>0</v>
      </c>
      <c r="AA56" s="65">
        <f t="shared" si="4"/>
        <v>0</v>
      </c>
      <c r="AB56" s="65">
        <f t="shared" si="5"/>
        <v>0</v>
      </c>
      <c r="AD56" s="188" t="str">
        <f t="shared" si="1"/>
        <v/>
      </c>
      <c r="AE56" s="188"/>
      <c r="AF56" s="331" t="s">
        <v>232</v>
      </c>
    </row>
    <row r="57" spans="1:32" x14ac:dyDescent="0.25">
      <c r="A57" s="66">
        <f t="shared" si="6"/>
        <v>50</v>
      </c>
      <c r="B57" s="69"/>
      <c r="C57" s="78"/>
      <c r="D57" s="66" t="e">
        <f>VLOOKUP(C57,'Measure&amp;Incentive Picklist'!E:J,2,FALSE)</f>
        <v>#N/A</v>
      </c>
      <c r="E57" s="79"/>
      <c r="F57" s="70"/>
      <c r="G57" s="216" t="str">
        <f>IF(B57="","",VLOOKUP(B57,'HVAC Picklist'!H$3:J$4,3,FALSE))</f>
        <v/>
      </c>
      <c r="H57" s="222"/>
      <c r="K57" s="70"/>
      <c r="L57" s="70"/>
      <c r="M57" s="70"/>
      <c r="N57" s="69"/>
      <c r="O57" s="65" t="e">
        <f>VLOOKUP(N57,'HVAC Picklist'!$A$2:$C$61,3,FALSE)</f>
        <v>#N/A</v>
      </c>
      <c r="P57" s="65" t="e">
        <f>VLOOKUP(N57,'HVAC Picklist'!$A$2:$D$61,4,FALSE)</f>
        <v>#N/A</v>
      </c>
      <c r="Q57" s="69"/>
      <c r="R57" s="78"/>
      <c r="S57" s="69"/>
      <c r="T57" s="69"/>
      <c r="U57" s="71"/>
      <c r="V57" s="71"/>
      <c r="W57" s="124" t="str">
        <f t="shared" si="2"/>
        <v/>
      </c>
      <c r="X57" s="85" t="str">
        <f t="shared" si="3"/>
        <v/>
      </c>
      <c r="Y57" s="127"/>
      <c r="Z57" s="65">
        <f t="shared" si="0"/>
        <v>0</v>
      </c>
      <c r="AA57" s="65">
        <f t="shared" si="4"/>
        <v>0</v>
      </c>
      <c r="AB57" s="65">
        <f t="shared" si="5"/>
        <v>0</v>
      </c>
      <c r="AD57" s="188" t="str">
        <f t="shared" si="1"/>
        <v/>
      </c>
      <c r="AE57" s="188"/>
      <c r="AF57" s="331" t="s">
        <v>233</v>
      </c>
    </row>
    <row r="58" spans="1:32" x14ac:dyDescent="0.25">
      <c r="A58" s="66">
        <f t="shared" si="6"/>
        <v>51</v>
      </c>
      <c r="B58" s="69"/>
      <c r="C58" s="78"/>
      <c r="D58" s="66" t="e">
        <f>VLOOKUP(C58,'Measure&amp;Incentive Picklist'!E:J,2,FALSE)</f>
        <v>#N/A</v>
      </c>
      <c r="E58" s="79"/>
      <c r="F58" s="70"/>
      <c r="G58" s="216" t="str">
        <f>IF(B58="","",VLOOKUP(B58,'HVAC Picklist'!H$3:J$4,3,FALSE))</f>
        <v/>
      </c>
      <c r="H58" s="222"/>
      <c r="K58" s="70"/>
      <c r="L58" s="70"/>
      <c r="M58" s="70"/>
      <c r="N58" s="69"/>
      <c r="O58" s="65" t="e">
        <f>VLOOKUP(N58,'HVAC Picklist'!$A$2:$C$61,3,FALSE)</f>
        <v>#N/A</v>
      </c>
      <c r="P58" s="65" t="e">
        <f>VLOOKUP(N58,'HVAC Picklist'!$A$2:$D$61,4,FALSE)</f>
        <v>#N/A</v>
      </c>
      <c r="Q58" s="69"/>
      <c r="R58" s="78"/>
      <c r="S58" s="69"/>
      <c r="T58" s="69"/>
      <c r="U58" s="71"/>
      <c r="V58" s="71"/>
      <c r="W58" s="124" t="str">
        <f t="shared" si="2"/>
        <v/>
      </c>
      <c r="X58" s="85" t="str">
        <f t="shared" si="3"/>
        <v/>
      </c>
      <c r="Y58" s="127"/>
      <c r="Z58" s="65">
        <f t="shared" si="0"/>
        <v>0</v>
      </c>
      <c r="AA58" s="65">
        <f t="shared" si="4"/>
        <v>0</v>
      </c>
      <c r="AB58" s="65">
        <f t="shared" si="5"/>
        <v>0</v>
      </c>
      <c r="AD58" s="188" t="str">
        <f t="shared" si="1"/>
        <v/>
      </c>
      <c r="AE58" s="188"/>
      <c r="AF58" s="331" t="s">
        <v>234</v>
      </c>
    </row>
    <row r="59" spans="1:32" x14ac:dyDescent="0.25">
      <c r="A59" s="66">
        <f t="shared" si="6"/>
        <v>52</v>
      </c>
      <c r="B59" s="69"/>
      <c r="C59" s="78"/>
      <c r="D59" s="66" t="e">
        <f>VLOOKUP(C59,'Measure&amp;Incentive Picklist'!E:J,2,FALSE)</f>
        <v>#N/A</v>
      </c>
      <c r="E59" s="79"/>
      <c r="F59" s="70"/>
      <c r="G59" s="216" t="str">
        <f>IF(B59="","",VLOOKUP(B59,'HVAC Picklist'!H$3:J$4,3,FALSE))</f>
        <v/>
      </c>
      <c r="H59" s="222"/>
      <c r="K59" s="70"/>
      <c r="L59" s="70"/>
      <c r="M59" s="70"/>
      <c r="N59" s="69"/>
      <c r="O59" s="65" t="e">
        <f>VLOOKUP(N59,'HVAC Picklist'!$A$2:$C$61,3,FALSE)</f>
        <v>#N/A</v>
      </c>
      <c r="P59" s="65" t="e">
        <f>VLOOKUP(N59,'HVAC Picklist'!$A$2:$D$61,4,FALSE)</f>
        <v>#N/A</v>
      </c>
      <c r="Q59" s="69"/>
      <c r="R59" s="78"/>
      <c r="S59" s="69"/>
      <c r="T59" s="69"/>
      <c r="U59" s="71"/>
      <c r="V59" s="71"/>
      <c r="W59" s="124" t="str">
        <f t="shared" si="2"/>
        <v/>
      </c>
      <c r="X59" s="85" t="str">
        <f t="shared" si="3"/>
        <v/>
      </c>
      <c r="Y59" s="127"/>
      <c r="Z59" s="65">
        <f t="shared" si="0"/>
        <v>0</v>
      </c>
      <c r="AA59" s="65">
        <f t="shared" si="4"/>
        <v>0</v>
      </c>
      <c r="AB59" s="65">
        <f t="shared" si="5"/>
        <v>0</v>
      </c>
      <c r="AD59" s="188" t="str">
        <f t="shared" si="1"/>
        <v/>
      </c>
      <c r="AE59" s="188"/>
      <c r="AF59" s="331" t="s">
        <v>158</v>
      </c>
    </row>
    <row r="60" spans="1:32" x14ac:dyDescent="0.25">
      <c r="A60" s="66">
        <f t="shared" si="6"/>
        <v>53</v>
      </c>
      <c r="B60" s="69"/>
      <c r="C60" s="78"/>
      <c r="D60" s="66" t="e">
        <f>VLOOKUP(C60,'Measure&amp;Incentive Picklist'!E:J,2,FALSE)</f>
        <v>#N/A</v>
      </c>
      <c r="E60" s="79"/>
      <c r="F60" s="70"/>
      <c r="G60" s="216" t="str">
        <f>IF(B60="","",VLOOKUP(B60,'HVAC Picklist'!H$3:J$4,3,FALSE))</f>
        <v/>
      </c>
      <c r="H60" s="222"/>
      <c r="K60" s="70"/>
      <c r="L60" s="70"/>
      <c r="M60" s="70"/>
      <c r="N60" s="69"/>
      <c r="O60" s="65" t="e">
        <f>VLOOKUP(N60,'HVAC Picklist'!$A$2:$C$61,3,FALSE)</f>
        <v>#N/A</v>
      </c>
      <c r="P60" s="65" t="e">
        <f>VLOOKUP(N60,'HVAC Picklist'!$A$2:$D$61,4,FALSE)</f>
        <v>#N/A</v>
      </c>
      <c r="Q60" s="69"/>
      <c r="R60" s="78"/>
      <c r="S60" s="69"/>
      <c r="T60" s="69"/>
      <c r="U60" s="71"/>
      <c r="V60" s="71"/>
      <c r="W60" s="124" t="str">
        <f t="shared" si="2"/>
        <v/>
      </c>
      <c r="X60" s="85" t="str">
        <f t="shared" si="3"/>
        <v/>
      </c>
      <c r="Y60" s="127"/>
      <c r="Z60" s="65">
        <f t="shared" si="0"/>
        <v>0</v>
      </c>
      <c r="AA60" s="65">
        <f t="shared" si="4"/>
        <v>0</v>
      </c>
      <c r="AB60" s="65">
        <f t="shared" si="5"/>
        <v>0</v>
      </c>
      <c r="AD60" s="188" t="str">
        <f t="shared" si="1"/>
        <v/>
      </c>
      <c r="AE60" s="188"/>
      <c r="AF60" s="331" t="s">
        <v>245</v>
      </c>
    </row>
    <row r="61" spans="1:32" x14ac:dyDescent="0.25">
      <c r="A61" s="66">
        <f t="shared" si="6"/>
        <v>54</v>
      </c>
      <c r="B61" s="69"/>
      <c r="C61" s="78"/>
      <c r="D61" s="66" t="e">
        <f>VLOOKUP(C61,'Measure&amp;Incentive Picklist'!E:J,2,FALSE)</f>
        <v>#N/A</v>
      </c>
      <c r="E61" s="79"/>
      <c r="F61" s="70"/>
      <c r="G61" s="216" t="str">
        <f>IF(B61="","",VLOOKUP(B61,'HVAC Picklist'!H$3:J$4,3,FALSE))</f>
        <v/>
      </c>
      <c r="H61" s="222"/>
      <c r="K61" s="70"/>
      <c r="L61" s="70"/>
      <c r="M61" s="70"/>
      <c r="N61" s="69"/>
      <c r="O61" s="65" t="e">
        <f>VLOOKUP(N61,'HVAC Picklist'!$A$2:$C$61,3,FALSE)</f>
        <v>#N/A</v>
      </c>
      <c r="P61" s="65" t="e">
        <f>VLOOKUP(N61,'HVAC Picklist'!$A$2:$D$61,4,FALSE)</f>
        <v>#N/A</v>
      </c>
      <c r="Q61" s="69"/>
      <c r="R61" s="78"/>
      <c r="S61" s="69"/>
      <c r="T61" s="69"/>
      <c r="U61" s="71"/>
      <c r="V61" s="71"/>
      <c r="W61" s="124" t="str">
        <f t="shared" si="2"/>
        <v/>
      </c>
      <c r="X61" s="85" t="str">
        <f t="shared" si="3"/>
        <v/>
      </c>
      <c r="Y61" s="127"/>
      <c r="Z61" s="65">
        <f t="shared" si="0"/>
        <v>0</v>
      </c>
      <c r="AA61" s="65">
        <f t="shared" si="4"/>
        <v>0</v>
      </c>
      <c r="AB61" s="65">
        <f t="shared" si="5"/>
        <v>0</v>
      </c>
      <c r="AD61" s="188" t="str">
        <f t="shared" si="1"/>
        <v/>
      </c>
      <c r="AE61" s="188"/>
      <c r="AF61" s="331" t="s">
        <v>235</v>
      </c>
    </row>
    <row r="62" spans="1:32" x14ac:dyDescent="0.25">
      <c r="A62" s="66">
        <f t="shared" si="6"/>
        <v>55</v>
      </c>
      <c r="B62" s="69"/>
      <c r="C62" s="78"/>
      <c r="D62" s="66" t="e">
        <f>VLOOKUP(C62,'Measure&amp;Incentive Picklist'!E:J,2,FALSE)</f>
        <v>#N/A</v>
      </c>
      <c r="E62" s="79"/>
      <c r="F62" s="70"/>
      <c r="G62" s="216" t="str">
        <f>IF(B62="","",VLOOKUP(B62,'HVAC Picklist'!H$3:J$4,3,FALSE))</f>
        <v/>
      </c>
      <c r="H62" s="222"/>
      <c r="K62" s="70"/>
      <c r="L62" s="70"/>
      <c r="M62" s="70"/>
      <c r="N62" s="69"/>
      <c r="O62" s="65" t="e">
        <f>VLOOKUP(N62,'HVAC Picklist'!$A$2:$C$61,3,FALSE)</f>
        <v>#N/A</v>
      </c>
      <c r="P62" s="65" t="e">
        <f>VLOOKUP(N62,'HVAC Picklist'!$A$2:$D$61,4,FALSE)</f>
        <v>#N/A</v>
      </c>
      <c r="Q62" s="69"/>
      <c r="R62" s="78"/>
      <c r="S62" s="69"/>
      <c r="T62" s="69"/>
      <c r="U62" s="71"/>
      <c r="V62" s="71"/>
      <c r="W62" s="124" t="str">
        <f t="shared" si="2"/>
        <v/>
      </c>
      <c r="X62" s="85" t="str">
        <f t="shared" si="3"/>
        <v/>
      </c>
      <c r="Y62" s="127"/>
      <c r="Z62" s="65">
        <f t="shared" si="0"/>
        <v>0</v>
      </c>
      <c r="AA62" s="65">
        <f t="shared" si="4"/>
        <v>0</v>
      </c>
      <c r="AB62" s="65">
        <f t="shared" si="5"/>
        <v>0</v>
      </c>
      <c r="AD62" s="188" t="str">
        <f t="shared" si="1"/>
        <v/>
      </c>
      <c r="AE62" s="188"/>
      <c r="AF62" s="331" t="s">
        <v>236</v>
      </c>
    </row>
    <row r="63" spans="1:32" x14ac:dyDescent="0.25">
      <c r="A63" s="66">
        <f t="shared" si="6"/>
        <v>56</v>
      </c>
      <c r="B63" s="69"/>
      <c r="C63" s="78"/>
      <c r="D63" s="66" t="e">
        <f>VLOOKUP(C63,'Measure&amp;Incentive Picklist'!E:J,2,FALSE)</f>
        <v>#N/A</v>
      </c>
      <c r="E63" s="79"/>
      <c r="F63" s="70"/>
      <c r="G63" s="216" t="str">
        <f>IF(B63="","",VLOOKUP(B63,'HVAC Picklist'!H$3:J$4,3,FALSE))</f>
        <v/>
      </c>
      <c r="H63" s="222"/>
      <c r="K63" s="70"/>
      <c r="L63" s="70"/>
      <c r="M63" s="70"/>
      <c r="N63" s="69"/>
      <c r="O63" s="65" t="e">
        <f>VLOOKUP(N63,'HVAC Picklist'!$A$2:$C$61,3,FALSE)</f>
        <v>#N/A</v>
      </c>
      <c r="P63" s="65" t="e">
        <f>VLOOKUP(N63,'HVAC Picklist'!$A$2:$D$61,4,FALSE)</f>
        <v>#N/A</v>
      </c>
      <c r="Q63" s="69"/>
      <c r="R63" s="78"/>
      <c r="S63" s="69"/>
      <c r="T63" s="69"/>
      <c r="U63" s="71"/>
      <c r="V63" s="71"/>
      <c r="W63" s="124" t="str">
        <f t="shared" si="2"/>
        <v/>
      </c>
      <c r="X63" s="85" t="str">
        <f t="shared" si="3"/>
        <v/>
      </c>
      <c r="Y63" s="127"/>
      <c r="Z63" s="65">
        <f t="shared" si="0"/>
        <v>0</v>
      </c>
      <c r="AA63" s="65">
        <f t="shared" si="4"/>
        <v>0</v>
      </c>
      <c r="AB63" s="65">
        <f t="shared" si="5"/>
        <v>0</v>
      </c>
      <c r="AD63" s="188" t="str">
        <f t="shared" si="1"/>
        <v/>
      </c>
      <c r="AE63" s="188"/>
      <c r="AF63" s="331" t="s">
        <v>237</v>
      </c>
    </row>
    <row r="64" spans="1:32" x14ac:dyDescent="0.25">
      <c r="A64" s="66">
        <f t="shared" si="6"/>
        <v>57</v>
      </c>
      <c r="B64" s="69"/>
      <c r="C64" s="78"/>
      <c r="D64" s="66" t="e">
        <f>VLOOKUP(C64,'Measure&amp;Incentive Picklist'!E:J,2,FALSE)</f>
        <v>#N/A</v>
      </c>
      <c r="E64" s="79"/>
      <c r="F64" s="70"/>
      <c r="G64" s="216" t="str">
        <f>IF(B64="","",VLOOKUP(B64,'HVAC Picklist'!H$3:J$4,3,FALSE))</f>
        <v/>
      </c>
      <c r="H64" s="222"/>
      <c r="K64" s="70"/>
      <c r="L64" s="70"/>
      <c r="M64" s="70"/>
      <c r="N64" s="69"/>
      <c r="O64" s="65" t="e">
        <f>VLOOKUP(N64,'HVAC Picklist'!$A$2:$C$61,3,FALSE)</f>
        <v>#N/A</v>
      </c>
      <c r="P64" s="65" t="e">
        <f>VLOOKUP(N64,'HVAC Picklist'!$A$2:$D$61,4,FALSE)</f>
        <v>#N/A</v>
      </c>
      <c r="Q64" s="69"/>
      <c r="R64" s="78"/>
      <c r="S64" s="69"/>
      <c r="T64" s="69"/>
      <c r="U64" s="71"/>
      <c r="V64" s="71"/>
      <c r="W64" s="124" t="str">
        <f t="shared" si="2"/>
        <v/>
      </c>
      <c r="X64" s="85" t="str">
        <f t="shared" si="3"/>
        <v/>
      </c>
      <c r="Y64" s="127"/>
      <c r="Z64" s="65">
        <f t="shared" si="0"/>
        <v>0</v>
      </c>
      <c r="AA64" s="65">
        <f t="shared" si="4"/>
        <v>0</v>
      </c>
      <c r="AB64" s="65">
        <f t="shared" si="5"/>
        <v>0</v>
      </c>
      <c r="AD64" s="188" t="str">
        <f t="shared" si="1"/>
        <v/>
      </c>
      <c r="AE64" s="188"/>
      <c r="AF64" s="331" t="s">
        <v>238</v>
      </c>
    </row>
    <row r="65" spans="1:32" x14ac:dyDescent="0.25">
      <c r="A65" s="66">
        <f t="shared" si="6"/>
        <v>58</v>
      </c>
      <c r="B65" s="69"/>
      <c r="C65" s="78"/>
      <c r="D65" s="66" t="e">
        <f>VLOOKUP(C65,'Measure&amp;Incentive Picklist'!E:J,2,FALSE)</f>
        <v>#N/A</v>
      </c>
      <c r="E65" s="79"/>
      <c r="F65" s="70"/>
      <c r="G65" s="216" t="str">
        <f>IF(B65="","",VLOOKUP(B65,'HVAC Picklist'!H$3:J$4,3,FALSE))</f>
        <v/>
      </c>
      <c r="H65" s="222"/>
      <c r="K65" s="70"/>
      <c r="L65" s="70"/>
      <c r="M65" s="70"/>
      <c r="N65" s="69"/>
      <c r="O65" s="65" t="e">
        <f>VLOOKUP(N65,'HVAC Picklist'!$A$2:$C$61,3,FALSE)</f>
        <v>#N/A</v>
      </c>
      <c r="P65" s="65" t="e">
        <f>VLOOKUP(N65,'HVAC Picklist'!$A$2:$D$61,4,FALSE)</f>
        <v>#N/A</v>
      </c>
      <c r="Q65" s="69"/>
      <c r="R65" s="78"/>
      <c r="S65" s="69"/>
      <c r="T65" s="69"/>
      <c r="U65" s="71"/>
      <c r="V65" s="71"/>
      <c r="W65" s="124" t="str">
        <f t="shared" si="2"/>
        <v/>
      </c>
      <c r="X65" s="85" t="str">
        <f t="shared" si="3"/>
        <v/>
      </c>
      <c r="Y65" s="127"/>
      <c r="Z65" s="65">
        <f t="shared" si="0"/>
        <v>0</v>
      </c>
      <c r="AA65" s="65">
        <f t="shared" si="4"/>
        <v>0</v>
      </c>
      <c r="AB65" s="65">
        <f t="shared" si="5"/>
        <v>0</v>
      </c>
      <c r="AD65" s="188" t="str">
        <f t="shared" si="1"/>
        <v/>
      </c>
      <c r="AE65" s="188"/>
      <c r="AF65" s="332" t="s">
        <v>240</v>
      </c>
    </row>
    <row r="66" spans="1:32" x14ac:dyDescent="0.25">
      <c r="A66" s="66">
        <f t="shared" si="6"/>
        <v>59</v>
      </c>
      <c r="B66" s="69"/>
      <c r="C66" s="78"/>
      <c r="D66" s="66" t="e">
        <f>VLOOKUP(C66,'Measure&amp;Incentive Picklist'!E:J,2,FALSE)</f>
        <v>#N/A</v>
      </c>
      <c r="E66" s="79"/>
      <c r="F66" s="70"/>
      <c r="G66" s="216" t="str">
        <f>IF(B66="","",VLOOKUP(B66,'HVAC Picklist'!H$3:J$4,3,FALSE))</f>
        <v/>
      </c>
      <c r="H66" s="222"/>
      <c r="K66" s="70"/>
      <c r="L66" s="70"/>
      <c r="M66" s="70"/>
      <c r="N66" s="69"/>
      <c r="O66" s="65" t="e">
        <f>VLOOKUP(N66,'HVAC Picklist'!$A$2:$C$61,3,FALSE)</f>
        <v>#N/A</v>
      </c>
      <c r="P66" s="65" t="e">
        <f>VLOOKUP(N66,'HVAC Picklist'!$A$2:$D$61,4,FALSE)</f>
        <v>#N/A</v>
      </c>
      <c r="Q66" s="69"/>
      <c r="R66" s="78"/>
      <c r="S66" s="69"/>
      <c r="T66" s="69"/>
      <c r="U66" s="71"/>
      <c r="V66" s="71"/>
      <c r="W66" s="124" t="str">
        <f t="shared" si="2"/>
        <v/>
      </c>
      <c r="X66" s="85" t="str">
        <f t="shared" si="3"/>
        <v/>
      </c>
      <c r="Y66" s="127"/>
      <c r="Z66" s="65">
        <f t="shared" si="0"/>
        <v>0</v>
      </c>
      <c r="AA66" s="65">
        <f t="shared" si="4"/>
        <v>0</v>
      </c>
      <c r="AB66" s="65">
        <f t="shared" si="5"/>
        <v>0</v>
      </c>
      <c r="AD66" s="188" t="str">
        <f t="shared" si="1"/>
        <v/>
      </c>
      <c r="AE66" s="188"/>
      <c r="AF66" s="332" t="s">
        <v>241</v>
      </c>
    </row>
    <row r="67" spans="1:32" x14ac:dyDescent="0.25">
      <c r="A67" s="66">
        <f t="shared" si="6"/>
        <v>60</v>
      </c>
      <c r="B67" s="69"/>
      <c r="C67" s="78"/>
      <c r="D67" s="66" t="e">
        <f>VLOOKUP(C67,'Measure&amp;Incentive Picklist'!E:J,2,FALSE)</f>
        <v>#N/A</v>
      </c>
      <c r="E67" s="79"/>
      <c r="F67" s="70"/>
      <c r="G67" s="216" t="str">
        <f>IF(B67="","",VLOOKUP(B67,'HVAC Picklist'!H$3:J$4,3,FALSE))</f>
        <v/>
      </c>
      <c r="H67" s="222"/>
      <c r="K67" s="70"/>
      <c r="L67" s="70"/>
      <c r="M67" s="70"/>
      <c r="N67" s="69"/>
      <c r="O67" s="65" t="e">
        <f>VLOOKUP(N67,'HVAC Picklist'!$A$2:$C$61,3,FALSE)</f>
        <v>#N/A</v>
      </c>
      <c r="P67" s="65" t="e">
        <f>VLOOKUP(N67,'HVAC Picklist'!$A$2:$D$61,4,FALSE)</f>
        <v>#N/A</v>
      </c>
      <c r="Q67" s="69"/>
      <c r="R67" s="78"/>
      <c r="S67" s="69"/>
      <c r="T67" s="69"/>
      <c r="U67" s="71"/>
      <c r="V67" s="71"/>
      <c r="W67" s="124" t="str">
        <f t="shared" si="2"/>
        <v/>
      </c>
      <c r="X67" s="85" t="str">
        <f t="shared" si="3"/>
        <v/>
      </c>
      <c r="Y67" s="127"/>
      <c r="Z67" s="65">
        <f t="shared" si="0"/>
        <v>0</v>
      </c>
      <c r="AA67" s="65">
        <f t="shared" si="4"/>
        <v>0</v>
      </c>
      <c r="AB67" s="65">
        <f t="shared" si="5"/>
        <v>0</v>
      </c>
      <c r="AD67" s="188" t="str">
        <f t="shared" si="1"/>
        <v/>
      </c>
      <c r="AE67" s="188"/>
      <c r="AF67" s="333" t="s">
        <v>239</v>
      </c>
    </row>
    <row r="68" spans="1:32" x14ac:dyDescent="0.25">
      <c r="A68" s="66">
        <f t="shared" si="6"/>
        <v>61</v>
      </c>
      <c r="B68" s="69"/>
      <c r="C68" s="78"/>
      <c r="D68" s="66" t="e">
        <f>VLOOKUP(C68,'Measure&amp;Incentive Picklist'!E:J,2,FALSE)</f>
        <v>#N/A</v>
      </c>
      <c r="E68" s="79"/>
      <c r="F68" s="70"/>
      <c r="G68" s="216" t="str">
        <f>IF(B68="","",VLOOKUP(B68,'HVAC Picklist'!H$3:J$4,3,FALSE))</f>
        <v/>
      </c>
      <c r="H68" s="222"/>
      <c r="K68" s="70"/>
      <c r="L68" s="70"/>
      <c r="M68" s="70"/>
      <c r="N68" s="69"/>
      <c r="O68" s="65" t="e">
        <f>VLOOKUP(N68,'HVAC Picklist'!$A$2:$C$61,3,FALSE)</f>
        <v>#N/A</v>
      </c>
      <c r="P68" s="65" t="e">
        <f>VLOOKUP(N68,'HVAC Picklist'!$A$2:$D$61,4,FALSE)</f>
        <v>#N/A</v>
      </c>
      <c r="Q68" s="69"/>
      <c r="R68" s="78"/>
      <c r="S68" s="69"/>
      <c r="T68" s="69"/>
      <c r="U68" s="71"/>
      <c r="V68" s="71"/>
      <c r="W68" s="124" t="str">
        <f t="shared" si="2"/>
        <v/>
      </c>
      <c r="X68" s="85" t="str">
        <f t="shared" si="3"/>
        <v/>
      </c>
      <c r="Y68" s="127"/>
      <c r="Z68" s="65">
        <f t="shared" si="0"/>
        <v>0</v>
      </c>
      <c r="AA68" s="65">
        <f t="shared" si="4"/>
        <v>0</v>
      </c>
      <c r="AB68" s="65">
        <f t="shared" si="5"/>
        <v>0</v>
      </c>
      <c r="AD68" s="188" t="str">
        <f t="shared" si="1"/>
        <v/>
      </c>
    </row>
    <row r="69" spans="1:32" x14ac:dyDescent="0.25">
      <c r="A69" s="66">
        <f t="shared" si="6"/>
        <v>62</v>
      </c>
      <c r="B69" s="69"/>
      <c r="C69" s="78"/>
      <c r="D69" s="66" t="e">
        <f>VLOOKUP(C69,'Measure&amp;Incentive Picklist'!E:J,2,FALSE)</f>
        <v>#N/A</v>
      </c>
      <c r="E69" s="79"/>
      <c r="F69" s="70"/>
      <c r="G69" s="216" t="str">
        <f>IF(B69="","",VLOOKUP(B69,'HVAC Picklist'!H$3:J$4,3,FALSE))</f>
        <v/>
      </c>
      <c r="H69" s="222"/>
      <c r="K69" s="70"/>
      <c r="L69" s="70"/>
      <c r="M69" s="70"/>
      <c r="N69" s="69"/>
      <c r="O69" s="65" t="e">
        <f>VLOOKUP(N69,'HVAC Picklist'!$A$2:$C$61,3,FALSE)</f>
        <v>#N/A</v>
      </c>
      <c r="P69" s="65" t="e">
        <f>VLOOKUP(N69,'HVAC Picklist'!$A$2:$D$61,4,FALSE)</f>
        <v>#N/A</v>
      </c>
      <c r="Q69" s="69"/>
      <c r="R69" s="78"/>
      <c r="S69" s="69"/>
      <c r="T69" s="69"/>
      <c r="U69" s="71"/>
      <c r="V69" s="71"/>
      <c r="W69" s="124" t="str">
        <f t="shared" si="2"/>
        <v/>
      </c>
      <c r="X69" s="85" t="str">
        <f t="shared" si="3"/>
        <v/>
      </c>
      <c r="Y69" s="127"/>
      <c r="Z69" s="65">
        <f t="shared" si="0"/>
        <v>0</v>
      </c>
      <c r="AA69" s="65">
        <f t="shared" si="4"/>
        <v>0</v>
      </c>
      <c r="AB69" s="65">
        <f t="shared" si="5"/>
        <v>0</v>
      </c>
      <c r="AD69" s="188" t="str">
        <f t="shared" si="1"/>
        <v/>
      </c>
    </row>
    <row r="70" spans="1:32" x14ac:dyDescent="0.25">
      <c r="A70" s="66">
        <f t="shared" si="6"/>
        <v>63</v>
      </c>
      <c r="B70" s="69"/>
      <c r="C70" s="78"/>
      <c r="D70" s="66" t="e">
        <f>VLOOKUP(C70,'Measure&amp;Incentive Picklist'!E:J,2,FALSE)</f>
        <v>#N/A</v>
      </c>
      <c r="E70" s="79"/>
      <c r="F70" s="70"/>
      <c r="G70" s="216" t="str">
        <f>IF(B70="","",VLOOKUP(B70,'HVAC Picklist'!H$3:J$4,3,FALSE))</f>
        <v/>
      </c>
      <c r="H70" s="222"/>
      <c r="K70" s="70"/>
      <c r="L70" s="70"/>
      <c r="M70" s="70"/>
      <c r="N70" s="69"/>
      <c r="O70" s="65" t="e">
        <f>VLOOKUP(N70,'HVAC Picklist'!$A$2:$C$61,3,FALSE)</f>
        <v>#N/A</v>
      </c>
      <c r="P70" s="65" t="e">
        <f>VLOOKUP(N70,'HVAC Picklist'!$A$2:$D$61,4,FALSE)</f>
        <v>#N/A</v>
      </c>
      <c r="Q70" s="69"/>
      <c r="R70" s="78"/>
      <c r="S70" s="69"/>
      <c r="T70" s="69"/>
      <c r="U70" s="71"/>
      <c r="V70" s="71"/>
      <c r="W70" s="124" t="str">
        <f t="shared" si="2"/>
        <v/>
      </c>
      <c r="X70" s="85" t="str">
        <f t="shared" si="3"/>
        <v/>
      </c>
      <c r="Y70" s="127"/>
      <c r="Z70" s="65">
        <f t="shared" si="0"/>
        <v>0</v>
      </c>
      <c r="AA70" s="65">
        <f t="shared" si="4"/>
        <v>0</v>
      </c>
      <c r="AB70" s="65">
        <f t="shared" si="5"/>
        <v>0</v>
      </c>
      <c r="AD70" s="188" t="str">
        <f t="shared" si="1"/>
        <v/>
      </c>
    </row>
    <row r="71" spans="1:32" x14ac:dyDescent="0.25">
      <c r="A71" s="66">
        <f t="shared" si="6"/>
        <v>64</v>
      </c>
      <c r="B71" s="69"/>
      <c r="C71" s="78"/>
      <c r="D71" s="66" t="e">
        <f>VLOOKUP(C71,'Measure&amp;Incentive Picklist'!E:J,2,FALSE)</f>
        <v>#N/A</v>
      </c>
      <c r="E71" s="79"/>
      <c r="F71" s="70"/>
      <c r="G71" s="216" t="str">
        <f>IF(B71="","",VLOOKUP(B71,'HVAC Picklist'!H$3:J$4,3,FALSE))</f>
        <v/>
      </c>
      <c r="H71" s="222"/>
      <c r="K71" s="70"/>
      <c r="L71" s="70"/>
      <c r="M71" s="70"/>
      <c r="N71" s="69"/>
      <c r="O71" s="65" t="e">
        <f>VLOOKUP(N71,'HVAC Picklist'!$A$2:$C$61,3,FALSE)</f>
        <v>#N/A</v>
      </c>
      <c r="P71" s="65" t="e">
        <f>VLOOKUP(N71,'HVAC Picklist'!$A$2:$D$61,4,FALSE)</f>
        <v>#N/A</v>
      </c>
      <c r="Q71" s="69"/>
      <c r="R71" s="78"/>
      <c r="S71" s="69"/>
      <c r="T71" s="69"/>
      <c r="U71" s="71"/>
      <c r="V71" s="71"/>
      <c r="W71" s="124" t="str">
        <f t="shared" si="2"/>
        <v/>
      </c>
      <c r="X71" s="85" t="str">
        <f t="shared" si="3"/>
        <v/>
      </c>
      <c r="Y71" s="127"/>
      <c r="Z71" s="65">
        <f t="shared" si="0"/>
        <v>0</v>
      </c>
      <c r="AA71" s="65">
        <f t="shared" si="4"/>
        <v>0</v>
      </c>
      <c r="AB71" s="65">
        <f t="shared" si="5"/>
        <v>0</v>
      </c>
      <c r="AD71" s="188" t="str">
        <f t="shared" si="1"/>
        <v/>
      </c>
    </row>
    <row r="72" spans="1:32" x14ac:dyDescent="0.25">
      <c r="A72" s="66">
        <f t="shared" si="6"/>
        <v>65</v>
      </c>
      <c r="B72" s="69"/>
      <c r="C72" s="78"/>
      <c r="D72" s="66" t="e">
        <f>VLOOKUP(C72,'Measure&amp;Incentive Picklist'!E:J,2,FALSE)</f>
        <v>#N/A</v>
      </c>
      <c r="E72" s="79"/>
      <c r="F72" s="70"/>
      <c r="G72" s="216" t="str">
        <f>IF(B72="","",VLOOKUP(B72,'HVAC Picklist'!H$3:J$4,3,FALSE))</f>
        <v/>
      </c>
      <c r="H72" s="222"/>
      <c r="K72" s="70"/>
      <c r="L72" s="70"/>
      <c r="M72" s="70"/>
      <c r="N72" s="69"/>
      <c r="O72" s="65" t="e">
        <f>VLOOKUP(N72,'HVAC Picklist'!$A$2:$C$61,3,FALSE)</f>
        <v>#N/A</v>
      </c>
      <c r="P72" s="65" t="e">
        <f>VLOOKUP(N72,'HVAC Picklist'!$A$2:$D$61,4,FALSE)</f>
        <v>#N/A</v>
      </c>
      <c r="Q72" s="69"/>
      <c r="R72" s="78"/>
      <c r="S72" s="69"/>
      <c r="T72" s="69"/>
      <c r="U72" s="71"/>
      <c r="V72" s="71"/>
      <c r="W72" s="124" t="str">
        <f t="shared" si="2"/>
        <v/>
      </c>
      <c r="X72" s="85" t="str">
        <f t="shared" si="3"/>
        <v/>
      </c>
      <c r="Y72" s="127"/>
      <c r="Z72" s="65">
        <f t="shared" ref="Z72:Z135" si="7">IF(OR(B72&gt;"",C72&gt;"",E72&gt;0,F72&gt;0,G72&gt;"",H72&gt;0,K72&gt;0,L72&gt;0,M72&gt;"",N72&gt;"",Q72&gt;"",R72&gt;0,S72&gt;0,T72&gt;0,U72&gt;0,V72&gt;0,Y72&gt;0),1,0)</f>
        <v>0</v>
      </c>
      <c r="AA72" s="65">
        <f t="shared" si="4"/>
        <v>0</v>
      </c>
      <c r="AB72" s="65">
        <f t="shared" si="5"/>
        <v>0</v>
      </c>
      <c r="AD72" s="188" t="str">
        <f t="shared" ref="AD72:AD135" si="8">IF(OR(AND(OR(N72=AF$8,N72=AF$9,N72=AF$10,N72=AF$11,N72=AF$12,N72=AF$13,N72=AF$14,N72=AF$15,N72=AF$16,N72=AF$17,N72=AF$18,N72=AF$19,N72=AF$20,N72=AF$21,N72=AF$22,N72=AF$23,N72=AF$24,N72=AF$25,N72=AF$26,N72=AF$27,N72=AF$28,N72=AF$29,N72=AF$30,N72=AF$31,N72=AF$32,N72=AF$33,N72=AF$34,N72=AF$35,N72=AF$36,N72=AF$37,N72=AF$38,N72=AF$39,N72=AF$40,N72=AF$41,N72=AF$42,N72=AF$43,N72=AF$44,N72=AF$45,N72=AF$46,N72=AF$47,N72=AF$48,N72=AF$49,N72=AF$50,N72=AF$51,N72=AF$52,N72=AF$53,),Q72=AG$12),AND(OR(N72=AF$54,N72=AF$55,N72=AF$56,N72=AF$57,N72=AF$58,N72=AF$59,N72=AF$60,N72=AF$61,N72=AF$62,N72=AF$63,N72=AF$64), OR(Q72=AG$8,Q72=AG$9,Q72=AG$10)),AND(OR(N72=AF$65,N72=AF$66),Q72=AG$12),AND(N72=AF$67,Q72=AG$11)),1,IF(OR(N72="",Q72=""),"","Error"))</f>
        <v/>
      </c>
    </row>
    <row r="73" spans="1:32" x14ac:dyDescent="0.25">
      <c r="A73" s="66">
        <f t="shared" si="6"/>
        <v>66</v>
      </c>
      <c r="B73" s="69"/>
      <c r="C73" s="78"/>
      <c r="D73" s="66" t="e">
        <f>VLOOKUP(C73,'Measure&amp;Incentive Picklist'!E:J,2,FALSE)</f>
        <v>#N/A</v>
      </c>
      <c r="E73" s="79"/>
      <c r="F73" s="70"/>
      <c r="G73" s="216" t="str">
        <f>IF(B73="","",VLOOKUP(B73,'HVAC Picklist'!H$3:J$4,3,FALSE))</f>
        <v/>
      </c>
      <c r="H73" s="222"/>
      <c r="K73" s="70"/>
      <c r="L73" s="70"/>
      <c r="M73" s="70"/>
      <c r="N73" s="69"/>
      <c r="O73" s="65" t="e">
        <f>VLOOKUP(N73,'HVAC Picklist'!$A$2:$C$61,3,FALSE)</f>
        <v>#N/A</v>
      </c>
      <c r="P73" s="65" t="e">
        <f>VLOOKUP(N73,'HVAC Picklist'!$A$2:$D$61,4,FALSE)</f>
        <v>#N/A</v>
      </c>
      <c r="Q73" s="69"/>
      <c r="R73" s="78"/>
      <c r="S73" s="69"/>
      <c r="T73" s="69"/>
      <c r="U73" s="71"/>
      <c r="V73" s="71"/>
      <c r="W73" s="124" t="str">
        <f t="shared" ref="W73:W136" si="9">IF(C73="","",$U73+$V73)</f>
        <v/>
      </c>
      <c r="X73" s="85" t="str">
        <f t="shared" ref="X73:X136" si="10">IF(ISTEXT(C73),"Contact ConEd","")</f>
        <v/>
      </c>
      <c r="Y73" s="127"/>
      <c r="Z73" s="65">
        <f t="shared" si="7"/>
        <v>0</v>
      </c>
      <c r="AA73" s="65">
        <f t="shared" ref="AA73:AA136" si="11">IF(AND(BB73&gt;0,ISERROR(Z73)),1,0)</f>
        <v>0</v>
      </c>
      <c r="AB73" s="65">
        <f t="shared" ref="AB73:AB136" si="12">IF(ISERROR(W73),1,0)</f>
        <v>0</v>
      </c>
      <c r="AD73" s="188" t="str">
        <f t="shared" si="8"/>
        <v/>
      </c>
    </row>
    <row r="74" spans="1:32" x14ac:dyDescent="0.25">
      <c r="A74" s="66">
        <f t="shared" ref="A74:A137" si="13">A73+1</f>
        <v>67</v>
      </c>
      <c r="B74" s="69"/>
      <c r="C74" s="78"/>
      <c r="D74" s="66" t="e">
        <f>VLOOKUP(C74,'Measure&amp;Incentive Picklist'!E:J,2,FALSE)</f>
        <v>#N/A</v>
      </c>
      <c r="E74" s="79"/>
      <c r="F74" s="70"/>
      <c r="G74" s="216" t="str">
        <f>IF(B74="","",VLOOKUP(B74,'HVAC Picklist'!H$3:J$4,3,FALSE))</f>
        <v/>
      </c>
      <c r="H74" s="222"/>
      <c r="K74" s="70"/>
      <c r="L74" s="70"/>
      <c r="M74" s="70"/>
      <c r="N74" s="69"/>
      <c r="O74" s="65" t="e">
        <f>VLOOKUP(N74,'HVAC Picklist'!$A$2:$C$61,3,FALSE)</f>
        <v>#N/A</v>
      </c>
      <c r="P74" s="65" t="e">
        <f>VLOOKUP(N74,'HVAC Picklist'!$A$2:$D$61,4,FALSE)</f>
        <v>#N/A</v>
      </c>
      <c r="Q74" s="69"/>
      <c r="R74" s="78"/>
      <c r="S74" s="69"/>
      <c r="T74" s="69"/>
      <c r="U74" s="71"/>
      <c r="V74" s="71"/>
      <c r="W74" s="124" t="str">
        <f t="shared" si="9"/>
        <v/>
      </c>
      <c r="X74" s="85" t="str">
        <f t="shared" si="10"/>
        <v/>
      </c>
      <c r="Y74" s="127"/>
      <c r="Z74" s="65">
        <f t="shared" si="7"/>
        <v>0</v>
      </c>
      <c r="AA74" s="65">
        <f t="shared" si="11"/>
        <v>0</v>
      </c>
      <c r="AB74" s="65">
        <f t="shared" si="12"/>
        <v>0</v>
      </c>
      <c r="AD74" s="188" t="str">
        <f t="shared" si="8"/>
        <v/>
      </c>
    </row>
    <row r="75" spans="1:32" x14ac:dyDescent="0.25">
      <c r="A75" s="66">
        <f t="shared" si="13"/>
        <v>68</v>
      </c>
      <c r="B75" s="69"/>
      <c r="C75" s="78"/>
      <c r="D75" s="66" t="e">
        <f>VLOOKUP(C75,'Measure&amp;Incentive Picklist'!E:J,2,FALSE)</f>
        <v>#N/A</v>
      </c>
      <c r="E75" s="79"/>
      <c r="F75" s="70"/>
      <c r="G75" s="216" t="str">
        <f>IF(B75="","",VLOOKUP(B75,'HVAC Picklist'!H$3:J$4,3,FALSE))</f>
        <v/>
      </c>
      <c r="H75" s="222"/>
      <c r="K75" s="70"/>
      <c r="L75" s="70"/>
      <c r="M75" s="70"/>
      <c r="N75" s="69"/>
      <c r="O75" s="65" t="e">
        <f>VLOOKUP(N75,'HVAC Picklist'!$A$2:$C$61,3,FALSE)</f>
        <v>#N/A</v>
      </c>
      <c r="P75" s="65" t="e">
        <f>VLOOKUP(N75,'HVAC Picklist'!$A$2:$D$61,4,FALSE)</f>
        <v>#N/A</v>
      </c>
      <c r="Q75" s="69"/>
      <c r="R75" s="78"/>
      <c r="S75" s="69"/>
      <c r="T75" s="69"/>
      <c r="U75" s="71"/>
      <c r="V75" s="71"/>
      <c r="W75" s="124" t="str">
        <f t="shared" si="9"/>
        <v/>
      </c>
      <c r="X75" s="85" t="str">
        <f t="shared" si="10"/>
        <v/>
      </c>
      <c r="Y75" s="127"/>
      <c r="Z75" s="65">
        <f t="shared" si="7"/>
        <v>0</v>
      </c>
      <c r="AA75" s="65">
        <f t="shared" si="11"/>
        <v>0</v>
      </c>
      <c r="AB75" s="65">
        <f t="shared" si="12"/>
        <v>0</v>
      </c>
      <c r="AD75" s="188" t="str">
        <f t="shared" si="8"/>
        <v/>
      </c>
    </row>
    <row r="76" spans="1:32" x14ac:dyDescent="0.25">
      <c r="A76" s="66">
        <f t="shared" si="13"/>
        <v>69</v>
      </c>
      <c r="B76" s="69"/>
      <c r="C76" s="78"/>
      <c r="D76" s="66" t="e">
        <f>VLOOKUP(C76,'Measure&amp;Incentive Picklist'!E:J,2,FALSE)</f>
        <v>#N/A</v>
      </c>
      <c r="E76" s="79"/>
      <c r="F76" s="70"/>
      <c r="G76" s="216" t="str">
        <f>IF(B76="","",VLOOKUP(B76,'HVAC Picklist'!H$3:J$4,3,FALSE))</f>
        <v/>
      </c>
      <c r="H76" s="222"/>
      <c r="K76" s="70"/>
      <c r="L76" s="70"/>
      <c r="M76" s="70"/>
      <c r="N76" s="69"/>
      <c r="O76" s="65" t="e">
        <f>VLOOKUP(N76,'HVAC Picklist'!$A$2:$C$61,3,FALSE)</f>
        <v>#N/A</v>
      </c>
      <c r="P76" s="65" t="e">
        <f>VLOOKUP(N76,'HVAC Picklist'!$A$2:$D$61,4,FALSE)</f>
        <v>#N/A</v>
      </c>
      <c r="Q76" s="69"/>
      <c r="R76" s="78"/>
      <c r="S76" s="69"/>
      <c r="T76" s="69"/>
      <c r="U76" s="71"/>
      <c r="V76" s="71"/>
      <c r="W76" s="124" t="str">
        <f t="shared" si="9"/>
        <v/>
      </c>
      <c r="X76" s="85" t="str">
        <f t="shared" si="10"/>
        <v/>
      </c>
      <c r="Y76" s="127"/>
      <c r="Z76" s="65">
        <f t="shared" si="7"/>
        <v>0</v>
      </c>
      <c r="AA76" s="65">
        <f t="shared" si="11"/>
        <v>0</v>
      </c>
      <c r="AB76" s="65">
        <f t="shared" si="12"/>
        <v>0</v>
      </c>
      <c r="AD76" s="188" t="str">
        <f t="shared" si="8"/>
        <v/>
      </c>
    </row>
    <row r="77" spans="1:32" x14ac:dyDescent="0.25">
      <c r="A77" s="66">
        <f t="shared" si="13"/>
        <v>70</v>
      </c>
      <c r="B77" s="69"/>
      <c r="C77" s="78"/>
      <c r="D77" s="66" t="e">
        <f>VLOOKUP(C77,'Measure&amp;Incentive Picklist'!E:J,2,FALSE)</f>
        <v>#N/A</v>
      </c>
      <c r="E77" s="79"/>
      <c r="F77" s="70"/>
      <c r="G77" s="216" t="str">
        <f>IF(B77="","",VLOOKUP(B77,'HVAC Picklist'!H$3:J$4,3,FALSE))</f>
        <v/>
      </c>
      <c r="H77" s="222"/>
      <c r="K77" s="70"/>
      <c r="L77" s="70"/>
      <c r="M77" s="70"/>
      <c r="N77" s="69"/>
      <c r="O77" s="65" t="e">
        <f>VLOOKUP(N77,'HVAC Picklist'!$A$2:$C$61,3,FALSE)</f>
        <v>#N/A</v>
      </c>
      <c r="P77" s="65" t="e">
        <f>VLOOKUP(N77,'HVAC Picklist'!$A$2:$D$61,4,FALSE)</f>
        <v>#N/A</v>
      </c>
      <c r="Q77" s="69"/>
      <c r="R77" s="78"/>
      <c r="S77" s="69"/>
      <c r="T77" s="69"/>
      <c r="U77" s="71"/>
      <c r="V77" s="71"/>
      <c r="W77" s="124" t="str">
        <f t="shared" si="9"/>
        <v/>
      </c>
      <c r="X77" s="85" t="str">
        <f t="shared" si="10"/>
        <v/>
      </c>
      <c r="Y77" s="127"/>
      <c r="Z77" s="65">
        <f t="shared" si="7"/>
        <v>0</v>
      </c>
      <c r="AA77" s="65">
        <f t="shared" si="11"/>
        <v>0</v>
      </c>
      <c r="AB77" s="65">
        <f t="shared" si="12"/>
        <v>0</v>
      </c>
      <c r="AD77" s="188" t="str">
        <f t="shared" si="8"/>
        <v/>
      </c>
    </row>
    <row r="78" spans="1:32" x14ac:dyDescent="0.25">
      <c r="A78" s="66">
        <f t="shared" si="13"/>
        <v>71</v>
      </c>
      <c r="B78" s="69"/>
      <c r="C78" s="78"/>
      <c r="D78" s="66" t="e">
        <f>VLOOKUP(C78,'Measure&amp;Incentive Picklist'!E:J,2,FALSE)</f>
        <v>#N/A</v>
      </c>
      <c r="E78" s="79"/>
      <c r="F78" s="70"/>
      <c r="G78" s="216" t="str">
        <f>IF(B78="","",VLOOKUP(B78,'HVAC Picklist'!H$3:J$4,3,FALSE))</f>
        <v/>
      </c>
      <c r="H78" s="222"/>
      <c r="K78" s="70"/>
      <c r="L78" s="70"/>
      <c r="M78" s="70"/>
      <c r="N78" s="69"/>
      <c r="O78" s="65" t="e">
        <f>VLOOKUP(N78,'HVAC Picklist'!$A$2:$C$61,3,FALSE)</f>
        <v>#N/A</v>
      </c>
      <c r="P78" s="65" t="e">
        <f>VLOOKUP(N78,'HVAC Picklist'!$A$2:$D$61,4,FALSE)</f>
        <v>#N/A</v>
      </c>
      <c r="Q78" s="69"/>
      <c r="R78" s="78"/>
      <c r="S78" s="69"/>
      <c r="T78" s="69"/>
      <c r="U78" s="71"/>
      <c r="V78" s="71"/>
      <c r="W78" s="124" t="str">
        <f t="shared" si="9"/>
        <v/>
      </c>
      <c r="X78" s="85" t="str">
        <f t="shared" si="10"/>
        <v/>
      </c>
      <c r="Y78" s="127"/>
      <c r="Z78" s="65">
        <f t="shared" si="7"/>
        <v>0</v>
      </c>
      <c r="AA78" s="65">
        <f t="shared" si="11"/>
        <v>0</v>
      </c>
      <c r="AB78" s="65">
        <f t="shared" si="12"/>
        <v>0</v>
      </c>
      <c r="AD78" s="188" t="str">
        <f t="shared" si="8"/>
        <v/>
      </c>
    </row>
    <row r="79" spans="1:32" x14ac:dyDescent="0.25">
      <c r="A79" s="66">
        <f t="shared" si="13"/>
        <v>72</v>
      </c>
      <c r="B79" s="69"/>
      <c r="C79" s="78"/>
      <c r="D79" s="66" t="e">
        <f>VLOOKUP(C79,'Measure&amp;Incentive Picklist'!E:J,2,FALSE)</f>
        <v>#N/A</v>
      </c>
      <c r="E79" s="79"/>
      <c r="F79" s="70"/>
      <c r="G79" s="216" t="str">
        <f>IF(B79="","",VLOOKUP(B79,'HVAC Picklist'!H$3:J$4,3,FALSE))</f>
        <v/>
      </c>
      <c r="H79" s="222"/>
      <c r="K79" s="70"/>
      <c r="L79" s="70"/>
      <c r="M79" s="70"/>
      <c r="N79" s="69"/>
      <c r="O79" s="65" t="e">
        <f>VLOOKUP(N79,'HVAC Picklist'!$A$2:$C$61,3,FALSE)</f>
        <v>#N/A</v>
      </c>
      <c r="P79" s="65" t="e">
        <f>VLOOKUP(N79,'HVAC Picklist'!$A$2:$D$61,4,FALSE)</f>
        <v>#N/A</v>
      </c>
      <c r="Q79" s="69"/>
      <c r="R79" s="78"/>
      <c r="S79" s="69"/>
      <c r="T79" s="69"/>
      <c r="U79" s="71"/>
      <c r="V79" s="71"/>
      <c r="W79" s="124" t="str">
        <f t="shared" si="9"/>
        <v/>
      </c>
      <c r="X79" s="85" t="str">
        <f t="shared" si="10"/>
        <v/>
      </c>
      <c r="Y79" s="127"/>
      <c r="Z79" s="65">
        <f t="shared" si="7"/>
        <v>0</v>
      </c>
      <c r="AA79" s="65">
        <f t="shared" si="11"/>
        <v>0</v>
      </c>
      <c r="AB79" s="65">
        <f t="shared" si="12"/>
        <v>0</v>
      </c>
      <c r="AD79" s="188" t="str">
        <f t="shared" si="8"/>
        <v/>
      </c>
    </row>
    <row r="80" spans="1:32" x14ac:dyDescent="0.25">
      <c r="A80" s="66">
        <f t="shared" si="13"/>
        <v>73</v>
      </c>
      <c r="B80" s="69"/>
      <c r="C80" s="78"/>
      <c r="D80" s="66" t="e">
        <f>VLOOKUP(C80,'Measure&amp;Incentive Picklist'!E:J,2,FALSE)</f>
        <v>#N/A</v>
      </c>
      <c r="E80" s="79"/>
      <c r="F80" s="70"/>
      <c r="G80" s="216" t="str">
        <f>IF(B80="","",VLOOKUP(B80,'HVAC Picklist'!H$3:J$4,3,FALSE))</f>
        <v/>
      </c>
      <c r="H80" s="222"/>
      <c r="K80" s="70"/>
      <c r="L80" s="70"/>
      <c r="M80" s="70"/>
      <c r="N80" s="69"/>
      <c r="O80" s="65" t="e">
        <f>VLOOKUP(N80,'HVAC Picklist'!$A$2:$C$61,3,FALSE)</f>
        <v>#N/A</v>
      </c>
      <c r="P80" s="65" t="e">
        <f>VLOOKUP(N80,'HVAC Picklist'!$A$2:$D$61,4,FALSE)</f>
        <v>#N/A</v>
      </c>
      <c r="Q80" s="69"/>
      <c r="R80" s="78"/>
      <c r="S80" s="69"/>
      <c r="T80" s="69"/>
      <c r="U80" s="71"/>
      <c r="V80" s="71"/>
      <c r="W80" s="124" t="str">
        <f t="shared" si="9"/>
        <v/>
      </c>
      <c r="X80" s="85" t="str">
        <f t="shared" si="10"/>
        <v/>
      </c>
      <c r="Y80" s="127"/>
      <c r="Z80" s="65">
        <f t="shared" si="7"/>
        <v>0</v>
      </c>
      <c r="AA80" s="65">
        <f t="shared" si="11"/>
        <v>0</v>
      </c>
      <c r="AB80" s="65">
        <f t="shared" si="12"/>
        <v>0</v>
      </c>
      <c r="AD80" s="188" t="str">
        <f t="shared" si="8"/>
        <v/>
      </c>
    </row>
    <row r="81" spans="1:30" x14ac:dyDescent="0.25">
      <c r="A81" s="66">
        <f t="shared" si="13"/>
        <v>74</v>
      </c>
      <c r="B81" s="69"/>
      <c r="C81" s="78"/>
      <c r="D81" s="66" t="e">
        <f>VLOOKUP(C81,'Measure&amp;Incentive Picklist'!E:J,2,FALSE)</f>
        <v>#N/A</v>
      </c>
      <c r="E81" s="79"/>
      <c r="F81" s="70"/>
      <c r="G81" s="216" t="str">
        <f>IF(B81="","",VLOOKUP(B81,'HVAC Picklist'!H$3:J$4,3,FALSE))</f>
        <v/>
      </c>
      <c r="H81" s="222"/>
      <c r="K81" s="70"/>
      <c r="L81" s="70"/>
      <c r="M81" s="70"/>
      <c r="N81" s="69"/>
      <c r="O81" s="65" t="e">
        <f>VLOOKUP(N81,'HVAC Picklist'!$A$2:$C$61,3,FALSE)</f>
        <v>#N/A</v>
      </c>
      <c r="P81" s="65" t="e">
        <f>VLOOKUP(N81,'HVAC Picklist'!$A$2:$D$61,4,FALSE)</f>
        <v>#N/A</v>
      </c>
      <c r="Q81" s="69"/>
      <c r="R81" s="78"/>
      <c r="S81" s="69"/>
      <c r="T81" s="69"/>
      <c r="U81" s="71"/>
      <c r="V81" s="71"/>
      <c r="W81" s="124" t="str">
        <f t="shared" si="9"/>
        <v/>
      </c>
      <c r="X81" s="85" t="str">
        <f t="shared" si="10"/>
        <v/>
      </c>
      <c r="Y81" s="127"/>
      <c r="Z81" s="65">
        <f t="shared" si="7"/>
        <v>0</v>
      </c>
      <c r="AA81" s="65">
        <f t="shared" si="11"/>
        <v>0</v>
      </c>
      <c r="AB81" s="65">
        <f t="shared" si="12"/>
        <v>0</v>
      </c>
      <c r="AD81" s="188" t="str">
        <f t="shared" si="8"/>
        <v/>
      </c>
    </row>
    <row r="82" spans="1:30" x14ac:dyDescent="0.25">
      <c r="A82" s="66">
        <f t="shared" si="13"/>
        <v>75</v>
      </c>
      <c r="B82" s="69"/>
      <c r="C82" s="78"/>
      <c r="D82" s="66" t="e">
        <f>VLOOKUP(C82,'Measure&amp;Incentive Picklist'!E:J,2,FALSE)</f>
        <v>#N/A</v>
      </c>
      <c r="E82" s="79"/>
      <c r="F82" s="70"/>
      <c r="G82" s="216" t="str">
        <f>IF(B82="","",VLOOKUP(B82,'HVAC Picklist'!H$3:J$4,3,FALSE))</f>
        <v/>
      </c>
      <c r="H82" s="222"/>
      <c r="K82" s="70"/>
      <c r="L82" s="70"/>
      <c r="M82" s="70"/>
      <c r="N82" s="69"/>
      <c r="O82" s="65" t="e">
        <f>VLOOKUP(N82,'HVAC Picklist'!$A$2:$C$61,3,FALSE)</f>
        <v>#N/A</v>
      </c>
      <c r="P82" s="65" t="e">
        <f>VLOOKUP(N82,'HVAC Picklist'!$A$2:$D$61,4,FALSE)</f>
        <v>#N/A</v>
      </c>
      <c r="Q82" s="69"/>
      <c r="R82" s="78"/>
      <c r="S82" s="69"/>
      <c r="T82" s="69"/>
      <c r="U82" s="71"/>
      <c r="V82" s="71"/>
      <c r="W82" s="124" t="str">
        <f t="shared" si="9"/>
        <v/>
      </c>
      <c r="X82" s="85" t="str">
        <f t="shared" si="10"/>
        <v/>
      </c>
      <c r="Y82" s="127"/>
      <c r="Z82" s="65">
        <f t="shared" si="7"/>
        <v>0</v>
      </c>
      <c r="AA82" s="65">
        <f t="shared" si="11"/>
        <v>0</v>
      </c>
      <c r="AB82" s="65">
        <f t="shared" si="12"/>
        <v>0</v>
      </c>
      <c r="AD82" s="188" t="str">
        <f t="shared" si="8"/>
        <v/>
      </c>
    </row>
    <row r="83" spans="1:30" x14ac:dyDescent="0.25">
      <c r="A83" s="66">
        <f t="shared" si="13"/>
        <v>76</v>
      </c>
      <c r="B83" s="69"/>
      <c r="C83" s="78"/>
      <c r="D83" s="66" t="e">
        <f>VLOOKUP(C83,'Measure&amp;Incentive Picklist'!E:J,2,FALSE)</f>
        <v>#N/A</v>
      </c>
      <c r="E83" s="79"/>
      <c r="F83" s="70"/>
      <c r="G83" s="216" t="str">
        <f>IF(B83="","",VLOOKUP(B83,'HVAC Picklist'!H$3:J$4,3,FALSE))</f>
        <v/>
      </c>
      <c r="H83" s="222"/>
      <c r="K83" s="70"/>
      <c r="L83" s="70"/>
      <c r="M83" s="70"/>
      <c r="N83" s="69"/>
      <c r="O83" s="65" t="e">
        <f>VLOOKUP(N83,'HVAC Picklist'!$A$2:$C$61,3,FALSE)</f>
        <v>#N/A</v>
      </c>
      <c r="P83" s="65" t="e">
        <f>VLOOKUP(N83,'HVAC Picklist'!$A$2:$D$61,4,FALSE)</f>
        <v>#N/A</v>
      </c>
      <c r="Q83" s="69"/>
      <c r="R83" s="78"/>
      <c r="S83" s="69"/>
      <c r="T83" s="69"/>
      <c r="U83" s="71"/>
      <c r="V83" s="71"/>
      <c r="W83" s="124" t="str">
        <f t="shared" si="9"/>
        <v/>
      </c>
      <c r="X83" s="85" t="str">
        <f t="shared" si="10"/>
        <v/>
      </c>
      <c r="Y83" s="127"/>
      <c r="Z83" s="65">
        <f t="shared" si="7"/>
        <v>0</v>
      </c>
      <c r="AA83" s="65">
        <f t="shared" si="11"/>
        <v>0</v>
      </c>
      <c r="AB83" s="65">
        <f t="shared" si="12"/>
        <v>0</v>
      </c>
      <c r="AD83" s="188" t="str">
        <f t="shared" si="8"/>
        <v/>
      </c>
    </row>
    <row r="84" spans="1:30" x14ac:dyDescent="0.25">
      <c r="A84" s="66">
        <f t="shared" si="13"/>
        <v>77</v>
      </c>
      <c r="B84" s="69"/>
      <c r="C84" s="78"/>
      <c r="D84" s="66" t="e">
        <f>VLOOKUP(C84,'Measure&amp;Incentive Picklist'!E:J,2,FALSE)</f>
        <v>#N/A</v>
      </c>
      <c r="E84" s="79"/>
      <c r="F84" s="70"/>
      <c r="G84" s="216" t="str">
        <f>IF(B84="","",VLOOKUP(B84,'HVAC Picklist'!H$3:J$4,3,FALSE))</f>
        <v/>
      </c>
      <c r="H84" s="222"/>
      <c r="K84" s="70"/>
      <c r="L84" s="70"/>
      <c r="M84" s="70"/>
      <c r="N84" s="69"/>
      <c r="O84" s="65" t="e">
        <f>VLOOKUP(N84,'HVAC Picklist'!$A$2:$C$61,3,FALSE)</f>
        <v>#N/A</v>
      </c>
      <c r="P84" s="65" t="e">
        <f>VLOOKUP(N84,'HVAC Picklist'!$A$2:$D$61,4,FALSE)</f>
        <v>#N/A</v>
      </c>
      <c r="Q84" s="69"/>
      <c r="R84" s="78"/>
      <c r="S84" s="69"/>
      <c r="T84" s="69"/>
      <c r="U84" s="71"/>
      <c r="V84" s="71"/>
      <c r="W84" s="124" t="str">
        <f t="shared" si="9"/>
        <v/>
      </c>
      <c r="X84" s="85" t="str">
        <f t="shared" si="10"/>
        <v/>
      </c>
      <c r="Y84" s="127"/>
      <c r="Z84" s="65">
        <f t="shared" si="7"/>
        <v>0</v>
      </c>
      <c r="AA84" s="65">
        <f t="shared" si="11"/>
        <v>0</v>
      </c>
      <c r="AB84" s="65">
        <f t="shared" si="12"/>
        <v>0</v>
      </c>
      <c r="AD84" s="188" t="str">
        <f t="shared" si="8"/>
        <v/>
      </c>
    </row>
    <row r="85" spans="1:30" x14ac:dyDescent="0.25">
      <c r="A85" s="66">
        <f t="shared" si="13"/>
        <v>78</v>
      </c>
      <c r="B85" s="69"/>
      <c r="C85" s="78"/>
      <c r="D85" s="66" t="e">
        <f>VLOOKUP(C85,'Measure&amp;Incentive Picklist'!E:J,2,FALSE)</f>
        <v>#N/A</v>
      </c>
      <c r="E85" s="79"/>
      <c r="F85" s="70"/>
      <c r="G85" s="216" t="str">
        <f>IF(B85="","",VLOOKUP(B85,'HVAC Picklist'!H$3:J$4,3,FALSE))</f>
        <v/>
      </c>
      <c r="H85" s="222"/>
      <c r="K85" s="70"/>
      <c r="L85" s="70"/>
      <c r="M85" s="70"/>
      <c r="N85" s="69"/>
      <c r="O85" s="65" t="e">
        <f>VLOOKUP(N85,'HVAC Picklist'!$A$2:$C$61,3,FALSE)</f>
        <v>#N/A</v>
      </c>
      <c r="P85" s="65" t="e">
        <f>VLOOKUP(N85,'HVAC Picklist'!$A$2:$D$61,4,FALSE)</f>
        <v>#N/A</v>
      </c>
      <c r="Q85" s="69"/>
      <c r="R85" s="78"/>
      <c r="S85" s="69"/>
      <c r="T85" s="69"/>
      <c r="U85" s="71"/>
      <c r="V85" s="71"/>
      <c r="W85" s="124" t="str">
        <f t="shared" si="9"/>
        <v/>
      </c>
      <c r="X85" s="85" t="str">
        <f t="shared" si="10"/>
        <v/>
      </c>
      <c r="Y85" s="127"/>
      <c r="Z85" s="65">
        <f t="shared" si="7"/>
        <v>0</v>
      </c>
      <c r="AA85" s="65">
        <f t="shared" si="11"/>
        <v>0</v>
      </c>
      <c r="AB85" s="65">
        <f t="shared" si="12"/>
        <v>0</v>
      </c>
      <c r="AD85" s="188" t="str">
        <f t="shared" si="8"/>
        <v/>
      </c>
    </row>
    <row r="86" spans="1:30" x14ac:dyDescent="0.25">
      <c r="A86" s="66">
        <f t="shared" si="13"/>
        <v>79</v>
      </c>
      <c r="B86" s="69"/>
      <c r="C86" s="78"/>
      <c r="D86" s="66" t="e">
        <f>VLOOKUP(C86,'Measure&amp;Incentive Picklist'!E:J,2,FALSE)</f>
        <v>#N/A</v>
      </c>
      <c r="E86" s="79"/>
      <c r="F86" s="70"/>
      <c r="G86" s="216" t="str">
        <f>IF(B86="","",VLOOKUP(B86,'HVAC Picklist'!H$3:J$4,3,FALSE))</f>
        <v/>
      </c>
      <c r="H86" s="222"/>
      <c r="K86" s="70"/>
      <c r="L86" s="70"/>
      <c r="M86" s="70"/>
      <c r="N86" s="69"/>
      <c r="O86" s="65" t="e">
        <f>VLOOKUP(N86,'HVAC Picklist'!$A$2:$C$61,3,FALSE)</f>
        <v>#N/A</v>
      </c>
      <c r="P86" s="65" t="e">
        <f>VLOOKUP(N86,'HVAC Picklist'!$A$2:$D$61,4,FALSE)</f>
        <v>#N/A</v>
      </c>
      <c r="Q86" s="69"/>
      <c r="R86" s="78"/>
      <c r="S86" s="69"/>
      <c r="T86" s="69"/>
      <c r="U86" s="71"/>
      <c r="V86" s="71"/>
      <c r="W86" s="124" t="str">
        <f t="shared" si="9"/>
        <v/>
      </c>
      <c r="X86" s="85" t="str">
        <f t="shared" si="10"/>
        <v/>
      </c>
      <c r="Y86" s="127"/>
      <c r="Z86" s="65">
        <f t="shared" si="7"/>
        <v>0</v>
      </c>
      <c r="AA86" s="65">
        <f t="shared" si="11"/>
        <v>0</v>
      </c>
      <c r="AB86" s="65">
        <f t="shared" si="12"/>
        <v>0</v>
      </c>
      <c r="AD86" s="188" t="str">
        <f t="shared" si="8"/>
        <v/>
      </c>
    </row>
    <row r="87" spans="1:30" x14ac:dyDescent="0.25">
      <c r="A87" s="66">
        <f t="shared" si="13"/>
        <v>80</v>
      </c>
      <c r="B87" s="69"/>
      <c r="C87" s="78"/>
      <c r="D87" s="66" t="e">
        <f>VLOOKUP(C87,'Measure&amp;Incentive Picklist'!E:J,2,FALSE)</f>
        <v>#N/A</v>
      </c>
      <c r="E87" s="79"/>
      <c r="F87" s="70"/>
      <c r="G87" s="216" t="str">
        <f>IF(B87="","",VLOOKUP(B87,'HVAC Picklist'!H$3:J$4,3,FALSE))</f>
        <v/>
      </c>
      <c r="H87" s="222"/>
      <c r="K87" s="70"/>
      <c r="L87" s="70"/>
      <c r="M87" s="70"/>
      <c r="N87" s="69"/>
      <c r="O87" s="65" t="e">
        <f>VLOOKUP(N87,'HVAC Picklist'!$A$2:$C$61,3,FALSE)</f>
        <v>#N/A</v>
      </c>
      <c r="P87" s="65" t="e">
        <f>VLOOKUP(N87,'HVAC Picklist'!$A$2:$D$61,4,FALSE)</f>
        <v>#N/A</v>
      </c>
      <c r="Q87" s="69"/>
      <c r="R87" s="78"/>
      <c r="S87" s="69"/>
      <c r="T87" s="69"/>
      <c r="U87" s="71"/>
      <c r="V87" s="71"/>
      <c r="W87" s="124" t="str">
        <f t="shared" si="9"/>
        <v/>
      </c>
      <c r="X87" s="85" t="str">
        <f t="shared" si="10"/>
        <v/>
      </c>
      <c r="Y87" s="127"/>
      <c r="Z87" s="65">
        <f t="shared" si="7"/>
        <v>0</v>
      </c>
      <c r="AA87" s="65">
        <f t="shared" si="11"/>
        <v>0</v>
      </c>
      <c r="AB87" s="65">
        <f t="shared" si="12"/>
        <v>0</v>
      </c>
      <c r="AD87" s="188" t="str">
        <f t="shared" si="8"/>
        <v/>
      </c>
    </row>
    <row r="88" spans="1:30" x14ac:dyDescent="0.25">
      <c r="A88" s="66">
        <f t="shared" si="13"/>
        <v>81</v>
      </c>
      <c r="B88" s="69"/>
      <c r="C88" s="78"/>
      <c r="D88" s="66" t="e">
        <f>VLOOKUP(C88,'Measure&amp;Incentive Picklist'!E:J,2,FALSE)</f>
        <v>#N/A</v>
      </c>
      <c r="E88" s="79"/>
      <c r="F88" s="70"/>
      <c r="G88" s="216" t="str">
        <f>IF(B88="","",VLOOKUP(B88,'HVAC Picklist'!H$3:J$4,3,FALSE))</f>
        <v/>
      </c>
      <c r="H88" s="222"/>
      <c r="K88" s="70"/>
      <c r="L88" s="70"/>
      <c r="M88" s="70"/>
      <c r="N88" s="69"/>
      <c r="O88" s="65" t="e">
        <f>VLOOKUP(N88,'HVAC Picklist'!$A$2:$C$61,3,FALSE)</f>
        <v>#N/A</v>
      </c>
      <c r="P88" s="65" t="e">
        <f>VLOOKUP(N88,'HVAC Picklist'!$A$2:$D$61,4,FALSE)</f>
        <v>#N/A</v>
      </c>
      <c r="Q88" s="69"/>
      <c r="R88" s="78"/>
      <c r="S88" s="69"/>
      <c r="T88" s="69"/>
      <c r="U88" s="71"/>
      <c r="V88" s="71"/>
      <c r="W88" s="124" t="str">
        <f t="shared" si="9"/>
        <v/>
      </c>
      <c r="X88" s="85" t="str">
        <f t="shared" si="10"/>
        <v/>
      </c>
      <c r="Y88" s="127"/>
      <c r="Z88" s="65">
        <f t="shared" si="7"/>
        <v>0</v>
      </c>
      <c r="AA88" s="65">
        <f t="shared" si="11"/>
        <v>0</v>
      </c>
      <c r="AB88" s="65">
        <f t="shared" si="12"/>
        <v>0</v>
      </c>
      <c r="AD88" s="188" t="str">
        <f t="shared" si="8"/>
        <v/>
      </c>
    </row>
    <row r="89" spans="1:30" x14ac:dyDescent="0.25">
      <c r="A89" s="66">
        <f t="shared" si="13"/>
        <v>82</v>
      </c>
      <c r="B89" s="69"/>
      <c r="C89" s="78"/>
      <c r="D89" s="66" t="e">
        <f>VLOOKUP(C89,'Measure&amp;Incentive Picklist'!E:J,2,FALSE)</f>
        <v>#N/A</v>
      </c>
      <c r="E89" s="79"/>
      <c r="F89" s="70"/>
      <c r="G89" s="216" t="str">
        <f>IF(B89="","",VLOOKUP(B89,'HVAC Picklist'!H$3:J$4,3,FALSE))</f>
        <v/>
      </c>
      <c r="H89" s="222"/>
      <c r="K89" s="70"/>
      <c r="L89" s="70"/>
      <c r="M89" s="70"/>
      <c r="N89" s="69"/>
      <c r="O89" s="65" t="e">
        <f>VLOOKUP(N89,'HVAC Picklist'!$A$2:$C$61,3,FALSE)</f>
        <v>#N/A</v>
      </c>
      <c r="P89" s="65" t="e">
        <f>VLOOKUP(N89,'HVAC Picklist'!$A$2:$D$61,4,FALSE)</f>
        <v>#N/A</v>
      </c>
      <c r="Q89" s="69"/>
      <c r="R89" s="78"/>
      <c r="S89" s="69"/>
      <c r="T89" s="69"/>
      <c r="U89" s="71"/>
      <c r="V89" s="71"/>
      <c r="W89" s="124" t="str">
        <f t="shared" si="9"/>
        <v/>
      </c>
      <c r="X89" s="85" t="str">
        <f t="shared" si="10"/>
        <v/>
      </c>
      <c r="Y89" s="127"/>
      <c r="Z89" s="65">
        <f t="shared" si="7"/>
        <v>0</v>
      </c>
      <c r="AA89" s="65">
        <f t="shared" si="11"/>
        <v>0</v>
      </c>
      <c r="AB89" s="65">
        <f t="shared" si="12"/>
        <v>0</v>
      </c>
      <c r="AD89" s="188" t="str">
        <f t="shared" si="8"/>
        <v/>
      </c>
    </row>
    <row r="90" spans="1:30" x14ac:dyDescent="0.25">
      <c r="A90" s="66">
        <f t="shared" si="13"/>
        <v>83</v>
      </c>
      <c r="B90" s="69"/>
      <c r="C90" s="78"/>
      <c r="D90" s="66" t="e">
        <f>VLOOKUP(C90,'Measure&amp;Incentive Picklist'!E:J,2,FALSE)</f>
        <v>#N/A</v>
      </c>
      <c r="E90" s="79"/>
      <c r="F90" s="70"/>
      <c r="G90" s="216" t="str">
        <f>IF(B90="","",VLOOKUP(B90,'HVAC Picklist'!H$3:J$4,3,FALSE))</f>
        <v/>
      </c>
      <c r="H90" s="222"/>
      <c r="K90" s="70"/>
      <c r="L90" s="70"/>
      <c r="M90" s="70"/>
      <c r="N90" s="69"/>
      <c r="O90" s="65" t="e">
        <f>VLOOKUP(N90,'HVAC Picklist'!$A$2:$C$61,3,FALSE)</f>
        <v>#N/A</v>
      </c>
      <c r="P90" s="65" t="e">
        <f>VLOOKUP(N90,'HVAC Picklist'!$A$2:$D$61,4,FALSE)</f>
        <v>#N/A</v>
      </c>
      <c r="Q90" s="69"/>
      <c r="R90" s="78"/>
      <c r="S90" s="69"/>
      <c r="T90" s="69"/>
      <c r="U90" s="71"/>
      <c r="V90" s="71"/>
      <c r="W90" s="124" t="str">
        <f t="shared" si="9"/>
        <v/>
      </c>
      <c r="X90" s="85" t="str">
        <f t="shared" si="10"/>
        <v/>
      </c>
      <c r="Y90" s="127"/>
      <c r="Z90" s="65">
        <f t="shared" si="7"/>
        <v>0</v>
      </c>
      <c r="AA90" s="65">
        <f t="shared" si="11"/>
        <v>0</v>
      </c>
      <c r="AB90" s="65">
        <f t="shared" si="12"/>
        <v>0</v>
      </c>
      <c r="AD90" s="188" t="str">
        <f t="shared" si="8"/>
        <v/>
      </c>
    </row>
    <row r="91" spans="1:30" x14ac:dyDescent="0.25">
      <c r="A91" s="66">
        <f t="shared" si="13"/>
        <v>84</v>
      </c>
      <c r="B91" s="69"/>
      <c r="C91" s="78"/>
      <c r="D91" s="66" t="e">
        <f>VLOOKUP(C91,'Measure&amp;Incentive Picklist'!E:J,2,FALSE)</f>
        <v>#N/A</v>
      </c>
      <c r="E91" s="79"/>
      <c r="F91" s="70"/>
      <c r="G91" s="216" t="str">
        <f>IF(B91="","",VLOOKUP(B91,'HVAC Picklist'!H$3:J$4,3,FALSE))</f>
        <v/>
      </c>
      <c r="H91" s="222"/>
      <c r="K91" s="70"/>
      <c r="L91" s="70"/>
      <c r="M91" s="70"/>
      <c r="N91" s="69"/>
      <c r="O91" s="65" t="e">
        <f>VLOOKUP(N91,'HVAC Picklist'!$A$2:$C$61,3,FALSE)</f>
        <v>#N/A</v>
      </c>
      <c r="P91" s="65" t="e">
        <f>VLOOKUP(N91,'HVAC Picklist'!$A$2:$D$61,4,FALSE)</f>
        <v>#N/A</v>
      </c>
      <c r="Q91" s="69"/>
      <c r="R91" s="78"/>
      <c r="S91" s="69"/>
      <c r="T91" s="69"/>
      <c r="U91" s="71"/>
      <c r="V91" s="71"/>
      <c r="W91" s="124" t="str">
        <f t="shared" si="9"/>
        <v/>
      </c>
      <c r="X91" s="85" t="str">
        <f t="shared" si="10"/>
        <v/>
      </c>
      <c r="Y91" s="127"/>
      <c r="Z91" s="65">
        <f t="shared" si="7"/>
        <v>0</v>
      </c>
      <c r="AA91" s="65">
        <f t="shared" si="11"/>
        <v>0</v>
      </c>
      <c r="AB91" s="65">
        <f t="shared" si="12"/>
        <v>0</v>
      </c>
      <c r="AD91" s="188" t="str">
        <f t="shared" si="8"/>
        <v/>
      </c>
    </row>
    <row r="92" spans="1:30" x14ac:dyDescent="0.25">
      <c r="A92" s="66">
        <f t="shared" si="13"/>
        <v>85</v>
      </c>
      <c r="B92" s="69"/>
      <c r="C92" s="78"/>
      <c r="D92" s="66" t="e">
        <f>VLOOKUP(C92,'Measure&amp;Incentive Picklist'!E:J,2,FALSE)</f>
        <v>#N/A</v>
      </c>
      <c r="E92" s="79"/>
      <c r="F92" s="70"/>
      <c r="G92" s="216" t="str">
        <f>IF(B92="","",VLOOKUP(B92,'HVAC Picklist'!H$3:J$4,3,FALSE))</f>
        <v/>
      </c>
      <c r="H92" s="222"/>
      <c r="K92" s="70"/>
      <c r="L92" s="70"/>
      <c r="M92" s="70"/>
      <c r="N92" s="69"/>
      <c r="O92" s="65" t="e">
        <f>VLOOKUP(N92,'HVAC Picklist'!$A$2:$C$61,3,FALSE)</f>
        <v>#N/A</v>
      </c>
      <c r="P92" s="65" t="e">
        <f>VLOOKUP(N92,'HVAC Picklist'!$A$2:$D$61,4,FALSE)</f>
        <v>#N/A</v>
      </c>
      <c r="Q92" s="69"/>
      <c r="R92" s="78"/>
      <c r="S92" s="69"/>
      <c r="T92" s="69"/>
      <c r="U92" s="71"/>
      <c r="V92" s="71"/>
      <c r="W92" s="124" t="str">
        <f t="shared" si="9"/>
        <v/>
      </c>
      <c r="X92" s="85" t="str">
        <f t="shared" si="10"/>
        <v/>
      </c>
      <c r="Y92" s="127"/>
      <c r="Z92" s="65">
        <f t="shared" si="7"/>
        <v>0</v>
      </c>
      <c r="AA92" s="65">
        <f t="shared" si="11"/>
        <v>0</v>
      </c>
      <c r="AB92" s="65">
        <f t="shared" si="12"/>
        <v>0</v>
      </c>
      <c r="AD92" s="188" t="str">
        <f t="shared" si="8"/>
        <v/>
      </c>
    </row>
    <row r="93" spans="1:30" x14ac:dyDescent="0.25">
      <c r="A93" s="66">
        <f t="shared" si="13"/>
        <v>86</v>
      </c>
      <c r="B93" s="69"/>
      <c r="C93" s="78"/>
      <c r="D93" s="66" t="e">
        <f>VLOOKUP(C93,'Measure&amp;Incentive Picklist'!E:J,2,FALSE)</f>
        <v>#N/A</v>
      </c>
      <c r="E93" s="79"/>
      <c r="F93" s="70"/>
      <c r="G93" s="216" t="str">
        <f>IF(B93="","",VLOOKUP(B93,'HVAC Picklist'!H$3:J$4,3,FALSE))</f>
        <v/>
      </c>
      <c r="H93" s="222"/>
      <c r="K93" s="70"/>
      <c r="L93" s="70"/>
      <c r="M93" s="70"/>
      <c r="N93" s="69"/>
      <c r="O93" s="65" t="e">
        <f>VLOOKUP(N93,'HVAC Picklist'!$A$2:$C$61,3,FALSE)</f>
        <v>#N/A</v>
      </c>
      <c r="P93" s="65" t="e">
        <f>VLOOKUP(N93,'HVAC Picklist'!$A$2:$D$61,4,FALSE)</f>
        <v>#N/A</v>
      </c>
      <c r="Q93" s="69"/>
      <c r="R93" s="78"/>
      <c r="S93" s="69"/>
      <c r="T93" s="69"/>
      <c r="U93" s="71"/>
      <c r="V93" s="71"/>
      <c r="W93" s="124" t="str">
        <f t="shared" si="9"/>
        <v/>
      </c>
      <c r="X93" s="85" t="str">
        <f t="shared" si="10"/>
        <v/>
      </c>
      <c r="Y93" s="127"/>
      <c r="Z93" s="65">
        <f t="shared" si="7"/>
        <v>0</v>
      </c>
      <c r="AA93" s="65">
        <f t="shared" si="11"/>
        <v>0</v>
      </c>
      <c r="AB93" s="65">
        <f t="shared" si="12"/>
        <v>0</v>
      </c>
      <c r="AD93" s="188" t="str">
        <f t="shared" si="8"/>
        <v/>
      </c>
    </row>
    <row r="94" spans="1:30" x14ac:dyDescent="0.25">
      <c r="A94" s="66">
        <f t="shared" si="13"/>
        <v>87</v>
      </c>
      <c r="B94" s="69"/>
      <c r="C94" s="78"/>
      <c r="D94" s="66" t="e">
        <f>VLOOKUP(C94,'Measure&amp;Incentive Picklist'!E:J,2,FALSE)</f>
        <v>#N/A</v>
      </c>
      <c r="E94" s="79"/>
      <c r="F94" s="70"/>
      <c r="G94" s="216" t="str">
        <f>IF(B94="","",VLOOKUP(B94,'HVAC Picklist'!H$3:J$4,3,FALSE))</f>
        <v/>
      </c>
      <c r="H94" s="222"/>
      <c r="K94" s="70"/>
      <c r="L94" s="70"/>
      <c r="M94" s="70"/>
      <c r="N94" s="69"/>
      <c r="O94" s="65" t="e">
        <f>VLOOKUP(N94,'HVAC Picklist'!$A$2:$C$61,3,FALSE)</f>
        <v>#N/A</v>
      </c>
      <c r="P94" s="65" t="e">
        <f>VLOOKUP(N94,'HVAC Picklist'!$A$2:$D$61,4,FALSE)</f>
        <v>#N/A</v>
      </c>
      <c r="Q94" s="69"/>
      <c r="R94" s="78"/>
      <c r="S94" s="69"/>
      <c r="T94" s="69"/>
      <c r="U94" s="71"/>
      <c r="V94" s="71"/>
      <c r="W94" s="124" t="str">
        <f t="shared" si="9"/>
        <v/>
      </c>
      <c r="X94" s="85" t="str">
        <f t="shared" si="10"/>
        <v/>
      </c>
      <c r="Y94" s="127"/>
      <c r="Z94" s="65">
        <f t="shared" si="7"/>
        <v>0</v>
      </c>
      <c r="AA94" s="65">
        <f t="shared" si="11"/>
        <v>0</v>
      </c>
      <c r="AB94" s="65">
        <f t="shared" si="12"/>
        <v>0</v>
      </c>
      <c r="AD94" s="188" t="str">
        <f t="shared" si="8"/>
        <v/>
      </c>
    </row>
    <row r="95" spans="1:30" x14ac:dyDescent="0.25">
      <c r="A95" s="66">
        <f t="shared" si="13"/>
        <v>88</v>
      </c>
      <c r="B95" s="69"/>
      <c r="C95" s="78"/>
      <c r="D95" s="66" t="e">
        <f>VLOOKUP(C95,'Measure&amp;Incentive Picklist'!E:J,2,FALSE)</f>
        <v>#N/A</v>
      </c>
      <c r="E95" s="79"/>
      <c r="F95" s="70"/>
      <c r="G95" s="216" t="str">
        <f>IF(B95="","",VLOOKUP(B95,'HVAC Picklist'!H$3:J$4,3,FALSE))</f>
        <v/>
      </c>
      <c r="H95" s="222"/>
      <c r="K95" s="70"/>
      <c r="L95" s="70"/>
      <c r="M95" s="70"/>
      <c r="N95" s="69"/>
      <c r="O95" s="65" t="e">
        <f>VLOOKUP(N95,'HVAC Picklist'!$A$2:$C$61,3,FALSE)</f>
        <v>#N/A</v>
      </c>
      <c r="P95" s="65" t="e">
        <f>VLOOKUP(N95,'HVAC Picklist'!$A$2:$D$61,4,FALSE)</f>
        <v>#N/A</v>
      </c>
      <c r="Q95" s="69"/>
      <c r="R95" s="78"/>
      <c r="S95" s="69"/>
      <c r="T95" s="69"/>
      <c r="U95" s="71"/>
      <c r="V95" s="71"/>
      <c r="W95" s="124" t="str">
        <f t="shared" si="9"/>
        <v/>
      </c>
      <c r="X95" s="85" t="str">
        <f t="shared" si="10"/>
        <v/>
      </c>
      <c r="Y95" s="127"/>
      <c r="Z95" s="65">
        <f t="shared" si="7"/>
        <v>0</v>
      </c>
      <c r="AA95" s="65">
        <f t="shared" si="11"/>
        <v>0</v>
      </c>
      <c r="AB95" s="65">
        <f t="shared" si="12"/>
        <v>0</v>
      </c>
      <c r="AD95" s="188" t="str">
        <f t="shared" si="8"/>
        <v/>
      </c>
    </row>
    <row r="96" spans="1:30" x14ac:dyDescent="0.25">
      <c r="A96" s="66">
        <f t="shared" si="13"/>
        <v>89</v>
      </c>
      <c r="B96" s="69"/>
      <c r="C96" s="78"/>
      <c r="D96" s="66" t="e">
        <f>VLOOKUP(C96,'Measure&amp;Incentive Picklist'!E:J,2,FALSE)</f>
        <v>#N/A</v>
      </c>
      <c r="E96" s="79"/>
      <c r="F96" s="70"/>
      <c r="G96" s="216" t="str">
        <f>IF(B96="","",VLOOKUP(B96,'HVAC Picklist'!H$3:J$4,3,FALSE))</f>
        <v/>
      </c>
      <c r="H96" s="222"/>
      <c r="K96" s="70"/>
      <c r="L96" s="70"/>
      <c r="M96" s="70"/>
      <c r="N96" s="69"/>
      <c r="O96" s="65" t="e">
        <f>VLOOKUP(N96,'HVAC Picklist'!$A$2:$C$61,3,FALSE)</f>
        <v>#N/A</v>
      </c>
      <c r="P96" s="65" t="e">
        <f>VLOOKUP(N96,'HVAC Picklist'!$A$2:$D$61,4,FALSE)</f>
        <v>#N/A</v>
      </c>
      <c r="Q96" s="69"/>
      <c r="R96" s="78"/>
      <c r="S96" s="69"/>
      <c r="T96" s="69"/>
      <c r="U96" s="71"/>
      <c r="V96" s="71"/>
      <c r="W96" s="124" t="str">
        <f t="shared" si="9"/>
        <v/>
      </c>
      <c r="X96" s="85" t="str">
        <f t="shared" si="10"/>
        <v/>
      </c>
      <c r="Y96" s="127"/>
      <c r="Z96" s="65">
        <f t="shared" si="7"/>
        <v>0</v>
      </c>
      <c r="AA96" s="65">
        <f t="shared" si="11"/>
        <v>0</v>
      </c>
      <c r="AB96" s="65">
        <f t="shared" si="12"/>
        <v>0</v>
      </c>
      <c r="AD96" s="188" t="str">
        <f t="shared" si="8"/>
        <v/>
      </c>
    </row>
    <row r="97" spans="1:30" x14ac:dyDescent="0.25">
      <c r="A97" s="66">
        <f t="shared" si="13"/>
        <v>90</v>
      </c>
      <c r="B97" s="69"/>
      <c r="C97" s="78"/>
      <c r="D97" s="66" t="e">
        <f>VLOOKUP(C97,'Measure&amp;Incentive Picklist'!E:J,2,FALSE)</f>
        <v>#N/A</v>
      </c>
      <c r="E97" s="79"/>
      <c r="F97" s="70"/>
      <c r="G97" s="216" t="str">
        <f>IF(B97="","",VLOOKUP(B97,'HVAC Picklist'!H$3:J$4,3,FALSE))</f>
        <v/>
      </c>
      <c r="H97" s="222"/>
      <c r="K97" s="70"/>
      <c r="L97" s="70"/>
      <c r="M97" s="70"/>
      <c r="N97" s="69"/>
      <c r="O97" s="65" t="e">
        <f>VLOOKUP(N97,'HVAC Picklist'!$A$2:$C$61,3,FALSE)</f>
        <v>#N/A</v>
      </c>
      <c r="P97" s="65" t="e">
        <f>VLOOKUP(N97,'HVAC Picklist'!$A$2:$D$61,4,FALSE)</f>
        <v>#N/A</v>
      </c>
      <c r="Q97" s="69"/>
      <c r="R97" s="78"/>
      <c r="S97" s="69"/>
      <c r="T97" s="69"/>
      <c r="U97" s="71"/>
      <c r="V97" s="71"/>
      <c r="W97" s="124" t="str">
        <f t="shared" si="9"/>
        <v/>
      </c>
      <c r="X97" s="85" t="str">
        <f t="shared" si="10"/>
        <v/>
      </c>
      <c r="Y97" s="127"/>
      <c r="Z97" s="65">
        <f t="shared" si="7"/>
        <v>0</v>
      </c>
      <c r="AA97" s="65">
        <f t="shared" si="11"/>
        <v>0</v>
      </c>
      <c r="AB97" s="65">
        <f t="shared" si="12"/>
        <v>0</v>
      </c>
      <c r="AD97" s="188" t="str">
        <f t="shared" si="8"/>
        <v/>
      </c>
    </row>
    <row r="98" spans="1:30" x14ac:dyDescent="0.25">
      <c r="A98" s="66">
        <f t="shared" si="13"/>
        <v>91</v>
      </c>
      <c r="B98" s="69"/>
      <c r="C98" s="78"/>
      <c r="D98" s="66" t="e">
        <f>VLOOKUP(C98,'Measure&amp;Incentive Picklist'!E:J,2,FALSE)</f>
        <v>#N/A</v>
      </c>
      <c r="E98" s="79"/>
      <c r="F98" s="70"/>
      <c r="G98" s="216" t="str">
        <f>IF(B98="","",VLOOKUP(B98,'HVAC Picklist'!H$3:J$4,3,FALSE))</f>
        <v/>
      </c>
      <c r="H98" s="222"/>
      <c r="K98" s="70"/>
      <c r="L98" s="70"/>
      <c r="M98" s="70"/>
      <c r="N98" s="69"/>
      <c r="O98" s="65" t="e">
        <f>VLOOKUP(N98,'HVAC Picklist'!$A$2:$C$61,3,FALSE)</f>
        <v>#N/A</v>
      </c>
      <c r="P98" s="65" t="e">
        <f>VLOOKUP(N98,'HVAC Picklist'!$A$2:$D$61,4,FALSE)</f>
        <v>#N/A</v>
      </c>
      <c r="Q98" s="69"/>
      <c r="R98" s="78"/>
      <c r="S98" s="69"/>
      <c r="T98" s="69"/>
      <c r="U98" s="71"/>
      <c r="V98" s="71"/>
      <c r="W98" s="124" t="str">
        <f t="shared" si="9"/>
        <v/>
      </c>
      <c r="X98" s="85" t="str">
        <f t="shared" si="10"/>
        <v/>
      </c>
      <c r="Y98" s="127"/>
      <c r="Z98" s="65">
        <f t="shared" si="7"/>
        <v>0</v>
      </c>
      <c r="AA98" s="65">
        <f t="shared" si="11"/>
        <v>0</v>
      </c>
      <c r="AB98" s="65">
        <f t="shared" si="12"/>
        <v>0</v>
      </c>
      <c r="AD98" s="188" t="str">
        <f t="shared" si="8"/>
        <v/>
      </c>
    </row>
    <row r="99" spans="1:30" x14ac:dyDescent="0.25">
      <c r="A99" s="66">
        <f t="shared" si="13"/>
        <v>92</v>
      </c>
      <c r="B99" s="69"/>
      <c r="C99" s="78"/>
      <c r="D99" s="66" t="e">
        <f>VLOOKUP(C99,'Measure&amp;Incentive Picklist'!E:J,2,FALSE)</f>
        <v>#N/A</v>
      </c>
      <c r="E99" s="79"/>
      <c r="F99" s="70"/>
      <c r="G99" s="216" t="str">
        <f>IF(B99="","",VLOOKUP(B99,'HVAC Picklist'!H$3:J$4,3,FALSE))</f>
        <v/>
      </c>
      <c r="H99" s="222"/>
      <c r="K99" s="70"/>
      <c r="L99" s="70"/>
      <c r="M99" s="70"/>
      <c r="N99" s="69"/>
      <c r="O99" s="65" t="e">
        <f>VLOOKUP(N99,'HVAC Picklist'!$A$2:$C$61,3,FALSE)</f>
        <v>#N/A</v>
      </c>
      <c r="P99" s="65" t="e">
        <f>VLOOKUP(N99,'HVAC Picklist'!$A$2:$D$61,4,FALSE)</f>
        <v>#N/A</v>
      </c>
      <c r="Q99" s="69"/>
      <c r="R99" s="78"/>
      <c r="S99" s="69"/>
      <c r="T99" s="69"/>
      <c r="U99" s="71"/>
      <c r="V99" s="71"/>
      <c r="W99" s="124" t="str">
        <f t="shared" si="9"/>
        <v/>
      </c>
      <c r="X99" s="85" t="str">
        <f t="shared" si="10"/>
        <v/>
      </c>
      <c r="Y99" s="127"/>
      <c r="Z99" s="65">
        <f t="shared" si="7"/>
        <v>0</v>
      </c>
      <c r="AA99" s="65">
        <f t="shared" si="11"/>
        <v>0</v>
      </c>
      <c r="AB99" s="65">
        <f t="shared" si="12"/>
        <v>0</v>
      </c>
      <c r="AD99" s="188" t="str">
        <f t="shared" si="8"/>
        <v/>
      </c>
    </row>
    <row r="100" spans="1:30" x14ac:dyDescent="0.25">
      <c r="A100" s="66">
        <f t="shared" si="13"/>
        <v>93</v>
      </c>
      <c r="B100" s="69"/>
      <c r="C100" s="78"/>
      <c r="D100" s="66" t="e">
        <f>VLOOKUP(C100,'Measure&amp;Incentive Picklist'!E:J,2,FALSE)</f>
        <v>#N/A</v>
      </c>
      <c r="E100" s="79"/>
      <c r="F100" s="70"/>
      <c r="G100" s="216" t="str">
        <f>IF(B100="","",VLOOKUP(B100,'HVAC Picklist'!H$3:J$4,3,FALSE))</f>
        <v/>
      </c>
      <c r="H100" s="222"/>
      <c r="K100" s="70"/>
      <c r="L100" s="70"/>
      <c r="M100" s="70"/>
      <c r="N100" s="69"/>
      <c r="O100" s="65" t="e">
        <f>VLOOKUP(N100,'HVAC Picklist'!$A$2:$C$61,3,FALSE)</f>
        <v>#N/A</v>
      </c>
      <c r="P100" s="65" t="e">
        <f>VLOOKUP(N100,'HVAC Picklist'!$A$2:$D$61,4,FALSE)</f>
        <v>#N/A</v>
      </c>
      <c r="Q100" s="69"/>
      <c r="R100" s="78"/>
      <c r="S100" s="69"/>
      <c r="T100" s="69"/>
      <c r="U100" s="71"/>
      <c r="V100" s="71"/>
      <c r="W100" s="124" t="str">
        <f t="shared" si="9"/>
        <v/>
      </c>
      <c r="X100" s="85" t="str">
        <f t="shared" si="10"/>
        <v/>
      </c>
      <c r="Y100" s="127"/>
      <c r="Z100" s="65">
        <f t="shared" si="7"/>
        <v>0</v>
      </c>
      <c r="AA100" s="65">
        <f t="shared" si="11"/>
        <v>0</v>
      </c>
      <c r="AB100" s="65">
        <f t="shared" si="12"/>
        <v>0</v>
      </c>
      <c r="AD100" s="188" t="str">
        <f t="shared" si="8"/>
        <v/>
      </c>
    </row>
    <row r="101" spans="1:30" x14ac:dyDescent="0.25">
      <c r="A101" s="66">
        <f t="shared" si="13"/>
        <v>94</v>
      </c>
      <c r="B101" s="69"/>
      <c r="C101" s="78"/>
      <c r="D101" s="66" t="e">
        <f>VLOOKUP(C101,'Measure&amp;Incentive Picklist'!E:J,2,FALSE)</f>
        <v>#N/A</v>
      </c>
      <c r="E101" s="79"/>
      <c r="F101" s="70"/>
      <c r="G101" s="216" t="str">
        <f>IF(B101="","",VLOOKUP(B101,'HVAC Picklist'!H$3:J$4,3,FALSE))</f>
        <v/>
      </c>
      <c r="H101" s="222"/>
      <c r="K101" s="70"/>
      <c r="L101" s="70"/>
      <c r="M101" s="70"/>
      <c r="N101" s="69"/>
      <c r="O101" s="65" t="e">
        <f>VLOOKUP(N101,'HVAC Picklist'!$A$2:$C$61,3,FALSE)</f>
        <v>#N/A</v>
      </c>
      <c r="P101" s="65" t="e">
        <f>VLOOKUP(N101,'HVAC Picklist'!$A$2:$D$61,4,FALSE)</f>
        <v>#N/A</v>
      </c>
      <c r="Q101" s="69"/>
      <c r="R101" s="78"/>
      <c r="S101" s="69"/>
      <c r="T101" s="69"/>
      <c r="U101" s="71"/>
      <c r="V101" s="71"/>
      <c r="W101" s="124" t="str">
        <f t="shared" si="9"/>
        <v/>
      </c>
      <c r="X101" s="85" t="str">
        <f t="shared" si="10"/>
        <v/>
      </c>
      <c r="Y101" s="127"/>
      <c r="Z101" s="65">
        <f t="shared" si="7"/>
        <v>0</v>
      </c>
      <c r="AA101" s="65">
        <f t="shared" si="11"/>
        <v>0</v>
      </c>
      <c r="AB101" s="65">
        <f t="shared" si="12"/>
        <v>0</v>
      </c>
      <c r="AD101" s="188" t="str">
        <f t="shared" si="8"/>
        <v/>
      </c>
    </row>
    <row r="102" spans="1:30" x14ac:dyDescent="0.25">
      <c r="A102" s="66">
        <f t="shared" si="13"/>
        <v>95</v>
      </c>
      <c r="B102" s="69"/>
      <c r="C102" s="78"/>
      <c r="D102" s="66" t="e">
        <f>VLOOKUP(C102,'Measure&amp;Incentive Picklist'!E:J,2,FALSE)</f>
        <v>#N/A</v>
      </c>
      <c r="E102" s="79"/>
      <c r="F102" s="70"/>
      <c r="G102" s="216" t="str">
        <f>IF(B102="","",VLOOKUP(B102,'HVAC Picklist'!H$3:J$4,3,FALSE))</f>
        <v/>
      </c>
      <c r="H102" s="222"/>
      <c r="K102" s="70"/>
      <c r="L102" s="70"/>
      <c r="M102" s="70"/>
      <c r="N102" s="69"/>
      <c r="O102" s="65" t="e">
        <f>VLOOKUP(N102,'HVAC Picklist'!$A$2:$C$61,3,FALSE)</f>
        <v>#N/A</v>
      </c>
      <c r="P102" s="65" t="e">
        <f>VLOOKUP(N102,'HVAC Picklist'!$A$2:$D$61,4,FALSE)</f>
        <v>#N/A</v>
      </c>
      <c r="Q102" s="69"/>
      <c r="R102" s="78"/>
      <c r="S102" s="69"/>
      <c r="T102" s="69"/>
      <c r="U102" s="71"/>
      <c r="V102" s="71"/>
      <c r="W102" s="124" t="str">
        <f t="shared" si="9"/>
        <v/>
      </c>
      <c r="X102" s="85" t="str">
        <f t="shared" si="10"/>
        <v/>
      </c>
      <c r="Y102" s="127"/>
      <c r="Z102" s="65">
        <f t="shared" si="7"/>
        <v>0</v>
      </c>
      <c r="AA102" s="65">
        <f t="shared" si="11"/>
        <v>0</v>
      </c>
      <c r="AB102" s="65">
        <f t="shared" si="12"/>
        <v>0</v>
      </c>
      <c r="AD102" s="188" t="str">
        <f t="shared" si="8"/>
        <v/>
      </c>
    </row>
    <row r="103" spans="1:30" x14ac:dyDescent="0.25">
      <c r="A103" s="66">
        <f t="shared" si="13"/>
        <v>96</v>
      </c>
      <c r="B103" s="69"/>
      <c r="C103" s="78"/>
      <c r="D103" s="66" t="e">
        <f>VLOOKUP(C103,'Measure&amp;Incentive Picklist'!E:J,2,FALSE)</f>
        <v>#N/A</v>
      </c>
      <c r="E103" s="79"/>
      <c r="F103" s="70"/>
      <c r="G103" s="216" t="str">
        <f>IF(B103="","",VLOOKUP(B103,'HVAC Picklist'!H$3:J$4,3,FALSE))</f>
        <v/>
      </c>
      <c r="H103" s="222"/>
      <c r="K103" s="70"/>
      <c r="L103" s="70"/>
      <c r="M103" s="70"/>
      <c r="N103" s="69"/>
      <c r="O103" s="65" t="e">
        <f>VLOOKUP(N103,'HVAC Picklist'!$A$2:$C$61,3,FALSE)</f>
        <v>#N/A</v>
      </c>
      <c r="P103" s="65" t="e">
        <f>VLOOKUP(N103,'HVAC Picklist'!$A$2:$D$61,4,FALSE)</f>
        <v>#N/A</v>
      </c>
      <c r="Q103" s="69"/>
      <c r="R103" s="78"/>
      <c r="S103" s="69"/>
      <c r="T103" s="69"/>
      <c r="U103" s="71"/>
      <c r="V103" s="71"/>
      <c r="W103" s="124" t="str">
        <f t="shared" si="9"/>
        <v/>
      </c>
      <c r="X103" s="85" t="str">
        <f t="shared" si="10"/>
        <v/>
      </c>
      <c r="Y103" s="127"/>
      <c r="Z103" s="65">
        <f t="shared" si="7"/>
        <v>0</v>
      </c>
      <c r="AA103" s="65">
        <f t="shared" si="11"/>
        <v>0</v>
      </c>
      <c r="AB103" s="65">
        <f t="shared" si="12"/>
        <v>0</v>
      </c>
      <c r="AD103" s="188" t="str">
        <f t="shared" si="8"/>
        <v/>
      </c>
    </row>
    <row r="104" spans="1:30" x14ac:dyDescent="0.25">
      <c r="A104" s="66">
        <f t="shared" si="13"/>
        <v>97</v>
      </c>
      <c r="B104" s="69"/>
      <c r="C104" s="78"/>
      <c r="D104" s="66" t="e">
        <f>VLOOKUP(C104,'Measure&amp;Incentive Picklist'!E:J,2,FALSE)</f>
        <v>#N/A</v>
      </c>
      <c r="E104" s="79"/>
      <c r="F104" s="70"/>
      <c r="G104" s="216" t="str">
        <f>IF(B104="","",VLOOKUP(B104,'HVAC Picklist'!H$3:J$4,3,FALSE))</f>
        <v/>
      </c>
      <c r="H104" s="222"/>
      <c r="K104" s="70"/>
      <c r="L104" s="70"/>
      <c r="M104" s="70"/>
      <c r="N104" s="69"/>
      <c r="O104" s="65" t="e">
        <f>VLOOKUP(N104,'HVAC Picklist'!$A$2:$C$61,3,FALSE)</f>
        <v>#N/A</v>
      </c>
      <c r="P104" s="65" t="e">
        <f>VLOOKUP(N104,'HVAC Picklist'!$A$2:$D$61,4,FALSE)</f>
        <v>#N/A</v>
      </c>
      <c r="Q104" s="69"/>
      <c r="R104" s="78"/>
      <c r="S104" s="69"/>
      <c r="T104" s="69"/>
      <c r="U104" s="71"/>
      <c r="V104" s="71"/>
      <c r="W104" s="124" t="str">
        <f t="shared" si="9"/>
        <v/>
      </c>
      <c r="X104" s="85" t="str">
        <f t="shared" si="10"/>
        <v/>
      </c>
      <c r="Y104" s="127"/>
      <c r="Z104" s="65">
        <f t="shared" si="7"/>
        <v>0</v>
      </c>
      <c r="AA104" s="65">
        <f t="shared" si="11"/>
        <v>0</v>
      </c>
      <c r="AB104" s="65">
        <f t="shared" si="12"/>
        <v>0</v>
      </c>
      <c r="AD104" s="188" t="str">
        <f t="shared" si="8"/>
        <v/>
      </c>
    </row>
    <row r="105" spans="1:30" x14ac:dyDescent="0.25">
      <c r="A105" s="66">
        <f t="shared" si="13"/>
        <v>98</v>
      </c>
      <c r="B105" s="69"/>
      <c r="C105" s="78"/>
      <c r="D105" s="66" t="e">
        <f>VLOOKUP(C105,'Measure&amp;Incentive Picklist'!E:J,2,FALSE)</f>
        <v>#N/A</v>
      </c>
      <c r="E105" s="79"/>
      <c r="F105" s="70"/>
      <c r="G105" s="216" t="str">
        <f>IF(B105="","",VLOOKUP(B105,'HVAC Picklist'!H$3:J$4,3,FALSE))</f>
        <v/>
      </c>
      <c r="H105" s="222"/>
      <c r="K105" s="70"/>
      <c r="L105" s="70"/>
      <c r="M105" s="70"/>
      <c r="N105" s="69"/>
      <c r="O105" s="65" t="e">
        <f>VLOOKUP(N105,'HVAC Picklist'!$A$2:$C$61,3,FALSE)</f>
        <v>#N/A</v>
      </c>
      <c r="P105" s="65" t="e">
        <f>VLOOKUP(N105,'HVAC Picklist'!$A$2:$D$61,4,FALSE)</f>
        <v>#N/A</v>
      </c>
      <c r="Q105" s="69"/>
      <c r="R105" s="78"/>
      <c r="S105" s="69"/>
      <c r="T105" s="69"/>
      <c r="U105" s="71"/>
      <c r="V105" s="71"/>
      <c r="W105" s="124" t="str">
        <f t="shared" si="9"/>
        <v/>
      </c>
      <c r="X105" s="85" t="str">
        <f t="shared" si="10"/>
        <v/>
      </c>
      <c r="Y105" s="127"/>
      <c r="Z105" s="65">
        <f t="shared" si="7"/>
        <v>0</v>
      </c>
      <c r="AA105" s="65">
        <f t="shared" si="11"/>
        <v>0</v>
      </c>
      <c r="AB105" s="65">
        <f t="shared" si="12"/>
        <v>0</v>
      </c>
      <c r="AD105" s="188" t="str">
        <f t="shared" si="8"/>
        <v/>
      </c>
    </row>
    <row r="106" spans="1:30" x14ac:dyDescent="0.25">
      <c r="A106" s="66">
        <f t="shared" si="13"/>
        <v>99</v>
      </c>
      <c r="B106" s="69"/>
      <c r="C106" s="78"/>
      <c r="D106" s="66" t="e">
        <f>VLOOKUP(C106,'Measure&amp;Incentive Picklist'!E:J,2,FALSE)</f>
        <v>#N/A</v>
      </c>
      <c r="E106" s="79"/>
      <c r="F106" s="70"/>
      <c r="G106" s="216" t="str">
        <f>IF(B106="","",VLOOKUP(B106,'HVAC Picklist'!H$3:J$4,3,FALSE))</f>
        <v/>
      </c>
      <c r="H106" s="222"/>
      <c r="K106" s="70"/>
      <c r="L106" s="70"/>
      <c r="M106" s="70"/>
      <c r="N106" s="69"/>
      <c r="O106" s="65" t="e">
        <f>VLOOKUP(N106,'HVAC Picklist'!$A$2:$C$61,3,FALSE)</f>
        <v>#N/A</v>
      </c>
      <c r="P106" s="65" t="e">
        <f>VLOOKUP(N106,'HVAC Picklist'!$A$2:$D$61,4,FALSE)</f>
        <v>#N/A</v>
      </c>
      <c r="Q106" s="69"/>
      <c r="R106" s="78"/>
      <c r="S106" s="69"/>
      <c r="T106" s="69"/>
      <c r="U106" s="71"/>
      <c r="V106" s="71"/>
      <c r="W106" s="124" t="str">
        <f t="shared" si="9"/>
        <v/>
      </c>
      <c r="X106" s="85" t="str">
        <f t="shared" si="10"/>
        <v/>
      </c>
      <c r="Y106" s="127"/>
      <c r="Z106" s="65">
        <f t="shared" si="7"/>
        <v>0</v>
      </c>
      <c r="AA106" s="65">
        <f t="shared" si="11"/>
        <v>0</v>
      </c>
      <c r="AB106" s="65">
        <f t="shared" si="12"/>
        <v>0</v>
      </c>
      <c r="AD106" s="188" t="str">
        <f t="shared" si="8"/>
        <v/>
      </c>
    </row>
    <row r="107" spans="1:30" x14ac:dyDescent="0.25">
      <c r="A107" s="66">
        <f t="shared" si="13"/>
        <v>100</v>
      </c>
      <c r="B107" s="69"/>
      <c r="C107" s="78"/>
      <c r="D107" s="66" t="e">
        <f>VLOOKUP(C107,'Measure&amp;Incentive Picklist'!E:J,2,FALSE)</f>
        <v>#N/A</v>
      </c>
      <c r="E107" s="79"/>
      <c r="F107" s="70"/>
      <c r="G107" s="216" t="str">
        <f>IF(B107="","",VLOOKUP(B107,'HVAC Picklist'!H$3:J$4,3,FALSE))</f>
        <v/>
      </c>
      <c r="H107" s="222"/>
      <c r="K107" s="70"/>
      <c r="L107" s="70"/>
      <c r="M107" s="70"/>
      <c r="N107" s="69"/>
      <c r="O107" s="65" t="e">
        <f>VLOOKUP(N107,'HVAC Picklist'!$A$2:$C$61,3,FALSE)</f>
        <v>#N/A</v>
      </c>
      <c r="P107" s="65" t="e">
        <f>VLOOKUP(N107,'HVAC Picklist'!$A$2:$D$61,4,FALSE)</f>
        <v>#N/A</v>
      </c>
      <c r="Q107" s="69"/>
      <c r="R107" s="78"/>
      <c r="S107" s="69"/>
      <c r="T107" s="69"/>
      <c r="U107" s="71"/>
      <c r="V107" s="71"/>
      <c r="W107" s="124" t="str">
        <f t="shared" si="9"/>
        <v/>
      </c>
      <c r="X107" s="85" t="str">
        <f t="shared" si="10"/>
        <v/>
      </c>
      <c r="Y107" s="127"/>
      <c r="Z107" s="65">
        <f t="shared" si="7"/>
        <v>0</v>
      </c>
      <c r="AA107" s="65">
        <f t="shared" si="11"/>
        <v>0</v>
      </c>
      <c r="AB107" s="65">
        <f t="shared" si="12"/>
        <v>0</v>
      </c>
      <c r="AD107" s="188" t="str">
        <f t="shared" si="8"/>
        <v/>
      </c>
    </row>
    <row r="108" spans="1:30" x14ac:dyDescent="0.25">
      <c r="A108" s="66">
        <f t="shared" si="13"/>
        <v>101</v>
      </c>
      <c r="B108" s="69"/>
      <c r="C108" s="78"/>
      <c r="D108" s="66" t="e">
        <f>VLOOKUP(C108,'Measure&amp;Incentive Picklist'!E:J,2,FALSE)</f>
        <v>#N/A</v>
      </c>
      <c r="E108" s="79"/>
      <c r="F108" s="70"/>
      <c r="G108" s="216" t="str">
        <f>IF(B108="","",VLOOKUP(B108,'HVAC Picklist'!H$3:J$4,3,FALSE))</f>
        <v/>
      </c>
      <c r="H108" s="222"/>
      <c r="K108" s="70"/>
      <c r="L108" s="70"/>
      <c r="M108" s="70"/>
      <c r="N108" s="69"/>
      <c r="O108" s="65" t="e">
        <f>VLOOKUP(N108,'HVAC Picklist'!$A$2:$C$61,3,FALSE)</f>
        <v>#N/A</v>
      </c>
      <c r="P108" s="65" t="e">
        <f>VLOOKUP(N108,'HVAC Picklist'!$A$2:$D$61,4,FALSE)</f>
        <v>#N/A</v>
      </c>
      <c r="Q108" s="69"/>
      <c r="R108" s="78"/>
      <c r="S108" s="69"/>
      <c r="T108" s="69"/>
      <c r="U108" s="71"/>
      <c r="V108" s="71"/>
      <c r="W108" s="124" t="str">
        <f t="shared" si="9"/>
        <v/>
      </c>
      <c r="X108" s="85" t="str">
        <f t="shared" si="10"/>
        <v/>
      </c>
      <c r="Y108" s="127"/>
      <c r="Z108" s="65">
        <f t="shared" si="7"/>
        <v>0</v>
      </c>
      <c r="AA108" s="65">
        <f t="shared" si="11"/>
        <v>0</v>
      </c>
      <c r="AB108" s="65">
        <f t="shared" si="12"/>
        <v>0</v>
      </c>
      <c r="AD108" s="188" t="str">
        <f t="shared" si="8"/>
        <v/>
      </c>
    </row>
    <row r="109" spans="1:30" x14ac:dyDescent="0.25">
      <c r="A109" s="66">
        <f t="shared" si="13"/>
        <v>102</v>
      </c>
      <c r="B109" s="69"/>
      <c r="C109" s="78"/>
      <c r="D109" s="66" t="e">
        <f>VLOOKUP(C109,'Measure&amp;Incentive Picklist'!E:J,2,FALSE)</f>
        <v>#N/A</v>
      </c>
      <c r="E109" s="79"/>
      <c r="F109" s="70"/>
      <c r="G109" s="216" t="str">
        <f>IF(B109="","",VLOOKUP(B109,'HVAC Picklist'!H$3:J$4,3,FALSE))</f>
        <v/>
      </c>
      <c r="H109" s="222"/>
      <c r="K109" s="70"/>
      <c r="L109" s="70"/>
      <c r="M109" s="70"/>
      <c r="N109" s="69"/>
      <c r="O109" s="65" t="e">
        <f>VLOOKUP(N109,'HVAC Picklist'!$A$2:$C$61,3,FALSE)</f>
        <v>#N/A</v>
      </c>
      <c r="P109" s="65" t="e">
        <f>VLOOKUP(N109,'HVAC Picklist'!$A$2:$D$61,4,FALSE)</f>
        <v>#N/A</v>
      </c>
      <c r="Q109" s="69"/>
      <c r="R109" s="78"/>
      <c r="S109" s="69"/>
      <c r="T109" s="69"/>
      <c r="U109" s="71"/>
      <c r="V109" s="71"/>
      <c r="W109" s="124" t="str">
        <f t="shared" si="9"/>
        <v/>
      </c>
      <c r="X109" s="85" t="str">
        <f t="shared" si="10"/>
        <v/>
      </c>
      <c r="Y109" s="127"/>
      <c r="Z109" s="65">
        <f t="shared" si="7"/>
        <v>0</v>
      </c>
      <c r="AA109" s="65">
        <f t="shared" si="11"/>
        <v>0</v>
      </c>
      <c r="AB109" s="65">
        <f t="shared" si="12"/>
        <v>0</v>
      </c>
      <c r="AD109" s="188" t="str">
        <f t="shared" si="8"/>
        <v/>
      </c>
    </row>
    <row r="110" spans="1:30" x14ac:dyDescent="0.25">
      <c r="A110" s="66">
        <f t="shared" si="13"/>
        <v>103</v>
      </c>
      <c r="B110" s="69"/>
      <c r="C110" s="78"/>
      <c r="D110" s="66" t="e">
        <f>VLOOKUP(C110,'Measure&amp;Incentive Picklist'!E:J,2,FALSE)</f>
        <v>#N/A</v>
      </c>
      <c r="E110" s="79"/>
      <c r="F110" s="70"/>
      <c r="G110" s="216" t="str">
        <f>IF(B110="","",VLOOKUP(B110,'HVAC Picklist'!H$3:J$4,3,FALSE))</f>
        <v/>
      </c>
      <c r="H110" s="222"/>
      <c r="K110" s="70"/>
      <c r="L110" s="70"/>
      <c r="M110" s="70"/>
      <c r="N110" s="69"/>
      <c r="O110" s="65" t="e">
        <f>VLOOKUP(N110,'HVAC Picklist'!$A$2:$C$61,3,FALSE)</f>
        <v>#N/A</v>
      </c>
      <c r="P110" s="65" t="e">
        <f>VLOOKUP(N110,'HVAC Picklist'!$A$2:$D$61,4,FALSE)</f>
        <v>#N/A</v>
      </c>
      <c r="Q110" s="69"/>
      <c r="R110" s="78"/>
      <c r="S110" s="69"/>
      <c r="T110" s="69"/>
      <c r="U110" s="71"/>
      <c r="V110" s="71"/>
      <c r="W110" s="124" t="str">
        <f t="shared" si="9"/>
        <v/>
      </c>
      <c r="X110" s="85" t="str">
        <f t="shared" si="10"/>
        <v/>
      </c>
      <c r="Y110" s="127"/>
      <c r="Z110" s="65">
        <f t="shared" si="7"/>
        <v>0</v>
      </c>
      <c r="AA110" s="65">
        <f t="shared" si="11"/>
        <v>0</v>
      </c>
      <c r="AB110" s="65">
        <f t="shared" si="12"/>
        <v>0</v>
      </c>
      <c r="AD110" s="188" t="str">
        <f t="shared" si="8"/>
        <v/>
      </c>
    </row>
    <row r="111" spans="1:30" x14ac:dyDescent="0.25">
      <c r="A111" s="66">
        <f t="shared" si="13"/>
        <v>104</v>
      </c>
      <c r="B111" s="69"/>
      <c r="C111" s="78"/>
      <c r="D111" s="66" t="e">
        <f>VLOOKUP(C111,'Measure&amp;Incentive Picklist'!E:J,2,FALSE)</f>
        <v>#N/A</v>
      </c>
      <c r="E111" s="79"/>
      <c r="F111" s="70"/>
      <c r="G111" s="216" t="str">
        <f>IF(B111="","",VLOOKUP(B111,'HVAC Picklist'!H$3:J$4,3,FALSE))</f>
        <v/>
      </c>
      <c r="H111" s="222"/>
      <c r="K111" s="70"/>
      <c r="L111" s="70"/>
      <c r="M111" s="70"/>
      <c r="N111" s="69"/>
      <c r="O111" s="65" t="e">
        <f>VLOOKUP(N111,'HVAC Picklist'!$A$2:$C$61,3,FALSE)</f>
        <v>#N/A</v>
      </c>
      <c r="P111" s="65" t="e">
        <f>VLOOKUP(N111,'HVAC Picklist'!$A$2:$D$61,4,FALSE)</f>
        <v>#N/A</v>
      </c>
      <c r="Q111" s="69"/>
      <c r="R111" s="78"/>
      <c r="S111" s="69"/>
      <c r="T111" s="69"/>
      <c r="U111" s="71"/>
      <c r="V111" s="71"/>
      <c r="W111" s="124" t="str">
        <f t="shared" si="9"/>
        <v/>
      </c>
      <c r="X111" s="85" t="str">
        <f t="shared" si="10"/>
        <v/>
      </c>
      <c r="Y111" s="127"/>
      <c r="Z111" s="65">
        <f t="shared" si="7"/>
        <v>0</v>
      </c>
      <c r="AA111" s="65">
        <f t="shared" si="11"/>
        <v>0</v>
      </c>
      <c r="AB111" s="65">
        <f t="shared" si="12"/>
        <v>0</v>
      </c>
      <c r="AD111" s="188" t="str">
        <f t="shared" si="8"/>
        <v/>
      </c>
    </row>
    <row r="112" spans="1:30" x14ac:dyDescent="0.25">
      <c r="A112" s="66">
        <f t="shared" si="13"/>
        <v>105</v>
      </c>
      <c r="B112" s="69"/>
      <c r="C112" s="78"/>
      <c r="D112" s="66" t="e">
        <f>VLOOKUP(C112,'Measure&amp;Incentive Picklist'!E:J,2,FALSE)</f>
        <v>#N/A</v>
      </c>
      <c r="E112" s="79"/>
      <c r="F112" s="70"/>
      <c r="G112" s="216" t="str">
        <f>IF(B112="","",VLOOKUP(B112,'HVAC Picklist'!H$3:J$4,3,FALSE))</f>
        <v/>
      </c>
      <c r="H112" s="222"/>
      <c r="K112" s="70"/>
      <c r="L112" s="70"/>
      <c r="M112" s="70"/>
      <c r="N112" s="69"/>
      <c r="O112" s="65" t="e">
        <f>VLOOKUP(N112,'HVAC Picklist'!$A$2:$C$61,3,FALSE)</f>
        <v>#N/A</v>
      </c>
      <c r="P112" s="65" t="e">
        <f>VLOOKUP(N112,'HVAC Picklist'!$A$2:$D$61,4,FALSE)</f>
        <v>#N/A</v>
      </c>
      <c r="Q112" s="69"/>
      <c r="R112" s="78"/>
      <c r="S112" s="69"/>
      <c r="T112" s="69"/>
      <c r="U112" s="71"/>
      <c r="V112" s="71"/>
      <c r="W112" s="124" t="str">
        <f t="shared" si="9"/>
        <v/>
      </c>
      <c r="X112" s="85" t="str">
        <f t="shared" si="10"/>
        <v/>
      </c>
      <c r="Y112" s="127"/>
      <c r="Z112" s="65">
        <f t="shared" si="7"/>
        <v>0</v>
      </c>
      <c r="AA112" s="65">
        <f t="shared" si="11"/>
        <v>0</v>
      </c>
      <c r="AB112" s="65">
        <f t="shared" si="12"/>
        <v>0</v>
      </c>
      <c r="AD112" s="188" t="str">
        <f t="shared" si="8"/>
        <v/>
      </c>
    </row>
    <row r="113" spans="1:30" x14ac:dyDescent="0.25">
      <c r="A113" s="66">
        <f t="shared" si="13"/>
        <v>106</v>
      </c>
      <c r="B113" s="69"/>
      <c r="C113" s="78"/>
      <c r="D113" s="66" t="e">
        <f>VLOOKUP(C113,'Measure&amp;Incentive Picklist'!E:J,2,FALSE)</f>
        <v>#N/A</v>
      </c>
      <c r="E113" s="79"/>
      <c r="F113" s="70"/>
      <c r="G113" s="216" t="str">
        <f>IF(B113="","",VLOOKUP(B113,'HVAC Picklist'!H$3:J$4,3,FALSE))</f>
        <v/>
      </c>
      <c r="H113" s="222"/>
      <c r="K113" s="70"/>
      <c r="L113" s="70"/>
      <c r="M113" s="70"/>
      <c r="N113" s="69"/>
      <c r="O113" s="65" t="e">
        <f>VLOOKUP(N113,'HVAC Picklist'!$A$2:$C$61,3,FALSE)</f>
        <v>#N/A</v>
      </c>
      <c r="P113" s="65" t="e">
        <f>VLOOKUP(N113,'HVAC Picklist'!$A$2:$D$61,4,FALSE)</f>
        <v>#N/A</v>
      </c>
      <c r="Q113" s="69"/>
      <c r="R113" s="78"/>
      <c r="S113" s="69"/>
      <c r="T113" s="69"/>
      <c r="U113" s="71"/>
      <c r="V113" s="71"/>
      <c r="W113" s="124" t="str">
        <f t="shared" si="9"/>
        <v/>
      </c>
      <c r="X113" s="85" t="str">
        <f t="shared" si="10"/>
        <v/>
      </c>
      <c r="Y113" s="127"/>
      <c r="Z113" s="65">
        <f t="shared" si="7"/>
        <v>0</v>
      </c>
      <c r="AA113" s="65">
        <f t="shared" si="11"/>
        <v>0</v>
      </c>
      <c r="AB113" s="65">
        <f t="shared" si="12"/>
        <v>0</v>
      </c>
      <c r="AD113" s="188" t="str">
        <f t="shared" si="8"/>
        <v/>
      </c>
    </row>
    <row r="114" spans="1:30" x14ac:dyDescent="0.25">
      <c r="A114" s="66">
        <f t="shared" si="13"/>
        <v>107</v>
      </c>
      <c r="B114" s="69"/>
      <c r="C114" s="78"/>
      <c r="D114" s="66" t="e">
        <f>VLOOKUP(C114,'Measure&amp;Incentive Picklist'!E:J,2,FALSE)</f>
        <v>#N/A</v>
      </c>
      <c r="E114" s="79"/>
      <c r="F114" s="70"/>
      <c r="G114" s="216" t="str">
        <f>IF(B114="","",VLOOKUP(B114,'HVAC Picklist'!H$3:J$4,3,FALSE))</f>
        <v/>
      </c>
      <c r="H114" s="222"/>
      <c r="K114" s="70"/>
      <c r="L114" s="70"/>
      <c r="M114" s="70"/>
      <c r="N114" s="69"/>
      <c r="O114" s="65" t="e">
        <f>VLOOKUP(N114,'HVAC Picklist'!$A$2:$C$61,3,FALSE)</f>
        <v>#N/A</v>
      </c>
      <c r="P114" s="65" t="e">
        <f>VLOOKUP(N114,'HVAC Picklist'!$A$2:$D$61,4,FALSE)</f>
        <v>#N/A</v>
      </c>
      <c r="Q114" s="69"/>
      <c r="R114" s="78"/>
      <c r="S114" s="69"/>
      <c r="T114" s="69"/>
      <c r="U114" s="71"/>
      <c r="V114" s="71"/>
      <c r="W114" s="124" t="str">
        <f t="shared" si="9"/>
        <v/>
      </c>
      <c r="X114" s="85" t="str">
        <f t="shared" si="10"/>
        <v/>
      </c>
      <c r="Y114" s="127"/>
      <c r="Z114" s="65">
        <f t="shared" si="7"/>
        <v>0</v>
      </c>
      <c r="AA114" s="65">
        <f t="shared" si="11"/>
        <v>0</v>
      </c>
      <c r="AB114" s="65">
        <f t="shared" si="12"/>
        <v>0</v>
      </c>
      <c r="AD114" s="188" t="str">
        <f t="shared" si="8"/>
        <v/>
      </c>
    </row>
    <row r="115" spans="1:30" x14ac:dyDescent="0.25">
      <c r="A115" s="66">
        <f t="shared" si="13"/>
        <v>108</v>
      </c>
      <c r="B115" s="69"/>
      <c r="C115" s="78"/>
      <c r="D115" s="66" t="e">
        <f>VLOOKUP(C115,'Measure&amp;Incentive Picklist'!E:J,2,FALSE)</f>
        <v>#N/A</v>
      </c>
      <c r="E115" s="79"/>
      <c r="F115" s="70"/>
      <c r="G115" s="216" t="str">
        <f>IF(B115="","",VLOOKUP(B115,'HVAC Picklist'!H$3:J$4,3,FALSE))</f>
        <v/>
      </c>
      <c r="H115" s="222"/>
      <c r="K115" s="70"/>
      <c r="L115" s="70"/>
      <c r="M115" s="70"/>
      <c r="N115" s="69"/>
      <c r="O115" s="65" t="e">
        <f>VLOOKUP(N115,'HVAC Picklist'!$A$2:$C$61,3,FALSE)</f>
        <v>#N/A</v>
      </c>
      <c r="P115" s="65" t="e">
        <f>VLOOKUP(N115,'HVAC Picklist'!$A$2:$D$61,4,FALSE)</f>
        <v>#N/A</v>
      </c>
      <c r="Q115" s="69"/>
      <c r="R115" s="78"/>
      <c r="S115" s="69"/>
      <c r="T115" s="69"/>
      <c r="U115" s="71"/>
      <c r="V115" s="71"/>
      <c r="W115" s="124" t="str">
        <f t="shared" si="9"/>
        <v/>
      </c>
      <c r="X115" s="85" t="str">
        <f t="shared" si="10"/>
        <v/>
      </c>
      <c r="Y115" s="127"/>
      <c r="Z115" s="65">
        <f t="shared" si="7"/>
        <v>0</v>
      </c>
      <c r="AA115" s="65">
        <f t="shared" si="11"/>
        <v>0</v>
      </c>
      <c r="AB115" s="65">
        <f t="shared" si="12"/>
        <v>0</v>
      </c>
      <c r="AD115" s="188" t="str">
        <f t="shared" si="8"/>
        <v/>
      </c>
    </row>
    <row r="116" spans="1:30" x14ac:dyDescent="0.25">
      <c r="A116" s="66">
        <f t="shared" si="13"/>
        <v>109</v>
      </c>
      <c r="B116" s="69"/>
      <c r="C116" s="78"/>
      <c r="D116" s="66" t="e">
        <f>VLOOKUP(C116,'Measure&amp;Incentive Picklist'!E:J,2,FALSE)</f>
        <v>#N/A</v>
      </c>
      <c r="E116" s="79"/>
      <c r="F116" s="70"/>
      <c r="G116" s="216" t="str">
        <f>IF(B116="","",VLOOKUP(B116,'HVAC Picklist'!H$3:J$4,3,FALSE))</f>
        <v/>
      </c>
      <c r="H116" s="222"/>
      <c r="K116" s="70"/>
      <c r="L116" s="70"/>
      <c r="M116" s="70"/>
      <c r="N116" s="69"/>
      <c r="O116" s="65" t="e">
        <f>VLOOKUP(N116,'HVAC Picklist'!$A$2:$C$61,3,FALSE)</f>
        <v>#N/A</v>
      </c>
      <c r="P116" s="65" t="e">
        <f>VLOOKUP(N116,'HVAC Picklist'!$A$2:$D$61,4,FALSE)</f>
        <v>#N/A</v>
      </c>
      <c r="Q116" s="69"/>
      <c r="R116" s="78"/>
      <c r="S116" s="69"/>
      <c r="T116" s="69"/>
      <c r="U116" s="71"/>
      <c r="V116" s="71"/>
      <c r="W116" s="124" t="str">
        <f t="shared" si="9"/>
        <v/>
      </c>
      <c r="X116" s="85" t="str">
        <f t="shared" si="10"/>
        <v/>
      </c>
      <c r="Y116" s="127"/>
      <c r="Z116" s="65">
        <f t="shared" si="7"/>
        <v>0</v>
      </c>
      <c r="AA116" s="65">
        <f t="shared" si="11"/>
        <v>0</v>
      </c>
      <c r="AB116" s="65">
        <f t="shared" si="12"/>
        <v>0</v>
      </c>
      <c r="AD116" s="188" t="str">
        <f t="shared" si="8"/>
        <v/>
      </c>
    </row>
    <row r="117" spans="1:30" x14ac:dyDescent="0.25">
      <c r="A117" s="66">
        <f t="shared" si="13"/>
        <v>110</v>
      </c>
      <c r="B117" s="69"/>
      <c r="C117" s="78"/>
      <c r="D117" s="66" t="e">
        <f>VLOOKUP(C117,'Measure&amp;Incentive Picklist'!E:J,2,FALSE)</f>
        <v>#N/A</v>
      </c>
      <c r="E117" s="79"/>
      <c r="F117" s="70"/>
      <c r="G117" s="216" t="str">
        <f>IF(B117="","",VLOOKUP(B117,'HVAC Picklist'!H$3:J$4,3,FALSE))</f>
        <v/>
      </c>
      <c r="H117" s="222"/>
      <c r="K117" s="70"/>
      <c r="L117" s="70"/>
      <c r="M117" s="70"/>
      <c r="N117" s="69"/>
      <c r="O117" s="65" t="e">
        <f>VLOOKUP(N117,'HVAC Picklist'!$A$2:$C$61,3,FALSE)</f>
        <v>#N/A</v>
      </c>
      <c r="P117" s="65" t="e">
        <f>VLOOKUP(N117,'HVAC Picklist'!$A$2:$D$61,4,FALSE)</f>
        <v>#N/A</v>
      </c>
      <c r="Q117" s="69"/>
      <c r="R117" s="78"/>
      <c r="S117" s="69"/>
      <c r="T117" s="69"/>
      <c r="U117" s="71"/>
      <c r="V117" s="71"/>
      <c r="W117" s="124" t="str">
        <f t="shared" si="9"/>
        <v/>
      </c>
      <c r="X117" s="85" t="str">
        <f t="shared" si="10"/>
        <v/>
      </c>
      <c r="Y117" s="127"/>
      <c r="Z117" s="65">
        <f t="shared" si="7"/>
        <v>0</v>
      </c>
      <c r="AA117" s="65">
        <f t="shared" si="11"/>
        <v>0</v>
      </c>
      <c r="AB117" s="65">
        <f t="shared" si="12"/>
        <v>0</v>
      </c>
      <c r="AD117" s="188" t="str">
        <f t="shared" si="8"/>
        <v/>
      </c>
    </row>
    <row r="118" spans="1:30" x14ac:dyDescent="0.25">
      <c r="A118" s="66">
        <f t="shared" si="13"/>
        <v>111</v>
      </c>
      <c r="B118" s="69"/>
      <c r="C118" s="78"/>
      <c r="D118" s="66" t="e">
        <f>VLOOKUP(C118,'Measure&amp;Incentive Picklist'!E:J,2,FALSE)</f>
        <v>#N/A</v>
      </c>
      <c r="E118" s="79"/>
      <c r="F118" s="70"/>
      <c r="G118" s="216" t="str">
        <f>IF(B118="","",VLOOKUP(B118,'HVAC Picklist'!H$3:J$4,3,FALSE))</f>
        <v/>
      </c>
      <c r="H118" s="222"/>
      <c r="K118" s="70"/>
      <c r="L118" s="70"/>
      <c r="M118" s="70"/>
      <c r="N118" s="69"/>
      <c r="O118" s="65" t="e">
        <f>VLOOKUP(N118,'HVAC Picklist'!$A$2:$C$61,3,FALSE)</f>
        <v>#N/A</v>
      </c>
      <c r="P118" s="65" t="e">
        <f>VLOOKUP(N118,'HVAC Picklist'!$A$2:$D$61,4,FALSE)</f>
        <v>#N/A</v>
      </c>
      <c r="Q118" s="69"/>
      <c r="R118" s="78"/>
      <c r="S118" s="69"/>
      <c r="T118" s="69"/>
      <c r="U118" s="71"/>
      <c r="V118" s="71"/>
      <c r="W118" s="124" t="str">
        <f t="shared" si="9"/>
        <v/>
      </c>
      <c r="X118" s="85" t="str">
        <f t="shared" si="10"/>
        <v/>
      </c>
      <c r="Y118" s="127"/>
      <c r="Z118" s="65">
        <f t="shared" si="7"/>
        <v>0</v>
      </c>
      <c r="AA118" s="65">
        <f t="shared" si="11"/>
        <v>0</v>
      </c>
      <c r="AB118" s="65">
        <f t="shared" si="12"/>
        <v>0</v>
      </c>
      <c r="AD118" s="188" t="str">
        <f t="shared" si="8"/>
        <v/>
      </c>
    </row>
    <row r="119" spans="1:30" x14ac:dyDescent="0.25">
      <c r="A119" s="66">
        <f t="shared" si="13"/>
        <v>112</v>
      </c>
      <c r="B119" s="69"/>
      <c r="C119" s="78"/>
      <c r="D119" s="66" t="e">
        <f>VLOOKUP(C119,'Measure&amp;Incentive Picklist'!E:J,2,FALSE)</f>
        <v>#N/A</v>
      </c>
      <c r="E119" s="79"/>
      <c r="F119" s="70"/>
      <c r="G119" s="216" t="str">
        <f>IF(B119="","",VLOOKUP(B119,'HVAC Picklist'!H$3:J$4,3,FALSE))</f>
        <v/>
      </c>
      <c r="H119" s="222"/>
      <c r="K119" s="70"/>
      <c r="L119" s="70"/>
      <c r="M119" s="70"/>
      <c r="N119" s="69"/>
      <c r="O119" s="65" t="e">
        <f>VLOOKUP(N119,'HVAC Picklist'!$A$2:$C$61,3,FALSE)</f>
        <v>#N/A</v>
      </c>
      <c r="P119" s="65" t="e">
        <f>VLOOKUP(N119,'HVAC Picklist'!$A$2:$D$61,4,FALSE)</f>
        <v>#N/A</v>
      </c>
      <c r="Q119" s="69"/>
      <c r="R119" s="78"/>
      <c r="S119" s="69"/>
      <c r="T119" s="69"/>
      <c r="U119" s="71"/>
      <c r="V119" s="71"/>
      <c r="W119" s="124" t="str">
        <f t="shared" si="9"/>
        <v/>
      </c>
      <c r="X119" s="85" t="str">
        <f t="shared" si="10"/>
        <v/>
      </c>
      <c r="Y119" s="127"/>
      <c r="Z119" s="65">
        <f t="shared" si="7"/>
        <v>0</v>
      </c>
      <c r="AA119" s="65">
        <f t="shared" si="11"/>
        <v>0</v>
      </c>
      <c r="AB119" s="65">
        <f t="shared" si="12"/>
        <v>0</v>
      </c>
      <c r="AD119" s="188" t="str">
        <f t="shared" si="8"/>
        <v/>
      </c>
    </row>
    <row r="120" spans="1:30" x14ac:dyDescent="0.25">
      <c r="A120" s="66">
        <f t="shared" si="13"/>
        <v>113</v>
      </c>
      <c r="B120" s="69"/>
      <c r="C120" s="78"/>
      <c r="D120" s="66" t="e">
        <f>VLOOKUP(C120,'Measure&amp;Incentive Picklist'!E:J,2,FALSE)</f>
        <v>#N/A</v>
      </c>
      <c r="E120" s="79"/>
      <c r="F120" s="70"/>
      <c r="G120" s="216" t="str">
        <f>IF(B120="","",VLOOKUP(B120,'HVAC Picklist'!H$3:J$4,3,FALSE))</f>
        <v/>
      </c>
      <c r="H120" s="222"/>
      <c r="K120" s="70"/>
      <c r="L120" s="70"/>
      <c r="M120" s="70"/>
      <c r="N120" s="69"/>
      <c r="O120" s="65" t="e">
        <f>VLOOKUP(N120,'HVAC Picklist'!$A$2:$C$61,3,FALSE)</f>
        <v>#N/A</v>
      </c>
      <c r="P120" s="65" t="e">
        <f>VLOOKUP(N120,'HVAC Picklist'!$A$2:$D$61,4,FALSE)</f>
        <v>#N/A</v>
      </c>
      <c r="Q120" s="69"/>
      <c r="R120" s="78"/>
      <c r="S120" s="69"/>
      <c r="T120" s="69"/>
      <c r="U120" s="71"/>
      <c r="V120" s="71"/>
      <c r="W120" s="124" t="str">
        <f t="shared" si="9"/>
        <v/>
      </c>
      <c r="X120" s="85" t="str">
        <f t="shared" si="10"/>
        <v/>
      </c>
      <c r="Y120" s="127"/>
      <c r="Z120" s="65">
        <f t="shared" si="7"/>
        <v>0</v>
      </c>
      <c r="AA120" s="65">
        <f t="shared" si="11"/>
        <v>0</v>
      </c>
      <c r="AB120" s="65">
        <f t="shared" si="12"/>
        <v>0</v>
      </c>
      <c r="AD120" s="188" t="str">
        <f t="shared" si="8"/>
        <v/>
      </c>
    </row>
    <row r="121" spans="1:30" x14ac:dyDescent="0.25">
      <c r="A121" s="66">
        <f t="shared" si="13"/>
        <v>114</v>
      </c>
      <c r="B121" s="69"/>
      <c r="C121" s="78"/>
      <c r="D121" s="66" t="e">
        <f>VLOOKUP(C121,'Measure&amp;Incentive Picklist'!E:J,2,FALSE)</f>
        <v>#N/A</v>
      </c>
      <c r="E121" s="79"/>
      <c r="F121" s="70"/>
      <c r="G121" s="216" t="str">
        <f>IF(B121="","",VLOOKUP(B121,'HVAC Picklist'!H$3:J$4,3,FALSE))</f>
        <v/>
      </c>
      <c r="H121" s="222"/>
      <c r="K121" s="70"/>
      <c r="L121" s="70"/>
      <c r="M121" s="70"/>
      <c r="N121" s="69"/>
      <c r="O121" s="65" t="e">
        <f>VLOOKUP(N121,'HVAC Picklist'!$A$2:$C$61,3,FALSE)</f>
        <v>#N/A</v>
      </c>
      <c r="P121" s="65" t="e">
        <f>VLOOKUP(N121,'HVAC Picklist'!$A$2:$D$61,4,FALSE)</f>
        <v>#N/A</v>
      </c>
      <c r="Q121" s="69"/>
      <c r="R121" s="78"/>
      <c r="S121" s="69"/>
      <c r="T121" s="69"/>
      <c r="U121" s="71"/>
      <c r="V121" s="71"/>
      <c r="W121" s="124" t="str">
        <f t="shared" si="9"/>
        <v/>
      </c>
      <c r="X121" s="85" t="str">
        <f t="shared" si="10"/>
        <v/>
      </c>
      <c r="Y121" s="127"/>
      <c r="Z121" s="65">
        <f t="shared" si="7"/>
        <v>0</v>
      </c>
      <c r="AA121" s="65">
        <f t="shared" si="11"/>
        <v>0</v>
      </c>
      <c r="AB121" s="65">
        <f t="shared" si="12"/>
        <v>0</v>
      </c>
      <c r="AD121" s="188" t="str">
        <f t="shared" si="8"/>
        <v/>
      </c>
    </row>
    <row r="122" spans="1:30" x14ac:dyDescent="0.25">
      <c r="A122" s="66">
        <f t="shared" si="13"/>
        <v>115</v>
      </c>
      <c r="B122" s="69"/>
      <c r="C122" s="78"/>
      <c r="D122" s="66" t="e">
        <f>VLOOKUP(C122,'Measure&amp;Incentive Picklist'!E:J,2,FALSE)</f>
        <v>#N/A</v>
      </c>
      <c r="E122" s="79"/>
      <c r="F122" s="70"/>
      <c r="G122" s="216" t="str">
        <f>IF(B122="","",VLOOKUP(B122,'HVAC Picklist'!H$3:J$4,3,FALSE))</f>
        <v/>
      </c>
      <c r="H122" s="222"/>
      <c r="K122" s="70"/>
      <c r="L122" s="70"/>
      <c r="M122" s="70"/>
      <c r="N122" s="69"/>
      <c r="O122" s="65" t="e">
        <f>VLOOKUP(N122,'HVAC Picklist'!$A$2:$C$61,3,FALSE)</f>
        <v>#N/A</v>
      </c>
      <c r="P122" s="65" t="e">
        <f>VLOOKUP(N122,'HVAC Picklist'!$A$2:$D$61,4,FALSE)</f>
        <v>#N/A</v>
      </c>
      <c r="Q122" s="69"/>
      <c r="R122" s="78"/>
      <c r="S122" s="69"/>
      <c r="T122" s="69"/>
      <c r="U122" s="71"/>
      <c r="V122" s="71"/>
      <c r="W122" s="124" t="str">
        <f t="shared" si="9"/>
        <v/>
      </c>
      <c r="X122" s="85" t="str">
        <f t="shared" si="10"/>
        <v/>
      </c>
      <c r="Y122" s="127"/>
      <c r="Z122" s="65">
        <f t="shared" si="7"/>
        <v>0</v>
      </c>
      <c r="AA122" s="65">
        <f t="shared" si="11"/>
        <v>0</v>
      </c>
      <c r="AB122" s="65">
        <f t="shared" si="12"/>
        <v>0</v>
      </c>
      <c r="AD122" s="188" t="str">
        <f t="shared" si="8"/>
        <v/>
      </c>
    </row>
    <row r="123" spans="1:30" x14ac:dyDescent="0.25">
      <c r="A123" s="66">
        <f t="shared" si="13"/>
        <v>116</v>
      </c>
      <c r="B123" s="69"/>
      <c r="C123" s="78"/>
      <c r="D123" s="66" t="e">
        <f>VLOOKUP(C123,'Measure&amp;Incentive Picklist'!E:J,2,FALSE)</f>
        <v>#N/A</v>
      </c>
      <c r="E123" s="79"/>
      <c r="F123" s="70"/>
      <c r="G123" s="216" t="str">
        <f>IF(B123="","",VLOOKUP(B123,'HVAC Picklist'!H$3:J$4,3,FALSE))</f>
        <v/>
      </c>
      <c r="H123" s="222"/>
      <c r="K123" s="70"/>
      <c r="L123" s="70"/>
      <c r="M123" s="70"/>
      <c r="N123" s="69"/>
      <c r="O123" s="65" t="e">
        <f>VLOOKUP(N123,'HVAC Picklist'!$A$2:$C$61,3,FALSE)</f>
        <v>#N/A</v>
      </c>
      <c r="P123" s="65" t="e">
        <f>VLOOKUP(N123,'HVAC Picklist'!$A$2:$D$61,4,FALSE)</f>
        <v>#N/A</v>
      </c>
      <c r="Q123" s="69"/>
      <c r="R123" s="78"/>
      <c r="S123" s="69"/>
      <c r="T123" s="69"/>
      <c r="U123" s="71"/>
      <c r="V123" s="71"/>
      <c r="W123" s="124" t="str">
        <f t="shared" si="9"/>
        <v/>
      </c>
      <c r="X123" s="85" t="str">
        <f t="shared" si="10"/>
        <v/>
      </c>
      <c r="Y123" s="127"/>
      <c r="Z123" s="65">
        <f t="shared" si="7"/>
        <v>0</v>
      </c>
      <c r="AA123" s="65">
        <f t="shared" si="11"/>
        <v>0</v>
      </c>
      <c r="AB123" s="65">
        <f t="shared" si="12"/>
        <v>0</v>
      </c>
      <c r="AD123" s="188" t="str">
        <f t="shared" si="8"/>
        <v/>
      </c>
    </row>
    <row r="124" spans="1:30" x14ac:dyDescent="0.25">
      <c r="A124" s="66">
        <f t="shared" si="13"/>
        <v>117</v>
      </c>
      <c r="B124" s="69"/>
      <c r="C124" s="78"/>
      <c r="D124" s="66" t="e">
        <f>VLOOKUP(C124,'Measure&amp;Incentive Picklist'!E:J,2,FALSE)</f>
        <v>#N/A</v>
      </c>
      <c r="E124" s="79"/>
      <c r="F124" s="70"/>
      <c r="G124" s="216" t="str">
        <f>IF(B124="","",VLOOKUP(B124,'HVAC Picklist'!H$3:J$4,3,FALSE))</f>
        <v/>
      </c>
      <c r="H124" s="222"/>
      <c r="K124" s="70"/>
      <c r="L124" s="70"/>
      <c r="M124" s="70"/>
      <c r="N124" s="69"/>
      <c r="O124" s="65" t="e">
        <f>VLOOKUP(N124,'HVAC Picklist'!$A$2:$C$61,3,FALSE)</f>
        <v>#N/A</v>
      </c>
      <c r="P124" s="65" t="e">
        <f>VLOOKUP(N124,'HVAC Picklist'!$A$2:$D$61,4,FALSE)</f>
        <v>#N/A</v>
      </c>
      <c r="Q124" s="69"/>
      <c r="R124" s="78"/>
      <c r="S124" s="69"/>
      <c r="T124" s="69"/>
      <c r="U124" s="71"/>
      <c r="V124" s="71"/>
      <c r="W124" s="124" t="str">
        <f t="shared" si="9"/>
        <v/>
      </c>
      <c r="X124" s="85" t="str">
        <f t="shared" si="10"/>
        <v/>
      </c>
      <c r="Y124" s="127"/>
      <c r="Z124" s="65">
        <f t="shared" si="7"/>
        <v>0</v>
      </c>
      <c r="AA124" s="65">
        <f t="shared" si="11"/>
        <v>0</v>
      </c>
      <c r="AB124" s="65">
        <f t="shared" si="12"/>
        <v>0</v>
      </c>
      <c r="AD124" s="188" t="str">
        <f t="shared" si="8"/>
        <v/>
      </c>
    </row>
    <row r="125" spans="1:30" x14ac:dyDescent="0.25">
      <c r="A125" s="66">
        <f t="shared" si="13"/>
        <v>118</v>
      </c>
      <c r="B125" s="69"/>
      <c r="C125" s="78"/>
      <c r="D125" s="66" t="e">
        <f>VLOOKUP(C125,'Measure&amp;Incentive Picklist'!E:J,2,FALSE)</f>
        <v>#N/A</v>
      </c>
      <c r="E125" s="79"/>
      <c r="F125" s="70"/>
      <c r="G125" s="216" t="str">
        <f>IF(B125="","",VLOOKUP(B125,'HVAC Picklist'!H$3:J$4,3,FALSE))</f>
        <v/>
      </c>
      <c r="H125" s="222"/>
      <c r="K125" s="70"/>
      <c r="L125" s="70"/>
      <c r="M125" s="70"/>
      <c r="N125" s="69"/>
      <c r="O125" s="65" t="e">
        <f>VLOOKUP(N125,'HVAC Picklist'!$A$2:$C$61,3,FALSE)</f>
        <v>#N/A</v>
      </c>
      <c r="P125" s="65" t="e">
        <f>VLOOKUP(N125,'HVAC Picklist'!$A$2:$D$61,4,FALSE)</f>
        <v>#N/A</v>
      </c>
      <c r="Q125" s="69"/>
      <c r="R125" s="78"/>
      <c r="S125" s="69"/>
      <c r="T125" s="69"/>
      <c r="U125" s="71"/>
      <c r="V125" s="71"/>
      <c r="W125" s="124" t="str">
        <f t="shared" si="9"/>
        <v/>
      </c>
      <c r="X125" s="85" t="str">
        <f t="shared" si="10"/>
        <v/>
      </c>
      <c r="Y125" s="127"/>
      <c r="Z125" s="65">
        <f t="shared" si="7"/>
        <v>0</v>
      </c>
      <c r="AA125" s="65">
        <f t="shared" si="11"/>
        <v>0</v>
      </c>
      <c r="AB125" s="65">
        <f t="shared" si="12"/>
        <v>0</v>
      </c>
      <c r="AD125" s="188" t="str">
        <f t="shared" si="8"/>
        <v/>
      </c>
    </row>
    <row r="126" spans="1:30" x14ac:dyDescent="0.25">
      <c r="A126" s="66">
        <f t="shared" si="13"/>
        <v>119</v>
      </c>
      <c r="B126" s="69"/>
      <c r="C126" s="78"/>
      <c r="D126" s="66" t="e">
        <f>VLOOKUP(C126,'Measure&amp;Incentive Picklist'!E:J,2,FALSE)</f>
        <v>#N/A</v>
      </c>
      <c r="E126" s="79"/>
      <c r="F126" s="70"/>
      <c r="G126" s="216" t="str">
        <f>IF(B126="","",VLOOKUP(B126,'HVAC Picklist'!H$3:J$4,3,FALSE))</f>
        <v/>
      </c>
      <c r="H126" s="222"/>
      <c r="K126" s="70"/>
      <c r="L126" s="70"/>
      <c r="M126" s="70"/>
      <c r="N126" s="69"/>
      <c r="O126" s="65" t="e">
        <f>VLOOKUP(N126,'HVAC Picklist'!$A$2:$C$61,3,FALSE)</f>
        <v>#N/A</v>
      </c>
      <c r="P126" s="65" t="e">
        <f>VLOOKUP(N126,'HVAC Picklist'!$A$2:$D$61,4,FALSE)</f>
        <v>#N/A</v>
      </c>
      <c r="Q126" s="69"/>
      <c r="R126" s="78"/>
      <c r="S126" s="69"/>
      <c r="T126" s="69"/>
      <c r="U126" s="71"/>
      <c r="V126" s="71"/>
      <c r="W126" s="124" t="str">
        <f t="shared" si="9"/>
        <v/>
      </c>
      <c r="X126" s="85" t="str">
        <f t="shared" si="10"/>
        <v/>
      </c>
      <c r="Y126" s="127"/>
      <c r="Z126" s="65">
        <f t="shared" si="7"/>
        <v>0</v>
      </c>
      <c r="AA126" s="65">
        <f t="shared" si="11"/>
        <v>0</v>
      </c>
      <c r="AB126" s="65">
        <f t="shared" si="12"/>
        <v>0</v>
      </c>
      <c r="AD126" s="188" t="str">
        <f t="shared" si="8"/>
        <v/>
      </c>
    </row>
    <row r="127" spans="1:30" x14ac:dyDescent="0.25">
      <c r="A127" s="66">
        <f t="shared" si="13"/>
        <v>120</v>
      </c>
      <c r="B127" s="69"/>
      <c r="C127" s="78"/>
      <c r="D127" s="66" t="e">
        <f>VLOOKUP(C127,'Measure&amp;Incentive Picklist'!E:J,2,FALSE)</f>
        <v>#N/A</v>
      </c>
      <c r="E127" s="79"/>
      <c r="F127" s="70"/>
      <c r="G127" s="216" t="str">
        <f>IF(B127="","",VLOOKUP(B127,'HVAC Picklist'!H$3:J$4,3,FALSE))</f>
        <v/>
      </c>
      <c r="H127" s="222"/>
      <c r="K127" s="70"/>
      <c r="L127" s="70"/>
      <c r="M127" s="70"/>
      <c r="N127" s="69"/>
      <c r="O127" s="65" t="e">
        <f>VLOOKUP(N127,'HVAC Picklist'!$A$2:$C$61,3,FALSE)</f>
        <v>#N/A</v>
      </c>
      <c r="P127" s="65" t="e">
        <f>VLOOKUP(N127,'HVAC Picklist'!$A$2:$D$61,4,FALSE)</f>
        <v>#N/A</v>
      </c>
      <c r="Q127" s="69"/>
      <c r="R127" s="78"/>
      <c r="S127" s="69"/>
      <c r="T127" s="69"/>
      <c r="U127" s="71"/>
      <c r="V127" s="71"/>
      <c r="W127" s="124" t="str">
        <f t="shared" si="9"/>
        <v/>
      </c>
      <c r="X127" s="85" t="str">
        <f t="shared" si="10"/>
        <v/>
      </c>
      <c r="Y127" s="127"/>
      <c r="Z127" s="65">
        <f t="shared" si="7"/>
        <v>0</v>
      </c>
      <c r="AA127" s="65">
        <f t="shared" si="11"/>
        <v>0</v>
      </c>
      <c r="AB127" s="65">
        <f t="shared" si="12"/>
        <v>0</v>
      </c>
      <c r="AD127" s="188" t="str">
        <f t="shared" si="8"/>
        <v/>
      </c>
    </row>
    <row r="128" spans="1:30" x14ac:dyDescent="0.25">
      <c r="A128" s="66">
        <f t="shared" si="13"/>
        <v>121</v>
      </c>
      <c r="B128" s="69"/>
      <c r="C128" s="78"/>
      <c r="D128" s="66" t="e">
        <f>VLOOKUP(C128,'Measure&amp;Incentive Picklist'!E:J,2,FALSE)</f>
        <v>#N/A</v>
      </c>
      <c r="E128" s="79"/>
      <c r="F128" s="70"/>
      <c r="G128" s="216" t="str">
        <f>IF(B128="","",VLOOKUP(B128,'HVAC Picklist'!H$3:J$4,3,FALSE))</f>
        <v/>
      </c>
      <c r="H128" s="222"/>
      <c r="K128" s="70"/>
      <c r="L128" s="70"/>
      <c r="M128" s="70"/>
      <c r="N128" s="69"/>
      <c r="O128" s="65" t="e">
        <f>VLOOKUP(N128,'HVAC Picklist'!$A$2:$C$61,3,FALSE)</f>
        <v>#N/A</v>
      </c>
      <c r="P128" s="65" t="e">
        <f>VLOOKUP(N128,'HVAC Picklist'!$A$2:$D$61,4,FALSE)</f>
        <v>#N/A</v>
      </c>
      <c r="Q128" s="69"/>
      <c r="R128" s="78"/>
      <c r="S128" s="69"/>
      <c r="T128" s="69"/>
      <c r="U128" s="71"/>
      <c r="V128" s="71"/>
      <c r="W128" s="124" t="str">
        <f t="shared" si="9"/>
        <v/>
      </c>
      <c r="X128" s="85" t="str">
        <f t="shared" si="10"/>
        <v/>
      </c>
      <c r="Y128" s="127"/>
      <c r="Z128" s="65">
        <f t="shared" si="7"/>
        <v>0</v>
      </c>
      <c r="AA128" s="65">
        <f t="shared" si="11"/>
        <v>0</v>
      </c>
      <c r="AB128" s="65">
        <f t="shared" si="12"/>
        <v>0</v>
      </c>
      <c r="AD128" s="188" t="str">
        <f t="shared" si="8"/>
        <v/>
      </c>
    </row>
    <row r="129" spans="1:30" x14ac:dyDescent="0.25">
      <c r="A129" s="66">
        <f t="shared" si="13"/>
        <v>122</v>
      </c>
      <c r="B129" s="69"/>
      <c r="C129" s="78"/>
      <c r="D129" s="66" t="e">
        <f>VLOOKUP(C129,'Measure&amp;Incentive Picklist'!E:J,2,FALSE)</f>
        <v>#N/A</v>
      </c>
      <c r="E129" s="79"/>
      <c r="F129" s="70"/>
      <c r="G129" s="216" t="str">
        <f>IF(B129="","",VLOOKUP(B129,'HVAC Picklist'!H$3:J$4,3,FALSE))</f>
        <v/>
      </c>
      <c r="H129" s="222"/>
      <c r="K129" s="70"/>
      <c r="L129" s="70"/>
      <c r="M129" s="70"/>
      <c r="N129" s="69"/>
      <c r="O129" s="65" t="e">
        <f>VLOOKUP(N129,'HVAC Picklist'!$A$2:$C$61,3,FALSE)</f>
        <v>#N/A</v>
      </c>
      <c r="P129" s="65" t="e">
        <f>VLOOKUP(N129,'HVAC Picklist'!$A$2:$D$61,4,FALSE)</f>
        <v>#N/A</v>
      </c>
      <c r="Q129" s="69"/>
      <c r="R129" s="78"/>
      <c r="S129" s="69"/>
      <c r="T129" s="69"/>
      <c r="U129" s="71"/>
      <c r="V129" s="71"/>
      <c r="W129" s="124" t="str">
        <f t="shared" si="9"/>
        <v/>
      </c>
      <c r="X129" s="85" t="str">
        <f t="shared" si="10"/>
        <v/>
      </c>
      <c r="Y129" s="127"/>
      <c r="Z129" s="65">
        <f t="shared" si="7"/>
        <v>0</v>
      </c>
      <c r="AA129" s="65">
        <f t="shared" si="11"/>
        <v>0</v>
      </c>
      <c r="AB129" s="65">
        <f t="shared" si="12"/>
        <v>0</v>
      </c>
      <c r="AD129" s="188" t="str">
        <f t="shared" si="8"/>
        <v/>
      </c>
    </row>
    <row r="130" spans="1:30" x14ac:dyDescent="0.25">
      <c r="A130" s="66">
        <f t="shared" si="13"/>
        <v>123</v>
      </c>
      <c r="B130" s="69"/>
      <c r="C130" s="78"/>
      <c r="D130" s="66" t="e">
        <f>VLOOKUP(C130,'Measure&amp;Incentive Picklist'!E:J,2,FALSE)</f>
        <v>#N/A</v>
      </c>
      <c r="E130" s="79"/>
      <c r="F130" s="70"/>
      <c r="G130" s="216" t="str">
        <f>IF(B130="","",VLOOKUP(B130,'HVAC Picklist'!H$3:J$4,3,FALSE))</f>
        <v/>
      </c>
      <c r="H130" s="222"/>
      <c r="K130" s="70"/>
      <c r="L130" s="70"/>
      <c r="M130" s="70"/>
      <c r="N130" s="69"/>
      <c r="O130" s="65" t="e">
        <f>VLOOKUP(N130,'HVAC Picklist'!$A$2:$C$61,3,FALSE)</f>
        <v>#N/A</v>
      </c>
      <c r="P130" s="65" t="e">
        <f>VLOOKUP(N130,'HVAC Picklist'!$A$2:$D$61,4,FALSE)</f>
        <v>#N/A</v>
      </c>
      <c r="Q130" s="69"/>
      <c r="R130" s="78"/>
      <c r="S130" s="69"/>
      <c r="T130" s="69"/>
      <c r="U130" s="71"/>
      <c r="V130" s="71"/>
      <c r="W130" s="124" t="str">
        <f t="shared" si="9"/>
        <v/>
      </c>
      <c r="X130" s="85" t="str">
        <f t="shared" si="10"/>
        <v/>
      </c>
      <c r="Y130" s="127"/>
      <c r="Z130" s="65">
        <f t="shared" si="7"/>
        <v>0</v>
      </c>
      <c r="AA130" s="65">
        <f t="shared" si="11"/>
        <v>0</v>
      </c>
      <c r="AB130" s="65">
        <f t="shared" si="12"/>
        <v>0</v>
      </c>
      <c r="AD130" s="188" t="str">
        <f t="shared" si="8"/>
        <v/>
      </c>
    </row>
    <row r="131" spans="1:30" x14ac:dyDescent="0.25">
      <c r="A131" s="66">
        <f t="shared" si="13"/>
        <v>124</v>
      </c>
      <c r="B131" s="69"/>
      <c r="C131" s="78"/>
      <c r="D131" s="66" t="e">
        <f>VLOOKUP(C131,'Measure&amp;Incentive Picklist'!E:J,2,FALSE)</f>
        <v>#N/A</v>
      </c>
      <c r="E131" s="79"/>
      <c r="F131" s="70"/>
      <c r="G131" s="216" t="str">
        <f>IF(B131="","",VLOOKUP(B131,'HVAC Picklist'!H$3:J$4,3,FALSE))</f>
        <v/>
      </c>
      <c r="H131" s="222"/>
      <c r="K131" s="70"/>
      <c r="L131" s="70"/>
      <c r="M131" s="70"/>
      <c r="N131" s="69"/>
      <c r="O131" s="65" t="e">
        <f>VLOOKUP(N131,'HVAC Picklist'!$A$2:$C$61,3,FALSE)</f>
        <v>#N/A</v>
      </c>
      <c r="P131" s="65" t="e">
        <f>VLOOKUP(N131,'HVAC Picklist'!$A$2:$D$61,4,FALSE)</f>
        <v>#N/A</v>
      </c>
      <c r="Q131" s="69"/>
      <c r="R131" s="78"/>
      <c r="S131" s="69"/>
      <c r="T131" s="69"/>
      <c r="U131" s="71"/>
      <c r="V131" s="71"/>
      <c r="W131" s="124" t="str">
        <f t="shared" si="9"/>
        <v/>
      </c>
      <c r="X131" s="85" t="str">
        <f t="shared" si="10"/>
        <v/>
      </c>
      <c r="Y131" s="127"/>
      <c r="Z131" s="65">
        <f t="shared" si="7"/>
        <v>0</v>
      </c>
      <c r="AA131" s="65">
        <f t="shared" si="11"/>
        <v>0</v>
      </c>
      <c r="AB131" s="65">
        <f t="shared" si="12"/>
        <v>0</v>
      </c>
      <c r="AD131" s="188" t="str">
        <f t="shared" si="8"/>
        <v/>
      </c>
    </row>
    <row r="132" spans="1:30" x14ac:dyDescent="0.25">
      <c r="A132" s="66">
        <f t="shared" si="13"/>
        <v>125</v>
      </c>
      <c r="B132" s="69"/>
      <c r="C132" s="78"/>
      <c r="D132" s="66" t="e">
        <f>VLOOKUP(C132,'Measure&amp;Incentive Picklist'!E:J,2,FALSE)</f>
        <v>#N/A</v>
      </c>
      <c r="E132" s="79"/>
      <c r="F132" s="70"/>
      <c r="G132" s="216" t="str">
        <f>IF(B132="","",VLOOKUP(B132,'HVAC Picklist'!H$3:J$4,3,FALSE))</f>
        <v/>
      </c>
      <c r="H132" s="222"/>
      <c r="K132" s="70"/>
      <c r="L132" s="70"/>
      <c r="M132" s="70"/>
      <c r="N132" s="69"/>
      <c r="O132" s="65" t="e">
        <f>VLOOKUP(N132,'HVAC Picklist'!$A$2:$C$61,3,FALSE)</f>
        <v>#N/A</v>
      </c>
      <c r="P132" s="65" t="e">
        <f>VLOOKUP(N132,'HVAC Picklist'!$A$2:$D$61,4,FALSE)</f>
        <v>#N/A</v>
      </c>
      <c r="Q132" s="69"/>
      <c r="R132" s="78"/>
      <c r="S132" s="69"/>
      <c r="T132" s="69"/>
      <c r="U132" s="71"/>
      <c r="V132" s="71"/>
      <c r="W132" s="124" t="str">
        <f t="shared" si="9"/>
        <v/>
      </c>
      <c r="X132" s="85" t="str">
        <f t="shared" si="10"/>
        <v/>
      </c>
      <c r="Y132" s="127"/>
      <c r="Z132" s="65">
        <f t="shared" si="7"/>
        <v>0</v>
      </c>
      <c r="AA132" s="65">
        <f t="shared" si="11"/>
        <v>0</v>
      </c>
      <c r="AB132" s="65">
        <f t="shared" si="12"/>
        <v>0</v>
      </c>
      <c r="AD132" s="188" t="str">
        <f t="shared" si="8"/>
        <v/>
      </c>
    </row>
    <row r="133" spans="1:30" x14ac:dyDescent="0.25">
      <c r="A133" s="66">
        <f t="shared" si="13"/>
        <v>126</v>
      </c>
      <c r="B133" s="69"/>
      <c r="C133" s="78"/>
      <c r="D133" s="66" t="e">
        <f>VLOOKUP(C133,'Measure&amp;Incentive Picklist'!E:J,2,FALSE)</f>
        <v>#N/A</v>
      </c>
      <c r="E133" s="79"/>
      <c r="F133" s="70"/>
      <c r="G133" s="216" t="str">
        <f>IF(B133="","",VLOOKUP(B133,'HVAC Picklist'!H$3:J$4,3,FALSE))</f>
        <v/>
      </c>
      <c r="H133" s="222"/>
      <c r="K133" s="70"/>
      <c r="L133" s="70"/>
      <c r="M133" s="70"/>
      <c r="N133" s="69"/>
      <c r="O133" s="65" t="e">
        <f>VLOOKUP(N133,'HVAC Picklist'!$A$2:$C$61,3,FALSE)</f>
        <v>#N/A</v>
      </c>
      <c r="P133" s="65" t="e">
        <f>VLOOKUP(N133,'HVAC Picklist'!$A$2:$D$61,4,FALSE)</f>
        <v>#N/A</v>
      </c>
      <c r="Q133" s="69"/>
      <c r="R133" s="78"/>
      <c r="S133" s="69"/>
      <c r="T133" s="69"/>
      <c r="U133" s="71"/>
      <c r="V133" s="71"/>
      <c r="W133" s="124" t="str">
        <f t="shared" si="9"/>
        <v/>
      </c>
      <c r="X133" s="85" t="str">
        <f t="shared" si="10"/>
        <v/>
      </c>
      <c r="Y133" s="127"/>
      <c r="Z133" s="65">
        <f t="shared" si="7"/>
        <v>0</v>
      </c>
      <c r="AA133" s="65">
        <f t="shared" si="11"/>
        <v>0</v>
      </c>
      <c r="AB133" s="65">
        <f t="shared" si="12"/>
        <v>0</v>
      </c>
      <c r="AD133" s="188" t="str">
        <f t="shared" si="8"/>
        <v/>
      </c>
    </row>
    <row r="134" spans="1:30" x14ac:dyDescent="0.25">
      <c r="A134" s="66">
        <f t="shared" si="13"/>
        <v>127</v>
      </c>
      <c r="B134" s="69"/>
      <c r="C134" s="78"/>
      <c r="D134" s="66" t="e">
        <f>VLOOKUP(C134,'Measure&amp;Incentive Picklist'!E:J,2,FALSE)</f>
        <v>#N/A</v>
      </c>
      <c r="E134" s="79"/>
      <c r="F134" s="70"/>
      <c r="G134" s="216" t="str">
        <f>IF(B134="","",VLOOKUP(B134,'HVAC Picklist'!H$3:J$4,3,FALSE))</f>
        <v/>
      </c>
      <c r="H134" s="222"/>
      <c r="K134" s="70"/>
      <c r="L134" s="70"/>
      <c r="M134" s="70"/>
      <c r="N134" s="69"/>
      <c r="O134" s="65" t="e">
        <f>VLOOKUP(N134,'HVAC Picklist'!$A$2:$C$61,3,FALSE)</f>
        <v>#N/A</v>
      </c>
      <c r="P134" s="65" t="e">
        <f>VLOOKUP(N134,'HVAC Picklist'!$A$2:$D$61,4,FALSE)</f>
        <v>#N/A</v>
      </c>
      <c r="Q134" s="69"/>
      <c r="R134" s="78"/>
      <c r="S134" s="69"/>
      <c r="T134" s="69"/>
      <c r="U134" s="71"/>
      <c r="V134" s="71"/>
      <c r="W134" s="124" t="str">
        <f t="shared" si="9"/>
        <v/>
      </c>
      <c r="X134" s="85" t="str">
        <f t="shared" si="10"/>
        <v/>
      </c>
      <c r="Y134" s="127"/>
      <c r="Z134" s="65">
        <f t="shared" si="7"/>
        <v>0</v>
      </c>
      <c r="AA134" s="65">
        <f t="shared" si="11"/>
        <v>0</v>
      </c>
      <c r="AB134" s="65">
        <f t="shared" si="12"/>
        <v>0</v>
      </c>
      <c r="AD134" s="188" t="str">
        <f t="shared" si="8"/>
        <v/>
      </c>
    </row>
    <row r="135" spans="1:30" x14ac:dyDescent="0.25">
      <c r="A135" s="66">
        <f t="shared" si="13"/>
        <v>128</v>
      </c>
      <c r="B135" s="69"/>
      <c r="C135" s="78"/>
      <c r="D135" s="66" t="e">
        <f>VLOOKUP(C135,'Measure&amp;Incentive Picklist'!E:J,2,FALSE)</f>
        <v>#N/A</v>
      </c>
      <c r="E135" s="79"/>
      <c r="F135" s="70"/>
      <c r="G135" s="216" t="str">
        <f>IF(B135="","",VLOOKUP(B135,'HVAC Picklist'!H$3:J$4,3,FALSE))</f>
        <v/>
      </c>
      <c r="H135" s="222"/>
      <c r="K135" s="70"/>
      <c r="L135" s="70"/>
      <c r="M135" s="70"/>
      <c r="N135" s="69"/>
      <c r="O135" s="65" t="e">
        <f>VLOOKUP(N135,'HVAC Picklist'!$A$2:$C$61,3,FALSE)</f>
        <v>#N/A</v>
      </c>
      <c r="P135" s="65" t="e">
        <f>VLOOKUP(N135,'HVAC Picklist'!$A$2:$D$61,4,FALSE)</f>
        <v>#N/A</v>
      </c>
      <c r="Q135" s="69"/>
      <c r="R135" s="78"/>
      <c r="S135" s="69"/>
      <c r="T135" s="69"/>
      <c r="U135" s="71"/>
      <c r="V135" s="71"/>
      <c r="W135" s="124" t="str">
        <f t="shared" si="9"/>
        <v/>
      </c>
      <c r="X135" s="85" t="str">
        <f t="shared" si="10"/>
        <v/>
      </c>
      <c r="Y135" s="127"/>
      <c r="Z135" s="65">
        <f t="shared" si="7"/>
        <v>0</v>
      </c>
      <c r="AA135" s="65">
        <f t="shared" si="11"/>
        <v>0</v>
      </c>
      <c r="AB135" s="65">
        <f t="shared" si="12"/>
        <v>0</v>
      </c>
      <c r="AD135" s="188" t="str">
        <f t="shared" si="8"/>
        <v/>
      </c>
    </row>
    <row r="136" spans="1:30" x14ac:dyDescent="0.25">
      <c r="A136" s="66">
        <f t="shared" si="13"/>
        <v>129</v>
      </c>
      <c r="B136" s="69"/>
      <c r="C136" s="78"/>
      <c r="D136" s="66" t="e">
        <f>VLOOKUP(C136,'Measure&amp;Incentive Picklist'!E:J,2,FALSE)</f>
        <v>#N/A</v>
      </c>
      <c r="E136" s="79"/>
      <c r="F136" s="70"/>
      <c r="G136" s="216" t="str">
        <f>IF(B136="","",VLOOKUP(B136,'HVAC Picklist'!H$3:J$4,3,FALSE))</f>
        <v/>
      </c>
      <c r="H136" s="222"/>
      <c r="K136" s="70"/>
      <c r="L136" s="70"/>
      <c r="M136" s="70"/>
      <c r="N136" s="69"/>
      <c r="O136" s="65" t="e">
        <f>VLOOKUP(N136,'HVAC Picklist'!$A$2:$C$61,3,FALSE)</f>
        <v>#N/A</v>
      </c>
      <c r="P136" s="65" t="e">
        <f>VLOOKUP(N136,'HVAC Picklist'!$A$2:$D$61,4,FALSE)</f>
        <v>#N/A</v>
      </c>
      <c r="Q136" s="69"/>
      <c r="R136" s="78"/>
      <c r="S136" s="69"/>
      <c r="T136" s="69"/>
      <c r="U136" s="71"/>
      <c r="V136" s="71"/>
      <c r="W136" s="124" t="str">
        <f t="shared" si="9"/>
        <v/>
      </c>
      <c r="X136" s="85" t="str">
        <f t="shared" si="10"/>
        <v/>
      </c>
      <c r="Y136" s="127"/>
      <c r="Z136" s="65">
        <f t="shared" ref="Z136:Z199" si="14">IF(OR(B136&gt;"",C136&gt;"",E136&gt;0,F136&gt;0,G136&gt;"",H136&gt;0,K136&gt;0,L136&gt;0,M136&gt;"",N136&gt;"",Q136&gt;"",R136&gt;0,S136&gt;0,T136&gt;0,U136&gt;0,V136&gt;0,Y136&gt;0),1,0)</f>
        <v>0</v>
      </c>
      <c r="AA136" s="65">
        <f t="shared" si="11"/>
        <v>0</v>
      </c>
      <c r="AB136" s="65">
        <f t="shared" si="12"/>
        <v>0</v>
      </c>
      <c r="AD136" s="188" t="str">
        <f t="shared" ref="AD136:AD199" si="15">IF(OR(AND(OR(N136=AF$8,N136=AF$9,N136=AF$10,N136=AF$11,N136=AF$12,N136=AF$13,N136=AF$14,N136=AF$15,N136=AF$16,N136=AF$17,N136=AF$18,N136=AF$19,N136=AF$20,N136=AF$21,N136=AF$22,N136=AF$23,N136=AF$24,N136=AF$25,N136=AF$26,N136=AF$27,N136=AF$28,N136=AF$29,N136=AF$30,N136=AF$31,N136=AF$32,N136=AF$33,N136=AF$34,N136=AF$35,N136=AF$36,N136=AF$37,N136=AF$38,N136=AF$39,N136=AF$40,N136=AF$41,N136=AF$42,N136=AF$43,N136=AF$44,N136=AF$45,N136=AF$46,N136=AF$47,N136=AF$48,N136=AF$49,N136=AF$50,N136=AF$51,N136=AF$52,N136=AF$53,),Q136=AG$12),AND(OR(N136=AF$54,N136=AF$55,N136=AF$56,N136=AF$57,N136=AF$58,N136=AF$59,N136=AF$60,N136=AF$61,N136=AF$62,N136=AF$63,N136=AF$64), OR(Q136=AG$8,Q136=AG$9,Q136=AG$10)),AND(OR(N136=AF$65,N136=AF$66),Q136=AG$12),AND(N136=AF$67,Q136=AG$11)),1,IF(OR(N136="",Q136=""),"","Error"))</f>
        <v/>
      </c>
    </row>
    <row r="137" spans="1:30" x14ac:dyDescent="0.25">
      <c r="A137" s="66">
        <f t="shared" si="13"/>
        <v>130</v>
      </c>
      <c r="B137" s="69"/>
      <c r="C137" s="78"/>
      <c r="D137" s="66" t="e">
        <f>VLOOKUP(C137,'Measure&amp;Incentive Picklist'!E:J,2,FALSE)</f>
        <v>#N/A</v>
      </c>
      <c r="E137" s="79"/>
      <c r="F137" s="70"/>
      <c r="G137" s="216" t="str">
        <f>IF(B137="","",VLOOKUP(B137,'HVAC Picklist'!H$3:J$4,3,FALSE))</f>
        <v/>
      </c>
      <c r="H137" s="222"/>
      <c r="K137" s="70"/>
      <c r="L137" s="70"/>
      <c r="M137" s="70"/>
      <c r="N137" s="69"/>
      <c r="O137" s="65" t="e">
        <f>VLOOKUP(N137,'HVAC Picklist'!$A$2:$C$61,3,FALSE)</f>
        <v>#N/A</v>
      </c>
      <c r="P137" s="65" t="e">
        <f>VLOOKUP(N137,'HVAC Picklist'!$A$2:$D$61,4,FALSE)</f>
        <v>#N/A</v>
      </c>
      <c r="Q137" s="69"/>
      <c r="R137" s="78"/>
      <c r="S137" s="69"/>
      <c r="T137" s="69"/>
      <c r="U137" s="71"/>
      <c r="V137" s="71"/>
      <c r="W137" s="124" t="str">
        <f t="shared" ref="W137:W200" si="16">IF(C137="","",$U137+$V137)</f>
        <v/>
      </c>
      <c r="X137" s="85" t="str">
        <f t="shared" ref="X137:X200" si="17">IF(ISTEXT(C137),"Contact ConEd","")</f>
        <v/>
      </c>
      <c r="Y137" s="127"/>
      <c r="Z137" s="65">
        <f t="shared" si="14"/>
        <v>0</v>
      </c>
      <c r="AA137" s="65">
        <f t="shared" ref="AA137:AA200" si="18">IF(AND(BB137&gt;0,ISERROR(Z137)),1,0)</f>
        <v>0</v>
      </c>
      <c r="AB137" s="65">
        <f t="shared" ref="AB137:AB200" si="19">IF(ISERROR(W137),1,0)</f>
        <v>0</v>
      </c>
      <c r="AD137" s="188" t="str">
        <f t="shared" si="15"/>
        <v/>
      </c>
    </row>
    <row r="138" spans="1:30" x14ac:dyDescent="0.25">
      <c r="A138" s="66">
        <f t="shared" ref="A138:A201" si="20">A137+1</f>
        <v>131</v>
      </c>
      <c r="B138" s="69"/>
      <c r="C138" s="78"/>
      <c r="D138" s="66" t="e">
        <f>VLOOKUP(C138,'Measure&amp;Incentive Picklist'!E:J,2,FALSE)</f>
        <v>#N/A</v>
      </c>
      <c r="E138" s="79"/>
      <c r="F138" s="70"/>
      <c r="G138" s="216" t="str">
        <f>IF(B138="","",VLOOKUP(B138,'HVAC Picklist'!H$3:J$4,3,FALSE))</f>
        <v/>
      </c>
      <c r="H138" s="222"/>
      <c r="K138" s="70"/>
      <c r="L138" s="70"/>
      <c r="M138" s="70"/>
      <c r="N138" s="69"/>
      <c r="O138" s="65" t="e">
        <f>VLOOKUP(N138,'HVAC Picklist'!$A$2:$C$61,3,FALSE)</f>
        <v>#N/A</v>
      </c>
      <c r="P138" s="65" t="e">
        <f>VLOOKUP(N138,'HVAC Picklist'!$A$2:$D$61,4,FALSE)</f>
        <v>#N/A</v>
      </c>
      <c r="Q138" s="69"/>
      <c r="R138" s="78"/>
      <c r="S138" s="69"/>
      <c r="T138" s="69"/>
      <c r="U138" s="71"/>
      <c r="V138" s="71"/>
      <c r="W138" s="124" t="str">
        <f t="shared" si="16"/>
        <v/>
      </c>
      <c r="X138" s="85" t="str">
        <f t="shared" si="17"/>
        <v/>
      </c>
      <c r="Y138" s="127"/>
      <c r="Z138" s="65">
        <f t="shared" si="14"/>
        <v>0</v>
      </c>
      <c r="AA138" s="65">
        <f t="shared" si="18"/>
        <v>0</v>
      </c>
      <c r="AB138" s="65">
        <f t="shared" si="19"/>
        <v>0</v>
      </c>
      <c r="AD138" s="188" t="str">
        <f t="shared" si="15"/>
        <v/>
      </c>
    </row>
    <row r="139" spans="1:30" x14ac:dyDescent="0.25">
      <c r="A139" s="66">
        <f t="shared" si="20"/>
        <v>132</v>
      </c>
      <c r="B139" s="69"/>
      <c r="C139" s="78"/>
      <c r="D139" s="66" t="e">
        <f>VLOOKUP(C139,'Measure&amp;Incentive Picklist'!E:J,2,FALSE)</f>
        <v>#N/A</v>
      </c>
      <c r="E139" s="79"/>
      <c r="F139" s="70"/>
      <c r="G139" s="216" t="str">
        <f>IF(B139="","",VLOOKUP(B139,'HVAC Picklist'!H$3:J$4,3,FALSE))</f>
        <v/>
      </c>
      <c r="H139" s="222"/>
      <c r="K139" s="70"/>
      <c r="L139" s="70"/>
      <c r="M139" s="70"/>
      <c r="N139" s="69"/>
      <c r="O139" s="65" t="e">
        <f>VLOOKUP(N139,'HVAC Picklist'!$A$2:$C$61,3,FALSE)</f>
        <v>#N/A</v>
      </c>
      <c r="P139" s="65" t="e">
        <f>VLOOKUP(N139,'HVAC Picklist'!$A$2:$D$61,4,FALSE)</f>
        <v>#N/A</v>
      </c>
      <c r="Q139" s="69"/>
      <c r="R139" s="78"/>
      <c r="S139" s="69"/>
      <c r="T139" s="69"/>
      <c r="U139" s="71"/>
      <c r="V139" s="71"/>
      <c r="W139" s="124" t="str">
        <f t="shared" si="16"/>
        <v/>
      </c>
      <c r="X139" s="85" t="str">
        <f t="shared" si="17"/>
        <v/>
      </c>
      <c r="Y139" s="127"/>
      <c r="Z139" s="65">
        <f t="shared" si="14"/>
        <v>0</v>
      </c>
      <c r="AA139" s="65">
        <f t="shared" si="18"/>
        <v>0</v>
      </c>
      <c r="AB139" s="65">
        <f t="shared" si="19"/>
        <v>0</v>
      </c>
      <c r="AD139" s="188" t="str">
        <f t="shared" si="15"/>
        <v/>
      </c>
    </row>
    <row r="140" spans="1:30" x14ac:dyDescent="0.25">
      <c r="A140" s="66">
        <f t="shared" si="20"/>
        <v>133</v>
      </c>
      <c r="B140" s="69"/>
      <c r="C140" s="78"/>
      <c r="D140" s="66" t="e">
        <f>VLOOKUP(C140,'Measure&amp;Incentive Picklist'!E:J,2,FALSE)</f>
        <v>#N/A</v>
      </c>
      <c r="E140" s="79"/>
      <c r="F140" s="70"/>
      <c r="G140" s="216" t="str">
        <f>IF(B140="","",VLOOKUP(B140,'HVAC Picklist'!H$3:J$4,3,FALSE))</f>
        <v/>
      </c>
      <c r="H140" s="222"/>
      <c r="K140" s="70"/>
      <c r="L140" s="70"/>
      <c r="M140" s="70"/>
      <c r="N140" s="69"/>
      <c r="O140" s="65" t="e">
        <f>VLOOKUP(N140,'HVAC Picklist'!$A$2:$C$61,3,FALSE)</f>
        <v>#N/A</v>
      </c>
      <c r="P140" s="65" t="e">
        <f>VLOOKUP(N140,'HVAC Picklist'!$A$2:$D$61,4,FALSE)</f>
        <v>#N/A</v>
      </c>
      <c r="Q140" s="69"/>
      <c r="R140" s="78"/>
      <c r="S140" s="69"/>
      <c r="T140" s="69"/>
      <c r="U140" s="71"/>
      <c r="V140" s="71"/>
      <c r="W140" s="124" t="str">
        <f t="shared" si="16"/>
        <v/>
      </c>
      <c r="X140" s="85" t="str">
        <f t="shared" si="17"/>
        <v/>
      </c>
      <c r="Y140" s="127"/>
      <c r="Z140" s="65">
        <f t="shared" si="14"/>
        <v>0</v>
      </c>
      <c r="AA140" s="65">
        <f t="shared" si="18"/>
        <v>0</v>
      </c>
      <c r="AB140" s="65">
        <f t="shared" si="19"/>
        <v>0</v>
      </c>
      <c r="AD140" s="188" t="str">
        <f t="shared" si="15"/>
        <v/>
      </c>
    </row>
    <row r="141" spans="1:30" x14ac:dyDescent="0.25">
      <c r="A141" s="66">
        <f t="shared" si="20"/>
        <v>134</v>
      </c>
      <c r="B141" s="69"/>
      <c r="C141" s="78"/>
      <c r="D141" s="66" t="e">
        <f>VLOOKUP(C141,'Measure&amp;Incentive Picklist'!E:J,2,FALSE)</f>
        <v>#N/A</v>
      </c>
      <c r="E141" s="79"/>
      <c r="F141" s="70"/>
      <c r="G141" s="216" t="str">
        <f>IF(B141="","",VLOOKUP(B141,'HVAC Picklist'!H$3:J$4,3,FALSE))</f>
        <v/>
      </c>
      <c r="H141" s="222"/>
      <c r="K141" s="70"/>
      <c r="L141" s="70"/>
      <c r="M141" s="70"/>
      <c r="N141" s="69"/>
      <c r="O141" s="65" t="e">
        <f>VLOOKUP(N141,'HVAC Picklist'!$A$2:$C$61,3,FALSE)</f>
        <v>#N/A</v>
      </c>
      <c r="P141" s="65" t="e">
        <f>VLOOKUP(N141,'HVAC Picklist'!$A$2:$D$61,4,FALSE)</f>
        <v>#N/A</v>
      </c>
      <c r="Q141" s="69"/>
      <c r="R141" s="78"/>
      <c r="S141" s="69"/>
      <c r="T141" s="69"/>
      <c r="U141" s="71"/>
      <c r="V141" s="71"/>
      <c r="W141" s="124" t="str">
        <f t="shared" si="16"/>
        <v/>
      </c>
      <c r="X141" s="85" t="str">
        <f t="shared" si="17"/>
        <v/>
      </c>
      <c r="Y141" s="127"/>
      <c r="Z141" s="65">
        <f t="shared" si="14"/>
        <v>0</v>
      </c>
      <c r="AA141" s="65">
        <f t="shared" si="18"/>
        <v>0</v>
      </c>
      <c r="AB141" s="65">
        <f t="shared" si="19"/>
        <v>0</v>
      </c>
      <c r="AD141" s="188" t="str">
        <f t="shared" si="15"/>
        <v/>
      </c>
    </row>
    <row r="142" spans="1:30" x14ac:dyDescent="0.25">
      <c r="A142" s="66">
        <f t="shared" si="20"/>
        <v>135</v>
      </c>
      <c r="B142" s="69"/>
      <c r="C142" s="78"/>
      <c r="D142" s="66" t="e">
        <f>VLOOKUP(C142,'Measure&amp;Incentive Picklist'!E:J,2,FALSE)</f>
        <v>#N/A</v>
      </c>
      <c r="E142" s="79"/>
      <c r="F142" s="70"/>
      <c r="G142" s="216" t="str">
        <f>IF(B142="","",VLOOKUP(B142,'HVAC Picklist'!H$3:J$4,3,FALSE))</f>
        <v/>
      </c>
      <c r="H142" s="222"/>
      <c r="K142" s="70"/>
      <c r="L142" s="70"/>
      <c r="M142" s="70"/>
      <c r="N142" s="69"/>
      <c r="O142" s="65" t="e">
        <f>VLOOKUP(N142,'HVAC Picklist'!$A$2:$C$61,3,FALSE)</f>
        <v>#N/A</v>
      </c>
      <c r="P142" s="65" t="e">
        <f>VLOOKUP(N142,'HVAC Picklist'!$A$2:$D$61,4,FALSE)</f>
        <v>#N/A</v>
      </c>
      <c r="Q142" s="69"/>
      <c r="R142" s="78"/>
      <c r="S142" s="69"/>
      <c r="T142" s="69"/>
      <c r="U142" s="71"/>
      <c r="V142" s="71"/>
      <c r="W142" s="124" t="str">
        <f t="shared" si="16"/>
        <v/>
      </c>
      <c r="X142" s="85" t="str">
        <f t="shared" si="17"/>
        <v/>
      </c>
      <c r="Y142" s="127"/>
      <c r="Z142" s="65">
        <f t="shared" si="14"/>
        <v>0</v>
      </c>
      <c r="AA142" s="65">
        <f t="shared" si="18"/>
        <v>0</v>
      </c>
      <c r="AB142" s="65">
        <f t="shared" si="19"/>
        <v>0</v>
      </c>
      <c r="AD142" s="188" t="str">
        <f t="shared" si="15"/>
        <v/>
      </c>
    </row>
    <row r="143" spans="1:30" x14ac:dyDescent="0.25">
      <c r="A143" s="66">
        <f t="shared" si="20"/>
        <v>136</v>
      </c>
      <c r="B143" s="69"/>
      <c r="C143" s="78"/>
      <c r="D143" s="66" t="e">
        <f>VLOOKUP(C143,'Measure&amp;Incentive Picklist'!E:J,2,FALSE)</f>
        <v>#N/A</v>
      </c>
      <c r="E143" s="79"/>
      <c r="F143" s="70"/>
      <c r="G143" s="216" t="str">
        <f>IF(B143="","",VLOOKUP(B143,'HVAC Picklist'!H$3:J$4,3,FALSE))</f>
        <v/>
      </c>
      <c r="H143" s="222"/>
      <c r="K143" s="70"/>
      <c r="L143" s="70"/>
      <c r="M143" s="70"/>
      <c r="N143" s="69"/>
      <c r="O143" s="65" t="e">
        <f>VLOOKUP(N143,'HVAC Picklist'!$A$2:$C$61,3,FALSE)</f>
        <v>#N/A</v>
      </c>
      <c r="P143" s="65" t="e">
        <f>VLOOKUP(N143,'HVAC Picklist'!$A$2:$D$61,4,FALSE)</f>
        <v>#N/A</v>
      </c>
      <c r="Q143" s="69"/>
      <c r="R143" s="78"/>
      <c r="S143" s="69"/>
      <c r="T143" s="69"/>
      <c r="U143" s="71"/>
      <c r="V143" s="71"/>
      <c r="W143" s="124" t="str">
        <f t="shared" si="16"/>
        <v/>
      </c>
      <c r="X143" s="85" t="str">
        <f t="shared" si="17"/>
        <v/>
      </c>
      <c r="Y143" s="127"/>
      <c r="Z143" s="65">
        <f t="shared" si="14"/>
        <v>0</v>
      </c>
      <c r="AA143" s="65">
        <f t="shared" si="18"/>
        <v>0</v>
      </c>
      <c r="AB143" s="65">
        <f t="shared" si="19"/>
        <v>0</v>
      </c>
      <c r="AD143" s="188" t="str">
        <f t="shared" si="15"/>
        <v/>
      </c>
    </row>
    <row r="144" spans="1:30" x14ac:dyDescent="0.25">
      <c r="A144" s="66">
        <f t="shared" si="20"/>
        <v>137</v>
      </c>
      <c r="B144" s="69"/>
      <c r="C144" s="78"/>
      <c r="D144" s="66" t="e">
        <f>VLOOKUP(C144,'Measure&amp;Incentive Picklist'!E:J,2,FALSE)</f>
        <v>#N/A</v>
      </c>
      <c r="E144" s="79"/>
      <c r="F144" s="70"/>
      <c r="G144" s="216" t="str">
        <f>IF(B144="","",VLOOKUP(B144,'HVAC Picklist'!H$3:J$4,3,FALSE))</f>
        <v/>
      </c>
      <c r="H144" s="222"/>
      <c r="K144" s="70"/>
      <c r="L144" s="70"/>
      <c r="M144" s="70"/>
      <c r="N144" s="69"/>
      <c r="O144" s="65" t="e">
        <f>VLOOKUP(N144,'HVAC Picklist'!$A$2:$C$61,3,FALSE)</f>
        <v>#N/A</v>
      </c>
      <c r="P144" s="65" t="e">
        <f>VLOOKUP(N144,'HVAC Picklist'!$A$2:$D$61,4,FALSE)</f>
        <v>#N/A</v>
      </c>
      <c r="Q144" s="69"/>
      <c r="R144" s="78"/>
      <c r="S144" s="69"/>
      <c r="T144" s="69"/>
      <c r="U144" s="71"/>
      <c r="V144" s="71"/>
      <c r="W144" s="124" t="str">
        <f t="shared" si="16"/>
        <v/>
      </c>
      <c r="X144" s="85" t="str">
        <f t="shared" si="17"/>
        <v/>
      </c>
      <c r="Y144" s="127"/>
      <c r="Z144" s="65">
        <f t="shared" si="14"/>
        <v>0</v>
      </c>
      <c r="AA144" s="65">
        <f t="shared" si="18"/>
        <v>0</v>
      </c>
      <c r="AB144" s="65">
        <f t="shared" si="19"/>
        <v>0</v>
      </c>
      <c r="AD144" s="188" t="str">
        <f t="shared" si="15"/>
        <v/>
      </c>
    </row>
    <row r="145" spans="1:30" x14ac:dyDescent="0.25">
      <c r="A145" s="66">
        <f t="shared" si="20"/>
        <v>138</v>
      </c>
      <c r="B145" s="69"/>
      <c r="C145" s="78"/>
      <c r="D145" s="66" t="e">
        <f>VLOOKUP(C145,'Measure&amp;Incentive Picklist'!E:J,2,FALSE)</f>
        <v>#N/A</v>
      </c>
      <c r="E145" s="79"/>
      <c r="F145" s="70"/>
      <c r="G145" s="216" t="str">
        <f>IF(B145="","",VLOOKUP(B145,'HVAC Picklist'!H$3:J$4,3,FALSE))</f>
        <v/>
      </c>
      <c r="H145" s="222"/>
      <c r="K145" s="70"/>
      <c r="L145" s="70"/>
      <c r="M145" s="70"/>
      <c r="N145" s="69"/>
      <c r="O145" s="65" t="e">
        <f>VLOOKUP(N145,'HVAC Picklist'!$A$2:$C$61,3,FALSE)</f>
        <v>#N/A</v>
      </c>
      <c r="P145" s="65" t="e">
        <f>VLOOKUP(N145,'HVAC Picklist'!$A$2:$D$61,4,FALSE)</f>
        <v>#N/A</v>
      </c>
      <c r="Q145" s="69"/>
      <c r="R145" s="78"/>
      <c r="S145" s="69"/>
      <c r="T145" s="69"/>
      <c r="U145" s="71"/>
      <c r="V145" s="71"/>
      <c r="W145" s="124" t="str">
        <f t="shared" si="16"/>
        <v/>
      </c>
      <c r="X145" s="85" t="str">
        <f t="shared" si="17"/>
        <v/>
      </c>
      <c r="Y145" s="127"/>
      <c r="Z145" s="65">
        <f t="shared" si="14"/>
        <v>0</v>
      </c>
      <c r="AA145" s="65">
        <f t="shared" si="18"/>
        <v>0</v>
      </c>
      <c r="AB145" s="65">
        <f t="shared" si="19"/>
        <v>0</v>
      </c>
      <c r="AD145" s="188" t="str">
        <f t="shared" si="15"/>
        <v/>
      </c>
    </row>
    <row r="146" spans="1:30" x14ac:dyDescent="0.25">
      <c r="A146" s="66">
        <f t="shared" si="20"/>
        <v>139</v>
      </c>
      <c r="B146" s="69"/>
      <c r="C146" s="78"/>
      <c r="D146" s="66" t="e">
        <f>VLOOKUP(C146,'Measure&amp;Incentive Picklist'!E:J,2,FALSE)</f>
        <v>#N/A</v>
      </c>
      <c r="E146" s="79"/>
      <c r="F146" s="70"/>
      <c r="G146" s="216" t="str">
        <f>IF(B146="","",VLOOKUP(B146,'HVAC Picklist'!H$3:J$4,3,FALSE))</f>
        <v/>
      </c>
      <c r="H146" s="222"/>
      <c r="K146" s="70"/>
      <c r="L146" s="70"/>
      <c r="M146" s="70"/>
      <c r="N146" s="69"/>
      <c r="O146" s="65" t="e">
        <f>VLOOKUP(N146,'HVAC Picklist'!$A$2:$C$61,3,FALSE)</f>
        <v>#N/A</v>
      </c>
      <c r="P146" s="65" t="e">
        <f>VLOOKUP(N146,'HVAC Picklist'!$A$2:$D$61,4,FALSE)</f>
        <v>#N/A</v>
      </c>
      <c r="Q146" s="69"/>
      <c r="R146" s="78"/>
      <c r="S146" s="69"/>
      <c r="T146" s="69"/>
      <c r="U146" s="71"/>
      <c r="V146" s="71"/>
      <c r="W146" s="124" t="str">
        <f t="shared" si="16"/>
        <v/>
      </c>
      <c r="X146" s="85" t="str">
        <f t="shared" si="17"/>
        <v/>
      </c>
      <c r="Y146" s="127"/>
      <c r="Z146" s="65">
        <f t="shared" si="14"/>
        <v>0</v>
      </c>
      <c r="AA146" s="65">
        <f t="shared" si="18"/>
        <v>0</v>
      </c>
      <c r="AB146" s="65">
        <f t="shared" si="19"/>
        <v>0</v>
      </c>
      <c r="AD146" s="188" t="str">
        <f t="shared" si="15"/>
        <v/>
      </c>
    </row>
    <row r="147" spans="1:30" x14ac:dyDescent="0.25">
      <c r="A147" s="66">
        <f t="shared" si="20"/>
        <v>140</v>
      </c>
      <c r="B147" s="69"/>
      <c r="C147" s="78"/>
      <c r="D147" s="66" t="e">
        <f>VLOOKUP(C147,'Measure&amp;Incentive Picklist'!E:J,2,FALSE)</f>
        <v>#N/A</v>
      </c>
      <c r="E147" s="79"/>
      <c r="F147" s="70"/>
      <c r="G147" s="216" t="str">
        <f>IF(B147="","",VLOOKUP(B147,'HVAC Picklist'!H$3:J$4,3,FALSE))</f>
        <v/>
      </c>
      <c r="H147" s="222"/>
      <c r="K147" s="70"/>
      <c r="L147" s="70"/>
      <c r="M147" s="70"/>
      <c r="N147" s="69"/>
      <c r="O147" s="65" t="e">
        <f>VLOOKUP(N147,'HVAC Picklist'!$A$2:$C$61,3,FALSE)</f>
        <v>#N/A</v>
      </c>
      <c r="P147" s="65" t="e">
        <f>VLOOKUP(N147,'HVAC Picklist'!$A$2:$D$61,4,FALSE)</f>
        <v>#N/A</v>
      </c>
      <c r="Q147" s="69"/>
      <c r="R147" s="78"/>
      <c r="S147" s="69"/>
      <c r="T147" s="69"/>
      <c r="U147" s="71"/>
      <c r="V147" s="71"/>
      <c r="W147" s="124" t="str">
        <f t="shared" si="16"/>
        <v/>
      </c>
      <c r="X147" s="85" t="str">
        <f t="shared" si="17"/>
        <v/>
      </c>
      <c r="Y147" s="127"/>
      <c r="Z147" s="65">
        <f t="shared" si="14"/>
        <v>0</v>
      </c>
      <c r="AA147" s="65">
        <f t="shared" si="18"/>
        <v>0</v>
      </c>
      <c r="AB147" s="65">
        <f t="shared" si="19"/>
        <v>0</v>
      </c>
      <c r="AD147" s="188" t="str">
        <f t="shared" si="15"/>
        <v/>
      </c>
    </row>
    <row r="148" spans="1:30" x14ac:dyDescent="0.25">
      <c r="A148" s="66">
        <f t="shared" si="20"/>
        <v>141</v>
      </c>
      <c r="B148" s="69"/>
      <c r="C148" s="78"/>
      <c r="D148" s="66" t="e">
        <f>VLOOKUP(C148,'Measure&amp;Incentive Picklist'!E:J,2,FALSE)</f>
        <v>#N/A</v>
      </c>
      <c r="E148" s="79"/>
      <c r="F148" s="70"/>
      <c r="G148" s="216" t="str">
        <f>IF(B148="","",VLOOKUP(B148,'HVAC Picklist'!H$3:J$4,3,FALSE))</f>
        <v/>
      </c>
      <c r="H148" s="222"/>
      <c r="K148" s="70"/>
      <c r="L148" s="70"/>
      <c r="M148" s="70"/>
      <c r="N148" s="69"/>
      <c r="O148" s="65" t="e">
        <f>VLOOKUP(N148,'HVAC Picklist'!$A$2:$C$61,3,FALSE)</f>
        <v>#N/A</v>
      </c>
      <c r="P148" s="65" t="e">
        <f>VLOOKUP(N148,'HVAC Picklist'!$A$2:$D$61,4,FALSE)</f>
        <v>#N/A</v>
      </c>
      <c r="Q148" s="69"/>
      <c r="R148" s="78"/>
      <c r="S148" s="69"/>
      <c r="T148" s="69"/>
      <c r="U148" s="71"/>
      <c r="V148" s="71"/>
      <c r="W148" s="124" t="str">
        <f t="shared" si="16"/>
        <v/>
      </c>
      <c r="X148" s="85" t="str">
        <f t="shared" si="17"/>
        <v/>
      </c>
      <c r="Y148" s="127"/>
      <c r="Z148" s="65">
        <f t="shared" si="14"/>
        <v>0</v>
      </c>
      <c r="AA148" s="65">
        <f t="shared" si="18"/>
        <v>0</v>
      </c>
      <c r="AB148" s="65">
        <f t="shared" si="19"/>
        <v>0</v>
      </c>
      <c r="AD148" s="188" t="str">
        <f t="shared" si="15"/>
        <v/>
      </c>
    </row>
    <row r="149" spans="1:30" x14ac:dyDescent="0.25">
      <c r="A149" s="66">
        <f t="shared" si="20"/>
        <v>142</v>
      </c>
      <c r="B149" s="69"/>
      <c r="C149" s="78"/>
      <c r="D149" s="66" t="e">
        <f>VLOOKUP(C149,'Measure&amp;Incentive Picklist'!E:J,2,FALSE)</f>
        <v>#N/A</v>
      </c>
      <c r="E149" s="79"/>
      <c r="F149" s="70"/>
      <c r="G149" s="216" t="str">
        <f>IF(B149="","",VLOOKUP(B149,'HVAC Picklist'!H$3:J$4,3,FALSE))</f>
        <v/>
      </c>
      <c r="H149" s="222"/>
      <c r="K149" s="70"/>
      <c r="L149" s="70"/>
      <c r="M149" s="70"/>
      <c r="N149" s="69"/>
      <c r="O149" s="65" t="e">
        <f>VLOOKUP(N149,'HVAC Picklist'!$A$2:$C$61,3,FALSE)</f>
        <v>#N/A</v>
      </c>
      <c r="P149" s="65" t="e">
        <f>VLOOKUP(N149,'HVAC Picklist'!$A$2:$D$61,4,FALSE)</f>
        <v>#N/A</v>
      </c>
      <c r="Q149" s="69"/>
      <c r="R149" s="78"/>
      <c r="S149" s="69"/>
      <c r="T149" s="69"/>
      <c r="U149" s="71"/>
      <c r="V149" s="71"/>
      <c r="W149" s="124" t="str">
        <f t="shared" si="16"/>
        <v/>
      </c>
      <c r="X149" s="85" t="str">
        <f t="shared" si="17"/>
        <v/>
      </c>
      <c r="Y149" s="127"/>
      <c r="Z149" s="65">
        <f t="shared" si="14"/>
        <v>0</v>
      </c>
      <c r="AA149" s="65">
        <f t="shared" si="18"/>
        <v>0</v>
      </c>
      <c r="AB149" s="65">
        <f t="shared" si="19"/>
        <v>0</v>
      </c>
      <c r="AD149" s="188" t="str">
        <f t="shared" si="15"/>
        <v/>
      </c>
    </row>
    <row r="150" spans="1:30" x14ac:dyDescent="0.25">
      <c r="A150" s="66">
        <f t="shared" si="20"/>
        <v>143</v>
      </c>
      <c r="B150" s="69"/>
      <c r="C150" s="78"/>
      <c r="D150" s="66" t="e">
        <f>VLOOKUP(C150,'Measure&amp;Incentive Picklist'!E:J,2,FALSE)</f>
        <v>#N/A</v>
      </c>
      <c r="E150" s="79"/>
      <c r="F150" s="70"/>
      <c r="G150" s="216" t="str">
        <f>IF(B150="","",VLOOKUP(B150,'HVAC Picklist'!H$3:J$4,3,FALSE))</f>
        <v/>
      </c>
      <c r="H150" s="222"/>
      <c r="K150" s="70"/>
      <c r="L150" s="70"/>
      <c r="M150" s="70"/>
      <c r="N150" s="69"/>
      <c r="O150" s="65" t="e">
        <f>VLOOKUP(N150,'HVAC Picklist'!$A$2:$C$61,3,FALSE)</f>
        <v>#N/A</v>
      </c>
      <c r="P150" s="65" t="e">
        <f>VLOOKUP(N150,'HVAC Picklist'!$A$2:$D$61,4,FALSE)</f>
        <v>#N/A</v>
      </c>
      <c r="Q150" s="69"/>
      <c r="R150" s="78"/>
      <c r="S150" s="69"/>
      <c r="T150" s="69"/>
      <c r="U150" s="71"/>
      <c r="V150" s="71"/>
      <c r="W150" s="124" t="str">
        <f t="shared" si="16"/>
        <v/>
      </c>
      <c r="X150" s="85" t="str">
        <f t="shared" si="17"/>
        <v/>
      </c>
      <c r="Y150" s="127"/>
      <c r="Z150" s="65">
        <f t="shared" si="14"/>
        <v>0</v>
      </c>
      <c r="AA150" s="65">
        <f t="shared" si="18"/>
        <v>0</v>
      </c>
      <c r="AB150" s="65">
        <f t="shared" si="19"/>
        <v>0</v>
      </c>
      <c r="AD150" s="188" t="str">
        <f t="shared" si="15"/>
        <v/>
      </c>
    </row>
    <row r="151" spans="1:30" x14ac:dyDescent="0.25">
      <c r="A151" s="66">
        <f t="shared" si="20"/>
        <v>144</v>
      </c>
      <c r="B151" s="69"/>
      <c r="C151" s="78"/>
      <c r="D151" s="66" t="e">
        <f>VLOOKUP(C151,'Measure&amp;Incentive Picklist'!E:J,2,FALSE)</f>
        <v>#N/A</v>
      </c>
      <c r="E151" s="79"/>
      <c r="F151" s="70"/>
      <c r="G151" s="216" t="str">
        <f>IF(B151="","",VLOOKUP(B151,'HVAC Picklist'!H$3:J$4,3,FALSE))</f>
        <v/>
      </c>
      <c r="H151" s="222"/>
      <c r="K151" s="70"/>
      <c r="L151" s="70"/>
      <c r="M151" s="70"/>
      <c r="N151" s="69"/>
      <c r="O151" s="65" t="e">
        <f>VLOOKUP(N151,'HVAC Picklist'!$A$2:$C$61,3,FALSE)</f>
        <v>#N/A</v>
      </c>
      <c r="P151" s="65" t="e">
        <f>VLOOKUP(N151,'HVAC Picklist'!$A$2:$D$61,4,FALSE)</f>
        <v>#N/A</v>
      </c>
      <c r="Q151" s="69"/>
      <c r="R151" s="78"/>
      <c r="S151" s="69"/>
      <c r="T151" s="69"/>
      <c r="U151" s="71"/>
      <c r="V151" s="71"/>
      <c r="W151" s="124" t="str">
        <f t="shared" si="16"/>
        <v/>
      </c>
      <c r="X151" s="85" t="str">
        <f t="shared" si="17"/>
        <v/>
      </c>
      <c r="Y151" s="127"/>
      <c r="Z151" s="65">
        <f t="shared" si="14"/>
        <v>0</v>
      </c>
      <c r="AA151" s="65">
        <f t="shared" si="18"/>
        <v>0</v>
      </c>
      <c r="AB151" s="65">
        <f t="shared" si="19"/>
        <v>0</v>
      </c>
      <c r="AD151" s="188" t="str">
        <f t="shared" si="15"/>
        <v/>
      </c>
    </row>
    <row r="152" spans="1:30" x14ac:dyDescent="0.25">
      <c r="A152" s="66">
        <f t="shared" si="20"/>
        <v>145</v>
      </c>
      <c r="B152" s="69"/>
      <c r="C152" s="78"/>
      <c r="D152" s="66" t="e">
        <f>VLOOKUP(C152,'Measure&amp;Incentive Picklist'!E:J,2,FALSE)</f>
        <v>#N/A</v>
      </c>
      <c r="E152" s="79"/>
      <c r="F152" s="70"/>
      <c r="G152" s="216" t="str">
        <f>IF(B152="","",VLOOKUP(B152,'HVAC Picklist'!H$3:J$4,3,FALSE))</f>
        <v/>
      </c>
      <c r="H152" s="222"/>
      <c r="K152" s="70"/>
      <c r="L152" s="70"/>
      <c r="M152" s="70"/>
      <c r="N152" s="69"/>
      <c r="O152" s="65" t="e">
        <f>VLOOKUP(N152,'HVAC Picklist'!$A$2:$C$61,3,FALSE)</f>
        <v>#N/A</v>
      </c>
      <c r="P152" s="65" t="e">
        <f>VLOOKUP(N152,'HVAC Picklist'!$A$2:$D$61,4,FALSE)</f>
        <v>#N/A</v>
      </c>
      <c r="Q152" s="69"/>
      <c r="R152" s="78"/>
      <c r="S152" s="69"/>
      <c r="T152" s="69"/>
      <c r="U152" s="71"/>
      <c r="V152" s="71"/>
      <c r="W152" s="124" t="str">
        <f t="shared" si="16"/>
        <v/>
      </c>
      <c r="X152" s="85" t="str">
        <f t="shared" si="17"/>
        <v/>
      </c>
      <c r="Y152" s="127"/>
      <c r="Z152" s="65">
        <f t="shared" si="14"/>
        <v>0</v>
      </c>
      <c r="AA152" s="65">
        <f t="shared" si="18"/>
        <v>0</v>
      </c>
      <c r="AB152" s="65">
        <f t="shared" si="19"/>
        <v>0</v>
      </c>
      <c r="AD152" s="188" t="str">
        <f t="shared" si="15"/>
        <v/>
      </c>
    </row>
    <row r="153" spans="1:30" x14ac:dyDescent="0.25">
      <c r="A153" s="66">
        <f t="shared" si="20"/>
        <v>146</v>
      </c>
      <c r="B153" s="69"/>
      <c r="C153" s="78"/>
      <c r="D153" s="66" t="e">
        <f>VLOOKUP(C153,'Measure&amp;Incentive Picklist'!E:J,2,FALSE)</f>
        <v>#N/A</v>
      </c>
      <c r="E153" s="79"/>
      <c r="F153" s="70"/>
      <c r="G153" s="216" t="str">
        <f>IF(B153="","",VLOOKUP(B153,'HVAC Picklist'!H$3:J$4,3,FALSE))</f>
        <v/>
      </c>
      <c r="H153" s="222"/>
      <c r="K153" s="70"/>
      <c r="L153" s="70"/>
      <c r="M153" s="70"/>
      <c r="N153" s="69"/>
      <c r="O153" s="65" t="e">
        <f>VLOOKUP(N153,'HVAC Picklist'!$A$2:$C$61,3,FALSE)</f>
        <v>#N/A</v>
      </c>
      <c r="P153" s="65" t="e">
        <f>VLOOKUP(N153,'HVAC Picklist'!$A$2:$D$61,4,FALSE)</f>
        <v>#N/A</v>
      </c>
      <c r="Q153" s="69"/>
      <c r="R153" s="78"/>
      <c r="S153" s="69"/>
      <c r="T153" s="69"/>
      <c r="U153" s="71"/>
      <c r="V153" s="71"/>
      <c r="W153" s="124" t="str">
        <f t="shared" si="16"/>
        <v/>
      </c>
      <c r="X153" s="85" t="str">
        <f t="shared" si="17"/>
        <v/>
      </c>
      <c r="Y153" s="127"/>
      <c r="Z153" s="65">
        <f t="shared" si="14"/>
        <v>0</v>
      </c>
      <c r="AA153" s="65">
        <f t="shared" si="18"/>
        <v>0</v>
      </c>
      <c r="AB153" s="65">
        <f t="shared" si="19"/>
        <v>0</v>
      </c>
      <c r="AD153" s="188" t="str">
        <f t="shared" si="15"/>
        <v/>
      </c>
    </row>
    <row r="154" spans="1:30" x14ac:dyDescent="0.25">
      <c r="A154" s="66">
        <f t="shared" si="20"/>
        <v>147</v>
      </c>
      <c r="B154" s="69"/>
      <c r="C154" s="78"/>
      <c r="D154" s="66" t="e">
        <f>VLOOKUP(C154,'Measure&amp;Incentive Picklist'!E:J,2,FALSE)</f>
        <v>#N/A</v>
      </c>
      <c r="E154" s="79"/>
      <c r="F154" s="70"/>
      <c r="G154" s="216" t="str">
        <f>IF(B154="","",VLOOKUP(B154,'HVAC Picklist'!H$3:J$4,3,FALSE))</f>
        <v/>
      </c>
      <c r="H154" s="222"/>
      <c r="K154" s="70"/>
      <c r="L154" s="70"/>
      <c r="M154" s="70"/>
      <c r="N154" s="69"/>
      <c r="O154" s="65" t="e">
        <f>VLOOKUP(N154,'HVAC Picklist'!$A$2:$C$61,3,FALSE)</f>
        <v>#N/A</v>
      </c>
      <c r="P154" s="65" t="e">
        <f>VLOOKUP(N154,'HVAC Picklist'!$A$2:$D$61,4,FALSE)</f>
        <v>#N/A</v>
      </c>
      <c r="Q154" s="69"/>
      <c r="R154" s="78"/>
      <c r="S154" s="69"/>
      <c r="T154" s="69"/>
      <c r="U154" s="71"/>
      <c r="V154" s="71"/>
      <c r="W154" s="124" t="str">
        <f t="shared" si="16"/>
        <v/>
      </c>
      <c r="X154" s="85" t="str">
        <f t="shared" si="17"/>
        <v/>
      </c>
      <c r="Y154" s="127"/>
      <c r="Z154" s="65">
        <f t="shared" si="14"/>
        <v>0</v>
      </c>
      <c r="AA154" s="65">
        <f t="shared" si="18"/>
        <v>0</v>
      </c>
      <c r="AB154" s="65">
        <f t="shared" si="19"/>
        <v>0</v>
      </c>
      <c r="AD154" s="188" t="str">
        <f t="shared" si="15"/>
        <v/>
      </c>
    </row>
    <row r="155" spans="1:30" x14ac:dyDescent="0.25">
      <c r="A155" s="66">
        <f t="shared" si="20"/>
        <v>148</v>
      </c>
      <c r="B155" s="69"/>
      <c r="C155" s="78"/>
      <c r="D155" s="66" t="e">
        <f>VLOOKUP(C155,'Measure&amp;Incentive Picklist'!E:J,2,FALSE)</f>
        <v>#N/A</v>
      </c>
      <c r="E155" s="79"/>
      <c r="F155" s="70"/>
      <c r="G155" s="216" t="str">
        <f>IF(B155="","",VLOOKUP(B155,'HVAC Picklist'!H$3:J$4,3,FALSE))</f>
        <v/>
      </c>
      <c r="H155" s="222"/>
      <c r="K155" s="70"/>
      <c r="L155" s="70"/>
      <c r="M155" s="70"/>
      <c r="N155" s="69"/>
      <c r="O155" s="65" t="e">
        <f>VLOOKUP(N155,'HVAC Picklist'!$A$2:$C$61,3,FALSE)</f>
        <v>#N/A</v>
      </c>
      <c r="P155" s="65" t="e">
        <f>VLOOKUP(N155,'HVAC Picklist'!$A$2:$D$61,4,FALSE)</f>
        <v>#N/A</v>
      </c>
      <c r="Q155" s="69"/>
      <c r="R155" s="78"/>
      <c r="S155" s="69"/>
      <c r="T155" s="69"/>
      <c r="U155" s="71"/>
      <c r="V155" s="71"/>
      <c r="W155" s="124" t="str">
        <f t="shared" si="16"/>
        <v/>
      </c>
      <c r="X155" s="85" t="str">
        <f t="shared" si="17"/>
        <v/>
      </c>
      <c r="Y155" s="127"/>
      <c r="Z155" s="65">
        <f t="shared" si="14"/>
        <v>0</v>
      </c>
      <c r="AA155" s="65">
        <f t="shared" si="18"/>
        <v>0</v>
      </c>
      <c r="AB155" s="65">
        <f t="shared" si="19"/>
        <v>0</v>
      </c>
      <c r="AD155" s="188" t="str">
        <f t="shared" si="15"/>
        <v/>
      </c>
    </row>
    <row r="156" spans="1:30" x14ac:dyDescent="0.25">
      <c r="A156" s="66">
        <f t="shared" si="20"/>
        <v>149</v>
      </c>
      <c r="B156" s="69"/>
      <c r="C156" s="78"/>
      <c r="D156" s="66" t="e">
        <f>VLOOKUP(C156,'Measure&amp;Incentive Picklist'!E:J,2,FALSE)</f>
        <v>#N/A</v>
      </c>
      <c r="E156" s="79"/>
      <c r="F156" s="70"/>
      <c r="G156" s="216" t="str">
        <f>IF(B156="","",VLOOKUP(B156,'HVAC Picklist'!H$3:J$4,3,FALSE))</f>
        <v/>
      </c>
      <c r="H156" s="222"/>
      <c r="K156" s="70"/>
      <c r="L156" s="70"/>
      <c r="M156" s="70"/>
      <c r="N156" s="69"/>
      <c r="O156" s="65" t="e">
        <f>VLOOKUP(N156,'HVAC Picklist'!$A$2:$C$61,3,FALSE)</f>
        <v>#N/A</v>
      </c>
      <c r="P156" s="65" t="e">
        <f>VLOOKUP(N156,'HVAC Picklist'!$A$2:$D$61,4,FALSE)</f>
        <v>#N/A</v>
      </c>
      <c r="Q156" s="69"/>
      <c r="R156" s="78"/>
      <c r="S156" s="69"/>
      <c r="T156" s="69"/>
      <c r="U156" s="71"/>
      <c r="V156" s="71"/>
      <c r="W156" s="124" t="str">
        <f t="shared" si="16"/>
        <v/>
      </c>
      <c r="X156" s="85" t="str">
        <f t="shared" si="17"/>
        <v/>
      </c>
      <c r="Y156" s="127"/>
      <c r="Z156" s="65">
        <f t="shared" si="14"/>
        <v>0</v>
      </c>
      <c r="AA156" s="65">
        <f t="shared" si="18"/>
        <v>0</v>
      </c>
      <c r="AB156" s="65">
        <f t="shared" si="19"/>
        <v>0</v>
      </c>
      <c r="AD156" s="188" t="str">
        <f t="shared" si="15"/>
        <v/>
      </c>
    </row>
    <row r="157" spans="1:30" x14ac:dyDescent="0.25">
      <c r="A157" s="66">
        <f t="shared" si="20"/>
        <v>150</v>
      </c>
      <c r="B157" s="69"/>
      <c r="C157" s="78"/>
      <c r="D157" s="66" t="e">
        <f>VLOOKUP(C157,'Measure&amp;Incentive Picklist'!E:J,2,FALSE)</f>
        <v>#N/A</v>
      </c>
      <c r="E157" s="79"/>
      <c r="F157" s="70"/>
      <c r="G157" s="216" t="str">
        <f>IF(B157="","",VLOOKUP(B157,'HVAC Picklist'!H$3:J$4,3,FALSE))</f>
        <v/>
      </c>
      <c r="H157" s="222"/>
      <c r="K157" s="70"/>
      <c r="L157" s="70"/>
      <c r="M157" s="70"/>
      <c r="N157" s="69"/>
      <c r="O157" s="65" t="e">
        <f>VLOOKUP(N157,'HVAC Picklist'!$A$2:$C$61,3,FALSE)</f>
        <v>#N/A</v>
      </c>
      <c r="P157" s="65" t="e">
        <f>VLOOKUP(N157,'HVAC Picklist'!$A$2:$D$61,4,FALSE)</f>
        <v>#N/A</v>
      </c>
      <c r="Q157" s="69"/>
      <c r="R157" s="78"/>
      <c r="S157" s="69"/>
      <c r="T157" s="69"/>
      <c r="U157" s="71"/>
      <c r="V157" s="71"/>
      <c r="W157" s="124" t="str">
        <f t="shared" si="16"/>
        <v/>
      </c>
      <c r="X157" s="85" t="str">
        <f t="shared" si="17"/>
        <v/>
      </c>
      <c r="Y157" s="127"/>
      <c r="Z157" s="65">
        <f t="shared" si="14"/>
        <v>0</v>
      </c>
      <c r="AA157" s="65">
        <f t="shared" si="18"/>
        <v>0</v>
      </c>
      <c r="AB157" s="65">
        <f t="shared" si="19"/>
        <v>0</v>
      </c>
      <c r="AD157" s="188" t="str">
        <f t="shared" si="15"/>
        <v/>
      </c>
    </row>
    <row r="158" spans="1:30" x14ac:dyDescent="0.25">
      <c r="A158" s="66">
        <f t="shared" si="20"/>
        <v>151</v>
      </c>
      <c r="B158" s="69"/>
      <c r="C158" s="78"/>
      <c r="D158" s="66" t="e">
        <f>VLOOKUP(C158,'Measure&amp;Incentive Picklist'!E:J,2,FALSE)</f>
        <v>#N/A</v>
      </c>
      <c r="E158" s="79"/>
      <c r="F158" s="70"/>
      <c r="G158" s="216" t="str">
        <f>IF(B158="","",VLOOKUP(B158,'HVAC Picklist'!H$3:J$4,3,FALSE))</f>
        <v/>
      </c>
      <c r="H158" s="222"/>
      <c r="K158" s="70"/>
      <c r="L158" s="70"/>
      <c r="M158" s="70"/>
      <c r="N158" s="69"/>
      <c r="O158" s="65" t="e">
        <f>VLOOKUP(N158,'HVAC Picklist'!$A$2:$C$61,3,FALSE)</f>
        <v>#N/A</v>
      </c>
      <c r="P158" s="65" t="e">
        <f>VLOOKUP(N158,'HVAC Picklist'!$A$2:$D$61,4,FALSE)</f>
        <v>#N/A</v>
      </c>
      <c r="Q158" s="69"/>
      <c r="R158" s="78"/>
      <c r="S158" s="69"/>
      <c r="T158" s="69"/>
      <c r="U158" s="71"/>
      <c r="V158" s="71"/>
      <c r="W158" s="124" t="str">
        <f t="shared" si="16"/>
        <v/>
      </c>
      <c r="X158" s="85" t="str">
        <f t="shared" si="17"/>
        <v/>
      </c>
      <c r="Y158" s="127"/>
      <c r="Z158" s="65">
        <f t="shared" si="14"/>
        <v>0</v>
      </c>
      <c r="AA158" s="65">
        <f t="shared" si="18"/>
        <v>0</v>
      </c>
      <c r="AB158" s="65">
        <f t="shared" si="19"/>
        <v>0</v>
      </c>
      <c r="AD158" s="188" t="str">
        <f t="shared" si="15"/>
        <v/>
      </c>
    </row>
    <row r="159" spans="1:30" x14ac:dyDescent="0.25">
      <c r="A159" s="66">
        <f t="shared" si="20"/>
        <v>152</v>
      </c>
      <c r="B159" s="69"/>
      <c r="C159" s="78"/>
      <c r="D159" s="66" t="e">
        <f>VLOOKUP(C159,'Measure&amp;Incentive Picklist'!E:J,2,FALSE)</f>
        <v>#N/A</v>
      </c>
      <c r="E159" s="79"/>
      <c r="F159" s="70"/>
      <c r="G159" s="216" t="str">
        <f>IF(B159="","",VLOOKUP(B159,'HVAC Picklist'!H$3:J$4,3,FALSE))</f>
        <v/>
      </c>
      <c r="H159" s="222"/>
      <c r="K159" s="70"/>
      <c r="L159" s="70"/>
      <c r="M159" s="70"/>
      <c r="N159" s="69"/>
      <c r="O159" s="65" t="e">
        <f>VLOOKUP(N159,'HVAC Picklist'!$A$2:$C$61,3,FALSE)</f>
        <v>#N/A</v>
      </c>
      <c r="P159" s="65" t="e">
        <f>VLOOKUP(N159,'HVAC Picklist'!$A$2:$D$61,4,FALSE)</f>
        <v>#N/A</v>
      </c>
      <c r="Q159" s="69"/>
      <c r="R159" s="78"/>
      <c r="S159" s="69"/>
      <c r="T159" s="69"/>
      <c r="U159" s="71"/>
      <c r="V159" s="71"/>
      <c r="W159" s="124" t="str">
        <f t="shared" si="16"/>
        <v/>
      </c>
      <c r="X159" s="85" t="str">
        <f t="shared" si="17"/>
        <v/>
      </c>
      <c r="Y159" s="127"/>
      <c r="Z159" s="65">
        <f t="shared" si="14"/>
        <v>0</v>
      </c>
      <c r="AA159" s="65">
        <f t="shared" si="18"/>
        <v>0</v>
      </c>
      <c r="AB159" s="65">
        <f t="shared" si="19"/>
        <v>0</v>
      </c>
      <c r="AD159" s="188" t="str">
        <f t="shared" si="15"/>
        <v/>
      </c>
    </row>
    <row r="160" spans="1:30" x14ac:dyDescent="0.25">
      <c r="A160" s="66">
        <f t="shared" si="20"/>
        <v>153</v>
      </c>
      <c r="B160" s="69"/>
      <c r="C160" s="78"/>
      <c r="D160" s="66" t="e">
        <f>VLOOKUP(C160,'Measure&amp;Incentive Picklist'!E:J,2,FALSE)</f>
        <v>#N/A</v>
      </c>
      <c r="E160" s="79"/>
      <c r="F160" s="70"/>
      <c r="G160" s="216" t="str">
        <f>IF(B160="","",VLOOKUP(B160,'HVAC Picklist'!H$3:J$4,3,FALSE))</f>
        <v/>
      </c>
      <c r="H160" s="222"/>
      <c r="K160" s="70"/>
      <c r="L160" s="70"/>
      <c r="M160" s="70"/>
      <c r="N160" s="69"/>
      <c r="O160" s="65" t="e">
        <f>VLOOKUP(N160,'HVAC Picklist'!$A$2:$C$61,3,FALSE)</f>
        <v>#N/A</v>
      </c>
      <c r="P160" s="65" t="e">
        <f>VLOOKUP(N160,'HVAC Picklist'!$A$2:$D$61,4,FALSE)</f>
        <v>#N/A</v>
      </c>
      <c r="Q160" s="69"/>
      <c r="R160" s="78"/>
      <c r="S160" s="69"/>
      <c r="T160" s="69"/>
      <c r="U160" s="71"/>
      <c r="V160" s="71"/>
      <c r="W160" s="124" t="str">
        <f t="shared" si="16"/>
        <v/>
      </c>
      <c r="X160" s="85" t="str">
        <f t="shared" si="17"/>
        <v/>
      </c>
      <c r="Y160" s="127"/>
      <c r="Z160" s="65">
        <f t="shared" si="14"/>
        <v>0</v>
      </c>
      <c r="AA160" s="65">
        <f t="shared" si="18"/>
        <v>0</v>
      </c>
      <c r="AB160" s="65">
        <f t="shared" si="19"/>
        <v>0</v>
      </c>
      <c r="AD160" s="188" t="str">
        <f t="shared" si="15"/>
        <v/>
      </c>
    </row>
    <row r="161" spans="1:30" x14ac:dyDescent="0.25">
      <c r="A161" s="66">
        <f t="shared" si="20"/>
        <v>154</v>
      </c>
      <c r="B161" s="69"/>
      <c r="C161" s="78"/>
      <c r="D161" s="66" t="e">
        <f>VLOOKUP(C161,'Measure&amp;Incentive Picklist'!E:J,2,FALSE)</f>
        <v>#N/A</v>
      </c>
      <c r="E161" s="79"/>
      <c r="F161" s="70"/>
      <c r="G161" s="216" t="str">
        <f>IF(B161="","",VLOOKUP(B161,'HVAC Picklist'!H$3:J$4,3,FALSE))</f>
        <v/>
      </c>
      <c r="H161" s="222"/>
      <c r="K161" s="70"/>
      <c r="L161" s="70"/>
      <c r="M161" s="70"/>
      <c r="N161" s="69"/>
      <c r="O161" s="65" t="e">
        <f>VLOOKUP(N161,'HVAC Picklist'!$A$2:$C$61,3,FALSE)</f>
        <v>#N/A</v>
      </c>
      <c r="P161" s="65" t="e">
        <f>VLOOKUP(N161,'HVAC Picklist'!$A$2:$D$61,4,FALSE)</f>
        <v>#N/A</v>
      </c>
      <c r="Q161" s="69"/>
      <c r="R161" s="78"/>
      <c r="S161" s="69"/>
      <c r="T161" s="69"/>
      <c r="U161" s="71"/>
      <c r="V161" s="71"/>
      <c r="W161" s="124" t="str">
        <f t="shared" si="16"/>
        <v/>
      </c>
      <c r="X161" s="85" t="str">
        <f t="shared" si="17"/>
        <v/>
      </c>
      <c r="Y161" s="127"/>
      <c r="Z161" s="65">
        <f t="shared" si="14"/>
        <v>0</v>
      </c>
      <c r="AA161" s="65">
        <f t="shared" si="18"/>
        <v>0</v>
      </c>
      <c r="AB161" s="65">
        <f t="shared" si="19"/>
        <v>0</v>
      </c>
      <c r="AD161" s="188" t="str">
        <f t="shared" si="15"/>
        <v/>
      </c>
    </row>
    <row r="162" spans="1:30" x14ac:dyDescent="0.25">
      <c r="A162" s="66">
        <f t="shared" si="20"/>
        <v>155</v>
      </c>
      <c r="B162" s="69"/>
      <c r="C162" s="78"/>
      <c r="D162" s="66" t="e">
        <f>VLOOKUP(C162,'Measure&amp;Incentive Picklist'!E:J,2,FALSE)</f>
        <v>#N/A</v>
      </c>
      <c r="E162" s="79"/>
      <c r="F162" s="70"/>
      <c r="G162" s="216" t="str">
        <f>IF(B162="","",VLOOKUP(B162,'HVAC Picklist'!H$3:J$4,3,FALSE))</f>
        <v/>
      </c>
      <c r="H162" s="222"/>
      <c r="K162" s="70"/>
      <c r="L162" s="70"/>
      <c r="M162" s="70"/>
      <c r="N162" s="69"/>
      <c r="O162" s="65" t="e">
        <f>VLOOKUP(N162,'HVAC Picklist'!$A$2:$C$61,3,FALSE)</f>
        <v>#N/A</v>
      </c>
      <c r="P162" s="65" t="e">
        <f>VLOOKUP(N162,'HVAC Picklist'!$A$2:$D$61,4,FALSE)</f>
        <v>#N/A</v>
      </c>
      <c r="Q162" s="69"/>
      <c r="R162" s="78"/>
      <c r="S162" s="69"/>
      <c r="T162" s="69"/>
      <c r="U162" s="71"/>
      <c r="V162" s="71"/>
      <c r="W162" s="124" t="str">
        <f t="shared" si="16"/>
        <v/>
      </c>
      <c r="X162" s="85" t="str">
        <f t="shared" si="17"/>
        <v/>
      </c>
      <c r="Y162" s="127"/>
      <c r="Z162" s="65">
        <f t="shared" si="14"/>
        <v>0</v>
      </c>
      <c r="AA162" s="65">
        <f t="shared" si="18"/>
        <v>0</v>
      </c>
      <c r="AB162" s="65">
        <f t="shared" si="19"/>
        <v>0</v>
      </c>
      <c r="AD162" s="188" t="str">
        <f t="shared" si="15"/>
        <v/>
      </c>
    </row>
    <row r="163" spans="1:30" x14ac:dyDescent="0.25">
      <c r="A163" s="66">
        <f t="shared" si="20"/>
        <v>156</v>
      </c>
      <c r="B163" s="69"/>
      <c r="C163" s="78"/>
      <c r="D163" s="66" t="e">
        <f>VLOOKUP(C163,'Measure&amp;Incentive Picklist'!E:J,2,FALSE)</f>
        <v>#N/A</v>
      </c>
      <c r="E163" s="79"/>
      <c r="F163" s="70"/>
      <c r="G163" s="216" t="str">
        <f>IF(B163="","",VLOOKUP(B163,'HVAC Picklist'!H$3:J$4,3,FALSE))</f>
        <v/>
      </c>
      <c r="H163" s="222"/>
      <c r="K163" s="70"/>
      <c r="L163" s="70"/>
      <c r="M163" s="70"/>
      <c r="N163" s="69"/>
      <c r="O163" s="65" t="e">
        <f>VLOOKUP(N163,'HVAC Picklist'!$A$2:$C$61,3,FALSE)</f>
        <v>#N/A</v>
      </c>
      <c r="P163" s="65" t="e">
        <f>VLOOKUP(N163,'HVAC Picklist'!$A$2:$D$61,4,FALSE)</f>
        <v>#N/A</v>
      </c>
      <c r="Q163" s="69"/>
      <c r="R163" s="78"/>
      <c r="S163" s="69"/>
      <c r="T163" s="69"/>
      <c r="U163" s="71"/>
      <c r="V163" s="71"/>
      <c r="W163" s="124" t="str">
        <f t="shared" si="16"/>
        <v/>
      </c>
      <c r="X163" s="85" t="str">
        <f t="shared" si="17"/>
        <v/>
      </c>
      <c r="Y163" s="127"/>
      <c r="Z163" s="65">
        <f t="shared" si="14"/>
        <v>0</v>
      </c>
      <c r="AA163" s="65">
        <f t="shared" si="18"/>
        <v>0</v>
      </c>
      <c r="AB163" s="65">
        <f t="shared" si="19"/>
        <v>0</v>
      </c>
      <c r="AD163" s="188" t="str">
        <f t="shared" si="15"/>
        <v/>
      </c>
    </row>
    <row r="164" spans="1:30" x14ac:dyDescent="0.25">
      <c r="A164" s="66">
        <f t="shared" si="20"/>
        <v>157</v>
      </c>
      <c r="B164" s="69"/>
      <c r="C164" s="78"/>
      <c r="D164" s="66" t="e">
        <f>VLOOKUP(C164,'Measure&amp;Incentive Picklist'!E:J,2,FALSE)</f>
        <v>#N/A</v>
      </c>
      <c r="E164" s="79"/>
      <c r="F164" s="70"/>
      <c r="G164" s="216" t="str">
        <f>IF(B164="","",VLOOKUP(B164,'HVAC Picklist'!H$3:J$4,3,FALSE))</f>
        <v/>
      </c>
      <c r="H164" s="222"/>
      <c r="K164" s="70"/>
      <c r="L164" s="70"/>
      <c r="M164" s="70"/>
      <c r="N164" s="69"/>
      <c r="O164" s="65" t="e">
        <f>VLOOKUP(N164,'HVAC Picklist'!$A$2:$C$61,3,FALSE)</f>
        <v>#N/A</v>
      </c>
      <c r="P164" s="65" t="e">
        <f>VLOOKUP(N164,'HVAC Picklist'!$A$2:$D$61,4,FALSE)</f>
        <v>#N/A</v>
      </c>
      <c r="Q164" s="69"/>
      <c r="R164" s="78"/>
      <c r="S164" s="69"/>
      <c r="T164" s="69"/>
      <c r="U164" s="71"/>
      <c r="V164" s="71"/>
      <c r="W164" s="124" t="str">
        <f t="shared" si="16"/>
        <v/>
      </c>
      <c r="X164" s="85" t="str">
        <f t="shared" si="17"/>
        <v/>
      </c>
      <c r="Y164" s="127"/>
      <c r="Z164" s="65">
        <f t="shared" si="14"/>
        <v>0</v>
      </c>
      <c r="AA164" s="65">
        <f t="shared" si="18"/>
        <v>0</v>
      </c>
      <c r="AB164" s="65">
        <f t="shared" si="19"/>
        <v>0</v>
      </c>
      <c r="AD164" s="188" t="str">
        <f t="shared" si="15"/>
        <v/>
      </c>
    </row>
    <row r="165" spans="1:30" x14ac:dyDescent="0.25">
      <c r="A165" s="66">
        <f t="shared" si="20"/>
        <v>158</v>
      </c>
      <c r="B165" s="69"/>
      <c r="C165" s="78"/>
      <c r="D165" s="66" t="e">
        <f>VLOOKUP(C165,'Measure&amp;Incentive Picklist'!E:J,2,FALSE)</f>
        <v>#N/A</v>
      </c>
      <c r="E165" s="79"/>
      <c r="F165" s="70"/>
      <c r="G165" s="216" t="str">
        <f>IF(B165="","",VLOOKUP(B165,'HVAC Picklist'!H$3:J$4,3,FALSE))</f>
        <v/>
      </c>
      <c r="H165" s="222"/>
      <c r="K165" s="70"/>
      <c r="L165" s="70"/>
      <c r="M165" s="70"/>
      <c r="N165" s="69"/>
      <c r="O165" s="65" t="e">
        <f>VLOOKUP(N165,'HVAC Picklist'!$A$2:$C$61,3,FALSE)</f>
        <v>#N/A</v>
      </c>
      <c r="P165" s="65" t="e">
        <f>VLOOKUP(N165,'HVAC Picklist'!$A$2:$D$61,4,FALSE)</f>
        <v>#N/A</v>
      </c>
      <c r="Q165" s="69"/>
      <c r="R165" s="78"/>
      <c r="S165" s="69"/>
      <c r="T165" s="69"/>
      <c r="U165" s="71"/>
      <c r="V165" s="71"/>
      <c r="W165" s="124" t="str">
        <f t="shared" si="16"/>
        <v/>
      </c>
      <c r="X165" s="85" t="str">
        <f t="shared" si="17"/>
        <v/>
      </c>
      <c r="Y165" s="127"/>
      <c r="Z165" s="65">
        <f t="shared" si="14"/>
        <v>0</v>
      </c>
      <c r="AA165" s="65">
        <f t="shared" si="18"/>
        <v>0</v>
      </c>
      <c r="AB165" s="65">
        <f t="shared" si="19"/>
        <v>0</v>
      </c>
      <c r="AD165" s="188" t="str">
        <f t="shared" si="15"/>
        <v/>
      </c>
    </row>
    <row r="166" spans="1:30" x14ac:dyDescent="0.25">
      <c r="A166" s="66">
        <f t="shared" si="20"/>
        <v>159</v>
      </c>
      <c r="B166" s="69"/>
      <c r="C166" s="78"/>
      <c r="D166" s="66" t="e">
        <f>VLOOKUP(C166,'Measure&amp;Incentive Picklist'!E:J,2,FALSE)</f>
        <v>#N/A</v>
      </c>
      <c r="E166" s="79"/>
      <c r="F166" s="70"/>
      <c r="G166" s="216" t="str">
        <f>IF(B166="","",VLOOKUP(B166,'HVAC Picklist'!H$3:J$4,3,FALSE))</f>
        <v/>
      </c>
      <c r="H166" s="222"/>
      <c r="K166" s="70"/>
      <c r="L166" s="70"/>
      <c r="M166" s="70"/>
      <c r="N166" s="69"/>
      <c r="O166" s="65" t="e">
        <f>VLOOKUP(N166,'HVAC Picklist'!$A$2:$C$61,3,FALSE)</f>
        <v>#N/A</v>
      </c>
      <c r="P166" s="65" t="e">
        <f>VLOOKUP(N166,'HVAC Picklist'!$A$2:$D$61,4,FALSE)</f>
        <v>#N/A</v>
      </c>
      <c r="Q166" s="69"/>
      <c r="R166" s="78"/>
      <c r="S166" s="69"/>
      <c r="T166" s="69"/>
      <c r="U166" s="71"/>
      <c r="V166" s="71"/>
      <c r="W166" s="124" t="str">
        <f t="shared" si="16"/>
        <v/>
      </c>
      <c r="X166" s="85" t="str">
        <f t="shared" si="17"/>
        <v/>
      </c>
      <c r="Y166" s="127"/>
      <c r="Z166" s="65">
        <f t="shared" si="14"/>
        <v>0</v>
      </c>
      <c r="AA166" s="65">
        <f t="shared" si="18"/>
        <v>0</v>
      </c>
      <c r="AB166" s="65">
        <f t="shared" si="19"/>
        <v>0</v>
      </c>
      <c r="AD166" s="188" t="str">
        <f t="shared" si="15"/>
        <v/>
      </c>
    </row>
    <row r="167" spans="1:30" x14ac:dyDescent="0.25">
      <c r="A167" s="66">
        <f t="shared" si="20"/>
        <v>160</v>
      </c>
      <c r="B167" s="69"/>
      <c r="C167" s="78"/>
      <c r="D167" s="66" t="e">
        <f>VLOOKUP(C167,'Measure&amp;Incentive Picklist'!E:J,2,FALSE)</f>
        <v>#N/A</v>
      </c>
      <c r="E167" s="79"/>
      <c r="F167" s="70"/>
      <c r="G167" s="216" t="str">
        <f>IF(B167="","",VLOOKUP(B167,'HVAC Picklist'!H$3:J$4,3,FALSE))</f>
        <v/>
      </c>
      <c r="H167" s="222"/>
      <c r="K167" s="70"/>
      <c r="L167" s="70"/>
      <c r="M167" s="70"/>
      <c r="N167" s="69"/>
      <c r="O167" s="65" t="e">
        <f>VLOOKUP(N167,'HVAC Picklist'!$A$2:$C$61,3,FALSE)</f>
        <v>#N/A</v>
      </c>
      <c r="P167" s="65" t="e">
        <f>VLOOKUP(N167,'HVAC Picklist'!$A$2:$D$61,4,FALSE)</f>
        <v>#N/A</v>
      </c>
      <c r="Q167" s="69"/>
      <c r="R167" s="78"/>
      <c r="S167" s="69"/>
      <c r="T167" s="69"/>
      <c r="U167" s="71"/>
      <c r="V167" s="71"/>
      <c r="W167" s="124" t="str">
        <f t="shared" si="16"/>
        <v/>
      </c>
      <c r="X167" s="85" t="str">
        <f t="shared" si="17"/>
        <v/>
      </c>
      <c r="Y167" s="127"/>
      <c r="Z167" s="65">
        <f t="shared" si="14"/>
        <v>0</v>
      </c>
      <c r="AA167" s="65">
        <f t="shared" si="18"/>
        <v>0</v>
      </c>
      <c r="AB167" s="65">
        <f t="shared" si="19"/>
        <v>0</v>
      </c>
      <c r="AD167" s="188" t="str">
        <f t="shared" si="15"/>
        <v/>
      </c>
    </row>
    <row r="168" spans="1:30" x14ac:dyDescent="0.25">
      <c r="A168" s="66">
        <f t="shared" si="20"/>
        <v>161</v>
      </c>
      <c r="B168" s="69"/>
      <c r="C168" s="78"/>
      <c r="D168" s="66" t="e">
        <f>VLOOKUP(C168,'Measure&amp;Incentive Picklist'!E:J,2,FALSE)</f>
        <v>#N/A</v>
      </c>
      <c r="E168" s="79"/>
      <c r="F168" s="70"/>
      <c r="G168" s="216" t="str">
        <f>IF(B168="","",VLOOKUP(B168,'HVAC Picklist'!H$3:J$4,3,FALSE))</f>
        <v/>
      </c>
      <c r="H168" s="222"/>
      <c r="K168" s="70"/>
      <c r="L168" s="70"/>
      <c r="M168" s="70"/>
      <c r="N168" s="69"/>
      <c r="O168" s="65" t="e">
        <f>VLOOKUP(N168,'HVAC Picklist'!$A$2:$C$61,3,FALSE)</f>
        <v>#N/A</v>
      </c>
      <c r="P168" s="65" t="e">
        <f>VLOOKUP(N168,'HVAC Picklist'!$A$2:$D$61,4,FALSE)</f>
        <v>#N/A</v>
      </c>
      <c r="Q168" s="69"/>
      <c r="R168" s="78"/>
      <c r="S168" s="69"/>
      <c r="T168" s="69"/>
      <c r="U168" s="71"/>
      <c r="V168" s="71"/>
      <c r="W168" s="124" t="str">
        <f t="shared" si="16"/>
        <v/>
      </c>
      <c r="X168" s="85" t="str">
        <f t="shared" si="17"/>
        <v/>
      </c>
      <c r="Y168" s="127"/>
      <c r="Z168" s="65">
        <f t="shared" si="14"/>
        <v>0</v>
      </c>
      <c r="AA168" s="65">
        <f t="shared" si="18"/>
        <v>0</v>
      </c>
      <c r="AB168" s="65">
        <f t="shared" si="19"/>
        <v>0</v>
      </c>
      <c r="AD168" s="188" t="str">
        <f t="shared" si="15"/>
        <v/>
      </c>
    </row>
    <row r="169" spans="1:30" x14ac:dyDescent="0.25">
      <c r="A169" s="66">
        <f t="shared" si="20"/>
        <v>162</v>
      </c>
      <c r="B169" s="69"/>
      <c r="C169" s="78"/>
      <c r="D169" s="66" t="e">
        <f>VLOOKUP(C169,'Measure&amp;Incentive Picklist'!E:J,2,FALSE)</f>
        <v>#N/A</v>
      </c>
      <c r="E169" s="79"/>
      <c r="F169" s="70"/>
      <c r="G169" s="216" t="str">
        <f>IF(B169="","",VLOOKUP(B169,'HVAC Picklist'!H$3:J$4,3,FALSE))</f>
        <v/>
      </c>
      <c r="H169" s="222"/>
      <c r="K169" s="70"/>
      <c r="L169" s="70"/>
      <c r="M169" s="70"/>
      <c r="N169" s="69"/>
      <c r="O169" s="65" t="e">
        <f>VLOOKUP(N169,'HVAC Picklist'!$A$2:$C$61,3,FALSE)</f>
        <v>#N/A</v>
      </c>
      <c r="P169" s="65" t="e">
        <f>VLOOKUP(N169,'HVAC Picklist'!$A$2:$D$61,4,FALSE)</f>
        <v>#N/A</v>
      </c>
      <c r="Q169" s="69"/>
      <c r="R169" s="78"/>
      <c r="S169" s="69"/>
      <c r="T169" s="69"/>
      <c r="U169" s="71"/>
      <c r="V169" s="71"/>
      <c r="W169" s="124" t="str">
        <f t="shared" si="16"/>
        <v/>
      </c>
      <c r="X169" s="85" t="str">
        <f t="shared" si="17"/>
        <v/>
      </c>
      <c r="Y169" s="127"/>
      <c r="Z169" s="65">
        <f t="shared" si="14"/>
        <v>0</v>
      </c>
      <c r="AA169" s="65">
        <f t="shared" si="18"/>
        <v>0</v>
      </c>
      <c r="AB169" s="65">
        <f t="shared" si="19"/>
        <v>0</v>
      </c>
      <c r="AD169" s="188" t="str">
        <f t="shared" si="15"/>
        <v/>
      </c>
    </row>
    <row r="170" spans="1:30" x14ac:dyDescent="0.25">
      <c r="A170" s="66">
        <f t="shared" si="20"/>
        <v>163</v>
      </c>
      <c r="B170" s="69"/>
      <c r="C170" s="78"/>
      <c r="D170" s="66" t="e">
        <f>VLOOKUP(C170,'Measure&amp;Incentive Picklist'!E:J,2,FALSE)</f>
        <v>#N/A</v>
      </c>
      <c r="E170" s="79"/>
      <c r="F170" s="70"/>
      <c r="G170" s="216" t="str">
        <f>IF(B170="","",VLOOKUP(B170,'HVAC Picklist'!H$3:J$4,3,FALSE))</f>
        <v/>
      </c>
      <c r="H170" s="222"/>
      <c r="K170" s="70"/>
      <c r="L170" s="70"/>
      <c r="M170" s="70"/>
      <c r="N170" s="69"/>
      <c r="O170" s="65" t="e">
        <f>VLOOKUP(N170,'HVAC Picklist'!$A$2:$C$61,3,FALSE)</f>
        <v>#N/A</v>
      </c>
      <c r="P170" s="65" t="e">
        <f>VLOOKUP(N170,'HVAC Picklist'!$A$2:$D$61,4,FALSE)</f>
        <v>#N/A</v>
      </c>
      <c r="Q170" s="69"/>
      <c r="R170" s="78"/>
      <c r="S170" s="69"/>
      <c r="T170" s="69"/>
      <c r="U170" s="71"/>
      <c r="V170" s="71"/>
      <c r="W170" s="124" t="str">
        <f t="shared" si="16"/>
        <v/>
      </c>
      <c r="X170" s="85" t="str">
        <f t="shared" si="17"/>
        <v/>
      </c>
      <c r="Y170" s="127"/>
      <c r="Z170" s="65">
        <f t="shared" si="14"/>
        <v>0</v>
      </c>
      <c r="AA170" s="65">
        <f t="shared" si="18"/>
        <v>0</v>
      </c>
      <c r="AB170" s="65">
        <f t="shared" si="19"/>
        <v>0</v>
      </c>
      <c r="AD170" s="188" t="str">
        <f t="shared" si="15"/>
        <v/>
      </c>
    </row>
    <row r="171" spans="1:30" x14ac:dyDescent="0.25">
      <c r="A171" s="66">
        <f t="shared" si="20"/>
        <v>164</v>
      </c>
      <c r="B171" s="69"/>
      <c r="C171" s="78"/>
      <c r="D171" s="66" t="e">
        <f>VLOOKUP(C171,'Measure&amp;Incentive Picklist'!E:J,2,FALSE)</f>
        <v>#N/A</v>
      </c>
      <c r="E171" s="79"/>
      <c r="F171" s="70"/>
      <c r="G171" s="216" t="str">
        <f>IF(B171="","",VLOOKUP(B171,'HVAC Picklist'!H$3:J$4,3,FALSE))</f>
        <v/>
      </c>
      <c r="H171" s="222"/>
      <c r="K171" s="70"/>
      <c r="L171" s="70"/>
      <c r="M171" s="70"/>
      <c r="N171" s="69"/>
      <c r="O171" s="65" t="e">
        <f>VLOOKUP(N171,'HVAC Picklist'!$A$2:$C$61,3,FALSE)</f>
        <v>#N/A</v>
      </c>
      <c r="P171" s="65" t="e">
        <f>VLOOKUP(N171,'HVAC Picklist'!$A$2:$D$61,4,FALSE)</f>
        <v>#N/A</v>
      </c>
      <c r="Q171" s="69"/>
      <c r="R171" s="78"/>
      <c r="S171" s="69"/>
      <c r="T171" s="69"/>
      <c r="U171" s="71"/>
      <c r="V171" s="71"/>
      <c r="W171" s="124" t="str">
        <f t="shared" si="16"/>
        <v/>
      </c>
      <c r="X171" s="85" t="str">
        <f t="shared" si="17"/>
        <v/>
      </c>
      <c r="Y171" s="127"/>
      <c r="Z171" s="65">
        <f t="shared" si="14"/>
        <v>0</v>
      </c>
      <c r="AA171" s="65">
        <f t="shared" si="18"/>
        <v>0</v>
      </c>
      <c r="AB171" s="65">
        <f t="shared" si="19"/>
        <v>0</v>
      </c>
      <c r="AD171" s="188" t="str">
        <f t="shared" si="15"/>
        <v/>
      </c>
    </row>
    <row r="172" spans="1:30" x14ac:dyDescent="0.25">
      <c r="A172" s="66">
        <f t="shared" si="20"/>
        <v>165</v>
      </c>
      <c r="B172" s="69"/>
      <c r="C172" s="78"/>
      <c r="D172" s="66" t="e">
        <f>VLOOKUP(C172,'Measure&amp;Incentive Picklist'!E:J,2,FALSE)</f>
        <v>#N/A</v>
      </c>
      <c r="E172" s="79"/>
      <c r="F172" s="70"/>
      <c r="G172" s="216" t="str">
        <f>IF(B172="","",VLOOKUP(B172,'HVAC Picklist'!H$3:J$4,3,FALSE))</f>
        <v/>
      </c>
      <c r="H172" s="222"/>
      <c r="K172" s="70"/>
      <c r="L172" s="70"/>
      <c r="M172" s="70"/>
      <c r="N172" s="69"/>
      <c r="O172" s="65" t="e">
        <f>VLOOKUP(N172,'HVAC Picklist'!$A$2:$C$61,3,FALSE)</f>
        <v>#N/A</v>
      </c>
      <c r="P172" s="65" t="e">
        <f>VLOOKUP(N172,'HVAC Picklist'!$A$2:$D$61,4,FALSE)</f>
        <v>#N/A</v>
      </c>
      <c r="Q172" s="69"/>
      <c r="R172" s="78"/>
      <c r="S172" s="69"/>
      <c r="T172" s="69"/>
      <c r="U172" s="71"/>
      <c r="V172" s="71"/>
      <c r="W172" s="124" t="str">
        <f t="shared" si="16"/>
        <v/>
      </c>
      <c r="X172" s="85" t="str">
        <f t="shared" si="17"/>
        <v/>
      </c>
      <c r="Y172" s="127"/>
      <c r="Z172" s="65">
        <f t="shared" si="14"/>
        <v>0</v>
      </c>
      <c r="AA172" s="65">
        <f t="shared" si="18"/>
        <v>0</v>
      </c>
      <c r="AB172" s="65">
        <f t="shared" si="19"/>
        <v>0</v>
      </c>
      <c r="AD172" s="188" t="str">
        <f t="shared" si="15"/>
        <v/>
      </c>
    </row>
    <row r="173" spans="1:30" x14ac:dyDescent="0.25">
      <c r="A173" s="66">
        <f t="shared" si="20"/>
        <v>166</v>
      </c>
      <c r="B173" s="69"/>
      <c r="C173" s="78"/>
      <c r="D173" s="66" t="e">
        <f>VLOOKUP(C173,'Measure&amp;Incentive Picklist'!E:J,2,FALSE)</f>
        <v>#N/A</v>
      </c>
      <c r="E173" s="79"/>
      <c r="F173" s="70"/>
      <c r="G173" s="216" t="str">
        <f>IF(B173="","",VLOOKUP(B173,'HVAC Picklist'!H$3:J$4,3,FALSE))</f>
        <v/>
      </c>
      <c r="H173" s="222"/>
      <c r="K173" s="70"/>
      <c r="L173" s="70"/>
      <c r="M173" s="70"/>
      <c r="N173" s="69"/>
      <c r="O173" s="65" t="e">
        <f>VLOOKUP(N173,'HVAC Picklist'!$A$2:$C$61,3,FALSE)</f>
        <v>#N/A</v>
      </c>
      <c r="P173" s="65" t="e">
        <f>VLOOKUP(N173,'HVAC Picklist'!$A$2:$D$61,4,FALSE)</f>
        <v>#N/A</v>
      </c>
      <c r="Q173" s="69"/>
      <c r="R173" s="78"/>
      <c r="S173" s="69"/>
      <c r="T173" s="69"/>
      <c r="U173" s="71"/>
      <c r="V173" s="71"/>
      <c r="W173" s="124" t="str">
        <f t="shared" si="16"/>
        <v/>
      </c>
      <c r="X173" s="85" t="str">
        <f t="shared" si="17"/>
        <v/>
      </c>
      <c r="Y173" s="127"/>
      <c r="Z173" s="65">
        <f t="shared" si="14"/>
        <v>0</v>
      </c>
      <c r="AA173" s="65">
        <f t="shared" si="18"/>
        <v>0</v>
      </c>
      <c r="AB173" s="65">
        <f t="shared" si="19"/>
        <v>0</v>
      </c>
      <c r="AD173" s="188" t="str">
        <f t="shared" si="15"/>
        <v/>
      </c>
    </row>
    <row r="174" spans="1:30" x14ac:dyDescent="0.25">
      <c r="A174" s="66">
        <f t="shared" si="20"/>
        <v>167</v>
      </c>
      <c r="B174" s="69"/>
      <c r="C174" s="78"/>
      <c r="D174" s="66" t="e">
        <f>VLOOKUP(C174,'Measure&amp;Incentive Picklist'!E:J,2,FALSE)</f>
        <v>#N/A</v>
      </c>
      <c r="E174" s="79"/>
      <c r="F174" s="70"/>
      <c r="G174" s="216" t="str">
        <f>IF(B174="","",VLOOKUP(B174,'HVAC Picklist'!H$3:J$4,3,FALSE))</f>
        <v/>
      </c>
      <c r="H174" s="222"/>
      <c r="K174" s="70"/>
      <c r="L174" s="70"/>
      <c r="M174" s="70"/>
      <c r="N174" s="69"/>
      <c r="O174" s="65" t="e">
        <f>VLOOKUP(N174,'HVAC Picklist'!$A$2:$C$61,3,FALSE)</f>
        <v>#N/A</v>
      </c>
      <c r="P174" s="65" t="e">
        <f>VLOOKUP(N174,'HVAC Picklist'!$A$2:$D$61,4,FALSE)</f>
        <v>#N/A</v>
      </c>
      <c r="Q174" s="69"/>
      <c r="R174" s="78"/>
      <c r="S174" s="69"/>
      <c r="T174" s="69"/>
      <c r="U174" s="71"/>
      <c r="V174" s="71"/>
      <c r="W174" s="124" t="str">
        <f t="shared" si="16"/>
        <v/>
      </c>
      <c r="X174" s="85" t="str">
        <f t="shared" si="17"/>
        <v/>
      </c>
      <c r="Y174" s="127"/>
      <c r="Z174" s="65">
        <f t="shared" si="14"/>
        <v>0</v>
      </c>
      <c r="AA174" s="65">
        <f t="shared" si="18"/>
        <v>0</v>
      </c>
      <c r="AB174" s="65">
        <f t="shared" si="19"/>
        <v>0</v>
      </c>
      <c r="AD174" s="188" t="str">
        <f t="shared" si="15"/>
        <v/>
      </c>
    </row>
    <row r="175" spans="1:30" x14ac:dyDescent="0.25">
      <c r="A175" s="66">
        <f t="shared" si="20"/>
        <v>168</v>
      </c>
      <c r="B175" s="69"/>
      <c r="C175" s="78"/>
      <c r="D175" s="66" t="e">
        <f>VLOOKUP(C175,'Measure&amp;Incentive Picklist'!E:J,2,FALSE)</f>
        <v>#N/A</v>
      </c>
      <c r="E175" s="79"/>
      <c r="F175" s="70"/>
      <c r="G175" s="216" t="str">
        <f>IF(B175="","",VLOOKUP(B175,'HVAC Picklist'!H$3:J$4,3,FALSE))</f>
        <v/>
      </c>
      <c r="H175" s="222"/>
      <c r="K175" s="70"/>
      <c r="L175" s="70"/>
      <c r="M175" s="70"/>
      <c r="N175" s="69"/>
      <c r="O175" s="65" t="e">
        <f>VLOOKUP(N175,'HVAC Picklist'!$A$2:$C$61,3,FALSE)</f>
        <v>#N/A</v>
      </c>
      <c r="P175" s="65" t="e">
        <f>VLOOKUP(N175,'HVAC Picklist'!$A$2:$D$61,4,FALSE)</f>
        <v>#N/A</v>
      </c>
      <c r="Q175" s="69"/>
      <c r="R175" s="78"/>
      <c r="S175" s="69"/>
      <c r="T175" s="69"/>
      <c r="U175" s="71"/>
      <c r="V175" s="71"/>
      <c r="W175" s="124" t="str">
        <f t="shared" si="16"/>
        <v/>
      </c>
      <c r="X175" s="85" t="str">
        <f t="shared" si="17"/>
        <v/>
      </c>
      <c r="Y175" s="127"/>
      <c r="Z175" s="65">
        <f t="shared" si="14"/>
        <v>0</v>
      </c>
      <c r="AA175" s="65">
        <f t="shared" si="18"/>
        <v>0</v>
      </c>
      <c r="AB175" s="65">
        <f t="shared" si="19"/>
        <v>0</v>
      </c>
      <c r="AD175" s="188" t="str">
        <f t="shared" si="15"/>
        <v/>
      </c>
    </row>
    <row r="176" spans="1:30" x14ac:dyDescent="0.25">
      <c r="A176" s="66">
        <f t="shared" si="20"/>
        <v>169</v>
      </c>
      <c r="B176" s="69"/>
      <c r="C176" s="78"/>
      <c r="D176" s="66" t="e">
        <f>VLOOKUP(C176,'Measure&amp;Incentive Picklist'!E:J,2,FALSE)</f>
        <v>#N/A</v>
      </c>
      <c r="E176" s="79"/>
      <c r="F176" s="70"/>
      <c r="G176" s="216" t="str">
        <f>IF(B176="","",VLOOKUP(B176,'HVAC Picklist'!H$3:J$4,3,FALSE))</f>
        <v/>
      </c>
      <c r="H176" s="222"/>
      <c r="K176" s="70"/>
      <c r="L176" s="70"/>
      <c r="M176" s="70"/>
      <c r="N176" s="69"/>
      <c r="O176" s="65" t="e">
        <f>VLOOKUP(N176,'HVAC Picklist'!$A$2:$C$61,3,FALSE)</f>
        <v>#N/A</v>
      </c>
      <c r="P176" s="65" t="e">
        <f>VLOOKUP(N176,'HVAC Picklist'!$A$2:$D$61,4,FALSE)</f>
        <v>#N/A</v>
      </c>
      <c r="Q176" s="69"/>
      <c r="R176" s="78"/>
      <c r="S176" s="69"/>
      <c r="T176" s="69"/>
      <c r="U176" s="71"/>
      <c r="V176" s="71"/>
      <c r="W176" s="124" t="str">
        <f t="shared" si="16"/>
        <v/>
      </c>
      <c r="X176" s="85" t="str">
        <f t="shared" si="17"/>
        <v/>
      </c>
      <c r="Y176" s="127"/>
      <c r="Z176" s="65">
        <f t="shared" si="14"/>
        <v>0</v>
      </c>
      <c r="AA176" s="65">
        <f t="shared" si="18"/>
        <v>0</v>
      </c>
      <c r="AB176" s="65">
        <f t="shared" si="19"/>
        <v>0</v>
      </c>
      <c r="AD176" s="188" t="str">
        <f t="shared" si="15"/>
        <v/>
      </c>
    </row>
    <row r="177" spans="1:30" x14ac:dyDescent="0.25">
      <c r="A177" s="66">
        <f t="shared" si="20"/>
        <v>170</v>
      </c>
      <c r="B177" s="69"/>
      <c r="C177" s="78"/>
      <c r="D177" s="66" t="e">
        <f>VLOOKUP(C177,'Measure&amp;Incentive Picklist'!E:J,2,FALSE)</f>
        <v>#N/A</v>
      </c>
      <c r="E177" s="79"/>
      <c r="F177" s="70"/>
      <c r="G177" s="216" t="str">
        <f>IF(B177="","",VLOOKUP(B177,'HVAC Picklist'!H$3:J$4,3,FALSE))</f>
        <v/>
      </c>
      <c r="H177" s="222"/>
      <c r="K177" s="70"/>
      <c r="L177" s="70"/>
      <c r="M177" s="70"/>
      <c r="N177" s="69"/>
      <c r="O177" s="65" t="e">
        <f>VLOOKUP(N177,'HVAC Picklist'!$A$2:$C$61,3,FALSE)</f>
        <v>#N/A</v>
      </c>
      <c r="P177" s="65" t="e">
        <f>VLOOKUP(N177,'HVAC Picklist'!$A$2:$D$61,4,FALSE)</f>
        <v>#N/A</v>
      </c>
      <c r="Q177" s="69"/>
      <c r="R177" s="78"/>
      <c r="S177" s="69"/>
      <c r="T177" s="69"/>
      <c r="U177" s="71"/>
      <c r="V177" s="71"/>
      <c r="W177" s="124" t="str">
        <f t="shared" si="16"/>
        <v/>
      </c>
      <c r="X177" s="85" t="str">
        <f t="shared" si="17"/>
        <v/>
      </c>
      <c r="Y177" s="127"/>
      <c r="Z177" s="65">
        <f t="shared" si="14"/>
        <v>0</v>
      </c>
      <c r="AA177" s="65">
        <f t="shared" si="18"/>
        <v>0</v>
      </c>
      <c r="AB177" s="65">
        <f t="shared" si="19"/>
        <v>0</v>
      </c>
      <c r="AD177" s="188" t="str">
        <f t="shared" si="15"/>
        <v/>
      </c>
    </row>
    <row r="178" spans="1:30" x14ac:dyDescent="0.25">
      <c r="A178" s="66">
        <f t="shared" si="20"/>
        <v>171</v>
      </c>
      <c r="B178" s="69"/>
      <c r="C178" s="78"/>
      <c r="D178" s="66" t="e">
        <f>VLOOKUP(C178,'Measure&amp;Incentive Picklist'!E:J,2,FALSE)</f>
        <v>#N/A</v>
      </c>
      <c r="E178" s="79"/>
      <c r="F178" s="70"/>
      <c r="G178" s="216" t="str">
        <f>IF(B178="","",VLOOKUP(B178,'HVAC Picklist'!H$3:J$4,3,FALSE))</f>
        <v/>
      </c>
      <c r="H178" s="222"/>
      <c r="K178" s="70"/>
      <c r="L178" s="70"/>
      <c r="M178" s="70"/>
      <c r="N178" s="69"/>
      <c r="O178" s="65" t="e">
        <f>VLOOKUP(N178,'HVAC Picklist'!$A$2:$C$61,3,FALSE)</f>
        <v>#N/A</v>
      </c>
      <c r="P178" s="65" t="e">
        <f>VLOOKUP(N178,'HVAC Picklist'!$A$2:$D$61,4,FALSE)</f>
        <v>#N/A</v>
      </c>
      <c r="Q178" s="69"/>
      <c r="R178" s="78"/>
      <c r="S178" s="69"/>
      <c r="T178" s="69"/>
      <c r="U178" s="71"/>
      <c r="V178" s="71"/>
      <c r="W178" s="124" t="str">
        <f t="shared" si="16"/>
        <v/>
      </c>
      <c r="X178" s="85" t="str">
        <f t="shared" si="17"/>
        <v/>
      </c>
      <c r="Y178" s="127"/>
      <c r="Z178" s="65">
        <f t="shared" si="14"/>
        <v>0</v>
      </c>
      <c r="AA178" s="65">
        <f t="shared" si="18"/>
        <v>0</v>
      </c>
      <c r="AB178" s="65">
        <f t="shared" si="19"/>
        <v>0</v>
      </c>
      <c r="AD178" s="188" t="str">
        <f t="shared" si="15"/>
        <v/>
      </c>
    </row>
    <row r="179" spans="1:30" x14ac:dyDescent="0.25">
      <c r="A179" s="66">
        <f t="shared" si="20"/>
        <v>172</v>
      </c>
      <c r="B179" s="69"/>
      <c r="C179" s="78"/>
      <c r="D179" s="66" t="e">
        <f>VLOOKUP(C179,'Measure&amp;Incentive Picklist'!E:J,2,FALSE)</f>
        <v>#N/A</v>
      </c>
      <c r="E179" s="79"/>
      <c r="F179" s="70"/>
      <c r="G179" s="216" t="str">
        <f>IF(B179="","",VLOOKUP(B179,'HVAC Picklist'!H$3:J$4,3,FALSE))</f>
        <v/>
      </c>
      <c r="H179" s="222"/>
      <c r="K179" s="70"/>
      <c r="L179" s="70"/>
      <c r="M179" s="70"/>
      <c r="N179" s="69"/>
      <c r="O179" s="65" t="e">
        <f>VLOOKUP(N179,'HVAC Picklist'!$A$2:$C$61,3,FALSE)</f>
        <v>#N/A</v>
      </c>
      <c r="P179" s="65" t="e">
        <f>VLOOKUP(N179,'HVAC Picklist'!$A$2:$D$61,4,FALSE)</f>
        <v>#N/A</v>
      </c>
      <c r="Q179" s="69"/>
      <c r="R179" s="78"/>
      <c r="S179" s="69"/>
      <c r="T179" s="69"/>
      <c r="U179" s="71"/>
      <c r="V179" s="71"/>
      <c r="W179" s="124" t="str">
        <f t="shared" si="16"/>
        <v/>
      </c>
      <c r="X179" s="85" t="str">
        <f t="shared" si="17"/>
        <v/>
      </c>
      <c r="Y179" s="127"/>
      <c r="Z179" s="65">
        <f t="shared" si="14"/>
        <v>0</v>
      </c>
      <c r="AA179" s="65">
        <f t="shared" si="18"/>
        <v>0</v>
      </c>
      <c r="AB179" s="65">
        <f t="shared" si="19"/>
        <v>0</v>
      </c>
      <c r="AD179" s="188" t="str">
        <f t="shared" si="15"/>
        <v/>
      </c>
    </row>
    <row r="180" spans="1:30" x14ac:dyDescent="0.25">
      <c r="A180" s="66">
        <f t="shared" si="20"/>
        <v>173</v>
      </c>
      <c r="B180" s="69"/>
      <c r="C180" s="78"/>
      <c r="D180" s="66" t="e">
        <f>VLOOKUP(C180,'Measure&amp;Incentive Picklist'!E:J,2,FALSE)</f>
        <v>#N/A</v>
      </c>
      <c r="E180" s="79"/>
      <c r="F180" s="70"/>
      <c r="G180" s="216" t="str">
        <f>IF(B180="","",VLOOKUP(B180,'HVAC Picklist'!H$3:J$4,3,FALSE))</f>
        <v/>
      </c>
      <c r="H180" s="222"/>
      <c r="K180" s="70"/>
      <c r="L180" s="70"/>
      <c r="M180" s="70"/>
      <c r="N180" s="69"/>
      <c r="O180" s="65" t="e">
        <f>VLOOKUP(N180,'HVAC Picklist'!$A$2:$C$61,3,FALSE)</f>
        <v>#N/A</v>
      </c>
      <c r="P180" s="65" t="e">
        <f>VLOOKUP(N180,'HVAC Picklist'!$A$2:$D$61,4,FALSE)</f>
        <v>#N/A</v>
      </c>
      <c r="Q180" s="69"/>
      <c r="R180" s="78"/>
      <c r="S180" s="69"/>
      <c r="T180" s="69"/>
      <c r="U180" s="71"/>
      <c r="V180" s="71"/>
      <c r="W180" s="124" t="str">
        <f t="shared" si="16"/>
        <v/>
      </c>
      <c r="X180" s="85" t="str">
        <f t="shared" si="17"/>
        <v/>
      </c>
      <c r="Y180" s="127"/>
      <c r="Z180" s="65">
        <f t="shared" si="14"/>
        <v>0</v>
      </c>
      <c r="AA180" s="65">
        <f t="shared" si="18"/>
        <v>0</v>
      </c>
      <c r="AB180" s="65">
        <f t="shared" si="19"/>
        <v>0</v>
      </c>
      <c r="AD180" s="188" t="str">
        <f t="shared" si="15"/>
        <v/>
      </c>
    </row>
    <row r="181" spans="1:30" x14ac:dyDescent="0.25">
      <c r="A181" s="66">
        <f t="shared" si="20"/>
        <v>174</v>
      </c>
      <c r="B181" s="69"/>
      <c r="C181" s="78"/>
      <c r="D181" s="66" t="e">
        <f>VLOOKUP(C181,'Measure&amp;Incentive Picklist'!E:J,2,FALSE)</f>
        <v>#N/A</v>
      </c>
      <c r="E181" s="79"/>
      <c r="F181" s="70"/>
      <c r="G181" s="216" t="str">
        <f>IF(B181="","",VLOOKUP(B181,'HVAC Picklist'!H$3:J$4,3,FALSE))</f>
        <v/>
      </c>
      <c r="H181" s="222"/>
      <c r="K181" s="70"/>
      <c r="L181" s="70"/>
      <c r="M181" s="70"/>
      <c r="N181" s="69"/>
      <c r="O181" s="65" t="e">
        <f>VLOOKUP(N181,'HVAC Picklist'!$A$2:$C$61,3,FALSE)</f>
        <v>#N/A</v>
      </c>
      <c r="P181" s="65" t="e">
        <f>VLOOKUP(N181,'HVAC Picklist'!$A$2:$D$61,4,FALSE)</f>
        <v>#N/A</v>
      </c>
      <c r="Q181" s="69"/>
      <c r="R181" s="78"/>
      <c r="S181" s="69"/>
      <c r="T181" s="69"/>
      <c r="U181" s="71"/>
      <c r="V181" s="71"/>
      <c r="W181" s="124" t="str">
        <f t="shared" si="16"/>
        <v/>
      </c>
      <c r="X181" s="85" t="str">
        <f t="shared" si="17"/>
        <v/>
      </c>
      <c r="Y181" s="127"/>
      <c r="Z181" s="65">
        <f t="shared" si="14"/>
        <v>0</v>
      </c>
      <c r="AA181" s="65">
        <f t="shared" si="18"/>
        <v>0</v>
      </c>
      <c r="AB181" s="65">
        <f t="shared" si="19"/>
        <v>0</v>
      </c>
      <c r="AD181" s="188" t="str">
        <f t="shared" si="15"/>
        <v/>
      </c>
    </row>
    <row r="182" spans="1:30" x14ac:dyDescent="0.25">
      <c r="A182" s="66">
        <f t="shared" si="20"/>
        <v>175</v>
      </c>
      <c r="B182" s="69"/>
      <c r="C182" s="78"/>
      <c r="D182" s="66" t="e">
        <f>VLOOKUP(C182,'Measure&amp;Incentive Picklist'!E:J,2,FALSE)</f>
        <v>#N/A</v>
      </c>
      <c r="E182" s="79"/>
      <c r="F182" s="70"/>
      <c r="G182" s="216" t="str">
        <f>IF(B182="","",VLOOKUP(B182,'HVAC Picklist'!H$3:J$4,3,FALSE))</f>
        <v/>
      </c>
      <c r="H182" s="222"/>
      <c r="K182" s="70"/>
      <c r="L182" s="70"/>
      <c r="M182" s="70"/>
      <c r="N182" s="69"/>
      <c r="O182" s="65" t="e">
        <f>VLOOKUP(N182,'HVAC Picklist'!$A$2:$C$61,3,FALSE)</f>
        <v>#N/A</v>
      </c>
      <c r="P182" s="65" t="e">
        <f>VLOOKUP(N182,'HVAC Picklist'!$A$2:$D$61,4,FALSE)</f>
        <v>#N/A</v>
      </c>
      <c r="Q182" s="69"/>
      <c r="R182" s="78"/>
      <c r="S182" s="69"/>
      <c r="T182" s="69"/>
      <c r="U182" s="71"/>
      <c r="V182" s="71"/>
      <c r="W182" s="124" t="str">
        <f t="shared" si="16"/>
        <v/>
      </c>
      <c r="X182" s="85" t="str">
        <f t="shared" si="17"/>
        <v/>
      </c>
      <c r="Y182" s="127"/>
      <c r="Z182" s="65">
        <f t="shared" si="14"/>
        <v>0</v>
      </c>
      <c r="AA182" s="65">
        <f t="shared" si="18"/>
        <v>0</v>
      </c>
      <c r="AB182" s="65">
        <f t="shared" si="19"/>
        <v>0</v>
      </c>
      <c r="AD182" s="188" t="str">
        <f t="shared" si="15"/>
        <v/>
      </c>
    </row>
    <row r="183" spans="1:30" x14ac:dyDescent="0.25">
      <c r="A183" s="66">
        <f t="shared" si="20"/>
        <v>176</v>
      </c>
      <c r="B183" s="69"/>
      <c r="C183" s="78"/>
      <c r="D183" s="66" t="e">
        <f>VLOOKUP(C183,'Measure&amp;Incentive Picklist'!E:J,2,FALSE)</f>
        <v>#N/A</v>
      </c>
      <c r="E183" s="79"/>
      <c r="F183" s="70"/>
      <c r="G183" s="216" t="str">
        <f>IF(B183="","",VLOOKUP(B183,'HVAC Picklist'!H$3:J$4,3,FALSE))</f>
        <v/>
      </c>
      <c r="H183" s="222"/>
      <c r="K183" s="70"/>
      <c r="L183" s="70"/>
      <c r="M183" s="70"/>
      <c r="N183" s="69"/>
      <c r="O183" s="65" t="e">
        <f>VLOOKUP(N183,'HVAC Picklist'!$A$2:$C$61,3,FALSE)</f>
        <v>#N/A</v>
      </c>
      <c r="P183" s="65" t="e">
        <f>VLOOKUP(N183,'HVAC Picklist'!$A$2:$D$61,4,FALSE)</f>
        <v>#N/A</v>
      </c>
      <c r="Q183" s="69"/>
      <c r="R183" s="78"/>
      <c r="S183" s="69"/>
      <c r="T183" s="69"/>
      <c r="U183" s="71"/>
      <c r="V183" s="71"/>
      <c r="W183" s="124" t="str">
        <f t="shared" si="16"/>
        <v/>
      </c>
      <c r="X183" s="85" t="str">
        <f t="shared" si="17"/>
        <v/>
      </c>
      <c r="Y183" s="127"/>
      <c r="Z183" s="65">
        <f t="shared" si="14"/>
        <v>0</v>
      </c>
      <c r="AA183" s="65">
        <f t="shared" si="18"/>
        <v>0</v>
      </c>
      <c r="AB183" s="65">
        <f t="shared" si="19"/>
        <v>0</v>
      </c>
      <c r="AD183" s="188" t="str">
        <f t="shared" si="15"/>
        <v/>
      </c>
    </row>
    <row r="184" spans="1:30" x14ac:dyDescent="0.25">
      <c r="A184" s="66">
        <f t="shared" si="20"/>
        <v>177</v>
      </c>
      <c r="B184" s="69"/>
      <c r="C184" s="78"/>
      <c r="D184" s="66" t="e">
        <f>VLOOKUP(C184,'Measure&amp;Incentive Picklist'!E:J,2,FALSE)</f>
        <v>#N/A</v>
      </c>
      <c r="E184" s="79"/>
      <c r="F184" s="70"/>
      <c r="G184" s="216" t="str">
        <f>IF(B184="","",VLOOKUP(B184,'HVAC Picklist'!H$3:J$4,3,FALSE))</f>
        <v/>
      </c>
      <c r="H184" s="222"/>
      <c r="K184" s="70"/>
      <c r="L184" s="70"/>
      <c r="M184" s="70"/>
      <c r="N184" s="69"/>
      <c r="O184" s="65" t="e">
        <f>VLOOKUP(N184,'HVAC Picklist'!$A$2:$C$61,3,FALSE)</f>
        <v>#N/A</v>
      </c>
      <c r="P184" s="65" t="e">
        <f>VLOOKUP(N184,'HVAC Picklist'!$A$2:$D$61,4,FALSE)</f>
        <v>#N/A</v>
      </c>
      <c r="Q184" s="69"/>
      <c r="R184" s="78"/>
      <c r="S184" s="69"/>
      <c r="T184" s="69"/>
      <c r="U184" s="71"/>
      <c r="V184" s="71"/>
      <c r="W184" s="124" t="str">
        <f t="shared" si="16"/>
        <v/>
      </c>
      <c r="X184" s="85" t="str">
        <f t="shared" si="17"/>
        <v/>
      </c>
      <c r="Y184" s="127"/>
      <c r="Z184" s="65">
        <f t="shared" si="14"/>
        <v>0</v>
      </c>
      <c r="AA184" s="65">
        <f t="shared" si="18"/>
        <v>0</v>
      </c>
      <c r="AB184" s="65">
        <f t="shared" si="19"/>
        <v>0</v>
      </c>
      <c r="AD184" s="188" t="str">
        <f t="shared" si="15"/>
        <v/>
      </c>
    </row>
    <row r="185" spans="1:30" x14ac:dyDescent="0.25">
      <c r="A185" s="66">
        <f t="shared" si="20"/>
        <v>178</v>
      </c>
      <c r="B185" s="69"/>
      <c r="C185" s="78"/>
      <c r="D185" s="66" t="e">
        <f>VLOOKUP(C185,'Measure&amp;Incentive Picklist'!E:J,2,FALSE)</f>
        <v>#N/A</v>
      </c>
      <c r="E185" s="79"/>
      <c r="F185" s="70"/>
      <c r="G185" s="216" t="str">
        <f>IF(B185="","",VLOOKUP(B185,'HVAC Picklist'!H$3:J$4,3,FALSE))</f>
        <v/>
      </c>
      <c r="H185" s="222"/>
      <c r="K185" s="70"/>
      <c r="L185" s="70"/>
      <c r="M185" s="70"/>
      <c r="N185" s="69"/>
      <c r="O185" s="65" t="e">
        <f>VLOOKUP(N185,'HVAC Picklist'!$A$2:$C$61,3,FALSE)</f>
        <v>#N/A</v>
      </c>
      <c r="P185" s="65" t="e">
        <f>VLOOKUP(N185,'HVAC Picklist'!$A$2:$D$61,4,FALSE)</f>
        <v>#N/A</v>
      </c>
      <c r="Q185" s="69"/>
      <c r="R185" s="78"/>
      <c r="S185" s="69"/>
      <c r="T185" s="69"/>
      <c r="U185" s="71"/>
      <c r="V185" s="71"/>
      <c r="W185" s="124" t="str">
        <f t="shared" si="16"/>
        <v/>
      </c>
      <c r="X185" s="85" t="str">
        <f t="shared" si="17"/>
        <v/>
      </c>
      <c r="Y185" s="127"/>
      <c r="Z185" s="65">
        <f t="shared" si="14"/>
        <v>0</v>
      </c>
      <c r="AA185" s="65">
        <f t="shared" si="18"/>
        <v>0</v>
      </c>
      <c r="AB185" s="65">
        <f t="shared" si="19"/>
        <v>0</v>
      </c>
      <c r="AD185" s="188" t="str">
        <f t="shared" si="15"/>
        <v/>
      </c>
    </row>
    <row r="186" spans="1:30" x14ac:dyDescent="0.25">
      <c r="A186" s="66">
        <f t="shared" si="20"/>
        <v>179</v>
      </c>
      <c r="B186" s="69"/>
      <c r="C186" s="78"/>
      <c r="D186" s="66" t="e">
        <f>VLOOKUP(C186,'Measure&amp;Incentive Picklist'!E:J,2,FALSE)</f>
        <v>#N/A</v>
      </c>
      <c r="E186" s="79"/>
      <c r="F186" s="70"/>
      <c r="G186" s="216" t="str">
        <f>IF(B186="","",VLOOKUP(B186,'HVAC Picklist'!H$3:J$4,3,FALSE))</f>
        <v/>
      </c>
      <c r="H186" s="222"/>
      <c r="K186" s="70"/>
      <c r="L186" s="70"/>
      <c r="M186" s="70"/>
      <c r="N186" s="69"/>
      <c r="O186" s="65" t="e">
        <f>VLOOKUP(N186,'HVAC Picklist'!$A$2:$C$61,3,FALSE)</f>
        <v>#N/A</v>
      </c>
      <c r="P186" s="65" t="e">
        <f>VLOOKUP(N186,'HVAC Picklist'!$A$2:$D$61,4,FALSE)</f>
        <v>#N/A</v>
      </c>
      <c r="Q186" s="69"/>
      <c r="R186" s="78"/>
      <c r="S186" s="69"/>
      <c r="T186" s="69"/>
      <c r="U186" s="71"/>
      <c r="V186" s="71"/>
      <c r="W186" s="124" t="str">
        <f t="shared" si="16"/>
        <v/>
      </c>
      <c r="X186" s="85" t="str">
        <f t="shared" si="17"/>
        <v/>
      </c>
      <c r="Y186" s="127"/>
      <c r="Z186" s="65">
        <f t="shared" si="14"/>
        <v>0</v>
      </c>
      <c r="AA186" s="65">
        <f t="shared" si="18"/>
        <v>0</v>
      </c>
      <c r="AB186" s="65">
        <f t="shared" si="19"/>
        <v>0</v>
      </c>
      <c r="AD186" s="188" t="str">
        <f t="shared" si="15"/>
        <v/>
      </c>
    </row>
    <row r="187" spans="1:30" x14ac:dyDescent="0.25">
      <c r="A187" s="66">
        <f t="shared" si="20"/>
        <v>180</v>
      </c>
      <c r="B187" s="69"/>
      <c r="C187" s="78"/>
      <c r="D187" s="66" t="e">
        <f>VLOOKUP(C187,'Measure&amp;Incentive Picklist'!E:J,2,FALSE)</f>
        <v>#N/A</v>
      </c>
      <c r="E187" s="79"/>
      <c r="F187" s="70"/>
      <c r="G187" s="216" t="str">
        <f>IF(B187="","",VLOOKUP(B187,'HVAC Picklist'!H$3:J$4,3,FALSE))</f>
        <v/>
      </c>
      <c r="H187" s="222"/>
      <c r="K187" s="70"/>
      <c r="L187" s="70"/>
      <c r="M187" s="70"/>
      <c r="N187" s="69"/>
      <c r="O187" s="65" t="e">
        <f>VLOOKUP(N187,'HVAC Picklist'!$A$2:$C$61,3,FALSE)</f>
        <v>#N/A</v>
      </c>
      <c r="P187" s="65" t="e">
        <f>VLOOKUP(N187,'HVAC Picklist'!$A$2:$D$61,4,FALSE)</f>
        <v>#N/A</v>
      </c>
      <c r="Q187" s="69"/>
      <c r="R187" s="78"/>
      <c r="S187" s="69"/>
      <c r="T187" s="69"/>
      <c r="U187" s="71"/>
      <c r="V187" s="71"/>
      <c r="W187" s="124" t="str">
        <f t="shared" si="16"/>
        <v/>
      </c>
      <c r="X187" s="85" t="str">
        <f t="shared" si="17"/>
        <v/>
      </c>
      <c r="Y187" s="127"/>
      <c r="Z187" s="65">
        <f t="shared" si="14"/>
        <v>0</v>
      </c>
      <c r="AA187" s="65">
        <f t="shared" si="18"/>
        <v>0</v>
      </c>
      <c r="AB187" s="65">
        <f t="shared" si="19"/>
        <v>0</v>
      </c>
      <c r="AD187" s="188" t="str">
        <f t="shared" si="15"/>
        <v/>
      </c>
    </row>
    <row r="188" spans="1:30" x14ac:dyDescent="0.25">
      <c r="A188" s="66">
        <f t="shared" si="20"/>
        <v>181</v>
      </c>
      <c r="B188" s="69"/>
      <c r="C188" s="78"/>
      <c r="D188" s="66" t="e">
        <f>VLOOKUP(C188,'Measure&amp;Incentive Picklist'!E:J,2,FALSE)</f>
        <v>#N/A</v>
      </c>
      <c r="E188" s="79"/>
      <c r="F188" s="70"/>
      <c r="G188" s="216" t="str">
        <f>IF(B188="","",VLOOKUP(B188,'HVAC Picklist'!H$3:J$4,3,FALSE))</f>
        <v/>
      </c>
      <c r="H188" s="222"/>
      <c r="K188" s="70"/>
      <c r="L188" s="70"/>
      <c r="M188" s="70"/>
      <c r="N188" s="69"/>
      <c r="O188" s="65" t="e">
        <f>VLOOKUP(N188,'HVAC Picklist'!$A$2:$C$61,3,FALSE)</f>
        <v>#N/A</v>
      </c>
      <c r="P188" s="65" t="e">
        <f>VLOOKUP(N188,'HVAC Picklist'!$A$2:$D$61,4,FALSE)</f>
        <v>#N/A</v>
      </c>
      <c r="Q188" s="69"/>
      <c r="R188" s="78"/>
      <c r="S188" s="69"/>
      <c r="T188" s="69"/>
      <c r="U188" s="71"/>
      <c r="V188" s="71"/>
      <c r="W188" s="124" t="str">
        <f t="shared" si="16"/>
        <v/>
      </c>
      <c r="X188" s="85" t="str">
        <f t="shared" si="17"/>
        <v/>
      </c>
      <c r="Y188" s="127"/>
      <c r="Z188" s="65">
        <f t="shared" si="14"/>
        <v>0</v>
      </c>
      <c r="AA188" s="65">
        <f t="shared" si="18"/>
        <v>0</v>
      </c>
      <c r="AB188" s="65">
        <f t="shared" si="19"/>
        <v>0</v>
      </c>
      <c r="AD188" s="188" t="str">
        <f t="shared" si="15"/>
        <v/>
      </c>
    </row>
    <row r="189" spans="1:30" x14ac:dyDescent="0.25">
      <c r="A189" s="66">
        <f t="shared" si="20"/>
        <v>182</v>
      </c>
      <c r="B189" s="69"/>
      <c r="C189" s="78"/>
      <c r="D189" s="66" t="e">
        <f>VLOOKUP(C189,'Measure&amp;Incentive Picklist'!E:J,2,FALSE)</f>
        <v>#N/A</v>
      </c>
      <c r="E189" s="79"/>
      <c r="F189" s="70"/>
      <c r="G189" s="216" t="str">
        <f>IF(B189="","",VLOOKUP(B189,'HVAC Picklist'!H$3:J$4,3,FALSE))</f>
        <v/>
      </c>
      <c r="H189" s="222"/>
      <c r="K189" s="70"/>
      <c r="L189" s="70"/>
      <c r="M189" s="70"/>
      <c r="N189" s="69"/>
      <c r="O189" s="65" t="e">
        <f>VLOOKUP(N189,'HVAC Picklist'!$A$2:$C$61,3,FALSE)</f>
        <v>#N/A</v>
      </c>
      <c r="P189" s="65" t="e">
        <f>VLOOKUP(N189,'HVAC Picklist'!$A$2:$D$61,4,FALSE)</f>
        <v>#N/A</v>
      </c>
      <c r="Q189" s="69"/>
      <c r="R189" s="78"/>
      <c r="S189" s="69"/>
      <c r="T189" s="69"/>
      <c r="U189" s="71"/>
      <c r="V189" s="71"/>
      <c r="W189" s="124" t="str">
        <f t="shared" si="16"/>
        <v/>
      </c>
      <c r="X189" s="85" t="str">
        <f t="shared" si="17"/>
        <v/>
      </c>
      <c r="Y189" s="127"/>
      <c r="Z189" s="65">
        <f t="shared" si="14"/>
        <v>0</v>
      </c>
      <c r="AA189" s="65">
        <f t="shared" si="18"/>
        <v>0</v>
      </c>
      <c r="AB189" s="65">
        <f t="shared" si="19"/>
        <v>0</v>
      </c>
      <c r="AD189" s="188" t="str">
        <f t="shared" si="15"/>
        <v/>
      </c>
    </row>
    <row r="190" spans="1:30" x14ac:dyDescent="0.25">
      <c r="A190" s="66">
        <f t="shared" si="20"/>
        <v>183</v>
      </c>
      <c r="B190" s="69"/>
      <c r="C190" s="78"/>
      <c r="D190" s="66" t="e">
        <f>VLOOKUP(C190,'Measure&amp;Incentive Picklist'!E:J,2,FALSE)</f>
        <v>#N/A</v>
      </c>
      <c r="E190" s="79"/>
      <c r="F190" s="70"/>
      <c r="G190" s="216" t="str">
        <f>IF(B190="","",VLOOKUP(B190,'HVAC Picklist'!H$3:J$4,3,FALSE))</f>
        <v/>
      </c>
      <c r="H190" s="222"/>
      <c r="K190" s="70"/>
      <c r="L190" s="70"/>
      <c r="M190" s="70"/>
      <c r="N190" s="69"/>
      <c r="O190" s="65" t="e">
        <f>VLOOKUP(N190,'HVAC Picklist'!$A$2:$C$61,3,FALSE)</f>
        <v>#N/A</v>
      </c>
      <c r="P190" s="65" t="e">
        <f>VLOOKUP(N190,'HVAC Picklist'!$A$2:$D$61,4,FALSE)</f>
        <v>#N/A</v>
      </c>
      <c r="Q190" s="69"/>
      <c r="R190" s="78"/>
      <c r="S190" s="69"/>
      <c r="T190" s="69"/>
      <c r="U190" s="71"/>
      <c r="V190" s="71"/>
      <c r="W190" s="124" t="str">
        <f t="shared" si="16"/>
        <v/>
      </c>
      <c r="X190" s="85" t="str">
        <f t="shared" si="17"/>
        <v/>
      </c>
      <c r="Y190" s="127"/>
      <c r="Z190" s="65">
        <f t="shared" si="14"/>
        <v>0</v>
      </c>
      <c r="AA190" s="65">
        <f t="shared" si="18"/>
        <v>0</v>
      </c>
      <c r="AB190" s="65">
        <f t="shared" si="19"/>
        <v>0</v>
      </c>
      <c r="AD190" s="188" t="str">
        <f t="shared" si="15"/>
        <v/>
      </c>
    </row>
    <row r="191" spans="1:30" x14ac:dyDescent="0.25">
      <c r="A191" s="66">
        <f t="shared" si="20"/>
        <v>184</v>
      </c>
      <c r="B191" s="69"/>
      <c r="C191" s="78"/>
      <c r="D191" s="66" t="e">
        <f>VLOOKUP(C191,'Measure&amp;Incentive Picklist'!E:J,2,FALSE)</f>
        <v>#N/A</v>
      </c>
      <c r="E191" s="79"/>
      <c r="F191" s="70"/>
      <c r="G191" s="216" t="str">
        <f>IF(B191="","",VLOOKUP(B191,'HVAC Picklist'!H$3:J$4,3,FALSE))</f>
        <v/>
      </c>
      <c r="H191" s="222"/>
      <c r="K191" s="70"/>
      <c r="L191" s="70"/>
      <c r="M191" s="70"/>
      <c r="N191" s="69"/>
      <c r="O191" s="65" t="e">
        <f>VLOOKUP(N191,'HVAC Picklist'!$A$2:$C$61,3,FALSE)</f>
        <v>#N/A</v>
      </c>
      <c r="P191" s="65" t="e">
        <f>VLOOKUP(N191,'HVAC Picklist'!$A$2:$D$61,4,FALSE)</f>
        <v>#N/A</v>
      </c>
      <c r="Q191" s="69"/>
      <c r="R191" s="78"/>
      <c r="S191" s="69"/>
      <c r="T191" s="69"/>
      <c r="U191" s="71"/>
      <c r="V191" s="71"/>
      <c r="W191" s="124" t="str">
        <f t="shared" si="16"/>
        <v/>
      </c>
      <c r="X191" s="85" t="str">
        <f t="shared" si="17"/>
        <v/>
      </c>
      <c r="Y191" s="127"/>
      <c r="Z191" s="65">
        <f t="shared" si="14"/>
        <v>0</v>
      </c>
      <c r="AA191" s="65">
        <f t="shared" si="18"/>
        <v>0</v>
      </c>
      <c r="AB191" s="65">
        <f t="shared" si="19"/>
        <v>0</v>
      </c>
      <c r="AD191" s="188" t="str">
        <f t="shared" si="15"/>
        <v/>
      </c>
    </row>
    <row r="192" spans="1:30" x14ac:dyDescent="0.25">
      <c r="A192" s="66">
        <f t="shared" si="20"/>
        <v>185</v>
      </c>
      <c r="B192" s="69"/>
      <c r="C192" s="78"/>
      <c r="D192" s="66" t="e">
        <f>VLOOKUP(C192,'Measure&amp;Incentive Picklist'!E:J,2,FALSE)</f>
        <v>#N/A</v>
      </c>
      <c r="E192" s="79"/>
      <c r="F192" s="70"/>
      <c r="G192" s="216" t="str">
        <f>IF(B192="","",VLOOKUP(B192,'HVAC Picklist'!H$3:J$4,3,FALSE))</f>
        <v/>
      </c>
      <c r="H192" s="222"/>
      <c r="K192" s="70"/>
      <c r="L192" s="70"/>
      <c r="M192" s="70"/>
      <c r="N192" s="69"/>
      <c r="O192" s="65" t="e">
        <f>VLOOKUP(N192,'HVAC Picklist'!$A$2:$C$61,3,FALSE)</f>
        <v>#N/A</v>
      </c>
      <c r="P192" s="65" t="e">
        <f>VLOOKUP(N192,'HVAC Picklist'!$A$2:$D$61,4,FALSE)</f>
        <v>#N/A</v>
      </c>
      <c r="Q192" s="69"/>
      <c r="R192" s="78"/>
      <c r="S192" s="69"/>
      <c r="T192" s="69"/>
      <c r="U192" s="71"/>
      <c r="V192" s="71"/>
      <c r="W192" s="124" t="str">
        <f t="shared" si="16"/>
        <v/>
      </c>
      <c r="X192" s="85" t="str">
        <f t="shared" si="17"/>
        <v/>
      </c>
      <c r="Y192" s="127"/>
      <c r="Z192" s="65">
        <f t="shared" si="14"/>
        <v>0</v>
      </c>
      <c r="AA192" s="65">
        <f t="shared" si="18"/>
        <v>0</v>
      </c>
      <c r="AB192" s="65">
        <f t="shared" si="19"/>
        <v>0</v>
      </c>
      <c r="AD192" s="188" t="str">
        <f t="shared" si="15"/>
        <v/>
      </c>
    </row>
    <row r="193" spans="1:30" x14ac:dyDescent="0.25">
      <c r="A193" s="66">
        <f t="shared" si="20"/>
        <v>186</v>
      </c>
      <c r="B193" s="69"/>
      <c r="C193" s="78"/>
      <c r="D193" s="66" t="e">
        <f>VLOOKUP(C193,'Measure&amp;Incentive Picklist'!E:J,2,FALSE)</f>
        <v>#N/A</v>
      </c>
      <c r="E193" s="79"/>
      <c r="F193" s="70"/>
      <c r="G193" s="216" t="str">
        <f>IF(B193="","",VLOOKUP(B193,'HVAC Picklist'!H$3:J$4,3,FALSE))</f>
        <v/>
      </c>
      <c r="H193" s="222"/>
      <c r="K193" s="70"/>
      <c r="L193" s="70"/>
      <c r="M193" s="70"/>
      <c r="N193" s="69"/>
      <c r="O193" s="65" t="e">
        <f>VLOOKUP(N193,'HVAC Picklist'!$A$2:$C$61,3,FALSE)</f>
        <v>#N/A</v>
      </c>
      <c r="P193" s="65" t="e">
        <f>VLOOKUP(N193,'HVAC Picklist'!$A$2:$D$61,4,FALSE)</f>
        <v>#N/A</v>
      </c>
      <c r="Q193" s="69"/>
      <c r="R193" s="78"/>
      <c r="S193" s="69"/>
      <c r="T193" s="69"/>
      <c r="U193" s="71"/>
      <c r="V193" s="71"/>
      <c r="W193" s="124" t="str">
        <f t="shared" si="16"/>
        <v/>
      </c>
      <c r="X193" s="85" t="str">
        <f t="shared" si="17"/>
        <v/>
      </c>
      <c r="Y193" s="127"/>
      <c r="Z193" s="65">
        <f t="shared" si="14"/>
        <v>0</v>
      </c>
      <c r="AA193" s="65">
        <f t="shared" si="18"/>
        <v>0</v>
      </c>
      <c r="AB193" s="65">
        <f t="shared" si="19"/>
        <v>0</v>
      </c>
      <c r="AD193" s="188" t="str">
        <f t="shared" si="15"/>
        <v/>
      </c>
    </row>
    <row r="194" spans="1:30" x14ac:dyDescent="0.25">
      <c r="A194" s="66">
        <f t="shared" si="20"/>
        <v>187</v>
      </c>
      <c r="B194" s="69"/>
      <c r="C194" s="78"/>
      <c r="D194" s="66" t="e">
        <f>VLOOKUP(C194,'Measure&amp;Incentive Picklist'!E:J,2,FALSE)</f>
        <v>#N/A</v>
      </c>
      <c r="E194" s="79"/>
      <c r="F194" s="70"/>
      <c r="G194" s="216" t="str">
        <f>IF(B194="","",VLOOKUP(B194,'HVAC Picklist'!H$3:J$4,3,FALSE))</f>
        <v/>
      </c>
      <c r="H194" s="222"/>
      <c r="K194" s="70"/>
      <c r="L194" s="70"/>
      <c r="M194" s="70"/>
      <c r="N194" s="69"/>
      <c r="O194" s="65" t="e">
        <f>VLOOKUP(N194,'HVAC Picklist'!$A$2:$C$61,3,FALSE)</f>
        <v>#N/A</v>
      </c>
      <c r="P194" s="65" t="e">
        <f>VLOOKUP(N194,'HVAC Picklist'!$A$2:$D$61,4,FALSE)</f>
        <v>#N/A</v>
      </c>
      <c r="Q194" s="69"/>
      <c r="R194" s="78"/>
      <c r="S194" s="69"/>
      <c r="T194" s="69"/>
      <c r="U194" s="71"/>
      <c r="V194" s="71"/>
      <c r="W194" s="124" t="str">
        <f t="shared" si="16"/>
        <v/>
      </c>
      <c r="X194" s="85" t="str">
        <f t="shared" si="17"/>
        <v/>
      </c>
      <c r="Y194" s="127"/>
      <c r="Z194" s="65">
        <f t="shared" si="14"/>
        <v>0</v>
      </c>
      <c r="AA194" s="65">
        <f t="shared" si="18"/>
        <v>0</v>
      </c>
      <c r="AB194" s="65">
        <f t="shared" si="19"/>
        <v>0</v>
      </c>
      <c r="AD194" s="188" t="str">
        <f t="shared" si="15"/>
        <v/>
      </c>
    </row>
    <row r="195" spans="1:30" x14ac:dyDescent="0.25">
      <c r="A195" s="66">
        <f t="shared" si="20"/>
        <v>188</v>
      </c>
      <c r="B195" s="69"/>
      <c r="C195" s="78"/>
      <c r="D195" s="66" t="e">
        <f>VLOOKUP(C195,'Measure&amp;Incentive Picklist'!E:J,2,FALSE)</f>
        <v>#N/A</v>
      </c>
      <c r="E195" s="79"/>
      <c r="F195" s="70"/>
      <c r="G195" s="216" t="str">
        <f>IF(B195="","",VLOOKUP(B195,'HVAC Picklist'!H$3:J$4,3,FALSE))</f>
        <v/>
      </c>
      <c r="H195" s="222"/>
      <c r="K195" s="70"/>
      <c r="L195" s="70"/>
      <c r="M195" s="70"/>
      <c r="N195" s="69"/>
      <c r="O195" s="65" t="e">
        <f>VLOOKUP(N195,'HVAC Picklist'!$A$2:$C$61,3,FALSE)</f>
        <v>#N/A</v>
      </c>
      <c r="P195" s="65" t="e">
        <f>VLOOKUP(N195,'HVAC Picklist'!$A$2:$D$61,4,FALSE)</f>
        <v>#N/A</v>
      </c>
      <c r="Q195" s="69"/>
      <c r="R195" s="78"/>
      <c r="S195" s="69"/>
      <c r="T195" s="69"/>
      <c r="U195" s="71"/>
      <c r="V195" s="71"/>
      <c r="W195" s="124" t="str">
        <f t="shared" si="16"/>
        <v/>
      </c>
      <c r="X195" s="85" t="str">
        <f t="shared" si="17"/>
        <v/>
      </c>
      <c r="Y195" s="127"/>
      <c r="Z195" s="65">
        <f t="shared" si="14"/>
        <v>0</v>
      </c>
      <c r="AA195" s="65">
        <f t="shared" si="18"/>
        <v>0</v>
      </c>
      <c r="AB195" s="65">
        <f t="shared" si="19"/>
        <v>0</v>
      </c>
      <c r="AD195" s="188" t="str">
        <f t="shared" si="15"/>
        <v/>
      </c>
    </row>
    <row r="196" spans="1:30" x14ac:dyDescent="0.25">
      <c r="A196" s="66">
        <f t="shared" si="20"/>
        <v>189</v>
      </c>
      <c r="B196" s="69"/>
      <c r="C196" s="78"/>
      <c r="D196" s="66" t="e">
        <f>VLOOKUP(C196,'Measure&amp;Incentive Picklist'!E:J,2,FALSE)</f>
        <v>#N/A</v>
      </c>
      <c r="E196" s="79"/>
      <c r="F196" s="70"/>
      <c r="G196" s="216" t="str">
        <f>IF(B196="","",VLOOKUP(B196,'HVAC Picklist'!H$3:J$4,3,FALSE))</f>
        <v/>
      </c>
      <c r="H196" s="222"/>
      <c r="K196" s="70"/>
      <c r="L196" s="70"/>
      <c r="M196" s="70"/>
      <c r="N196" s="69"/>
      <c r="O196" s="65" t="e">
        <f>VLOOKUP(N196,'HVAC Picklist'!$A$2:$C$61,3,FALSE)</f>
        <v>#N/A</v>
      </c>
      <c r="P196" s="65" t="e">
        <f>VLOOKUP(N196,'HVAC Picklist'!$A$2:$D$61,4,FALSE)</f>
        <v>#N/A</v>
      </c>
      <c r="Q196" s="69"/>
      <c r="R196" s="78"/>
      <c r="S196" s="69"/>
      <c r="T196" s="69"/>
      <c r="U196" s="71"/>
      <c r="V196" s="71"/>
      <c r="W196" s="124" t="str">
        <f t="shared" si="16"/>
        <v/>
      </c>
      <c r="X196" s="85" t="str">
        <f t="shared" si="17"/>
        <v/>
      </c>
      <c r="Y196" s="127"/>
      <c r="Z196" s="65">
        <f t="shared" si="14"/>
        <v>0</v>
      </c>
      <c r="AA196" s="65">
        <f t="shared" si="18"/>
        <v>0</v>
      </c>
      <c r="AB196" s="65">
        <f t="shared" si="19"/>
        <v>0</v>
      </c>
      <c r="AD196" s="188" t="str">
        <f t="shared" si="15"/>
        <v/>
      </c>
    </row>
    <row r="197" spans="1:30" x14ac:dyDescent="0.25">
      <c r="A197" s="66">
        <f t="shared" si="20"/>
        <v>190</v>
      </c>
      <c r="B197" s="69"/>
      <c r="C197" s="78"/>
      <c r="D197" s="66" t="e">
        <f>VLOOKUP(C197,'Measure&amp;Incentive Picklist'!E:J,2,FALSE)</f>
        <v>#N/A</v>
      </c>
      <c r="E197" s="79"/>
      <c r="F197" s="70"/>
      <c r="G197" s="216" t="str">
        <f>IF(B197="","",VLOOKUP(B197,'HVAC Picklist'!H$3:J$4,3,FALSE))</f>
        <v/>
      </c>
      <c r="H197" s="222"/>
      <c r="K197" s="70"/>
      <c r="L197" s="70"/>
      <c r="M197" s="70"/>
      <c r="N197" s="69"/>
      <c r="O197" s="65" t="e">
        <f>VLOOKUP(N197,'HVAC Picklist'!$A$2:$C$61,3,FALSE)</f>
        <v>#N/A</v>
      </c>
      <c r="P197" s="65" t="e">
        <f>VLOOKUP(N197,'HVAC Picklist'!$A$2:$D$61,4,FALSE)</f>
        <v>#N/A</v>
      </c>
      <c r="Q197" s="69"/>
      <c r="R197" s="78"/>
      <c r="S197" s="69"/>
      <c r="T197" s="69"/>
      <c r="U197" s="71"/>
      <c r="V197" s="71"/>
      <c r="W197" s="124" t="str">
        <f t="shared" si="16"/>
        <v/>
      </c>
      <c r="X197" s="85" t="str">
        <f t="shared" si="17"/>
        <v/>
      </c>
      <c r="Y197" s="127"/>
      <c r="Z197" s="65">
        <f t="shared" si="14"/>
        <v>0</v>
      </c>
      <c r="AA197" s="65">
        <f t="shared" si="18"/>
        <v>0</v>
      </c>
      <c r="AB197" s="65">
        <f t="shared" si="19"/>
        <v>0</v>
      </c>
      <c r="AD197" s="188" t="str">
        <f t="shared" si="15"/>
        <v/>
      </c>
    </row>
    <row r="198" spans="1:30" x14ac:dyDescent="0.25">
      <c r="A198" s="66">
        <f t="shared" si="20"/>
        <v>191</v>
      </c>
      <c r="B198" s="69"/>
      <c r="C198" s="78"/>
      <c r="D198" s="66" t="e">
        <f>VLOOKUP(C198,'Measure&amp;Incentive Picklist'!E:J,2,FALSE)</f>
        <v>#N/A</v>
      </c>
      <c r="E198" s="79"/>
      <c r="F198" s="70"/>
      <c r="G198" s="216" t="str">
        <f>IF(B198="","",VLOOKUP(B198,'HVAC Picklist'!H$3:J$4,3,FALSE))</f>
        <v/>
      </c>
      <c r="H198" s="222"/>
      <c r="K198" s="70"/>
      <c r="L198" s="70"/>
      <c r="M198" s="70"/>
      <c r="N198" s="69"/>
      <c r="O198" s="65" t="e">
        <f>VLOOKUP(N198,'HVAC Picklist'!$A$2:$C$61,3,FALSE)</f>
        <v>#N/A</v>
      </c>
      <c r="P198" s="65" t="e">
        <f>VLOOKUP(N198,'HVAC Picklist'!$A$2:$D$61,4,FALSE)</f>
        <v>#N/A</v>
      </c>
      <c r="Q198" s="69"/>
      <c r="R198" s="78"/>
      <c r="S198" s="69"/>
      <c r="T198" s="69"/>
      <c r="U198" s="71"/>
      <c r="V198" s="71"/>
      <c r="W198" s="124" t="str">
        <f t="shared" si="16"/>
        <v/>
      </c>
      <c r="X198" s="85" t="str">
        <f t="shared" si="17"/>
        <v/>
      </c>
      <c r="Y198" s="127"/>
      <c r="Z198" s="65">
        <f t="shared" si="14"/>
        <v>0</v>
      </c>
      <c r="AA198" s="65">
        <f t="shared" si="18"/>
        <v>0</v>
      </c>
      <c r="AB198" s="65">
        <f t="shared" si="19"/>
        <v>0</v>
      </c>
      <c r="AD198" s="188" t="str">
        <f t="shared" si="15"/>
        <v/>
      </c>
    </row>
    <row r="199" spans="1:30" x14ac:dyDescent="0.25">
      <c r="A199" s="66">
        <f t="shared" si="20"/>
        <v>192</v>
      </c>
      <c r="B199" s="69"/>
      <c r="C199" s="78"/>
      <c r="D199" s="66" t="e">
        <f>VLOOKUP(C199,'Measure&amp;Incentive Picklist'!E:J,2,FALSE)</f>
        <v>#N/A</v>
      </c>
      <c r="E199" s="79"/>
      <c r="F199" s="70"/>
      <c r="G199" s="216" t="str">
        <f>IF(B199="","",VLOOKUP(B199,'HVAC Picklist'!H$3:J$4,3,FALSE))</f>
        <v/>
      </c>
      <c r="H199" s="222"/>
      <c r="K199" s="70"/>
      <c r="L199" s="70"/>
      <c r="M199" s="70"/>
      <c r="N199" s="69"/>
      <c r="O199" s="65" t="e">
        <f>VLOOKUP(N199,'HVAC Picklist'!$A$2:$C$61,3,FALSE)</f>
        <v>#N/A</v>
      </c>
      <c r="P199" s="65" t="e">
        <f>VLOOKUP(N199,'HVAC Picklist'!$A$2:$D$61,4,FALSE)</f>
        <v>#N/A</v>
      </c>
      <c r="Q199" s="69"/>
      <c r="R199" s="78"/>
      <c r="S199" s="69"/>
      <c r="T199" s="69"/>
      <c r="U199" s="71"/>
      <c r="V199" s="71"/>
      <c r="W199" s="124" t="str">
        <f t="shared" si="16"/>
        <v/>
      </c>
      <c r="X199" s="85" t="str">
        <f t="shared" si="17"/>
        <v/>
      </c>
      <c r="Y199" s="127"/>
      <c r="Z199" s="65">
        <f t="shared" si="14"/>
        <v>0</v>
      </c>
      <c r="AA199" s="65">
        <f t="shared" si="18"/>
        <v>0</v>
      </c>
      <c r="AB199" s="65">
        <f t="shared" si="19"/>
        <v>0</v>
      </c>
      <c r="AD199" s="188" t="str">
        <f t="shared" si="15"/>
        <v/>
      </c>
    </row>
    <row r="200" spans="1:30" x14ac:dyDescent="0.25">
      <c r="A200" s="66">
        <f t="shared" si="20"/>
        <v>193</v>
      </c>
      <c r="B200" s="69"/>
      <c r="C200" s="78"/>
      <c r="D200" s="66" t="e">
        <f>VLOOKUP(C200,'Measure&amp;Incentive Picklist'!E:J,2,FALSE)</f>
        <v>#N/A</v>
      </c>
      <c r="E200" s="79"/>
      <c r="F200" s="70"/>
      <c r="G200" s="216" t="str">
        <f>IF(B200="","",VLOOKUP(B200,'HVAC Picklist'!H$3:J$4,3,FALSE))</f>
        <v/>
      </c>
      <c r="H200" s="222"/>
      <c r="K200" s="70"/>
      <c r="L200" s="70"/>
      <c r="M200" s="70"/>
      <c r="N200" s="69"/>
      <c r="O200" s="65" t="e">
        <f>VLOOKUP(N200,'HVAC Picklist'!$A$2:$C$61,3,FALSE)</f>
        <v>#N/A</v>
      </c>
      <c r="P200" s="65" t="e">
        <f>VLOOKUP(N200,'HVAC Picklist'!$A$2:$D$61,4,FALSE)</f>
        <v>#N/A</v>
      </c>
      <c r="Q200" s="69"/>
      <c r="R200" s="78"/>
      <c r="S200" s="69"/>
      <c r="T200" s="69"/>
      <c r="U200" s="71"/>
      <c r="V200" s="71"/>
      <c r="W200" s="124" t="str">
        <f t="shared" si="16"/>
        <v/>
      </c>
      <c r="X200" s="85" t="str">
        <f t="shared" si="17"/>
        <v/>
      </c>
      <c r="Y200" s="127"/>
      <c r="Z200" s="65">
        <f t="shared" ref="Z200:Z207" si="21">IF(OR(B200&gt;"",C200&gt;"",E200&gt;0,F200&gt;0,G200&gt;"",H200&gt;0,K200&gt;0,L200&gt;0,M200&gt;"",N200&gt;"",Q200&gt;"",R200&gt;0,S200&gt;0,T200&gt;0,U200&gt;0,V200&gt;0,Y200&gt;0),1,0)</f>
        <v>0</v>
      </c>
      <c r="AA200" s="65">
        <f t="shared" si="18"/>
        <v>0</v>
      </c>
      <c r="AB200" s="65">
        <f t="shared" si="19"/>
        <v>0</v>
      </c>
      <c r="AD200" s="188" t="str">
        <f t="shared" ref="AD200:AD207" si="22">IF(OR(AND(OR(N200=AF$8,N200=AF$9,N200=AF$10,N200=AF$11,N200=AF$12,N200=AF$13,N200=AF$14,N200=AF$15,N200=AF$16,N200=AF$17,N200=AF$18,N200=AF$19,N200=AF$20,N200=AF$21,N200=AF$22,N200=AF$23,N200=AF$24,N200=AF$25,N200=AF$26,N200=AF$27,N200=AF$28,N200=AF$29,N200=AF$30,N200=AF$31,N200=AF$32,N200=AF$33,N200=AF$34,N200=AF$35,N200=AF$36,N200=AF$37,N200=AF$38,N200=AF$39,N200=AF$40,N200=AF$41,N200=AF$42,N200=AF$43,N200=AF$44,N200=AF$45,N200=AF$46,N200=AF$47,N200=AF$48,N200=AF$49,N200=AF$50,N200=AF$51,N200=AF$52,N200=AF$53,),Q200=AG$12),AND(OR(N200=AF$54,N200=AF$55,N200=AF$56,N200=AF$57,N200=AF$58,N200=AF$59,N200=AF$60,N200=AF$61,N200=AF$62,N200=AF$63,N200=AF$64), OR(Q200=AG$8,Q200=AG$9,Q200=AG$10)),AND(OR(N200=AF$65,N200=AF$66),Q200=AG$12),AND(N200=AF$67,Q200=AG$11)),1,IF(OR(N200="",Q200=""),"","Error"))</f>
        <v/>
      </c>
    </row>
    <row r="201" spans="1:30" x14ac:dyDescent="0.25">
      <c r="A201" s="66">
        <f t="shared" si="20"/>
        <v>194</v>
      </c>
      <c r="B201" s="69"/>
      <c r="C201" s="78"/>
      <c r="D201" s="66" t="e">
        <f>VLOOKUP(C201,'Measure&amp;Incentive Picklist'!E:J,2,FALSE)</f>
        <v>#N/A</v>
      </c>
      <c r="E201" s="79"/>
      <c r="F201" s="70"/>
      <c r="G201" s="216" t="str">
        <f>IF(B201="","",VLOOKUP(B201,'HVAC Picklist'!H$3:J$4,3,FALSE))</f>
        <v/>
      </c>
      <c r="H201" s="222"/>
      <c r="K201" s="70"/>
      <c r="L201" s="70"/>
      <c r="M201" s="70"/>
      <c r="N201" s="69"/>
      <c r="O201" s="65" t="e">
        <f>VLOOKUP(N201,'HVAC Picklist'!$A$2:$C$61,3,FALSE)</f>
        <v>#N/A</v>
      </c>
      <c r="P201" s="65" t="e">
        <f>VLOOKUP(N201,'HVAC Picklist'!$A$2:$D$61,4,FALSE)</f>
        <v>#N/A</v>
      </c>
      <c r="Q201" s="69"/>
      <c r="R201" s="78"/>
      <c r="S201" s="69"/>
      <c r="T201" s="69"/>
      <c r="U201" s="71"/>
      <c r="V201" s="71"/>
      <c r="W201" s="124" t="str">
        <f t="shared" ref="W201:W207" si="23">IF(C201="","",$U201+$V201)</f>
        <v/>
      </c>
      <c r="X201" s="85" t="str">
        <f t="shared" ref="X201:X207" si="24">IF(ISTEXT(C201),"Contact ConEd","")</f>
        <v/>
      </c>
      <c r="Y201" s="127"/>
      <c r="Z201" s="65">
        <f t="shared" si="21"/>
        <v>0</v>
      </c>
      <c r="AA201" s="65">
        <f t="shared" ref="AA201:AA207" si="25">IF(AND(BB201&gt;0,ISERROR(Z201)),1,0)</f>
        <v>0</v>
      </c>
      <c r="AB201" s="65">
        <f t="shared" ref="AB201:AB207" si="26">IF(ISERROR(W201),1,0)</f>
        <v>0</v>
      </c>
      <c r="AD201" s="188" t="str">
        <f t="shared" si="22"/>
        <v/>
      </c>
    </row>
    <row r="202" spans="1:30" x14ac:dyDescent="0.25">
      <c r="A202" s="66">
        <f t="shared" ref="A202:A207" si="27">A201+1</f>
        <v>195</v>
      </c>
      <c r="B202" s="69"/>
      <c r="C202" s="78"/>
      <c r="D202" s="66" t="e">
        <f>VLOOKUP(C202,'Measure&amp;Incentive Picklist'!E:J,2,FALSE)</f>
        <v>#N/A</v>
      </c>
      <c r="E202" s="79"/>
      <c r="F202" s="70"/>
      <c r="G202" s="216" t="str">
        <f>IF(B202="","",VLOOKUP(B202,'HVAC Picklist'!H$3:J$4,3,FALSE))</f>
        <v/>
      </c>
      <c r="H202" s="222"/>
      <c r="K202" s="70"/>
      <c r="L202" s="70"/>
      <c r="M202" s="70"/>
      <c r="N202" s="69"/>
      <c r="O202" s="65" t="e">
        <f>VLOOKUP(N202,'HVAC Picklist'!$A$2:$C$61,3,FALSE)</f>
        <v>#N/A</v>
      </c>
      <c r="P202" s="65" t="e">
        <f>VLOOKUP(N202,'HVAC Picklist'!$A$2:$D$61,4,FALSE)</f>
        <v>#N/A</v>
      </c>
      <c r="Q202" s="69"/>
      <c r="R202" s="78"/>
      <c r="S202" s="69"/>
      <c r="T202" s="69"/>
      <c r="U202" s="71"/>
      <c r="V202" s="71"/>
      <c r="W202" s="124" t="str">
        <f t="shared" si="23"/>
        <v/>
      </c>
      <c r="X202" s="85" t="str">
        <f t="shared" si="24"/>
        <v/>
      </c>
      <c r="Y202" s="127"/>
      <c r="Z202" s="65">
        <f t="shared" si="21"/>
        <v>0</v>
      </c>
      <c r="AA202" s="65">
        <f t="shared" si="25"/>
        <v>0</v>
      </c>
      <c r="AB202" s="65">
        <f t="shared" si="26"/>
        <v>0</v>
      </c>
      <c r="AD202" s="188" t="str">
        <f t="shared" si="22"/>
        <v/>
      </c>
    </row>
    <row r="203" spans="1:30" x14ac:dyDescent="0.25">
      <c r="A203" s="66">
        <f t="shared" si="27"/>
        <v>196</v>
      </c>
      <c r="B203" s="69"/>
      <c r="C203" s="78"/>
      <c r="D203" s="66" t="e">
        <f>VLOOKUP(C203,'Measure&amp;Incentive Picklist'!E:J,2,FALSE)</f>
        <v>#N/A</v>
      </c>
      <c r="E203" s="79"/>
      <c r="F203" s="70"/>
      <c r="G203" s="216" t="str">
        <f>IF(B203="","",VLOOKUP(B203,'HVAC Picklist'!H$3:J$4,3,FALSE))</f>
        <v/>
      </c>
      <c r="H203" s="222"/>
      <c r="K203" s="70"/>
      <c r="L203" s="70"/>
      <c r="M203" s="70"/>
      <c r="N203" s="69"/>
      <c r="O203" s="65" t="e">
        <f>VLOOKUP(N203,'HVAC Picklist'!$A$2:$C$61,3,FALSE)</f>
        <v>#N/A</v>
      </c>
      <c r="P203" s="65" t="e">
        <f>VLOOKUP(N203,'HVAC Picklist'!$A$2:$D$61,4,FALSE)</f>
        <v>#N/A</v>
      </c>
      <c r="Q203" s="69"/>
      <c r="R203" s="78"/>
      <c r="S203" s="69"/>
      <c r="T203" s="69"/>
      <c r="U203" s="71"/>
      <c r="V203" s="71"/>
      <c r="W203" s="124" t="str">
        <f t="shared" si="23"/>
        <v/>
      </c>
      <c r="X203" s="85" t="str">
        <f t="shared" si="24"/>
        <v/>
      </c>
      <c r="Y203" s="127"/>
      <c r="Z203" s="65">
        <f t="shared" si="21"/>
        <v>0</v>
      </c>
      <c r="AA203" s="65">
        <f t="shared" si="25"/>
        <v>0</v>
      </c>
      <c r="AB203" s="65">
        <f t="shared" si="26"/>
        <v>0</v>
      </c>
      <c r="AD203" s="188" t="str">
        <f t="shared" si="22"/>
        <v/>
      </c>
    </row>
    <row r="204" spans="1:30" x14ac:dyDescent="0.25">
      <c r="A204" s="66">
        <f t="shared" si="27"/>
        <v>197</v>
      </c>
      <c r="B204" s="69"/>
      <c r="C204" s="78"/>
      <c r="D204" s="66" t="e">
        <f>VLOOKUP(C204,'Measure&amp;Incentive Picklist'!E:J,2,FALSE)</f>
        <v>#N/A</v>
      </c>
      <c r="E204" s="79"/>
      <c r="F204" s="70"/>
      <c r="G204" s="216" t="str">
        <f>IF(B204="","",VLOOKUP(B204,'HVAC Picklist'!H$3:J$4,3,FALSE))</f>
        <v/>
      </c>
      <c r="H204" s="222"/>
      <c r="K204" s="70"/>
      <c r="L204" s="70"/>
      <c r="M204" s="70"/>
      <c r="N204" s="69"/>
      <c r="O204" s="65" t="e">
        <f>VLOOKUP(N204,'HVAC Picklist'!$A$2:$C$61,3,FALSE)</f>
        <v>#N/A</v>
      </c>
      <c r="P204" s="65" t="e">
        <f>VLOOKUP(N204,'HVAC Picklist'!$A$2:$D$61,4,FALSE)</f>
        <v>#N/A</v>
      </c>
      <c r="Q204" s="69"/>
      <c r="R204" s="78"/>
      <c r="S204" s="69"/>
      <c r="T204" s="69"/>
      <c r="U204" s="71"/>
      <c r="V204" s="71"/>
      <c r="W204" s="124" t="str">
        <f t="shared" si="23"/>
        <v/>
      </c>
      <c r="X204" s="85" t="str">
        <f t="shared" si="24"/>
        <v/>
      </c>
      <c r="Y204" s="127"/>
      <c r="Z204" s="65">
        <f t="shared" si="21"/>
        <v>0</v>
      </c>
      <c r="AA204" s="65">
        <f t="shared" si="25"/>
        <v>0</v>
      </c>
      <c r="AB204" s="65">
        <f t="shared" si="26"/>
        <v>0</v>
      </c>
      <c r="AD204" s="188" t="str">
        <f t="shared" si="22"/>
        <v/>
      </c>
    </row>
    <row r="205" spans="1:30" x14ac:dyDescent="0.25">
      <c r="A205" s="66">
        <f t="shared" si="27"/>
        <v>198</v>
      </c>
      <c r="B205" s="69"/>
      <c r="C205" s="78"/>
      <c r="D205" s="66" t="e">
        <f>VLOOKUP(C205,'Measure&amp;Incentive Picklist'!E:J,2,FALSE)</f>
        <v>#N/A</v>
      </c>
      <c r="E205" s="79"/>
      <c r="F205" s="70"/>
      <c r="G205" s="216" t="str">
        <f>IF(B205="","",VLOOKUP(B205,'HVAC Picklist'!H$3:J$4,3,FALSE))</f>
        <v/>
      </c>
      <c r="H205" s="222"/>
      <c r="K205" s="70"/>
      <c r="L205" s="70"/>
      <c r="M205" s="70"/>
      <c r="N205" s="69"/>
      <c r="O205" s="65" t="e">
        <f>VLOOKUP(N205,'HVAC Picklist'!$A$2:$C$61,3,FALSE)</f>
        <v>#N/A</v>
      </c>
      <c r="P205" s="65" t="e">
        <f>VLOOKUP(N205,'HVAC Picklist'!$A$2:$D$61,4,FALSE)</f>
        <v>#N/A</v>
      </c>
      <c r="Q205" s="69"/>
      <c r="R205" s="78"/>
      <c r="S205" s="69"/>
      <c r="T205" s="69"/>
      <c r="U205" s="71"/>
      <c r="V205" s="71"/>
      <c r="W205" s="124" t="str">
        <f t="shared" si="23"/>
        <v/>
      </c>
      <c r="X205" s="85" t="str">
        <f t="shared" si="24"/>
        <v/>
      </c>
      <c r="Y205" s="127"/>
      <c r="Z205" s="65">
        <f t="shared" si="21"/>
        <v>0</v>
      </c>
      <c r="AA205" s="65">
        <f t="shared" si="25"/>
        <v>0</v>
      </c>
      <c r="AB205" s="65">
        <f t="shared" si="26"/>
        <v>0</v>
      </c>
      <c r="AD205" s="188" t="str">
        <f t="shared" si="22"/>
        <v/>
      </c>
    </row>
    <row r="206" spans="1:30" x14ac:dyDescent="0.25">
      <c r="A206" s="66">
        <f t="shared" si="27"/>
        <v>199</v>
      </c>
      <c r="B206" s="69"/>
      <c r="C206" s="78"/>
      <c r="D206" s="66" t="e">
        <f>VLOOKUP(C206,'Measure&amp;Incentive Picklist'!E:J,2,FALSE)</f>
        <v>#N/A</v>
      </c>
      <c r="E206" s="79"/>
      <c r="F206" s="70"/>
      <c r="G206" s="216" t="str">
        <f>IF(B206="","",VLOOKUP(B206,'HVAC Picklist'!H$3:J$4,3,FALSE))</f>
        <v/>
      </c>
      <c r="H206" s="222"/>
      <c r="K206" s="70"/>
      <c r="L206" s="70"/>
      <c r="M206" s="70"/>
      <c r="N206" s="69"/>
      <c r="O206" s="65" t="e">
        <f>VLOOKUP(N206,'HVAC Picklist'!$A$2:$C$61,3,FALSE)</f>
        <v>#N/A</v>
      </c>
      <c r="P206" s="65" t="e">
        <f>VLOOKUP(N206,'HVAC Picklist'!$A$2:$D$61,4,FALSE)</f>
        <v>#N/A</v>
      </c>
      <c r="Q206" s="69"/>
      <c r="R206" s="78"/>
      <c r="S206" s="69"/>
      <c r="T206" s="69"/>
      <c r="U206" s="71"/>
      <c r="V206" s="71"/>
      <c r="W206" s="124" t="str">
        <f t="shared" si="23"/>
        <v/>
      </c>
      <c r="X206" s="85" t="str">
        <f t="shared" si="24"/>
        <v/>
      </c>
      <c r="Y206" s="127"/>
      <c r="Z206" s="65">
        <f t="shared" si="21"/>
        <v>0</v>
      </c>
      <c r="AA206" s="65">
        <f t="shared" si="25"/>
        <v>0</v>
      </c>
      <c r="AB206" s="65">
        <f t="shared" si="26"/>
        <v>0</v>
      </c>
      <c r="AD206" s="188" t="str">
        <f t="shared" si="22"/>
        <v/>
      </c>
    </row>
    <row r="207" spans="1:30" x14ac:dyDescent="0.25">
      <c r="A207" s="66">
        <f t="shared" si="27"/>
        <v>200</v>
      </c>
      <c r="B207" s="69"/>
      <c r="C207" s="78"/>
      <c r="D207" s="66" t="e">
        <f>VLOOKUP(C207,'Measure&amp;Incentive Picklist'!E:J,2,FALSE)</f>
        <v>#N/A</v>
      </c>
      <c r="E207" s="79"/>
      <c r="F207" s="70"/>
      <c r="G207" s="216" t="str">
        <f>IF(B207="","",VLOOKUP(B207,'HVAC Picklist'!H$3:J$4,3,FALSE))</f>
        <v/>
      </c>
      <c r="H207" s="222"/>
      <c r="K207" s="70"/>
      <c r="L207" s="70"/>
      <c r="M207" s="70"/>
      <c r="N207" s="69"/>
      <c r="O207" s="65" t="e">
        <f>VLOOKUP(N207,'HVAC Picklist'!$A$2:$C$61,3,FALSE)</f>
        <v>#N/A</v>
      </c>
      <c r="P207" s="65" t="e">
        <f>VLOOKUP(N207,'HVAC Picklist'!$A$2:$D$61,4,FALSE)</f>
        <v>#N/A</v>
      </c>
      <c r="Q207" s="69"/>
      <c r="R207" s="78"/>
      <c r="S207" s="69"/>
      <c r="T207" s="69"/>
      <c r="U207" s="71"/>
      <c r="V207" s="71"/>
      <c r="W207" s="124" t="str">
        <f t="shared" si="23"/>
        <v/>
      </c>
      <c r="X207" s="85" t="str">
        <f t="shared" si="24"/>
        <v/>
      </c>
      <c r="Y207" s="127"/>
      <c r="Z207" s="65">
        <f t="shared" si="21"/>
        <v>0</v>
      </c>
      <c r="AA207" s="65">
        <f t="shared" si="25"/>
        <v>0</v>
      </c>
      <c r="AB207" s="65">
        <f t="shared" si="26"/>
        <v>0</v>
      </c>
      <c r="AD207" s="188" t="str">
        <f t="shared" si="22"/>
        <v/>
      </c>
    </row>
    <row r="208" spans="1:30" x14ac:dyDescent="0.25">
      <c r="Z208" s="65">
        <f>SUM(Z8:Z207)</f>
        <v>0</v>
      </c>
      <c r="AA208" s="65">
        <f>SUM(AA8:AA207)</f>
        <v>0</v>
      </c>
      <c r="AB208" s="65">
        <f>SUM(AB8:AB207)</f>
        <v>0</v>
      </c>
      <c r="AD208" s="65">
        <f>COUNTIF(AD8:AD207,"Error")</f>
        <v>0</v>
      </c>
    </row>
  </sheetData>
  <sheetProtection algorithmName="SHA-512" hashValue="2r8fKvq+RwBa/M8Gt10PJ0Zpg2Xw5AUGcsm7pjUeVZnp8wd86X9C+6F+vYKb3K57H/85bir/ZCACNY75e1papQ==" saltValue="UNdaAs8ZyCaIuWgI+20MVg==" spinCount="100000" sheet="1" selectLockedCells="1" sort="0" autoFilter="0"/>
  <autoFilter ref="A6:Y32" xr:uid="{00000000-0009-0000-0000-00001A000000}"/>
  <mergeCells count="2">
    <mergeCell ref="A5:B5"/>
    <mergeCell ref="Z6:AA6"/>
  </mergeCells>
  <conditionalFormatting sqref="Y6 O1:P6">
    <cfRule type="containsErrors" dxfId="229" priority="65">
      <formula>ISERROR(O1)</formula>
    </cfRule>
  </conditionalFormatting>
  <conditionalFormatting sqref="O8:P1048576">
    <cfRule type="containsErrors" dxfId="228" priority="64">
      <formula>ISERROR(O8)</formula>
    </cfRule>
  </conditionalFormatting>
  <conditionalFormatting sqref="D8:D207">
    <cfRule type="containsErrors" dxfId="227" priority="63">
      <formula>ISERROR(D8)</formula>
    </cfRule>
  </conditionalFormatting>
  <conditionalFormatting sqref="E7">
    <cfRule type="containsErrors" dxfId="226" priority="62">
      <formula>ISERROR(E7)</formula>
    </cfRule>
  </conditionalFormatting>
  <conditionalFormatting sqref="O7">
    <cfRule type="containsErrors" dxfId="225" priority="61">
      <formula>ISERROR(O7)</formula>
    </cfRule>
  </conditionalFormatting>
  <conditionalFormatting sqref="D7">
    <cfRule type="containsErrors" dxfId="224" priority="60">
      <formula>ISERROR(D7)</formula>
    </cfRule>
  </conditionalFormatting>
  <conditionalFormatting sqref="P7">
    <cfRule type="containsErrors" dxfId="223" priority="55">
      <formula>ISERROR(P7)</formula>
    </cfRule>
  </conditionalFormatting>
  <conditionalFormatting sqref="Q8:Q207">
    <cfRule type="expression" dxfId="222" priority="36">
      <formula>AND(B8&gt;"",Q8="")</formula>
    </cfRule>
  </conditionalFormatting>
  <conditionalFormatting sqref="R8:R207">
    <cfRule type="expression" dxfId="221" priority="31">
      <formula>AND(B8&gt;"", R8="")</formula>
    </cfRule>
  </conditionalFormatting>
  <conditionalFormatting sqref="C8:C207">
    <cfRule type="expression" dxfId="220" priority="29">
      <formula>AND(B8&gt;"",C8="")</formula>
    </cfRule>
  </conditionalFormatting>
  <conditionalFormatting sqref="E8:E207">
    <cfRule type="expression" dxfId="219" priority="27">
      <formula>AND(B8&gt;"",E8="")</formula>
    </cfRule>
  </conditionalFormatting>
  <conditionalFormatting sqref="F8:F207">
    <cfRule type="expression" dxfId="218" priority="26">
      <formula>AND(B8&gt;"",F8="")</formula>
    </cfRule>
  </conditionalFormatting>
  <conditionalFormatting sqref="K8:K207">
    <cfRule type="expression" dxfId="217" priority="24">
      <formula>AND(B8&gt;"",K8="")</formula>
    </cfRule>
  </conditionalFormatting>
  <conditionalFormatting sqref="L8:L207">
    <cfRule type="expression" dxfId="216" priority="23">
      <formula>AND(B8&gt;"",L8="")</formula>
    </cfRule>
  </conditionalFormatting>
  <conditionalFormatting sqref="M8:M207">
    <cfRule type="expression" dxfId="215" priority="22">
      <formula>AND(B8&gt;"",M8="")</formula>
    </cfRule>
  </conditionalFormatting>
  <conditionalFormatting sqref="N8:N207">
    <cfRule type="expression" dxfId="214" priority="3">
      <formula>AD8="Error"</formula>
    </cfRule>
    <cfRule type="expression" dxfId="213" priority="21">
      <formula>AND(B8&gt;"",N8="")</formula>
    </cfRule>
  </conditionalFormatting>
  <conditionalFormatting sqref="S8:S207">
    <cfRule type="expression" dxfId="212" priority="20">
      <formula>AND(B8&gt;"",S8="")</formula>
    </cfRule>
  </conditionalFormatting>
  <conditionalFormatting sqref="T8:T207">
    <cfRule type="expression" dxfId="211" priority="19">
      <formula>AND(B8&gt;"",T8="")</formula>
    </cfRule>
  </conditionalFormatting>
  <conditionalFormatting sqref="U8:U207">
    <cfRule type="expression" dxfId="210" priority="18">
      <formula>AND(B8&gt;"",U8="")</formula>
    </cfRule>
  </conditionalFormatting>
  <conditionalFormatting sqref="V8:V207">
    <cfRule type="expression" dxfId="209" priority="17">
      <formula>AND(B8&gt;"",V8="")</formula>
    </cfRule>
  </conditionalFormatting>
  <conditionalFormatting sqref="H8:H207">
    <cfRule type="expression" dxfId="208" priority="16">
      <formula>AND(B8&gt;0,H8="")</formula>
    </cfRule>
  </conditionalFormatting>
  <conditionalFormatting sqref="D5">
    <cfRule type="containsErrors" dxfId="207" priority="15">
      <formula>ISERROR(D5)</formula>
    </cfRule>
  </conditionalFormatting>
  <conditionalFormatting sqref="W8:W207">
    <cfRule type="expression" dxfId="206" priority="4">
      <formula>W8="Tool is outdated"</formula>
    </cfRule>
    <cfRule type="containsErrors" dxfId="205" priority="11">
      <formula>ISERROR(W8)</formula>
    </cfRule>
  </conditionalFormatting>
  <conditionalFormatting sqref="I7:J7">
    <cfRule type="containsErrors" dxfId="204" priority="8">
      <formula>ISERROR(I7)</formula>
    </cfRule>
  </conditionalFormatting>
  <conditionalFormatting sqref="G7">
    <cfRule type="containsErrors" dxfId="203" priority="7">
      <formula>ISERROR(G7)</formula>
    </cfRule>
  </conditionalFormatting>
  <conditionalFormatting sqref="X8:X207">
    <cfRule type="expression" dxfId="202" priority="5">
      <formula>X8="Tool is outdated"</formula>
    </cfRule>
    <cfRule type="containsErrors" dxfId="201" priority="906">
      <formula>ISERROR(X8)</formula>
    </cfRule>
  </conditionalFormatting>
  <conditionalFormatting sqref="E5">
    <cfRule type="expression" dxfId="200" priority="1">
      <formula>E5="Error in HVAC type - please correct"</formula>
    </cfRule>
    <cfRule type="expression" dxfId="199" priority="2">
      <formula>E5="Error in Project Costs - please correct"</formula>
    </cfRule>
  </conditionalFormatting>
  <dataValidations count="4">
    <dataValidation type="list" allowBlank="1" showInputMessage="1" showErrorMessage="1" sqref="Q7:R207" xr:uid="{00000000-0002-0000-1A00-000000000000}">
      <formula1>INDIRECT(O7)</formula1>
    </dataValidation>
    <dataValidation type="list" allowBlank="1" showInputMessage="1" showErrorMessage="1" sqref="C7:C207" xr:uid="{00000000-0002-0000-1A00-000001000000}">
      <formula1>INDIRECT(B7)</formula1>
    </dataValidation>
    <dataValidation type="list" allowBlank="1" showInputMessage="1" showErrorMessage="1" sqref="G7" xr:uid="{00000000-0002-0000-1A00-000002000000}">
      <formula1>$AH$8:$AH$9</formula1>
    </dataValidation>
    <dataValidation type="textLength" operator="lessThanOrEqual" allowBlank="1" showInputMessage="1" showErrorMessage="1" errorTitle="Maximum Character Limit" error="Please enter less than 50 characters. " sqref="T8:T207" xr:uid="{00000000-0002-0000-1A00-000003000000}">
      <formula1>50</formula1>
    </dataValidation>
  </dataValidations>
  <hyperlinks>
    <hyperlink ref="A5:B5" location="'Project Summary'!B9" display="Back to Project Summary" xr:uid="{E210F792-8303-4433-89B1-B7CFA7000476}"/>
  </hyperlinks>
  <pageMargins left="0.7" right="0.7" top="0.75" bottom="0.75" header="0.3" footer="0.3"/>
  <pageSetup orientation="portrait" r:id="rId1"/>
  <headerFooter>
    <oddFooter>&amp;C_x000D_&amp;1#&amp;"Calibri"&amp;22&amp;K0073CF INTERNAL</oddFooter>
  </headerFooter>
  <ignoredErrors>
    <ignoredError sqref="D8" evalError="1"/>
  </ignoredErrors>
  <extLst>
    <ext xmlns:x14="http://schemas.microsoft.com/office/spreadsheetml/2009/9/main" uri="{78C0D931-6437-407d-A8EE-F0AAD7539E65}">
      <x14:conditionalFormattings>
        <x14:conditionalFormatting xmlns:xm="http://schemas.microsoft.com/office/excel/2006/main">
          <x14:cfRule type="containsErrors" priority="59" id="{35A58DDA-41A2-4749-B61F-630843D23EE5}">
            <xm:f>ISERROR('Unitary Air Conditioner'!W1)</xm:f>
            <x14:dxf>
              <font>
                <color theme="0"/>
              </font>
            </x14:dxf>
          </x14:cfRule>
          <xm:sqref>X1:X3 X1048575:X1048576</xm:sqref>
        </x14:conditionalFormatting>
        <x14:conditionalFormatting xmlns:xm="http://schemas.microsoft.com/office/excel/2006/main">
          <x14:cfRule type="containsErrors" priority="49" id="{31047FCA-141B-4AE5-A4A9-BF35703EF2C7}">
            <xm:f>ISERROR('One for One Replacements'!W6)</xm:f>
            <x14:dxf>
              <font>
                <color theme="0"/>
              </font>
            </x14:dxf>
          </x14:cfRule>
          <xm:sqref>S6:T6</xm:sqref>
        </x14:conditionalFormatting>
        <x14:conditionalFormatting xmlns:xm="http://schemas.microsoft.com/office/excel/2006/main">
          <x14:cfRule type="containsErrors" priority="47" id="{97957081-F241-47BD-9DC2-23A1D1AEEDC7}">
            <xm:f>ISERROR('https://consolidatededison.sharepoint.com/Users/GolinoC/Desktop/coned/corp/Users/smithna/AppData/Local/Temp/[Con Edison CI Gas Tool v1.2.xlsx]Pre Rinse Spray Valve'!#REF!)</xm:f>
            <x14:dxf>
              <font>
                <color theme="0"/>
              </font>
            </x14:dxf>
          </x14:cfRule>
          <xm:sqref>S5:U5</xm:sqref>
        </x14:conditionalFormatting>
        <x14:conditionalFormatting xmlns:xm="http://schemas.microsoft.com/office/excel/2006/main">
          <x14:cfRule type="containsErrors" priority="129" id="{31047FCA-141B-4AE5-A4A9-BF35703EF2C7}">
            <xm:f>ISERROR('One for One Replacements'!Z6)</xm:f>
            <x14:dxf>
              <font>
                <color theme="0"/>
              </font>
            </x14:dxf>
          </x14:cfRule>
          <xm:sqref>U6:V6</xm:sqref>
        </x14:conditionalFormatting>
        <x14:conditionalFormatting xmlns:xm="http://schemas.microsoft.com/office/excel/2006/main">
          <x14:cfRule type="containsErrors" priority="2229" id="{31047FCA-141B-4AE5-A4A9-BF35703EF2C7}">
            <xm:f>ISERROR('One for One Replacements'!AD6)</xm:f>
            <x14:dxf>
              <font>
                <color theme="0"/>
              </font>
            </x14:dxf>
          </x14:cfRule>
          <xm:sqref>W6</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1A00-000004000000}">
          <x14:formula1>
            <xm:f>'HVAC Picklist'!$A$2:$A$61</xm:f>
          </x14:formula1>
          <xm:sqref>N7:N207</xm:sqref>
        </x14:dataValidation>
        <x14:dataValidation type="list" allowBlank="1" showInputMessage="1" showErrorMessage="1" xr:uid="{00000000-0002-0000-1A00-000005000000}">
          <x14:formula1>
            <xm:f>'HVAC Picklist'!$I$3:$I$4</xm:f>
          </x14:formula1>
          <xm:sqref>B7</xm:sqref>
        </x14:dataValidation>
        <x14:dataValidation type="list" allowBlank="1" showInputMessage="1" showErrorMessage="1" xr:uid="{00000000-0002-0000-1A00-000006000000}">
          <x14:formula1>
            <xm:f>'HVAC Picklist'!$H$3:$H$4</xm:f>
          </x14:formula1>
          <xm:sqref>B8:B207</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4"/>
  <dimension ref="A1:V33"/>
  <sheetViews>
    <sheetView topLeftCell="A13" zoomScaleNormal="100" workbookViewId="0">
      <selection activeCell="A33" sqref="A33"/>
    </sheetView>
  </sheetViews>
  <sheetFormatPr defaultColWidth="8.85546875" defaultRowHeight="15" x14ac:dyDescent="0.25"/>
  <cols>
    <col min="1" max="1" width="33.5703125" style="304" bestFit="1" customWidth="1"/>
    <col min="2" max="16384" width="8.85546875" style="304"/>
  </cols>
  <sheetData>
    <row r="1" spans="1:22" s="456" customFormat="1" ht="33.75" customHeight="1" x14ac:dyDescent="0.25">
      <c r="A1" s="452" t="str">
        <f>"Version "&amp;TEXT('Project Summary'!B46,"00.0")&amp;" Electric Tool"</f>
        <v>Version 24.0 Electric Tool</v>
      </c>
      <c r="B1" s="453" t="str">
        <f>"Effective "&amp;TEXT('Project Summary'!B47,"MM/DD/YYYY")</f>
        <v>Effective 01/01/2024</v>
      </c>
      <c r="C1" s="454"/>
      <c r="D1" s="455"/>
      <c r="E1" s="455"/>
      <c r="F1" s="455"/>
      <c r="G1" s="455"/>
      <c r="H1" s="455"/>
      <c r="I1" s="455"/>
      <c r="J1" s="455"/>
      <c r="K1" s="455"/>
      <c r="L1" s="455"/>
      <c r="M1" s="455"/>
      <c r="N1" s="455"/>
      <c r="O1" s="455"/>
      <c r="P1" s="455"/>
      <c r="Q1" s="455"/>
      <c r="R1" s="455"/>
      <c r="S1" s="455"/>
      <c r="T1" s="455"/>
      <c r="U1" s="455"/>
      <c r="V1" s="455"/>
    </row>
    <row r="2" spans="1:22" s="456" customFormat="1" ht="33.75" customHeight="1" x14ac:dyDescent="0.25">
      <c r="A2" s="452"/>
      <c r="B2" s="453"/>
      <c r="C2" s="454"/>
      <c r="D2" s="455"/>
      <c r="E2" s="455"/>
      <c r="F2" s="455"/>
      <c r="G2" s="455"/>
      <c r="H2" s="455"/>
      <c r="I2" s="455"/>
      <c r="J2" s="455"/>
      <c r="K2" s="455"/>
      <c r="L2" s="455"/>
      <c r="M2" s="455"/>
      <c r="N2" s="455"/>
      <c r="O2" s="455"/>
      <c r="P2" s="455"/>
      <c r="Q2" s="455"/>
      <c r="R2" s="455"/>
      <c r="S2" s="455"/>
      <c r="T2" s="455"/>
      <c r="U2" s="455"/>
      <c r="V2" s="455"/>
    </row>
    <row r="3" spans="1:22" s="456" customFormat="1" ht="33.75" customHeight="1" x14ac:dyDescent="0.25">
      <c r="A3" s="452" t="s">
        <v>102</v>
      </c>
      <c r="B3" s="457"/>
    </row>
    <row r="4" spans="1:22" s="456" customFormat="1" x14ac:dyDescent="0.25">
      <c r="A4" s="457" t="s">
        <v>96</v>
      </c>
      <c r="B4" s="458" t="s">
        <v>97</v>
      </c>
      <c r="C4" s="455"/>
      <c r="D4" s="455"/>
      <c r="E4" s="455"/>
      <c r="F4" s="455"/>
      <c r="G4" s="455"/>
      <c r="H4" s="455"/>
      <c r="I4" s="455"/>
      <c r="J4" s="455"/>
      <c r="K4" s="455"/>
      <c r="L4" s="455"/>
      <c r="M4" s="455"/>
      <c r="N4" s="455"/>
      <c r="O4" s="455"/>
      <c r="P4" s="455"/>
      <c r="Q4" s="455"/>
      <c r="R4" s="455"/>
      <c r="S4" s="455"/>
      <c r="T4" s="455"/>
      <c r="U4" s="455"/>
      <c r="V4" s="455"/>
    </row>
    <row r="5" spans="1:22" s="456" customFormat="1" ht="90" x14ac:dyDescent="0.25">
      <c r="A5" s="459" t="s">
        <v>1231</v>
      </c>
      <c r="B5" s="533" t="s">
        <v>1232</v>
      </c>
      <c r="C5" s="533"/>
      <c r="D5" s="533"/>
      <c r="E5" s="533"/>
      <c r="F5" s="533"/>
      <c r="G5" s="533"/>
      <c r="H5" s="533"/>
      <c r="I5" s="533"/>
      <c r="J5" s="533"/>
      <c r="K5" s="533"/>
      <c r="L5" s="533"/>
      <c r="M5" s="533"/>
      <c r="N5" s="533"/>
      <c r="O5" s="533"/>
      <c r="P5" s="533"/>
      <c r="Q5" s="533"/>
      <c r="R5" s="533"/>
      <c r="S5" s="533"/>
      <c r="T5" s="533"/>
      <c r="U5" s="533"/>
      <c r="V5" s="534"/>
    </row>
    <row r="6" spans="1:22" s="456" customFormat="1" x14ac:dyDescent="0.25">
      <c r="A6" s="459" t="s">
        <v>55</v>
      </c>
      <c r="B6" s="533" t="s">
        <v>103</v>
      </c>
      <c r="C6" s="533"/>
      <c r="D6" s="533"/>
      <c r="E6" s="533"/>
      <c r="F6" s="533"/>
      <c r="G6" s="533"/>
      <c r="H6" s="533"/>
      <c r="I6" s="533"/>
      <c r="J6" s="533"/>
      <c r="K6" s="533"/>
      <c r="L6" s="533"/>
      <c r="M6" s="533"/>
      <c r="N6" s="533"/>
      <c r="O6" s="533"/>
      <c r="P6" s="533"/>
      <c r="Q6" s="533"/>
      <c r="R6" s="533"/>
      <c r="S6" s="533"/>
      <c r="T6" s="533"/>
      <c r="U6" s="533"/>
      <c r="V6" s="534"/>
    </row>
    <row r="7" spans="1:22" s="456" customFormat="1" ht="13.5" customHeight="1" x14ac:dyDescent="0.25">
      <c r="A7" s="460"/>
      <c r="B7" s="460"/>
      <c r="C7" s="460"/>
      <c r="D7" s="460"/>
      <c r="E7" s="460"/>
      <c r="F7" s="460"/>
      <c r="G7" s="460"/>
      <c r="H7" s="460"/>
      <c r="I7" s="460"/>
      <c r="J7" s="460"/>
      <c r="K7" s="460"/>
      <c r="L7" s="460"/>
      <c r="M7" s="460"/>
      <c r="N7" s="460"/>
      <c r="O7" s="460"/>
      <c r="P7" s="460"/>
      <c r="Q7" s="460"/>
      <c r="R7" s="460"/>
      <c r="S7" s="460"/>
      <c r="T7" s="460"/>
      <c r="U7" s="460"/>
      <c r="V7" s="460"/>
    </row>
    <row r="8" spans="1:22" s="456" customFormat="1" ht="33.75" customHeight="1" x14ac:dyDescent="0.25">
      <c r="A8" s="452" t="s">
        <v>102</v>
      </c>
      <c r="B8" s="457"/>
    </row>
    <row r="9" spans="1:22" s="456" customFormat="1" x14ac:dyDescent="0.25">
      <c r="A9" s="457" t="s">
        <v>96</v>
      </c>
      <c r="B9" s="458" t="s">
        <v>97</v>
      </c>
      <c r="C9" s="455"/>
      <c r="D9" s="455"/>
      <c r="E9" s="455"/>
      <c r="F9" s="455"/>
      <c r="G9" s="455"/>
      <c r="H9" s="455"/>
      <c r="I9" s="455"/>
      <c r="J9" s="455"/>
      <c r="K9" s="455"/>
      <c r="L9" s="455"/>
      <c r="M9" s="455"/>
      <c r="N9" s="455"/>
      <c r="O9" s="455"/>
      <c r="P9" s="455"/>
      <c r="Q9" s="455"/>
      <c r="R9" s="455"/>
      <c r="S9" s="455"/>
      <c r="T9" s="455"/>
      <c r="U9" s="455"/>
      <c r="V9" s="455"/>
    </row>
    <row r="10" spans="1:22" s="456" customFormat="1" ht="14.45" customHeight="1" x14ac:dyDescent="0.25">
      <c r="A10" s="459" t="s">
        <v>98</v>
      </c>
      <c r="B10" s="533" t="s">
        <v>99</v>
      </c>
      <c r="C10" s="533"/>
      <c r="D10" s="533"/>
      <c r="E10" s="533"/>
      <c r="F10" s="533"/>
      <c r="G10" s="533"/>
      <c r="H10" s="533"/>
      <c r="I10" s="533"/>
      <c r="J10" s="533"/>
      <c r="K10" s="533"/>
      <c r="L10" s="533"/>
      <c r="M10" s="533"/>
      <c r="N10" s="533"/>
      <c r="O10" s="533"/>
      <c r="P10" s="533"/>
      <c r="Q10" s="533"/>
      <c r="R10" s="533"/>
      <c r="S10" s="533"/>
      <c r="T10" s="533"/>
      <c r="U10" s="533"/>
      <c r="V10" s="534"/>
    </row>
    <row r="11" spans="1:22" s="456" customFormat="1" ht="43.5" customHeight="1" x14ac:dyDescent="0.25">
      <c r="A11" s="459" t="s">
        <v>100</v>
      </c>
      <c r="B11" s="533" t="s">
        <v>101</v>
      </c>
      <c r="C11" s="533"/>
      <c r="D11" s="533"/>
      <c r="E11" s="533"/>
      <c r="F11" s="533"/>
      <c r="G11" s="533"/>
      <c r="H11" s="533"/>
      <c r="I11" s="533"/>
      <c r="J11" s="533"/>
      <c r="K11" s="533"/>
      <c r="L11" s="533"/>
      <c r="M11" s="533"/>
      <c r="N11" s="533"/>
      <c r="O11" s="533"/>
      <c r="P11" s="533"/>
      <c r="Q11" s="533"/>
      <c r="R11" s="533"/>
      <c r="S11" s="533"/>
      <c r="T11" s="533"/>
      <c r="U11" s="533"/>
      <c r="V11" s="534"/>
    </row>
    <row r="12" spans="1:22" x14ac:dyDescent="0.25">
      <c r="A12" s="389"/>
      <c r="B12" s="536"/>
      <c r="C12" s="536"/>
      <c r="D12" s="536"/>
      <c r="E12" s="536"/>
      <c r="F12" s="536"/>
      <c r="G12" s="536"/>
      <c r="H12" s="536"/>
      <c r="I12" s="536"/>
      <c r="J12" s="536"/>
      <c r="K12" s="536"/>
      <c r="L12" s="536"/>
      <c r="M12" s="536"/>
      <c r="N12" s="536"/>
      <c r="O12" s="536"/>
      <c r="P12" s="536"/>
      <c r="Q12" s="536"/>
      <c r="R12" s="536"/>
      <c r="S12" s="536"/>
      <c r="T12" s="536"/>
      <c r="U12" s="536"/>
      <c r="V12" s="537"/>
    </row>
    <row r="13" spans="1:22" x14ac:dyDescent="0.25">
      <c r="A13" s="361"/>
      <c r="B13" s="535"/>
      <c r="C13" s="535"/>
      <c r="D13" s="535"/>
      <c r="E13" s="535"/>
      <c r="F13" s="535"/>
      <c r="G13" s="535"/>
      <c r="H13" s="535"/>
      <c r="I13" s="535"/>
      <c r="J13" s="535"/>
      <c r="K13" s="535"/>
      <c r="L13" s="535"/>
      <c r="M13" s="535"/>
      <c r="N13" s="535"/>
      <c r="O13" s="535"/>
      <c r="P13" s="535"/>
      <c r="Q13" s="535"/>
      <c r="R13" s="535"/>
      <c r="S13" s="535"/>
      <c r="T13" s="535"/>
      <c r="U13" s="535"/>
      <c r="V13" s="535"/>
    </row>
    <row r="14" spans="1:22" s="456" customFormat="1" ht="13.5" customHeight="1" x14ac:dyDescent="0.25">
      <c r="A14" s="460"/>
      <c r="B14" s="460"/>
      <c r="C14" s="460"/>
      <c r="D14" s="460"/>
      <c r="E14" s="460"/>
      <c r="F14" s="460"/>
      <c r="G14" s="460"/>
      <c r="H14" s="460"/>
      <c r="I14" s="460"/>
      <c r="J14" s="460"/>
      <c r="K14" s="460"/>
      <c r="L14" s="460"/>
      <c r="M14" s="460"/>
      <c r="N14" s="460"/>
      <c r="O14" s="460"/>
      <c r="P14" s="460"/>
      <c r="Q14" s="460"/>
      <c r="R14" s="460"/>
      <c r="S14" s="460"/>
      <c r="T14" s="460"/>
      <c r="U14" s="460"/>
      <c r="V14" s="460"/>
    </row>
    <row r="15" spans="1:22" s="456" customFormat="1" ht="33.75" customHeight="1" x14ac:dyDescent="0.25">
      <c r="A15" s="452" t="s">
        <v>1233</v>
      </c>
      <c r="B15" s="457"/>
    </row>
    <row r="16" spans="1:22" s="456" customFormat="1" x14ac:dyDescent="0.25">
      <c r="A16" s="457" t="s">
        <v>96</v>
      </c>
      <c r="B16" s="458" t="s">
        <v>97</v>
      </c>
      <c r="C16" s="455"/>
      <c r="D16" s="455"/>
      <c r="E16" s="455"/>
      <c r="F16" s="455"/>
      <c r="G16" s="455"/>
      <c r="H16" s="455"/>
      <c r="I16" s="455"/>
      <c r="J16" s="455"/>
      <c r="K16" s="455"/>
      <c r="L16" s="455"/>
      <c r="M16" s="455"/>
      <c r="N16" s="455"/>
      <c r="O16" s="455"/>
      <c r="P16" s="455"/>
      <c r="Q16" s="455"/>
      <c r="R16" s="455"/>
      <c r="S16" s="455"/>
      <c r="T16" s="455"/>
      <c r="U16" s="455"/>
      <c r="V16" s="455"/>
    </row>
    <row r="17" spans="1:22" s="456" customFormat="1" ht="51" customHeight="1" x14ac:dyDescent="0.25">
      <c r="A17" s="491" t="s">
        <v>1234</v>
      </c>
      <c r="B17" s="533" t="s">
        <v>1235</v>
      </c>
      <c r="C17" s="533"/>
      <c r="D17" s="533"/>
      <c r="E17" s="533"/>
      <c r="F17" s="533"/>
      <c r="G17" s="533"/>
      <c r="H17" s="533"/>
      <c r="I17" s="533"/>
      <c r="J17" s="533"/>
      <c r="K17" s="533"/>
      <c r="L17" s="533"/>
      <c r="M17" s="533"/>
      <c r="N17" s="533"/>
      <c r="O17" s="533"/>
      <c r="P17" s="533"/>
      <c r="Q17" s="533"/>
      <c r="R17" s="533"/>
      <c r="S17" s="533"/>
      <c r="T17" s="533"/>
      <c r="U17" s="533"/>
      <c r="V17" s="534"/>
    </row>
    <row r="18" spans="1:22" s="456" customFormat="1" x14ac:dyDescent="0.25">
      <c r="A18" s="459"/>
      <c r="B18" s="531"/>
      <c r="C18" s="532"/>
      <c r="D18" s="532"/>
      <c r="E18" s="532"/>
      <c r="F18" s="532"/>
      <c r="G18" s="532"/>
      <c r="H18" s="532"/>
      <c r="I18" s="532"/>
      <c r="J18" s="532"/>
      <c r="K18" s="532"/>
      <c r="L18" s="532"/>
      <c r="M18" s="532"/>
      <c r="N18" s="532"/>
      <c r="O18" s="532"/>
      <c r="P18" s="532"/>
      <c r="Q18" s="532"/>
      <c r="R18" s="532"/>
      <c r="S18" s="532"/>
      <c r="T18" s="532"/>
      <c r="U18" s="532"/>
      <c r="V18" s="532"/>
    </row>
    <row r="19" spans="1:22" s="456" customFormat="1" ht="13.5" customHeight="1" x14ac:dyDescent="0.25">
      <c r="A19" s="460"/>
      <c r="B19" s="460"/>
      <c r="C19" s="460"/>
      <c r="D19" s="460"/>
      <c r="E19" s="460"/>
      <c r="F19" s="460"/>
      <c r="G19" s="460"/>
      <c r="H19" s="460"/>
      <c r="I19" s="460"/>
      <c r="J19" s="460"/>
      <c r="K19" s="460"/>
      <c r="L19" s="460"/>
      <c r="M19" s="460"/>
      <c r="N19" s="460"/>
      <c r="O19" s="460"/>
      <c r="P19" s="460"/>
      <c r="Q19" s="460"/>
      <c r="R19" s="460"/>
      <c r="S19" s="460"/>
      <c r="T19" s="460"/>
      <c r="U19" s="460"/>
      <c r="V19" s="460"/>
    </row>
    <row r="20" spans="1:22" s="456" customFormat="1" ht="33.75" customHeight="1" x14ac:dyDescent="0.25">
      <c r="A20" s="452" t="s">
        <v>1239</v>
      </c>
      <c r="B20" s="457"/>
    </row>
    <row r="21" spans="1:22" s="456" customFormat="1" x14ac:dyDescent="0.25">
      <c r="A21" s="457" t="s">
        <v>96</v>
      </c>
      <c r="B21" s="458" t="s">
        <v>97</v>
      </c>
      <c r="C21" s="455"/>
      <c r="D21" s="455"/>
      <c r="E21" s="455"/>
      <c r="F21" s="455"/>
      <c r="G21" s="455"/>
      <c r="H21" s="455"/>
      <c r="I21" s="455"/>
      <c r="J21" s="455"/>
      <c r="K21" s="455"/>
      <c r="L21" s="455"/>
      <c r="M21" s="455"/>
      <c r="N21" s="455"/>
      <c r="O21" s="455"/>
      <c r="P21" s="455"/>
      <c r="Q21" s="455"/>
      <c r="R21" s="455"/>
      <c r="S21" s="455"/>
      <c r="T21" s="455"/>
      <c r="U21" s="455"/>
      <c r="V21" s="455"/>
    </row>
    <row r="22" spans="1:22" s="456" customFormat="1" x14ac:dyDescent="0.25">
      <c r="A22" s="491" t="s">
        <v>1071</v>
      </c>
      <c r="B22" s="533" t="s">
        <v>1241</v>
      </c>
      <c r="C22" s="533"/>
      <c r="D22" s="533"/>
      <c r="E22" s="533"/>
      <c r="F22" s="533"/>
      <c r="G22" s="533"/>
      <c r="H22" s="533"/>
      <c r="I22" s="533"/>
      <c r="J22" s="533"/>
      <c r="K22" s="533"/>
      <c r="L22" s="533"/>
      <c r="M22" s="533"/>
      <c r="N22" s="533"/>
      <c r="O22" s="533"/>
      <c r="P22" s="533"/>
      <c r="Q22" s="533"/>
      <c r="R22" s="533"/>
      <c r="S22" s="533"/>
      <c r="T22" s="533"/>
      <c r="U22" s="533"/>
      <c r="V22" s="534"/>
    </row>
    <row r="23" spans="1:22" s="456" customFormat="1" x14ac:dyDescent="0.25">
      <c r="A23" s="491" t="s">
        <v>1240</v>
      </c>
      <c r="B23" s="533" t="s">
        <v>1241</v>
      </c>
      <c r="C23" s="533"/>
      <c r="D23" s="533"/>
      <c r="E23" s="533"/>
      <c r="F23" s="533"/>
      <c r="G23" s="533"/>
      <c r="H23" s="533"/>
      <c r="I23" s="533"/>
      <c r="J23" s="533"/>
      <c r="K23" s="533"/>
      <c r="L23" s="533"/>
      <c r="M23" s="533"/>
      <c r="N23" s="533"/>
      <c r="O23" s="533"/>
      <c r="P23" s="533"/>
      <c r="Q23" s="533"/>
      <c r="R23" s="533"/>
      <c r="S23" s="533"/>
      <c r="T23" s="533"/>
      <c r="U23" s="533"/>
      <c r="V23" s="534"/>
    </row>
    <row r="24" spans="1:22" s="456" customFormat="1" x14ac:dyDescent="0.25">
      <c r="A24" s="491" t="s">
        <v>1007</v>
      </c>
      <c r="B24" s="533" t="s">
        <v>1242</v>
      </c>
      <c r="C24" s="533"/>
      <c r="D24" s="533"/>
      <c r="E24" s="533"/>
      <c r="F24" s="533"/>
      <c r="G24" s="533"/>
      <c r="H24" s="533"/>
      <c r="I24" s="533"/>
      <c r="J24" s="533"/>
      <c r="K24" s="533"/>
      <c r="L24" s="533"/>
      <c r="M24" s="533"/>
      <c r="N24" s="533"/>
      <c r="O24" s="533"/>
      <c r="P24" s="533"/>
      <c r="Q24" s="533"/>
      <c r="R24" s="533"/>
      <c r="S24" s="533"/>
      <c r="T24" s="533"/>
      <c r="U24" s="533"/>
      <c r="V24" s="534"/>
    </row>
    <row r="25" spans="1:22" s="456" customFormat="1" x14ac:dyDescent="0.25">
      <c r="A25" s="460"/>
      <c r="B25" s="460"/>
      <c r="C25" s="460"/>
      <c r="D25" s="460"/>
      <c r="E25" s="460"/>
      <c r="F25" s="460"/>
      <c r="G25" s="460"/>
      <c r="H25" s="460"/>
      <c r="I25" s="460"/>
      <c r="J25" s="460"/>
      <c r="K25" s="460"/>
      <c r="L25" s="460"/>
      <c r="M25" s="460"/>
      <c r="N25" s="460"/>
      <c r="O25" s="460"/>
      <c r="P25" s="460"/>
      <c r="Q25" s="460"/>
      <c r="R25" s="460"/>
      <c r="S25" s="460"/>
      <c r="T25" s="460"/>
      <c r="U25" s="460"/>
      <c r="V25" s="460"/>
    </row>
    <row r="26" spans="1:22" s="456" customFormat="1" ht="33.75" customHeight="1" x14ac:dyDescent="0.25">
      <c r="A26" s="452" t="s">
        <v>1244</v>
      </c>
      <c r="B26" s="457"/>
    </row>
    <row r="27" spans="1:22" s="456" customFormat="1" x14ac:dyDescent="0.25">
      <c r="A27" s="457" t="s">
        <v>96</v>
      </c>
      <c r="B27" s="458" t="s">
        <v>97</v>
      </c>
      <c r="C27" s="455"/>
      <c r="D27" s="455"/>
      <c r="E27" s="455"/>
      <c r="F27" s="455"/>
      <c r="G27" s="455"/>
      <c r="H27" s="455"/>
      <c r="I27" s="455"/>
      <c r="J27" s="455"/>
      <c r="K27" s="455"/>
      <c r="L27" s="455"/>
      <c r="M27" s="455"/>
      <c r="N27" s="455"/>
      <c r="O27" s="455"/>
      <c r="P27" s="455"/>
      <c r="Q27" s="455"/>
      <c r="R27" s="455"/>
      <c r="S27" s="455"/>
      <c r="T27" s="455"/>
      <c r="U27" s="455"/>
      <c r="V27" s="455"/>
    </row>
    <row r="28" spans="1:22" s="456" customFormat="1" x14ac:dyDescent="0.25">
      <c r="A28" s="491" t="s">
        <v>1245</v>
      </c>
      <c r="B28" s="533" t="s">
        <v>1246</v>
      </c>
      <c r="C28" s="533"/>
      <c r="D28" s="533"/>
      <c r="E28" s="533"/>
      <c r="F28" s="533"/>
      <c r="G28" s="533"/>
      <c r="H28" s="533"/>
      <c r="I28" s="533"/>
      <c r="J28" s="533"/>
      <c r="K28" s="533"/>
      <c r="L28" s="533"/>
      <c r="M28" s="533"/>
      <c r="N28" s="533"/>
      <c r="O28" s="533"/>
      <c r="P28" s="533"/>
      <c r="Q28" s="533"/>
      <c r="R28" s="533"/>
      <c r="S28" s="533"/>
      <c r="T28" s="533"/>
      <c r="U28" s="533"/>
      <c r="V28" s="534"/>
    </row>
    <row r="29" spans="1:22" s="456" customFormat="1" ht="14.45" customHeight="1" x14ac:dyDescent="0.25">
      <c r="A29" s="491" t="s">
        <v>36</v>
      </c>
      <c r="B29" s="533" t="s">
        <v>1252</v>
      </c>
      <c r="C29" s="533"/>
      <c r="D29" s="533"/>
      <c r="E29" s="533"/>
      <c r="F29" s="533"/>
      <c r="G29" s="533"/>
      <c r="H29" s="533"/>
      <c r="I29" s="533"/>
      <c r="J29" s="533"/>
      <c r="K29" s="533"/>
      <c r="L29" s="533"/>
      <c r="M29" s="533"/>
      <c r="N29" s="533"/>
      <c r="O29" s="533"/>
      <c r="P29" s="533"/>
      <c r="Q29" s="533"/>
      <c r="R29" s="533"/>
      <c r="S29" s="533"/>
      <c r="T29" s="533"/>
      <c r="U29" s="533"/>
      <c r="V29" s="534"/>
    </row>
    <row r="30" spans="1:22" s="456" customFormat="1" x14ac:dyDescent="0.25">
      <c r="A30" s="460"/>
      <c r="B30" s="460"/>
      <c r="C30" s="460"/>
      <c r="D30" s="460"/>
      <c r="E30" s="460"/>
      <c r="F30" s="460"/>
      <c r="G30" s="460"/>
      <c r="H30" s="460"/>
      <c r="I30" s="460"/>
      <c r="J30" s="460"/>
      <c r="K30" s="460"/>
      <c r="L30" s="460"/>
      <c r="M30" s="460"/>
      <c r="N30" s="460"/>
      <c r="O30" s="460"/>
      <c r="P30" s="460"/>
      <c r="Q30" s="460"/>
      <c r="R30" s="460"/>
      <c r="S30" s="460"/>
      <c r="T30" s="460"/>
      <c r="U30" s="460"/>
      <c r="V30" s="460"/>
    </row>
    <row r="33" spans="1:1" x14ac:dyDescent="0.25">
      <c r="A33" s="521"/>
    </row>
  </sheetData>
  <sheetProtection algorithmName="SHA-512" hashValue="o3s2623Z3RulLoCkPd6hJvczKonn/dh4psJ3yDZ+bHXC6/bHl/jcBJV+Cfi9OJmJIiTGgXCxA72esnBqdu+Y8g==" saltValue="v27ICIan796YvoelZiC4sg==" spinCount="100000" sheet="1" selectLockedCells="1"/>
  <mergeCells count="13">
    <mergeCell ref="B28:V28"/>
    <mergeCell ref="B29:V29"/>
    <mergeCell ref="B23:V23"/>
    <mergeCell ref="B24:V24"/>
    <mergeCell ref="B22:V22"/>
    <mergeCell ref="B18:V18"/>
    <mergeCell ref="B17:V17"/>
    <mergeCell ref="B5:V5"/>
    <mergeCell ref="B10:V10"/>
    <mergeCell ref="B11:V11"/>
    <mergeCell ref="B13:V13"/>
    <mergeCell ref="B12:V12"/>
    <mergeCell ref="B6:V6"/>
  </mergeCells>
  <pageMargins left="0.7" right="0.7" top="0.75" bottom="0.75" header="0.3" footer="0.3"/>
  <pageSetup orientation="portrait" r:id="rId1"/>
  <headerFooter>
    <oddFooter>&amp;C_x000D_&amp;1#&amp;"Calibri"&amp;22&amp;K0073CF INTERNAL</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30"/>
  <dimension ref="A1:W208"/>
  <sheetViews>
    <sheetView zoomScale="90" zoomScaleNormal="90" workbookViewId="0">
      <pane xSplit="4" ySplit="7" topLeftCell="E8" activePane="bottomRight" state="frozen"/>
      <selection pane="topRight" activeCell="F38" sqref="F38"/>
      <selection pane="bottomLeft" activeCell="F38" sqref="F38"/>
      <selection pane="bottomRight" activeCell="B8" sqref="B8"/>
    </sheetView>
  </sheetViews>
  <sheetFormatPr defaultColWidth="9.140625" defaultRowHeight="15" x14ac:dyDescent="0.25"/>
  <cols>
    <col min="1" max="1" width="8.85546875" style="65" customWidth="1"/>
    <col min="2" max="2" width="33.85546875" style="65" customWidth="1"/>
    <col min="3" max="3" width="34" style="66" hidden="1" customWidth="1"/>
    <col min="4" max="4" width="35" style="65" customWidth="1"/>
    <col min="5" max="5" width="12.85546875" style="66" customWidth="1"/>
    <col min="6" max="6" width="31.42578125" style="107" customWidth="1"/>
    <col min="7" max="7" width="54" style="65" customWidth="1"/>
    <col min="8" max="9" width="18.140625" style="65" hidden="1" customWidth="1"/>
    <col min="10" max="10" width="20.140625" style="65" bestFit="1" customWidth="1"/>
    <col min="11" max="11" width="21.140625" style="65" bestFit="1" customWidth="1"/>
    <col min="12" max="12" width="17.42578125" style="72" customWidth="1"/>
    <col min="13" max="14" width="18.140625" style="72" customWidth="1"/>
    <col min="15" max="15" width="19.140625" style="72" bestFit="1" customWidth="1"/>
    <col min="16" max="16" width="61.85546875" style="65" customWidth="1"/>
    <col min="17" max="17" width="12.85546875" style="65" hidden="1" customWidth="1"/>
    <col min="18" max="18" width="14.140625" style="65" hidden="1" customWidth="1"/>
    <col min="19" max="19" width="16.140625" style="65" hidden="1" customWidth="1"/>
    <col min="20" max="20" width="10.85546875" style="65" hidden="1" customWidth="1"/>
    <col min="21" max="21" width="39.140625" style="65" hidden="1" customWidth="1"/>
    <col min="22" max="22" width="26.5703125" style="65" customWidth="1"/>
    <col min="23" max="23" width="19.85546875" style="65" customWidth="1"/>
    <col min="24" max="16384" width="9.140625" style="65"/>
  </cols>
  <sheetData>
    <row r="1" spans="1:23" x14ac:dyDescent="0.25">
      <c r="A1" s="96" t="s">
        <v>104</v>
      </c>
      <c r="B1" s="96"/>
      <c r="D1" s="273">
        <f>'Project Summary'!Acct_No</f>
        <v>0</v>
      </c>
    </row>
    <row r="2" spans="1:23" x14ac:dyDescent="0.25">
      <c r="A2" s="96" t="s">
        <v>111</v>
      </c>
      <c r="B2" s="96"/>
      <c r="D2" s="65">
        <f>SiteAddress</f>
        <v>0</v>
      </c>
      <c r="F2" s="290"/>
      <c r="G2" s="290"/>
    </row>
    <row r="3" spans="1:23" x14ac:dyDescent="0.25">
      <c r="A3" s="100"/>
      <c r="F3" s="290"/>
      <c r="G3" s="290"/>
    </row>
    <row r="4" spans="1:23" ht="23.25" x14ac:dyDescent="0.25">
      <c r="A4" s="103" t="s">
        <v>489</v>
      </c>
    </row>
    <row r="5" spans="1:23" ht="23.25" customHeight="1" thickBot="1" x14ac:dyDescent="0.3">
      <c r="A5" s="543" t="s">
        <v>121</v>
      </c>
      <c r="B5" s="543"/>
      <c r="D5" s="99" t="s">
        <v>11</v>
      </c>
      <c r="E5" s="553" t="str">
        <f>IF(S208&gt;=1,"Error in Project Costs - please correct","")</f>
        <v/>
      </c>
      <c r="F5" s="553"/>
      <c r="G5" s="66"/>
      <c r="H5" s="66"/>
      <c r="I5" s="66"/>
      <c r="J5" s="66"/>
      <c r="K5" s="66"/>
      <c r="L5" s="66"/>
      <c r="M5" s="80"/>
      <c r="N5" s="80"/>
    </row>
    <row r="6" spans="1:23" ht="48" customHeight="1" thickBot="1" x14ac:dyDescent="0.3">
      <c r="A6" s="91" t="s">
        <v>123</v>
      </c>
      <c r="B6" s="92" t="s">
        <v>332</v>
      </c>
      <c r="C6" s="92" t="s">
        <v>129</v>
      </c>
      <c r="D6" s="67" t="s">
        <v>130</v>
      </c>
      <c r="E6" s="67" t="s">
        <v>263</v>
      </c>
      <c r="F6" s="110" t="s">
        <v>490</v>
      </c>
      <c r="G6" s="67" t="s">
        <v>136</v>
      </c>
      <c r="H6" s="67" t="s">
        <v>138</v>
      </c>
      <c r="I6" s="67" t="s">
        <v>491</v>
      </c>
      <c r="J6" s="67" t="s">
        <v>144</v>
      </c>
      <c r="K6" s="67" t="s">
        <v>145</v>
      </c>
      <c r="L6" s="81" t="s">
        <v>146</v>
      </c>
      <c r="M6" s="81" t="s">
        <v>147</v>
      </c>
      <c r="N6" s="81" t="s">
        <v>253</v>
      </c>
      <c r="O6" s="81" t="s">
        <v>149</v>
      </c>
      <c r="P6" s="93" t="s">
        <v>97</v>
      </c>
      <c r="Q6" s="538" t="s">
        <v>152</v>
      </c>
      <c r="R6" s="539"/>
    </row>
    <row r="7" spans="1:23" s="111" customFormat="1" x14ac:dyDescent="0.25">
      <c r="A7" s="75">
        <v>0</v>
      </c>
      <c r="B7" s="68" t="s">
        <v>489</v>
      </c>
      <c r="C7" s="75" t="str">
        <f>VLOOKUP(B7,'Measure&amp;Incentive Picklist'!E:J,2,FALSE)</f>
        <v>FILM000001</v>
      </c>
      <c r="D7" s="68" t="s">
        <v>311</v>
      </c>
      <c r="E7" s="75">
        <v>1</v>
      </c>
      <c r="F7" s="235">
        <v>23.2</v>
      </c>
      <c r="G7" s="68" t="s">
        <v>333</v>
      </c>
      <c r="H7" s="68" t="str">
        <f>IF(ISTEXT(G7),"AC with Gas Heat","")</f>
        <v>AC with Gas Heat</v>
      </c>
      <c r="I7" s="68" t="s">
        <v>335</v>
      </c>
      <c r="J7" s="68" t="s">
        <v>163</v>
      </c>
      <c r="K7" s="68" t="s">
        <v>164</v>
      </c>
      <c r="L7" s="82">
        <v>1000</v>
      </c>
      <c r="M7" s="82">
        <v>5000</v>
      </c>
      <c r="N7" s="82">
        <f>$L7+$M7</f>
        <v>6000</v>
      </c>
      <c r="O7" s="82">
        <f>IFERROR(MIN(IF(B7="","",VLOOKUP(B7,'Measure&amp;Incentive Picklist'!E:J,5,FALSE)*E7*F7),N7),"")</f>
        <v>23.2</v>
      </c>
      <c r="P7" s="68" t="s">
        <v>165</v>
      </c>
      <c r="Q7" s="111" t="s">
        <v>272</v>
      </c>
      <c r="R7" s="111" t="s">
        <v>167</v>
      </c>
      <c r="S7" s="111" t="s">
        <v>273</v>
      </c>
      <c r="T7" s="111" t="s">
        <v>334</v>
      </c>
      <c r="U7" s="111" t="s">
        <v>492</v>
      </c>
    </row>
    <row r="8" spans="1:23" ht="15.75" customHeight="1" x14ac:dyDescent="0.25">
      <c r="A8" s="66">
        <v>1</v>
      </c>
      <c r="B8" s="69"/>
      <c r="C8" s="66" t="e">
        <f>VLOOKUP(B8,'Measure&amp;Incentive Picklist'!E:J,2,FALSE)</f>
        <v>#N/A</v>
      </c>
      <c r="D8" s="79"/>
      <c r="E8" s="70"/>
      <c r="F8" s="236"/>
      <c r="G8" s="69"/>
      <c r="H8" s="65" t="str">
        <f>IF(ISTEXT(G8),"AC with Gas Heat","")</f>
        <v/>
      </c>
      <c r="I8" s="69" t="str">
        <f>IF(ISTEXT(G8),"NYC","")</f>
        <v/>
      </c>
      <c r="J8" s="69"/>
      <c r="K8" s="69"/>
      <c r="L8" s="71"/>
      <c r="M8" s="71"/>
      <c r="N8" s="124" t="str">
        <f t="shared" ref="N8:N39" si="0">IF(B8="","",$L8+$M8)</f>
        <v/>
      </c>
      <c r="O8" s="85" t="str">
        <f>IFERROR(MIN(IF(B8="","",VLOOKUP(B8,'Measure&amp;Incentive Picklist'!E:J,5,FALSE)*E8*F8),N8),"")</f>
        <v/>
      </c>
      <c r="P8" s="127"/>
      <c r="Q8" s="65">
        <f>IF(OR(B8&gt;"",D8&gt;0,E8&gt;0,F8&gt;0,G8&gt;"",J8&gt;0,K8&gt;0,L8&gt;0,M8&gt;0,P8&gt;0),1,0)</f>
        <v>0</v>
      </c>
      <c r="R8" s="65">
        <f t="shared" ref="R8:R39" si="1">IF(AND(B8&gt;0,ISERROR(Q8)),1,0)</f>
        <v>0</v>
      </c>
      <c r="S8" s="65">
        <f>IF(ISERROR(N8),1,0)</f>
        <v>0</v>
      </c>
      <c r="T8" s="212" t="s">
        <v>335</v>
      </c>
      <c r="U8" s="212" t="s">
        <v>333</v>
      </c>
      <c r="V8" s="213"/>
    </row>
    <row r="9" spans="1:23" ht="15.75" x14ac:dyDescent="0.25">
      <c r="A9" s="66">
        <f>A8+1</f>
        <v>2</v>
      </c>
      <c r="B9" s="69"/>
      <c r="C9" s="66" t="e">
        <f>VLOOKUP(B9,'Measure&amp;Incentive Picklist'!E:J,2,FALSE)</f>
        <v>#N/A</v>
      </c>
      <c r="D9" s="79"/>
      <c r="E9" s="70"/>
      <c r="F9" s="236"/>
      <c r="G9" s="69"/>
      <c r="H9" s="65" t="str">
        <f t="shared" ref="H9:H72" si="2">IF(ISTEXT(G9),"AC with Gas Heat","")</f>
        <v/>
      </c>
      <c r="I9" s="69" t="str">
        <f t="shared" ref="I9:I72" si="3">IF(ISTEXT(G9),"NYC","")</f>
        <v/>
      </c>
      <c r="J9" s="69"/>
      <c r="K9" s="69"/>
      <c r="L9" s="71"/>
      <c r="M9" s="71"/>
      <c r="N9" s="124" t="str">
        <f t="shared" si="0"/>
        <v/>
      </c>
      <c r="O9" s="85" t="str">
        <f>IFERROR(MIN(IF(B9="","",VLOOKUP(B9,'Measure&amp;Incentive Picklist'!E:J,5,FALSE)*E9*F9),N9),"")</f>
        <v/>
      </c>
      <c r="P9" s="127"/>
      <c r="Q9" s="65">
        <f t="shared" ref="Q9:Q72" si="4">IF(OR(B9&gt;"",D9&gt;0,E9&gt;0,F9&gt;0,G9&gt;"",J9&gt;0,K9&gt;0,L9&gt;0,M9&gt;0,P9&gt;0),1,0)</f>
        <v>0</v>
      </c>
      <c r="R9" s="65">
        <f t="shared" si="1"/>
        <v>0</v>
      </c>
      <c r="S9" s="65">
        <f t="shared" ref="S9:S72" si="5">IF(ISERROR(N9),1,0)</f>
        <v>0</v>
      </c>
      <c r="T9" s="212" t="s">
        <v>336</v>
      </c>
      <c r="U9" s="65" t="s">
        <v>448</v>
      </c>
      <c r="V9" s="213"/>
      <c r="W9" s="213"/>
    </row>
    <row r="10" spans="1:23" x14ac:dyDescent="0.25">
      <c r="A10" s="66">
        <f t="shared" ref="A10:A73" si="6">A9+1</f>
        <v>3</v>
      </c>
      <c r="B10" s="69"/>
      <c r="C10" s="66" t="e">
        <f>VLOOKUP(B10,'Measure&amp;Incentive Picklist'!E:J,2,FALSE)</f>
        <v>#N/A</v>
      </c>
      <c r="D10" s="79"/>
      <c r="E10" s="70"/>
      <c r="F10" s="236"/>
      <c r="G10" s="69"/>
      <c r="H10" s="65" t="str">
        <f t="shared" si="2"/>
        <v/>
      </c>
      <c r="I10" s="69" t="str">
        <f t="shared" si="3"/>
        <v/>
      </c>
      <c r="J10" s="69"/>
      <c r="K10" s="69"/>
      <c r="L10" s="71"/>
      <c r="M10" s="71"/>
      <c r="N10" s="124" t="str">
        <f t="shared" si="0"/>
        <v/>
      </c>
      <c r="O10" s="85" t="str">
        <f>IFERROR(MIN(IF(B10="","",VLOOKUP(B10,'Measure&amp;Incentive Picklist'!E:J,5,FALSE)*E10*F10),N10),"")</f>
        <v/>
      </c>
      <c r="P10" s="127"/>
      <c r="Q10" s="65">
        <f t="shared" si="4"/>
        <v>0</v>
      </c>
      <c r="R10" s="65">
        <f t="shared" si="1"/>
        <v>0</v>
      </c>
      <c r="S10" s="65">
        <f t="shared" si="5"/>
        <v>0</v>
      </c>
      <c r="U10" s="65" t="s">
        <v>337</v>
      </c>
    </row>
    <row r="11" spans="1:23" x14ac:dyDescent="0.25">
      <c r="A11" s="66">
        <f t="shared" si="6"/>
        <v>4</v>
      </c>
      <c r="B11" s="69"/>
      <c r="C11" s="66" t="e">
        <f>VLOOKUP(B11,'Measure&amp;Incentive Picklist'!E:J,2,FALSE)</f>
        <v>#N/A</v>
      </c>
      <c r="D11" s="79"/>
      <c r="E11" s="70"/>
      <c r="F11" s="236"/>
      <c r="G11" s="69"/>
      <c r="H11" s="65" t="str">
        <f t="shared" si="2"/>
        <v/>
      </c>
      <c r="I11" s="69" t="str">
        <f t="shared" si="3"/>
        <v/>
      </c>
      <c r="J11" s="69"/>
      <c r="K11" s="69"/>
      <c r="L11" s="71"/>
      <c r="M11" s="71"/>
      <c r="N11" s="124" t="str">
        <f t="shared" si="0"/>
        <v/>
      </c>
      <c r="O11" s="85" t="str">
        <f>IFERROR(MIN(IF(B11="","",VLOOKUP(B11,'Measure&amp;Incentive Picklist'!E:J,5,FALSE)*E11*F11),N11),"")</f>
        <v/>
      </c>
      <c r="P11" s="127"/>
      <c r="Q11" s="65">
        <f t="shared" si="4"/>
        <v>0</v>
      </c>
      <c r="R11" s="65">
        <f t="shared" si="1"/>
        <v>0</v>
      </c>
      <c r="S11" s="65">
        <f t="shared" si="5"/>
        <v>0</v>
      </c>
      <c r="U11" s="65" t="s">
        <v>396</v>
      </c>
    </row>
    <row r="12" spans="1:23" x14ac:dyDescent="0.25">
      <c r="A12" s="66">
        <f t="shared" si="6"/>
        <v>5</v>
      </c>
      <c r="B12" s="69"/>
      <c r="C12" s="66" t="e">
        <f>VLOOKUP(B12,'Measure&amp;Incentive Picklist'!E:J,2,FALSE)</f>
        <v>#N/A</v>
      </c>
      <c r="D12" s="79"/>
      <c r="E12" s="70"/>
      <c r="F12" s="236"/>
      <c r="G12" s="69"/>
      <c r="H12" s="65" t="str">
        <f t="shared" si="2"/>
        <v/>
      </c>
      <c r="I12" s="69" t="str">
        <f t="shared" si="3"/>
        <v/>
      </c>
      <c r="J12" s="69"/>
      <c r="K12" s="69"/>
      <c r="L12" s="71"/>
      <c r="M12" s="71"/>
      <c r="N12" s="124" t="str">
        <f t="shared" si="0"/>
        <v/>
      </c>
      <c r="O12" s="85" t="str">
        <f>IFERROR(MIN(IF(B12="","",VLOOKUP(B12,'Measure&amp;Incentive Picklist'!E:J,5,FALSE)*E12*F12),N12),"")</f>
        <v/>
      </c>
      <c r="P12" s="127"/>
      <c r="Q12" s="65">
        <f t="shared" si="4"/>
        <v>0</v>
      </c>
      <c r="R12" s="65">
        <f t="shared" si="1"/>
        <v>0</v>
      </c>
      <c r="S12" s="65">
        <f t="shared" si="5"/>
        <v>0</v>
      </c>
      <c r="U12" s="65" t="s">
        <v>338</v>
      </c>
    </row>
    <row r="13" spans="1:23" x14ac:dyDescent="0.25">
      <c r="A13" s="66">
        <f t="shared" si="6"/>
        <v>6</v>
      </c>
      <c r="B13" s="69"/>
      <c r="C13" s="66" t="e">
        <f>VLOOKUP(B13,'Measure&amp;Incentive Picklist'!E:J,2,FALSE)</f>
        <v>#N/A</v>
      </c>
      <c r="D13" s="79"/>
      <c r="E13" s="70"/>
      <c r="F13" s="236"/>
      <c r="G13" s="69"/>
      <c r="H13" s="65" t="str">
        <f t="shared" si="2"/>
        <v/>
      </c>
      <c r="I13" s="69" t="str">
        <f t="shared" si="3"/>
        <v/>
      </c>
      <c r="J13" s="69"/>
      <c r="K13" s="69"/>
      <c r="L13" s="71"/>
      <c r="M13" s="71"/>
      <c r="N13" s="124" t="str">
        <f t="shared" si="0"/>
        <v/>
      </c>
      <c r="O13" s="85" t="str">
        <f>IFERROR(MIN(IF(B13="","",VLOOKUP(B13,'Measure&amp;Incentive Picklist'!E:J,5,FALSE)*E13*F13),N13),"")</f>
        <v/>
      </c>
      <c r="P13" s="127"/>
      <c r="Q13" s="65">
        <f t="shared" si="4"/>
        <v>0</v>
      </c>
      <c r="R13" s="65">
        <f t="shared" si="1"/>
        <v>0</v>
      </c>
      <c r="S13" s="65">
        <f t="shared" si="5"/>
        <v>0</v>
      </c>
      <c r="U13" s="65" t="s">
        <v>339</v>
      </c>
    </row>
    <row r="14" spans="1:23" x14ac:dyDescent="0.25">
      <c r="A14" s="66">
        <f t="shared" si="6"/>
        <v>7</v>
      </c>
      <c r="B14" s="69"/>
      <c r="C14" s="66" t="e">
        <f>VLOOKUP(B14,'Measure&amp;Incentive Picklist'!E:J,2,FALSE)</f>
        <v>#N/A</v>
      </c>
      <c r="D14" s="79"/>
      <c r="E14" s="70"/>
      <c r="F14" s="236"/>
      <c r="G14" s="69"/>
      <c r="H14" s="65" t="str">
        <f t="shared" si="2"/>
        <v/>
      </c>
      <c r="I14" s="69" t="str">
        <f t="shared" si="3"/>
        <v/>
      </c>
      <c r="J14" s="69"/>
      <c r="K14" s="69"/>
      <c r="L14" s="71"/>
      <c r="M14" s="71"/>
      <c r="N14" s="124" t="str">
        <f t="shared" si="0"/>
        <v/>
      </c>
      <c r="O14" s="85" t="str">
        <f>IFERROR(MIN(IF(B14="","",VLOOKUP(B14,'Measure&amp;Incentive Picklist'!E:J,5,FALSE)*E14*F14),N14),"")</f>
        <v/>
      </c>
      <c r="P14" s="127"/>
      <c r="Q14" s="65">
        <f t="shared" si="4"/>
        <v>0</v>
      </c>
      <c r="R14" s="65">
        <f t="shared" si="1"/>
        <v>0</v>
      </c>
      <c r="S14" s="65">
        <f t="shared" si="5"/>
        <v>0</v>
      </c>
      <c r="U14" s="65" t="s">
        <v>340</v>
      </c>
    </row>
    <row r="15" spans="1:23" x14ac:dyDescent="0.25">
      <c r="A15" s="66">
        <f t="shared" si="6"/>
        <v>8</v>
      </c>
      <c r="B15" s="69"/>
      <c r="C15" s="66" t="e">
        <f>VLOOKUP(B15,'Measure&amp;Incentive Picklist'!E:J,2,FALSE)</f>
        <v>#N/A</v>
      </c>
      <c r="D15" s="79"/>
      <c r="E15" s="70"/>
      <c r="F15" s="236"/>
      <c r="G15" s="69"/>
      <c r="H15" s="65" t="str">
        <f t="shared" si="2"/>
        <v/>
      </c>
      <c r="I15" s="69" t="str">
        <f t="shared" si="3"/>
        <v/>
      </c>
      <c r="J15" s="69"/>
      <c r="K15" s="69"/>
      <c r="L15" s="71"/>
      <c r="M15" s="71"/>
      <c r="N15" s="124" t="str">
        <f t="shared" si="0"/>
        <v/>
      </c>
      <c r="O15" s="85" t="str">
        <f>IFERROR(MIN(IF(B15="","",VLOOKUP(B15,'Measure&amp;Incentive Picklist'!E:J,5,FALSE)*E15*F15),N15),"")</f>
        <v/>
      </c>
      <c r="P15" s="127"/>
      <c r="Q15" s="65">
        <f t="shared" si="4"/>
        <v>0</v>
      </c>
      <c r="R15" s="65">
        <f t="shared" si="1"/>
        <v>0</v>
      </c>
      <c r="S15" s="65">
        <f t="shared" si="5"/>
        <v>0</v>
      </c>
      <c r="U15" s="65" t="s">
        <v>341</v>
      </c>
    </row>
    <row r="16" spans="1:23" x14ac:dyDescent="0.25">
      <c r="A16" s="66">
        <f t="shared" si="6"/>
        <v>9</v>
      </c>
      <c r="B16" s="69"/>
      <c r="C16" s="66" t="e">
        <f>VLOOKUP(B16,'Measure&amp;Incentive Picklist'!E:J,2,FALSE)</f>
        <v>#N/A</v>
      </c>
      <c r="D16" s="79"/>
      <c r="E16" s="70"/>
      <c r="F16" s="236"/>
      <c r="G16" s="69"/>
      <c r="H16" s="65" t="str">
        <f t="shared" si="2"/>
        <v/>
      </c>
      <c r="I16" s="69" t="str">
        <f t="shared" si="3"/>
        <v/>
      </c>
      <c r="J16" s="69"/>
      <c r="K16" s="69"/>
      <c r="L16" s="71"/>
      <c r="M16" s="71"/>
      <c r="N16" s="124" t="str">
        <f t="shared" si="0"/>
        <v/>
      </c>
      <c r="O16" s="85" t="str">
        <f>IFERROR(MIN(IF(B16="","",VLOOKUP(B16,'Measure&amp;Incentive Picklist'!E:J,5,FALSE)*E16*F16),N16),"")</f>
        <v/>
      </c>
      <c r="P16" s="127"/>
      <c r="Q16" s="65">
        <f t="shared" si="4"/>
        <v>0</v>
      </c>
      <c r="R16" s="65">
        <f t="shared" si="1"/>
        <v>0</v>
      </c>
      <c r="S16" s="65">
        <f t="shared" si="5"/>
        <v>0</v>
      </c>
      <c r="U16" s="65" t="s">
        <v>342</v>
      </c>
    </row>
    <row r="17" spans="1:21" x14ac:dyDescent="0.25">
      <c r="A17" s="66">
        <f t="shared" si="6"/>
        <v>10</v>
      </c>
      <c r="B17" s="69"/>
      <c r="C17" s="66" t="e">
        <f>VLOOKUP(B17,'Measure&amp;Incentive Picklist'!E:J,2,FALSE)</f>
        <v>#N/A</v>
      </c>
      <c r="D17" s="79"/>
      <c r="E17" s="70"/>
      <c r="F17" s="236"/>
      <c r="G17" s="69"/>
      <c r="H17" s="65" t="str">
        <f t="shared" si="2"/>
        <v/>
      </c>
      <c r="I17" s="69" t="str">
        <f t="shared" si="3"/>
        <v/>
      </c>
      <c r="J17" s="69"/>
      <c r="K17" s="69"/>
      <c r="L17" s="71"/>
      <c r="M17" s="71"/>
      <c r="N17" s="124" t="str">
        <f t="shared" si="0"/>
        <v/>
      </c>
      <c r="O17" s="85" t="str">
        <f>IFERROR(MIN(IF(B17="","",VLOOKUP(B17,'Measure&amp;Incentive Picklist'!E:J,5,FALSE)*E17*F17),N17),"")</f>
        <v/>
      </c>
      <c r="P17" s="127"/>
      <c r="Q17" s="65">
        <f t="shared" si="4"/>
        <v>0</v>
      </c>
      <c r="R17" s="65">
        <f t="shared" si="1"/>
        <v>0</v>
      </c>
      <c r="S17" s="65">
        <f t="shared" si="5"/>
        <v>0</v>
      </c>
      <c r="U17" s="65" t="s">
        <v>344</v>
      </c>
    </row>
    <row r="18" spans="1:21" x14ac:dyDescent="0.25">
      <c r="A18" s="66">
        <f t="shared" si="6"/>
        <v>11</v>
      </c>
      <c r="B18" s="69"/>
      <c r="C18" s="66" t="e">
        <f>VLOOKUP(B18,'Measure&amp;Incentive Picklist'!E:J,2,FALSE)</f>
        <v>#N/A</v>
      </c>
      <c r="D18" s="79"/>
      <c r="E18" s="70"/>
      <c r="F18" s="236"/>
      <c r="G18" s="69"/>
      <c r="H18" s="65" t="str">
        <f t="shared" si="2"/>
        <v/>
      </c>
      <c r="I18" s="69" t="str">
        <f t="shared" si="3"/>
        <v/>
      </c>
      <c r="J18" s="69"/>
      <c r="K18" s="69"/>
      <c r="L18" s="71"/>
      <c r="M18" s="71"/>
      <c r="N18" s="124" t="str">
        <f t="shared" si="0"/>
        <v/>
      </c>
      <c r="O18" s="85" t="str">
        <f>IFERROR(MIN(IF(B18="","",VLOOKUP(B18,'Measure&amp;Incentive Picklist'!E:J,5,FALSE)*E18*F18),N18),"")</f>
        <v/>
      </c>
      <c r="P18" s="127"/>
      <c r="Q18" s="65">
        <f t="shared" si="4"/>
        <v>0</v>
      </c>
      <c r="R18" s="65">
        <f t="shared" si="1"/>
        <v>0</v>
      </c>
      <c r="S18" s="65">
        <f t="shared" si="5"/>
        <v>0</v>
      </c>
      <c r="U18" s="65" t="s">
        <v>345</v>
      </c>
    </row>
    <row r="19" spans="1:21" x14ac:dyDescent="0.25">
      <c r="A19" s="66">
        <f t="shared" si="6"/>
        <v>12</v>
      </c>
      <c r="B19" s="69"/>
      <c r="C19" s="66" t="e">
        <f>VLOOKUP(B19,'Measure&amp;Incentive Picklist'!E:J,2,FALSE)</f>
        <v>#N/A</v>
      </c>
      <c r="D19" s="79"/>
      <c r="E19" s="70"/>
      <c r="F19" s="236"/>
      <c r="G19" s="69"/>
      <c r="H19" s="65" t="str">
        <f t="shared" si="2"/>
        <v/>
      </c>
      <c r="I19" s="69" t="str">
        <f t="shared" si="3"/>
        <v/>
      </c>
      <c r="J19" s="69"/>
      <c r="K19" s="69"/>
      <c r="L19" s="71"/>
      <c r="M19" s="71"/>
      <c r="N19" s="124" t="str">
        <f t="shared" si="0"/>
        <v/>
      </c>
      <c r="O19" s="85" t="str">
        <f>IFERROR(MIN(IF(B19="","",VLOOKUP(B19,'Measure&amp;Incentive Picklist'!E:J,5,FALSE)*E19*F19),N19),"")</f>
        <v/>
      </c>
      <c r="P19" s="127"/>
      <c r="Q19" s="65">
        <f t="shared" si="4"/>
        <v>0</v>
      </c>
      <c r="R19" s="65">
        <f t="shared" si="1"/>
        <v>0</v>
      </c>
      <c r="S19" s="65">
        <f t="shared" si="5"/>
        <v>0</v>
      </c>
      <c r="U19" s="65" t="s">
        <v>346</v>
      </c>
    </row>
    <row r="20" spans="1:21" x14ac:dyDescent="0.25">
      <c r="A20" s="66">
        <f t="shared" si="6"/>
        <v>13</v>
      </c>
      <c r="B20" s="69"/>
      <c r="C20" s="66" t="e">
        <f>VLOOKUP(B20,'Measure&amp;Incentive Picklist'!E:J,2,FALSE)</f>
        <v>#N/A</v>
      </c>
      <c r="D20" s="79"/>
      <c r="E20" s="70"/>
      <c r="F20" s="236"/>
      <c r="G20" s="69"/>
      <c r="H20" s="65" t="str">
        <f t="shared" si="2"/>
        <v/>
      </c>
      <c r="I20" s="69" t="str">
        <f t="shared" si="3"/>
        <v/>
      </c>
      <c r="J20" s="69"/>
      <c r="K20" s="69"/>
      <c r="L20" s="71"/>
      <c r="M20" s="71"/>
      <c r="N20" s="124" t="str">
        <f t="shared" si="0"/>
        <v/>
      </c>
      <c r="O20" s="85" t="str">
        <f>IFERROR(MIN(IF(B20="","",VLOOKUP(B20,'Measure&amp;Incentive Picklist'!E:J,5,FALSE)*E20*F20),N20),"")</f>
        <v/>
      </c>
      <c r="P20" s="127"/>
      <c r="Q20" s="65">
        <f t="shared" si="4"/>
        <v>0</v>
      </c>
      <c r="R20" s="65">
        <f t="shared" si="1"/>
        <v>0</v>
      </c>
      <c r="S20" s="65">
        <f t="shared" si="5"/>
        <v>0</v>
      </c>
      <c r="U20" s="65" t="s">
        <v>33</v>
      </c>
    </row>
    <row r="21" spans="1:21" x14ac:dyDescent="0.25">
      <c r="A21" s="66">
        <f t="shared" si="6"/>
        <v>14</v>
      </c>
      <c r="B21" s="69"/>
      <c r="C21" s="66" t="e">
        <f>VLOOKUP(B21,'Measure&amp;Incentive Picklist'!E:J,2,FALSE)</f>
        <v>#N/A</v>
      </c>
      <c r="D21" s="79"/>
      <c r="E21" s="70"/>
      <c r="F21" s="236"/>
      <c r="G21" s="69"/>
      <c r="H21" s="65" t="str">
        <f t="shared" si="2"/>
        <v/>
      </c>
      <c r="I21" s="69" t="str">
        <f t="shared" si="3"/>
        <v/>
      </c>
      <c r="J21" s="69"/>
      <c r="K21" s="69"/>
      <c r="L21" s="71"/>
      <c r="M21" s="71"/>
      <c r="N21" s="124" t="str">
        <f t="shared" si="0"/>
        <v/>
      </c>
      <c r="O21" s="85" t="str">
        <f>IFERROR(MIN(IF(B21="","",VLOOKUP(B21,'Measure&amp;Incentive Picklist'!E:J,5,FALSE)*E21*F21),N21),"")</f>
        <v/>
      </c>
      <c r="P21" s="127"/>
      <c r="Q21" s="65">
        <f t="shared" si="4"/>
        <v>0</v>
      </c>
      <c r="R21" s="65">
        <f t="shared" si="1"/>
        <v>0</v>
      </c>
      <c r="S21" s="65">
        <f t="shared" si="5"/>
        <v>0</v>
      </c>
      <c r="U21"/>
    </row>
    <row r="22" spans="1:21" x14ac:dyDescent="0.25">
      <c r="A22" s="66">
        <f t="shared" si="6"/>
        <v>15</v>
      </c>
      <c r="B22" s="69"/>
      <c r="C22" s="66" t="e">
        <f>VLOOKUP(B22,'Measure&amp;Incentive Picklist'!E:J,2,FALSE)</f>
        <v>#N/A</v>
      </c>
      <c r="D22" s="79"/>
      <c r="E22" s="70"/>
      <c r="F22" s="236"/>
      <c r="G22" s="69"/>
      <c r="H22" s="65" t="str">
        <f t="shared" si="2"/>
        <v/>
      </c>
      <c r="I22" s="69" t="str">
        <f t="shared" si="3"/>
        <v/>
      </c>
      <c r="J22" s="69"/>
      <c r="K22" s="69"/>
      <c r="L22" s="71"/>
      <c r="M22" s="71"/>
      <c r="N22" s="124" t="str">
        <f t="shared" si="0"/>
        <v/>
      </c>
      <c r="O22" s="85" t="str">
        <f>IFERROR(MIN(IF(B22="","",VLOOKUP(B22,'Measure&amp;Incentive Picklist'!E:J,5,FALSE)*E22*F22),N22),"")</f>
        <v/>
      </c>
      <c r="P22" s="127"/>
      <c r="Q22" s="65">
        <f t="shared" si="4"/>
        <v>0</v>
      </c>
      <c r="R22" s="65">
        <f t="shared" si="1"/>
        <v>0</v>
      </c>
      <c r="S22" s="65">
        <f t="shared" si="5"/>
        <v>0</v>
      </c>
      <c r="U22"/>
    </row>
    <row r="23" spans="1:21" x14ac:dyDescent="0.25">
      <c r="A23" s="66">
        <f t="shared" si="6"/>
        <v>16</v>
      </c>
      <c r="B23" s="69"/>
      <c r="C23" s="66" t="e">
        <f>VLOOKUP(B23,'Measure&amp;Incentive Picklist'!E:J,2,FALSE)</f>
        <v>#N/A</v>
      </c>
      <c r="D23" s="79"/>
      <c r="E23" s="70"/>
      <c r="F23" s="236"/>
      <c r="G23" s="69"/>
      <c r="H23" s="65" t="str">
        <f t="shared" si="2"/>
        <v/>
      </c>
      <c r="I23" s="69" t="str">
        <f t="shared" si="3"/>
        <v/>
      </c>
      <c r="J23" s="69"/>
      <c r="K23" s="69"/>
      <c r="L23" s="71"/>
      <c r="M23" s="71"/>
      <c r="N23" s="124" t="str">
        <f t="shared" si="0"/>
        <v/>
      </c>
      <c r="O23" s="85" t="str">
        <f>IFERROR(MIN(IF(B23="","",VLOOKUP(B23,'Measure&amp;Incentive Picklist'!E:J,5,FALSE)*E23*F23),N23),"")</f>
        <v/>
      </c>
      <c r="P23" s="127"/>
      <c r="Q23" s="65">
        <f t="shared" si="4"/>
        <v>0</v>
      </c>
      <c r="R23" s="65">
        <f t="shared" si="1"/>
        <v>0</v>
      </c>
      <c r="S23" s="65">
        <f t="shared" si="5"/>
        <v>0</v>
      </c>
      <c r="U23"/>
    </row>
    <row r="24" spans="1:21" x14ac:dyDescent="0.25">
      <c r="A24" s="66">
        <f t="shared" si="6"/>
        <v>17</v>
      </c>
      <c r="B24" s="69"/>
      <c r="C24" s="66" t="e">
        <f>VLOOKUP(B24,'Measure&amp;Incentive Picklist'!E:J,2,FALSE)</f>
        <v>#N/A</v>
      </c>
      <c r="D24" s="79"/>
      <c r="E24" s="70"/>
      <c r="F24" s="236"/>
      <c r="G24" s="69"/>
      <c r="H24" s="65" t="str">
        <f t="shared" si="2"/>
        <v/>
      </c>
      <c r="I24" s="69" t="str">
        <f t="shared" si="3"/>
        <v/>
      </c>
      <c r="J24" s="69"/>
      <c r="K24" s="69"/>
      <c r="L24" s="71"/>
      <c r="M24" s="71"/>
      <c r="N24" s="124" t="str">
        <f t="shared" si="0"/>
        <v/>
      </c>
      <c r="O24" s="85" t="str">
        <f>IFERROR(MIN(IF(B24="","",VLOOKUP(B24,'Measure&amp;Incentive Picklist'!E:J,5,FALSE)*E24*F24),N24),"")</f>
        <v/>
      </c>
      <c r="P24" s="127"/>
      <c r="Q24" s="65">
        <f t="shared" si="4"/>
        <v>0</v>
      </c>
      <c r="R24" s="65">
        <f t="shared" si="1"/>
        <v>0</v>
      </c>
      <c r="S24" s="65">
        <f t="shared" si="5"/>
        <v>0</v>
      </c>
      <c r="U24"/>
    </row>
    <row r="25" spans="1:21" x14ac:dyDescent="0.25">
      <c r="A25" s="66">
        <f t="shared" si="6"/>
        <v>18</v>
      </c>
      <c r="B25" s="69"/>
      <c r="C25" s="66" t="e">
        <f>VLOOKUP(B25,'Measure&amp;Incentive Picklist'!E:J,2,FALSE)</f>
        <v>#N/A</v>
      </c>
      <c r="D25" s="79"/>
      <c r="E25" s="70"/>
      <c r="F25" s="236"/>
      <c r="G25" s="69"/>
      <c r="H25" s="65" t="str">
        <f t="shared" si="2"/>
        <v/>
      </c>
      <c r="I25" s="69" t="str">
        <f t="shared" si="3"/>
        <v/>
      </c>
      <c r="J25" s="69"/>
      <c r="K25" s="69"/>
      <c r="L25" s="71"/>
      <c r="M25" s="71"/>
      <c r="N25" s="124" t="str">
        <f t="shared" si="0"/>
        <v/>
      </c>
      <c r="O25" s="85" t="str">
        <f>IFERROR(MIN(IF(B25="","",VLOOKUP(B25,'Measure&amp;Incentive Picklist'!E:J,5,FALSE)*E25*F25),N25),"")</f>
        <v/>
      </c>
      <c r="P25" s="127"/>
      <c r="Q25" s="65">
        <f t="shared" si="4"/>
        <v>0</v>
      </c>
      <c r="R25" s="65">
        <f t="shared" si="1"/>
        <v>0</v>
      </c>
      <c r="S25" s="65">
        <f t="shared" si="5"/>
        <v>0</v>
      </c>
      <c r="U25"/>
    </row>
    <row r="26" spans="1:21" x14ac:dyDescent="0.25">
      <c r="A26" s="66">
        <f t="shared" si="6"/>
        <v>19</v>
      </c>
      <c r="B26" s="69"/>
      <c r="C26" s="66" t="e">
        <f>VLOOKUP(B26,'Measure&amp;Incentive Picklist'!E:J,2,FALSE)</f>
        <v>#N/A</v>
      </c>
      <c r="D26" s="79"/>
      <c r="E26" s="70"/>
      <c r="F26" s="236"/>
      <c r="G26" s="69"/>
      <c r="H26" s="65" t="str">
        <f t="shared" si="2"/>
        <v/>
      </c>
      <c r="I26" s="69" t="str">
        <f t="shared" si="3"/>
        <v/>
      </c>
      <c r="J26" s="69"/>
      <c r="K26" s="69"/>
      <c r="L26" s="71"/>
      <c r="M26" s="71"/>
      <c r="N26" s="124" t="str">
        <f t="shared" si="0"/>
        <v/>
      </c>
      <c r="O26" s="85" t="str">
        <f>IFERROR(MIN(IF(B26="","",VLOOKUP(B26,'Measure&amp;Incentive Picklist'!E:J,5,FALSE)*E26*F26),N26),"")</f>
        <v/>
      </c>
      <c r="P26" s="127"/>
      <c r="Q26" s="65">
        <f t="shared" si="4"/>
        <v>0</v>
      </c>
      <c r="R26" s="65">
        <f t="shared" si="1"/>
        <v>0</v>
      </c>
      <c r="S26" s="65">
        <f t="shared" si="5"/>
        <v>0</v>
      </c>
      <c r="U26"/>
    </row>
    <row r="27" spans="1:21" x14ac:dyDescent="0.25">
      <c r="A27" s="66">
        <f t="shared" si="6"/>
        <v>20</v>
      </c>
      <c r="B27" s="69"/>
      <c r="C27" s="66" t="e">
        <f>VLOOKUP(B27,'Measure&amp;Incentive Picklist'!E:J,2,FALSE)</f>
        <v>#N/A</v>
      </c>
      <c r="D27" s="79"/>
      <c r="E27" s="70"/>
      <c r="F27" s="236"/>
      <c r="G27" s="69"/>
      <c r="H27" s="65" t="str">
        <f t="shared" si="2"/>
        <v/>
      </c>
      <c r="I27" s="69" t="str">
        <f t="shared" si="3"/>
        <v/>
      </c>
      <c r="J27" s="69"/>
      <c r="K27" s="69"/>
      <c r="L27" s="71"/>
      <c r="M27" s="71"/>
      <c r="N27" s="124" t="str">
        <f t="shared" si="0"/>
        <v/>
      </c>
      <c r="O27" s="85" t="str">
        <f>IFERROR(MIN(IF(B27="","",VLOOKUP(B27,'Measure&amp;Incentive Picklist'!E:J,5,FALSE)*E27*F27),N27),"")</f>
        <v/>
      </c>
      <c r="P27" s="127"/>
      <c r="Q27" s="65">
        <f t="shared" si="4"/>
        <v>0</v>
      </c>
      <c r="R27" s="65">
        <f t="shared" si="1"/>
        <v>0</v>
      </c>
      <c r="S27" s="65">
        <f t="shared" si="5"/>
        <v>0</v>
      </c>
      <c r="U27"/>
    </row>
    <row r="28" spans="1:21" x14ac:dyDescent="0.25">
      <c r="A28" s="66">
        <f t="shared" si="6"/>
        <v>21</v>
      </c>
      <c r="B28" s="69"/>
      <c r="C28" s="66" t="e">
        <f>VLOOKUP(B28,'Measure&amp;Incentive Picklist'!E:J,2,FALSE)</f>
        <v>#N/A</v>
      </c>
      <c r="D28" s="79"/>
      <c r="E28" s="70"/>
      <c r="F28" s="236"/>
      <c r="G28" s="69"/>
      <c r="H28" s="65" t="str">
        <f t="shared" si="2"/>
        <v/>
      </c>
      <c r="I28" s="69" t="str">
        <f t="shared" si="3"/>
        <v/>
      </c>
      <c r="J28" s="69"/>
      <c r="K28" s="69"/>
      <c r="L28" s="71"/>
      <c r="M28" s="71"/>
      <c r="N28" s="124" t="str">
        <f t="shared" si="0"/>
        <v/>
      </c>
      <c r="O28" s="85" t="str">
        <f>IFERROR(MIN(IF(B28="","",VLOOKUP(B28,'Measure&amp;Incentive Picklist'!E:J,5,FALSE)*E28*F28),N28),"")</f>
        <v/>
      </c>
      <c r="P28" s="127"/>
      <c r="Q28" s="65">
        <f t="shared" si="4"/>
        <v>0</v>
      </c>
      <c r="R28" s="65">
        <f t="shared" si="1"/>
        <v>0</v>
      </c>
      <c r="S28" s="65">
        <f t="shared" si="5"/>
        <v>0</v>
      </c>
      <c r="U28"/>
    </row>
    <row r="29" spans="1:21" x14ac:dyDescent="0.25">
      <c r="A29" s="66">
        <f t="shared" si="6"/>
        <v>22</v>
      </c>
      <c r="B29" s="69"/>
      <c r="C29" s="66" t="e">
        <f>VLOOKUP(B29,'Measure&amp;Incentive Picklist'!E:J,2,FALSE)</f>
        <v>#N/A</v>
      </c>
      <c r="D29" s="79"/>
      <c r="E29" s="70"/>
      <c r="F29" s="236"/>
      <c r="G29" s="69"/>
      <c r="H29" s="65" t="str">
        <f t="shared" si="2"/>
        <v/>
      </c>
      <c r="I29" s="69" t="str">
        <f t="shared" si="3"/>
        <v/>
      </c>
      <c r="J29" s="69"/>
      <c r="K29" s="69"/>
      <c r="L29" s="71"/>
      <c r="M29" s="71"/>
      <c r="N29" s="124" t="str">
        <f t="shared" si="0"/>
        <v/>
      </c>
      <c r="O29" s="85" t="str">
        <f>IFERROR(MIN(IF(B29="","",VLOOKUP(B29,'Measure&amp;Incentive Picklist'!E:J,5,FALSE)*E29*F29),N29),"")</f>
        <v/>
      </c>
      <c r="P29" s="127"/>
      <c r="Q29" s="65">
        <f t="shared" si="4"/>
        <v>0</v>
      </c>
      <c r="R29" s="65">
        <f t="shared" si="1"/>
        <v>0</v>
      </c>
      <c r="S29" s="65">
        <f t="shared" si="5"/>
        <v>0</v>
      </c>
      <c r="U29"/>
    </row>
    <row r="30" spans="1:21" x14ac:dyDescent="0.25">
      <c r="A30" s="66">
        <f t="shared" si="6"/>
        <v>23</v>
      </c>
      <c r="B30" s="69"/>
      <c r="C30" s="66" t="e">
        <f>VLOOKUP(B30,'Measure&amp;Incentive Picklist'!E:J,2,FALSE)</f>
        <v>#N/A</v>
      </c>
      <c r="D30" s="79"/>
      <c r="E30" s="70"/>
      <c r="F30" s="236"/>
      <c r="G30" s="69"/>
      <c r="H30" s="65" t="str">
        <f t="shared" si="2"/>
        <v/>
      </c>
      <c r="I30" s="69" t="str">
        <f t="shared" si="3"/>
        <v/>
      </c>
      <c r="J30" s="69"/>
      <c r="K30" s="69"/>
      <c r="L30" s="71"/>
      <c r="M30" s="71"/>
      <c r="N30" s="124" t="str">
        <f t="shared" si="0"/>
        <v/>
      </c>
      <c r="O30" s="85" t="str">
        <f>IFERROR(MIN(IF(B30="","",VLOOKUP(B30,'Measure&amp;Incentive Picklist'!E:J,5,FALSE)*E30*F30),N30),"")</f>
        <v/>
      </c>
      <c r="P30" s="127"/>
      <c r="Q30" s="65">
        <f t="shared" si="4"/>
        <v>0</v>
      </c>
      <c r="R30" s="65">
        <f t="shared" si="1"/>
        <v>0</v>
      </c>
      <c r="S30" s="65">
        <f t="shared" si="5"/>
        <v>0</v>
      </c>
      <c r="U30"/>
    </row>
    <row r="31" spans="1:21" x14ac:dyDescent="0.25">
      <c r="A31" s="66">
        <f t="shared" si="6"/>
        <v>24</v>
      </c>
      <c r="B31" s="69"/>
      <c r="C31" s="66" t="e">
        <f>VLOOKUP(B31,'Measure&amp;Incentive Picklist'!E:J,2,FALSE)</f>
        <v>#N/A</v>
      </c>
      <c r="D31" s="79"/>
      <c r="E31" s="70"/>
      <c r="F31" s="236"/>
      <c r="G31" s="69"/>
      <c r="H31" s="65" t="str">
        <f t="shared" si="2"/>
        <v/>
      </c>
      <c r="I31" s="69" t="str">
        <f t="shared" si="3"/>
        <v/>
      </c>
      <c r="J31" s="69"/>
      <c r="K31" s="69"/>
      <c r="L31" s="71"/>
      <c r="M31" s="71"/>
      <c r="N31" s="124" t="str">
        <f t="shared" si="0"/>
        <v/>
      </c>
      <c r="O31" s="85" t="str">
        <f>IFERROR(MIN(IF(B31="","",VLOOKUP(B31,'Measure&amp;Incentive Picklist'!E:J,5,FALSE)*E31*F31),N31),"")</f>
        <v/>
      </c>
      <c r="P31" s="127"/>
      <c r="Q31" s="65">
        <f t="shared" si="4"/>
        <v>0</v>
      </c>
      <c r="R31" s="65">
        <f t="shared" si="1"/>
        <v>0</v>
      </c>
      <c r="S31" s="65">
        <f t="shared" si="5"/>
        <v>0</v>
      </c>
      <c r="U31"/>
    </row>
    <row r="32" spans="1:21" x14ac:dyDescent="0.25">
      <c r="A32" s="66">
        <f t="shared" si="6"/>
        <v>25</v>
      </c>
      <c r="B32" s="69"/>
      <c r="C32" s="66" t="e">
        <f>VLOOKUP(B32,'Measure&amp;Incentive Picklist'!E:J,2,FALSE)</f>
        <v>#N/A</v>
      </c>
      <c r="D32" s="79"/>
      <c r="E32" s="70"/>
      <c r="F32" s="236"/>
      <c r="G32" s="69"/>
      <c r="H32" s="65" t="str">
        <f t="shared" si="2"/>
        <v/>
      </c>
      <c r="I32" s="69" t="str">
        <f t="shared" si="3"/>
        <v/>
      </c>
      <c r="J32" s="69"/>
      <c r="K32" s="69"/>
      <c r="L32" s="71"/>
      <c r="M32" s="71"/>
      <c r="N32" s="124" t="str">
        <f t="shared" si="0"/>
        <v/>
      </c>
      <c r="O32" s="85" t="str">
        <f>IFERROR(MIN(IF(B32="","",VLOOKUP(B32,'Measure&amp;Incentive Picklist'!E:J,5,FALSE)*E32*F32),N32),"")</f>
        <v/>
      </c>
      <c r="P32" s="127"/>
      <c r="Q32" s="65">
        <f t="shared" si="4"/>
        <v>0</v>
      </c>
      <c r="R32" s="65">
        <f t="shared" si="1"/>
        <v>0</v>
      </c>
      <c r="S32" s="65">
        <f t="shared" si="5"/>
        <v>0</v>
      </c>
      <c r="U32"/>
    </row>
    <row r="33" spans="1:21" x14ac:dyDescent="0.25">
      <c r="A33" s="66">
        <f t="shared" si="6"/>
        <v>26</v>
      </c>
      <c r="B33" s="69"/>
      <c r="C33" s="66" t="e">
        <f>VLOOKUP(B33,'Measure&amp;Incentive Picklist'!E:J,2,FALSE)</f>
        <v>#N/A</v>
      </c>
      <c r="D33" s="79"/>
      <c r="E33" s="70"/>
      <c r="F33" s="236"/>
      <c r="G33" s="69"/>
      <c r="H33" s="65" t="str">
        <f t="shared" si="2"/>
        <v/>
      </c>
      <c r="I33" s="69" t="str">
        <f t="shared" si="3"/>
        <v/>
      </c>
      <c r="J33" s="69"/>
      <c r="K33" s="69"/>
      <c r="L33" s="71"/>
      <c r="M33" s="71"/>
      <c r="N33" s="124" t="str">
        <f t="shared" si="0"/>
        <v/>
      </c>
      <c r="O33" s="85" t="str">
        <f>IFERROR(MIN(IF(B33="","",VLOOKUP(B33,'Measure&amp;Incentive Picklist'!E:J,5,FALSE)*E33*F33),N33),"")</f>
        <v/>
      </c>
      <c r="P33" s="127"/>
      <c r="Q33" s="65">
        <f t="shared" si="4"/>
        <v>0</v>
      </c>
      <c r="R33" s="65">
        <f t="shared" si="1"/>
        <v>0</v>
      </c>
      <c r="S33" s="65">
        <f t="shared" si="5"/>
        <v>0</v>
      </c>
      <c r="U33"/>
    </row>
    <row r="34" spans="1:21" x14ac:dyDescent="0.25">
      <c r="A34" s="66">
        <f t="shared" si="6"/>
        <v>27</v>
      </c>
      <c r="B34" s="69"/>
      <c r="C34" s="66" t="e">
        <f>VLOOKUP(B34,'Measure&amp;Incentive Picklist'!E:J,2,FALSE)</f>
        <v>#N/A</v>
      </c>
      <c r="D34" s="79"/>
      <c r="E34" s="70"/>
      <c r="F34" s="236"/>
      <c r="G34" s="69"/>
      <c r="H34" s="65" t="str">
        <f t="shared" si="2"/>
        <v/>
      </c>
      <c r="I34" s="69" t="str">
        <f t="shared" si="3"/>
        <v/>
      </c>
      <c r="J34" s="69"/>
      <c r="K34" s="69"/>
      <c r="L34" s="71"/>
      <c r="M34" s="71"/>
      <c r="N34" s="124" t="str">
        <f t="shared" si="0"/>
        <v/>
      </c>
      <c r="O34" s="85" t="str">
        <f>IFERROR(MIN(IF(B34="","",VLOOKUP(B34,'Measure&amp;Incentive Picklist'!E:J,5,FALSE)*E34*F34),N34),"")</f>
        <v/>
      </c>
      <c r="P34" s="127"/>
      <c r="Q34" s="65">
        <f t="shared" si="4"/>
        <v>0</v>
      </c>
      <c r="R34" s="65">
        <f t="shared" si="1"/>
        <v>0</v>
      </c>
      <c r="S34" s="65">
        <f t="shared" si="5"/>
        <v>0</v>
      </c>
    </row>
    <row r="35" spans="1:21" x14ac:dyDescent="0.25">
      <c r="A35" s="66">
        <f t="shared" si="6"/>
        <v>28</v>
      </c>
      <c r="B35" s="69"/>
      <c r="C35" s="66" t="e">
        <f>VLOOKUP(B35,'Measure&amp;Incentive Picklist'!E:J,2,FALSE)</f>
        <v>#N/A</v>
      </c>
      <c r="D35" s="79"/>
      <c r="E35" s="70"/>
      <c r="F35" s="236"/>
      <c r="G35" s="69"/>
      <c r="H35" s="65" t="str">
        <f t="shared" si="2"/>
        <v/>
      </c>
      <c r="I35" s="69" t="str">
        <f t="shared" si="3"/>
        <v/>
      </c>
      <c r="J35" s="69"/>
      <c r="K35" s="69"/>
      <c r="L35" s="71"/>
      <c r="M35" s="71"/>
      <c r="N35" s="124" t="str">
        <f t="shared" si="0"/>
        <v/>
      </c>
      <c r="O35" s="85" t="str">
        <f>IFERROR(MIN(IF(B35="","",VLOOKUP(B35,'Measure&amp;Incentive Picklist'!E:J,5,FALSE)*E35*F35),N35),"")</f>
        <v/>
      </c>
      <c r="P35" s="127"/>
      <c r="Q35" s="65">
        <f t="shared" si="4"/>
        <v>0</v>
      </c>
      <c r="R35" s="65">
        <f t="shared" si="1"/>
        <v>0</v>
      </c>
      <c r="S35" s="65">
        <f t="shared" si="5"/>
        <v>0</v>
      </c>
    </row>
    <row r="36" spans="1:21" x14ac:dyDescent="0.25">
      <c r="A36" s="66">
        <f t="shared" si="6"/>
        <v>29</v>
      </c>
      <c r="B36" s="69"/>
      <c r="C36" s="66" t="e">
        <f>VLOOKUP(B36,'Measure&amp;Incentive Picklist'!E:J,2,FALSE)</f>
        <v>#N/A</v>
      </c>
      <c r="D36" s="79"/>
      <c r="E36" s="70"/>
      <c r="F36" s="236"/>
      <c r="G36" s="69"/>
      <c r="H36" s="65" t="str">
        <f t="shared" si="2"/>
        <v/>
      </c>
      <c r="I36" s="69" t="str">
        <f t="shared" si="3"/>
        <v/>
      </c>
      <c r="J36" s="69"/>
      <c r="K36" s="69"/>
      <c r="L36" s="71"/>
      <c r="M36" s="71"/>
      <c r="N36" s="124" t="str">
        <f t="shared" si="0"/>
        <v/>
      </c>
      <c r="O36" s="85" t="str">
        <f>IFERROR(MIN(IF(B36="","",VLOOKUP(B36,'Measure&amp;Incentive Picklist'!E:J,5,FALSE)*E36*F36),N36),"")</f>
        <v/>
      </c>
      <c r="P36" s="127"/>
      <c r="Q36" s="65">
        <f t="shared" si="4"/>
        <v>0</v>
      </c>
      <c r="R36" s="65">
        <f t="shared" si="1"/>
        <v>0</v>
      </c>
      <c r="S36" s="65">
        <f t="shared" si="5"/>
        <v>0</v>
      </c>
    </row>
    <row r="37" spans="1:21" x14ac:dyDescent="0.25">
      <c r="A37" s="66">
        <f t="shared" si="6"/>
        <v>30</v>
      </c>
      <c r="B37" s="69"/>
      <c r="C37" s="66" t="e">
        <f>VLOOKUP(B37,'Measure&amp;Incentive Picklist'!E:J,2,FALSE)</f>
        <v>#N/A</v>
      </c>
      <c r="D37" s="79"/>
      <c r="E37" s="70"/>
      <c r="F37" s="236"/>
      <c r="G37" s="69"/>
      <c r="H37" s="65" t="str">
        <f t="shared" si="2"/>
        <v/>
      </c>
      <c r="I37" s="69" t="str">
        <f t="shared" si="3"/>
        <v/>
      </c>
      <c r="J37" s="69"/>
      <c r="K37" s="69"/>
      <c r="L37" s="71"/>
      <c r="M37" s="71"/>
      <c r="N37" s="124" t="str">
        <f t="shared" si="0"/>
        <v/>
      </c>
      <c r="O37" s="85" t="str">
        <f>IFERROR(MIN(IF(B37="","",VLOOKUP(B37,'Measure&amp;Incentive Picklist'!E:J,5,FALSE)*E37*F37),N37),"")</f>
        <v/>
      </c>
      <c r="P37" s="127"/>
      <c r="Q37" s="65">
        <f t="shared" si="4"/>
        <v>0</v>
      </c>
      <c r="R37" s="65">
        <f t="shared" si="1"/>
        <v>0</v>
      </c>
      <c r="S37" s="65">
        <f t="shared" si="5"/>
        <v>0</v>
      </c>
    </row>
    <row r="38" spans="1:21" x14ac:dyDescent="0.25">
      <c r="A38" s="66">
        <f t="shared" si="6"/>
        <v>31</v>
      </c>
      <c r="B38" s="69"/>
      <c r="C38" s="66" t="e">
        <f>VLOOKUP(B38,'Measure&amp;Incentive Picklist'!E:J,2,FALSE)</f>
        <v>#N/A</v>
      </c>
      <c r="D38" s="79"/>
      <c r="E38" s="70"/>
      <c r="F38" s="236"/>
      <c r="G38" s="69"/>
      <c r="H38" s="65" t="str">
        <f t="shared" si="2"/>
        <v/>
      </c>
      <c r="I38" s="69" t="str">
        <f t="shared" si="3"/>
        <v/>
      </c>
      <c r="J38" s="69"/>
      <c r="K38" s="69"/>
      <c r="L38" s="71"/>
      <c r="M38" s="71"/>
      <c r="N38" s="124" t="str">
        <f t="shared" si="0"/>
        <v/>
      </c>
      <c r="O38" s="85" t="str">
        <f>IFERROR(MIN(IF(B38="","",VLOOKUP(B38,'Measure&amp;Incentive Picklist'!E:J,5,FALSE)*E38*F38),N38),"")</f>
        <v/>
      </c>
      <c r="P38" s="127"/>
      <c r="Q38" s="65">
        <f t="shared" si="4"/>
        <v>0</v>
      </c>
      <c r="R38" s="65">
        <f t="shared" si="1"/>
        <v>0</v>
      </c>
      <c r="S38" s="65">
        <f t="shared" si="5"/>
        <v>0</v>
      </c>
    </row>
    <row r="39" spans="1:21" x14ac:dyDescent="0.25">
      <c r="A39" s="66">
        <f t="shared" si="6"/>
        <v>32</v>
      </c>
      <c r="B39" s="69"/>
      <c r="C39" s="66" t="e">
        <f>VLOOKUP(B39,'Measure&amp;Incentive Picklist'!E:J,2,FALSE)</f>
        <v>#N/A</v>
      </c>
      <c r="D39" s="79"/>
      <c r="E39" s="70"/>
      <c r="F39" s="236"/>
      <c r="G39" s="69"/>
      <c r="H39" s="65" t="str">
        <f t="shared" si="2"/>
        <v/>
      </c>
      <c r="I39" s="69" t="str">
        <f t="shared" si="3"/>
        <v/>
      </c>
      <c r="J39" s="69"/>
      <c r="K39" s="69"/>
      <c r="L39" s="71"/>
      <c r="M39" s="71"/>
      <c r="N39" s="124" t="str">
        <f t="shared" si="0"/>
        <v/>
      </c>
      <c r="O39" s="85" t="str">
        <f>IFERROR(MIN(IF(B39="","",VLOOKUP(B39,'Measure&amp;Incentive Picklist'!E:J,5,FALSE)*E39*F39),N39),"")</f>
        <v/>
      </c>
      <c r="P39" s="127"/>
      <c r="Q39" s="65">
        <f t="shared" si="4"/>
        <v>0</v>
      </c>
      <c r="R39" s="65">
        <f t="shared" si="1"/>
        <v>0</v>
      </c>
      <c r="S39" s="65">
        <f t="shared" si="5"/>
        <v>0</v>
      </c>
    </row>
    <row r="40" spans="1:21" x14ac:dyDescent="0.25">
      <c r="A40" s="66">
        <f t="shared" si="6"/>
        <v>33</v>
      </c>
      <c r="B40" s="69"/>
      <c r="C40" s="66" t="e">
        <f>VLOOKUP(B40,'Measure&amp;Incentive Picklist'!E:J,2,FALSE)</f>
        <v>#N/A</v>
      </c>
      <c r="D40" s="79"/>
      <c r="E40" s="70"/>
      <c r="F40" s="236"/>
      <c r="G40" s="69"/>
      <c r="H40" s="65" t="str">
        <f t="shared" si="2"/>
        <v/>
      </c>
      <c r="I40" s="69" t="str">
        <f t="shared" si="3"/>
        <v/>
      </c>
      <c r="J40" s="69"/>
      <c r="K40" s="69"/>
      <c r="L40" s="71"/>
      <c r="M40" s="71"/>
      <c r="N40" s="124" t="str">
        <f t="shared" ref="N40:N71" si="7">IF(B40="","",$L40+$M40)</f>
        <v/>
      </c>
      <c r="O40" s="85" t="str">
        <f>IFERROR(MIN(IF(B40="","",VLOOKUP(B40,'Measure&amp;Incentive Picklist'!E:J,5,FALSE)*E40*F40),N40),"")</f>
        <v/>
      </c>
      <c r="P40" s="127"/>
      <c r="Q40" s="65">
        <f t="shared" si="4"/>
        <v>0</v>
      </c>
      <c r="R40" s="65">
        <f t="shared" ref="R40:R71" si="8">IF(AND(B40&gt;0,ISERROR(Q40)),1,0)</f>
        <v>0</v>
      </c>
      <c r="S40" s="65">
        <f t="shared" si="5"/>
        <v>0</v>
      </c>
    </row>
    <row r="41" spans="1:21" x14ac:dyDescent="0.25">
      <c r="A41" s="66">
        <f t="shared" si="6"/>
        <v>34</v>
      </c>
      <c r="B41" s="69"/>
      <c r="C41" s="66" t="e">
        <f>VLOOKUP(B41,'Measure&amp;Incentive Picklist'!E:J,2,FALSE)</f>
        <v>#N/A</v>
      </c>
      <c r="D41" s="79"/>
      <c r="E41" s="70"/>
      <c r="F41" s="236"/>
      <c r="G41" s="69"/>
      <c r="H41" s="65" t="str">
        <f t="shared" si="2"/>
        <v/>
      </c>
      <c r="I41" s="69" t="str">
        <f t="shared" si="3"/>
        <v/>
      </c>
      <c r="J41" s="69"/>
      <c r="K41" s="69"/>
      <c r="L41" s="71"/>
      <c r="M41" s="71"/>
      <c r="N41" s="124" t="str">
        <f t="shared" si="7"/>
        <v/>
      </c>
      <c r="O41" s="85" t="str">
        <f>IFERROR(MIN(IF(B41="","",VLOOKUP(B41,'Measure&amp;Incentive Picklist'!E:J,5,FALSE)*E41*F41),N41),"")</f>
        <v/>
      </c>
      <c r="P41" s="127"/>
      <c r="Q41" s="65">
        <f t="shared" si="4"/>
        <v>0</v>
      </c>
      <c r="R41" s="65">
        <f t="shared" si="8"/>
        <v>0</v>
      </c>
      <c r="S41" s="65">
        <f t="shared" si="5"/>
        <v>0</v>
      </c>
    </row>
    <row r="42" spans="1:21" x14ac:dyDescent="0.25">
      <c r="A42" s="66">
        <f t="shared" si="6"/>
        <v>35</v>
      </c>
      <c r="B42" s="69"/>
      <c r="C42" s="66" t="e">
        <f>VLOOKUP(B42,'Measure&amp;Incentive Picklist'!E:J,2,FALSE)</f>
        <v>#N/A</v>
      </c>
      <c r="D42" s="79"/>
      <c r="E42" s="70"/>
      <c r="F42" s="236"/>
      <c r="G42" s="69"/>
      <c r="H42" s="65" t="str">
        <f t="shared" si="2"/>
        <v/>
      </c>
      <c r="I42" s="69" t="str">
        <f t="shared" si="3"/>
        <v/>
      </c>
      <c r="J42" s="69"/>
      <c r="K42" s="69"/>
      <c r="L42" s="71"/>
      <c r="M42" s="71"/>
      <c r="N42" s="124" t="str">
        <f t="shared" si="7"/>
        <v/>
      </c>
      <c r="O42" s="85" t="str">
        <f>IFERROR(MIN(IF(B42="","",VLOOKUP(B42,'Measure&amp;Incentive Picklist'!E:J,5,FALSE)*E42*F42),N42),"")</f>
        <v/>
      </c>
      <c r="P42" s="127"/>
      <c r="Q42" s="65">
        <f t="shared" si="4"/>
        <v>0</v>
      </c>
      <c r="R42" s="65">
        <f t="shared" si="8"/>
        <v>0</v>
      </c>
      <c r="S42" s="65">
        <f t="shared" si="5"/>
        <v>0</v>
      </c>
    </row>
    <row r="43" spans="1:21" x14ac:dyDescent="0.25">
      <c r="A43" s="66">
        <f t="shared" si="6"/>
        <v>36</v>
      </c>
      <c r="B43" s="69"/>
      <c r="C43" s="66" t="e">
        <f>VLOOKUP(B43,'Measure&amp;Incentive Picklist'!E:J,2,FALSE)</f>
        <v>#N/A</v>
      </c>
      <c r="D43" s="79"/>
      <c r="E43" s="70"/>
      <c r="F43" s="236"/>
      <c r="G43" s="69"/>
      <c r="H43" s="65" t="str">
        <f t="shared" si="2"/>
        <v/>
      </c>
      <c r="I43" s="69" t="str">
        <f t="shared" si="3"/>
        <v/>
      </c>
      <c r="J43" s="69"/>
      <c r="K43" s="69"/>
      <c r="L43" s="71"/>
      <c r="M43" s="71"/>
      <c r="N43" s="124" t="str">
        <f t="shared" si="7"/>
        <v/>
      </c>
      <c r="O43" s="85" t="str">
        <f>IFERROR(MIN(IF(B43="","",VLOOKUP(B43,'Measure&amp;Incentive Picklist'!E:J,5,FALSE)*E43*F43),N43),"")</f>
        <v/>
      </c>
      <c r="P43" s="127"/>
      <c r="Q43" s="65">
        <f t="shared" si="4"/>
        <v>0</v>
      </c>
      <c r="R43" s="65">
        <f t="shared" si="8"/>
        <v>0</v>
      </c>
      <c r="S43" s="65">
        <f t="shared" si="5"/>
        <v>0</v>
      </c>
    </row>
    <row r="44" spans="1:21" x14ac:dyDescent="0.25">
      <c r="A44" s="66">
        <f t="shared" si="6"/>
        <v>37</v>
      </c>
      <c r="B44" s="69"/>
      <c r="C44" s="66" t="e">
        <f>VLOOKUP(B44,'Measure&amp;Incentive Picklist'!E:J,2,FALSE)</f>
        <v>#N/A</v>
      </c>
      <c r="D44" s="79"/>
      <c r="E44" s="70"/>
      <c r="F44" s="236"/>
      <c r="G44" s="69"/>
      <c r="H44" s="65" t="str">
        <f t="shared" si="2"/>
        <v/>
      </c>
      <c r="I44" s="69" t="str">
        <f t="shared" si="3"/>
        <v/>
      </c>
      <c r="J44" s="69"/>
      <c r="K44" s="69"/>
      <c r="L44" s="71"/>
      <c r="M44" s="71"/>
      <c r="N44" s="124" t="str">
        <f t="shared" si="7"/>
        <v/>
      </c>
      <c r="O44" s="85" t="str">
        <f>IFERROR(MIN(IF(B44="","",VLOOKUP(B44,'Measure&amp;Incentive Picklist'!E:J,5,FALSE)*E44*F44),N44),"")</f>
        <v/>
      </c>
      <c r="P44" s="127"/>
      <c r="Q44" s="65">
        <f t="shared" si="4"/>
        <v>0</v>
      </c>
      <c r="R44" s="65">
        <f t="shared" si="8"/>
        <v>0</v>
      </c>
      <c r="S44" s="65">
        <f t="shared" si="5"/>
        <v>0</v>
      </c>
    </row>
    <row r="45" spans="1:21" x14ac:dyDescent="0.25">
      <c r="A45" s="66">
        <f t="shared" si="6"/>
        <v>38</v>
      </c>
      <c r="B45" s="69"/>
      <c r="C45" s="66" t="e">
        <f>VLOOKUP(B45,'Measure&amp;Incentive Picklist'!E:J,2,FALSE)</f>
        <v>#N/A</v>
      </c>
      <c r="D45" s="79"/>
      <c r="E45" s="70"/>
      <c r="F45" s="236"/>
      <c r="G45" s="69"/>
      <c r="H45" s="65" t="str">
        <f t="shared" si="2"/>
        <v/>
      </c>
      <c r="I45" s="69" t="str">
        <f t="shared" si="3"/>
        <v/>
      </c>
      <c r="J45" s="69"/>
      <c r="K45" s="69"/>
      <c r="L45" s="71"/>
      <c r="M45" s="71"/>
      <c r="N45" s="124" t="str">
        <f t="shared" si="7"/>
        <v/>
      </c>
      <c r="O45" s="85" t="str">
        <f>IFERROR(MIN(IF(B45="","",VLOOKUP(B45,'Measure&amp;Incentive Picklist'!E:J,5,FALSE)*E45*F45),N45),"")</f>
        <v/>
      </c>
      <c r="P45" s="127"/>
      <c r="Q45" s="65">
        <f t="shared" si="4"/>
        <v>0</v>
      </c>
      <c r="R45" s="65">
        <f t="shared" si="8"/>
        <v>0</v>
      </c>
      <c r="S45" s="65">
        <f t="shared" si="5"/>
        <v>0</v>
      </c>
    </row>
    <row r="46" spans="1:21" x14ac:dyDescent="0.25">
      <c r="A46" s="66">
        <f t="shared" si="6"/>
        <v>39</v>
      </c>
      <c r="B46" s="69"/>
      <c r="C46" s="66" t="e">
        <f>VLOOKUP(B46,'Measure&amp;Incentive Picklist'!E:J,2,FALSE)</f>
        <v>#N/A</v>
      </c>
      <c r="D46" s="79"/>
      <c r="E46" s="70"/>
      <c r="F46" s="236"/>
      <c r="G46" s="69"/>
      <c r="H46" s="65" t="str">
        <f t="shared" si="2"/>
        <v/>
      </c>
      <c r="I46" s="69" t="str">
        <f t="shared" si="3"/>
        <v/>
      </c>
      <c r="J46" s="69"/>
      <c r="K46" s="69"/>
      <c r="L46" s="71"/>
      <c r="M46" s="71"/>
      <c r="N46" s="124" t="str">
        <f t="shared" si="7"/>
        <v/>
      </c>
      <c r="O46" s="85" t="str">
        <f>IFERROR(MIN(IF(B46="","",VLOOKUP(B46,'Measure&amp;Incentive Picklist'!E:J,5,FALSE)*E46*F46),N46),"")</f>
        <v/>
      </c>
      <c r="P46" s="127"/>
      <c r="Q46" s="65">
        <f t="shared" si="4"/>
        <v>0</v>
      </c>
      <c r="R46" s="65">
        <f t="shared" si="8"/>
        <v>0</v>
      </c>
      <c r="S46" s="65">
        <f t="shared" si="5"/>
        <v>0</v>
      </c>
    </row>
    <row r="47" spans="1:21" x14ac:dyDescent="0.25">
      <c r="A47" s="66">
        <f t="shared" si="6"/>
        <v>40</v>
      </c>
      <c r="B47" s="69"/>
      <c r="C47" s="66" t="e">
        <f>VLOOKUP(B47,'Measure&amp;Incentive Picklist'!E:J,2,FALSE)</f>
        <v>#N/A</v>
      </c>
      <c r="D47" s="79"/>
      <c r="E47" s="70"/>
      <c r="F47" s="236"/>
      <c r="G47" s="69"/>
      <c r="H47" s="65" t="str">
        <f t="shared" si="2"/>
        <v/>
      </c>
      <c r="I47" s="69" t="str">
        <f t="shared" si="3"/>
        <v/>
      </c>
      <c r="J47" s="69"/>
      <c r="K47" s="69"/>
      <c r="L47" s="71"/>
      <c r="M47" s="71"/>
      <c r="N47" s="124" t="str">
        <f t="shared" si="7"/>
        <v/>
      </c>
      <c r="O47" s="85" t="str">
        <f>IFERROR(MIN(IF(B47="","",VLOOKUP(B47,'Measure&amp;Incentive Picklist'!E:J,5,FALSE)*E47*F47),N47),"")</f>
        <v/>
      </c>
      <c r="P47" s="127"/>
      <c r="Q47" s="65">
        <f t="shared" si="4"/>
        <v>0</v>
      </c>
      <c r="R47" s="65">
        <f t="shared" si="8"/>
        <v>0</v>
      </c>
      <c r="S47" s="65">
        <f t="shared" si="5"/>
        <v>0</v>
      </c>
    </row>
    <row r="48" spans="1:21" x14ac:dyDescent="0.25">
      <c r="A48" s="66">
        <f t="shared" si="6"/>
        <v>41</v>
      </c>
      <c r="B48" s="69"/>
      <c r="C48" s="66" t="e">
        <f>VLOOKUP(B48,'Measure&amp;Incentive Picklist'!E:J,2,FALSE)</f>
        <v>#N/A</v>
      </c>
      <c r="D48" s="79"/>
      <c r="E48" s="70"/>
      <c r="F48" s="236"/>
      <c r="G48" s="69"/>
      <c r="H48" s="65" t="str">
        <f t="shared" si="2"/>
        <v/>
      </c>
      <c r="I48" s="69" t="str">
        <f t="shared" si="3"/>
        <v/>
      </c>
      <c r="J48" s="69"/>
      <c r="K48" s="69"/>
      <c r="L48" s="71"/>
      <c r="M48" s="71"/>
      <c r="N48" s="124" t="str">
        <f t="shared" si="7"/>
        <v/>
      </c>
      <c r="O48" s="85" t="str">
        <f>IFERROR(MIN(IF(B48="","",VLOOKUP(B48,'Measure&amp;Incentive Picklist'!E:J,5,FALSE)*E48*F48),N48),"")</f>
        <v/>
      </c>
      <c r="P48" s="127"/>
      <c r="Q48" s="65">
        <f t="shared" si="4"/>
        <v>0</v>
      </c>
      <c r="R48" s="65">
        <f t="shared" si="8"/>
        <v>0</v>
      </c>
      <c r="S48" s="65">
        <f t="shared" si="5"/>
        <v>0</v>
      </c>
    </row>
    <row r="49" spans="1:19" x14ac:dyDescent="0.25">
      <c r="A49" s="66">
        <f t="shared" si="6"/>
        <v>42</v>
      </c>
      <c r="B49" s="69"/>
      <c r="C49" s="66" t="e">
        <f>VLOOKUP(B49,'Measure&amp;Incentive Picklist'!E:J,2,FALSE)</f>
        <v>#N/A</v>
      </c>
      <c r="D49" s="79"/>
      <c r="E49" s="70"/>
      <c r="F49" s="236"/>
      <c r="G49" s="69"/>
      <c r="H49" s="65" t="str">
        <f t="shared" si="2"/>
        <v/>
      </c>
      <c r="I49" s="69" t="str">
        <f t="shared" si="3"/>
        <v/>
      </c>
      <c r="J49" s="69"/>
      <c r="K49" s="69"/>
      <c r="L49" s="71"/>
      <c r="M49" s="71"/>
      <c r="N49" s="124" t="str">
        <f t="shared" si="7"/>
        <v/>
      </c>
      <c r="O49" s="85" t="str">
        <f>IFERROR(MIN(IF(B49="","",VLOOKUP(B49,'Measure&amp;Incentive Picklist'!E:J,5,FALSE)*E49*F49),N49),"")</f>
        <v/>
      </c>
      <c r="P49" s="127"/>
      <c r="Q49" s="65">
        <f t="shared" si="4"/>
        <v>0</v>
      </c>
      <c r="R49" s="65">
        <f t="shared" si="8"/>
        <v>0</v>
      </c>
      <c r="S49" s="65">
        <f t="shared" si="5"/>
        <v>0</v>
      </c>
    </row>
    <row r="50" spans="1:19" x14ac:dyDescent="0.25">
      <c r="A50" s="66">
        <f t="shared" si="6"/>
        <v>43</v>
      </c>
      <c r="B50" s="69"/>
      <c r="C50" s="66" t="e">
        <f>VLOOKUP(B50,'Measure&amp;Incentive Picklist'!E:J,2,FALSE)</f>
        <v>#N/A</v>
      </c>
      <c r="D50" s="79"/>
      <c r="E50" s="70"/>
      <c r="F50" s="236"/>
      <c r="G50" s="69"/>
      <c r="H50" s="65" t="str">
        <f t="shared" si="2"/>
        <v/>
      </c>
      <c r="I50" s="69" t="str">
        <f t="shared" si="3"/>
        <v/>
      </c>
      <c r="J50" s="69"/>
      <c r="K50" s="69"/>
      <c r="L50" s="71"/>
      <c r="M50" s="71"/>
      <c r="N50" s="124" t="str">
        <f t="shared" si="7"/>
        <v/>
      </c>
      <c r="O50" s="85" t="str">
        <f>IFERROR(MIN(IF(B50="","",VLOOKUP(B50,'Measure&amp;Incentive Picklist'!E:J,5,FALSE)*E50*F50),N50),"")</f>
        <v/>
      </c>
      <c r="P50" s="127"/>
      <c r="Q50" s="65">
        <f t="shared" si="4"/>
        <v>0</v>
      </c>
      <c r="R50" s="65">
        <f t="shared" si="8"/>
        <v>0</v>
      </c>
      <c r="S50" s="65">
        <f t="shared" si="5"/>
        <v>0</v>
      </c>
    </row>
    <row r="51" spans="1:19" x14ac:dyDescent="0.25">
      <c r="A51" s="66">
        <f t="shared" si="6"/>
        <v>44</v>
      </c>
      <c r="B51" s="69"/>
      <c r="C51" s="66" t="e">
        <f>VLOOKUP(B51,'Measure&amp;Incentive Picklist'!E:J,2,FALSE)</f>
        <v>#N/A</v>
      </c>
      <c r="D51" s="79"/>
      <c r="E51" s="70"/>
      <c r="F51" s="236"/>
      <c r="G51" s="69"/>
      <c r="H51" s="65" t="str">
        <f t="shared" si="2"/>
        <v/>
      </c>
      <c r="I51" s="69" t="str">
        <f t="shared" si="3"/>
        <v/>
      </c>
      <c r="J51" s="69"/>
      <c r="K51" s="69"/>
      <c r="L51" s="71"/>
      <c r="M51" s="71"/>
      <c r="N51" s="124" t="str">
        <f t="shared" si="7"/>
        <v/>
      </c>
      <c r="O51" s="85" t="str">
        <f>IFERROR(MIN(IF(B51="","",VLOOKUP(B51,'Measure&amp;Incentive Picklist'!E:J,5,FALSE)*E51*F51),N51),"")</f>
        <v/>
      </c>
      <c r="P51" s="127"/>
      <c r="Q51" s="65">
        <f t="shared" si="4"/>
        <v>0</v>
      </c>
      <c r="R51" s="65">
        <f t="shared" si="8"/>
        <v>0</v>
      </c>
      <c r="S51" s="65">
        <f t="shared" si="5"/>
        <v>0</v>
      </c>
    </row>
    <row r="52" spans="1:19" x14ac:dyDescent="0.25">
      <c r="A52" s="66">
        <f t="shared" si="6"/>
        <v>45</v>
      </c>
      <c r="B52" s="69"/>
      <c r="C52" s="66" t="e">
        <f>VLOOKUP(B52,'Measure&amp;Incentive Picklist'!E:J,2,FALSE)</f>
        <v>#N/A</v>
      </c>
      <c r="D52" s="79"/>
      <c r="E52" s="70"/>
      <c r="F52" s="236"/>
      <c r="G52" s="69"/>
      <c r="H52" s="65" t="str">
        <f t="shared" si="2"/>
        <v/>
      </c>
      <c r="I52" s="69" t="str">
        <f t="shared" si="3"/>
        <v/>
      </c>
      <c r="J52" s="69"/>
      <c r="K52" s="69"/>
      <c r="L52" s="71"/>
      <c r="M52" s="71"/>
      <c r="N52" s="124" t="str">
        <f t="shared" si="7"/>
        <v/>
      </c>
      <c r="O52" s="85" t="str">
        <f>IFERROR(MIN(IF(B52="","",VLOOKUP(B52,'Measure&amp;Incentive Picklist'!E:J,5,FALSE)*E52*F52),N52),"")</f>
        <v/>
      </c>
      <c r="P52" s="127"/>
      <c r="Q52" s="65">
        <f t="shared" si="4"/>
        <v>0</v>
      </c>
      <c r="R52" s="65">
        <f t="shared" si="8"/>
        <v>0</v>
      </c>
      <c r="S52" s="65">
        <f t="shared" si="5"/>
        <v>0</v>
      </c>
    </row>
    <row r="53" spans="1:19" x14ac:dyDescent="0.25">
      <c r="A53" s="66">
        <f t="shared" si="6"/>
        <v>46</v>
      </c>
      <c r="B53" s="69"/>
      <c r="C53" s="66" t="e">
        <f>VLOOKUP(B53,'Measure&amp;Incentive Picklist'!E:J,2,FALSE)</f>
        <v>#N/A</v>
      </c>
      <c r="D53" s="79"/>
      <c r="E53" s="70"/>
      <c r="F53" s="236"/>
      <c r="G53" s="69"/>
      <c r="H53" s="65" t="str">
        <f t="shared" si="2"/>
        <v/>
      </c>
      <c r="I53" s="69" t="str">
        <f t="shared" si="3"/>
        <v/>
      </c>
      <c r="J53" s="69"/>
      <c r="K53" s="69"/>
      <c r="L53" s="71"/>
      <c r="M53" s="71"/>
      <c r="N53" s="124" t="str">
        <f t="shared" si="7"/>
        <v/>
      </c>
      <c r="O53" s="85" t="str">
        <f>IFERROR(MIN(IF(B53="","",VLOOKUP(B53,'Measure&amp;Incentive Picklist'!E:J,5,FALSE)*E53*F53),N53),"")</f>
        <v/>
      </c>
      <c r="P53" s="127"/>
      <c r="Q53" s="65">
        <f t="shared" si="4"/>
        <v>0</v>
      </c>
      <c r="R53" s="65">
        <f t="shared" si="8"/>
        <v>0</v>
      </c>
      <c r="S53" s="65">
        <f t="shared" si="5"/>
        <v>0</v>
      </c>
    </row>
    <row r="54" spans="1:19" x14ac:dyDescent="0.25">
      <c r="A54" s="66">
        <f t="shared" si="6"/>
        <v>47</v>
      </c>
      <c r="B54" s="69"/>
      <c r="C54" s="66" t="e">
        <f>VLOOKUP(B54,'Measure&amp;Incentive Picklist'!E:J,2,FALSE)</f>
        <v>#N/A</v>
      </c>
      <c r="D54" s="79"/>
      <c r="E54" s="70"/>
      <c r="F54" s="236"/>
      <c r="G54" s="69"/>
      <c r="H54" s="65" t="str">
        <f t="shared" si="2"/>
        <v/>
      </c>
      <c r="I54" s="69" t="str">
        <f t="shared" si="3"/>
        <v/>
      </c>
      <c r="J54" s="69"/>
      <c r="K54" s="69"/>
      <c r="L54" s="71"/>
      <c r="M54" s="71"/>
      <c r="N54" s="124" t="str">
        <f t="shared" si="7"/>
        <v/>
      </c>
      <c r="O54" s="85" t="str">
        <f>IFERROR(MIN(IF(B54="","",VLOOKUP(B54,'Measure&amp;Incentive Picklist'!E:J,5,FALSE)*E54*F54),N54),"")</f>
        <v/>
      </c>
      <c r="P54" s="127"/>
      <c r="Q54" s="65">
        <f t="shared" si="4"/>
        <v>0</v>
      </c>
      <c r="R54" s="65">
        <f t="shared" si="8"/>
        <v>0</v>
      </c>
      <c r="S54" s="65">
        <f t="shared" si="5"/>
        <v>0</v>
      </c>
    </row>
    <row r="55" spans="1:19" x14ac:dyDescent="0.25">
      <c r="A55" s="66">
        <f t="shared" si="6"/>
        <v>48</v>
      </c>
      <c r="B55" s="69"/>
      <c r="C55" s="66" t="e">
        <f>VLOOKUP(B55,'Measure&amp;Incentive Picklist'!E:J,2,FALSE)</f>
        <v>#N/A</v>
      </c>
      <c r="D55" s="79"/>
      <c r="E55" s="70"/>
      <c r="F55" s="236"/>
      <c r="G55" s="69"/>
      <c r="H55" s="65" t="str">
        <f t="shared" si="2"/>
        <v/>
      </c>
      <c r="I55" s="69" t="str">
        <f t="shared" si="3"/>
        <v/>
      </c>
      <c r="J55" s="69"/>
      <c r="K55" s="69"/>
      <c r="L55" s="71"/>
      <c r="M55" s="71"/>
      <c r="N55" s="124" t="str">
        <f t="shared" si="7"/>
        <v/>
      </c>
      <c r="O55" s="85" t="str">
        <f>IFERROR(MIN(IF(B55="","",VLOOKUP(B55,'Measure&amp;Incentive Picklist'!E:J,5,FALSE)*E55*F55),N55),"")</f>
        <v/>
      </c>
      <c r="P55" s="127"/>
      <c r="Q55" s="65">
        <f t="shared" si="4"/>
        <v>0</v>
      </c>
      <c r="R55" s="65">
        <f t="shared" si="8"/>
        <v>0</v>
      </c>
      <c r="S55" s="65">
        <f t="shared" si="5"/>
        <v>0</v>
      </c>
    </row>
    <row r="56" spans="1:19" x14ac:dyDescent="0.25">
      <c r="A56" s="66">
        <f t="shared" si="6"/>
        <v>49</v>
      </c>
      <c r="B56" s="69"/>
      <c r="C56" s="66" t="e">
        <f>VLOOKUP(B56,'Measure&amp;Incentive Picklist'!E:J,2,FALSE)</f>
        <v>#N/A</v>
      </c>
      <c r="D56" s="79"/>
      <c r="E56" s="70"/>
      <c r="F56" s="236"/>
      <c r="G56" s="69"/>
      <c r="H56" s="65" t="str">
        <f t="shared" si="2"/>
        <v/>
      </c>
      <c r="I56" s="69" t="str">
        <f t="shared" si="3"/>
        <v/>
      </c>
      <c r="J56" s="69"/>
      <c r="K56" s="69"/>
      <c r="L56" s="71"/>
      <c r="M56" s="71"/>
      <c r="N56" s="124" t="str">
        <f t="shared" si="7"/>
        <v/>
      </c>
      <c r="O56" s="85" t="str">
        <f>IFERROR(MIN(IF(B56="","",VLOOKUP(B56,'Measure&amp;Incentive Picklist'!E:J,5,FALSE)*E56*F56),N56),"")</f>
        <v/>
      </c>
      <c r="P56" s="127"/>
      <c r="Q56" s="65">
        <f t="shared" si="4"/>
        <v>0</v>
      </c>
      <c r="R56" s="65">
        <f t="shared" si="8"/>
        <v>0</v>
      </c>
      <c r="S56" s="65">
        <f t="shared" si="5"/>
        <v>0</v>
      </c>
    </row>
    <row r="57" spans="1:19" x14ac:dyDescent="0.25">
      <c r="A57" s="66">
        <f t="shared" si="6"/>
        <v>50</v>
      </c>
      <c r="B57" s="69"/>
      <c r="C57" s="66" t="e">
        <f>VLOOKUP(B57,'Measure&amp;Incentive Picklist'!E:J,2,FALSE)</f>
        <v>#N/A</v>
      </c>
      <c r="D57" s="79"/>
      <c r="E57" s="70"/>
      <c r="F57" s="236"/>
      <c r="G57" s="69"/>
      <c r="H57" s="65" t="str">
        <f t="shared" si="2"/>
        <v/>
      </c>
      <c r="I57" s="69" t="str">
        <f t="shared" si="3"/>
        <v/>
      </c>
      <c r="J57" s="69"/>
      <c r="K57" s="69"/>
      <c r="L57" s="71"/>
      <c r="M57" s="71"/>
      <c r="N57" s="124" t="str">
        <f t="shared" si="7"/>
        <v/>
      </c>
      <c r="O57" s="85" t="str">
        <f>IFERROR(MIN(IF(B57="","",VLOOKUP(B57,'Measure&amp;Incentive Picklist'!E:J,5,FALSE)*E57*F57),N57),"")</f>
        <v/>
      </c>
      <c r="P57" s="127"/>
      <c r="Q57" s="65">
        <f t="shared" si="4"/>
        <v>0</v>
      </c>
      <c r="R57" s="65">
        <f t="shared" si="8"/>
        <v>0</v>
      </c>
      <c r="S57" s="65">
        <f t="shared" si="5"/>
        <v>0</v>
      </c>
    </row>
    <row r="58" spans="1:19" x14ac:dyDescent="0.25">
      <c r="A58" s="66">
        <f t="shared" si="6"/>
        <v>51</v>
      </c>
      <c r="B58" s="69"/>
      <c r="C58" s="66" t="e">
        <f>VLOOKUP(B58,'Measure&amp;Incentive Picklist'!E:J,2,FALSE)</f>
        <v>#N/A</v>
      </c>
      <c r="D58" s="79"/>
      <c r="E58" s="70"/>
      <c r="F58" s="236"/>
      <c r="G58" s="69"/>
      <c r="H58" s="65" t="str">
        <f t="shared" si="2"/>
        <v/>
      </c>
      <c r="I58" s="69" t="str">
        <f t="shared" si="3"/>
        <v/>
      </c>
      <c r="J58" s="69"/>
      <c r="K58" s="69"/>
      <c r="L58" s="71"/>
      <c r="M58" s="71"/>
      <c r="N58" s="124" t="str">
        <f t="shared" si="7"/>
        <v/>
      </c>
      <c r="O58" s="85" t="str">
        <f>IFERROR(MIN(IF(B58="","",VLOOKUP(B58,'Measure&amp;Incentive Picklist'!E:J,5,FALSE)*E58*F58),N58),"")</f>
        <v/>
      </c>
      <c r="P58" s="127"/>
      <c r="Q58" s="65">
        <f t="shared" si="4"/>
        <v>0</v>
      </c>
      <c r="R58" s="65">
        <f t="shared" si="8"/>
        <v>0</v>
      </c>
      <c r="S58" s="65">
        <f t="shared" si="5"/>
        <v>0</v>
      </c>
    </row>
    <row r="59" spans="1:19" x14ac:dyDescent="0.25">
      <c r="A59" s="66">
        <f t="shared" si="6"/>
        <v>52</v>
      </c>
      <c r="B59" s="69"/>
      <c r="C59" s="66" t="e">
        <f>VLOOKUP(B59,'Measure&amp;Incentive Picklist'!E:J,2,FALSE)</f>
        <v>#N/A</v>
      </c>
      <c r="D59" s="79"/>
      <c r="E59" s="70"/>
      <c r="F59" s="236"/>
      <c r="G59" s="69"/>
      <c r="H59" s="65" t="str">
        <f t="shared" si="2"/>
        <v/>
      </c>
      <c r="I59" s="69" t="str">
        <f t="shared" si="3"/>
        <v/>
      </c>
      <c r="J59" s="69"/>
      <c r="K59" s="69"/>
      <c r="L59" s="71"/>
      <c r="M59" s="71"/>
      <c r="N59" s="124" t="str">
        <f t="shared" si="7"/>
        <v/>
      </c>
      <c r="O59" s="85" t="str">
        <f>IFERROR(MIN(IF(B59="","",VLOOKUP(B59,'Measure&amp;Incentive Picklist'!E:J,5,FALSE)*E59*F59),N59),"")</f>
        <v/>
      </c>
      <c r="P59" s="127"/>
      <c r="Q59" s="65">
        <f t="shared" si="4"/>
        <v>0</v>
      </c>
      <c r="R59" s="65">
        <f t="shared" si="8"/>
        <v>0</v>
      </c>
      <c r="S59" s="65">
        <f t="shared" si="5"/>
        <v>0</v>
      </c>
    </row>
    <row r="60" spans="1:19" x14ac:dyDescent="0.25">
      <c r="A60" s="66">
        <f t="shared" si="6"/>
        <v>53</v>
      </c>
      <c r="B60" s="69"/>
      <c r="C60" s="66" t="e">
        <f>VLOOKUP(B60,'Measure&amp;Incentive Picklist'!E:J,2,FALSE)</f>
        <v>#N/A</v>
      </c>
      <c r="D60" s="79"/>
      <c r="E60" s="70"/>
      <c r="F60" s="236"/>
      <c r="G60" s="69"/>
      <c r="H60" s="65" t="str">
        <f t="shared" si="2"/>
        <v/>
      </c>
      <c r="I60" s="69" t="str">
        <f t="shared" si="3"/>
        <v/>
      </c>
      <c r="J60" s="69"/>
      <c r="K60" s="69"/>
      <c r="L60" s="71"/>
      <c r="M60" s="71"/>
      <c r="N60" s="124" t="str">
        <f t="shared" si="7"/>
        <v/>
      </c>
      <c r="O60" s="85" t="str">
        <f>IFERROR(MIN(IF(B60="","",VLOOKUP(B60,'Measure&amp;Incentive Picklist'!E:J,5,FALSE)*E60*F60),N60),"")</f>
        <v/>
      </c>
      <c r="P60" s="127"/>
      <c r="Q60" s="65">
        <f t="shared" si="4"/>
        <v>0</v>
      </c>
      <c r="R60" s="65">
        <f t="shared" si="8"/>
        <v>0</v>
      </c>
      <c r="S60" s="65">
        <f t="shared" si="5"/>
        <v>0</v>
      </c>
    </row>
    <row r="61" spans="1:19" x14ac:dyDescent="0.25">
      <c r="A61" s="66">
        <f t="shared" si="6"/>
        <v>54</v>
      </c>
      <c r="B61" s="69"/>
      <c r="C61" s="66" t="e">
        <f>VLOOKUP(B61,'Measure&amp;Incentive Picklist'!E:J,2,FALSE)</f>
        <v>#N/A</v>
      </c>
      <c r="D61" s="79"/>
      <c r="E61" s="70"/>
      <c r="F61" s="236"/>
      <c r="G61" s="69"/>
      <c r="H61" s="65" t="str">
        <f t="shared" si="2"/>
        <v/>
      </c>
      <c r="I61" s="69" t="str">
        <f t="shared" si="3"/>
        <v/>
      </c>
      <c r="J61" s="69"/>
      <c r="K61" s="69"/>
      <c r="L61" s="71"/>
      <c r="M61" s="71"/>
      <c r="N61" s="124" t="str">
        <f t="shared" si="7"/>
        <v/>
      </c>
      <c r="O61" s="85" t="str">
        <f>IFERROR(MIN(IF(B61="","",VLOOKUP(B61,'Measure&amp;Incentive Picklist'!E:J,5,FALSE)*E61*F61),N61),"")</f>
        <v/>
      </c>
      <c r="P61" s="127"/>
      <c r="Q61" s="65">
        <f t="shared" si="4"/>
        <v>0</v>
      </c>
      <c r="R61" s="65">
        <f t="shared" si="8"/>
        <v>0</v>
      </c>
      <c r="S61" s="65">
        <f t="shared" si="5"/>
        <v>0</v>
      </c>
    </row>
    <row r="62" spans="1:19" x14ac:dyDescent="0.25">
      <c r="A62" s="66">
        <f t="shared" si="6"/>
        <v>55</v>
      </c>
      <c r="B62" s="69"/>
      <c r="C62" s="66" t="e">
        <f>VLOOKUP(B62,'Measure&amp;Incentive Picklist'!E:J,2,FALSE)</f>
        <v>#N/A</v>
      </c>
      <c r="D62" s="79"/>
      <c r="E62" s="70"/>
      <c r="F62" s="236"/>
      <c r="G62" s="69"/>
      <c r="H62" s="65" t="str">
        <f t="shared" si="2"/>
        <v/>
      </c>
      <c r="I62" s="69" t="str">
        <f t="shared" si="3"/>
        <v/>
      </c>
      <c r="J62" s="69"/>
      <c r="K62" s="69"/>
      <c r="L62" s="71"/>
      <c r="M62" s="71"/>
      <c r="N62" s="124" t="str">
        <f t="shared" si="7"/>
        <v/>
      </c>
      <c r="O62" s="85" t="str">
        <f>IFERROR(MIN(IF(B62="","",VLOOKUP(B62,'Measure&amp;Incentive Picklist'!E:J,5,FALSE)*E62*F62),N62),"")</f>
        <v/>
      </c>
      <c r="P62" s="127"/>
      <c r="Q62" s="65">
        <f t="shared" si="4"/>
        <v>0</v>
      </c>
      <c r="R62" s="65">
        <f t="shared" si="8"/>
        <v>0</v>
      </c>
      <c r="S62" s="65">
        <f t="shared" si="5"/>
        <v>0</v>
      </c>
    </row>
    <row r="63" spans="1:19" x14ac:dyDescent="0.25">
      <c r="A63" s="66">
        <f t="shared" si="6"/>
        <v>56</v>
      </c>
      <c r="B63" s="69"/>
      <c r="C63" s="66" t="e">
        <f>VLOOKUP(B63,'Measure&amp;Incentive Picklist'!E:J,2,FALSE)</f>
        <v>#N/A</v>
      </c>
      <c r="D63" s="79"/>
      <c r="E63" s="70"/>
      <c r="F63" s="236"/>
      <c r="G63" s="69"/>
      <c r="H63" s="65" t="str">
        <f t="shared" si="2"/>
        <v/>
      </c>
      <c r="I63" s="69" t="str">
        <f t="shared" si="3"/>
        <v/>
      </c>
      <c r="J63" s="69"/>
      <c r="K63" s="69"/>
      <c r="L63" s="71"/>
      <c r="M63" s="71"/>
      <c r="N63" s="124" t="str">
        <f t="shared" si="7"/>
        <v/>
      </c>
      <c r="O63" s="85" t="str">
        <f>IFERROR(MIN(IF(B63="","",VLOOKUP(B63,'Measure&amp;Incentive Picklist'!E:J,5,FALSE)*E63*F63),N63),"")</f>
        <v/>
      </c>
      <c r="P63" s="127"/>
      <c r="Q63" s="65">
        <f t="shared" si="4"/>
        <v>0</v>
      </c>
      <c r="R63" s="65">
        <f t="shared" si="8"/>
        <v>0</v>
      </c>
      <c r="S63" s="65">
        <f t="shared" si="5"/>
        <v>0</v>
      </c>
    </row>
    <row r="64" spans="1:19" x14ac:dyDescent="0.25">
      <c r="A64" s="66">
        <f t="shared" si="6"/>
        <v>57</v>
      </c>
      <c r="B64" s="69"/>
      <c r="C64" s="66" t="e">
        <f>VLOOKUP(B64,'Measure&amp;Incentive Picklist'!E:J,2,FALSE)</f>
        <v>#N/A</v>
      </c>
      <c r="D64" s="79"/>
      <c r="E64" s="70"/>
      <c r="F64" s="236"/>
      <c r="G64" s="69"/>
      <c r="H64" s="65" t="str">
        <f t="shared" si="2"/>
        <v/>
      </c>
      <c r="I64" s="69" t="str">
        <f t="shared" si="3"/>
        <v/>
      </c>
      <c r="J64" s="69"/>
      <c r="K64" s="69"/>
      <c r="L64" s="71"/>
      <c r="M64" s="71"/>
      <c r="N64" s="124" t="str">
        <f t="shared" si="7"/>
        <v/>
      </c>
      <c r="O64" s="85" t="str">
        <f>IFERROR(MIN(IF(B64="","",VLOOKUP(B64,'Measure&amp;Incentive Picklist'!E:J,5,FALSE)*E64*F64),N64),"")</f>
        <v/>
      </c>
      <c r="P64" s="127"/>
      <c r="Q64" s="65">
        <f t="shared" si="4"/>
        <v>0</v>
      </c>
      <c r="R64" s="65">
        <f t="shared" si="8"/>
        <v>0</v>
      </c>
      <c r="S64" s="65">
        <f t="shared" si="5"/>
        <v>0</v>
      </c>
    </row>
    <row r="65" spans="1:19" x14ac:dyDescent="0.25">
      <c r="A65" s="66">
        <f t="shared" si="6"/>
        <v>58</v>
      </c>
      <c r="B65" s="69"/>
      <c r="C65" s="66" t="e">
        <f>VLOOKUP(B65,'Measure&amp;Incentive Picklist'!E:J,2,FALSE)</f>
        <v>#N/A</v>
      </c>
      <c r="D65" s="79"/>
      <c r="E65" s="70"/>
      <c r="F65" s="236"/>
      <c r="G65" s="69"/>
      <c r="H65" s="65" t="str">
        <f t="shared" si="2"/>
        <v/>
      </c>
      <c r="I65" s="69" t="str">
        <f t="shared" si="3"/>
        <v/>
      </c>
      <c r="J65" s="69"/>
      <c r="K65" s="69"/>
      <c r="L65" s="71"/>
      <c r="M65" s="71"/>
      <c r="N65" s="124" t="str">
        <f t="shared" si="7"/>
        <v/>
      </c>
      <c r="O65" s="85" t="str">
        <f>IFERROR(MIN(IF(B65="","",VLOOKUP(B65,'Measure&amp;Incentive Picklist'!E:J,5,FALSE)*E65*F65),N65),"")</f>
        <v/>
      </c>
      <c r="P65" s="127"/>
      <c r="Q65" s="65">
        <f t="shared" si="4"/>
        <v>0</v>
      </c>
      <c r="R65" s="65">
        <f t="shared" si="8"/>
        <v>0</v>
      </c>
      <c r="S65" s="65">
        <f t="shared" si="5"/>
        <v>0</v>
      </c>
    </row>
    <row r="66" spans="1:19" x14ac:dyDescent="0.25">
      <c r="A66" s="66">
        <f t="shared" si="6"/>
        <v>59</v>
      </c>
      <c r="B66" s="69"/>
      <c r="C66" s="66" t="e">
        <f>VLOOKUP(B66,'Measure&amp;Incentive Picklist'!E:J,2,FALSE)</f>
        <v>#N/A</v>
      </c>
      <c r="D66" s="79"/>
      <c r="E66" s="70"/>
      <c r="F66" s="236"/>
      <c r="G66" s="69"/>
      <c r="H66" s="65" t="str">
        <f t="shared" si="2"/>
        <v/>
      </c>
      <c r="I66" s="69" t="str">
        <f t="shared" si="3"/>
        <v/>
      </c>
      <c r="J66" s="69"/>
      <c r="K66" s="69"/>
      <c r="L66" s="71"/>
      <c r="M66" s="71"/>
      <c r="N66" s="124" t="str">
        <f t="shared" si="7"/>
        <v/>
      </c>
      <c r="O66" s="85" t="str">
        <f>IFERROR(MIN(IF(B66="","",VLOOKUP(B66,'Measure&amp;Incentive Picklist'!E:J,5,FALSE)*E66*F66),N66),"")</f>
        <v/>
      </c>
      <c r="P66" s="127"/>
      <c r="Q66" s="65">
        <f t="shared" si="4"/>
        <v>0</v>
      </c>
      <c r="R66" s="65">
        <f t="shared" si="8"/>
        <v>0</v>
      </c>
      <c r="S66" s="65">
        <f t="shared" si="5"/>
        <v>0</v>
      </c>
    </row>
    <row r="67" spans="1:19" x14ac:dyDescent="0.25">
      <c r="A67" s="66">
        <f t="shared" si="6"/>
        <v>60</v>
      </c>
      <c r="B67" s="69"/>
      <c r="C67" s="66" t="e">
        <f>VLOOKUP(B67,'Measure&amp;Incentive Picklist'!E:J,2,FALSE)</f>
        <v>#N/A</v>
      </c>
      <c r="D67" s="79"/>
      <c r="E67" s="70"/>
      <c r="F67" s="236"/>
      <c r="G67" s="69"/>
      <c r="H67" s="65" t="str">
        <f t="shared" si="2"/>
        <v/>
      </c>
      <c r="I67" s="69" t="str">
        <f t="shared" si="3"/>
        <v/>
      </c>
      <c r="J67" s="69"/>
      <c r="K67" s="69"/>
      <c r="L67" s="71"/>
      <c r="M67" s="71"/>
      <c r="N67" s="124" t="str">
        <f t="shared" si="7"/>
        <v/>
      </c>
      <c r="O67" s="85" t="str">
        <f>IFERROR(MIN(IF(B67="","",VLOOKUP(B67,'Measure&amp;Incentive Picklist'!E:J,5,FALSE)*E67*F67),N67),"")</f>
        <v/>
      </c>
      <c r="P67" s="127"/>
      <c r="Q67" s="65">
        <f t="shared" si="4"/>
        <v>0</v>
      </c>
      <c r="R67" s="65">
        <f t="shared" si="8"/>
        <v>0</v>
      </c>
      <c r="S67" s="65">
        <f t="shared" si="5"/>
        <v>0</v>
      </c>
    </row>
    <row r="68" spans="1:19" x14ac:dyDescent="0.25">
      <c r="A68" s="66">
        <f t="shared" si="6"/>
        <v>61</v>
      </c>
      <c r="B68" s="69"/>
      <c r="C68" s="66" t="e">
        <f>VLOOKUP(B68,'Measure&amp;Incentive Picklist'!E:J,2,FALSE)</f>
        <v>#N/A</v>
      </c>
      <c r="D68" s="79"/>
      <c r="E68" s="70"/>
      <c r="F68" s="236"/>
      <c r="G68" s="69"/>
      <c r="H68" s="65" t="str">
        <f t="shared" si="2"/>
        <v/>
      </c>
      <c r="I68" s="69" t="str">
        <f t="shared" si="3"/>
        <v/>
      </c>
      <c r="J68" s="69"/>
      <c r="K68" s="69"/>
      <c r="L68" s="71"/>
      <c r="M68" s="71"/>
      <c r="N68" s="124" t="str">
        <f t="shared" si="7"/>
        <v/>
      </c>
      <c r="O68" s="85" t="str">
        <f>IFERROR(MIN(IF(B68="","",VLOOKUP(B68,'Measure&amp;Incentive Picklist'!E:J,5,FALSE)*E68*F68),N68),"")</f>
        <v/>
      </c>
      <c r="P68" s="127"/>
      <c r="Q68" s="65">
        <f t="shared" si="4"/>
        <v>0</v>
      </c>
      <c r="R68" s="65">
        <f t="shared" si="8"/>
        <v>0</v>
      </c>
      <c r="S68" s="65">
        <f t="shared" si="5"/>
        <v>0</v>
      </c>
    </row>
    <row r="69" spans="1:19" x14ac:dyDescent="0.25">
      <c r="A69" s="66">
        <f t="shared" si="6"/>
        <v>62</v>
      </c>
      <c r="B69" s="69"/>
      <c r="C69" s="66" t="e">
        <f>VLOOKUP(B69,'Measure&amp;Incentive Picklist'!E:J,2,FALSE)</f>
        <v>#N/A</v>
      </c>
      <c r="D69" s="79"/>
      <c r="E69" s="70"/>
      <c r="F69" s="236"/>
      <c r="G69" s="69"/>
      <c r="H69" s="65" t="str">
        <f t="shared" si="2"/>
        <v/>
      </c>
      <c r="I69" s="69" t="str">
        <f t="shared" si="3"/>
        <v/>
      </c>
      <c r="J69" s="69"/>
      <c r="K69" s="69"/>
      <c r="L69" s="71"/>
      <c r="M69" s="71"/>
      <c r="N69" s="124" t="str">
        <f t="shared" si="7"/>
        <v/>
      </c>
      <c r="O69" s="85" t="str">
        <f>IFERROR(MIN(IF(B69="","",VLOOKUP(B69,'Measure&amp;Incentive Picklist'!E:J,5,FALSE)*E69*F69),N69),"")</f>
        <v/>
      </c>
      <c r="P69" s="127"/>
      <c r="Q69" s="65">
        <f t="shared" si="4"/>
        <v>0</v>
      </c>
      <c r="R69" s="65">
        <f t="shared" si="8"/>
        <v>0</v>
      </c>
      <c r="S69" s="65">
        <f t="shared" si="5"/>
        <v>0</v>
      </c>
    </row>
    <row r="70" spans="1:19" x14ac:dyDescent="0.25">
      <c r="A70" s="66">
        <f t="shared" si="6"/>
        <v>63</v>
      </c>
      <c r="B70" s="69"/>
      <c r="C70" s="66" t="e">
        <f>VLOOKUP(B70,'Measure&amp;Incentive Picklist'!E:J,2,FALSE)</f>
        <v>#N/A</v>
      </c>
      <c r="D70" s="79"/>
      <c r="E70" s="70"/>
      <c r="F70" s="236"/>
      <c r="G70" s="69"/>
      <c r="H70" s="65" t="str">
        <f t="shared" si="2"/>
        <v/>
      </c>
      <c r="I70" s="69" t="str">
        <f t="shared" si="3"/>
        <v/>
      </c>
      <c r="J70" s="69"/>
      <c r="K70" s="69"/>
      <c r="L70" s="71"/>
      <c r="M70" s="71"/>
      <c r="N70" s="124" t="str">
        <f t="shared" si="7"/>
        <v/>
      </c>
      <c r="O70" s="85" t="str">
        <f>IFERROR(MIN(IF(B70="","",VLOOKUP(B70,'Measure&amp;Incentive Picklist'!E:J,5,FALSE)*E70*F70),N70),"")</f>
        <v/>
      </c>
      <c r="P70" s="127"/>
      <c r="Q70" s="65">
        <f t="shared" si="4"/>
        <v>0</v>
      </c>
      <c r="R70" s="65">
        <f t="shared" si="8"/>
        <v>0</v>
      </c>
      <c r="S70" s="65">
        <f t="shared" si="5"/>
        <v>0</v>
      </c>
    </row>
    <row r="71" spans="1:19" x14ac:dyDescent="0.25">
      <c r="A71" s="66">
        <f t="shared" si="6"/>
        <v>64</v>
      </c>
      <c r="B71" s="69"/>
      <c r="C71" s="66" t="e">
        <f>VLOOKUP(B71,'Measure&amp;Incentive Picklist'!E:J,2,FALSE)</f>
        <v>#N/A</v>
      </c>
      <c r="D71" s="79"/>
      <c r="E71" s="70"/>
      <c r="F71" s="236"/>
      <c r="G71" s="69"/>
      <c r="H71" s="65" t="str">
        <f t="shared" si="2"/>
        <v/>
      </c>
      <c r="I71" s="69" t="str">
        <f t="shared" si="3"/>
        <v/>
      </c>
      <c r="J71" s="69"/>
      <c r="K71" s="69"/>
      <c r="L71" s="71"/>
      <c r="M71" s="71"/>
      <c r="N71" s="124" t="str">
        <f t="shared" si="7"/>
        <v/>
      </c>
      <c r="O71" s="85" t="str">
        <f>IFERROR(MIN(IF(B71="","",VLOOKUP(B71,'Measure&amp;Incentive Picklist'!E:J,5,FALSE)*E71*F71),N71),"")</f>
        <v/>
      </c>
      <c r="P71" s="127"/>
      <c r="Q71" s="65">
        <f t="shared" si="4"/>
        <v>0</v>
      </c>
      <c r="R71" s="65">
        <f t="shared" si="8"/>
        <v>0</v>
      </c>
      <c r="S71" s="65">
        <f t="shared" si="5"/>
        <v>0</v>
      </c>
    </row>
    <row r="72" spans="1:19" x14ac:dyDescent="0.25">
      <c r="A72" s="66">
        <f t="shared" si="6"/>
        <v>65</v>
      </c>
      <c r="B72" s="69"/>
      <c r="C72" s="66" t="e">
        <f>VLOOKUP(B72,'Measure&amp;Incentive Picklist'!E:J,2,FALSE)</f>
        <v>#N/A</v>
      </c>
      <c r="D72" s="79"/>
      <c r="E72" s="70"/>
      <c r="F72" s="236"/>
      <c r="G72" s="69"/>
      <c r="H72" s="65" t="str">
        <f t="shared" si="2"/>
        <v/>
      </c>
      <c r="I72" s="69" t="str">
        <f t="shared" si="3"/>
        <v/>
      </c>
      <c r="J72" s="69"/>
      <c r="K72" s="69"/>
      <c r="L72" s="71"/>
      <c r="M72" s="71"/>
      <c r="N72" s="124" t="str">
        <f t="shared" ref="N72:N103" si="9">IF(B72="","",$L72+$M72)</f>
        <v/>
      </c>
      <c r="O72" s="85" t="str">
        <f>IFERROR(MIN(IF(B72="","",VLOOKUP(B72,'Measure&amp;Incentive Picklist'!E:J,5,FALSE)*E72*F72),N72),"")</f>
        <v/>
      </c>
      <c r="P72" s="127"/>
      <c r="Q72" s="65">
        <f t="shared" si="4"/>
        <v>0</v>
      </c>
      <c r="R72" s="65">
        <f t="shared" ref="R72:R103" si="10">IF(AND(B72&gt;0,ISERROR(Q72)),1,0)</f>
        <v>0</v>
      </c>
      <c r="S72" s="65">
        <f t="shared" si="5"/>
        <v>0</v>
      </c>
    </row>
    <row r="73" spans="1:19" x14ac:dyDescent="0.25">
      <c r="A73" s="66">
        <f t="shared" si="6"/>
        <v>66</v>
      </c>
      <c r="B73" s="69"/>
      <c r="C73" s="66" t="e">
        <f>VLOOKUP(B73,'Measure&amp;Incentive Picklist'!E:J,2,FALSE)</f>
        <v>#N/A</v>
      </c>
      <c r="D73" s="79"/>
      <c r="E73" s="70"/>
      <c r="F73" s="236"/>
      <c r="G73" s="69"/>
      <c r="H73" s="65" t="str">
        <f t="shared" ref="H73:H136" si="11">IF(ISTEXT(G73),"AC with Gas Heat","")</f>
        <v/>
      </c>
      <c r="I73" s="69" t="str">
        <f t="shared" ref="I73:I136" si="12">IF(ISTEXT(G73),"NYC","")</f>
        <v/>
      </c>
      <c r="J73" s="69"/>
      <c r="K73" s="69"/>
      <c r="L73" s="71"/>
      <c r="M73" s="71"/>
      <c r="N73" s="124" t="str">
        <f t="shared" si="9"/>
        <v/>
      </c>
      <c r="O73" s="85" t="str">
        <f>IFERROR(MIN(IF(B73="","",VLOOKUP(B73,'Measure&amp;Incentive Picklist'!E:J,5,FALSE)*E73*F73),N73),"")</f>
        <v/>
      </c>
      <c r="P73" s="127"/>
      <c r="Q73" s="65">
        <f t="shared" ref="Q73:Q136" si="13">IF(OR(B73&gt;"",D73&gt;0,E73&gt;0,F73&gt;0,G73&gt;"",J73&gt;0,K73&gt;0,L73&gt;0,M73&gt;0,P73&gt;0),1,0)</f>
        <v>0</v>
      </c>
      <c r="R73" s="65">
        <f t="shared" si="10"/>
        <v>0</v>
      </c>
      <c r="S73" s="65">
        <f t="shared" ref="S73:S136" si="14">IF(ISERROR(N73),1,0)</f>
        <v>0</v>
      </c>
    </row>
    <row r="74" spans="1:19" x14ac:dyDescent="0.25">
      <c r="A74" s="66">
        <f t="shared" ref="A74:A137" si="15">A73+1</f>
        <v>67</v>
      </c>
      <c r="B74" s="69"/>
      <c r="C74" s="66" t="e">
        <f>VLOOKUP(B74,'Measure&amp;Incentive Picklist'!E:J,2,FALSE)</f>
        <v>#N/A</v>
      </c>
      <c r="D74" s="79"/>
      <c r="E74" s="70"/>
      <c r="F74" s="236"/>
      <c r="G74" s="69"/>
      <c r="H74" s="65" t="str">
        <f t="shared" si="11"/>
        <v/>
      </c>
      <c r="I74" s="69" t="str">
        <f t="shared" si="12"/>
        <v/>
      </c>
      <c r="J74" s="69"/>
      <c r="K74" s="69"/>
      <c r="L74" s="71"/>
      <c r="M74" s="71"/>
      <c r="N74" s="124" t="str">
        <f t="shared" si="9"/>
        <v/>
      </c>
      <c r="O74" s="85" t="str">
        <f>IFERROR(MIN(IF(B74="","",VLOOKUP(B74,'Measure&amp;Incentive Picklist'!E:J,5,FALSE)*E74*F74),N74),"")</f>
        <v/>
      </c>
      <c r="P74" s="127"/>
      <c r="Q74" s="65">
        <f t="shared" si="13"/>
        <v>0</v>
      </c>
      <c r="R74" s="65">
        <f t="shared" si="10"/>
        <v>0</v>
      </c>
      <c r="S74" s="65">
        <f t="shared" si="14"/>
        <v>0</v>
      </c>
    </row>
    <row r="75" spans="1:19" x14ac:dyDescent="0.25">
      <c r="A75" s="66">
        <f t="shared" si="15"/>
        <v>68</v>
      </c>
      <c r="B75" s="69"/>
      <c r="C75" s="66" t="e">
        <f>VLOOKUP(B75,'Measure&amp;Incentive Picklist'!E:J,2,FALSE)</f>
        <v>#N/A</v>
      </c>
      <c r="D75" s="79"/>
      <c r="E75" s="70"/>
      <c r="F75" s="236"/>
      <c r="G75" s="69"/>
      <c r="H75" s="65" t="str">
        <f t="shared" si="11"/>
        <v/>
      </c>
      <c r="I75" s="69" t="str">
        <f t="shared" si="12"/>
        <v/>
      </c>
      <c r="J75" s="69"/>
      <c r="K75" s="69"/>
      <c r="L75" s="71"/>
      <c r="M75" s="71"/>
      <c r="N75" s="124" t="str">
        <f t="shared" si="9"/>
        <v/>
      </c>
      <c r="O75" s="85" t="str">
        <f>IFERROR(MIN(IF(B75="","",VLOOKUP(B75,'Measure&amp;Incentive Picklist'!E:J,5,FALSE)*E75*F75),N75),"")</f>
        <v/>
      </c>
      <c r="P75" s="127"/>
      <c r="Q75" s="65">
        <f t="shared" si="13"/>
        <v>0</v>
      </c>
      <c r="R75" s="65">
        <f t="shared" si="10"/>
        <v>0</v>
      </c>
      <c r="S75" s="65">
        <f t="shared" si="14"/>
        <v>0</v>
      </c>
    </row>
    <row r="76" spans="1:19" x14ac:dyDescent="0.25">
      <c r="A76" s="66">
        <f t="shared" si="15"/>
        <v>69</v>
      </c>
      <c r="B76" s="69"/>
      <c r="C76" s="66" t="e">
        <f>VLOOKUP(B76,'Measure&amp;Incentive Picklist'!E:J,2,FALSE)</f>
        <v>#N/A</v>
      </c>
      <c r="D76" s="79"/>
      <c r="E76" s="70"/>
      <c r="F76" s="236"/>
      <c r="G76" s="69"/>
      <c r="H76" s="65" t="str">
        <f t="shared" si="11"/>
        <v/>
      </c>
      <c r="I76" s="69" t="str">
        <f t="shared" si="12"/>
        <v/>
      </c>
      <c r="J76" s="69"/>
      <c r="K76" s="69"/>
      <c r="L76" s="71"/>
      <c r="M76" s="71"/>
      <c r="N76" s="124" t="str">
        <f t="shared" si="9"/>
        <v/>
      </c>
      <c r="O76" s="85" t="str">
        <f>IFERROR(MIN(IF(B76="","",VLOOKUP(B76,'Measure&amp;Incentive Picklist'!E:J,5,FALSE)*E76*F76),N76),"")</f>
        <v/>
      </c>
      <c r="P76" s="127"/>
      <c r="Q76" s="65">
        <f t="shared" si="13"/>
        <v>0</v>
      </c>
      <c r="R76" s="65">
        <f t="shared" si="10"/>
        <v>0</v>
      </c>
      <c r="S76" s="65">
        <f t="shared" si="14"/>
        <v>0</v>
      </c>
    </row>
    <row r="77" spans="1:19" x14ac:dyDescent="0.25">
      <c r="A77" s="66">
        <f t="shared" si="15"/>
        <v>70</v>
      </c>
      <c r="B77" s="69"/>
      <c r="C77" s="66" t="e">
        <f>VLOOKUP(B77,'Measure&amp;Incentive Picklist'!E:J,2,FALSE)</f>
        <v>#N/A</v>
      </c>
      <c r="D77" s="79"/>
      <c r="E77" s="70"/>
      <c r="F77" s="236"/>
      <c r="G77" s="69"/>
      <c r="H77" s="65" t="str">
        <f t="shared" si="11"/>
        <v/>
      </c>
      <c r="I77" s="69" t="str">
        <f t="shared" si="12"/>
        <v/>
      </c>
      <c r="J77" s="69"/>
      <c r="K77" s="69"/>
      <c r="L77" s="71"/>
      <c r="M77" s="71"/>
      <c r="N77" s="124" t="str">
        <f t="shared" si="9"/>
        <v/>
      </c>
      <c r="O77" s="85" t="str">
        <f>IFERROR(MIN(IF(B77="","",VLOOKUP(B77,'Measure&amp;Incentive Picklist'!E:J,5,FALSE)*E77*F77),N77),"")</f>
        <v/>
      </c>
      <c r="P77" s="127"/>
      <c r="Q77" s="65">
        <f t="shared" si="13"/>
        <v>0</v>
      </c>
      <c r="R77" s="65">
        <f t="shared" si="10"/>
        <v>0</v>
      </c>
      <c r="S77" s="65">
        <f t="shared" si="14"/>
        <v>0</v>
      </c>
    </row>
    <row r="78" spans="1:19" x14ac:dyDescent="0.25">
      <c r="A78" s="66">
        <f t="shared" si="15"/>
        <v>71</v>
      </c>
      <c r="B78" s="69"/>
      <c r="C78" s="66" t="e">
        <f>VLOOKUP(B78,'Measure&amp;Incentive Picklist'!E:J,2,FALSE)</f>
        <v>#N/A</v>
      </c>
      <c r="D78" s="79"/>
      <c r="E78" s="70"/>
      <c r="F78" s="236"/>
      <c r="G78" s="69"/>
      <c r="H78" s="65" t="str">
        <f t="shared" si="11"/>
        <v/>
      </c>
      <c r="I78" s="69" t="str">
        <f t="shared" si="12"/>
        <v/>
      </c>
      <c r="J78" s="69"/>
      <c r="K78" s="69"/>
      <c r="L78" s="71"/>
      <c r="M78" s="71"/>
      <c r="N78" s="124" t="str">
        <f t="shared" si="9"/>
        <v/>
      </c>
      <c r="O78" s="85" t="str">
        <f>IFERROR(MIN(IF(B78="","",VLOOKUP(B78,'Measure&amp;Incentive Picklist'!E:J,5,FALSE)*E78*F78),N78),"")</f>
        <v/>
      </c>
      <c r="P78" s="127"/>
      <c r="Q78" s="65">
        <f t="shared" si="13"/>
        <v>0</v>
      </c>
      <c r="R78" s="65">
        <f t="shared" si="10"/>
        <v>0</v>
      </c>
      <c r="S78" s="65">
        <f t="shared" si="14"/>
        <v>0</v>
      </c>
    </row>
    <row r="79" spans="1:19" x14ac:dyDescent="0.25">
      <c r="A79" s="66">
        <f t="shared" si="15"/>
        <v>72</v>
      </c>
      <c r="B79" s="69"/>
      <c r="C79" s="66" t="e">
        <f>VLOOKUP(B79,'Measure&amp;Incentive Picklist'!E:J,2,FALSE)</f>
        <v>#N/A</v>
      </c>
      <c r="D79" s="79"/>
      <c r="E79" s="70"/>
      <c r="F79" s="236"/>
      <c r="G79" s="69"/>
      <c r="H79" s="65" t="str">
        <f t="shared" si="11"/>
        <v/>
      </c>
      <c r="I79" s="69" t="str">
        <f t="shared" si="12"/>
        <v/>
      </c>
      <c r="J79" s="69"/>
      <c r="K79" s="69"/>
      <c r="L79" s="71"/>
      <c r="M79" s="71"/>
      <c r="N79" s="124" t="str">
        <f t="shared" si="9"/>
        <v/>
      </c>
      <c r="O79" s="85" t="str">
        <f>IFERROR(MIN(IF(B79="","",VLOOKUP(B79,'Measure&amp;Incentive Picklist'!E:J,5,FALSE)*E79*F79),N79),"")</f>
        <v/>
      </c>
      <c r="P79" s="127"/>
      <c r="Q79" s="65">
        <f t="shared" si="13"/>
        <v>0</v>
      </c>
      <c r="R79" s="65">
        <f t="shared" si="10"/>
        <v>0</v>
      </c>
      <c r="S79" s="65">
        <f t="shared" si="14"/>
        <v>0</v>
      </c>
    </row>
    <row r="80" spans="1:19" x14ac:dyDescent="0.25">
      <c r="A80" s="66">
        <f t="shared" si="15"/>
        <v>73</v>
      </c>
      <c r="B80" s="69"/>
      <c r="C80" s="66" t="e">
        <f>VLOOKUP(B80,'Measure&amp;Incentive Picklist'!E:J,2,FALSE)</f>
        <v>#N/A</v>
      </c>
      <c r="D80" s="79"/>
      <c r="E80" s="70"/>
      <c r="F80" s="236"/>
      <c r="G80" s="69"/>
      <c r="H80" s="65" t="str">
        <f t="shared" si="11"/>
        <v/>
      </c>
      <c r="I80" s="69" t="str">
        <f t="shared" si="12"/>
        <v/>
      </c>
      <c r="J80" s="69"/>
      <c r="K80" s="69"/>
      <c r="L80" s="71"/>
      <c r="M80" s="71"/>
      <c r="N80" s="124" t="str">
        <f t="shared" si="9"/>
        <v/>
      </c>
      <c r="O80" s="85" t="str">
        <f>IFERROR(MIN(IF(B80="","",VLOOKUP(B80,'Measure&amp;Incentive Picklist'!E:J,5,FALSE)*E80*F80),N80),"")</f>
        <v/>
      </c>
      <c r="P80" s="127"/>
      <c r="Q80" s="65">
        <f t="shared" si="13"/>
        <v>0</v>
      </c>
      <c r="R80" s="65">
        <f t="shared" si="10"/>
        <v>0</v>
      </c>
      <c r="S80" s="65">
        <f t="shared" si="14"/>
        <v>0</v>
      </c>
    </row>
    <row r="81" spans="1:19" x14ac:dyDescent="0.25">
      <c r="A81" s="66">
        <f t="shared" si="15"/>
        <v>74</v>
      </c>
      <c r="B81" s="69"/>
      <c r="C81" s="66" t="e">
        <f>VLOOKUP(B81,'Measure&amp;Incentive Picklist'!E:J,2,FALSE)</f>
        <v>#N/A</v>
      </c>
      <c r="D81" s="79"/>
      <c r="E81" s="70"/>
      <c r="F81" s="236"/>
      <c r="G81" s="69"/>
      <c r="H81" s="65" t="str">
        <f t="shared" si="11"/>
        <v/>
      </c>
      <c r="I81" s="69" t="str">
        <f t="shared" si="12"/>
        <v/>
      </c>
      <c r="J81" s="69"/>
      <c r="K81" s="69"/>
      <c r="L81" s="71"/>
      <c r="M81" s="71"/>
      <c r="N81" s="124" t="str">
        <f t="shared" si="9"/>
        <v/>
      </c>
      <c r="O81" s="85" t="str">
        <f>IFERROR(MIN(IF(B81="","",VLOOKUP(B81,'Measure&amp;Incentive Picklist'!E:J,5,FALSE)*E81*F81),N81),"")</f>
        <v/>
      </c>
      <c r="P81" s="127"/>
      <c r="Q81" s="65">
        <f t="shared" si="13"/>
        <v>0</v>
      </c>
      <c r="R81" s="65">
        <f t="shared" si="10"/>
        <v>0</v>
      </c>
      <c r="S81" s="65">
        <f t="shared" si="14"/>
        <v>0</v>
      </c>
    </row>
    <row r="82" spans="1:19" x14ac:dyDescent="0.25">
      <c r="A82" s="66">
        <f t="shared" si="15"/>
        <v>75</v>
      </c>
      <c r="B82" s="69"/>
      <c r="C82" s="66" t="e">
        <f>VLOOKUP(B82,'Measure&amp;Incentive Picklist'!E:J,2,FALSE)</f>
        <v>#N/A</v>
      </c>
      <c r="D82" s="79"/>
      <c r="E82" s="70"/>
      <c r="F82" s="236"/>
      <c r="G82" s="69"/>
      <c r="H82" s="65" t="str">
        <f t="shared" si="11"/>
        <v/>
      </c>
      <c r="I82" s="69" t="str">
        <f t="shared" si="12"/>
        <v/>
      </c>
      <c r="J82" s="69"/>
      <c r="K82" s="69"/>
      <c r="L82" s="71"/>
      <c r="M82" s="71"/>
      <c r="N82" s="124" t="str">
        <f t="shared" si="9"/>
        <v/>
      </c>
      <c r="O82" s="85" t="str">
        <f>IFERROR(MIN(IF(B82="","",VLOOKUP(B82,'Measure&amp;Incentive Picklist'!E:J,5,FALSE)*E82*F82),N82),"")</f>
        <v/>
      </c>
      <c r="P82" s="127"/>
      <c r="Q82" s="65">
        <f t="shared" si="13"/>
        <v>0</v>
      </c>
      <c r="R82" s="65">
        <f t="shared" si="10"/>
        <v>0</v>
      </c>
      <c r="S82" s="65">
        <f t="shared" si="14"/>
        <v>0</v>
      </c>
    </row>
    <row r="83" spans="1:19" x14ac:dyDescent="0.25">
      <c r="A83" s="66">
        <f t="shared" si="15"/>
        <v>76</v>
      </c>
      <c r="B83" s="69"/>
      <c r="C83" s="66" t="e">
        <f>VLOOKUP(B83,'Measure&amp;Incentive Picklist'!E:J,2,FALSE)</f>
        <v>#N/A</v>
      </c>
      <c r="D83" s="79"/>
      <c r="E83" s="70"/>
      <c r="F83" s="236"/>
      <c r="G83" s="69"/>
      <c r="H83" s="65" t="str">
        <f t="shared" si="11"/>
        <v/>
      </c>
      <c r="I83" s="69" t="str">
        <f t="shared" si="12"/>
        <v/>
      </c>
      <c r="J83" s="69"/>
      <c r="K83" s="69"/>
      <c r="L83" s="71"/>
      <c r="M83" s="71"/>
      <c r="N83" s="124" t="str">
        <f t="shared" si="9"/>
        <v/>
      </c>
      <c r="O83" s="85" t="str">
        <f>IFERROR(MIN(IF(B83="","",VLOOKUP(B83,'Measure&amp;Incentive Picklist'!E:J,5,FALSE)*E83*F83),N83),"")</f>
        <v/>
      </c>
      <c r="P83" s="127"/>
      <c r="Q83" s="65">
        <f t="shared" si="13"/>
        <v>0</v>
      </c>
      <c r="R83" s="65">
        <f t="shared" si="10"/>
        <v>0</v>
      </c>
      <c r="S83" s="65">
        <f t="shared" si="14"/>
        <v>0</v>
      </c>
    </row>
    <row r="84" spans="1:19" x14ac:dyDescent="0.25">
      <c r="A84" s="66">
        <f t="shared" si="15"/>
        <v>77</v>
      </c>
      <c r="B84" s="69"/>
      <c r="C84" s="66" t="e">
        <f>VLOOKUP(B84,'Measure&amp;Incentive Picklist'!E:J,2,FALSE)</f>
        <v>#N/A</v>
      </c>
      <c r="D84" s="79"/>
      <c r="E84" s="70"/>
      <c r="F84" s="236"/>
      <c r="G84" s="69"/>
      <c r="H84" s="65" t="str">
        <f t="shared" si="11"/>
        <v/>
      </c>
      <c r="I84" s="69" t="str">
        <f t="shared" si="12"/>
        <v/>
      </c>
      <c r="J84" s="69"/>
      <c r="K84" s="69"/>
      <c r="L84" s="71"/>
      <c r="M84" s="71"/>
      <c r="N84" s="124" t="str">
        <f t="shared" si="9"/>
        <v/>
      </c>
      <c r="O84" s="85" t="str">
        <f>IFERROR(MIN(IF(B84="","",VLOOKUP(B84,'Measure&amp;Incentive Picklist'!E:J,5,FALSE)*E84*F84),N84),"")</f>
        <v/>
      </c>
      <c r="P84" s="127"/>
      <c r="Q84" s="65">
        <f t="shared" si="13"/>
        <v>0</v>
      </c>
      <c r="R84" s="65">
        <f t="shared" si="10"/>
        <v>0</v>
      </c>
      <c r="S84" s="65">
        <f t="shared" si="14"/>
        <v>0</v>
      </c>
    </row>
    <row r="85" spans="1:19" x14ac:dyDescent="0.25">
      <c r="A85" s="66">
        <f t="shared" si="15"/>
        <v>78</v>
      </c>
      <c r="B85" s="69"/>
      <c r="C85" s="66" t="e">
        <f>VLOOKUP(B85,'Measure&amp;Incentive Picklist'!E:J,2,FALSE)</f>
        <v>#N/A</v>
      </c>
      <c r="D85" s="79"/>
      <c r="E85" s="70"/>
      <c r="F85" s="236"/>
      <c r="G85" s="69"/>
      <c r="H85" s="65" t="str">
        <f t="shared" si="11"/>
        <v/>
      </c>
      <c r="I85" s="69" t="str">
        <f t="shared" si="12"/>
        <v/>
      </c>
      <c r="J85" s="69"/>
      <c r="K85" s="69"/>
      <c r="L85" s="71"/>
      <c r="M85" s="71"/>
      <c r="N85" s="124" t="str">
        <f t="shared" si="9"/>
        <v/>
      </c>
      <c r="O85" s="85" t="str">
        <f>IFERROR(MIN(IF(B85="","",VLOOKUP(B85,'Measure&amp;Incentive Picklist'!E:J,5,FALSE)*E85*F85),N85),"")</f>
        <v/>
      </c>
      <c r="P85" s="127"/>
      <c r="Q85" s="65">
        <f t="shared" si="13"/>
        <v>0</v>
      </c>
      <c r="R85" s="65">
        <f t="shared" si="10"/>
        <v>0</v>
      </c>
      <c r="S85" s="65">
        <f t="shared" si="14"/>
        <v>0</v>
      </c>
    </row>
    <row r="86" spans="1:19" x14ac:dyDescent="0.25">
      <c r="A86" s="66">
        <f t="shared" si="15"/>
        <v>79</v>
      </c>
      <c r="B86" s="69"/>
      <c r="C86" s="66" t="e">
        <f>VLOOKUP(B86,'Measure&amp;Incentive Picklist'!E:J,2,FALSE)</f>
        <v>#N/A</v>
      </c>
      <c r="D86" s="79"/>
      <c r="E86" s="70"/>
      <c r="F86" s="236"/>
      <c r="G86" s="69"/>
      <c r="H86" s="65" t="str">
        <f t="shared" si="11"/>
        <v/>
      </c>
      <c r="I86" s="69" t="str">
        <f t="shared" si="12"/>
        <v/>
      </c>
      <c r="J86" s="69"/>
      <c r="K86" s="69"/>
      <c r="L86" s="71"/>
      <c r="M86" s="71"/>
      <c r="N86" s="124" t="str">
        <f t="shared" si="9"/>
        <v/>
      </c>
      <c r="O86" s="85" t="str">
        <f>IFERROR(MIN(IF(B86="","",VLOOKUP(B86,'Measure&amp;Incentive Picklist'!E:J,5,FALSE)*E86*F86),N86),"")</f>
        <v/>
      </c>
      <c r="P86" s="127"/>
      <c r="Q86" s="65">
        <f t="shared" si="13"/>
        <v>0</v>
      </c>
      <c r="R86" s="65">
        <f t="shared" si="10"/>
        <v>0</v>
      </c>
      <c r="S86" s="65">
        <f t="shared" si="14"/>
        <v>0</v>
      </c>
    </row>
    <row r="87" spans="1:19" x14ac:dyDescent="0.25">
      <c r="A87" s="66">
        <f t="shared" si="15"/>
        <v>80</v>
      </c>
      <c r="B87" s="69"/>
      <c r="C87" s="66" t="e">
        <f>VLOOKUP(B87,'Measure&amp;Incentive Picklist'!E:J,2,FALSE)</f>
        <v>#N/A</v>
      </c>
      <c r="D87" s="79"/>
      <c r="E87" s="70"/>
      <c r="F87" s="236"/>
      <c r="G87" s="69"/>
      <c r="H87" s="65" t="str">
        <f t="shared" si="11"/>
        <v/>
      </c>
      <c r="I87" s="69" t="str">
        <f t="shared" si="12"/>
        <v/>
      </c>
      <c r="J87" s="69"/>
      <c r="K87" s="69"/>
      <c r="L87" s="71"/>
      <c r="M87" s="71"/>
      <c r="N87" s="124" t="str">
        <f t="shared" si="9"/>
        <v/>
      </c>
      <c r="O87" s="85" t="str">
        <f>IFERROR(MIN(IF(B87="","",VLOOKUP(B87,'Measure&amp;Incentive Picklist'!E:J,5,FALSE)*E87*F87),N87),"")</f>
        <v/>
      </c>
      <c r="P87" s="127"/>
      <c r="Q87" s="65">
        <f t="shared" si="13"/>
        <v>0</v>
      </c>
      <c r="R87" s="65">
        <f t="shared" si="10"/>
        <v>0</v>
      </c>
      <c r="S87" s="65">
        <f t="shared" si="14"/>
        <v>0</v>
      </c>
    </row>
    <row r="88" spans="1:19" x14ac:dyDescent="0.25">
      <c r="A88" s="66">
        <f t="shared" si="15"/>
        <v>81</v>
      </c>
      <c r="B88" s="69"/>
      <c r="C88" s="66" t="e">
        <f>VLOOKUP(B88,'Measure&amp;Incentive Picklist'!E:J,2,FALSE)</f>
        <v>#N/A</v>
      </c>
      <c r="D88" s="79"/>
      <c r="E88" s="70"/>
      <c r="F88" s="236"/>
      <c r="G88" s="69"/>
      <c r="H88" s="65" t="str">
        <f t="shared" si="11"/>
        <v/>
      </c>
      <c r="I88" s="69" t="str">
        <f t="shared" si="12"/>
        <v/>
      </c>
      <c r="J88" s="69"/>
      <c r="K88" s="69"/>
      <c r="L88" s="71"/>
      <c r="M88" s="71"/>
      <c r="N88" s="124" t="str">
        <f t="shared" si="9"/>
        <v/>
      </c>
      <c r="O88" s="85" t="str">
        <f>IFERROR(MIN(IF(B88="","",VLOOKUP(B88,'Measure&amp;Incentive Picklist'!E:J,5,FALSE)*E88*F88),N88),"")</f>
        <v/>
      </c>
      <c r="P88" s="127"/>
      <c r="Q88" s="65">
        <f t="shared" si="13"/>
        <v>0</v>
      </c>
      <c r="R88" s="65">
        <f t="shared" si="10"/>
        <v>0</v>
      </c>
      <c r="S88" s="65">
        <f t="shared" si="14"/>
        <v>0</v>
      </c>
    </row>
    <row r="89" spans="1:19" x14ac:dyDescent="0.25">
      <c r="A89" s="66">
        <f t="shared" si="15"/>
        <v>82</v>
      </c>
      <c r="B89" s="69"/>
      <c r="C89" s="66" t="e">
        <f>VLOOKUP(B89,'Measure&amp;Incentive Picklist'!E:J,2,FALSE)</f>
        <v>#N/A</v>
      </c>
      <c r="D89" s="79"/>
      <c r="E89" s="70"/>
      <c r="F89" s="236"/>
      <c r="G89" s="69"/>
      <c r="H89" s="65" t="str">
        <f t="shared" si="11"/>
        <v/>
      </c>
      <c r="I89" s="69" t="str">
        <f t="shared" si="12"/>
        <v/>
      </c>
      <c r="J89" s="69"/>
      <c r="K89" s="69"/>
      <c r="L89" s="71"/>
      <c r="M89" s="71"/>
      <c r="N89" s="124" t="str">
        <f t="shared" si="9"/>
        <v/>
      </c>
      <c r="O89" s="85" t="str">
        <f>IFERROR(MIN(IF(B89="","",VLOOKUP(B89,'Measure&amp;Incentive Picklist'!E:J,5,FALSE)*E89*F89),N89),"")</f>
        <v/>
      </c>
      <c r="P89" s="127"/>
      <c r="Q89" s="65">
        <f t="shared" si="13"/>
        <v>0</v>
      </c>
      <c r="R89" s="65">
        <f t="shared" si="10"/>
        <v>0</v>
      </c>
      <c r="S89" s="65">
        <f t="shared" si="14"/>
        <v>0</v>
      </c>
    </row>
    <row r="90" spans="1:19" x14ac:dyDescent="0.25">
      <c r="A90" s="66">
        <f t="shared" si="15"/>
        <v>83</v>
      </c>
      <c r="B90" s="69"/>
      <c r="C90" s="66" t="e">
        <f>VLOOKUP(B90,'Measure&amp;Incentive Picklist'!E:J,2,FALSE)</f>
        <v>#N/A</v>
      </c>
      <c r="D90" s="79"/>
      <c r="E90" s="70"/>
      <c r="F90" s="236"/>
      <c r="G90" s="69"/>
      <c r="H90" s="65" t="str">
        <f t="shared" si="11"/>
        <v/>
      </c>
      <c r="I90" s="69" t="str">
        <f t="shared" si="12"/>
        <v/>
      </c>
      <c r="J90" s="69"/>
      <c r="K90" s="69"/>
      <c r="L90" s="71"/>
      <c r="M90" s="71"/>
      <c r="N90" s="124" t="str">
        <f t="shared" si="9"/>
        <v/>
      </c>
      <c r="O90" s="85" t="str">
        <f>IFERROR(MIN(IF(B90="","",VLOOKUP(B90,'Measure&amp;Incentive Picklist'!E:J,5,FALSE)*E90*F90),N90),"")</f>
        <v/>
      </c>
      <c r="P90" s="127"/>
      <c r="Q90" s="65">
        <f t="shared" si="13"/>
        <v>0</v>
      </c>
      <c r="R90" s="65">
        <f t="shared" si="10"/>
        <v>0</v>
      </c>
      <c r="S90" s="65">
        <f t="shared" si="14"/>
        <v>0</v>
      </c>
    </row>
    <row r="91" spans="1:19" x14ac:dyDescent="0.25">
      <c r="A91" s="66">
        <f t="shared" si="15"/>
        <v>84</v>
      </c>
      <c r="B91" s="69"/>
      <c r="C91" s="66" t="e">
        <f>VLOOKUP(B91,'Measure&amp;Incentive Picklist'!E:J,2,FALSE)</f>
        <v>#N/A</v>
      </c>
      <c r="D91" s="79"/>
      <c r="E91" s="70"/>
      <c r="F91" s="236"/>
      <c r="G91" s="69"/>
      <c r="H91" s="65" t="str">
        <f t="shared" si="11"/>
        <v/>
      </c>
      <c r="I91" s="69" t="str">
        <f t="shared" si="12"/>
        <v/>
      </c>
      <c r="J91" s="69"/>
      <c r="K91" s="69"/>
      <c r="L91" s="71"/>
      <c r="M91" s="71"/>
      <c r="N91" s="124" t="str">
        <f t="shared" si="9"/>
        <v/>
      </c>
      <c r="O91" s="85" t="str">
        <f>IFERROR(MIN(IF(B91="","",VLOOKUP(B91,'Measure&amp;Incentive Picklist'!E:J,5,FALSE)*E91*F91),N91),"")</f>
        <v/>
      </c>
      <c r="P91" s="127"/>
      <c r="Q91" s="65">
        <f t="shared" si="13"/>
        <v>0</v>
      </c>
      <c r="R91" s="65">
        <f t="shared" si="10"/>
        <v>0</v>
      </c>
      <c r="S91" s="65">
        <f t="shared" si="14"/>
        <v>0</v>
      </c>
    </row>
    <row r="92" spans="1:19" x14ac:dyDescent="0.25">
      <c r="A92" s="66">
        <f t="shared" si="15"/>
        <v>85</v>
      </c>
      <c r="B92" s="69"/>
      <c r="C92" s="66" t="e">
        <f>VLOOKUP(B92,'Measure&amp;Incentive Picklist'!E:J,2,FALSE)</f>
        <v>#N/A</v>
      </c>
      <c r="D92" s="79"/>
      <c r="E92" s="70"/>
      <c r="F92" s="236"/>
      <c r="G92" s="69"/>
      <c r="H92" s="65" t="str">
        <f t="shared" si="11"/>
        <v/>
      </c>
      <c r="I92" s="69" t="str">
        <f t="shared" si="12"/>
        <v/>
      </c>
      <c r="J92" s="69"/>
      <c r="K92" s="69"/>
      <c r="L92" s="71"/>
      <c r="M92" s="71"/>
      <c r="N92" s="124" t="str">
        <f t="shared" si="9"/>
        <v/>
      </c>
      <c r="O92" s="85" t="str">
        <f>IFERROR(MIN(IF(B92="","",VLOOKUP(B92,'Measure&amp;Incentive Picklist'!E:J,5,FALSE)*E92*F92),N92),"")</f>
        <v/>
      </c>
      <c r="P92" s="127"/>
      <c r="Q92" s="65">
        <f t="shared" si="13"/>
        <v>0</v>
      </c>
      <c r="R92" s="65">
        <f t="shared" si="10"/>
        <v>0</v>
      </c>
      <c r="S92" s="65">
        <f t="shared" si="14"/>
        <v>0</v>
      </c>
    </row>
    <row r="93" spans="1:19" x14ac:dyDescent="0.25">
      <c r="A93" s="66">
        <f t="shared" si="15"/>
        <v>86</v>
      </c>
      <c r="B93" s="69"/>
      <c r="C93" s="66" t="e">
        <f>VLOOKUP(B93,'Measure&amp;Incentive Picklist'!E:J,2,FALSE)</f>
        <v>#N/A</v>
      </c>
      <c r="D93" s="79"/>
      <c r="E93" s="70"/>
      <c r="F93" s="236"/>
      <c r="G93" s="69"/>
      <c r="H93" s="65" t="str">
        <f t="shared" si="11"/>
        <v/>
      </c>
      <c r="I93" s="69" t="str">
        <f t="shared" si="12"/>
        <v/>
      </c>
      <c r="J93" s="69"/>
      <c r="K93" s="69"/>
      <c r="L93" s="71"/>
      <c r="M93" s="71"/>
      <c r="N93" s="124" t="str">
        <f t="shared" si="9"/>
        <v/>
      </c>
      <c r="O93" s="85" t="str">
        <f>IFERROR(MIN(IF(B93="","",VLOOKUP(B93,'Measure&amp;Incentive Picklist'!E:J,5,FALSE)*E93*F93),N93),"")</f>
        <v/>
      </c>
      <c r="P93" s="127"/>
      <c r="Q93" s="65">
        <f t="shared" si="13"/>
        <v>0</v>
      </c>
      <c r="R93" s="65">
        <f t="shared" si="10"/>
        <v>0</v>
      </c>
      <c r="S93" s="65">
        <f t="shared" si="14"/>
        <v>0</v>
      </c>
    </row>
    <row r="94" spans="1:19" x14ac:dyDescent="0.25">
      <c r="A94" s="66">
        <f t="shared" si="15"/>
        <v>87</v>
      </c>
      <c r="B94" s="69"/>
      <c r="C94" s="66" t="e">
        <f>VLOOKUP(B94,'Measure&amp;Incentive Picklist'!E:J,2,FALSE)</f>
        <v>#N/A</v>
      </c>
      <c r="D94" s="79"/>
      <c r="E94" s="70"/>
      <c r="F94" s="236"/>
      <c r="G94" s="69"/>
      <c r="H94" s="65" t="str">
        <f t="shared" si="11"/>
        <v/>
      </c>
      <c r="I94" s="69" t="str">
        <f t="shared" si="12"/>
        <v/>
      </c>
      <c r="J94" s="69"/>
      <c r="K94" s="69"/>
      <c r="L94" s="71"/>
      <c r="M94" s="71"/>
      <c r="N94" s="124" t="str">
        <f t="shared" si="9"/>
        <v/>
      </c>
      <c r="O94" s="85" t="str">
        <f>IFERROR(MIN(IF(B94="","",VLOOKUP(B94,'Measure&amp;Incentive Picklist'!E:J,5,FALSE)*E94*F94),N94),"")</f>
        <v/>
      </c>
      <c r="P94" s="127"/>
      <c r="Q94" s="65">
        <f t="shared" si="13"/>
        <v>0</v>
      </c>
      <c r="R94" s="65">
        <f t="shared" si="10"/>
        <v>0</v>
      </c>
      <c r="S94" s="65">
        <f t="shared" si="14"/>
        <v>0</v>
      </c>
    </row>
    <row r="95" spans="1:19" x14ac:dyDescent="0.25">
      <c r="A95" s="66">
        <f t="shared" si="15"/>
        <v>88</v>
      </c>
      <c r="B95" s="69"/>
      <c r="C95" s="66" t="e">
        <f>VLOOKUP(B95,'Measure&amp;Incentive Picklist'!E:J,2,FALSE)</f>
        <v>#N/A</v>
      </c>
      <c r="D95" s="79"/>
      <c r="E95" s="70"/>
      <c r="F95" s="236"/>
      <c r="G95" s="69"/>
      <c r="H95" s="65" t="str">
        <f t="shared" si="11"/>
        <v/>
      </c>
      <c r="I95" s="69" t="str">
        <f t="shared" si="12"/>
        <v/>
      </c>
      <c r="J95" s="69"/>
      <c r="K95" s="69"/>
      <c r="L95" s="71"/>
      <c r="M95" s="71"/>
      <c r="N95" s="124" t="str">
        <f t="shared" si="9"/>
        <v/>
      </c>
      <c r="O95" s="85" t="str">
        <f>IFERROR(MIN(IF(B95="","",VLOOKUP(B95,'Measure&amp;Incentive Picklist'!E:J,5,FALSE)*E95*F95),N95),"")</f>
        <v/>
      </c>
      <c r="P95" s="127"/>
      <c r="Q95" s="65">
        <f t="shared" si="13"/>
        <v>0</v>
      </c>
      <c r="R95" s="65">
        <f t="shared" si="10"/>
        <v>0</v>
      </c>
      <c r="S95" s="65">
        <f t="shared" si="14"/>
        <v>0</v>
      </c>
    </row>
    <row r="96" spans="1:19" x14ac:dyDescent="0.25">
      <c r="A96" s="66">
        <f t="shared" si="15"/>
        <v>89</v>
      </c>
      <c r="B96" s="69"/>
      <c r="C96" s="66" t="e">
        <f>VLOOKUP(B96,'Measure&amp;Incentive Picklist'!E:J,2,FALSE)</f>
        <v>#N/A</v>
      </c>
      <c r="D96" s="79"/>
      <c r="E96" s="70"/>
      <c r="F96" s="236"/>
      <c r="G96" s="69"/>
      <c r="H96" s="65" t="str">
        <f t="shared" si="11"/>
        <v/>
      </c>
      <c r="I96" s="69" t="str">
        <f t="shared" si="12"/>
        <v/>
      </c>
      <c r="J96" s="69"/>
      <c r="K96" s="69"/>
      <c r="L96" s="71"/>
      <c r="M96" s="71"/>
      <c r="N96" s="124" t="str">
        <f t="shared" si="9"/>
        <v/>
      </c>
      <c r="O96" s="85" t="str">
        <f>IFERROR(MIN(IF(B96="","",VLOOKUP(B96,'Measure&amp;Incentive Picklist'!E:J,5,FALSE)*E96*F96),N96),"")</f>
        <v/>
      </c>
      <c r="P96" s="127"/>
      <c r="Q96" s="65">
        <f t="shared" si="13"/>
        <v>0</v>
      </c>
      <c r="R96" s="65">
        <f t="shared" si="10"/>
        <v>0</v>
      </c>
      <c r="S96" s="65">
        <f t="shared" si="14"/>
        <v>0</v>
      </c>
    </row>
    <row r="97" spans="1:19" x14ac:dyDescent="0.25">
      <c r="A97" s="66">
        <f t="shared" si="15"/>
        <v>90</v>
      </c>
      <c r="B97" s="69"/>
      <c r="C97" s="66" t="e">
        <f>VLOOKUP(B97,'Measure&amp;Incentive Picklist'!E:J,2,FALSE)</f>
        <v>#N/A</v>
      </c>
      <c r="D97" s="79"/>
      <c r="E97" s="70"/>
      <c r="F97" s="236"/>
      <c r="G97" s="69"/>
      <c r="H97" s="65" t="str">
        <f t="shared" si="11"/>
        <v/>
      </c>
      <c r="I97" s="69" t="str">
        <f t="shared" si="12"/>
        <v/>
      </c>
      <c r="J97" s="69"/>
      <c r="K97" s="69"/>
      <c r="L97" s="71"/>
      <c r="M97" s="71"/>
      <c r="N97" s="124" t="str">
        <f t="shared" si="9"/>
        <v/>
      </c>
      <c r="O97" s="85" t="str">
        <f>IFERROR(MIN(IF(B97="","",VLOOKUP(B97,'Measure&amp;Incentive Picklist'!E:J,5,FALSE)*E97*F97),N97),"")</f>
        <v/>
      </c>
      <c r="P97" s="127"/>
      <c r="Q97" s="65">
        <f t="shared" si="13"/>
        <v>0</v>
      </c>
      <c r="R97" s="65">
        <f t="shared" si="10"/>
        <v>0</v>
      </c>
      <c r="S97" s="65">
        <f t="shared" si="14"/>
        <v>0</v>
      </c>
    </row>
    <row r="98" spans="1:19" x14ac:dyDescent="0.25">
      <c r="A98" s="66">
        <f t="shared" si="15"/>
        <v>91</v>
      </c>
      <c r="B98" s="69"/>
      <c r="C98" s="66" t="e">
        <f>VLOOKUP(B98,'Measure&amp;Incentive Picklist'!E:J,2,FALSE)</f>
        <v>#N/A</v>
      </c>
      <c r="D98" s="79"/>
      <c r="E98" s="70"/>
      <c r="F98" s="236"/>
      <c r="G98" s="69"/>
      <c r="H98" s="65" t="str">
        <f t="shared" si="11"/>
        <v/>
      </c>
      <c r="I98" s="69" t="str">
        <f t="shared" si="12"/>
        <v/>
      </c>
      <c r="J98" s="69"/>
      <c r="K98" s="69"/>
      <c r="L98" s="71"/>
      <c r="M98" s="71"/>
      <c r="N98" s="124" t="str">
        <f t="shared" si="9"/>
        <v/>
      </c>
      <c r="O98" s="85" t="str">
        <f>IFERROR(MIN(IF(B98="","",VLOOKUP(B98,'Measure&amp;Incentive Picklist'!E:J,5,FALSE)*E98*F98),N98),"")</f>
        <v/>
      </c>
      <c r="P98" s="127"/>
      <c r="Q98" s="65">
        <f t="shared" si="13"/>
        <v>0</v>
      </c>
      <c r="R98" s="65">
        <f t="shared" si="10"/>
        <v>0</v>
      </c>
      <c r="S98" s="65">
        <f t="shared" si="14"/>
        <v>0</v>
      </c>
    </row>
    <row r="99" spans="1:19" x14ac:dyDescent="0.25">
      <c r="A99" s="66">
        <f t="shared" si="15"/>
        <v>92</v>
      </c>
      <c r="B99" s="69"/>
      <c r="C99" s="66" t="e">
        <f>VLOOKUP(B99,'Measure&amp;Incentive Picklist'!E:J,2,FALSE)</f>
        <v>#N/A</v>
      </c>
      <c r="D99" s="79"/>
      <c r="E99" s="70"/>
      <c r="F99" s="236"/>
      <c r="G99" s="69"/>
      <c r="H99" s="65" t="str">
        <f t="shared" si="11"/>
        <v/>
      </c>
      <c r="I99" s="69" t="str">
        <f t="shared" si="12"/>
        <v/>
      </c>
      <c r="J99" s="69"/>
      <c r="K99" s="69"/>
      <c r="L99" s="71"/>
      <c r="M99" s="71"/>
      <c r="N99" s="124" t="str">
        <f t="shared" si="9"/>
        <v/>
      </c>
      <c r="O99" s="85" t="str">
        <f>IFERROR(MIN(IF(B99="","",VLOOKUP(B99,'Measure&amp;Incentive Picklist'!E:J,5,FALSE)*E99*F99),N99),"")</f>
        <v/>
      </c>
      <c r="P99" s="127"/>
      <c r="Q99" s="65">
        <f t="shared" si="13"/>
        <v>0</v>
      </c>
      <c r="R99" s="65">
        <f t="shared" si="10"/>
        <v>0</v>
      </c>
      <c r="S99" s="65">
        <f t="shared" si="14"/>
        <v>0</v>
      </c>
    </row>
    <row r="100" spans="1:19" x14ac:dyDescent="0.25">
      <c r="A100" s="66">
        <f t="shared" si="15"/>
        <v>93</v>
      </c>
      <c r="B100" s="69"/>
      <c r="C100" s="66" t="e">
        <f>VLOOKUP(B100,'Measure&amp;Incentive Picklist'!E:J,2,FALSE)</f>
        <v>#N/A</v>
      </c>
      <c r="D100" s="79"/>
      <c r="E100" s="70"/>
      <c r="F100" s="236"/>
      <c r="G100" s="69"/>
      <c r="H100" s="65" t="str">
        <f t="shared" si="11"/>
        <v/>
      </c>
      <c r="I100" s="69" t="str">
        <f t="shared" si="12"/>
        <v/>
      </c>
      <c r="J100" s="69"/>
      <c r="K100" s="69"/>
      <c r="L100" s="71"/>
      <c r="M100" s="71"/>
      <c r="N100" s="124" t="str">
        <f t="shared" si="9"/>
        <v/>
      </c>
      <c r="O100" s="85" t="str">
        <f>IFERROR(MIN(IF(B100="","",VLOOKUP(B100,'Measure&amp;Incentive Picklist'!E:J,5,FALSE)*E100*F100),N100),"")</f>
        <v/>
      </c>
      <c r="P100" s="127"/>
      <c r="Q100" s="65">
        <f t="shared" si="13"/>
        <v>0</v>
      </c>
      <c r="R100" s="65">
        <f t="shared" si="10"/>
        <v>0</v>
      </c>
      <c r="S100" s="65">
        <f t="shared" si="14"/>
        <v>0</v>
      </c>
    </row>
    <row r="101" spans="1:19" x14ac:dyDescent="0.25">
      <c r="A101" s="66">
        <f t="shared" si="15"/>
        <v>94</v>
      </c>
      <c r="B101" s="69"/>
      <c r="C101" s="66" t="e">
        <f>VLOOKUP(B101,'Measure&amp;Incentive Picklist'!E:J,2,FALSE)</f>
        <v>#N/A</v>
      </c>
      <c r="D101" s="79"/>
      <c r="E101" s="70"/>
      <c r="F101" s="236"/>
      <c r="G101" s="69"/>
      <c r="H101" s="65" t="str">
        <f t="shared" si="11"/>
        <v/>
      </c>
      <c r="I101" s="69" t="str">
        <f t="shared" si="12"/>
        <v/>
      </c>
      <c r="J101" s="69"/>
      <c r="K101" s="69"/>
      <c r="L101" s="71"/>
      <c r="M101" s="71"/>
      <c r="N101" s="124" t="str">
        <f t="shared" si="9"/>
        <v/>
      </c>
      <c r="O101" s="85" t="str">
        <f>IFERROR(MIN(IF(B101="","",VLOOKUP(B101,'Measure&amp;Incentive Picklist'!E:J,5,FALSE)*E101*F101),N101),"")</f>
        <v/>
      </c>
      <c r="P101" s="127"/>
      <c r="Q101" s="65">
        <f t="shared" si="13"/>
        <v>0</v>
      </c>
      <c r="R101" s="65">
        <f t="shared" si="10"/>
        <v>0</v>
      </c>
      <c r="S101" s="65">
        <f t="shared" si="14"/>
        <v>0</v>
      </c>
    </row>
    <row r="102" spans="1:19" x14ac:dyDescent="0.25">
      <c r="A102" s="66">
        <f t="shared" si="15"/>
        <v>95</v>
      </c>
      <c r="B102" s="69"/>
      <c r="C102" s="66" t="e">
        <f>VLOOKUP(B102,'Measure&amp;Incentive Picklist'!E:J,2,FALSE)</f>
        <v>#N/A</v>
      </c>
      <c r="D102" s="79"/>
      <c r="E102" s="70"/>
      <c r="F102" s="236"/>
      <c r="G102" s="69"/>
      <c r="H102" s="65" t="str">
        <f t="shared" si="11"/>
        <v/>
      </c>
      <c r="I102" s="69" t="str">
        <f t="shared" si="12"/>
        <v/>
      </c>
      <c r="J102" s="69"/>
      <c r="K102" s="69"/>
      <c r="L102" s="71"/>
      <c r="M102" s="71"/>
      <c r="N102" s="124" t="str">
        <f t="shared" si="9"/>
        <v/>
      </c>
      <c r="O102" s="85" t="str">
        <f>IFERROR(MIN(IF(B102="","",VLOOKUP(B102,'Measure&amp;Incentive Picklist'!E:J,5,FALSE)*E102*F102),N102),"")</f>
        <v/>
      </c>
      <c r="P102" s="127"/>
      <c r="Q102" s="65">
        <f t="shared" si="13"/>
        <v>0</v>
      </c>
      <c r="R102" s="65">
        <f t="shared" si="10"/>
        <v>0</v>
      </c>
      <c r="S102" s="65">
        <f t="shared" si="14"/>
        <v>0</v>
      </c>
    </row>
    <row r="103" spans="1:19" x14ac:dyDescent="0.25">
      <c r="A103" s="66">
        <f t="shared" si="15"/>
        <v>96</v>
      </c>
      <c r="B103" s="69"/>
      <c r="C103" s="66" t="e">
        <f>VLOOKUP(B103,'Measure&amp;Incentive Picklist'!E:J,2,FALSE)</f>
        <v>#N/A</v>
      </c>
      <c r="D103" s="79"/>
      <c r="E103" s="70"/>
      <c r="F103" s="236"/>
      <c r="G103" s="69"/>
      <c r="H103" s="65" t="str">
        <f t="shared" si="11"/>
        <v/>
      </c>
      <c r="I103" s="69" t="str">
        <f t="shared" si="12"/>
        <v/>
      </c>
      <c r="J103" s="69"/>
      <c r="K103" s="69"/>
      <c r="L103" s="71"/>
      <c r="M103" s="71"/>
      <c r="N103" s="124" t="str">
        <f t="shared" si="9"/>
        <v/>
      </c>
      <c r="O103" s="85" t="str">
        <f>IFERROR(MIN(IF(B103="","",VLOOKUP(B103,'Measure&amp;Incentive Picklist'!E:J,5,FALSE)*E103*F103),N103),"")</f>
        <v/>
      </c>
      <c r="P103" s="127"/>
      <c r="Q103" s="65">
        <f t="shared" si="13"/>
        <v>0</v>
      </c>
      <c r="R103" s="65">
        <f t="shared" si="10"/>
        <v>0</v>
      </c>
      <c r="S103" s="65">
        <f t="shared" si="14"/>
        <v>0</v>
      </c>
    </row>
    <row r="104" spans="1:19" x14ac:dyDescent="0.25">
      <c r="A104" s="66">
        <f t="shared" si="15"/>
        <v>97</v>
      </c>
      <c r="B104" s="69"/>
      <c r="C104" s="66" t="e">
        <f>VLOOKUP(B104,'Measure&amp;Incentive Picklist'!E:J,2,FALSE)</f>
        <v>#N/A</v>
      </c>
      <c r="D104" s="79"/>
      <c r="E104" s="70"/>
      <c r="F104" s="236"/>
      <c r="G104" s="69"/>
      <c r="H104" s="65" t="str">
        <f t="shared" si="11"/>
        <v/>
      </c>
      <c r="I104" s="69" t="str">
        <f t="shared" si="12"/>
        <v/>
      </c>
      <c r="J104" s="69"/>
      <c r="K104" s="69"/>
      <c r="L104" s="71"/>
      <c r="M104" s="71"/>
      <c r="N104" s="124" t="str">
        <f t="shared" ref="N104:N135" si="16">IF(B104="","",$L104+$M104)</f>
        <v/>
      </c>
      <c r="O104" s="85" t="str">
        <f>IFERROR(MIN(IF(B104="","",VLOOKUP(B104,'Measure&amp;Incentive Picklist'!E:J,5,FALSE)*E104*F104),N104),"")</f>
        <v/>
      </c>
      <c r="P104" s="127"/>
      <c r="Q104" s="65">
        <f t="shared" si="13"/>
        <v>0</v>
      </c>
      <c r="R104" s="65">
        <f t="shared" ref="R104:R135" si="17">IF(AND(B104&gt;0,ISERROR(Q104)),1,0)</f>
        <v>0</v>
      </c>
      <c r="S104" s="65">
        <f t="shared" si="14"/>
        <v>0</v>
      </c>
    </row>
    <row r="105" spans="1:19" x14ac:dyDescent="0.25">
      <c r="A105" s="66">
        <f t="shared" si="15"/>
        <v>98</v>
      </c>
      <c r="B105" s="69"/>
      <c r="C105" s="66" t="e">
        <f>VLOOKUP(B105,'Measure&amp;Incentive Picklist'!E:J,2,FALSE)</f>
        <v>#N/A</v>
      </c>
      <c r="D105" s="79"/>
      <c r="E105" s="70"/>
      <c r="F105" s="236"/>
      <c r="G105" s="69"/>
      <c r="H105" s="65" t="str">
        <f t="shared" si="11"/>
        <v/>
      </c>
      <c r="I105" s="69" t="str">
        <f t="shared" si="12"/>
        <v/>
      </c>
      <c r="J105" s="69"/>
      <c r="K105" s="69"/>
      <c r="L105" s="71"/>
      <c r="M105" s="71"/>
      <c r="N105" s="124" t="str">
        <f t="shared" si="16"/>
        <v/>
      </c>
      <c r="O105" s="85" t="str">
        <f>IFERROR(MIN(IF(B105="","",VLOOKUP(B105,'Measure&amp;Incentive Picklist'!E:J,5,FALSE)*E105*F105),N105),"")</f>
        <v/>
      </c>
      <c r="P105" s="127"/>
      <c r="Q105" s="65">
        <f t="shared" si="13"/>
        <v>0</v>
      </c>
      <c r="R105" s="65">
        <f t="shared" si="17"/>
        <v>0</v>
      </c>
      <c r="S105" s="65">
        <f t="shared" si="14"/>
        <v>0</v>
      </c>
    </row>
    <row r="106" spans="1:19" x14ac:dyDescent="0.25">
      <c r="A106" s="66">
        <f t="shared" si="15"/>
        <v>99</v>
      </c>
      <c r="B106" s="69"/>
      <c r="C106" s="66" t="e">
        <f>VLOOKUP(B106,'Measure&amp;Incentive Picklist'!E:J,2,FALSE)</f>
        <v>#N/A</v>
      </c>
      <c r="D106" s="79"/>
      <c r="E106" s="70"/>
      <c r="F106" s="236"/>
      <c r="G106" s="69"/>
      <c r="H106" s="65" t="str">
        <f t="shared" si="11"/>
        <v/>
      </c>
      <c r="I106" s="69" t="str">
        <f t="shared" si="12"/>
        <v/>
      </c>
      <c r="J106" s="69"/>
      <c r="K106" s="69"/>
      <c r="L106" s="71"/>
      <c r="M106" s="71"/>
      <c r="N106" s="124" t="str">
        <f t="shared" si="16"/>
        <v/>
      </c>
      <c r="O106" s="85" t="str">
        <f>IFERROR(MIN(IF(B106="","",VLOOKUP(B106,'Measure&amp;Incentive Picklist'!E:J,5,FALSE)*E106*F106),N106),"")</f>
        <v/>
      </c>
      <c r="P106" s="127"/>
      <c r="Q106" s="65">
        <f t="shared" si="13"/>
        <v>0</v>
      </c>
      <c r="R106" s="65">
        <f t="shared" si="17"/>
        <v>0</v>
      </c>
      <c r="S106" s="65">
        <f t="shared" si="14"/>
        <v>0</v>
      </c>
    </row>
    <row r="107" spans="1:19" x14ac:dyDescent="0.25">
      <c r="A107" s="66">
        <f t="shared" si="15"/>
        <v>100</v>
      </c>
      <c r="B107" s="69"/>
      <c r="C107" s="66" t="e">
        <f>VLOOKUP(B107,'Measure&amp;Incentive Picklist'!E:J,2,FALSE)</f>
        <v>#N/A</v>
      </c>
      <c r="D107" s="79"/>
      <c r="E107" s="70"/>
      <c r="F107" s="236"/>
      <c r="G107" s="69"/>
      <c r="H107" s="65" t="str">
        <f t="shared" si="11"/>
        <v/>
      </c>
      <c r="I107" s="69" t="str">
        <f t="shared" si="12"/>
        <v/>
      </c>
      <c r="J107" s="69"/>
      <c r="K107" s="69"/>
      <c r="L107" s="71"/>
      <c r="M107" s="71"/>
      <c r="N107" s="124" t="str">
        <f t="shared" si="16"/>
        <v/>
      </c>
      <c r="O107" s="85" t="str">
        <f>IFERROR(MIN(IF(B107="","",VLOOKUP(B107,'Measure&amp;Incentive Picklist'!E:J,5,FALSE)*E107*F107),N107),"")</f>
        <v/>
      </c>
      <c r="P107" s="127"/>
      <c r="Q107" s="65">
        <f t="shared" si="13"/>
        <v>0</v>
      </c>
      <c r="R107" s="65">
        <f t="shared" si="17"/>
        <v>0</v>
      </c>
      <c r="S107" s="65">
        <f t="shared" si="14"/>
        <v>0</v>
      </c>
    </row>
    <row r="108" spans="1:19" x14ac:dyDescent="0.25">
      <c r="A108" s="66">
        <f t="shared" si="15"/>
        <v>101</v>
      </c>
      <c r="B108" s="69"/>
      <c r="C108" s="66" t="e">
        <f>VLOOKUP(B108,'Measure&amp;Incentive Picklist'!E:J,2,FALSE)</f>
        <v>#N/A</v>
      </c>
      <c r="D108" s="79"/>
      <c r="E108" s="70"/>
      <c r="F108" s="236"/>
      <c r="G108" s="69"/>
      <c r="H108" s="65" t="str">
        <f t="shared" si="11"/>
        <v/>
      </c>
      <c r="I108" s="69" t="str">
        <f t="shared" si="12"/>
        <v/>
      </c>
      <c r="J108" s="69"/>
      <c r="K108" s="69"/>
      <c r="L108" s="71"/>
      <c r="M108" s="71"/>
      <c r="N108" s="124" t="str">
        <f t="shared" si="16"/>
        <v/>
      </c>
      <c r="O108" s="85" t="str">
        <f>IFERROR(MIN(IF(B108="","",VLOOKUP(B108,'Measure&amp;Incentive Picklist'!E:J,5,FALSE)*E108*F108),N108),"")</f>
        <v/>
      </c>
      <c r="P108" s="127"/>
      <c r="Q108" s="65">
        <f t="shared" si="13"/>
        <v>0</v>
      </c>
      <c r="R108" s="65">
        <f t="shared" si="17"/>
        <v>0</v>
      </c>
      <c r="S108" s="65">
        <f t="shared" si="14"/>
        <v>0</v>
      </c>
    </row>
    <row r="109" spans="1:19" x14ac:dyDescent="0.25">
      <c r="A109" s="66">
        <f t="shared" si="15"/>
        <v>102</v>
      </c>
      <c r="B109" s="69"/>
      <c r="C109" s="66" t="e">
        <f>VLOOKUP(B109,'Measure&amp;Incentive Picklist'!E:J,2,FALSE)</f>
        <v>#N/A</v>
      </c>
      <c r="D109" s="79"/>
      <c r="E109" s="70"/>
      <c r="F109" s="236"/>
      <c r="G109" s="69"/>
      <c r="H109" s="65" t="str">
        <f t="shared" si="11"/>
        <v/>
      </c>
      <c r="I109" s="69" t="str">
        <f t="shared" si="12"/>
        <v/>
      </c>
      <c r="J109" s="69"/>
      <c r="K109" s="69"/>
      <c r="L109" s="71"/>
      <c r="M109" s="71"/>
      <c r="N109" s="124" t="str">
        <f t="shared" si="16"/>
        <v/>
      </c>
      <c r="O109" s="85" t="str">
        <f>IFERROR(MIN(IF(B109="","",VLOOKUP(B109,'Measure&amp;Incentive Picklist'!E:J,5,FALSE)*E109*F109),N109),"")</f>
        <v/>
      </c>
      <c r="P109" s="127"/>
      <c r="Q109" s="65">
        <f t="shared" si="13"/>
        <v>0</v>
      </c>
      <c r="R109" s="65">
        <f t="shared" si="17"/>
        <v>0</v>
      </c>
      <c r="S109" s="65">
        <f t="shared" si="14"/>
        <v>0</v>
      </c>
    </row>
    <row r="110" spans="1:19" x14ac:dyDescent="0.25">
      <c r="A110" s="66">
        <f t="shared" si="15"/>
        <v>103</v>
      </c>
      <c r="B110" s="69"/>
      <c r="C110" s="66" t="e">
        <f>VLOOKUP(B110,'Measure&amp;Incentive Picklist'!E:J,2,FALSE)</f>
        <v>#N/A</v>
      </c>
      <c r="D110" s="79"/>
      <c r="E110" s="70"/>
      <c r="F110" s="236"/>
      <c r="G110" s="69"/>
      <c r="H110" s="65" t="str">
        <f t="shared" si="11"/>
        <v/>
      </c>
      <c r="I110" s="69" t="str">
        <f t="shared" si="12"/>
        <v/>
      </c>
      <c r="J110" s="69"/>
      <c r="K110" s="69"/>
      <c r="L110" s="71"/>
      <c r="M110" s="71"/>
      <c r="N110" s="124" t="str">
        <f t="shared" si="16"/>
        <v/>
      </c>
      <c r="O110" s="85" t="str">
        <f>IFERROR(MIN(IF(B110="","",VLOOKUP(B110,'Measure&amp;Incentive Picklist'!E:J,5,FALSE)*E110*F110),N110),"")</f>
        <v/>
      </c>
      <c r="P110" s="127"/>
      <c r="Q110" s="65">
        <f t="shared" si="13"/>
        <v>0</v>
      </c>
      <c r="R110" s="65">
        <f t="shared" si="17"/>
        <v>0</v>
      </c>
      <c r="S110" s="65">
        <f t="shared" si="14"/>
        <v>0</v>
      </c>
    </row>
    <row r="111" spans="1:19" x14ac:dyDescent="0.25">
      <c r="A111" s="66">
        <f t="shared" si="15"/>
        <v>104</v>
      </c>
      <c r="B111" s="69"/>
      <c r="C111" s="66" t="e">
        <f>VLOOKUP(B111,'Measure&amp;Incentive Picklist'!E:J,2,FALSE)</f>
        <v>#N/A</v>
      </c>
      <c r="D111" s="79"/>
      <c r="E111" s="70"/>
      <c r="F111" s="236"/>
      <c r="G111" s="69"/>
      <c r="H111" s="65" t="str">
        <f t="shared" si="11"/>
        <v/>
      </c>
      <c r="I111" s="69" t="str">
        <f t="shared" si="12"/>
        <v/>
      </c>
      <c r="J111" s="69"/>
      <c r="K111" s="69"/>
      <c r="L111" s="71"/>
      <c r="M111" s="71"/>
      <c r="N111" s="124" t="str">
        <f t="shared" si="16"/>
        <v/>
      </c>
      <c r="O111" s="85" t="str">
        <f>IFERROR(MIN(IF(B111="","",VLOOKUP(B111,'Measure&amp;Incentive Picklist'!E:J,5,FALSE)*E111*F111),N111),"")</f>
        <v/>
      </c>
      <c r="P111" s="127"/>
      <c r="Q111" s="65">
        <f t="shared" si="13"/>
        <v>0</v>
      </c>
      <c r="R111" s="65">
        <f t="shared" si="17"/>
        <v>0</v>
      </c>
      <c r="S111" s="65">
        <f t="shared" si="14"/>
        <v>0</v>
      </c>
    </row>
    <row r="112" spans="1:19" x14ac:dyDescent="0.25">
      <c r="A112" s="66">
        <f t="shared" si="15"/>
        <v>105</v>
      </c>
      <c r="B112" s="69"/>
      <c r="C112" s="66" t="e">
        <f>VLOOKUP(B112,'Measure&amp;Incentive Picklist'!E:J,2,FALSE)</f>
        <v>#N/A</v>
      </c>
      <c r="D112" s="79"/>
      <c r="E112" s="70"/>
      <c r="F112" s="236"/>
      <c r="G112" s="69"/>
      <c r="H112" s="65" t="str">
        <f t="shared" si="11"/>
        <v/>
      </c>
      <c r="I112" s="69" t="str">
        <f t="shared" si="12"/>
        <v/>
      </c>
      <c r="J112" s="69"/>
      <c r="K112" s="69"/>
      <c r="L112" s="71"/>
      <c r="M112" s="71"/>
      <c r="N112" s="124" t="str">
        <f t="shared" si="16"/>
        <v/>
      </c>
      <c r="O112" s="85" t="str">
        <f>IFERROR(MIN(IF(B112="","",VLOOKUP(B112,'Measure&amp;Incentive Picklist'!E:J,5,FALSE)*E112*F112),N112),"")</f>
        <v/>
      </c>
      <c r="P112" s="127"/>
      <c r="Q112" s="65">
        <f t="shared" si="13"/>
        <v>0</v>
      </c>
      <c r="R112" s="65">
        <f t="shared" si="17"/>
        <v>0</v>
      </c>
      <c r="S112" s="65">
        <f t="shared" si="14"/>
        <v>0</v>
      </c>
    </row>
    <row r="113" spans="1:19" x14ac:dyDescent="0.25">
      <c r="A113" s="66">
        <f t="shared" si="15"/>
        <v>106</v>
      </c>
      <c r="B113" s="69"/>
      <c r="C113" s="66" t="e">
        <f>VLOOKUP(B113,'Measure&amp;Incentive Picklist'!E:J,2,FALSE)</f>
        <v>#N/A</v>
      </c>
      <c r="D113" s="79"/>
      <c r="E113" s="70"/>
      <c r="F113" s="236"/>
      <c r="G113" s="69"/>
      <c r="H113" s="65" t="str">
        <f t="shared" si="11"/>
        <v/>
      </c>
      <c r="I113" s="69" t="str">
        <f t="shared" si="12"/>
        <v/>
      </c>
      <c r="J113" s="69"/>
      <c r="K113" s="69"/>
      <c r="L113" s="71"/>
      <c r="M113" s="71"/>
      <c r="N113" s="124" t="str">
        <f t="shared" si="16"/>
        <v/>
      </c>
      <c r="O113" s="85" t="str">
        <f>IFERROR(MIN(IF(B113="","",VLOOKUP(B113,'Measure&amp;Incentive Picklist'!E:J,5,FALSE)*E113*F113),N113),"")</f>
        <v/>
      </c>
      <c r="P113" s="127"/>
      <c r="Q113" s="65">
        <f t="shared" si="13"/>
        <v>0</v>
      </c>
      <c r="R113" s="65">
        <f t="shared" si="17"/>
        <v>0</v>
      </c>
      <c r="S113" s="65">
        <f t="shared" si="14"/>
        <v>0</v>
      </c>
    </row>
    <row r="114" spans="1:19" x14ac:dyDescent="0.25">
      <c r="A114" s="66">
        <f t="shared" si="15"/>
        <v>107</v>
      </c>
      <c r="B114" s="69"/>
      <c r="C114" s="66" t="e">
        <f>VLOOKUP(B114,'Measure&amp;Incentive Picklist'!E:J,2,FALSE)</f>
        <v>#N/A</v>
      </c>
      <c r="D114" s="79"/>
      <c r="E114" s="70"/>
      <c r="F114" s="236"/>
      <c r="G114" s="69"/>
      <c r="H114" s="65" t="str">
        <f t="shared" si="11"/>
        <v/>
      </c>
      <c r="I114" s="69" t="str">
        <f t="shared" si="12"/>
        <v/>
      </c>
      <c r="J114" s="69"/>
      <c r="K114" s="69"/>
      <c r="L114" s="71"/>
      <c r="M114" s="71"/>
      <c r="N114" s="124" t="str">
        <f t="shared" si="16"/>
        <v/>
      </c>
      <c r="O114" s="85" t="str">
        <f>IFERROR(MIN(IF(B114="","",VLOOKUP(B114,'Measure&amp;Incentive Picklist'!E:J,5,FALSE)*E114*F114),N114),"")</f>
        <v/>
      </c>
      <c r="P114" s="127"/>
      <c r="Q114" s="65">
        <f t="shared" si="13"/>
        <v>0</v>
      </c>
      <c r="R114" s="65">
        <f t="shared" si="17"/>
        <v>0</v>
      </c>
      <c r="S114" s="65">
        <f t="shared" si="14"/>
        <v>0</v>
      </c>
    </row>
    <row r="115" spans="1:19" x14ac:dyDescent="0.25">
      <c r="A115" s="66">
        <f t="shared" si="15"/>
        <v>108</v>
      </c>
      <c r="B115" s="69"/>
      <c r="C115" s="66" t="e">
        <f>VLOOKUP(B115,'Measure&amp;Incentive Picklist'!E:J,2,FALSE)</f>
        <v>#N/A</v>
      </c>
      <c r="D115" s="79"/>
      <c r="E115" s="70"/>
      <c r="F115" s="236"/>
      <c r="G115" s="69"/>
      <c r="H115" s="65" t="str">
        <f t="shared" si="11"/>
        <v/>
      </c>
      <c r="I115" s="69" t="str">
        <f t="shared" si="12"/>
        <v/>
      </c>
      <c r="J115" s="69"/>
      <c r="K115" s="69"/>
      <c r="L115" s="71"/>
      <c r="M115" s="71"/>
      <c r="N115" s="124" t="str">
        <f t="shared" si="16"/>
        <v/>
      </c>
      <c r="O115" s="85" t="str">
        <f>IFERROR(MIN(IF(B115="","",VLOOKUP(B115,'Measure&amp;Incentive Picklist'!E:J,5,FALSE)*E115*F115),N115),"")</f>
        <v/>
      </c>
      <c r="P115" s="127"/>
      <c r="Q115" s="65">
        <f t="shared" si="13"/>
        <v>0</v>
      </c>
      <c r="R115" s="65">
        <f t="shared" si="17"/>
        <v>0</v>
      </c>
      <c r="S115" s="65">
        <f t="shared" si="14"/>
        <v>0</v>
      </c>
    </row>
    <row r="116" spans="1:19" x14ac:dyDescent="0.25">
      <c r="A116" s="66">
        <f t="shared" si="15"/>
        <v>109</v>
      </c>
      <c r="B116" s="69"/>
      <c r="C116" s="66" t="e">
        <f>VLOOKUP(B116,'Measure&amp;Incentive Picklist'!E:J,2,FALSE)</f>
        <v>#N/A</v>
      </c>
      <c r="D116" s="79"/>
      <c r="E116" s="70"/>
      <c r="F116" s="236"/>
      <c r="G116" s="69"/>
      <c r="H116" s="65" t="str">
        <f t="shared" si="11"/>
        <v/>
      </c>
      <c r="I116" s="69" t="str">
        <f t="shared" si="12"/>
        <v/>
      </c>
      <c r="J116" s="69"/>
      <c r="K116" s="69"/>
      <c r="L116" s="71"/>
      <c r="M116" s="71"/>
      <c r="N116" s="124" t="str">
        <f t="shared" si="16"/>
        <v/>
      </c>
      <c r="O116" s="85" t="str">
        <f>IFERROR(MIN(IF(B116="","",VLOOKUP(B116,'Measure&amp;Incentive Picklist'!E:J,5,FALSE)*E116*F116),N116),"")</f>
        <v/>
      </c>
      <c r="P116" s="127"/>
      <c r="Q116" s="65">
        <f t="shared" si="13"/>
        <v>0</v>
      </c>
      <c r="R116" s="65">
        <f t="shared" si="17"/>
        <v>0</v>
      </c>
      <c r="S116" s="65">
        <f t="shared" si="14"/>
        <v>0</v>
      </c>
    </row>
    <row r="117" spans="1:19" x14ac:dyDescent="0.25">
      <c r="A117" s="66">
        <f t="shared" si="15"/>
        <v>110</v>
      </c>
      <c r="B117" s="69"/>
      <c r="C117" s="66" t="e">
        <f>VLOOKUP(B117,'Measure&amp;Incentive Picklist'!E:J,2,FALSE)</f>
        <v>#N/A</v>
      </c>
      <c r="D117" s="79"/>
      <c r="E117" s="70"/>
      <c r="F117" s="236"/>
      <c r="G117" s="69"/>
      <c r="H117" s="65" t="str">
        <f t="shared" si="11"/>
        <v/>
      </c>
      <c r="I117" s="69" t="str">
        <f t="shared" si="12"/>
        <v/>
      </c>
      <c r="J117" s="69"/>
      <c r="K117" s="69"/>
      <c r="L117" s="71"/>
      <c r="M117" s="71"/>
      <c r="N117" s="124" t="str">
        <f t="shared" si="16"/>
        <v/>
      </c>
      <c r="O117" s="85" t="str">
        <f>IFERROR(MIN(IF(B117="","",VLOOKUP(B117,'Measure&amp;Incentive Picklist'!E:J,5,FALSE)*E117*F117),N117),"")</f>
        <v/>
      </c>
      <c r="P117" s="127"/>
      <c r="Q117" s="65">
        <f t="shared" si="13"/>
        <v>0</v>
      </c>
      <c r="R117" s="65">
        <f t="shared" si="17"/>
        <v>0</v>
      </c>
      <c r="S117" s="65">
        <f t="shared" si="14"/>
        <v>0</v>
      </c>
    </row>
    <row r="118" spans="1:19" x14ac:dyDescent="0.25">
      <c r="A118" s="66">
        <f t="shared" si="15"/>
        <v>111</v>
      </c>
      <c r="B118" s="69"/>
      <c r="C118" s="66" t="e">
        <f>VLOOKUP(B118,'Measure&amp;Incentive Picklist'!E:J,2,FALSE)</f>
        <v>#N/A</v>
      </c>
      <c r="D118" s="79"/>
      <c r="E118" s="70"/>
      <c r="F118" s="236"/>
      <c r="G118" s="69"/>
      <c r="H118" s="65" t="str">
        <f t="shared" si="11"/>
        <v/>
      </c>
      <c r="I118" s="69" t="str">
        <f t="shared" si="12"/>
        <v/>
      </c>
      <c r="J118" s="69"/>
      <c r="K118" s="69"/>
      <c r="L118" s="71"/>
      <c r="M118" s="71"/>
      <c r="N118" s="124" t="str">
        <f t="shared" si="16"/>
        <v/>
      </c>
      <c r="O118" s="85" t="str">
        <f>IFERROR(MIN(IF(B118="","",VLOOKUP(B118,'Measure&amp;Incentive Picklist'!E:J,5,FALSE)*E118*F118),N118),"")</f>
        <v/>
      </c>
      <c r="P118" s="127"/>
      <c r="Q118" s="65">
        <f t="shared" si="13"/>
        <v>0</v>
      </c>
      <c r="R118" s="65">
        <f t="shared" si="17"/>
        <v>0</v>
      </c>
      <c r="S118" s="65">
        <f t="shared" si="14"/>
        <v>0</v>
      </c>
    </row>
    <row r="119" spans="1:19" x14ac:dyDescent="0.25">
      <c r="A119" s="66">
        <f t="shared" si="15"/>
        <v>112</v>
      </c>
      <c r="B119" s="69"/>
      <c r="C119" s="66" t="e">
        <f>VLOOKUP(B119,'Measure&amp;Incentive Picklist'!E:J,2,FALSE)</f>
        <v>#N/A</v>
      </c>
      <c r="D119" s="79"/>
      <c r="E119" s="70"/>
      <c r="F119" s="236"/>
      <c r="G119" s="69"/>
      <c r="H119" s="65" t="str">
        <f t="shared" si="11"/>
        <v/>
      </c>
      <c r="I119" s="69" t="str">
        <f t="shared" si="12"/>
        <v/>
      </c>
      <c r="J119" s="69"/>
      <c r="K119" s="69"/>
      <c r="L119" s="71"/>
      <c r="M119" s="71"/>
      <c r="N119" s="124" t="str">
        <f t="shared" si="16"/>
        <v/>
      </c>
      <c r="O119" s="85" t="str">
        <f>IFERROR(MIN(IF(B119="","",VLOOKUP(B119,'Measure&amp;Incentive Picklist'!E:J,5,FALSE)*E119*F119),N119),"")</f>
        <v/>
      </c>
      <c r="P119" s="127"/>
      <c r="Q119" s="65">
        <f t="shared" si="13"/>
        <v>0</v>
      </c>
      <c r="R119" s="65">
        <f t="shared" si="17"/>
        <v>0</v>
      </c>
      <c r="S119" s="65">
        <f t="shared" si="14"/>
        <v>0</v>
      </c>
    </row>
    <row r="120" spans="1:19" x14ac:dyDescent="0.25">
      <c r="A120" s="66">
        <f t="shared" si="15"/>
        <v>113</v>
      </c>
      <c r="B120" s="69"/>
      <c r="C120" s="66" t="e">
        <f>VLOOKUP(B120,'Measure&amp;Incentive Picklist'!E:J,2,FALSE)</f>
        <v>#N/A</v>
      </c>
      <c r="D120" s="79"/>
      <c r="E120" s="70"/>
      <c r="F120" s="236"/>
      <c r="G120" s="69"/>
      <c r="H120" s="65" t="str">
        <f t="shared" si="11"/>
        <v/>
      </c>
      <c r="I120" s="69" t="str">
        <f t="shared" si="12"/>
        <v/>
      </c>
      <c r="J120" s="69"/>
      <c r="K120" s="69"/>
      <c r="L120" s="71"/>
      <c r="M120" s="71"/>
      <c r="N120" s="124" t="str">
        <f t="shared" si="16"/>
        <v/>
      </c>
      <c r="O120" s="85" t="str">
        <f>IFERROR(MIN(IF(B120="","",VLOOKUP(B120,'Measure&amp;Incentive Picklist'!E:J,5,FALSE)*E120*F120),N120),"")</f>
        <v/>
      </c>
      <c r="P120" s="127"/>
      <c r="Q120" s="65">
        <f t="shared" si="13"/>
        <v>0</v>
      </c>
      <c r="R120" s="65">
        <f t="shared" si="17"/>
        <v>0</v>
      </c>
      <c r="S120" s="65">
        <f t="shared" si="14"/>
        <v>0</v>
      </c>
    </row>
    <row r="121" spans="1:19" x14ac:dyDescent="0.25">
      <c r="A121" s="66">
        <f t="shared" si="15"/>
        <v>114</v>
      </c>
      <c r="B121" s="69"/>
      <c r="C121" s="66" t="e">
        <f>VLOOKUP(B121,'Measure&amp;Incentive Picklist'!E:J,2,FALSE)</f>
        <v>#N/A</v>
      </c>
      <c r="D121" s="79"/>
      <c r="E121" s="70"/>
      <c r="F121" s="236"/>
      <c r="G121" s="69"/>
      <c r="H121" s="65" t="str">
        <f t="shared" si="11"/>
        <v/>
      </c>
      <c r="I121" s="69" t="str">
        <f t="shared" si="12"/>
        <v/>
      </c>
      <c r="J121" s="69"/>
      <c r="K121" s="69"/>
      <c r="L121" s="71"/>
      <c r="M121" s="71"/>
      <c r="N121" s="124" t="str">
        <f t="shared" si="16"/>
        <v/>
      </c>
      <c r="O121" s="85" t="str">
        <f>IFERROR(MIN(IF(B121="","",VLOOKUP(B121,'Measure&amp;Incentive Picklist'!E:J,5,FALSE)*E121*F121),N121),"")</f>
        <v/>
      </c>
      <c r="P121" s="127"/>
      <c r="Q121" s="65">
        <f t="shared" si="13"/>
        <v>0</v>
      </c>
      <c r="R121" s="65">
        <f t="shared" si="17"/>
        <v>0</v>
      </c>
      <c r="S121" s="65">
        <f t="shared" si="14"/>
        <v>0</v>
      </c>
    </row>
    <row r="122" spans="1:19" x14ac:dyDescent="0.25">
      <c r="A122" s="66">
        <f t="shared" si="15"/>
        <v>115</v>
      </c>
      <c r="B122" s="69"/>
      <c r="C122" s="66" t="e">
        <f>VLOOKUP(B122,'Measure&amp;Incentive Picklist'!E:J,2,FALSE)</f>
        <v>#N/A</v>
      </c>
      <c r="D122" s="79"/>
      <c r="E122" s="70"/>
      <c r="F122" s="236"/>
      <c r="G122" s="69"/>
      <c r="H122" s="65" t="str">
        <f t="shared" si="11"/>
        <v/>
      </c>
      <c r="I122" s="69" t="str">
        <f t="shared" si="12"/>
        <v/>
      </c>
      <c r="J122" s="69"/>
      <c r="K122" s="69"/>
      <c r="L122" s="71"/>
      <c r="M122" s="71"/>
      <c r="N122" s="124" t="str">
        <f t="shared" si="16"/>
        <v/>
      </c>
      <c r="O122" s="85" t="str">
        <f>IFERROR(MIN(IF(B122="","",VLOOKUP(B122,'Measure&amp;Incentive Picklist'!E:J,5,FALSE)*E122*F122),N122),"")</f>
        <v/>
      </c>
      <c r="P122" s="127"/>
      <c r="Q122" s="65">
        <f t="shared" si="13"/>
        <v>0</v>
      </c>
      <c r="R122" s="65">
        <f t="shared" si="17"/>
        <v>0</v>
      </c>
      <c r="S122" s="65">
        <f t="shared" si="14"/>
        <v>0</v>
      </c>
    </row>
    <row r="123" spans="1:19" x14ac:dyDescent="0.25">
      <c r="A123" s="66">
        <f t="shared" si="15"/>
        <v>116</v>
      </c>
      <c r="B123" s="69"/>
      <c r="C123" s="66" t="e">
        <f>VLOOKUP(B123,'Measure&amp;Incentive Picklist'!E:J,2,FALSE)</f>
        <v>#N/A</v>
      </c>
      <c r="D123" s="79"/>
      <c r="E123" s="70"/>
      <c r="F123" s="236"/>
      <c r="G123" s="69"/>
      <c r="H123" s="65" t="str">
        <f t="shared" si="11"/>
        <v/>
      </c>
      <c r="I123" s="69" t="str">
        <f t="shared" si="12"/>
        <v/>
      </c>
      <c r="J123" s="69"/>
      <c r="K123" s="69"/>
      <c r="L123" s="71"/>
      <c r="M123" s="71"/>
      <c r="N123" s="124" t="str">
        <f t="shared" si="16"/>
        <v/>
      </c>
      <c r="O123" s="85" t="str">
        <f>IFERROR(MIN(IF(B123="","",VLOOKUP(B123,'Measure&amp;Incentive Picklist'!E:J,5,FALSE)*E123*F123),N123),"")</f>
        <v/>
      </c>
      <c r="P123" s="127"/>
      <c r="Q123" s="65">
        <f t="shared" si="13"/>
        <v>0</v>
      </c>
      <c r="R123" s="65">
        <f t="shared" si="17"/>
        <v>0</v>
      </c>
      <c r="S123" s="65">
        <f t="shared" si="14"/>
        <v>0</v>
      </c>
    </row>
    <row r="124" spans="1:19" x14ac:dyDescent="0.25">
      <c r="A124" s="66">
        <f t="shared" si="15"/>
        <v>117</v>
      </c>
      <c r="B124" s="69"/>
      <c r="C124" s="66" t="e">
        <f>VLOOKUP(B124,'Measure&amp;Incentive Picklist'!E:J,2,FALSE)</f>
        <v>#N/A</v>
      </c>
      <c r="D124" s="79"/>
      <c r="E124" s="70"/>
      <c r="F124" s="236"/>
      <c r="G124" s="69"/>
      <c r="H124" s="65" t="str">
        <f t="shared" si="11"/>
        <v/>
      </c>
      <c r="I124" s="69" t="str">
        <f t="shared" si="12"/>
        <v/>
      </c>
      <c r="J124" s="69"/>
      <c r="K124" s="69"/>
      <c r="L124" s="71"/>
      <c r="M124" s="71"/>
      <c r="N124" s="124" t="str">
        <f t="shared" si="16"/>
        <v/>
      </c>
      <c r="O124" s="85" t="str">
        <f>IFERROR(MIN(IF(B124="","",VLOOKUP(B124,'Measure&amp;Incentive Picklist'!E:J,5,FALSE)*E124*F124),N124),"")</f>
        <v/>
      </c>
      <c r="P124" s="127"/>
      <c r="Q124" s="65">
        <f t="shared" si="13"/>
        <v>0</v>
      </c>
      <c r="R124" s="65">
        <f t="shared" si="17"/>
        <v>0</v>
      </c>
      <c r="S124" s="65">
        <f t="shared" si="14"/>
        <v>0</v>
      </c>
    </row>
    <row r="125" spans="1:19" x14ac:dyDescent="0.25">
      <c r="A125" s="66">
        <f t="shared" si="15"/>
        <v>118</v>
      </c>
      <c r="B125" s="69"/>
      <c r="C125" s="66" t="e">
        <f>VLOOKUP(B125,'Measure&amp;Incentive Picklist'!E:J,2,FALSE)</f>
        <v>#N/A</v>
      </c>
      <c r="D125" s="79"/>
      <c r="E125" s="70"/>
      <c r="F125" s="236"/>
      <c r="G125" s="69"/>
      <c r="H125" s="65" t="str">
        <f t="shared" si="11"/>
        <v/>
      </c>
      <c r="I125" s="69" t="str">
        <f t="shared" si="12"/>
        <v/>
      </c>
      <c r="J125" s="69"/>
      <c r="K125" s="69"/>
      <c r="L125" s="71"/>
      <c r="M125" s="71"/>
      <c r="N125" s="124" t="str">
        <f t="shared" si="16"/>
        <v/>
      </c>
      <c r="O125" s="85" t="str">
        <f>IFERROR(MIN(IF(B125="","",VLOOKUP(B125,'Measure&amp;Incentive Picklist'!E:J,5,FALSE)*E125*F125),N125),"")</f>
        <v/>
      </c>
      <c r="P125" s="127"/>
      <c r="Q125" s="65">
        <f t="shared" si="13"/>
        <v>0</v>
      </c>
      <c r="R125" s="65">
        <f t="shared" si="17"/>
        <v>0</v>
      </c>
      <c r="S125" s="65">
        <f t="shared" si="14"/>
        <v>0</v>
      </c>
    </row>
    <row r="126" spans="1:19" x14ac:dyDescent="0.25">
      <c r="A126" s="66">
        <f t="shared" si="15"/>
        <v>119</v>
      </c>
      <c r="B126" s="69"/>
      <c r="C126" s="66" t="e">
        <f>VLOOKUP(B126,'Measure&amp;Incentive Picklist'!E:J,2,FALSE)</f>
        <v>#N/A</v>
      </c>
      <c r="D126" s="79"/>
      <c r="E126" s="70"/>
      <c r="F126" s="236"/>
      <c r="G126" s="69"/>
      <c r="H126" s="65" t="str">
        <f t="shared" si="11"/>
        <v/>
      </c>
      <c r="I126" s="69" t="str">
        <f t="shared" si="12"/>
        <v/>
      </c>
      <c r="J126" s="69"/>
      <c r="K126" s="69"/>
      <c r="L126" s="71"/>
      <c r="M126" s="71"/>
      <c r="N126" s="124" t="str">
        <f t="shared" si="16"/>
        <v/>
      </c>
      <c r="O126" s="85" t="str">
        <f>IFERROR(MIN(IF(B126="","",VLOOKUP(B126,'Measure&amp;Incentive Picklist'!E:J,5,FALSE)*E126*F126),N126),"")</f>
        <v/>
      </c>
      <c r="P126" s="127"/>
      <c r="Q126" s="65">
        <f t="shared" si="13"/>
        <v>0</v>
      </c>
      <c r="R126" s="65">
        <f t="shared" si="17"/>
        <v>0</v>
      </c>
      <c r="S126" s="65">
        <f t="shared" si="14"/>
        <v>0</v>
      </c>
    </row>
    <row r="127" spans="1:19" x14ac:dyDescent="0.25">
      <c r="A127" s="66">
        <f t="shared" si="15"/>
        <v>120</v>
      </c>
      <c r="B127" s="69"/>
      <c r="C127" s="66" t="e">
        <f>VLOOKUP(B127,'Measure&amp;Incentive Picklist'!E:J,2,FALSE)</f>
        <v>#N/A</v>
      </c>
      <c r="D127" s="79"/>
      <c r="E127" s="70"/>
      <c r="F127" s="236"/>
      <c r="G127" s="69"/>
      <c r="H127" s="65" t="str">
        <f t="shared" si="11"/>
        <v/>
      </c>
      <c r="I127" s="69" t="str">
        <f t="shared" si="12"/>
        <v/>
      </c>
      <c r="J127" s="69"/>
      <c r="K127" s="69"/>
      <c r="L127" s="71"/>
      <c r="M127" s="71"/>
      <c r="N127" s="124" t="str">
        <f t="shared" si="16"/>
        <v/>
      </c>
      <c r="O127" s="85" t="str">
        <f>IFERROR(MIN(IF(B127="","",VLOOKUP(B127,'Measure&amp;Incentive Picklist'!E:J,5,FALSE)*E127*F127),N127),"")</f>
        <v/>
      </c>
      <c r="P127" s="127"/>
      <c r="Q127" s="65">
        <f t="shared" si="13"/>
        <v>0</v>
      </c>
      <c r="R127" s="65">
        <f t="shared" si="17"/>
        <v>0</v>
      </c>
      <c r="S127" s="65">
        <f t="shared" si="14"/>
        <v>0</v>
      </c>
    </row>
    <row r="128" spans="1:19" x14ac:dyDescent="0.25">
      <c r="A128" s="66">
        <f t="shared" si="15"/>
        <v>121</v>
      </c>
      <c r="B128" s="69"/>
      <c r="C128" s="66" t="e">
        <f>VLOOKUP(B128,'Measure&amp;Incentive Picklist'!E:J,2,FALSE)</f>
        <v>#N/A</v>
      </c>
      <c r="D128" s="79"/>
      <c r="E128" s="70"/>
      <c r="F128" s="236"/>
      <c r="G128" s="69"/>
      <c r="H128" s="65" t="str">
        <f t="shared" si="11"/>
        <v/>
      </c>
      <c r="I128" s="69" t="str">
        <f t="shared" si="12"/>
        <v/>
      </c>
      <c r="J128" s="69"/>
      <c r="K128" s="69"/>
      <c r="L128" s="71"/>
      <c r="M128" s="71"/>
      <c r="N128" s="124" t="str">
        <f t="shared" si="16"/>
        <v/>
      </c>
      <c r="O128" s="85" t="str">
        <f>IFERROR(MIN(IF(B128="","",VLOOKUP(B128,'Measure&amp;Incentive Picklist'!E:J,5,FALSE)*E128*F128),N128),"")</f>
        <v/>
      </c>
      <c r="P128" s="127"/>
      <c r="Q128" s="65">
        <f t="shared" si="13"/>
        <v>0</v>
      </c>
      <c r="R128" s="65">
        <f t="shared" si="17"/>
        <v>0</v>
      </c>
      <c r="S128" s="65">
        <f t="shared" si="14"/>
        <v>0</v>
      </c>
    </row>
    <row r="129" spans="1:19" x14ac:dyDescent="0.25">
      <c r="A129" s="66">
        <f t="shared" si="15"/>
        <v>122</v>
      </c>
      <c r="B129" s="69"/>
      <c r="C129" s="66" t="e">
        <f>VLOOKUP(B129,'Measure&amp;Incentive Picklist'!E:J,2,FALSE)</f>
        <v>#N/A</v>
      </c>
      <c r="D129" s="79"/>
      <c r="E129" s="70"/>
      <c r="F129" s="236"/>
      <c r="G129" s="69"/>
      <c r="H129" s="65" t="str">
        <f t="shared" si="11"/>
        <v/>
      </c>
      <c r="I129" s="69" t="str">
        <f t="shared" si="12"/>
        <v/>
      </c>
      <c r="J129" s="69"/>
      <c r="K129" s="69"/>
      <c r="L129" s="71"/>
      <c r="M129" s="71"/>
      <c r="N129" s="124" t="str">
        <f t="shared" si="16"/>
        <v/>
      </c>
      <c r="O129" s="85" t="str">
        <f>IFERROR(MIN(IF(B129="","",VLOOKUP(B129,'Measure&amp;Incentive Picklist'!E:J,5,FALSE)*E129*F129),N129),"")</f>
        <v/>
      </c>
      <c r="P129" s="127"/>
      <c r="Q129" s="65">
        <f t="shared" si="13"/>
        <v>0</v>
      </c>
      <c r="R129" s="65">
        <f t="shared" si="17"/>
        <v>0</v>
      </c>
      <c r="S129" s="65">
        <f t="shared" si="14"/>
        <v>0</v>
      </c>
    </row>
    <row r="130" spans="1:19" x14ac:dyDescent="0.25">
      <c r="A130" s="66">
        <f t="shared" si="15"/>
        <v>123</v>
      </c>
      <c r="B130" s="69"/>
      <c r="C130" s="66" t="e">
        <f>VLOOKUP(B130,'Measure&amp;Incentive Picklist'!E:J,2,FALSE)</f>
        <v>#N/A</v>
      </c>
      <c r="D130" s="79"/>
      <c r="E130" s="70"/>
      <c r="F130" s="236"/>
      <c r="G130" s="69"/>
      <c r="H130" s="65" t="str">
        <f t="shared" si="11"/>
        <v/>
      </c>
      <c r="I130" s="69" t="str">
        <f t="shared" si="12"/>
        <v/>
      </c>
      <c r="J130" s="69"/>
      <c r="K130" s="69"/>
      <c r="L130" s="71"/>
      <c r="M130" s="71"/>
      <c r="N130" s="124" t="str">
        <f t="shared" si="16"/>
        <v/>
      </c>
      <c r="O130" s="85" t="str">
        <f>IFERROR(MIN(IF(B130="","",VLOOKUP(B130,'Measure&amp;Incentive Picklist'!E:J,5,FALSE)*E130*F130),N130),"")</f>
        <v/>
      </c>
      <c r="P130" s="127"/>
      <c r="Q130" s="65">
        <f t="shared" si="13"/>
        <v>0</v>
      </c>
      <c r="R130" s="65">
        <f t="shared" si="17"/>
        <v>0</v>
      </c>
      <c r="S130" s="65">
        <f t="shared" si="14"/>
        <v>0</v>
      </c>
    </row>
    <row r="131" spans="1:19" x14ac:dyDescent="0.25">
      <c r="A131" s="66">
        <f t="shared" si="15"/>
        <v>124</v>
      </c>
      <c r="B131" s="69"/>
      <c r="C131" s="66" t="e">
        <f>VLOOKUP(B131,'Measure&amp;Incentive Picklist'!E:J,2,FALSE)</f>
        <v>#N/A</v>
      </c>
      <c r="D131" s="79"/>
      <c r="E131" s="70"/>
      <c r="F131" s="236"/>
      <c r="G131" s="69"/>
      <c r="H131" s="65" t="str">
        <f t="shared" si="11"/>
        <v/>
      </c>
      <c r="I131" s="69" t="str">
        <f t="shared" si="12"/>
        <v/>
      </c>
      <c r="J131" s="69"/>
      <c r="K131" s="69"/>
      <c r="L131" s="71"/>
      <c r="M131" s="71"/>
      <c r="N131" s="124" t="str">
        <f t="shared" si="16"/>
        <v/>
      </c>
      <c r="O131" s="85" t="str">
        <f>IFERROR(MIN(IF(B131="","",VLOOKUP(B131,'Measure&amp;Incentive Picklist'!E:J,5,FALSE)*E131*F131),N131),"")</f>
        <v/>
      </c>
      <c r="P131" s="127"/>
      <c r="Q131" s="65">
        <f t="shared" si="13"/>
        <v>0</v>
      </c>
      <c r="R131" s="65">
        <f t="shared" si="17"/>
        <v>0</v>
      </c>
      <c r="S131" s="65">
        <f t="shared" si="14"/>
        <v>0</v>
      </c>
    </row>
    <row r="132" spans="1:19" x14ac:dyDescent="0.25">
      <c r="A132" s="66">
        <f t="shared" si="15"/>
        <v>125</v>
      </c>
      <c r="B132" s="69"/>
      <c r="C132" s="66" t="e">
        <f>VLOOKUP(B132,'Measure&amp;Incentive Picklist'!E:J,2,FALSE)</f>
        <v>#N/A</v>
      </c>
      <c r="D132" s="79"/>
      <c r="E132" s="70"/>
      <c r="F132" s="236"/>
      <c r="G132" s="69"/>
      <c r="H132" s="65" t="str">
        <f t="shared" si="11"/>
        <v/>
      </c>
      <c r="I132" s="69" t="str">
        <f t="shared" si="12"/>
        <v/>
      </c>
      <c r="J132" s="69"/>
      <c r="K132" s="69"/>
      <c r="L132" s="71"/>
      <c r="M132" s="71"/>
      <c r="N132" s="124" t="str">
        <f t="shared" si="16"/>
        <v/>
      </c>
      <c r="O132" s="85" t="str">
        <f>IFERROR(MIN(IF(B132="","",VLOOKUP(B132,'Measure&amp;Incentive Picklist'!E:J,5,FALSE)*E132*F132),N132),"")</f>
        <v/>
      </c>
      <c r="P132" s="127"/>
      <c r="Q132" s="65">
        <f t="shared" si="13"/>
        <v>0</v>
      </c>
      <c r="R132" s="65">
        <f t="shared" si="17"/>
        <v>0</v>
      </c>
      <c r="S132" s="65">
        <f t="shared" si="14"/>
        <v>0</v>
      </c>
    </row>
    <row r="133" spans="1:19" x14ac:dyDescent="0.25">
      <c r="A133" s="66">
        <f t="shared" si="15"/>
        <v>126</v>
      </c>
      <c r="B133" s="69"/>
      <c r="C133" s="66" t="e">
        <f>VLOOKUP(B133,'Measure&amp;Incentive Picklist'!E:J,2,FALSE)</f>
        <v>#N/A</v>
      </c>
      <c r="D133" s="79"/>
      <c r="E133" s="70"/>
      <c r="F133" s="236"/>
      <c r="G133" s="69"/>
      <c r="H133" s="65" t="str">
        <f t="shared" si="11"/>
        <v/>
      </c>
      <c r="I133" s="69" t="str">
        <f t="shared" si="12"/>
        <v/>
      </c>
      <c r="J133" s="69"/>
      <c r="K133" s="69"/>
      <c r="L133" s="71"/>
      <c r="M133" s="71"/>
      <c r="N133" s="124" t="str">
        <f t="shared" si="16"/>
        <v/>
      </c>
      <c r="O133" s="85" t="str">
        <f>IFERROR(MIN(IF(B133="","",VLOOKUP(B133,'Measure&amp;Incentive Picklist'!E:J,5,FALSE)*E133*F133),N133),"")</f>
        <v/>
      </c>
      <c r="P133" s="127"/>
      <c r="Q133" s="65">
        <f t="shared" si="13"/>
        <v>0</v>
      </c>
      <c r="R133" s="65">
        <f t="shared" si="17"/>
        <v>0</v>
      </c>
      <c r="S133" s="65">
        <f t="shared" si="14"/>
        <v>0</v>
      </c>
    </row>
    <row r="134" spans="1:19" x14ac:dyDescent="0.25">
      <c r="A134" s="66">
        <f t="shared" si="15"/>
        <v>127</v>
      </c>
      <c r="B134" s="69"/>
      <c r="C134" s="66" t="e">
        <f>VLOOKUP(B134,'Measure&amp;Incentive Picklist'!E:J,2,FALSE)</f>
        <v>#N/A</v>
      </c>
      <c r="D134" s="79"/>
      <c r="E134" s="70"/>
      <c r="F134" s="236"/>
      <c r="G134" s="69"/>
      <c r="H134" s="65" t="str">
        <f t="shared" si="11"/>
        <v/>
      </c>
      <c r="I134" s="69" t="str">
        <f t="shared" si="12"/>
        <v/>
      </c>
      <c r="J134" s="69"/>
      <c r="K134" s="69"/>
      <c r="L134" s="71"/>
      <c r="M134" s="71"/>
      <c r="N134" s="124" t="str">
        <f t="shared" si="16"/>
        <v/>
      </c>
      <c r="O134" s="85" t="str">
        <f>IFERROR(MIN(IF(B134="","",VLOOKUP(B134,'Measure&amp;Incentive Picklist'!E:J,5,FALSE)*E134*F134),N134),"")</f>
        <v/>
      </c>
      <c r="P134" s="127"/>
      <c r="Q134" s="65">
        <f t="shared" si="13"/>
        <v>0</v>
      </c>
      <c r="R134" s="65">
        <f t="shared" si="17"/>
        <v>0</v>
      </c>
      <c r="S134" s="65">
        <f t="shared" si="14"/>
        <v>0</v>
      </c>
    </row>
    <row r="135" spans="1:19" x14ac:dyDescent="0.25">
      <c r="A135" s="66">
        <f t="shared" si="15"/>
        <v>128</v>
      </c>
      <c r="B135" s="69"/>
      <c r="C135" s="66" t="e">
        <f>VLOOKUP(B135,'Measure&amp;Incentive Picklist'!E:J,2,FALSE)</f>
        <v>#N/A</v>
      </c>
      <c r="D135" s="79"/>
      <c r="E135" s="70"/>
      <c r="F135" s="236"/>
      <c r="G135" s="69"/>
      <c r="H135" s="65" t="str">
        <f t="shared" si="11"/>
        <v/>
      </c>
      <c r="I135" s="69" t="str">
        <f t="shared" si="12"/>
        <v/>
      </c>
      <c r="J135" s="69"/>
      <c r="K135" s="69"/>
      <c r="L135" s="71"/>
      <c r="M135" s="71"/>
      <c r="N135" s="124" t="str">
        <f t="shared" si="16"/>
        <v/>
      </c>
      <c r="O135" s="85" t="str">
        <f>IFERROR(MIN(IF(B135="","",VLOOKUP(B135,'Measure&amp;Incentive Picklist'!E:J,5,FALSE)*E135*F135),N135),"")</f>
        <v/>
      </c>
      <c r="P135" s="127"/>
      <c r="Q135" s="65">
        <f t="shared" si="13"/>
        <v>0</v>
      </c>
      <c r="R135" s="65">
        <f t="shared" si="17"/>
        <v>0</v>
      </c>
      <c r="S135" s="65">
        <f t="shared" si="14"/>
        <v>0</v>
      </c>
    </row>
    <row r="136" spans="1:19" x14ac:dyDescent="0.25">
      <c r="A136" s="66">
        <f t="shared" si="15"/>
        <v>129</v>
      </c>
      <c r="B136" s="69"/>
      <c r="C136" s="66" t="e">
        <f>VLOOKUP(B136,'Measure&amp;Incentive Picklist'!E:J,2,FALSE)</f>
        <v>#N/A</v>
      </c>
      <c r="D136" s="79"/>
      <c r="E136" s="70"/>
      <c r="F136" s="236"/>
      <c r="G136" s="69"/>
      <c r="H136" s="65" t="str">
        <f t="shared" si="11"/>
        <v/>
      </c>
      <c r="I136" s="69" t="str">
        <f t="shared" si="12"/>
        <v/>
      </c>
      <c r="J136" s="69"/>
      <c r="K136" s="69"/>
      <c r="L136" s="71"/>
      <c r="M136" s="71"/>
      <c r="N136" s="124" t="str">
        <f t="shared" ref="N136:N167" si="18">IF(B136="","",$L136+$M136)</f>
        <v/>
      </c>
      <c r="O136" s="85" t="str">
        <f>IFERROR(MIN(IF(B136="","",VLOOKUP(B136,'Measure&amp;Incentive Picklist'!E:J,5,FALSE)*E136*F136),N136),"")</f>
        <v/>
      </c>
      <c r="P136" s="127"/>
      <c r="Q136" s="65">
        <f t="shared" si="13"/>
        <v>0</v>
      </c>
      <c r="R136" s="65">
        <f t="shared" ref="R136:R167" si="19">IF(AND(B136&gt;0,ISERROR(Q136)),1,0)</f>
        <v>0</v>
      </c>
      <c r="S136" s="65">
        <f t="shared" si="14"/>
        <v>0</v>
      </c>
    </row>
    <row r="137" spans="1:19" x14ac:dyDescent="0.25">
      <c r="A137" s="66">
        <f t="shared" si="15"/>
        <v>130</v>
      </c>
      <c r="B137" s="69"/>
      <c r="C137" s="66" t="e">
        <f>VLOOKUP(B137,'Measure&amp;Incentive Picklist'!E:J,2,FALSE)</f>
        <v>#N/A</v>
      </c>
      <c r="D137" s="79"/>
      <c r="E137" s="70"/>
      <c r="F137" s="236"/>
      <c r="G137" s="69"/>
      <c r="H137" s="65" t="str">
        <f t="shared" ref="H137:H200" si="20">IF(ISTEXT(G137),"AC with Gas Heat","")</f>
        <v/>
      </c>
      <c r="I137" s="69" t="str">
        <f t="shared" ref="I137:I200" si="21">IF(ISTEXT(G137),"NYC","")</f>
        <v/>
      </c>
      <c r="J137" s="69"/>
      <c r="K137" s="69"/>
      <c r="L137" s="71"/>
      <c r="M137" s="71"/>
      <c r="N137" s="124" t="str">
        <f t="shared" si="18"/>
        <v/>
      </c>
      <c r="O137" s="85" t="str">
        <f>IFERROR(MIN(IF(B137="","",VLOOKUP(B137,'Measure&amp;Incentive Picklist'!E:J,5,FALSE)*E137*F137),N137),"")</f>
        <v/>
      </c>
      <c r="P137" s="127"/>
      <c r="Q137" s="65">
        <f t="shared" ref="Q137:Q200" si="22">IF(OR(B137&gt;"",D137&gt;0,E137&gt;0,F137&gt;0,G137&gt;"",J137&gt;0,K137&gt;0,L137&gt;0,M137&gt;0,P137&gt;0),1,0)</f>
        <v>0</v>
      </c>
      <c r="R137" s="65">
        <f t="shared" si="19"/>
        <v>0</v>
      </c>
      <c r="S137" s="65">
        <f t="shared" ref="S137:S200" si="23">IF(ISERROR(N137),1,0)</f>
        <v>0</v>
      </c>
    </row>
    <row r="138" spans="1:19" x14ac:dyDescent="0.25">
      <c r="A138" s="66">
        <f t="shared" ref="A138:A201" si="24">A137+1</f>
        <v>131</v>
      </c>
      <c r="B138" s="69"/>
      <c r="C138" s="66" t="e">
        <f>VLOOKUP(B138,'Measure&amp;Incentive Picklist'!E:J,2,FALSE)</f>
        <v>#N/A</v>
      </c>
      <c r="D138" s="79"/>
      <c r="E138" s="70"/>
      <c r="F138" s="236"/>
      <c r="G138" s="69"/>
      <c r="H138" s="65" t="str">
        <f t="shared" si="20"/>
        <v/>
      </c>
      <c r="I138" s="69" t="str">
        <f t="shared" si="21"/>
        <v/>
      </c>
      <c r="J138" s="69"/>
      <c r="K138" s="69"/>
      <c r="L138" s="71"/>
      <c r="M138" s="71"/>
      <c r="N138" s="124" t="str">
        <f t="shared" si="18"/>
        <v/>
      </c>
      <c r="O138" s="85" t="str">
        <f>IFERROR(MIN(IF(B138="","",VLOOKUP(B138,'Measure&amp;Incentive Picklist'!E:J,5,FALSE)*E138*F138),N138),"")</f>
        <v/>
      </c>
      <c r="P138" s="127"/>
      <c r="Q138" s="65">
        <f t="shared" si="22"/>
        <v>0</v>
      </c>
      <c r="R138" s="65">
        <f t="shared" si="19"/>
        <v>0</v>
      </c>
      <c r="S138" s="65">
        <f t="shared" si="23"/>
        <v>0</v>
      </c>
    </row>
    <row r="139" spans="1:19" x14ac:dyDescent="0.25">
      <c r="A139" s="66">
        <f t="shared" si="24"/>
        <v>132</v>
      </c>
      <c r="B139" s="69"/>
      <c r="C139" s="66" t="e">
        <f>VLOOKUP(B139,'Measure&amp;Incentive Picklist'!E:J,2,FALSE)</f>
        <v>#N/A</v>
      </c>
      <c r="D139" s="79"/>
      <c r="E139" s="70"/>
      <c r="F139" s="236"/>
      <c r="G139" s="69"/>
      <c r="H139" s="65" t="str">
        <f t="shared" si="20"/>
        <v/>
      </c>
      <c r="I139" s="69" t="str">
        <f t="shared" si="21"/>
        <v/>
      </c>
      <c r="J139" s="69"/>
      <c r="K139" s="69"/>
      <c r="L139" s="71"/>
      <c r="M139" s="71"/>
      <c r="N139" s="124" t="str">
        <f t="shared" si="18"/>
        <v/>
      </c>
      <c r="O139" s="85" t="str">
        <f>IFERROR(MIN(IF(B139="","",VLOOKUP(B139,'Measure&amp;Incentive Picklist'!E:J,5,FALSE)*E139*F139),N139),"")</f>
        <v/>
      </c>
      <c r="P139" s="127"/>
      <c r="Q139" s="65">
        <f t="shared" si="22"/>
        <v>0</v>
      </c>
      <c r="R139" s="65">
        <f t="shared" si="19"/>
        <v>0</v>
      </c>
      <c r="S139" s="65">
        <f t="shared" si="23"/>
        <v>0</v>
      </c>
    </row>
    <row r="140" spans="1:19" x14ac:dyDescent="0.25">
      <c r="A140" s="66">
        <f t="shared" si="24"/>
        <v>133</v>
      </c>
      <c r="B140" s="69"/>
      <c r="C140" s="66" t="e">
        <f>VLOOKUP(B140,'Measure&amp;Incentive Picklist'!E:J,2,FALSE)</f>
        <v>#N/A</v>
      </c>
      <c r="D140" s="79"/>
      <c r="E140" s="70"/>
      <c r="F140" s="236"/>
      <c r="G140" s="69"/>
      <c r="H140" s="65" t="str">
        <f t="shared" si="20"/>
        <v/>
      </c>
      <c r="I140" s="69" t="str">
        <f t="shared" si="21"/>
        <v/>
      </c>
      <c r="J140" s="69"/>
      <c r="K140" s="69"/>
      <c r="L140" s="71"/>
      <c r="M140" s="71"/>
      <c r="N140" s="124" t="str">
        <f t="shared" si="18"/>
        <v/>
      </c>
      <c r="O140" s="85" t="str">
        <f>IFERROR(MIN(IF(B140="","",VLOOKUP(B140,'Measure&amp;Incentive Picklist'!E:J,5,FALSE)*E140*F140),N140),"")</f>
        <v/>
      </c>
      <c r="P140" s="127"/>
      <c r="Q140" s="65">
        <f t="shared" si="22"/>
        <v>0</v>
      </c>
      <c r="R140" s="65">
        <f t="shared" si="19"/>
        <v>0</v>
      </c>
      <c r="S140" s="65">
        <f t="shared" si="23"/>
        <v>0</v>
      </c>
    </row>
    <row r="141" spans="1:19" x14ac:dyDescent="0.25">
      <c r="A141" s="66">
        <f t="shared" si="24"/>
        <v>134</v>
      </c>
      <c r="B141" s="69"/>
      <c r="C141" s="66" t="e">
        <f>VLOOKUP(B141,'Measure&amp;Incentive Picklist'!E:J,2,FALSE)</f>
        <v>#N/A</v>
      </c>
      <c r="D141" s="79"/>
      <c r="E141" s="70"/>
      <c r="F141" s="236"/>
      <c r="G141" s="69"/>
      <c r="H141" s="65" t="str">
        <f t="shared" si="20"/>
        <v/>
      </c>
      <c r="I141" s="69" t="str">
        <f t="shared" si="21"/>
        <v/>
      </c>
      <c r="J141" s="69"/>
      <c r="K141" s="69"/>
      <c r="L141" s="71"/>
      <c r="M141" s="71"/>
      <c r="N141" s="124" t="str">
        <f t="shared" si="18"/>
        <v/>
      </c>
      <c r="O141" s="85" t="str">
        <f>IFERROR(MIN(IF(B141="","",VLOOKUP(B141,'Measure&amp;Incentive Picklist'!E:J,5,FALSE)*E141*F141),N141),"")</f>
        <v/>
      </c>
      <c r="P141" s="127"/>
      <c r="Q141" s="65">
        <f t="shared" si="22"/>
        <v>0</v>
      </c>
      <c r="R141" s="65">
        <f t="shared" si="19"/>
        <v>0</v>
      </c>
      <c r="S141" s="65">
        <f t="shared" si="23"/>
        <v>0</v>
      </c>
    </row>
    <row r="142" spans="1:19" x14ac:dyDescent="0.25">
      <c r="A142" s="66">
        <f t="shared" si="24"/>
        <v>135</v>
      </c>
      <c r="B142" s="69"/>
      <c r="C142" s="66" t="e">
        <f>VLOOKUP(B142,'Measure&amp;Incentive Picklist'!E:J,2,FALSE)</f>
        <v>#N/A</v>
      </c>
      <c r="D142" s="79"/>
      <c r="E142" s="70"/>
      <c r="F142" s="236"/>
      <c r="G142" s="69"/>
      <c r="H142" s="65" t="str">
        <f t="shared" si="20"/>
        <v/>
      </c>
      <c r="I142" s="69" t="str">
        <f t="shared" si="21"/>
        <v/>
      </c>
      <c r="J142" s="69"/>
      <c r="K142" s="69"/>
      <c r="L142" s="71"/>
      <c r="M142" s="71"/>
      <c r="N142" s="124" t="str">
        <f t="shared" si="18"/>
        <v/>
      </c>
      <c r="O142" s="85" t="str">
        <f>IFERROR(MIN(IF(B142="","",VLOOKUP(B142,'Measure&amp;Incentive Picklist'!E:J,5,FALSE)*E142*F142),N142),"")</f>
        <v/>
      </c>
      <c r="P142" s="127"/>
      <c r="Q142" s="65">
        <f t="shared" si="22"/>
        <v>0</v>
      </c>
      <c r="R142" s="65">
        <f t="shared" si="19"/>
        <v>0</v>
      </c>
      <c r="S142" s="65">
        <f t="shared" si="23"/>
        <v>0</v>
      </c>
    </row>
    <row r="143" spans="1:19" x14ac:dyDescent="0.25">
      <c r="A143" s="66">
        <f t="shared" si="24"/>
        <v>136</v>
      </c>
      <c r="B143" s="69"/>
      <c r="C143" s="66" t="e">
        <f>VLOOKUP(B143,'Measure&amp;Incentive Picklist'!E:J,2,FALSE)</f>
        <v>#N/A</v>
      </c>
      <c r="D143" s="79"/>
      <c r="E143" s="70"/>
      <c r="F143" s="236"/>
      <c r="G143" s="69"/>
      <c r="H143" s="65" t="str">
        <f t="shared" si="20"/>
        <v/>
      </c>
      <c r="I143" s="69" t="str">
        <f t="shared" si="21"/>
        <v/>
      </c>
      <c r="J143" s="69"/>
      <c r="K143" s="69"/>
      <c r="L143" s="71"/>
      <c r="M143" s="71"/>
      <c r="N143" s="124" t="str">
        <f t="shared" si="18"/>
        <v/>
      </c>
      <c r="O143" s="85" t="str">
        <f>IFERROR(MIN(IF(B143="","",VLOOKUP(B143,'Measure&amp;Incentive Picklist'!E:J,5,FALSE)*E143*F143),N143),"")</f>
        <v/>
      </c>
      <c r="P143" s="127"/>
      <c r="Q143" s="65">
        <f t="shared" si="22"/>
        <v>0</v>
      </c>
      <c r="R143" s="65">
        <f t="shared" si="19"/>
        <v>0</v>
      </c>
      <c r="S143" s="65">
        <f t="shared" si="23"/>
        <v>0</v>
      </c>
    </row>
    <row r="144" spans="1:19" x14ac:dyDescent="0.25">
      <c r="A144" s="66">
        <f t="shared" si="24"/>
        <v>137</v>
      </c>
      <c r="B144" s="69"/>
      <c r="C144" s="66" t="e">
        <f>VLOOKUP(B144,'Measure&amp;Incentive Picklist'!E:J,2,FALSE)</f>
        <v>#N/A</v>
      </c>
      <c r="D144" s="79"/>
      <c r="E144" s="70"/>
      <c r="F144" s="236"/>
      <c r="G144" s="69"/>
      <c r="H144" s="65" t="str">
        <f t="shared" si="20"/>
        <v/>
      </c>
      <c r="I144" s="69" t="str">
        <f t="shared" si="21"/>
        <v/>
      </c>
      <c r="J144" s="69"/>
      <c r="K144" s="69"/>
      <c r="L144" s="71"/>
      <c r="M144" s="71"/>
      <c r="N144" s="124" t="str">
        <f t="shared" si="18"/>
        <v/>
      </c>
      <c r="O144" s="85" t="str">
        <f>IFERROR(MIN(IF(B144="","",VLOOKUP(B144,'Measure&amp;Incentive Picklist'!E:J,5,FALSE)*E144*F144),N144),"")</f>
        <v/>
      </c>
      <c r="P144" s="127"/>
      <c r="Q144" s="65">
        <f t="shared" si="22"/>
        <v>0</v>
      </c>
      <c r="R144" s="65">
        <f t="shared" si="19"/>
        <v>0</v>
      </c>
      <c r="S144" s="65">
        <f t="shared" si="23"/>
        <v>0</v>
      </c>
    </row>
    <row r="145" spans="1:19" x14ac:dyDescent="0.25">
      <c r="A145" s="66">
        <f t="shared" si="24"/>
        <v>138</v>
      </c>
      <c r="B145" s="69"/>
      <c r="C145" s="66" t="e">
        <f>VLOOKUP(B145,'Measure&amp;Incentive Picklist'!E:J,2,FALSE)</f>
        <v>#N/A</v>
      </c>
      <c r="D145" s="79"/>
      <c r="E145" s="70"/>
      <c r="F145" s="236"/>
      <c r="G145" s="69"/>
      <c r="H145" s="65" t="str">
        <f t="shared" si="20"/>
        <v/>
      </c>
      <c r="I145" s="69" t="str">
        <f t="shared" si="21"/>
        <v/>
      </c>
      <c r="J145" s="69"/>
      <c r="K145" s="69"/>
      <c r="L145" s="71"/>
      <c r="M145" s="71"/>
      <c r="N145" s="124" t="str">
        <f t="shared" si="18"/>
        <v/>
      </c>
      <c r="O145" s="85" t="str">
        <f>IFERROR(MIN(IF(B145="","",VLOOKUP(B145,'Measure&amp;Incentive Picklist'!E:J,5,FALSE)*E145*F145),N145),"")</f>
        <v/>
      </c>
      <c r="P145" s="127"/>
      <c r="Q145" s="65">
        <f t="shared" si="22"/>
        <v>0</v>
      </c>
      <c r="R145" s="65">
        <f t="shared" si="19"/>
        <v>0</v>
      </c>
      <c r="S145" s="65">
        <f t="shared" si="23"/>
        <v>0</v>
      </c>
    </row>
    <row r="146" spans="1:19" x14ac:dyDescent="0.25">
      <c r="A146" s="66">
        <f t="shared" si="24"/>
        <v>139</v>
      </c>
      <c r="B146" s="69"/>
      <c r="C146" s="66" t="e">
        <f>VLOOKUP(B146,'Measure&amp;Incentive Picklist'!E:J,2,FALSE)</f>
        <v>#N/A</v>
      </c>
      <c r="D146" s="79"/>
      <c r="E146" s="70"/>
      <c r="F146" s="236"/>
      <c r="G146" s="69"/>
      <c r="H146" s="65" t="str">
        <f t="shared" si="20"/>
        <v/>
      </c>
      <c r="I146" s="69" t="str">
        <f t="shared" si="21"/>
        <v/>
      </c>
      <c r="J146" s="69"/>
      <c r="K146" s="69"/>
      <c r="L146" s="71"/>
      <c r="M146" s="71"/>
      <c r="N146" s="124" t="str">
        <f t="shared" si="18"/>
        <v/>
      </c>
      <c r="O146" s="85" t="str">
        <f>IFERROR(MIN(IF(B146="","",VLOOKUP(B146,'Measure&amp;Incentive Picklist'!E:J,5,FALSE)*E146*F146),N146),"")</f>
        <v/>
      </c>
      <c r="P146" s="127"/>
      <c r="Q146" s="65">
        <f t="shared" si="22"/>
        <v>0</v>
      </c>
      <c r="R146" s="65">
        <f t="shared" si="19"/>
        <v>0</v>
      </c>
      <c r="S146" s="65">
        <f t="shared" si="23"/>
        <v>0</v>
      </c>
    </row>
    <row r="147" spans="1:19" x14ac:dyDescent="0.25">
      <c r="A147" s="66">
        <f t="shared" si="24"/>
        <v>140</v>
      </c>
      <c r="B147" s="69"/>
      <c r="C147" s="66" t="e">
        <f>VLOOKUP(B147,'Measure&amp;Incentive Picklist'!E:J,2,FALSE)</f>
        <v>#N/A</v>
      </c>
      <c r="D147" s="79"/>
      <c r="E147" s="70"/>
      <c r="F147" s="236"/>
      <c r="G147" s="69"/>
      <c r="H147" s="65" t="str">
        <f t="shared" si="20"/>
        <v/>
      </c>
      <c r="I147" s="69" t="str">
        <f t="shared" si="21"/>
        <v/>
      </c>
      <c r="J147" s="69"/>
      <c r="K147" s="69"/>
      <c r="L147" s="71"/>
      <c r="M147" s="71"/>
      <c r="N147" s="124" t="str">
        <f t="shared" si="18"/>
        <v/>
      </c>
      <c r="O147" s="85" t="str">
        <f>IFERROR(MIN(IF(B147="","",VLOOKUP(B147,'Measure&amp;Incentive Picklist'!E:J,5,FALSE)*E147*F147),N147),"")</f>
        <v/>
      </c>
      <c r="P147" s="127"/>
      <c r="Q147" s="65">
        <f t="shared" si="22"/>
        <v>0</v>
      </c>
      <c r="R147" s="65">
        <f t="shared" si="19"/>
        <v>0</v>
      </c>
      <c r="S147" s="65">
        <f t="shared" si="23"/>
        <v>0</v>
      </c>
    </row>
    <row r="148" spans="1:19" x14ac:dyDescent="0.25">
      <c r="A148" s="66">
        <f t="shared" si="24"/>
        <v>141</v>
      </c>
      <c r="B148" s="69"/>
      <c r="C148" s="66" t="e">
        <f>VLOOKUP(B148,'Measure&amp;Incentive Picklist'!E:J,2,FALSE)</f>
        <v>#N/A</v>
      </c>
      <c r="D148" s="79"/>
      <c r="E148" s="70"/>
      <c r="F148" s="236"/>
      <c r="G148" s="69"/>
      <c r="H148" s="65" t="str">
        <f t="shared" si="20"/>
        <v/>
      </c>
      <c r="I148" s="69" t="str">
        <f t="shared" si="21"/>
        <v/>
      </c>
      <c r="J148" s="69"/>
      <c r="K148" s="69"/>
      <c r="L148" s="71"/>
      <c r="M148" s="71"/>
      <c r="N148" s="124" t="str">
        <f t="shared" si="18"/>
        <v/>
      </c>
      <c r="O148" s="85" t="str">
        <f>IFERROR(MIN(IF(B148="","",VLOOKUP(B148,'Measure&amp;Incentive Picklist'!E:J,5,FALSE)*E148*F148),N148),"")</f>
        <v/>
      </c>
      <c r="P148" s="127"/>
      <c r="Q148" s="65">
        <f t="shared" si="22"/>
        <v>0</v>
      </c>
      <c r="R148" s="65">
        <f t="shared" si="19"/>
        <v>0</v>
      </c>
      <c r="S148" s="65">
        <f t="shared" si="23"/>
        <v>0</v>
      </c>
    </row>
    <row r="149" spans="1:19" x14ac:dyDescent="0.25">
      <c r="A149" s="66">
        <f t="shared" si="24"/>
        <v>142</v>
      </c>
      <c r="B149" s="69"/>
      <c r="C149" s="66" t="e">
        <f>VLOOKUP(B149,'Measure&amp;Incentive Picklist'!E:J,2,FALSE)</f>
        <v>#N/A</v>
      </c>
      <c r="D149" s="79"/>
      <c r="E149" s="70"/>
      <c r="F149" s="236"/>
      <c r="G149" s="69"/>
      <c r="H149" s="65" t="str">
        <f t="shared" si="20"/>
        <v/>
      </c>
      <c r="I149" s="69" t="str">
        <f t="shared" si="21"/>
        <v/>
      </c>
      <c r="J149" s="69"/>
      <c r="K149" s="69"/>
      <c r="L149" s="71"/>
      <c r="M149" s="71"/>
      <c r="N149" s="124" t="str">
        <f t="shared" si="18"/>
        <v/>
      </c>
      <c r="O149" s="85" t="str">
        <f>IFERROR(MIN(IF(B149="","",VLOOKUP(B149,'Measure&amp;Incentive Picklist'!E:J,5,FALSE)*E149*F149),N149),"")</f>
        <v/>
      </c>
      <c r="P149" s="127"/>
      <c r="Q149" s="65">
        <f t="shared" si="22"/>
        <v>0</v>
      </c>
      <c r="R149" s="65">
        <f t="shared" si="19"/>
        <v>0</v>
      </c>
      <c r="S149" s="65">
        <f t="shared" si="23"/>
        <v>0</v>
      </c>
    </row>
    <row r="150" spans="1:19" x14ac:dyDescent="0.25">
      <c r="A150" s="66">
        <f t="shared" si="24"/>
        <v>143</v>
      </c>
      <c r="B150" s="69"/>
      <c r="C150" s="66" t="e">
        <f>VLOOKUP(B150,'Measure&amp;Incentive Picklist'!E:J,2,FALSE)</f>
        <v>#N/A</v>
      </c>
      <c r="D150" s="79"/>
      <c r="E150" s="70"/>
      <c r="F150" s="236"/>
      <c r="G150" s="69"/>
      <c r="H150" s="65" t="str">
        <f t="shared" si="20"/>
        <v/>
      </c>
      <c r="I150" s="69" t="str">
        <f t="shared" si="21"/>
        <v/>
      </c>
      <c r="J150" s="69"/>
      <c r="K150" s="69"/>
      <c r="L150" s="71"/>
      <c r="M150" s="71"/>
      <c r="N150" s="124" t="str">
        <f t="shared" si="18"/>
        <v/>
      </c>
      <c r="O150" s="85" t="str">
        <f>IFERROR(MIN(IF(B150="","",VLOOKUP(B150,'Measure&amp;Incentive Picklist'!E:J,5,FALSE)*E150*F150),N150),"")</f>
        <v/>
      </c>
      <c r="P150" s="127"/>
      <c r="Q150" s="65">
        <f t="shared" si="22"/>
        <v>0</v>
      </c>
      <c r="R150" s="65">
        <f t="shared" si="19"/>
        <v>0</v>
      </c>
      <c r="S150" s="65">
        <f t="shared" si="23"/>
        <v>0</v>
      </c>
    </row>
    <row r="151" spans="1:19" x14ac:dyDescent="0.25">
      <c r="A151" s="66">
        <f t="shared" si="24"/>
        <v>144</v>
      </c>
      <c r="B151" s="69"/>
      <c r="C151" s="66" t="e">
        <f>VLOOKUP(B151,'Measure&amp;Incentive Picklist'!E:J,2,FALSE)</f>
        <v>#N/A</v>
      </c>
      <c r="D151" s="79"/>
      <c r="E151" s="70"/>
      <c r="F151" s="236"/>
      <c r="G151" s="69"/>
      <c r="H151" s="65" t="str">
        <f t="shared" si="20"/>
        <v/>
      </c>
      <c r="I151" s="69" t="str">
        <f t="shared" si="21"/>
        <v/>
      </c>
      <c r="J151" s="69"/>
      <c r="K151" s="69"/>
      <c r="L151" s="71"/>
      <c r="M151" s="71"/>
      <c r="N151" s="124" t="str">
        <f t="shared" si="18"/>
        <v/>
      </c>
      <c r="O151" s="85" t="str">
        <f>IFERROR(MIN(IF(B151="","",VLOOKUP(B151,'Measure&amp;Incentive Picklist'!E:J,5,FALSE)*E151*F151),N151),"")</f>
        <v/>
      </c>
      <c r="P151" s="127"/>
      <c r="Q151" s="65">
        <f t="shared" si="22"/>
        <v>0</v>
      </c>
      <c r="R151" s="65">
        <f t="shared" si="19"/>
        <v>0</v>
      </c>
      <c r="S151" s="65">
        <f t="shared" si="23"/>
        <v>0</v>
      </c>
    </row>
    <row r="152" spans="1:19" x14ac:dyDescent="0.25">
      <c r="A152" s="66">
        <f t="shared" si="24"/>
        <v>145</v>
      </c>
      <c r="B152" s="69"/>
      <c r="C152" s="66" t="e">
        <f>VLOOKUP(B152,'Measure&amp;Incentive Picklist'!E:J,2,FALSE)</f>
        <v>#N/A</v>
      </c>
      <c r="D152" s="79"/>
      <c r="E152" s="70"/>
      <c r="F152" s="236"/>
      <c r="G152" s="69"/>
      <c r="H152" s="65" t="str">
        <f t="shared" si="20"/>
        <v/>
      </c>
      <c r="I152" s="69" t="str">
        <f t="shared" si="21"/>
        <v/>
      </c>
      <c r="J152" s="69"/>
      <c r="K152" s="69"/>
      <c r="L152" s="71"/>
      <c r="M152" s="71"/>
      <c r="N152" s="124" t="str">
        <f t="shared" si="18"/>
        <v/>
      </c>
      <c r="O152" s="85" t="str">
        <f>IFERROR(MIN(IF(B152="","",VLOOKUP(B152,'Measure&amp;Incentive Picklist'!E:J,5,FALSE)*E152*F152),N152),"")</f>
        <v/>
      </c>
      <c r="P152" s="127"/>
      <c r="Q152" s="65">
        <f t="shared" si="22"/>
        <v>0</v>
      </c>
      <c r="R152" s="65">
        <f t="shared" si="19"/>
        <v>0</v>
      </c>
      <c r="S152" s="65">
        <f t="shared" si="23"/>
        <v>0</v>
      </c>
    </row>
    <row r="153" spans="1:19" x14ac:dyDescent="0.25">
      <c r="A153" s="66">
        <f t="shared" si="24"/>
        <v>146</v>
      </c>
      <c r="B153" s="69"/>
      <c r="C153" s="66" t="e">
        <f>VLOOKUP(B153,'Measure&amp;Incentive Picklist'!E:J,2,FALSE)</f>
        <v>#N/A</v>
      </c>
      <c r="D153" s="79"/>
      <c r="E153" s="70"/>
      <c r="F153" s="236"/>
      <c r="G153" s="69"/>
      <c r="H153" s="65" t="str">
        <f t="shared" si="20"/>
        <v/>
      </c>
      <c r="I153" s="69" t="str">
        <f t="shared" si="21"/>
        <v/>
      </c>
      <c r="J153" s="69"/>
      <c r="K153" s="69"/>
      <c r="L153" s="71"/>
      <c r="M153" s="71"/>
      <c r="N153" s="124" t="str">
        <f t="shared" si="18"/>
        <v/>
      </c>
      <c r="O153" s="85" t="str">
        <f>IFERROR(MIN(IF(B153="","",VLOOKUP(B153,'Measure&amp;Incentive Picklist'!E:J,5,FALSE)*E153*F153),N153),"")</f>
        <v/>
      </c>
      <c r="P153" s="127"/>
      <c r="Q153" s="65">
        <f t="shared" si="22"/>
        <v>0</v>
      </c>
      <c r="R153" s="65">
        <f t="shared" si="19"/>
        <v>0</v>
      </c>
      <c r="S153" s="65">
        <f t="shared" si="23"/>
        <v>0</v>
      </c>
    </row>
    <row r="154" spans="1:19" x14ac:dyDescent="0.25">
      <c r="A154" s="66">
        <f t="shared" si="24"/>
        <v>147</v>
      </c>
      <c r="B154" s="69"/>
      <c r="C154" s="66" t="e">
        <f>VLOOKUP(B154,'Measure&amp;Incentive Picklist'!E:J,2,FALSE)</f>
        <v>#N/A</v>
      </c>
      <c r="D154" s="79"/>
      <c r="E154" s="70"/>
      <c r="F154" s="236"/>
      <c r="G154" s="69"/>
      <c r="H154" s="65" t="str">
        <f t="shared" si="20"/>
        <v/>
      </c>
      <c r="I154" s="69" t="str">
        <f t="shared" si="21"/>
        <v/>
      </c>
      <c r="J154" s="69"/>
      <c r="K154" s="69"/>
      <c r="L154" s="71"/>
      <c r="M154" s="71"/>
      <c r="N154" s="124" t="str">
        <f t="shared" si="18"/>
        <v/>
      </c>
      <c r="O154" s="85" t="str">
        <f>IFERROR(MIN(IF(B154="","",VLOOKUP(B154,'Measure&amp;Incentive Picklist'!E:J,5,FALSE)*E154*F154),N154),"")</f>
        <v/>
      </c>
      <c r="P154" s="127"/>
      <c r="Q154" s="65">
        <f t="shared" si="22"/>
        <v>0</v>
      </c>
      <c r="R154" s="65">
        <f t="shared" si="19"/>
        <v>0</v>
      </c>
      <c r="S154" s="65">
        <f t="shared" si="23"/>
        <v>0</v>
      </c>
    </row>
    <row r="155" spans="1:19" x14ac:dyDescent="0.25">
      <c r="A155" s="66">
        <f t="shared" si="24"/>
        <v>148</v>
      </c>
      <c r="B155" s="69"/>
      <c r="C155" s="66" t="e">
        <f>VLOOKUP(B155,'Measure&amp;Incentive Picklist'!E:J,2,FALSE)</f>
        <v>#N/A</v>
      </c>
      <c r="D155" s="79"/>
      <c r="E155" s="70"/>
      <c r="F155" s="236"/>
      <c r="G155" s="69"/>
      <c r="H155" s="65" t="str">
        <f t="shared" si="20"/>
        <v/>
      </c>
      <c r="I155" s="69" t="str">
        <f t="shared" si="21"/>
        <v/>
      </c>
      <c r="J155" s="69"/>
      <c r="K155" s="69"/>
      <c r="L155" s="71"/>
      <c r="M155" s="71"/>
      <c r="N155" s="124" t="str">
        <f t="shared" si="18"/>
        <v/>
      </c>
      <c r="O155" s="85" t="str">
        <f>IFERROR(MIN(IF(B155="","",VLOOKUP(B155,'Measure&amp;Incentive Picklist'!E:J,5,FALSE)*E155*F155),N155),"")</f>
        <v/>
      </c>
      <c r="P155" s="127"/>
      <c r="Q155" s="65">
        <f t="shared" si="22"/>
        <v>0</v>
      </c>
      <c r="R155" s="65">
        <f t="shared" si="19"/>
        <v>0</v>
      </c>
      <c r="S155" s="65">
        <f t="shared" si="23"/>
        <v>0</v>
      </c>
    </row>
    <row r="156" spans="1:19" x14ac:dyDescent="0.25">
      <c r="A156" s="66">
        <f t="shared" si="24"/>
        <v>149</v>
      </c>
      <c r="B156" s="69"/>
      <c r="C156" s="66" t="e">
        <f>VLOOKUP(B156,'Measure&amp;Incentive Picklist'!E:J,2,FALSE)</f>
        <v>#N/A</v>
      </c>
      <c r="D156" s="79"/>
      <c r="E156" s="70"/>
      <c r="F156" s="236"/>
      <c r="G156" s="69"/>
      <c r="H156" s="65" t="str">
        <f t="shared" si="20"/>
        <v/>
      </c>
      <c r="I156" s="69" t="str">
        <f t="shared" si="21"/>
        <v/>
      </c>
      <c r="J156" s="69"/>
      <c r="K156" s="69"/>
      <c r="L156" s="71"/>
      <c r="M156" s="71"/>
      <c r="N156" s="124" t="str">
        <f t="shared" si="18"/>
        <v/>
      </c>
      <c r="O156" s="85" t="str">
        <f>IFERROR(MIN(IF(B156="","",VLOOKUP(B156,'Measure&amp;Incentive Picklist'!E:J,5,FALSE)*E156*F156),N156),"")</f>
        <v/>
      </c>
      <c r="P156" s="127"/>
      <c r="Q156" s="65">
        <f t="shared" si="22"/>
        <v>0</v>
      </c>
      <c r="R156" s="65">
        <f t="shared" si="19"/>
        <v>0</v>
      </c>
      <c r="S156" s="65">
        <f t="shared" si="23"/>
        <v>0</v>
      </c>
    </row>
    <row r="157" spans="1:19" x14ac:dyDescent="0.25">
      <c r="A157" s="66">
        <f t="shared" si="24"/>
        <v>150</v>
      </c>
      <c r="B157" s="69"/>
      <c r="C157" s="66" t="e">
        <f>VLOOKUP(B157,'Measure&amp;Incentive Picklist'!E:J,2,FALSE)</f>
        <v>#N/A</v>
      </c>
      <c r="D157" s="79"/>
      <c r="E157" s="70"/>
      <c r="F157" s="236"/>
      <c r="G157" s="69"/>
      <c r="H157" s="65" t="str">
        <f t="shared" si="20"/>
        <v/>
      </c>
      <c r="I157" s="69" t="str">
        <f t="shared" si="21"/>
        <v/>
      </c>
      <c r="J157" s="69"/>
      <c r="K157" s="69"/>
      <c r="L157" s="71"/>
      <c r="M157" s="71"/>
      <c r="N157" s="124" t="str">
        <f t="shared" si="18"/>
        <v/>
      </c>
      <c r="O157" s="85" t="str">
        <f>IFERROR(MIN(IF(B157="","",VLOOKUP(B157,'Measure&amp;Incentive Picklist'!E:J,5,FALSE)*E157*F157),N157),"")</f>
        <v/>
      </c>
      <c r="P157" s="127"/>
      <c r="Q157" s="65">
        <f t="shared" si="22"/>
        <v>0</v>
      </c>
      <c r="R157" s="65">
        <f t="shared" si="19"/>
        <v>0</v>
      </c>
      <c r="S157" s="65">
        <f t="shared" si="23"/>
        <v>0</v>
      </c>
    </row>
    <row r="158" spans="1:19" x14ac:dyDescent="0.25">
      <c r="A158" s="66">
        <f t="shared" si="24"/>
        <v>151</v>
      </c>
      <c r="B158" s="69"/>
      <c r="C158" s="66" t="e">
        <f>VLOOKUP(B158,'Measure&amp;Incentive Picklist'!E:J,2,FALSE)</f>
        <v>#N/A</v>
      </c>
      <c r="D158" s="79"/>
      <c r="E158" s="70"/>
      <c r="F158" s="236"/>
      <c r="G158" s="69"/>
      <c r="H158" s="65" t="str">
        <f t="shared" si="20"/>
        <v/>
      </c>
      <c r="I158" s="69" t="str">
        <f t="shared" si="21"/>
        <v/>
      </c>
      <c r="J158" s="69"/>
      <c r="K158" s="69"/>
      <c r="L158" s="71"/>
      <c r="M158" s="71"/>
      <c r="N158" s="124" t="str">
        <f t="shared" si="18"/>
        <v/>
      </c>
      <c r="O158" s="85" t="str">
        <f>IFERROR(MIN(IF(B158="","",VLOOKUP(B158,'Measure&amp;Incentive Picklist'!E:J,5,FALSE)*E158*F158),N158),"")</f>
        <v/>
      </c>
      <c r="P158" s="127"/>
      <c r="Q158" s="65">
        <f t="shared" si="22"/>
        <v>0</v>
      </c>
      <c r="R158" s="65">
        <f t="shared" si="19"/>
        <v>0</v>
      </c>
      <c r="S158" s="65">
        <f t="shared" si="23"/>
        <v>0</v>
      </c>
    </row>
    <row r="159" spans="1:19" x14ac:dyDescent="0.25">
      <c r="A159" s="66">
        <f t="shared" si="24"/>
        <v>152</v>
      </c>
      <c r="B159" s="69"/>
      <c r="C159" s="66" t="e">
        <f>VLOOKUP(B159,'Measure&amp;Incentive Picklist'!E:J,2,FALSE)</f>
        <v>#N/A</v>
      </c>
      <c r="D159" s="79"/>
      <c r="E159" s="70"/>
      <c r="F159" s="236"/>
      <c r="G159" s="69"/>
      <c r="H159" s="65" t="str">
        <f t="shared" si="20"/>
        <v/>
      </c>
      <c r="I159" s="69" t="str">
        <f t="shared" si="21"/>
        <v/>
      </c>
      <c r="J159" s="69"/>
      <c r="K159" s="69"/>
      <c r="L159" s="71"/>
      <c r="M159" s="71"/>
      <c r="N159" s="124" t="str">
        <f t="shared" si="18"/>
        <v/>
      </c>
      <c r="O159" s="85" t="str">
        <f>IFERROR(MIN(IF(B159="","",VLOOKUP(B159,'Measure&amp;Incentive Picklist'!E:J,5,FALSE)*E159*F159),N159),"")</f>
        <v/>
      </c>
      <c r="P159" s="127"/>
      <c r="Q159" s="65">
        <f t="shared" si="22"/>
        <v>0</v>
      </c>
      <c r="R159" s="65">
        <f t="shared" si="19"/>
        <v>0</v>
      </c>
      <c r="S159" s="65">
        <f t="shared" si="23"/>
        <v>0</v>
      </c>
    </row>
    <row r="160" spans="1:19" x14ac:dyDescent="0.25">
      <c r="A160" s="66">
        <f t="shared" si="24"/>
        <v>153</v>
      </c>
      <c r="B160" s="69"/>
      <c r="C160" s="66" t="e">
        <f>VLOOKUP(B160,'Measure&amp;Incentive Picklist'!E:J,2,FALSE)</f>
        <v>#N/A</v>
      </c>
      <c r="D160" s="79"/>
      <c r="E160" s="70"/>
      <c r="F160" s="236"/>
      <c r="G160" s="69"/>
      <c r="H160" s="65" t="str">
        <f t="shared" si="20"/>
        <v/>
      </c>
      <c r="I160" s="69" t="str">
        <f t="shared" si="21"/>
        <v/>
      </c>
      <c r="J160" s="69"/>
      <c r="K160" s="69"/>
      <c r="L160" s="71"/>
      <c r="M160" s="71"/>
      <c r="N160" s="124" t="str">
        <f t="shared" si="18"/>
        <v/>
      </c>
      <c r="O160" s="85" t="str">
        <f>IFERROR(MIN(IF(B160="","",VLOOKUP(B160,'Measure&amp;Incentive Picklist'!E:J,5,FALSE)*E160*F160),N160),"")</f>
        <v/>
      </c>
      <c r="P160" s="127"/>
      <c r="Q160" s="65">
        <f t="shared" si="22"/>
        <v>0</v>
      </c>
      <c r="R160" s="65">
        <f t="shared" si="19"/>
        <v>0</v>
      </c>
      <c r="S160" s="65">
        <f t="shared" si="23"/>
        <v>0</v>
      </c>
    </row>
    <row r="161" spans="1:19" x14ac:dyDescent="0.25">
      <c r="A161" s="66">
        <f t="shared" si="24"/>
        <v>154</v>
      </c>
      <c r="B161" s="69"/>
      <c r="C161" s="66" t="e">
        <f>VLOOKUP(B161,'Measure&amp;Incentive Picklist'!E:J,2,FALSE)</f>
        <v>#N/A</v>
      </c>
      <c r="D161" s="79"/>
      <c r="E161" s="70"/>
      <c r="F161" s="236"/>
      <c r="G161" s="69"/>
      <c r="H161" s="65" t="str">
        <f t="shared" si="20"/>
        <v/>
      </c>
      <c r="I161" s="69" t="str">
        <f t="shared" si="21"/>
        <v/>
      </c>
      <c r="J161" s="69"/>
      <c r="K161" s="69"/>
      <c r="L161" s="71"/>
      <c r="M161" s="71"/>
      <c r="N161" s="124" t="str">
        <f t="shared" si="18"/>
        <v/>
      </c>
      <c r="O161" s="85" t="str">
        <f>IFERROR(MIN(IF(B161="","",VLOOKUP(B161,'Measure&amp;Incentive Picklist'!E:J,5,FALSE)*E161*F161),N161),"")</f>
        <v/>
      </c>
      <c r="P161" s="127"/>
      <c r="Q161" s="65">
        <f t="shared" si="22"/>
        <v>0</v>
      </c>
      <c r="R161" s="65">
        <f t="shared" si="19"/>
        <v>0</v>
      </c>
      <c r="S161" s="65">
        <f t="shared" si="23"/>
        <v>0</v>
      </c>
    </row>
    <row r="162" spans="1:19" x14ac:dyDescent="0.25">
      <c r="A162" s="66">
        <f t="shared" si="24"/>
        <v>155</v>
      </c>
      <c r="B162" s="69"/>
      <c r="C162" s="66" t="e">
        <f>VLOOKUP(B162,'Measure&amp;Incentive Picklist'!E:J,2,FALSE)</f>
        <v>#N/A</v>
      </c>
      <c r="D162" s="79"/>
      <c r="E162" s="70"/>
      <c r="F162" s="236"/>
      <c r="G162" s="69"/>
      <c r="H162" s="65" t="str">
        <f t="shared" si="20"/>
        <v/>
      </c>
      <c r="I162" s="69" t="str">
        <f t="shared" si="21"/>
        <v/>
      </c>
      <c r="J162" s="69"/>
      <c r="K162" s="69"/>
      <c r="L162" s="71"/>
      <c r="M162" s="71"/>
      <c r="N162" s="124" t="str">
        <f t="shared" si="18"/>
        <v/>
      </c>
      <c r="O162" s="85" t="str">
        <f>IFERROR(MIN(IF(B162="","",VLOOKUP(B162,'Measure&amp;Incentive Picklist'!E:J,5,FALSE)*E162*F162),N162),"")</f>
        <v/>
      </c>
      <c r="P162" s="127"/>
      <c r="Q162" s="65">
        <f t="shared" si="22"/>
        <v>0</v>
      </c>
      <c r="R162" s="65">
        <f t="shared" si="19"/>
        <v>0</v>
      </c>
      <c r="S162" s="65">
        <f t="shared" si="23"/>
        <v>0</v>
      </c>
    </row>
    <row r="163" spans="1:19" x14ac:dyDescent="0.25">
      <c r="A163" s="66">
        <f t="shared" si="24"/>
        <v>156</v>
      </c>
      <c r="B163" s="69"/>
      <c r="C163" s="66" t="e">
        <f>VLOOKUP(B163,'Measure&amp;Incentive Picklist'!E:J,2,FALSE)</f>
        <v>#N/A</v>
      </c>
      <c r="D163" s="79"/>
      <c r="E163" s="70"/>
      <c r="F163" s="236"/>
      <c r="G163" s="69"/>
      <c r="H163" s="65" t="str">
        <f t="shared" si="20"/>
        <v/>
      </c>
      <c r="I163" s="69" t="str">
        <f t="shared" si="21"/>
        <v/>
      </c>
      <c r="J163" s="69"/>
      <c r="K163" s="69"/>
      <c r="L163" s="71"/>
      <c r="M163" s="71"/>
      <c r="N163" s="124" t="str">
        <f t="shared" si="18"/>
        <v/>
      </c>
      <c r="O163" s="85" t="str">
        <f>IFERROR(MIN(IF(B163="","",VLOOKUP(B163,'Measure&amp;Incentive Picklist'!E:J,5,FALSE)*E163*F163),N163),"")</f>
        <v/>
      </c>
      <c r="P163" s="127"/>
      <c r="Q163" s="65">
        <f t="shared" si="22"/>
        <v>0</v>
      </c>
      <c r="R163" s="65">
        <f t="shared" si="19"/>
        <v>0</v>
      </c>
      <c r="S163" s="65">
        <f t="shared" si="23"/>
        <v>0</v>
      </c>
    </row>
    <row r="164" spans="1:19" x14ac:dyDescent="0.25">
      <c r="A164" s="66">
        <f t="shared" si="24"/>
        <v>157</v>
      </c>
      <c r="B164" s="69"/>
      <c r="C164" s="66" t="e">
        <f>VLOOKUP(B164,'Measure&amp;Incentive Picklist'!E:J,2,FALSE)</f>
        <v>#N/A</v>
      </c>
      <c r="D164" s="79"/>
      <c r="E164" s="70"/>
      <c r="F164" s="236"/>
      <c r="G164" s="69"/>
      <c r="H164" s="65" t="str">
        <f t="shared" si="20"/>
        <v/>
      </c>
      <c r="I164" s="69" t="str">
        <f t="shared" si="21"/>
        <v/>
      </c>
      <c r="J164" s="69"/>
      <c r="K164" s="69"/>
      <c r="L164" s="71"/>
      <c r="M164" s="71"/>
      <c r="N164" s="124" t="str">
        <f t="shared" si="18"/>
        <v/>
      </c>
      <c r="O164" s="85" t="str">
        <f>IFERROR(MIN(IF(B164="","",VLOOKUP(B164,'Measure&amp;Incentive Picklist'!E:J,5,FALSE)*E164*F164),N164),"")</f>
        <v/>
      </c>
      <c r="P164" s="127"/>
      <c r="Q164" s="65">
        <f t="shared" si="22"/>
        <v>0</v>
      </c>
      <c r="R164" s="65">
        <f t="shared" si="19"/>
        <v>0</v>
      </c>
      <c r="S164" s="65">
        <f t="shared" si="23"/>
        <v>0</v>
      </c>
    </row>
    <row r="165" spans="1:19" x14ac:dyDescent="0.25">
      <c r="A165" s="66">
        <f t="shared" si="24"/>
        <v>158</v>
      </c>
      <c r="B165" s="69"/>
      <c r="C165" s="66" t="e">
        <f>VLOOKUP(B165,'Measure&amp;Incentive Picklist'!E:J,2,FALSE)</f>
        <v>#N/A</v>
      </c>
      <c r="D165" s="79"/>
      <c r="E165" s="70"/>
      <c r="F165" s="236"/>
      <c r="G165" s="69"/>
      <c r="H165" s="65" t="str">
        <f t="shared" si="20"/>
        <v/>
      </c>
      <c r="I165" s="69" t="str">
        <f t="shared" si="21"/>
        <v/>
      </c>
      <c r="J165" s="69"/>
      <c r="K165" s="69"/>
      <c r="L165" s="71"/>
      <c r="M165" s="71"/>
      <c r="N165" s="124" t="str">
        <f t="shared" si="18"/>
        <v/>
      </c>
      <c r="O165" s="85" t="str">
        <f>IFERROR(MIN(IF(B165="","",VLOOKUP(B165,'Measure&amp;Incentive Picklist'!E:J,5,FALSE)*E165*F165),N165),"")</f>
        <v/>
      </c>
      <c r="P165" s="127"/>
      <c r="Q165" s="65">
        <f t="shared" si="22"/>
        <v>0</v>
      </c>
      <c r="R165" s="65">
        <f t="shared" si="19"/>
        <v>0</v>
      </c>
      <c r="S165" s="65">
        <f t="shared" si="23"/>
        <v>0</v>
      </c>
    </row>
    <row r="166" spans="1:19" x14ac:dyDescent="0.25">
      <c r="A166" s="66">
        <f t="shared" si="24"/>
        <v>159</v>
      </c>
      <c r="B166" s="69"/>
      <c r="C166" s="66" t="e">
        <f>VLOOKUP(B166,'Measure&amp;Incentive Picklist'!E:J,2,FALSE)</f>
        <v>#N/A</v>
      </c>
      <c r="D166" s="79"/>
      <c r="E166" s="70"/>
      <c r="F166" s="236"/>
      <c r="G166" s="69"/>
      <c r="H166" s="65" t="str">
        <f t="shared" si="20"/>
        <v/>
      </c>
      <c r="I166" s="69" t="str">
        <f t="shared" si="21"/>
        <v/>
      </c>
      <c r="J166" s="69"/>
      <c r="K166" s="69"/>
      <c r="L166" s="71"/>
      <c r="M166" s="71"/>
      <c r="N166" s="124" t="str">
        <f t="shared" si="18"/>
        <v/>
      </c>
      <c r="O166" s="85" t="str">
        <f>IFERROR(MIN(IF(B166="","",VLOOKUP(B166,'Measure&amp;Incentive Picklist'!E:J,5,FALSE)*E166*F166),N166),"")</f>
        <v/>
      </c>
      <c r="P166" s="127"/>
      <c r="Q166" s="65">
        <f t="shared" si="22"/>
        <v>0</v>
      </c>
      <c r="R166" s="65">
        <f t="shared" si="19"/>
        <v>0</v>
      </c>
      <c r="S166" s="65">
        <f t="shared" si="23"/>
        <v>0</v>
      </c>
    </row>
    <row r="167" spans="1:19" x14ac:dyDescent="0.25">
      <c r="A167" s="66">
        <f t="shared" si="24"/>
        <v>160</v>
      </c>
      <c r="B167" s="69"/>
      <c r="C167" s="66" t="e">
        <f>VLOOKUP(B167,'Measure&amp;Incentive Picklist'!E:J,2,FALSE)</f>
        <v>#N/A</v>
      </c>
      <c r="D167" s="79"/>
      <c r="E167" s="70"/>
      <c r="F167" s="236"/>
      <c r="G167" s="69"/>
      <c r="H167" s="65" t="str">
        <f t="shared" si="20"/>
        <v/>
      </c>
      <c r="I167" s="69" t="str">
        <f t="shared" si="21"/>
        <v/>
      </c>
      <c r="J167" s="69"/>
      <c r="K167" s="69"/>
      <c r="L167" s="71"/>
      <c r="M167" s="71"/>
      <c r="N167" s="124" t="str">
        <f t="shared" si="18"/>
        <v/>
      </c>
      <c r="O167" s="85" t="str">
        <f>IFERROR(MIN(IF(B167="","",VLOOKUP(B167,'Measure&amp;Incentive Picklist'!E:J,5,FALSE)*E167*F167),N167),"")</f>
        <v/>
      </c>
      <c r="P167" s="127"/>
      <c r="Q167" s="65">
        <f t="shared" si="22"/>
        <v>0</v>
      </c>
      <c r="R167" s="65">
        <f t="shared" si="19"/>
        <v>0</v>
      </c>
      <c r="S167" s="65">
        <f t="shared" si="23"/>
        <v>0</v>
      </c>
    </row>
    <row r="168" spans="1:19" x14ac:dyDescent="0.25">
      <c r="A168" s="66">
        <f t="shared" si="24"/>
        <v>161</v>
      </c>
      <c r="B168" s="69"/>
      <c r="C168" s="66" t="e">
        <f>VLOOKUP(B168,'Measure&amp;Incentive Picklist'!E:J,2,FALSE)</f>
        <v>#N/A</v>
      </c>
      <c r="D168" s="79"/>
      <c r="E168" s="70"/>
      <c r="F168" s="236"/>
      <c r="G168" s="69"/>
      <c r="H168" s="65" t="str">
        <f t="shared" si="20"/>
        <v/>
      </c>
      <c r="I168" s="69" t="str">
        <f t="shared" si="21"/>
        <v/>
      </c>
      <c r="J168" s="69"/>
      <c r="K168" s="69"/>
      <c r="L168" s="71"/>
      <c r="M168" s="71"/>
      <c r="N168" s="124" t="str">
        <f t="shared" ref="N168:N199" si="25">IF(B168="","",$L168+$M168)</f>
        <v/>
      </c>
      <c r="O168" s="85" t="str">
        <f>IFERROR(MIN(IF(B168="","",VLOOKUP(B168,'Measure&amp;Incentive Picklist'!E:J,5,FALSE)*E168*F168),N168),"")</f>
        <v/>
      </c>
      <c r="P168" s="127"/>
      <c r="Q168" s="65">
        <f t="shared" si="22"/>
        <v>0</v>
      </c>
      <c r="R168" s="65">
        <f t="shared" ref="R168:R199" si="26">IF(AND(B168&gt;0,ISERROR(Q168)),1,0)</f>
        <v>0</v>
      </c>
      <c r="S168" s="65">
        <f t="shared" si="23"/>
        <v>0</v>
      </c>
    </row>
    <row r="169" spans="1:19" x14ac:dyDescent="0.25">
      <c r="A169" s="66">
        <f t="shared" si="24"/>
        <v>162</v>
      </c>
      <c r="B169" s="69"/>
      <c r="C169" s="66" t="e">
        <f>VLOOKUP(B169,'Measure&amp;Incentive Picklist'!E:J,2,FALSE)</f>
        <v>#N/A</v>
      </c>
      <c r="D169" s="79"/>
      <c r="E169" s="70"/>
      <c r="F169" s="236"/>
      <c r="G169" s="69"/>
      <c r="H169" s="65" t="str">
        <f t="shared" si="20"/>
        <v/>
      </c>
      <c r="I169" s="69" t="str">
        <f t="shared" si="21"/>
        <v/>
      </c>
      <c r="J169" s="69"/>
      <c r="K169" s="69"/>
      <c r="L169" s="71"/>
      <c r="M169" s="71"/>
      <c r="N169" s="124" t="str">
        <f t="shared" si="25"/>
        <v/>
      </c>
      <c r="O169" s="85" t="str">
        <f>IFERROR(MIN(IF(B169="","",VLOOKUP(B169,'Measure&amp;Incentive Picklist'!E:J,5,FALSE)*E169*F169),N169),"")</f>
        <v/>
      </c>
      <c r="P169" s="127"/>
      <c r="Q169" s="65">
        <f t="shared" si="22"/>
        <v>0</v>
      </c>
      <c r="R169" s="65">
        <f t="shared" si="26"/>
        <v>0</v>
      </c>
      <c r="S169" s="65">
        <f t="shared" si="23"/>
        <v>0</v>
      </c>
    </row>
    <row r="170" spans="1:19" x14ac:dyDescent="0.25">
      <c r="A170" s="66">
        <f t="shared" si="24"/>
        <v>163</v>
      </c>
      <c r="B170" s="69"/>
      <c r="C170" s="66" t="e">
        <f>VLOOKUP(B170,'Measure&amp;Incentive Picklist'!E:J,2,FALSE)</f>
        <v>#N/A</v>
      </c>
      <c r="D170" s="79"/>
      <c r="E170" s="70"/>
      <c r="F170" s="236"/>
      <c r="G170" s="69"/>
      <c r="H170" s="65" t="str">
        <f t="shared" si="20"/>
        <v/>
      </c>
      <c r="I170" s="69" t="str">
        <f t="shared" si="21"/>
        <v/>
      </c>
      <c r="J170" s="69"/>
      <c r="K170" s="69"/>
      <c r="L170" s="71"/>
      <c r="M170" s="71"/>
      <c r="N170" s="124" t="str">
        <f t="shared" si="25"/>
        <v/>
      </c>
      <c r="O170" s="85" t="str">
        <f>IFERROR(MIN(IF(B170="","",VLOOKUP(B170,'Measure&amp;Incentive Picklist'!E:J,5,FALSE)*E170*F170),N170),"")</f>
        <v/>
      </c>
      <c r="P170" s="127"/>
      <c r="Q170" s="65">
        <f t="shared" si="22"/>
        <v>0</v>
      </c>
      <c r="R170" s="65">
        <f t="shared" si="26"/>
        <v>0</v>
      </c>
      <c r="S170" s="65">
        <f t="shared" si="23"/>
        <v>0</v>
      </c>
    </row>
    <row r="171" spans="1:19" x14ac:dyDescent="0.25">
      <c r="A171" s="66">
        <f t="shared" si="24"/>
        <v>164</v>
      </c>
      <c r="B171" s="69"/>
      <c r="C171" s="66" t="e">
        <f>VLOOKUP(B171,'Measure&amp;Incentive Picklist'!E:J,2,FALSE)</f>
        <v>#N/A</v>
      </c>
      <c r="D171" s="79"/>
      <c r="E171" s="70"/>
      <c r="F171" s="236"/>
      <c r="G171" s="69"/>
      <c r="H171" s="65" t="str">
        <f t="shared" si="20"/>
        <v/>
      </c>
      <c r="I171" s="69" t="str">
        <f t="shared" si="21"/>
        <v/>
      </c>
      <c r="J171" s="69"/>
      <c r="K171" s="69"/>
      <c r="L171" s="71"/>
      <c r="M171" s="71"/>
      <c r="N171" s="124" t="str">
        <f t="shared" si="25"/>
        <v/>
      </c>
      <c r="O171" s="85" t="str">
        <f>IFERROR(MIN(IF(B171="","",VLOOKUP(B171,'Measure&amp;Incentive Picklist'!E:J,5,FALSE)*E171*F171),N171),"")</f>
        <v/>
      </c>
      <c r="P171" s="127"/>
      <c r="Q171" s="65">
        <f t="shared" si="22"/>
        <v>0</v>
      </c>
      <c r="R171" s="65">
        <f t="shared" si="26"/>
        <v>0</v>
      </c>
      <c r="S171" s="65">
        <f t="shared" si="23"/>
        <v>0</v>
      </c>
    </row>
    <row r="172" spans="1:19" x14ac:dyDescent="0.25">
      <c r="A172" s="66">
        <f t="shared" si="24"/>
        <v>165</v>
      </c>
      <c r="B172" s="69"/>
      <c r="C172" s="66" t="e">
        <f>VLOOKUP(B172,'Measure&amp;Incentive Picklist'!E:J,2,FALSE)</f>
        <v>#N/A</v>
      </c>
      <c r="D172" s="79"/>
      <c r="E172" s="70"/>
      <c r="F172" s="236"/>
      <c r="G172" s="69"/>
      <c r="H172" s="65" t="str">
        <f t="shared" si="20"/>
        <v/>
      </c>
      <c r="I172" s="69" t="str">
        <f t="shared" si="21"/>
        <v/>
      </c>
      <c r="J172" s="69"/>
      <c r="K172" s="69"/>
      <c r="L172" s="71"/>
      <c r="M172" s="71"/>
      <c r="N172" s="124" t="str">
        <f t="shared" si="25"/>
        <v/>
      </c>
      <c r="O172" s="85" t="str">
        <f>IFERROR(MIN(IF(B172="","",VLOOKUP(B172,'Measure&amp;Incentive Picklist'!E:J,5,FALSE)*E172*F172),N172),"")</f>
        <v/>
      </c>
      <c r="P172" s="127"/>
      <c r="Q172" s="65">
        <f t="shared" si="22"/>
        <v>0</v>
      </c>
      <c r="R172" s="65">
        <f t="shared" si="26"/>
        <v>0</v>
      </c>
      <c r="S172" s="65">
        <f t="shared" si="23"/>
        <v>0</v>
      </c>
    </row>
    <row r="173" spans="1:19" x14ac:dyDescent="0.25">
      <c r="A173" s="66">
        <f t="shared" si="24"/>
        <v>166</v>
      </c>
      <c r="B173" s="69"/>
      <c r="C173" s="66" t="e">
        <f>VLOOKUP(B173,'Measure&amp;Incentive Picklist'!E:J,2,FALSE)</f>
        <v>#N/A</v>
      </c>
      <c r="D173" s="79"/>
      <c r="E173" s="70"/>
      <c r="F173" s="236"/>
      <c r="G173" s="69"/>
      <c r="H173" s="65" t="str">
        <f t="shared" si="20"/>
        <v/>
      </c>
      <c r="I173" s="69" t="str">
        <f t="shared" si="21"/>
        <v/>
      </c>
      <c r="J173" s="69"/>
      <c r="K173" s="69"/>
      <c r="L173" s="71"/>
      <c r="M173" s="71"/>
      <c r="N173" s="124" t="str">
        <f t="shared" si="25"/>
        <v/>
      </c>
      <c r="O173" s="85" t="str">
        <f>IFERROR(MIN(IF(B173="","",VLOOKUP(B173,'Measure&amp;Incentive Picklist'!E:J,5,FALSE)*E173*F173),N173),"")</f>
        <v/>
      </c>
      <c r="P173" s="127"/>
      <c r="Q173" s="65">
        <f t="shared" si="22"/>
        <v>0</v>
      </c>
      <c r="R173" s="65">
        <f t="shared" si="26"/>
        <v>0</v>
      </c>
      <c r="S173" s="65">
        <f t="shared" si="23"/>
        <v>0</v>
      </c>
    </row>
    <row r="174" spans="1:19" x14ac:dyDescent="0.25">
      <c r="A174" s="66">
        <f t="shared" si="24"/>
        <v>167</v>
      </c>
      <c r="B174" s="69"/>
      <c r="C174" s="66" t="e">
        <f>VLOOKUP(B174,'Measure&amp;Incentive Picklist'!E:J,2,FALSE)</f>
        <v>#N/A</v>
      </c>
      <c r="D174" s="79"/>
      <c r="E174" s="70"/>
      <c r="F174" s="236"/>
      <c r="G174" s="69"/>
      <c r="H174" s="65" t="str">
        <f t="shared" si="20"/>
        <v/>
      </c>
      <c r="I174" s="69" t="str">
        <f t="shared" si="21"/>
        <v/>
      </c>
      <c r="J174" s="69"/>
      <c r="K174" s="69"/>
      <c r="L174" s="71"/>
      <c r="M174" s="71"/>
      <c r="N174" s="124" t="str">
        <f t="shared" si="25"/>
        <v/>
      </c>
      <c r="O174" s="85" t="str">
        <f>IFERROR(MIN(IF(B174="","",VLOOKUP(B174,'Measure&amp;Incentive Picklist'!E:J,5,FALSE)*E174*F174),N174),"")</f>
        <v/>
      </c>
      <c r="P174" s="127"/>
      <c r="Q174" s="65">
        <f t="shared" si="22"/>
        <v>0</v>
      </c>
      <c r="R174" s="65">
        <f t="shared" si="26"/>
        <v>0</v>
      </c>
      <c r="S174" s="65">
        <f t="shared" si="23"/>
        <v>0</v>
      </c>
    </row>
    <row r="175" spans="1:19" x14ac:dyDescent="0.25">
      <c r="A175" s="66">
        <f t="shared" si="24"/>
        <v>168</v>
      </c>
      <c r="B175" s="69"/>
      <c r="C175" s="66" t="e">
        <f>VLOOKUP(B175,'Measure&amp;Incentive Picklist'!E:J,2,FALSE)</f>
        <v>#N/A</v>
      </c>
      <c r="D175" s="79"/>
      <c r="E175" s="70"/>
      <c r="F175" s="236"/>
      <c r="G175" s="69"/>
      <c r="H175" s="65" t="str">
        <f t="shared" si="20"/>
        <v/>
      </c>
      <c r="I175" s="69" t="str">
        <f t="shared" si="21"/>
        <v/>
      </c>
      <c r="J175" s="69"/>
      <c r="K175" s="69"/>
      <c r="L175" s="71"/>
      <c r="M175" s="71"/>
      <c r="N175" s="124" t="str">
        <f t="shared" si="25"/>
        <v/>
      </c>
      <c r="O175" s="85" t="str">
        <f>IFERROR(MIN(IF(B175="","",VLOOKUP(B175,'Measure&amp;Incentive Picklist'!E:J,5,FALSE)*E175*F175),N175),"")</f>
        <v/>
      </c>
      <c r="P175" s="127"/>
      <c r="Q175" s="65">
        <f t="shared" si="22"/>
        <v>0</v>
      </c>
      <c r="R175" s="65">
        <f t="shared" si="26"/>
        <v>0</v>
      </c>
      <c r="S175" s="65">
        <f t="shared" si="23"/>
        <v>0</v>
      </c>
    </row>
    <row r="176" spans="1:19" x14ac:dyDescent="0.25">
      <c r="A176" s="66">
        <f t="shared" si="24"/>
        <v>169</v>
      </c>
      <c r="B176" s="69"/>
      <c r="C176" s="66" t="e">
        <f>VLOOKUP(B176,'Measure&amp;Incentive Picklist'!E:J,2,FALSE)</f>
        <v>#N/A</v>
      </c>
      <c r="D176" s="79"/>
      <c r="E176" s="70"/>
      <c r="F176" s="236"/>
      <c r="G176" s="69"/>
      <c r="H176" s="65" t="str">
        <f t="shared" si="20"/>
        <v/>
      </c>
      <c r="I176" s="69" t="str">
        <f t="shared" si="21"/>
        <v/>
      </c>
      <c r="J176" s="69"/>
      <c r="K176" s="69"/>
      <c r="L176" s="71"/>
      <c r="M176" s="71"/>
      <c r="N176" s="124" t="str">
        <f t="shared" si="25"/>
        <v/>
      </c>
      <c r="O176" s="85" t="str">
        <f>IFERROR(MIN(IF(B176="","",VLOOKUP(B176,'Measure&amp;Incentive Picklist'!E:J,5,FALSE)*E176*F176),N176),"")</f>
        <v/>
      </c>
      <c r="P176" s="127"/>
      <c r="Q176" s="65">
        <f t="shared" si="22"/>
        <v>0</v>
      </c>
      <c r="R176" s="65">
        <f t="shared" si="26"/>
        <v>0</v>
      </c>
      <c r="S176" s="65">
        <f t="shared" si="23"/>
        <v>0</v>
      </c>
    </row>
    <row r="177" spans="1:19" x14ac:dyDescent="0.25">
      <c r="A177" s="66">
        <f t="shared" si="24"/>
        <v>170</v>
      </c>
      <c r="B177" s="69"/>
      <c r="C177" s="66" t="e">
        <f>VLOOKUP(B177,'Measure&amp;Incentive Picklist'!E:J,2,FALSE)</f>
        <v>#N/A</v>
      </c>
      <c r="D177" s="79"/>
      <c r="E177" s="70"/>
      <c r="F177" s="236"/>
      <c r="G177" s="69"/>
      <c r="H177" s="65" t="str">
        <f t="shared" si="20"/>
        <v/>
      </c>
      <c r="I177" s="69" t="str">
        <f t="shared" si="21"/>
        <v/>
      </c>
      <c r="J177" s="69"/>
      <c r="K177" s="69"/>
      <c r="L177" s="71"/>
      <c r="M177" s="71"/>
      <c r="N177" s="124" t="str">
        <f t="shared" si="25"/>
        <v/>
      </c>
      <c r="O177" s="85" t="str">
        <f>IFERROR(MIN(IF(B177="","",VLOOKUP(B177,'Measure&amp;Incentive Picklist'!E:J,5,FALSE)*E177*F177),N177),"")</f>
        <v/>
      </c>
      <c r="P177" s="127"/>
      <c r="Q177" s="65">
        <f t="shared" si="22"/>
        <v>0</v>
      </c>
      <c r="R177" s="65">
        <f t="shared" si="26"/>
        <v>0</v>
      </c>
      <c r="S177" s="65">
        <f t="shared" si="23"/>
        <v>0</v>
      </c>
    </row>
    <row r="178" spans="1:19" x14ac:dyDescent="0.25">
      <c r="A178" s="66">
        <f t="shared" si="24"/>
        <v>171</v>
      </c>
      <c r="B178" s="69"/>
      <c r="C178" s="66" t="e">
        <f>VLOOKUP(B178,'Measure&amp;Incentive Picklist'!E:J,2,FALSE)</f>
        <v>#N/A</v>
      </c>
      <c r="D178" s="79"/>
      <c r="E178" s="70"/>
      <c r="F178" s="236"/>
      <c r="G178" s="69"/>
      <c r="H178" s="65" t="str">
        <f t="shared" si="20"/>
        <v/>
      </c>
      <c r="I178" s="69" t="str">
        <f t="shared" si="21"/>
        <v/>
      </c>
      <c r="J178" s="69"/>
      <c r="K178" s="69"/>
      <c r="L178" s="71"/>
      <c r="M178" s="71"/>
      <c r="N178" s="124" t="str">
        <f t="shared" si="25"/>
        <v/>
      </c>
      <c r="O178" s="85" t="str">
        <f>IFERROR(MIN(IF(B178="","",VLOOKUP(B178,'Measure&amp;Incentive Picklist'!E:J,5,FALSE)*E178*F178),N178),"")</f>
        <v/>
      </c>
      <c r="P178" s="127"/>
      <c r="Q178" s="65">
        <f t="shared" si="22"/>
        <v>0</v>
      </c>
      <c r="R178" s="65">
        <f t="shared" si="26"/>
        <v>0</v>
      </c>
      <c r="S178" s="65">
        <f t="shared" si="23"/>
        <v>0</v>
      </c>
    </row>
    <row r="179" spans="1:19" x14ac:dyDescent="0.25">
      <c r="A179" s="66">
        <f t="shared" si="24"/>
        <v>172</v>
      </c>
      <c r="B179" s="69"/>
      <c r="C179" s="66" t="e">
        <f>VLOOKUP(B179,'Measure&amp;Incentive Picklist'!E:J,2,FALSE)</f>
        <v>#N/A</v>
      </c>
      <c r="D179" s="79"/>
      <c r="E179" s="70"/>
      <c r="F179" s="236"/>
      <c r="G179" s="69"/>
      <c r="H179" s="65" t="str">
        <f t="shared" si="20"/>
        <v/>
      </c>
      <c r="I179" s="69" t="str">
        <f t="shared" si="21"/>
        <v/>
      </c>
      <c r="J179" s="69"/>
      <c r="K179" s="69"/>
      <c r="L179" s="71"/>
      <c r="M179" s="71"/>
      <c r="N179" s="124" t="str">
        <f t="shared" si="25"/>
        <v/>
      </c>
      <c r="O179" s="85" t="str">
        <f>IFERROR(MIN(IF(B179="","",VLOOKUP(B179,'Measure&amp;Incentive Picklist'!E:J,5,FALSE)*E179*F179),N179),"")</f>
        <v/>
      </c>
      <c r="P179" s="127"/>
      <c r="Q179" s="65">
        <f t="shared" si="22"/>
        <v>0</v>
      </c>
      <c r="R179" s="65">
        <f t="shared" si="26"/>
        <v>0</v>
      </c>
      <c r="S179" s="65">
        <f t="shared" si="23"/>
        <v>0</v>
      </c>
    </row>
    <row r="180" spans="1:19" x14ac:dyDescent="0.25">
      <c r="A180" s="66">
        <f t="shared" si="24"/>
        <v>173</v>
      </c>
      <c r="B180" s="69"/>
      <c r="C180" s="66" t="e">
        <f>VLOOKUP(B180,'Measure&amp;Incentive Picklist'!E:J,2,FALSE)</f>
        <v>#N/A</v>
      </c>
      <c r="D180" s="79"/>
      <c r="E180" s="70"/>
      <c r="F180" s="236"/>
      <c r="G180" s="69"/>
      <c r="H180" s="65" t="str">
        <f t="shared" si="20"/>
        <v/>
      </c>
      <c r="I180" s="69" t="str">
        <f t="shared" si="21"/>
        <v/>
      </c>
      <c r="J180" s="69"/>
      <c r="K180" s="69"/>
      <c r="L180" s="71"/>
      <c r="M180" s="71"/>
      <c r="N180" s="124" t="str">
        <f t="shared" si="25"/>
        <v/>
      </c>
      <c r="O180" s="85" t="str">
        <f>IFERROR(MIN(IF(B180="","",VLOOKUP(B180,'Measure&amp;Incentive Picklist'!E:J,5,FALSE)*E180*F180),N180),"")</f>
        <v/>
      </c>
      <c r="P180" s="127"/>
      <c r="Q180" s="65">
        <f t="shared" si="22"/>
        <v>0</v>
      </c>
      <c r="R180" s="65">
        <f t="shared" si="26"/>
        <v>0</v>
      </c>
      <c r="S180" s="65">
        <f t="shared" si="23"/>
        <v>0</v>
      </c>
    </row>
    <row r="181" spans="1:19" x14ac:dyDescent="0.25">
      <c r="A181" s="66">
        <f t="shared" si="24"/>
        <v>174</v>
      </c>
      <c r="B181" s="69"/>
      <c r="C181" s="66" t="e">
        <f>VLOOKUP(B181,'Measure&amp;Incentive Picklist'!E:J,2,FALSE)</f>
        <v>#N/A</v>
      </c>
      <c r="D181" s="79"/>
      <c r="E181" s="70"/>
      <c r="F181" s="236"/>
      <c r="G181" s="69"/>
      <c r="H181" s="65" t="str">
        <f t="shared" si="20"/>
        <v/>
      </c>
      <c r="I181" s="69" t="str">
        <f t="shared" si="21"/>
        <v/>
      </c>
      <c r="J181" s="69"/>
      <c r="K181" s="69"/>
      <c r="L181" s="71"/>
      <c r="M181" s="71"/>
      <c r="N181" s="124" t="str">
        <f t="shared" si="25"/>
        <v/>
      </c>
      <c r="O181" s="85" t="str">
        <f>IFERROR(MIN(IF(B181="","",VLOOKUP(B181,'Measure&amp;Incentive Picklist'!E:J,5,FALSE)*E181*F181),N181),"")</f>
        <v/>
      </c>
      <c r="P181" s="127"/>
      <c r="Q181" s="65">
        <f t="shared" si="22"/>
        <v>0</v>
      </c>
      <c r="R181" s="65">
        <f t="shared" si="26"/>
        <v>0</v>
      </c>
      <c r="S181" s="65">
        <f t="shared" si="23"/>
        <v>0</v>
      </c>
    </row>
    <row r="182" spans="1:19" x14ac:dyDescent="0.25">
      <c r="A182" s="66">
        <f t="shared" si="24"/>
        <v>175</v>
      </c>
      <c r="B182" s="69"/>
      <c r="C182" s="66" t="e">
        <f>VLOOKUP(B182,'Measure&amp;Incentive Picklist'!E:J,2,FALSE)</f>
        <v>#N/A</v>
      </c>
      <c r="D182" s="79"/>
      <c r="E182" s="70"/>
      <c r="F182" s="236"/>
      <c r="G182" s="69"/>
      <c r="H182" s="65" t="str">
        <f t="shared" si="20"/>
        <v/>
      </c>
      <c r="I182" s="69" t="str">
        <f t="shared" si="21"/>
        <v/>
      </c>
      <c r="J182" s="69"/>
      <c r="K182" s="69"/>
      <c r="L182" s="71"/>
      <c r="M182" s="71"/>
      <c r="N182" s="124" t="str">
        <f t="shared" si="25"/>
        <v/>
      </c>
      <c r="O182" s="85" t="str">
        <f>IFERROR(MIN(IF(B182="","",VLOOKUP(B182,'Measure&amp;Incentive Picklist'!E:J,5,FALSE)*E182*F182),N182),"")</f>
        <v/>
      </c>
      <c r="P182" s="127"/>
      <c r="Q182" s="65">
        <f t="shared" si="22"/>
        <v>0</v>
      </c>
      <c r="R182" s="65">
        <f t="shared" si="26"/>
        <v>0</v>
      </c>
      <c r="S182" s="65">
        <f t="shared" si="23"/>
        <v>0</v>
      </c>
    </row>
    <row r="183" spans="1:19" x14ac:dyDescent="0.25">
      <c r="A183" s="66">
        <f t="shared" si="24"/>
        <v>176</v>
      </c>
      <c r="B183" s="69"/>
      <c r="C183" s="66" t="e">
        <f>VLOOKUP(B183,'Measure&amp;Incentive Picklist'!E:J,2,FALSE)</f>
        <v>#N/A</v>
      </c>
      <c r="D183" s="79"/>
      <c r="E183" s="70"/>
      <c r="F183" s="236"/>
      <c r="G183" s="69"/>
      <c r="H183" s="65" t="str">
        <f t="shared" si="20"/>
        <v/>
      </c>
      <c r="I183" s="69" t="str">
        <f t="shared" si="21"/>
        <v/>
      </c>
      <c r="J183" s="69"/>
      <c r="K183" s="69"/>
      <c r="L183" s="71"/>
      <c r="M183" s="71"/>
      <c r="N183" s="124" t="str">
        <f t="shared" si="25"/>
        <v/>
      </c>
      <c r="O183" s="85" t="str">
        <f>IFERROR(MIN(IF(B183="","",VLOOKUP(B183,'Measure&amp;Incentive Picklist'!E:J,5,FALSE)*E183*F183),N183),"")</f>
        <v/>
      </c>
      <c r="P183" s="127"/>
      <c r="Q183" s="65">
        <f t="shared" si="22"/>
        <v>0</v>
      </c>
      <c r="R183" s="65">
        <f t="shared" si="26"/>
        <v>0</v>
      </c>
      <c r="S183" s="65">
        <f t="shared" si="23"/>
        <v>0</v>
      </c>
    </row>
    <row r="184" spans="1:19" x14ac:dyDescent="0.25">
      <c r="A184" s="66">
        <f t="shared" si="24"/>
        <v>177</v>
      </c>
      <c r="B184" s="69"/>
      <c r="C184" s="66" t="e">
        <f>VLOOKUP(B184,'Measure&amp;Incentive Picklist'!E:J,2,FALSE)</f>
        <v>#N/A</v>
      </c>
      <c r="D184" s="79"/>
      <c r="E184" s="70"/>
      <c r="F184" s="236"/>
      <c r="G184" s="69"/>
      <c r="H184" s="65" t="str">
        <f t="shared" si="20"/>
        <v/>
      </c>
      <c r="I184" s="69" t="str">
        <f t="shared" si="21"/>
        <v/>
      </c>
      <c r="J184" s="69"/>
      <c r="K184" s="69"/>
      <c r="L184" s="71"/>
      <c r="M184" s="71"/>
      <c r="N184" s="124" t="str">
        <f t="shared" si="25"/>
        <v/>
      </c>
      <c r="O184" s="85" t="str">
        <f>IFERROR(MIN(IF(B184="","",VLOOKUP(B184,'Measure&amp;Incentive Picklist'!E:J,5,FALSE)*E184*F184),N184),"")</f>
        <v/>
      </c>
      <c r="P184" s="127"/>
      <c r="Q184" s="65">
        <f t="shared" si="22"/>
        <v>0</v>
      </c>
      <c r="R184" s="65">
        <f t="shared" si="26"/>
        <v>0</v>
      </c>
      <c r="S184" s="65">
        <f t="shared" si="23"/>
        <v>0</v>
      </c>
    </row>
    <row r="185" spans="1:19" x14ac:dyDescent="0.25">
      <c r="A185" s="66">
        <f t="shared" si="24"/>
        <v>178</v>
      </c>
      <c r="B185" s="69"/>
      <c r="C185" s="66" t="e">
        <f>VLOOKUP(B185,'Measure&amp;Incentive Picklist'!E:J,2,FALSE)</f>
        <v>#N/A</v>
      </c>
      <c r="D185" s="79"/>
      <c r="E185" s="70"/>
      <c r="F185" s="236"/>
      <c r="G185" s="69"/>
      <c r="H185" s="65" t="str">
        <f t="shared" si="20"/>
        <v/>
      </c>
      <c r="I185" s="69" t="str">
        <f t="shared" si="21"/>
        <v/>
      </c>
      <c r="J185" s="69"/>
      <c r="K185" s="69"/>
      <c r="L185" s="71"/>
      <c r="M185" s="71"/>
      <c r="N185" s="124" t="str">
        <f t="shared" si="25"/>
        <v/>
      </c>
      <c r="O185" s="85" t="str">
        <f>IFERROR(MIN(IF(B185="","",VLOOKUP(B185,'Measure&amp;Incentive Picklist'!E:J,5,FALSE)*E185*F185),N185),"")</f>
        <v/>
      </c>
      <c r="P185" s="127"/>
      <c r="Q185" s="65">
        <f t="shared" si="22"/>
        <v>0</v>
      </c>
      <c r="R185" s="65">
        <f t="shared" si="26"/>
        <v>0</v>
      </c>
      <c r="S185" s="65">
        <f t="shared" si="23"/>
        <v>0</v>
      </c>
    </row>
    <row r="186" spans="1:19" x14ac:dyDescent="0.25">
      <c r="A186" s="66">
        <f t="shared" si="24"/>
        <v>179</v>
      </c>
      <c r="B186" s="69"/>
      <c r="C186" s="66" t="e">
        <f>VLOOKUP(B186,'Measure&amp;Incentive Picklist'!E:J,2,FALSE)</f>
        <v>#N/A</v>
      </c>
      <c r="D186" s="79"/>
      <c r="E186" s="70"/>
      <c r="F186" s="236"/>
      <c r="G186" s="69"/>
      <c r="H186" s="65" t="str">
        <f t="shared" si="20"/>
        <v/>
      </c>
      <c r="I186" s="69" t="str">
        <f t="shared" si="21"/>
        <v/>
      </c>
      <c r="J186" s="69"/>
      <c r="K186" s="69"/>
      <c r="L186" s="71"/>
      <c r="M186" s="71"/>
      <c r="N186" s="124" t="str">
        <f t="shared" si="25"/>
        <v/>
      </c>
      <c r="O186" s="85" t="str">
        <f>IFERROR(MIN(IF(B186="","",VLOOKUP(B186,'Measure&amp;Incentive Picklist'!E:J,5,FALSE)*E186*F186),N186),"")</f>
        <v/>
      </c>
      <c r="P186" s="127"/>
      <c r="Q186" s="65">
        <f t="shared" si="22"/>
        <v>0</v>
      </c>
      <c r="R186" s="65">
        <f t="shared" si="26"/>
        <v>0</v>
      </c>
      <c r="S186" s="65">
        <f t="shared" si="23"/>
        <v>0</v>
      </c>
    </row>
    <row r="187" spans="1:19" x14ac:dyDescent="0.25">
      <c r="A187" s="66">
        <f t="shared" si="24"/>
        <v>180</v>
      </c>
      <c r="B187" s="69"/>
      <c r="C187" s="66" t="e">
        <f>VLOOKUP(B187,'Measure&amp;Incentive Picklist'!E:J,2,FALSE)</f>
        <v>#N/A</v>
      </c>
      <c r="D187" s="79"/>
      <c r="E187" s="70"/>
      <c r="F187" s="236"/>
      <c r="G187" s="69"/>
      <c r="H187" s="65" t="str">
        <f t="shared" si="20"/>
        <v/>
      </c>
      <c r="I187" s="69" t="str">
        <f t="shared" si="21"/>
        <v/>
      </c>
      <c r="J187" s="69"/>
      <c r="K187" s="69"/>
      <c r="L187" s="71"/>
      <c r="M187" s="71"/>
      <c r="N187" s="124" t="str">
        <f t="shared" si="25"/>
        <v/>
      </c>
      <c r="O187" s="85" t="str">
        <f>IFERROR(MIN(IF(B187="","",VLOOKUP(B187,'Measure&amp;Incentive Picklist'!E:J,5,FALSE)*E187*F187),N187),"")</f>
        <v/>
      </c>
      <c r="P187" s="127"/>
      <c r="Q187" s="65">
        <f t="shared" si="22"/>
        <v>0</v>
      </c>
      <c r="R187" s="65">
        <f t="shared" si="26"/>
        <v>0</v>
      </c>
      <c r="S187" s="65">
        <f t="shared" si="23"/>
        <v>0</v>
      </c>
    </row>
    <row r="188" spans="1:19" x14ac:dyDescent="0.25">
      <c r="A188" s="66">
        <f t="shared" si="24"/>
        <v>181</v>
      </c>
      <c r="B188" s="69"/>
      <c r="C188" s="66" t="e">
        <f>VLOOKUP(B188,'Measure&amp;Incentive Picklist'!E:J,2,FALSE)</f>
        <v>#N/A</v>
      </c>
      <c r="D188" s="79"/>
      <c r="E188" s="70"/>
      <c r="F188" s="236"/>
      <c r="G188" s="69"/>
      <c r="H188" s="65" t="str">
        <f t="shared" si="20"/>
        <v/>
      </c>
      <c r="I188" s="69" t="str">
        <f t="shared" si="21"/>
        <v/>
      </c>
      <c r="J188" s="69"/>
      <c r="K188" s="69"/>
      <c r="L188" s="71"/>
      <c r="M188" s="71"/>
      <c r="N188" s="124" t="str">
        <f t="shared" si="25"/>
        <v/>
      </c>
      <c r="O188" s="85" t="str">
        <f>IFERROR(MIN(IF(B188="","",VLOOKUP(B188,'Measure&amp;Incentive Picklist'!E:J,5,FALSE)*E188*F188),N188),"")</f>
        <v/>
      </c>
      <c r="P188" s="127"/>
      <c r="Q188" s="65">
        <f t="shared" si="22"/>
        <v>0</v>
      </c>
      <c r="R188" s="65">
        <f t="shared" si="26"/>
        <v>0</v>
      </c>
      <c r="S188" s="65">
        <f t="shared" si="23"/>
        <v>0</v>
      </c>
    </row>
    <row r="189" spans="1:19" x14ac:dyDescent="0.25">
      <c r="A189" s="66">
        <f t="shared" si="24"/>
        <v>182</v>
      </c>
      <c r="B189" s="69"/>
      <c r="C189" s="66" t="e">
        <f>VLOOKUP(B189,'Measure&amp;Incentive Picklist'!E:J,2,FALSE)</f>
        <v>#N/A</v>
      </c>
      <c r="D189" s="79"/>
      <c r="E189" s="70"/>
      <c r="F189" s="236"/>
      <c r="G189" s="69"/>
      <c r="H189" s="65" t="str">
        <f t="shared" si="20"/>
        <v/>
      </c>
      <c r="I189" s="69" t="str">
        <f t="shared" si="21"/>
        <v/>
      </c>
      <c r="J189" s="69"/>
      <c r="K189" s="69"/>
      <c r="L189" s="71"/>
      <c r="M189" s="71"/>
      <c r="N189" s="124" t="str">
        <f t="shared" si="25"/>
        <v/>
      </c>
      <c r="O189" s="85" t="str">
        <f>IFERROR(MIN(IF(B189="","",VLOOKUP(B189,'Measure&amp;Incentive Picklist'!E:J,5,FALSE)*E189*F189),N189),"")</f>
        <v/>
      </c>
      <c r="P189" s="127"/>
      <c r="Q189" s="65">
        <f t="shared" si="22"/>
        <v>0</v>
      </c>
      <c r="R189" s="65">
        <f t="shared" si="26"/>
        <v>0</v>
      </c>
      <c r="S189" s="65">
        <f t="shared" si="23"/>
        <v>0</v>
      </c>
    </row>
    <row r="190" spans="1:19" x14ac:dyDescent="0.25">
      <c r="A190" s="66">
        <f t="shared" si="24"/>
        <v>183</v>
      </c>
      <c r="B190" s="69"/>
      <c r="C190" s="66" t="e">
        <f>VLOOKUP(B190,'Measure&amp;Incentive Picklist'!E:J,2,FALSE)</f>
        <v>#N/A</v>
      </c>
      <c r="D190" s="79"/>
      <c r="E190" s="70"/>
      <c r="F190" s="236"/>
      <c r="G190" s="69"/>
      <c r="H190" s="65" t="str">
        <f t="shared" si="20"/>
        <v/>
      </c>
      <c r="I190" s="69" t="str">
        <f t="shared" si="21"/>
        <v/>
      </c>
      <c r="J190" s="69"/>
      <c r="K190" s="69"/>
      <c r="L190" s="71"/>
      <c r="M190" s="71"/>
      <c r="N190" s="124" t="str">
        <f t="shared" si="25"/>
        <v/>
      </c>
      <c r="O190" s="85" t="str">
        <f>IFERROR(MIN(IF(B190="","",VLOOKUP(B190,'Measure&amp;Incentive Picklist'!E:J,5,FALSE)*E190*F190),N190),"")</f>
        <v/>
      </c>
      <c r="P190" s="127"/>
      <c r="Q190" s="65">
        <f t="shared" si="22"/>
        <v>0</v>
      </c>
      <c r="R190" s="65">
        <f t="shared" si="26"/>
        <v>0</v>
      </c>
      <c r="S190" s="65">
        <f t="shared" si="23"/>
        <v>0</v>
      </c>
    </row>
    <row r="191" spans="1:19" x14ac:dyDescent="0.25">
      <c r="A191" s="66">
        <f t="shared" si="24"/>
        <v>184</v>
      </c>
      <c r="B191" s="69"/>
      <c r="C191" s="66" t="e">
        <f>VLOOKUP(B191,'Measure&amp;Incentive Picklist'!E:J,2,FALSE)</f>
        <v>#N/A</v>
      </c>
      <c r="D191" s="79"/>
      <c r="E191" s="70"/>
      <c r="F191" s="236"/>
      <c r="G191" s="69"/>
      <c r="H191" s="65" t="str">
        <f t="shared" si="20"/>
        <v/>
      </c>
      <c r="I191" s="69" t="str">
        <f t="shared" si="21"/>
        <v/>
      </c>
      <c r="J191" s="69"/>
      <c r="K191" s="69"/>
      <c r="L191" s="71"/>
      <c r="M191" s="71"/>
      <c r="N191" s="124" t="str">
        <f t="shared" si="25"/>
        <v/>
      </c>
      <c r="O191" s="85" t="str">
        <f>IFERROR(MIN(IF(B191="","",VLOOKUP(B191,'Measure&amp;Incentive Picklist'!E:J,5,FALSE)*E191*F191),N191),"")</f>
        <v/>
      </c>
      <c r="P191" s="127"/>
      <c r="Q191" s="65">
        <f t="shared" si="22"/>
        <v>0</v>
      </c>
      <c r="R191" s="65">
        <f t="shared" si="26"/>
        <v>0</v>
      </c>
      <c r="S191" s="65">
        <f t="shared" si="23"/>
        <v>0</v>
      </c>
    </row>
    <row r="192" spans="1:19" x14ac:dyDescent="0.25">
      <c r="A192" s="66">
        <f t="shared" si="24"/>
        <v>185</v>
      </c>
      <c r="B192" s="69"/>
      <c r="C192" s="66" t="e">
        <f>VLOOKUP(B192,'Measure&amp;Incentive Picklist'!E:J,2,FALSE)</f>
        <v>#N/A</v>
      </c>
      <c r="D192" s="79"/>
      <c r="E192" s="70"/>
      <c r="F192" s="236"/>
      <c r="G192" s="69"/>
      <c r="H192" s="65" t="str">
        <f t="shared" si="20"/>
        <v/>
      </c>
      <c r="I192" s="69" t="str">
        <f t="shared" si="21"/>
        <v/>
      </c>
      <c r="J192" s="69"/>
      <c r="K192" s="69"/>
      <c r="L192" s="71"/>
      <c r="M192" s="71"/>
      <c r="N192" s="124" t="str">
        <f t="shared" si="25"/>
        <v/>
      </c>
      <c r="O192" s="85" t="str">
        <f>IFERROR(MIN(IF(B192="","",VLOOKUP(B192,'Measure&amp;Incentive Picklist'!E:J,5,FALSE)*E192*F192),N192),"")</f>
        <v/>
      </c>
      <c r="P192" s="127"/>
      <c r="Q192" s="65">
        <f t="shared" si="22"/>
        <v>0</v>
      </c>
      <c r="R192" s="65">
        <f t="shared" si="26"/>
        <v>0</v>
      </c>
      <c r="S192" s="65">
        <f t="shared" si="23"/>
        <v>0</v>
      </c>
    </row>
    <row r="193" spans="1:19" x14ac:dyDescent="0.25">
      <c r="A193" s="66">
        <f t="shared" si="24"/>
        <v>186</v>
      </c>
      <c r="B193" s="69"/>
      <c r="C193" s="66" t="e">
        <f>VLOOKUP(B193,'Measure&amp;Incentive Picklist'!E:J,2,FALSE)</f>
        <v>#N/A</v>
      </c>
      <c r="D193" s="79"/>
      <c r="E193" s="70"/>
      <c r="F193" s="236"/>
      <c r="G193" s="69"/>
      <c r="H193" s="65" t="str">
        <f t="shared" si="20"/>
        <v/>
      </c>
      <c r="I193" s="69" t="str">
        <f t="shared" si="21"/>
        <v/>
      </c>
      <c r="J193" s="69"/>
      <c r="K193" s="69"/>
      <c r="L193" s="71"/>
      <c r="M193" s="71"/>
      <c r="N193" s="124" t="str">
        <f t="shared" si="25"/>
        <v/>
      </c>
      <c r="O193" s="85" t="str">
        <f>IFERROR(MIN(IF(B193="","",VLOOKUP(B193,'Measure&amp;Incentive Picklist'!E:J,5,FALSE)*E193*F193),N193),"")</f>
        <v/>
      </c>
      <c r="P193" s="127"/>
      <c r="Q193" s="65">
        <f t="shared" si="22"/>
        <v>0</v>
      </c>
      <c r="R193" s="65">
        <f t="shared" si="26"/>
        <v>0</v>
      </c>
      <c r="S193" s="65">
        <f t="shared" si="23"/>
        <v>0</v>
      </c>
    </row>
    <row r="194" spans="1:19" x14ac:dyDescent="0.25">
      <c r="A194" s="66">
        <f t="shared" si="24"/>
        <v>187</v>
      </c>
      <c r="B194" s="69"/>
      <c r="C194" s="66" t="e">
        <f>VLOOKUP(B194,'Measure&amp;Incentive Picklist'!E:J,2,FALSE)</f>
        <v>#N/A</v>
      </c>
      <c r="D194" s="79"/>
      <c r="E194" s="70"/>
      <c r="F194" s="236"/>
      <c r="G194" s="69"/>
      <c r="H194" s="65" t="str">
        <f t="shared" si="20"/>
        <v/>
      </c>
      <c r="I194" s="69" t="str">
        <f t="shared" si="21"/>
        <v/>
      </c>
      <c r="J194" s="69"/>
      <c r="K194" s="69"/>
      <c r="L194" s="71"/>
      <c r="M194" s="71"/>
      <c r="N194" s="124" t="str">
        <f t="shared" si="25"/>
        <v/>
      </c>
      <c r="O194" s="85" t="str">
        <f>IFERROR(MIN(IF(B194="","",VLOOKUP(B194,'Measure&amp;Incentive Picklist'!E:J,5,FALSE)*E194*F194),N194),"")</f>
        <v/>
      </c>
      <c r="P194" s="127"/>
      <c r="Q194" s="65">
        <f t="shared" si="22"/>
        <v>0</v>
      </c>
      <c r="R194" s="65">
        <f t="shared" si="26"/>
        <v>0</v>
      </c>
      <c r="S194" s="65">
        <f t="shared" si="23"/>
        <v>0</v>
      </c>
    </row>
    <row r="195" spans="1:19" x14ac:dyDescent="0.25">
      <c r="A195" s="66">
        <f t="shared" si="24"/>
        <v>188</v>
      </c>
      <c r="B195" s="69"/>
      <c r="C195" s="66" t="e">
        <f>VLOOKUP(B195,'Measure&amp;Incentive Picklist'!E:J,2,FALSE)</f>
        <v>#N/A</v>
      </c>
      <c r="D195" s="79"/>
      <c r="E195" s="70"/>
      <c r="F195" s="236"/>
      <c r="G195" s="69"/>
      <c r="H195" s="65" t="str">
        <f t="shared" si="20"/>
        <v/>
      </c>
      <c r="I195" s="69" t="str">
        <f t="shared" si="21"/>
        <v/>
      </c>
      <c r="J195" s="69"/>
      <c r="K195" s="69"/>
      <c r="L195" s="71"/>
      <c r="M195" s="71"/>
      <c r="N195" s="124" t="str">
        <f t="shared" si="25"/>
        <v/>
      </c>
      <c r="O195" s="85" t="str">
        <f>IFERROR(MIN(IF(B195="","",VLOOKUP(B195,'Measure&amp;Incentive Picklist'!E:J,5,FALSE)*E195*F195),N195),"")</f>
        <v/>
      </c>
      <c r="P195" s="127"/>
      <c r="Q195" s="65">
        <f t="shared" si="22"/>
        <v>0</v>
      </c>
      <c r="R195" s="65">
        <f t="shared" si="26"/>
        <v>0</v>
      </c>
      <c r="S195" s="65">
        <f t="shared" si="23"/>
        <v>0</v>
      </c>
    </row>
    <row r="196" spans="1:19" x14ac:dyDescent="0.25">
      <c r="A196" s="66">
        <f t="shared" si="24"/>
        <v>189</v>
      </c>
      <c r="B196" s="69"/>
      <c r="C196" s="66" t="e">
        <f>VLOOKUP(B196,'Measure&amp;Incentive Picklist'!E:J,2,FALSE)</f>
        <v>#N/A</v>
      </c>
      <c r="D196" s="79"/>
      <c r="E196" s="70"/>
      <c r="F196" s="236"/>
      <c r="G196" s="69"/>
      <c r="H196" s="65" t="str">
        <f t="shared" si="20"/>
        <v/>
      </c>
      <c r="I196" s="69" t="str">
        <f t="shared" si="21"/>
        <v/>
      </c>
      <c r="J196" s="69"/>
      <c r="K196" s="69"/>
      <c r="L196" s="71"/>
      <c r="M196" s="71"/>
      <c r="N196" s="124" t="str">
        <f t="shared" si="25"/>
        <v/>
      </c>
      <c r="O196" s="85" t="str">
        <f>IFERROR(MIN(IF(B196="","",VLOOKUP(B196,'Measure&amp;Incentive Picklist'!E:J,5,FALSE)*E196*F196),N196),"")</f>
        <v/>
      </c>
      <c r="P196" s="127"/>
      <c r="Q196" s="65">
        <f t="shared" si="22"/>
        <v>0</v>
      </c>
      <c r="R196" s="65">
        <f t="shared" si="26"/>
        <v>0</v>
      </c>
      <c r="S196" s="65">
        <f t="shared" si="23"/>
        <v>0</v>
      </c>
    </row>
    <row r="197" spans="1:19" x14ac:dyDescent="0.25">
      <c r="A197" s="66">
        <f t="shared" si="24"/>
        <v>190</v>
      </c>
      <c r="B197" s="69"/>
      <c r="C197" s="66" t="e">
        <f>VLOOKUP(B197,'Measure&amp;Incentive Picklist'!E:J,2,FALSE)</f>
        <v>#N/A</v>
      </c>
      <c r="D197" s="79"/>
      <c r="E197" s="70"/>
      <c r="F197" s="236"/>
      <c r="G197" s="69"/>
      <c r="H197" s="65" t="str">
        <f t="shared" si="20"/>
        <v/>
      </c>
      <c r="I197" s="69" t="str">
        <f t="shared" si="21"/>
        <v/>
      </c>
      <c r="J197" s="69"/>
      <c r="K197" s="69"/>
      <c r="L197" s="71"/>
      <c r="M197" s="71"/>
      <c r="N197" s="124" t="str">
        <f t="shared" si="25"/>
        <v/>
      </c>
      <c r="O197" s="85" t="str">
        <f>IFERROR(MIN(IF(B197="","",VLOOKUP(B197,'Measure&amp;Incentive Picklist'!E:J,5,FALSE)*E197*F197),N197),"")</f>
        <v/>
      </c>
      <c r="P197" s="127"/>
      <c r="Q197" s="65">
        <f t="shared" si="22"/>
        <v>0</v>
      </c>
      <c r="R197" s="65">
        <f t="shared" si="26"/>
        <v>0</v>
      </c>
      <c r="S197" s="65">
        <f t="shared" si="23"/>
        <v>0</v>
      </c>
    </row>
    <row r="198" spans="1:19" x14ac:dyDescent="0.25">
      <c r="A198" s="66">
        <f t="shared" si="24"/>
        <v>191</v>
      </c>
      <c r="B198" s="69"/>
      <c r="C198" s="66" t="e">
        <f>VLOOKUP(B198,'Measure&amp;Incentive Picklist'!E:J,2,FALSE)</f>
        <v>#N/A</v>
      </c>
      <c r="D198" s="79"/>
      <c r="E198" s="70"/>
      <c r="F198" s="236"/>
      <c r="G198" s="69"/>
      <c r="H198" s="65" t="str">
        <f t="shared" si="20"/>
        <v/>
      </c>
      <c r="I198" s="69" t="str">
        <f t="shared" si="21"/>
        <v/>
      </c>
      <c r="J198" s="69"/>
      <c r="K198" s="69"/>
      <c r="L198" s="71"/>
      <c r="M198" s="71"/>
      <c r="N198" s="124" t="str">
        <f t="shared" si="25"/>
        <v/>
      </c>
      <c r="O198" s="85" t="str">
        <f>IFERROR(MIN(IF(B198="","",VLOOKUP(B198,'Measure&amp;Incentive Picklist'!E:J,5,FALSE)*E198*F198),N198),"")</f>
        <v/>
      </c>
      <c r="P198" s="127"/>
      <c r="Q198" s="65">
        <f t="shared" si="22"/>
        <v>0</v>
      </c>
      <c r="R198" s="65">
        <f t="shared" si="26"/>
        <v>0</v>
      </c>
      <c r="S198" s="65">
        <f t="shared" si="23"/>
        <v>0</v>
      </c>
    </row>
    <row r="199" spans="1:19" x14ac:dyDescent="0.25">
      <c r="A199" s="66">
        <f t="shared" si="24"/>
        <v>192</v>
      </c>
      <c r="B199" s="69"/>
      <c r="C199" s="66" t="e">
        <f>VLOOKUP(B199,'Measure&amp;Incentive Picklist'!E:J,2,FALSE)</f>
        <v>#N/A</v>
      </c>
      <c r="D199" s="79"/>
      <c r="E199" s="70"/>
      <c r="F199" s="236"/>
      <c r="G199" s="69"/>
      <c r="H199" s="65" t="str">
        <f t="shared" si="20"/>
        <v/>
      </c>
      <c r="I199" s="69" t="str">
        <f t="shared" si="21"/>
        <v/>
      </c>
      <c r="J199" s="69"/>
      <c r="K199" s="69"/>
      <c r="L199" s="71"/>
      <c r="M199" s="71"/>
      <c r="N199" s="124" t="str">
        <f t="shared" si="25"/>
        <v/>
      </c>
      <c r="O199" s="85" t="str">
        <f>IFERROR(MIN(IF(B199="","",VLOOKUP(B199,'Measure&amp;Incentive Picklist'!E:J,5,FALSE)*E199*F199),N199),"")</f>
        <v/>
      </c>
      <c r="P199" s="127"/>
      <c r="Q199" s="65">
        <f t="shared" si="22"/>
        <v>0</v>
      </c>
      <c r="R199" s="65">
        <f t="shared" si="26"/>
        <v>0</v>
      </c>
      <c r="S199" s="65">
        <f t="shared" si="23"/>
        <v>0</v>
      </c>
    </row>
    <row r="200" spans="1:19" x14ac:dyDescent="0.25">
      <c r="A200" s="66">
        <f t="shared" si="24"/>
        <v>193</v>
      </c>
      <c r="B200" s="69"/>
      <c r="C200" s="66" t="e">
        <f>VLOOKUP(B200,'Measure&amp;Incentive Picklist'!E:J,2,FALSE)</f>
        <v>#N/A</v>
      </c>
      <c r="D200" s="79"/>
      <c r="E200" s="70"/>
      <c r="F200" s="236"/>
      <c r="G200" s="69"/>
      <c r="H200" s="65" t="str">
        <f t="shared" si="20"/>
        <v/>
      </c>
      <c r="I200" s="69" t="str">
        <f t="shared" si="21"/>
        <v/>
      </c>
      <c r="J200" s="69"/>
      <c r="K200" s="69"/>
      <c r="L200" s="71"/>
      <c r="M200" s="71"/>
      <c r="N200" s="124" t="str">
        <f t="shared" ref="N200:N207" si="27">IF(B200="","",$L200+$M200)</f>
        <v/>
      </c>
      <c r="O200" s="85" t="str">
        <f>IFERROR(MIN(IF(B200="","",VLOOKUP(B200,'Measure&amp;Incentive Picklist'!E:J,5,FALSE)*E200*F200),N200),"")</f>
        <v/>
      </c>
      <c r="P200" s="127"/>
      <c r="Q200" s="65">
        <f t="shared" si="22"/>
        <v>0</v>
      </c>
      <c r="R200" s="65">
        <f t="shared" ref="R200:R207" si="28">IF(AND(B200&gt;0,ISERROR(Q200)),1,0)</f>
        <v>0</v>
      </c>
      <c r="S200" s="65">
        <f t="shared" si="23"/>
        <v>0</v>
      </c>
    </row>
    <row r="201" spans="1:19" x14ac:dyDescent="0.25">
      <c r="A201" s="66">
        <f t="shared" si="24"/>
        <v>194</v>
      </c>
      <c r="B201" s="69"/>
      <c r="C201" s="66" t="e">
        <f>VLOOKUP(B201,'Measure&amp;Incentive Picklist'!E:J,2,FALSE)</f>
        <v>#N/A</v>
      </c>
      <c r="D201" s="79"/>
      <c r="E201" s="70"/>
      <c r="F201" s="236"/>
      <c r="G201" s="69"/>
      <c r="H201" s="65" t="str">
        <f t="shared" ref="H201:H207" si="29">IF(ISTEXT(G201),"AC with Gas Heat","")</f>
        <v/>
      </c>
      <c r="I201" s="69" t="str">
        <f t="shared" ref="I201:I207" si="30">IF(ISTEXT(G201),"NYC","")</f>
        <v/>
      </c>
      <c r="J201" s="69"/>
      <c r="K201" s="69"/>
      <c r="L201" s="71"/>
      <c r="M201" s="71"/>
      <c r="N201" s="124" t="str">
        <f t="shared" si="27"/>
        <v/>
      </c>
      <c r="O201" s="85" t="str">
        <f>IFERROR(MIN(IF(B201="","",VLOOKUP(B201,'Measure&amp;Incentive Picklist'!E:J,5,FALSE)*E201*F201),N201),"")</f>
        <v/>
      </c>
      <c r="P201" s="127"/>
      <c r="Q201" s="65">
        <f t="shared" ref="Q201:Q207" si="31">IF(OR(B201&gt;"",D201&gt;0,E201&gt;0,F201&gt;0,G201&gt;"",J201&gt;0,K201&gt;0,L201&gt;0,M201&gt;0,P201&gt;0),1,0)</f>
        <v>0</v>
      </c>
      <c r="R201" s="65">
        <f t="shared" si="28"/>
        <v>0</v>
      </c>
      <c r="S201" s="65">
        <f t="shared" ref="S201:S207" si="32">IF(ISERROR(N201),1,0)</f>
        <v>0</v>
      </c>
    </row>
    <row r="202" spans="1:19" x14ac:dyDescent="0.25">
      <c r="A202" s="66">
        <f t="shared" ref="A202:A207" si="33">A201+1</f>
        <v>195</v>
      </c>
      <c r="B202" s="69"/>
      <c r="C202" s="66" t="e">
        <f>VLOOKUP(B202,'Measure&amp;Incentive Picklist'!E:J,2,FALSE)</f>
        <v>#N/A</v>
      </c>
      <c r="D202" s="79"/>
      <c r="E202" s="70"/>
      <c r="F202" s="236"/>
      <c r="G202" s="69"/>
      <c r="H202" s="65" t="str">
        <f t="shared" si="29"/>
        <v/>
      </c>
      <c r="I202" s="69" t="str">
        <f t="shared" si="30"/>
        <v/>
      </c>
      <c r="J202" s="69"/>
      <c r="K202" s="69"/>
      <c r="L202" s="71"/>
      <c r="M202" s="71"/>
      <c r="N202" s="124" t="str">
        <f t="shared" si="27"/>
        <v/>
      </c>
      <c r="O202" s="85" t="str">
        <f>IFERROR(MIN(IF(B202="","",VLOOKUP(B202,'Measure&amp;Incentive Picklist'!E:J,5,FALSE)*E202*F202),N202),"")</f>
        <v/>
      </c>
      <c r="P202" s="127"/>
      <c r="Q202" s="65">
        <f t="shared" si="31"/>
        <v>0</v>
      </c>
      <c r="R202" s="65">
        <f t="shared" si="28"/>
        <v>0</v>
      </c>
      <c r="S202" s="65">
        <f t="shared" si="32"/>
        <v>0</v>
      </c>
    </row>
    <row r="203" spans="1:19" x14ac:dyDescent="0.25">
      <c r="A203" s="66">
        <f t="shared" si="33"/>
        <v>196</v>
      </c>
      <c r="B203" s="69"/>
      <c r="C203" s="66" t="e">
        <f>VLOOKUP(B203,'Measure&amp;Incentive Picklist'!E:J,2,FALSE)</f>
        <v>#N/A</v>
      </c>
      <c r="D203" s="79"/>
      <c r="E203" s="70"/>
      <c r="F203" s="236"/>
      <c r="G203" s="69"/>
      <c r="H203" s="65" t="str">
        <f t="shared" si="29"/>
        <v/>
      </c>
      <c r="I203" s="69" t="str">
        <f t="shared" si="30"/>
        <v/>
      </c>
      <c r="J203" s="69"/>
      <c r="K203" s="69"/>
      <c r="L203" s="71"/>
      <c r="M203" s="71"/>
      <c r="N203" s="124" t="str">
        <f t="shared" si="27"/>
        <v/>
      </c>
      <c r="O203" s="85" t="str">
        <f>IFERROR(MIN(IF(B203="","",VLOOKUP(B203,'Measure&amp;Incentive Picklist'!E:J,5,FALSE)*E203*F203),N203),"")</f>
        <v/>
      </c>
      <c r="P203" s="127"/>
      <c r="Q203" s="65">
        <f t="shared" si="31"/>
        <v>0</v>
      </c>
      <c r="R203" s="65">
        <f t="shared" si="28"/>
        <v>0</v>
      </c>
      <c r="S203" s="65">
        <f t="shared" si="32"/>
        <v>0</v>
      </c>
    </row>
    <row r="204" spans="1:19" x14ac:dyDescent="0.25">
      <c r="A204" s="66">
        <f t="shared" si="33"/>
        <v>197</v>
      </c>
      <c r="B204" s="69"/>
      <c r="C204" s="66" t="e">
        <f>VLOOKUP(B204,'Measure&amp;Incentive Picklist'!E:J,2,FALSE)</f>
        <v>#N/A</v>
      </c>
      <c r="D204" s="79"/>
      <c r="E204" s="70"/>
      <c r="F204" s="236"/>
      <c r="G204" s="69"/>
      <c r="H204" s="65" t="str">
        <f t="shared" si="29"/>
        <v/>
      </c>
      <c r="I204" s="69" t="str">
        <f t="shared" si="30"/>
        <v/>
      </c>
      <c r="J204" s="69"/>
      <c r="K204" s="69"/>
      <c r="L204" s="71"/>
      <c r="M204" s="71"/>
      <c r="N204" s="124" t="str">
        <f t="shared" si="27"/>
        <v/>
      </c>
      <c r="O204" s="85" t="str">
        <f>IFERROR(MIN(IF(B204="","",VLOOKUP(B204,'Measure&amp;Incentive Picklist'!E:J,5,FALSE)*E204*F204),N204),"")</f>
        <v/>
      </c>
      <c r="P204" s="127"/>
      <c r="Q204" s="65">
        <f t="shared" si="31"/>
        <v>0</v>
      </c>
      <c r="R204" s="65">
        <f t="shared" si="28"/>
        <v>0</v>
      </c>
      <c r="S204" s="65">
        <f t="shared" si="32"/>
        <v>0</v>
      </c>
    </row>
    <row r="205" spans="1:19" x14ac:dyDescent="0.25">
      <c r="A205" s="66">
        <f t="shared" si="33"/>
        <v>198</v>
      </c>
      <c r="B205" s="69"/>
      <c r="C205" s="66" t="e">
        <f>VLOOKUP(B205,'Measure&amp;Incentive Picklist'!E:J,2,FALSE)</f>
        <v>#N/A</v>
      </c>
      <c r="D205" s="79"/>
      <c r="E205" s="70"/>
      <c r="F205" s="236"/>
      <c r="G205" s="69"/>
      <c r="H205" s="65" t="str">
        <f t="shared" si="29"/>
        <v/>
      </c>
      <c r="I205" s="69" t="str">
        <f t="shared" si="30"/>
        <v/>
      </c>
      <c r="J205" s="69"/>
      <c r="K205" s="69"/>
      <c r="L205" s="71"/>
      <c r="M205" s="71"/>
      <c r="N205" s="124" t="str">
        <f t="shared" si="27"/>
        <v/>
      </c>
      <c r="O205" s="85" t="str">
        <f>IFERROR(MIN(IF(B205="","",VLOOKUP(B205,'Measure&amp;Incentive Picklist'!E:J,5,FALSE)*E205*F205),N205),"")</f>
        <v/>
      </c>
      <c r="P205" s="127"/>
      <c r="Q205" s="65">
        <f t="shared" si="31"/>
        <v>0</v>
      </c>
      <c r="R205" s="65">
        <f t="shared" si="28"/>
        <v>0</v>
      </c>
      <c r="S205" s="65">
        <f t="shared" si="32"/>
        <v>0</v>
      </c>
    </row>
    <row r="206" spans="1:19" x14ac:dyDescent="0.25">
      <c r="A206" s="66">
        <f t="shared" si="33"/>
        <v>199</v>
      </c>
      <c r="B206" s="69"/>
      <c r="C206" s="66" t="e">
        <f>VLOOKUP(B206,'Measure&amp;Incentive Picklist'!E:J,2,FALSE)</f>
        <v>#N/A</v>
      </c>
      <c r="D206" s="79"/>
      <c r="E206" s="70"/>
      <c r="F206" s="236"/>
      <c r="G206" s="69"/>
      <c r="H206" s="65" t="str">
        <f t="shared" si="29"/>
        <v/>
      </c>
      <c r="I206" s="69" t="str">
        <f t="shared" si="30"/>
        <v/>
      </c>
      <c r="J206" s="69"/>
      <c r="K206" s="69"/>
      <c r="L206" s="71"/>
      <c r="M206" s="71"/>
      <c r="N206" s="124" t="str">
        <f t="shared" si="27"/>
        <v/>
      </c>
      <c r="O206" s="85" t="str">
        <f>IFERROR(MIN(IF(B206="","",VLOOKUP(B206,'Measure&amp;Incentive Picklist'!E:J,5,FALSE)*E206*F206),N206),"")</f>
        <v/>
      </c>
      <c r="P206" s="127"/>
      <c r="Q206" s="65">
        <f t="shared" si="31"/>
        <v>0</v>
      </c>
      <c r="R206" s="65">
        <f t="shared" si="28"/>
        <v>0</v>
      </c>
      <c r="S206" s="65">
        <f t="shared" si="32"/>
        <v>0</v>
      </c>
    </row>
    <row r="207" spans="1:19" x14ac:dyDescent="0.25">
      <c r="A207" s="66">
        <f t="shared" si="33"/>
        <v>200</v>
      </c>
      <c r="B207" s="69"/>
      <c r="C207" s="66" t="e">
        <f>VLOOKUP(B207,'Measure&amp;Incentive Picklist'!E:J,2,FALSE)</f>
        <v>#N/A</v>
      </c>
      <c r="D207" s="79"/>
      <c r="E207" s="70"/>
      <c r="F207" s="236"/>
      <c r="G207" s="69"/>
      <c r="H207" s="65" t="str">
        <f t="shared" si="29"/>
        <v/>
      </c>
      <c r="I207" s="69" t="str">
        <f t="shared" si="30"/>
        <v/>
      </c>
      <c r="J207" s="69"/>
      <c r="K207" s="69"/>
      <c r="L207" s="71"/>
      <c r="M207" s="71"/>
      <c r="N207" s="124" t="str">
        <f t="shared" si="27"/>
        <v/>
      </c>
      <c r="O207" s="85" t="str">
        <f>IFERROR(MIN(IF(B207="","",VLOOKUP(B207,'Measure&amp;Incentive Picklist'!E:J,5,FALSE)*E207*F207),N207),"")</f>
        <v/>
      </c>
      <c r="P207" s="127"/>
      <c r="Q207" s="65">
        <f t="shared" si="31"/>
        <v>0</v>
      </c>
      <c r="R207" s="65">
        <f t="shared" si="28"/>
        <v>0</v>
      </c>
      <c r="S207" s="65">
        <f t="shared" si="32"/>
        <v>0</v>
      </c>
    </row>
    <row r="208" spans="1:19" x14ac:dyDescent="0.25">
      <c r="Q208" s="65">
        <f>SUM(Q8:Q207)</f>
        <v>0</v>
      </c>
      <c r="R208" s="65">
        <f>SUM(R8:R207)</f>
        <v>0</v>
      </c>
      <c r="S208" s="65">
        <f>SUM(S8:S207)</f>
        <v>0</v>
      </c>
    </row>
  </sheetData>
  <sheetProtection algorithmName="SHA-512" hashValue="We/ewAlg120/mTZYat2mgJYIMqKVN07Qjw2opOn/rw4mgOJmul5/goxZPzNV3Dyp/SnLalGRliYJ7Bov1mopUg==" saltValue="X7I9vWKey2iJFuAs5I/cRw==" spinCount="100000" sheet="1" selectLockedCells="1" sort="0" autoFilter="0"/>
  <autoFilter ref="A6:P208" xr:uid="{00000000-0009-0000-0000-00001B000000}"/>
  <mergeCells count="3">
    <mergeCell ref="A5:B5"/>
    <mergeCell ref="Q6:R6"/>
    <mergeCell ref="E5:F5"/>
  </mergeCells>
  <conditionalFormatting sqref="P6">
    <cfRule type="containsErrors" dxfId="193" priority="35">
      <formula>ISERROR(P6)</formula>
    </cfRule>
  </conditionalFormatting>
  <conditionalFormatting sqref="C8:C207">
    <cfRule type="containsErrors" dxfId="192" priority="33">
      <formula>ISERROR(C8)</formula>
    </cfRule>
  </conditionalFormatting>
  <conditionalFormatting sqref="D7">
    <cfRule type="containsErrors" dxfId="191" priority="32">
      <formula>ISERROR(D7)</formula>
    </cfRule>
  </conditionalFormatting>
  <conditionalFormatting sqref="C7">
    <cfRule type="containsErrors" dxfId="190" priority="30">
      <formula>ISERROR(C7)</formula>
    </cfRule>
  </conditionalFormatting>
  <conditionalFormatting sqref="D8:D207">
    <cfRule type="expression" dxfId="189" priority="22">
      <formula>AND(B8&gt;"",D8="")</formula>
    </cfRule>
  </conditionalFormatting>
  <conditionalFormatting sqref="E8:E207">
    <cfRule type="expression" dxfId="188" priority="21">
      <formula>AND(B8&gt;"",E8="")</formula>
    </cfRule>
  </conditionalFormatting>
  <conditionalFormatting sqref="G8:G207">
    <cfRule type="expression" dxfId="187" priority="17">
      <formula>AND(B8&gt;"",G8="")</formula>
    </cfRule>
  </conditionalFormatting>
  <conditionalFormatting sqref="J8:J207">
    <cfRule type="expression" dxfId="186" priority="16">
      <formula>AND(B8&gt;"",J8="")</formula>
    </cfRule>
  </conditionalFormatting>
  <conditionalFormatting sqref="K8:K207">
    <cfRule type="expression" dxfId="185" priority="15">
      <formula>AND(B8&gt;"",K8="")</formula>
    </cfRule>
  </conditionalFormatting>
  <conditionalFormatting sqref="L8:L207">
    <cfRule type="expression" dxfId="184" priority="14">
      <formula>AND(B8&gt;"",L8="")</formula>
    </cfRule>
  </conditionalFormatting>
  <conditionalFormatting sqref="M8:M207">
    <cfRule type="expression" dxfId="183" priority="13">
      <formula>AND(B8&gt;"",M8="")</formula>
    </cfRule>
  </conditionalFormatting>
  <conditionalFormatting sqref="F8:F207">
    <cfRule type="expression" dxfId="182" priority="12">
      <formula>AND(B8&gt;0,F8="")</formula>
    </cfRule>
  </conditionalFormatting>
  <conditionalFormatting sqref="C5">
    <cfRule type="containsErrors" dxfId="181" priority="11">
      <formula>ISERROR(C5)</formula>
    </cfRule>
  </conditionalFormatting>
  <conditionalFormatting sqref="N8:N207">
    <cfRule type="expression" dxfId="180" priority="5">
      <formula>N8="Tool is outdated"</formula>
    </cfRule>
    <cfRule type="containsErrors" dxfId="179" priority="9">
      <formula>ISERROR(N8)</formula>
    </cfRule>
  </conditionalFormatting>
  <conditionalFormatting sqref="O8:O207">
    <cfRule type="expression" dxfId="178" priority="6">
      <formula>O8="Tool is outdated"</formula>
    </cfRule>
    <cfRule type="containsErrors" dxfId="177" priority="37">
      <formula>ISERROR(O8)</formula>
    </cfRule>
  </conditionalFormatting>
  <conditionalFormatting sqref="B7">
    <cfRule type="containsErrors" dxfId="176" priority="4">
      <formula>ISERROR(B7)</formula>
    </cfRule>
  </conditionalFormatting>
  <conditionalFormatting sqref="E5">
    <cfRule type="expression" dxfId="175" priority="3">
      <formula>E5="Error in Project Costs - please correct"</formula>
    </cfRule>
  </conditionalFormatting>
  <conditionalFormatting sqref="I8:I207">
    <cfRule type="expression" dxfId="174" priority="1">
      <formula>AND(B8&gt;0,I8="")</formula>
    </cfRule>
  </conditionalFormatting>
  <dataValidations count="2">
    <dataValidation type="textLength" operator="lessThanOrEqual" allowBlank="1" showInputMessage="1" showErrorMessage="1" errorTitle="Maximum Character Limit" error="Please enter less than 50 characters. " sqref="K8:K207" xr:uid="{00000000-0002-0000-1B00-000000000000}">
      <formula1>50</formula1>
    </dataValidation>
    <dataValidation type="list" allowBlank="1" showInputMessage="1" showErrorMessage="1" sqref="G7:G207" xr:uid="{00000000-0002-0000-1B00-000002000000}">
      <formula1>$U$8:$U$20</formula1>
    </dataValidation>
  </dataValidations>
  <hyperlinks>
    <hyperlink ref="A5" location="'Project Summary'!B9" tooltip="Back to Project Summary" display="Back to Project Summary" xr:uid="{00000000-0004-0000-1B00-000000000000}"/>
  </hyperlinks>
  <pageMargins left="0.7" right="0.7" top="0.75" bottom="0.75" header="0.3" footer="0.3"/>
  <pageSetup orientation="portrait" r:id="rId1"/>
  <headerFooter>
    <oddFooter>&amp;C_x000D_&amp;1#&amp;"Calibri"&amp;22&amp;K0073CF INTERNAL</oddFooter>
  </headerFooter>
  <ignoredErrors>
    <ignoredError sqref="I8:I207" unlockedFormula="1"/>
  </ignoredErrors>
  <extLst>
    <ext xmlns:x14="http://schemas.microsoft.com/office/spreadsheetml/2009/9/main" uri="{78C0D931-6437-407d-A8EE-F0AAD7539E65}">
      <x14:conditionalFormattings>
        <x14:conditionalFormatting xmlns:xm="http://schemas.microsoft.com/office/excel/2006/main">
          <x14:cfRule type="containsErrors" priority="29" id="{5A038E94-8822-42D6-95EA-DBE887472D7E}">
            <xm:f>ISERROR('Unitary Air Conditioner'!W1)</xm:f>
            <x14:dxf>
              <font>
                <color theme="0"/>
              </font>
            </x14:dxf>
          </x14:cfRule>
          <xm:sqref>O1:O3 O1048575:O1048576</xm:sqref>
        </x14:conditionalFormatting>
        <x14:conditionalFormatting xmlns:xm="http://schemas.microsoft.com/office/excel/2006/main">
          <x14:cfRule type="containsErrors" priority="27" id="{A9291018-761B-44BD-87E1-A3406DA17815}">
            <xm:f>ISERROR('One for One Replacements'!W6)</xm:f>
            <x14:dxf>
              <font>
                <color theme="0"/>
              </font>
            </x14:dxf>
          </x14:cfRule>
          <xm:sqref>J6:K6</xm:sqref>
        </x14:conditionalFormatting>
        <x14:conditionalFormatting xmlns:xm="http://schemas.microsoft.com/office/excel/2006/main">
          <x14:cfRule type="containsErrors" priority="26" id="{5E9473DC-A66F-41FB-8321-2D1F9158C9B3}">
            <xm:f>ISERROR('https://consolidatededison.sharepoint.com/Users/GolinoC/Desktop/coned/corp/Users/smithna/AppData/Local/Temp/[Con Edison CI Gas Tool v1.2.xlsx]Pre Rinse Spray Valve'!#REF!)</xm:f>
            <x14:dxf>
              <font>
                <color theme="0"/>
              </font>
            </x14:dxf>
          </x14:cfRule>
          <xm:sqref>J5:L5</xm:sqref>
        </x14:conditionalFormatting>
        <x14:conditionalFormatting xmlns:xm="http://schemas.microsoft.com/office/excel/2006/main">
          <x14:cfRule type="containsErrors" priority="36" id="{E4E0FF85-A842-43BD-B613-172F4333E922}">
            <xm:f>ISERROR('One for One Replacements'!Z6)</xm:f>
            <x14:dxf>
              <font>
                <color theme="0"/>
              </font>
            </x14:dxf>
          </x14:cfRule>
          <xm:sqref>L6:M6</xm:sqref>
        </x14:conditionalFormatting>
        <x14:conditionalFormatting xmlns:xm="http://schemas.microsoft.com/office/excel/2006/main">
          <x14:cfRule type="containsErrors" priority="2234" id="{E4E0FF85-A842-43BD-B613-172F4333E922}">
            <xm:f>ISERROR('One for One Replacements'!AD6)</xm:f>
            <x14:dxf>
              <font>
                <color theme="0"/>
              </font>
            </x14:dxf>
          </x14:cfRule>
          <xm:sqref>N6</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1B00-000003000000}">
          <x14:formula1>
            <xm:f>'Measure&amp;Incentive Picklist'!$E$180</xm:f>
          </x14:formula1>
          <xm:sqref>B7:B207</xm:sqref>
        </x14:dataValidation>
      </x14:dataValidation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35"/>
  <dimension ref="A1:X36"/>
  <sheetViews>
    <sheetView zoomScale="85" zoomScaleNormal="85" workbookViewId="0">
      <selection activeCell="A8" sqref="A8"/>
    </sheetView>
  </sheetViews>
  <sheetFormatPr defaultColWidth="8.7109375" defaultRowHeight="15" x14ac:dyDescent="0.25"/>
  <cols>
    <col min="1" max="1" width="19.5703125" customWidth="1"/>
    <col min="2" max="2" width="16.7109375" bestFit="1" customWidth="1"/>
    <col min="3" max="3" width="11.5703125" bestFit="1" customWidth="1"/>
    <col min="4" max="4" width="16.42578125" customWidth="1"/>
    <col min="5" max="5" width="15.5703125" customWidth="1"/>
    <col min="6" max="6" width="23.28515625" customWidth="1"/>
    <col min="7" max="7" width="27.85546875" bestFit="1" customWidth="1"/>
    <col min="8" max="8" width="13.5703125" customWidth="1"/>
    <col min="9" max="9" width="13.42578125" style="311" customWidth="1"/>
    <col min="10" max="10" width="11.7109375" customWidth="1"/>
    <col min="11" max="11" width="10.7109375" customWidth="1"/>
    <col min="12" max="12" width="17.42578125" customWidth="1"/>
    <col min="13" max="13" width="13.42578125" customWidth="1"/>
    <col min="14" max="14" width="17.5703125" customWidth="1"/>
    <col min="15" max="15" width="19.7109375" customWidth="1"/>
    <col min="16" max="16" width="14.85546875" customWidth="1"/>
    <col min="17" max="17" width="20.42578125" customWidth="1"/>
    <col min="18" max="18" width="27.85546875" bestFit="1" customWidth="1"/>
    <col min="19" max="19" width="12.85546875" customWidth="1"/>
    <col min="20" max="20" width="12.28515625" style="311" customWidth="1"/>
    <col min="21" max="21" width="14.42578125" customWidth="1"/>
    <col min="22" max="22" width="20.140625" customWidth="1"/>
    <col min="24" max="24" width="0" hidden="1" customWidth="1"/>
  </cols>
  <sheetData>
    <row r="1" spans="1:24" x14ac:dyDescent="0.25">
      <c r="A1" s="96" t="s">
        <v>104</v>
      </c>
      <c r="B1" s="96"/>
      <c r="C1" s="66"/>
      <c r="D1" s="273">
        <f>'Project Summary'!Acct_No</f>
        <v>0</v>
      </c>
      <c r="G1" s="307" t="s">
        <v>261</v>
      </c>
      <c r="H1" s="307" t="s">
        <v>493</v>
      </c>
    </row>
    <row r="2" spans="1:24" x14ac:dyDescent="0.25">
      <c r="A2" s="96" t="s">
        <v>111</v>
      </c>
      <c r="B2" s="96"/>
      <c r="C2" s="66"/>
      <c r="D2" s="65">
        <f>SiteAddress</f>
        <v>0</v>
      </c>
      <c r="H2" s="307" t="s">
        <v>494</v>
      </c>
    </row>
    <row r="3" spans="1:24" x14ac:dyDescent="0.25">
      <c r="A3" s="100"/>
      <c r="B3" s="65"/>
      <c r="C3" s="66"/>
      <c r="D3" s="65"/>
      <c r="H3" s="307" t="s">
        <v>495</v>
      </c>
    </row>
    <row r="4" spans="1:24" ht="23.25" x14ac:dyDescent="0.25">
      <c r="A4" s="103" t="s">
        <v>42</v>
      </c>
      <c r="B4" s="65"/>
      <c r="C4" s="66"/>
      <c r="D4" s="65"/>
    </row>
    <row r="5" spans="1:24" x14ac:dyDescent="0.25">
      <c r="A5" s="543" t="s">
        <v>121</v>
      </c>
      <c r="B5" s="543"/>
      <c r="C5" s="66"/>
      <c r="F5" s="99" t="s">
        <v>11</v>
      </c>
    </row>
    <row r="6" spans="1:24" ht="30" x14ac:dyDescent="0.25">
      <c r="A6" s="308" t="s">
        <v>130</v>
      </c>
      <c r="B6" s="309" t="s">
        <v>263</v>
      </c>
      <c r="C6" s="309" t="s">
        <v>496</v>
      </c>
      <c r="D6" s="309" t="s">
        <v>497</v>
      </c>
      <c r="E6" s="309" t="s">
        <v>498</v>
      </c>
      <c r="F6" s="309" t="s">
        <v>136</v>
      </c>
      <c r="G6" s="309" t="s">
        <v>138</v>
      </c>
      <c r="H6" s="325" t="s">
        <v>149</v>
      </c>
      <c r="I6" s="325" t="s">
        <v>499</v>
      </c>
      <c r="J6" s="554" t="s">
        <v>500</v>
      </c>
      <c r="L6" s="308" t="s">
        <v>130</v>
      </c>
      <c r="M6" s="309" t="s">
        <v>263</v>
      </c>
      <c r="N6" s="309" t="s">
        <v>496</v>
      </c>
      <c r="O6" s="309" t="s">
        <v>497</v>
      </c>
      <c r="P6" s="309" t="s">
        <v>498</v>
      </c>
      <c r="Q6" s="309" t="s">
        <v>136</v>
      </c>
      <c r="R6" s="309" t="s">
        <v>138</v>
      </c>
      <c r="S6" s="325" t="s">
        <v>149</v>
      </c>
      <c r="T6" s="325" t="s">
        <v>499</v>
      </c>
      <c r="U6" s="554" t="s">
        <v>500</v>
      </c>
    </row>
    <row r="7" spans="1:24" x14ac:dyDescent="0.25">
      <c r="A7" s="310" t="s">
        <v>501</v>
      </c>
      <c r="B7" s="75">
        <v>1</v>
      </c>
      <c r="C7" s="75">
        <v>100</v>
      </c>
      <c r="D7" s="75">
        <v>0.78</v>
      </c>
      <c r="E7" s="75">
        <v>0.7</v>
      </c>
      <c r="F7" s="75" t="s">
        <v>158</v>
      </c>
      <c r="G7" s="75" t="s">
        <v>189</v>
      </c>
      <c r="H7" s="95">
        <f>B7*C7*8</f>
        <v>800</v>
      </c>
      <c r="I7" s="75"/>
      <c r="J7" s="555"/>
      <c r="L7" s="310" t="s">
        <v>501</v>
      </c>
      <c r="M7" s="75">
        <v>1</v>
      </c>
      <c r="N7" s="75">
        <v>100</v>
      </c>
      <c r="O7" s="75">
        <v>0.78</v>
      </c>
      <c r="P7" s="75">
        <v>0.7</v>
      </c>
      <c r="Q7" s="75" t="s">
        <v>158</v>
      </c>
      <c r="R7" s="75" t="s">
        <v>189</v>
      </c>
      <c r="S7" s="95">
        <f>M7*N7*8</f>
        <v>800</v>
      </c>
      <c r="T7" s="75"/>
      <c r="U7" s="555"/>
      <c r="X7" t="s">
        <v>502</v>
      </c>
    </row>
    <row r="8" spans="1:24" x14ac:dyDescent="0.25">
      <c r="A8" s="315"/>
      <c r="B8" s="316"/>
      <c r="C8" s="316"/>
      <c r="D8" s="316"/>
      <c r="E8" s="316"/>
      <c r="F8" s="70"/>
      <c r="G8" s="317"/>
      <c r="H8" s="323">
        <f>B8*C8*8</f>
        <v>0</v>
      </c>
      <c r="I8" s="311">
        <f>SUM(COUNTIF(A11:J11,"Yes"),COUNTIF(A14:J14,"Yes"))</f>
        <v>0</v>
      </c>
      <c r="J8" s="312"/>
      <c r="L8" s="322"/>
      <c r="M8" s="298"/>
      <c r="N8" s="298"/>
      <c r="O8" s="298"/>
      <c r="P8" s="298"/>
      <c r="Q8" s="70"/>
      <c r="R8" s="317"/>
      <c r="S8" s="324">
        <f>M8*N8*8</f>
        <v>0</v>
      </c>
      <c r="T8" s="311">
        <f>SUM(COUNTIF(L11:U11,"Yes"),COUNTIF(L14:U14,"Yes"))</f>
        <v>0</v>
      </c>
      <c r="U8" s="312"/>
      <c r="X8" t="s">
        <v>503</v>
      </c>
    </row>
    <row r="9" spans="1:24" ht="60" x14ac:dyDescent="0.25">
      <c r="A9" s="313" t="s">
        <v>504</v>
      </c>
      <c r="B9" s="326" t="s">
        <v>505</v>
      </c>
      <c r="C9" s="326" t="s">
        <v>506</v>
      </c>
      <c r="D9" s="326" t="s">
        <v>507</v>
      </c>
      <c r="E9" s="326" t="s">
        <v>508</v>
      </c>
      <c r="F9" s="326" t="s">
        <v>509</v>
      </c>
      <c r="G9" s="326" t="s">
        <v>510</v>
      </c>
      <c r="H9" s="326" t="s">
        <v>511</v>
      </c>
      <c r="I9" s="326" t="s">
        <v>512</v>
      </c>
      <c r="J9" s="439" t="s">
        <v>513</v>
      </c>
      <c r="L9" s="313" t="s">
        <v>504</v>
      </c>
      <c r="M9" s="326" t="s">
        <v>505</v>
      </c>
      <c r="N9" s="326" t="s">
        <v>506</v>
      </c>
      <c r="O9" s="326" t="s">
        <v>507</v>
      </c>
      <c r="P9" s="326" t="s">
        <v>508</v>
      </c>
      <c r="Q9" s="326" t="s">
        <v>509</v>
      </c>
      <c r="R9" s="326" t="s">
        <v>510</v>
      </c>
      <c r="S9" s="326" t="s">
        <v>511</v>
      </c>
      <c r="T9" s="326" t="s">
        <v>512</v>
      </c>
      <c r="U9" s="439" t="s">
        <v>513</v>
      </c>
    </row>
    <row r="10" spans="1:24" x14ac:dyDescent="0.25">
      <c r="A10" s="310" t="s">
        <v>502</v>
      </c>
      <c r="B10" s="75" t="s">
        <v>502</v>
      </c>
      <c r="C10" s="75" t="s">
        <v>502</v>
      </c>
      <c r="D10" s="75" t="s">
        <v>502</v>
      </c>
      <c r="E10" s="75" t="s">
        <v>502</v>
      </c>
      <c r="F10" s="75" t="s">
        <v>502</v>
      </c>
      <c r="G10" s="75" t="s">
        <v>502</v>
      </c>
      <c r="H10" s="75" t="s">
        <v>502</v>
      </c>
      <c r="I10" s="75" t="s">
        <v>502</v>
      </c>
      <c r="J10" s="314" t="s">
        <v>502</v>
      </c>
      <c r="L10" s="310" t="s">
        <v>502</v>
      </c>
      <c r="M10" s="75" t="s">
        <v>502</v>
      </c>
      <c r="N10" s="75" t="s">
        <v>502</v>
      </c>
      <c r="O10" s="75" t="s">
        <v>502</v>
      </c>
      <c r="P10" s="75" t="s">
        <v>502</v>
      </c>
      <c r="Q10" s="75" t="s">
        <v>502</v>
      </c>
      <c r="R10" s="75" t="s">
        <v>502</v>
      </c>
      <c r="S10" s="75" t="s">
        <v>502</v>
      </c>
      <c r="T10" s="75" t="s">
        <v>502</v>
      </c>
      <c r="U10" s="314" t="s">
        <v>502</v>
      </c>
    </row>
    <row r="11" spans="1:24" x14ac:dyDescent="0.25">
      <c r="A11" s="315"/>
      <c r="B11" s="316"/>
      <c r="C11" s="316"/>
      <c r="D11" s="316"/>
      <c r="E11" s="316"/>
      <c r="F11" s="316"/>
      <c r="G11" s="316"/>
      <c r="H11" s="316"/>
      <c r="I11" s="316"/>
      <c r="J11" s="318"/>
      <c r="L11" s="315"/>
      <c r="M11" s="316"/>
      <c r="N11" s="316"/>
      <c r="O11" s="316"/>
      <c r="P11" s="316"/>
      <c r="Q11" s="316"/>
      <c r="R11" s="316"/>
      <c r="S11" s="316"/>
      <c r="T11" s="316"/>
      <c r="U11" s="318"/>
    </row>
    <row r="12" spans="1:24" ht="75" x14ac:dyDescent="0.25">
      <c r="A12" s="313" t="s">
        <v>514</v>
      </c>
      <c r="B12" s="326" t="s">
        <v>515</v>
      </c>
      <c r="C12" s="326" t="s">
        <v>516</v>
      </c>
      <c r="D12" s="326" t="s">
        <v>517</v>
      </c>
      <c r="E12" s="326" t="s">
        <v>518</v>
      </c>
      <c r="F12" s="326" t="s">
        <v>519</v>
      </c>
      <c r="G12" s="326" t="s">
        <v>520</v>
      </c>
      <c r="H12" s="326" t="s">
        <v>521</v>
      </c>
      <c r="I12" s="326" t="s">
        <v>522</v>
      </c>
      <c r="J12" s="439" t="s">
        <v>523</v>
      </c>
      <c r="L12" s="313" t="s">
        <v>514</v>
      </c>
      <c r="M12" s="326" t="s">
        <v>515</v>
      </c>
      <c r="N12" s="326" t="s">
        <v>516</v>
      </c>
      <c r="O12" s="326" t="s">
        <v>517</v>
      </c>
      <c r="P12" s="326" t="s">
        <v>518</v>
      </c>
      <c r="Q12" s="326" t="s">
        <v>519</v>
      </c>
      <c r="R12" s="326" t="s">
        <v>520</v>
      </c>
      <c r="S12" s="326" t="s">
        <v>521</v>
      </c>
      <c r="T12" s="326" t="s">
        <v>522</v>
      </c>
      <c r="U12" s="439" t="s">
        <v>523</v>
      </c>
    </row>
    <row r="13" spans="1:24" x14ac:dyDescent="0.25">
      <c r="A13" s="310" t="s">
        <v>502</v>
      </c>
      <c r="B13" s="75" t="s">
        <v>502</v>
      </c>
      <c r="C13" s="75" t="s">
        <v>502</v>
      </c>
      <c r="D13" s="75" t="s">
        <v>502</v>
      </c>
      <c r="E13" s="75" t="s">
        <v>502</v>
      </c>
      <c r="F13" s="75" t="s">
        <v>502</v>
      </c>
      <c r="G13" s="75" t="s">
        <v>502</v>
      </c>
      <c r="H13" s="75" t="s">
        <v>502</v>
      </c>
      <c r="I13" s="75" t="s">
        <v>502</v>
      </c>
      <c r="J13" s="314" t="s">
        <v>502</v>
      </c>
      <c r="L13" s="310" t="s">
        <v>502</v>
      </c>
      <c r="M13" s="75" t="s">
        <v>502</v>
      </c>
      <c r="N13" s="75" t="s">
        <v>502</v>
      </c>
      <c r="O13" s="75" t="s">
        <v>502</v>
      </c>
      <c r="P13" s="75" t="s">
        <v>502</v>
      </c>
      <c r="Q13" s="75" t="s">
        <v>502</v>
      </c>
      <c r="R13" s="75" t="s">
        <v>502</v>
      </c>
      <c r="S13" s="75" t="s">
        <v>502</v>
      </c>
      <c r="T13" s="75" t="s">
        <v>502</v>
      </c>
      <c r="U13" s="314" t="s">
        <v>502</v>
      </c>
    </row>
    <row r="14" spans="1:24" x14ac:dyDescent="0.25">
      <c r="A14" s="319"/>
      <c r="B14" s="320"/>
      <c r="C14" s="320"/>
      <c r="D14" s="320"/>
      <c r="E14" s="320"/>
      <c r="F14" s="320"/>
      <c r="G14" s="320"/>
      <c r="H14" s="320"/>
      <c r="I14" s="320"/>
      <c r="J14" s="321"/>
      <c r="L14" s="319"/>
      <c r="M14" s="320"/>
      <c r="N14" s="320"/>
      <c r="O14" s="320"/>
      <c r="P14" s="320"/>
      <c r="Q14" s="320"/>
      <c r="R14" s="320"/>
      <c r="S14" s="320"/>
      <c r="T14" s="320"/>
      <c r="U14" s="321"/>
    </row>
    <row r="17" spans="1:21" ht="29.1" customHeight="1" x14ac:dyDescent="0.25">
      <c r="A17" s="308" t="s">
        <v>130</v>
      </c>
      <c r="B17" s="309" t="s">
        <v>263</v>
      </c>
      <c r="C17" s="309" t="s">
        <v>496</v>
      </c>
      <c r="D17" s="309" t="s">
        <v>497</v>
      </c>
      <c r="E17" s="309" t="s">
        <v>498</v>
      </c>
      <c r="F17" s="309" t="s">
        <v>136</v>
      </c>
      <c r="G17" s="309" t="s">
        <v>138</v>
      </c>
      <c r="H17" s="325" t="s">
        <v>149</v>
      </c>
      <c r="I17" s="325" t="s">
        <v>499</v>
      </c>
      <c r="J17" s="554" t="s">
        <v>500</v>
      </c>
      <c r="L17" s="308" t="s">
        <v>130</v>
      </c>
      <c r="M17" s="309" t="s">
        <v>263</v>
      </c>
      <c r="N17" s="309" t="s">
        <v>496</v>
      </c>
      <c r="O17" s="309" t="s">
        <v>497</v>
      </c>
      <c r="P17" s="309" t="s">
        <v>498</v>
      </c>
      <c r="Q17" s="309" t="s">
        <v>136</v>
      </c>
      <c r="R17" s="309" t="s">
        <v>138</v>
      </c>
      <c r="S17" s="325" t="s">
        <v>149</v>
      </c>
      <c r="T17" s="325" t="s">
        <v>499</v>
      </c>
      <c r="U17" s="554" t="s">
        <v>500</v>
      </c>
    </row>
    <row r="18" spans="1:21" x14ac:dyDescent="0.25">
      <c r="A18" s="310" t="s">
        <v>501</v>
      </c>
      <c r="B18" s="75">
        <v>1</v>
      </c>
      <c r="C18" s="75">
        <v>100</v>
      </c>
      <c r="D18" s="75">
        <v>0.78</v>
      </c>
      <c r="E18" s="75">
        <v>0.7</v>
      </c>
      <c r="F18" s="75" t="s">
        <v>158</v>
      </c>
      <c r="G18" s="75" t="s">
        <v>189</v>
      </c>
      <c r="H18" s="95">
        <f>B18*C18*8</f>
        <v>800</v>
      </c>
      <c r="I18" s="75"/>
      <c r="J18" s="555"/>
      <c r="L18" s="310" t="s">
        <v>501</v>
      </c>
      <c r="M18" s="75">
        <v>1</v>
      </c>
      <c r="N18" s="75">
        <v>100</v>
      </c>
      <c r="O18" s="75">
        <v>0.78</v>
      </c>
      <c r="P18" s="75">
        <v>0.7</v>
      </c>
      <c r="Q18" s="75" t="s">
        <v>158</v>
      </c>
      <c r="R18" s="75" t="s">
        <v>189</v>
      </c>
      <c r="S18" s="95">
        <f>M18*N18*8</f>
        <v>800</v>
      </c>
      <c r="T18" s="75"/>
      <c r="U18" s="555"/>
    </row>
    <row r="19" spans="1:21" x14ac:dyDescent="0.25">
      <c r="A19" s="322"/>
      <c r="B19" s="298"/>
      <c r="C19" s="298"/>
      <c r="D19" s="298"/>
      <c r="E19" s="298"/>
      <c r="F19" s="70"/>
      <c r="G19" s="317"/>
      <c r="H19" s="324">
        <f>B19*C19*8</f>
        <v>0</v>
      </c>
      <c r="I19" s="311">
        <f>SUM(COUNTIF(A22:J22,"Yes"),COUNTIF(A25:J25,"Yes"))</f>
        <v>0</v>
      </c>
      <c r="J19" s="312"/>
      <c r="L19" s="322"/>
      <c r="M19" s="298"/>
      <c r="N19" s="298"/>
      <c r="O19" s="298"/>
      <c r="P19" s="298"/>
      <c r="Q19" s="70"/>
      <c r="R19" s="317"/>
      <c r="S19" s="324">
        <f>M19*N19*8</f>
        <v>0</v>
      </c>
      <c r="T19" s="311">
        <f>SUM(COUNTIF(L22:U22,"Yes"),COUNTIF(L25:U25,"Yes"))</f>
        <v>0</v>
      </c>
      <c r="U19" s="312"/>
    </row>
    <row r="20" spans="1:21" ht="60" x14ac:dyDescent="0.25">
      <c r="A20" s="313" t="s">
        <v>504</v>
      </c>
      <c r="B20" s="326" t="s">
        <v>505</v>
      </c>
      <c r="C20" s="326" t="s">
        <v>506</v>
      </c>
      <c r="D20" s="326" t="s">
        <v>507</v>
      </c>
      <c r="E20" s="326" t="s">
        <v>508</v>
      </c>
      <c r="F20" s="326" t="s">
        <v>509</v>
      </c>
      <c r="G20" s="326" t="s">
        <v>510</v>
      </c>
      <c r="H20" s="326" t="s">
        <v>511</v>
      </c>
      <c r="I20" s="326" t="s">
        <v>512</v>
      </c>
      <c r="J20" s="439" t="s">
        <v>513</v>
      </c>
      <c r="L20" s="313" t="s">
        <v>504</v>
      </c>
      <c r="M20" s="326" t="s">
        <v>505</v>
      </c>
      <c r="N20" s="326" t="s">
        <v>506</v>
      </c>
      <c r="O20" s="326" t="s">
        <v>507</v>
      </c>
      <c r="P20" s="326" t="s">
        <v>508</v>
      </c>
      <c r="Q20" s="326" t="s">
        <v>509</v>
      </c>
      <c r="R20" s="326" t="s">
        <v>510</v>
      </c>
      <c r="S20" s="326" t="s">
        <v>511</v>
      </c>
      <c r="T20" s="326" t="s">
        <v>512</v>
      </c>
      <c r="U20" s="439" t="s">
        <v>513</v>
      </c>
    </row>
    <row r="21" spans="1:21" x14ac:dyDescent="0.25">
      <c r="A21" s="310" t="s">
        <v>502</v>
      </c>
      <c r="B21" s="75" t="s">
        <v>502</v>
      </c>
      <c r="C21" s="75" t="s">
        <v>502</v>
      </c>
      <c r="D21" s="75" t="s">
        <v>502</v>
      </c>
      <c r="E21" s="75" t="s">
        <v>502</v>
      </c>
      <c r="F21" s="75" t="s">
        <v>502</v>
      </c>
      <c r="G21" s="75" t="s">
        <v>502</v>
      </c>
      <c r="H21" s="75" t="s">
        <v>502</v>
      </c>
      <c r="I21" s="75" t="s">
        <v>502</v>
      </c>
      <c r="J21" s="314" t="s">
        <v>502</v>
      </c>
      <c r="L21" s="310" t="s">
        <v>502</v>
      </c>
      <c r="M21" s="75" t="s">
        <v>502</v>
      </c>
      <c r="N21" s="75" t="s">
        <v>502</v>
      </c>
      <c r="O21" s="75" t="s">
        <v>502</v>
      </c>
      <c r="P21" s="75" t="s">
        <v>502</v>
      </c>
      <c r="Q21" s="75" t="s">
        <v>502</v>
      </c>
      <c r="R21" s="75" t="s">
        <v>502</v>
      </c>
      <c r="S21" s="75" t="s">
        <v>502</v>
      </c>
      <c r="T21" s="75" t="s">
        <v>502</v>
      </c>
      <c r="U21" s="314" t="s">
        <v>502</v>
      </c>
    </row>
    <row r="22" spans="1:21" x14ac:dyDescent="0.25">
      <c r="A22" s="319"/>
      <c r="B22" s="320"/>
      <c r="C22" s="320"/>
      <c r="D22" s="320"/>
      <c r="E22" s="320"/>
      <c r="F22" s="320"/>
      <c r="G22" s="320"/>
      <c r="H22" s="320"/>
      <c r="I22" s="320"/>
      <c r="J22" s="321"/>
      <c r="L22" s="315"/>
      <c r="M22" s="316"/>
      <c r="N22" s="316"/>
      <c r="O22" s="316"/>
      <c r="P22" s="316"/>
      <c r="Q22" s="316"/>
      <c r="R22" s="316"/>
      <c r="S22" s="316"/>
      <c r="T22" s="316"/>
      <c r="U22" s="318"/>
    </row>
    <row r="23" spans="1:21" ht="75" x14ac:dyDescent="0.25">
      <c r="A23" s="313" t="s">
        <v>514</v>
      </c>
      <c r="B23" s="326" t="s">
        <v>515</v>
      </c>
      <c r="C23" s="326" t="s">
        <v>516</v>
      </c>
      <c r="D23" s="326" t="s">
        <v>517</v>
      </c>
      <c r="E23" s="326" t="s">
        <v>518</v>
      </c>
      <c r="F23" s="326" t="s">
        <v>519</v>
      </c>
      <c r="G23" s="326" t="s">
        <v>520</v>
      </c>
      <c r="H23" s="326" t="s">
        <v>521</v>
      </c>
      <c r="I23" s="326" t="s">
        <v>522</v>
      </c>
      <c r="J23" s="439" t="s">
        <v>523</v>
      </c>
      <c r="L23" s="313" t="s">
        <v>514</v>
      </c>
      <c r="M23" s="326" t="s">
        <v>515</v>
      </c>
      <c r="N23" s="326" t="s">
        <v>516</v>
      </c>
      <c r="O23" s="326" t="s">
        <v>517</v>
      </c>
      <c r="P23" s="326" t="s">
        <v>518</v>
      </c>
      <c r="Q23" s="326" t="s">
        <v>519</v>
      </c>
      <c r="R23" s="326" t="s">
        <v>520</v>
      </c>
      <c r="S23" s="326" t="s">
        <v>521</v>
      </c>
      <c r="T23" s="326" t="s">
        <v>522</v>
      </c>
      <c r="U23" s="439" t="s">
        <v>523</v>
      </c>
    </row>
    <row r="24" spans="1:21" x14ac:dyDescent="0.25">
      <c r="A24" s="310" t="s">
        <v>502</v>
      </c>
      <c r="B24" s="75" t="s">
        <v>502</v>
      </c>
      <c r="C24" s="75" t="s">
        <v>502</v>
      </c>
      <c r="D24" s="75" t="s">
        <v>502</v>
      </c>
      <c r="E24" s="75" t="s">
        <v>502</v>
      </c>
      <c r="F24" s="75" t="s">
        <v>502</v>
      </c>
      <c r="G24" s="75" t="s">
        <v>502</v>
      </c>
      <c r="H24" s="75" t="s">
        <v>502</v>
      </c>
      <c r="I24" s="75" t="s">
        <v>502</v>
      </c>
      <c r="J24" s="314" t="s">
        <v>502</v>
      </c>
      <c r="L24" s="310" t="s">
        <v>502</v>
      </c>
      <c r="M24" s="75" t="s">
        <v>502</v>
      </c>
      <c r="N24" s="75" t="s">
        <v>502</v>
      </c>
      <c r="O24" s="75" t="s">
        <v>502</v>
      </c>
      <c r="P24" s="75" t="s">
        <v>502</v>
      </c>
      <c r="Q24" s="75" t="s">
        <v>502</v>
      </c>
      <c r="R24" s="75" t="s">
        <v>502</v>
      </c>
      <c r="S24" s="75" t="s">
        <v>502</v>
      </c>
      <c r="T24" s="75" t="s">
        <v>502</v>
      </c>
      <c r="U24" s="314" t="s">
        <v>502</v>
      </c>
    </row>
    <row r="25" spans="1:21" x14ac:dyDescent="0.25">
      <c r="A25" s="319"/>
      <c r="B25" s="320"/>
      <c r="C25" s="320"/>
      <c r="D25" s="320"/>
      <c r="E25" s="320"/>
      <c r="F25" s="320"/>
      <c r="G25" s="320"/>
      <c r="H25" s="320"/>
      <c r="I25" s="320"/>
      <c r="J25" s="321"/>
      <c r="L25" s="319"/>
      <c r="M25" s="320"/>
      <c r="N25" s="320"/>
      <c r="O25" s="320"/>
      <c r="P25" s="320"/>
      <c r="Q25" s="320"/>
      <c r="R25" s="320"/>
      <c r="S25" s="320"/>
      <c r="T25" s="320"/>
      <c r="U25" s="321"/>
    </row>
    <row r="28" spans="1:21" ht="29.1" customHeight="1" x14ac:dyDescent="0.25">
      <c r="A28" s="308" t="s">
        <v>130</v>
      </c>
      <c r="B28" s="309" t="s">
        <v>263</v>
      </c>
      <c r="C28" s="309" t="s">
        <v>496</v>
      </c>
      <c r="D28" s="309" t="s">
        <v>497</v>
      </c>
      <c r="E28" s="309" t="s">
        <v>498</v>
      </c>
      <c r="F28" s="309" t="s">
        <v>136</v>
      </c>
      <c r="G28" s="309" t="s">
        <v>138</v>
      </c>
      <c r="H28" s="325" t="s">
        <v>149</v>
      </c>
      <c r="I28" s="325" t="s">
        <v>499</v>
      </c>
      <c r="J28" s="554" t="s">
        <v>500</v>
      </c>
      <c r="L28" s="308" t="s">
        <v>130</v>
      </c>
      <c r="M28" s="309" t="s">
        <v>263</v>
      </c>
      <c r="N28" s="309" t="s">
        <v>496</v>
      </c>
      <c r="O28" s="309" t="s">
        <v>497</v>
      </c>
      <c r="P28" s="309" t="s">
        <v>498</v>
      </c>
      <c r="Q28" s="309" t="s">
        <v>136</v>
      </c>
      <c r="R28" s="309" t="s">
        <v>138</v>
      </c>
      <c r="S28" s="325" t="s">
        <v>149</v>
      </c>
      <c r="T28" s="325" t="s">
        <v>499</v>
      </c>
      <c r="U28" s="554" t="s">
        <v>500</v>
      </c>
    </row>
    <row r="29" spans="1:21" x14ac:dyDescent="0.25">
      <c r="A29" s="310" t="s">
        <v>501</v>
      </c>
      <c r="B29" s="75">
        <v>1</v>
      </c>
      <c r="C29" s="75">
        <v>100</v>
      </c>
      <c r="D29" s="75">
        <v>0.78</v>
      </c>
      <c r="E29" s="75">
        <v>0.7</v>
      </c>
      <c r="F29" s="75" t="s">
        <v>158</v>
      </c>
      <c r="G29" s="75" t="s">
        <v>189</v>
      </c>
      <c r="H29" s="95">
        <f>B29*C29*8</f>
        <v>800</v>
      </c>
      <c r="I29" s="75"/>
      <c r="J29" s="555"/>
      <c r="L29" s="310" t="s">
        <v>501</v>
      </c>
      <c r="M29" s="75">
        <v>1</v>
      </c>
      <c r="N29" s="75">
        <v>100</v>
      </c>
      <c r="O29" s="75">
        <v>0.78</v>
      </c>
      <c r="P29" s="75">
        <v>0.7</v>
      </c>
      <c r="Q29" s="75" t="s">
        <v>158</v>
      </c>
      <c r="R29" s="75" t="s">
        <v>189</v>
      </c>
      <c r="S29" s="95">
        <f>M29*N29*8</f>
        <v>800</v>
      </c>
      <c r="T29" s="75"/>
      <c r="U29" s="555"/>
    </row>
    <row r="30" spans="1:21" x14ac:dyDescent="0.25">
      <c r="A30" s="322"/>
      <c r="B30" s="298"/>
      <c r="C30" s="298"/>
      <c r="D30" s="298"/>
      <c r="E30" s="298"/>
      <c r="F30" s="70"/>
      <c r="G30" s="317"/>
      <c r="H30" s="324">
        <f>B30*C30*8</f>
        <v>0</v>
      </c>
      <c r="I30" s="311">
        <f>SUM(COUNTIF(A33:J33,"Yes"),COUNTIF(A36:J36,"Yes"))</f>
        <v>0</v>
      </c>
      <c r="J30" s="312"/>
      <c r="L30" s="322"/>
      <c r="M30" s="298"/>
      <c r="N30" s="298"/>
      <c r="O30" s="298"/>
      <c r="P30" s="298"/>
      <c r="Q30" s="70"/>
      <c r="R30" s="317"/>
      <c r="S30" s="324">
        <f>M30*N30*8</f>
        <v>0</v>
      </c>
      <c r="T30" s="311">
        <f>SUM(COUNTIF(L33:U33,"Yes"),COUNTIF(L36:U36,"Yes"))</f>
        <v>0</v>
      </c>
      <c r="U30" s="312"/>
    </row>
    <row r="31" spans="1:21" ht="60" x14ac:dyDescent="0.25">
      <c r="A31" s="313" t="s">
        <v>504</v>
      </c>
      <c r="B31" s="326" t="s">
        <v>505</v>
      </c>
      <c r="C31" s="326" t="s">
        <v>506</v>
      </c>
      <c r="D31" s="326" t="s">
        <v>507</v>
      </c>
      <c r="E31" s="326" t="s">
        <v>508</v>
      </c>
      <c r="F31" s="326" t="s">
        <v>509</v>
      </c>
      <c r="G31" s="326" t="s">
        <v>510</v>
      </c>
      <c r="H31" s="326" t="s">
        <v>511</v>
      </c>
      <c r="I31" s="326" t="s">
        <v>512</v>
      </c>
      <c r="J31" s="439" t="s">
        <v>513</v>
      </c>
      <c r="L31" s="313" t="s">
        <v>504</v>
      </c>
      <c r="M31" s="326" t="s">
        <v>505</v>
      </c>
      <c r="N31" s="326" t="s">
        <v>506</v>
      </c>
      <c r="O31" s="326" t="s">
        <v>507</v>
      </c>
      <c r="P31" s="326" t="s">
        <v>508</v>
      </c>
      <c r="Q31" s="326" t="s">
        <v>509</v>
      </c>
      <c r="R31" s="326" t="s">
        <v>510</v>
      </c>
      <c r="S31" s="326" t="s">
        <v>511</v>
      </c>
      <c r="T31" s="326" t="s">
        <v>512</v>
      </c>
      <c r="U31" s="439" t="s">
        <v>513</v>
      </c>
    </row>
    <row r="32" spans="1:21" x14ac:dyDescent="0.25">
      <c r="A32" s="310" t="s">
        <v>502</v>
      </c>
      <c r="B32" s="75" t="s">
        <v>502</v>
      </c>
      <c r="C32" s="75" t="s">
        <v>502</v>
      </c>
      <c r="D32" s="75" t="s">
        <v>502</v>
      </c>
      <c r="E32" s="75" t="s">
        <v>502</v>
      </c>
      <c r="F32" s="75" t="s">
        <v>502</v>
      </c>
      <c r="G32" s="75" t="s">
        <v>502</v>
      </c>
      <c r="H32" s="75" t="s">
        <v>502</v>
      </c>
      <c r="I32" s="75" t="s">
        <v>502</v>
      </c>
      <c r="J32" s="314" t="s">
        <v>502</v>
      </c>
      <c r="L32" s="310" t="s">
        <v>502</v>
      </c>
      <c r="M32" s="75" t="s">
        <v>502</v>
      </c>
      <c r="N32" s="75" t="s">
        <v>502</v>
      </c>
      <c r="O32" s="75" t="s">
        <v>502</v>
      </c>
      <c r="P32" s="75" t="s">
        <v>502</v>
      </c>
      <c r="Q32" s="75" t="s">
        <v>502</v>
      </c>
      <c r="R32" s="75" t="s">
        <v>502</v>
      </c>
      <c r="S32" s="75" t="s">
        <v>502</v>
      </c>
      <c r="T32" s="75" t="s">
        <v>502</v>
      </c>
      <c r="U32" s="314" t="s">
        <v>502</v>
      </c>
    </row>
    <row r="33" spans="1:21" x14ac:dyDescent="0.25">
      <c r="A33" s="319"/>
      <c r="B33" s="320"/>
      <c r="C33" s="320"/>
      <c r="D33" s="320"/>
      <c r="E33" s="320"/>
      <c r="F33" s="320"/>
      <c r="G33" s="320"/>
      <c r="H33" s="320"/>
      <c r="I33" s="320"/>
      <c r="J33" s="321"/>
      <c r="L33" s="315"/>
      <c r="M33" s="316"/>
      <c r="N33" s="316"/>
      <c r="O33" s="316"/>
      <c r="P33" s="316"/>
      <c r="Q33" s="316"/>
      <c r="R33" s="316"/>
      <c r="S33" s="316"/>
      <c r="T33" s="316"/>
      <c r="U33" s="318"/>
    </row>
    <row r="34" spans="1:21" ht="75" x14ac:dyDescent="0.25">
      <c r="A34" s="313" t="s">
        <v>514</v>
      </c>
      <c r="B34" s="326" t="s">
        <v>515</v>
      </c>
      <c r="C34" s="326" t="s">
        <v>516</v>
      </c>
      <c r="D34" s="326" t="s">
        <v>517</v>
      </c>
      <c r="E34" s="326" t="s">
        <v>518</v>
      </c>
      <c r="F34" s="326" t="s">
        <v>519</v>
      </c>
      <c r="G34" s="326" t="s">
        <v>520</v>
      </c>
      <c r="H34" s="326" t="s">
        <v>521</v>
      </c>
      <c r="I34" s="326" t="s">
        <v>522</v>
      </c>
      <c r="J34" s="439" t="s">
        <v>523</v>
      </c>
      <c r="L34" s="313" t="s">
        <v>514</v>
      </c>
      <c r="M34" s="326" t="s">
        <v>515</v>
      </c>
      <c r="N34" s="326" t="s">
        <v>516</v>
      </c>
      <c r="O34" s="326" t="s">
        <v>517</v>
      </c>
      <c r="P34" s="326" t="s">
        <v>518</v>
      </c>
      <c r="Q34" s="326" t="s">
        <v>519</v>
      </c>
      <c r="R34" s="326" t="s">
        <v>520</v>
      </c>
      <c r="S34" s="326" t="s">
        <v>521</v>
      </c>
      <c r="T34" s="326" t="s">
        <v>522</v>
      </c>
      <c r="U34" s="439" t="s">
        <v>523</v>
      </c>
    </row>
    <row r="35" spans="1:21" x14ac:dyDescent="0.25">
      <c r="A35" s="310" t="s">
        <v>502</v>
      </c>
      <c r="B35" s="75" t="s">
        <v>502</v>
      </c>
      <c r="C35" s="75" t="s">
        <v>502</v>
      </c>
      <c r="D35" s="75" t="s">
        <v>502</v>
      </c>
      <c r="E35" s="75" t="s">
        <v>502</v>
      </c>
      <c r="F35" s="75" t="s">
        <v>502</v>
      </c>
      <c r="G35" s="75" t="s">
        <v>502</v>
      </c>
      <c r="H35" s="75" t="s">
        <v>502</v>
      </c>
      <c r="I35" s="75" t="s">
        <v>502</v>
      </c>
      <c r="J35" s="314" t="s">
        <v>502</v>
      </c>
      <c r="L35" s="310" t="s">
        <v>502</v>
      </c>
      <c r="M35" s="75" t="s">
        <v>502</v>
      </c>
      <c r="N35" s="75" t="s">
        <v>502</v>
      </c>
      <c r="O35" s="75" t="s">
        <v>502</v>
      </c>
      <c r="P35" s="75" t="s">
        <v>502</v>
      </c>
      <c r="Q35" s="75" t="s">
        <v>502</v>
      </c>
      <c r="R35" s="75" t="s">
        <v>502</v>
      </c>
      <c r="S35" s="75" t="s">
        <v>502</v>
      </c>
      <c r="T35" s="75" t="s">
        <v>502</v>
      </c>
      <c r="U35" s="314" t="s">
        <v>502</v>
      </c>
    </row>
    <row r="36" spans="1:21" x14ac:dyDescent="0.25">
      <c r="A36" s="319"/>
      <c r="B36" s="320"/>
      <c r="C36" s="320"/>
      <c r="D36" s="320"/>
      <c r="E36" s="320"/>
      <c r="F36" s="320"/>
      <c r="G36" s="320"/>
      <c r="H36" s="320"/>
      <c r="I36" s="320"/>
      <c r="J36" s="321"/>
      <c r="L36" s="319"/>
      <c r="M36" s="320"/>
      <c r="N36" s="320"/>
      <c r="O36" s="320"/>
      <c r="P36" s="320"/>
      <c r="Q36" s="320"/>
      <c r="R36" s="320"/>
      <c r="S36" s="320"/>
      <c r="T36" s="320"/>
      <c r="U36" s="321"/>
    </row>
  </sheetData>
  <sheetProtection algorithmName="SHA-512" hashValue="1evMnvzMEQg/61Zr3nu/UpneYCoa5PVWJsJS87aJZKg9epxJsSb/OrnaZfppoab7vVte89A0azFcbMCZCuuttg==" saltValue="DV/UFPmwEQFCrDK7rMdEtA==" spinCount="100000" sheet="1" selectLockedCells="1"/>
  <mergeCells count="7">
    <mergeCell ref="J28:J29"/>
    <mergeCell ref="U28:U29"/>
    <mergeCell ref="A5:B5"/>
    <mergeCell ref="J6:J7"/>
    <mergeCell ref="U6:U7"/>
    <mergeCell ref="J17:J18"/>
    <mergeCell ref="U17:U18"/>
  </mergeCells>
  <conditionalFormatting sqref="A7 I7">
    <cfRule type="containsErrors" dxfId="168" priority="125">
      <formula>ISERROR(A7)</formula>
    </cfRule>
  </conditionalFormatting>
  <conditionalFormatting sqref="C5">
    <cfRule type="containsErrors" dxfId="167" priority="124">
      <formula>ISERROR(C5)</formula>
    </cfRule>
  </conditionalFormatting>
  <conditionalFormatting sqref="B7:E7 H7">
    <cfRule type="containsErrors" dxfId="166" priority="123">
      <formula>ISERROR(B7)</formula>
    </cfRule>
  </conditionalFormatting>
  <conditionalFormatting sqref="F8">
    <cfRule type="expression" dxfId="165" priority="106">
      <formula>X8="Error"</formula>
    </cfRule>
    <cfRule type="expression" dxfId="164" priority="107">
      <formula>AND(XFB8&gt;"",F8="")</formula>
    </cfRule>
  </conditionalFormatting>
  <conditionalFormatting sqref="F7">
    <cfRule type="containsErrors" dxfId="163" priority="105">
      <formula>ISERROR(F7)</formula>
    </cfRule>
  </conditionalFormatting>
  <conditionalFormatting sqref="G7">
    <cfRule type="containsErrors" dxfId="162" priority="103">
      <formula>ISERROR(G7)</formula>
    </cfRule>
  </conditionalFormatting>
  <conditionalFormatting sqref="A10:J10">
    <cfRule type="containsErrors" dxfId="161" priority="102">
      <formula>ISERROR(A10)</formula>
    </cfRule>
  </conditionalFormatting>
  <conditionalFormatting sqref="J13">
    <cfRule type="containsErrors" dxfId="160" priority="101">
      <formula>ISERROR(J13)</formula>
    </cfRule>
  </conditionalFormatting>
  <conditionalFormatting sqref="I13">
    <cfRule type="containsErrors" dxfId="159" priority="100">
      <formula>ISERROR(I13)</formula>
    </cfRule>
  </conditionalFormatting>
  <conditionalFormatting sqref="H13">
    <cfRule type="containsErrors" dxfId="158" priority="99">
      <formula>ISERROR(H13)</formula>
    </cfRule>
  </conditionalFormatting>
  <conditionalFormatting sqref="G13">
    <cfRule type="containsErrors" dxfId="157" priority="98">
      <formula>ISERROR(G13)</formula>
    </cfRule>
  </conditionalFormatting>
  <conditionalFormatting sqref="F13">
    <cfRule type="containsErrors" dxfId="156" priority="97">
      <formula>ISERROR(F13)</formula>
    </cfRule>
  </conditionalFormatting>
  <conditionalFormatting sqref="E13">
    <cfRule type="containsErrors" dxfId="155" priority="96">
      <formula>ISERROR(E13)</formula>
    </cfRule>
  </conditionalFormatting>
  <conditionalFormatting sqref="D13">
    <cfRule type="containsErrors" dxfId="154" priority="95">
      <formula>ISERROR(D13)</formula>
    </cfRule>
  </conditionalFormatting>
  <conditionalFormatting sqref="C13">
    <cfRule type="containsErrors" dxfId="153" priority="94">
      <formula>ISERROR(C13)</formula>
    </cfRule>
  </conditionalFormatting>
  <conditionalFormatting sqref="B13">
    <cfRule type="containsErrors" dxfId="152" priority="93">
      <formula>ISERROR(B13)</formula>
    </cfRule>
  </conditionalFormatting>
  <conditionalFormatting sqref="A13">
    <cfRule type="containsErrors" dxfId="151" priority="92">
      <formula>ISERROR(A13)</formula>
    </cfRule>
  </conditionalFormatting>
  <conditionalFormatting sqref="G8">
    <cfRule type="containsErrors" dxfId="150" priority="91">
      <formula>ISERROR(G8)</formula>
    </cfRule>
  </conditionalFormatting>
  <conditionalFormatting sqref="F19">
    <cfRule type="expression" dxfId="149" priority="89">
      <formula>X19="Error"</formula>
    </cfRule>
    <cfRule type="expression" dxfId="148" priority="90">
      <formula>AND(XFB19&gt;"",F19="")</formula>
    </cfRule>
  </conditionalFormatting>
  <conditionalFormatting sqref="F30">
    <cfRule type="expression" dxfId="147" priority="87">
      <formula>X30="Error"</formula>
    </cfRule>
    <cfRule type="expression" dxfId="146" priority="88">
      <formula>AND(XFB30&gt;"",F30="")</formula>
    </cfRule>
  </conditionalFormatting>
  <conditionalFormatting sqref="Q30">
    <cfRule type="expression" dxfId="145" priority="85">
      <formula>AI30="Error"</formula>
    </cfRule>
    <cfRule type="expression" dxfId="144" priority="86">
      <formula>AND(I30&gt;"",Q30="")</formula>
    </cfRule>
  </conditionalFormatting>
  <conditionalFormatting sqref="Q19">
    <cfRule type="expression" dxfId="143" priority="83">
      <formula>AI19="Error"</formula>
    </cfRule>
    <cfRule type="expression" dxfId="142" priority="84">
      <formula>AND(I19&gt;"",Q19="")</formula>
    </cfRule>
  </conditionalFormatting>
  <conditionalFormatting sqref="Q8">
    <cfRule type="expression" dxfId="141" priority="81">
      <formula>AI8="Error"</formula>
    </cfRule>
    <cfRule type="expression" dxfId="140" priority="82">
      <formula>AND(I8&gt;"",Q8="")</formula>
    </cfRule>
  </conditionalFormatting>
  <conditionalFormatting sqref="G19">
    <cfRule type="containsErrors" dxfId="139" priority="80">
      <formula>ISERROR(G19)</formula>
    </cfRule>
  </conditionalFormatting>
  <conditionalFormatting sqref="G30">
    <cfRule type="containsErrors" dxfId="138" priority="79">
      <formula>ISERROR(G30)</formula>
    </cfRule>
  </conditionalFormatting>
  <conditionalFormatting sqref="R30">
    <cfRule type="containsErrors" dxfId="137" priority="78">
      <formula>ISERROR(R30)</formula>
    </cfRule>
  </conditionalFormatting>
  <conditionalFormatting sqref="R19">
    <cfRule type="containsErrors" dxfId="136" priority="77">
      <formula>ISERROR(R19)</formula>
    </cfRule>
  </conditionalFormatting>
  <conditionalFormatting sqref="R8">
    <cfRule type="containsErrors" dxfId="135" priority="76">
      <formula>ISERROR(R8)</formula>
    </cfRule>
  </conditionalFormatting>
  <conditionalFormatting sqref="A18 I18">
    <cfRule type="containsErrors" dxfId="134" priority="75">
      <formula>ISERROR(A18)</formula>
    </cfRule>
  </conditionalFormatting>
  <conditionalFormatting sqref="B18:E18 H18">
    <cfRule type="containsErrors" dxfId="133" priority="74">
      <formula>ISERROR(B18)</formula>
    </cfRule>
  </conditionalFormatting>
  <conditionalFormatting sqref="F18">
    <cfRule type="containsErrors" dxfId="132" priority="73">
      <formula>ISERROR(F18)</formula>
    </cfRule>
  </conditionalFormatting>
  <conditionalFormatting sqref="G18">
    <cfRule type="containsErrors" dxfId="131" priority="72">
      <formula>ISERROR(G18)</formula>
    </cfRule>
  </conditionalFormatting>
  <conditionalFormatting sqref="A21:J21">
    <cfRule type="containsErrors" dxfId="130" priority="71">
      <formula>ISERROR(A21)</formula>
    </cfRule>
  </conditionalFormatting>
  <conditionalFormatting sqref="J24">
    <cfRule type="containsErrors" dxfId="129" priority="70">
      <formula>ISERROR(J24)</formula>
    </cfRule>
  </conditionalFormatting>
  <conditionalFormatting sqref="I24">
    <cfRule type="containsErrors" dxfId="128" priority="69">
      <formula>ISERROR(I24)</formula>
    </cfRule>
  </conditionalFormatting>
  <conditionalFormatting sqref="H24">
    <cfRule type="containsErrors" dxfId="127" priority="68">
      <formula>ISERROR(H24)</formula>
    </cfRule>
  </conditionalFormatting>
  <conditionalFormatting sqref="G24">
    <cfRule type="containsErrors" dxfId="126" priority="67">
      <formula>ISERROR(G24)</formula>
    </cfRule>
  </conditionalFormatting>
  <conditionalFormatting sqref="F24">
    <cfRule type="containsErrors" dxfId="125" priority="66">
      <formula>ISERROR(F24)</formula>
    </cfRule>
  </conditionalFormatting>
  <conditionalFormatting sqref="E24">
    <cfRule type="containsErrors" dxfId="124" priority="65">
      <formula>ISERROR(E24)</formula>
    </cfRule>
  </conditionalFormatting>
  <conditionalFormatting sqref="D24">
    <cfRule type="containsErrors" dxfId="123" priority="64">
      <formula>ISERROR(D24)</formula>
    </cfRule>
  </conditionalFormatting>
  <conditionalFormatting sqref="C24">
    <cfRule type="containsErrors" dxfId="122" priority="63">
      <formula>ISERROR(C24)</formula>
    </cfRule>
  </conditionalFormatting>
  <conditionalFormatting sqref="B24">
    <cfRule type="containsErrors" dxfId="121" priority="62">
      <formula>ISERROR(B24)</formula>
    </cfRule>
  </conditionalFormatting>
  <conditionalFormatting sqref="A24">
    <cfRule type="containsErrors" dxfId="120" priority="61">
      <formula>ISERROR(A24)</formula>
    </cfRule>
  </conditionalFormatting>
  <conditionalFormatting sqref="A29 I29">
    <cfRule type="containsErrors" dxfId="119" priority="60">
      <formula>ISERROR(A29)</formula>
    </cfRule>
  </conditionalFormatting>
  <conditionalFormatting sqref="B29:E29 H29">
    <cfRule type="containsErrors" dxfId="118" priority="59">
      <formula>ISERROR(B29)</formula>
    </cfRule>
  </conditionalFormatting>
  <conditionalFormatting sqref="F29">
    <cfRule type="containsErrors" dxfId="117" priority="58">
      <formula>ISERROR(F29)</formula>
    </cfRule>
  </conditionalFormatting>
  <conditionalFormatting sqref="G29">
    <cfRule type="containsErrors" dxfId="116" priority="57">
      <formula>ISERROR(G29)</formula>
    </cfRule>
  </conditionalFormatting>
  <conditionalFormatting sqref="A32:J32">
    <cfRule type="containsErrors" dxfId="115" priority="56">
      <formula>ISERROR(A32)</formula>
    </cfRule>
  </conditionalFormatting>
  <conditionalFormatting sqref="J35">
    <cfRule type="containsErrors" dxfId="114" priority="55">
      <formula>ISERROR(J35)</formula>
    </cfRule>
  </conditionalFormatting>
  <conditionalFormatting sqref="I35">
    <cfRule type="containsErrors" dxfId="113" priority="54">
      <formula>ISERROR(I35)</formula>
    </cfRule>
  </conditionalFormatting>
  <conditionalFormatting sqref="H35">
    <cfRule type="containsErrors" dxfId="112" priority="53">
      <formula>ISERROR(H35)</formula>
    </cfRule>
  </conditionalFormatting>
  <conditionalFormatting sqref="G35">
    <cfRule type="containsErrors" dxfId="111" priority="52">
      <formula>ISERROR(G35)</formula>
    </cfRule>
  </conditionalFormatting>
  <conditionalFormatting sqref="F35">
    <cfRule type="containsErrors" dxfId="110" priority="51">
      <formula>ISERROR(F35)</formula>
    </cfRule>
  </conditionalFormatting>
  <conditionalFormatting sqref="E35">
    <cfRule type="containsErrors" dxfId="109" priority="50">
      <formula>ISERROR(E35)</formula>
    </cfRule>
  </conditionalFormatting>
  <conditionalFormatting sqref="D35">
    <cfRule type="containsErrors" dxfId="108" priority="49">
      <formula>ISERROR(D35)</formula>
    </cfRule>
  </conditionalFormatting>
  <conditionalFormatting sqref="C35">
    <cfRule type="containsErrors" dxfId="107" priority="48">
      <formula>ISERROR(C35)</formula>
    </cfRule>
  </conditionalFormatting>
  <conditionalFormatting sqref="B35">
    <cfRule type="containsErrors" dxfId="106" priority="47">
      <formula>ISERROR(B35)</formula>
    </cfRule>
  </conditionalFormatting>
  <conditionalFormatting sqref="A35">
    <cfRule type="containsErrors" dxfId="105" priority="46">
      <formula>ISERROR(A35)</formula>
    </cfRule>
  </conditionalFormatting>
  <conditionalFormatting sqref="U13">
    <cfRule type="containsErrors" dxfId="104" priority="45">
      <formula>ISERROR(U13)</formula>
    </cfRule>
  </conditionalFormatting>
  <conditionalFormatting sqref="T13">
    <cfRule type="containsErrors" dxfId="103" priority="44">
      <formula>ISERROR(T13)</formula>
    </cfRule>
  </conditionalFormatting>
  <conditionalFormatting sqref="S13">
    <cfRule type="containsErrors" dxfId="102" priority="43">
      <formula>ISERROR(S13)</formula>
    </cfRule>
  </conditionalFormatting>
  <conditionalFormatting sqref="R13">
    <cfRule type="containsErrors" dxfId="101" priority="42">
      <formula>ISERROR(R13)</formula>
    </cfRule>
  </conditionalFormatting>
  <conditionalFormatting sqref="Q13">
    <cfRule type="containsErrors" dxfId="100" priority="41">
      <formula>ISERROR(Q13)</formula>
    </cfRule>
  </conditionalFormatting>
  <conditionalFormatting sqref="P13">
    <cfRule type="containsErrors" dxfId="99" priority="40">
      <formula>ISERROR(P13)</formula>
    </cfRule>
  </conditionalFormatting>
  <conditionalFormatting sqref="O13">
    <cfRule type="containsErrors" dxfId="98" priority="39">
      <formula>ISERROR(O13)</formula>
    </cfRule>
  </conditionalFormatting>
  <conditionalFormatting sqref="N13">
    <cfRule type="containsErrors" dxfId="97" priority="38">
      <formula>ISERROR(N13)</formula>
    </cfRule>
  </conditionalFormatting>
  <conditionalFormatting sqref="M13">
    <cfRule type="containsErrors" dxfId="96" priority="37">
      <formula>ISERROR(M13)</formula>
    </cfRule>
  </conditionalFormatting>
  <conditionalFormatting sqref="L13">
    <cfRule type="containsErrors" dxfId="95" priority="36">
      <formula>ISERROR(L13)</formula>
    </cfRule>
  </conditionalFormatting>
  <conditionalFormatting sqref="U24">
    <cfRule type="containsErrors" dxfId="94" priority="35">
      <formula>ISERROR(U24)</formula>
    </cfRule>
  </conditionalFormatting>
  <conditionalFormatting sqref="T24">
    <cfRule type="containsErrors" dxfId="93" priority="34">
      <formula>ISERROR(T24)</formula>
    </cfRule>
  </conditionalFormatting>
  <conditionalFormatting sqref="S24">
    <cfRule type="containsErrors" dxfId="92" priority="33">
      <formula>ISERROR(S24)</formula>
    </cfRule>
  </conditionalFormatting>
  <conditionalFormatting sqref="R24">
    <cfRule type="containsErrors" dxfId="91" priority="32">
      <formula>ISERROR(R24)</formula>
    </cfRule>
  </conditionalFormatting>
  <conditionalFormatting sqref="Q24">
    <cfRule type="containsErrors" dxfId="90" priority="31">
      <formula>ISERROR(Q24)</formula>
    </cfRule>
  </conditionalFormatting>
  <conditionalFormatting sqref="P24">
    <cfRule type="containsErrors" dxfId="89" priority="30">
      <formula>ISERROR(P24)</formula>
    </cfRule>
  </conditionalFormatting>
  <conditionalFormatting sqref="O24">
    <cfRule type="containsErrors" dxfId="88" priority="29">
      <formula>ISERROR(O24)</formula>
    </cfRule>
  </conditionalFormatting>
  <conditionalFormatting sqref="N24">
    <cfRule type="containsErrors" dxfId="87" priority="28">
      <formula>ISERROR(N24)</formula>
    </cfRule>
  </conditionalFormatting>
  <conditionalFormatting sqref="M24">
    <cfRule type="containsErrors" dxfId="86" priority="27">
      <formula>ISERROR(M24)</formula>
    </cfRule>
  </conditionalFormatting>
  <conditionalFormatting sqref="L24">
    <cfRule type="containsErrors" dxfId="85" priority="26">
      <formula>ISERROR(L24)</formula>
    </cfRule>
  </conditionalFormatting>
  <conditionalFormatting sqref="U35">
    <cfRule type="containsErrors" dxfId="84" priority="25">
      <formula>ISERROR(U35)</formula>
    </cfRule>
  </conditionalFormatting>
  <conditionalFormatting sqref="T35">
    <cfRule type="containsErrors" dxfId="83" priority="24">
      <formula>ISERROR(T35)</formula>
    </cfRule>
  </conditionalFormatting>
  <conditionalFormatting sqref="S35">
    <cfRule type="containsErrors" dxfId="82" priority="23">
      <formula>ISERROR(S35)</formula>
    </cfRule>
  </conditionalFormatting>
  <conditionalFormatting sqref="R35">
    <cfRule type="containsErrors" dxfId="81" priority="22">
      <formula>ISERROR(R35)</formula>
    </cfRule>
  </conditionalFormatting>
  <conditionalFormatting sqref="Q35">
    <cfRule type="containsErrors" dxfId="80" priority="21">
      <formula>ISERROR(Q35)</formula>
    </cfRule>
  </conditionalFormatting>
  <conditionalFormatting sqref="P35">
    <cfRule type="containsErrors" dxfId="79" priority="20">
      <formula>ISERROR(P35)</formula>
    </cfRule>
  </conditionalFormatting>
  <conditionalFormatting sqref="O35">
    <cfRule type="containsErrors" dxfId="78" priority="19">
      <formula>ISERROR(O35)</formula>
    </cfRule>
  </conditionalFormatting>
  <conditionalFormatting sqref="N35">
    <cfRule type="containsErrors" dxfId="77" priority="18">
      <formula>ISERROR(N35)</formula>
    </cfRule>
  </conditionalFormatting>
  <conditionalFormatting sqref="M35">
    <cfRule type="containsErrors" dxfId="76" priority="17">
      <formula>ISERROR(M35)</formula>
    </cfRule>
  </conditionalFormatting>
  <conditionalFormatting sqref="L35">
    <cfRule type="containsErrors" dxfId="75" priority="16">
      <formula>ISERROR(L35)</formula>
    </cfRule>
  </conditionalFormatting>
  <conditionalFormatting sqref="L10:U10">
    <cfRule type="containsErrors" dxfId="74" priority="15">
      <formula>ISERROR(L10)</formula>
    </cfRule>
  </conditionalFormatting>
  <conditionalFormatting sqref="L21:U21">
    <cfRule type="containsErrors" dxfId="73" priority="14">
      <formula>ISERROR(L21)</formula>
    </cfRule>
  </conditionalFormatting>
  <conditionalFormatting sqref="L32:U32">
    <cfRule type="containsErrors" dxfId="72" priority="13">
      <formula>ISERROR(L32)</formula>
    </cfRule>
  </conditionalFormatting>
  <conditionalFormatting sqref="L7 T7">
    <cfRule type="containsErrors" dxfId="71" priority="12">
      <formula>ISERROR(L7)</formula>
    </cfRule>
  </conditionalFormatting>
  <conditionalFormatting sqref="M7:P7 S7">
    <cfRule type="containsErrors" dxfId="70" priority="11">
      <formula>ISERROR(M7)</formula>
    </cfRule>
  </conditionalFormatting>
  <conditionalFormatting sqref="Q7">
    <cfRule type="containsErrors" dxfId="69" priority="10">
      <formula>ISERROR(Q7)</formula>
    </cfRule>
  </conditionalFormatting>
  <conditionalFormatting sqref="R7">
    <cfRule type="containsErrors" dxfId="68" priority="9">
      <formula>ISERROR(R7)</formula>
    </cfRule>
  </conditionalFormatting>
  <conditionalFormatting sqref="L18 T18">
    <cfRule type="containsErrors" dxfId="67" priority="8">
      <formula>ISERROR(L18)</formula>
    </cfRule>
  </conditionalFormatting>
  <conditionalFormatting sqref="M18:P18 S18">
    <cfRule type="containsErrors" dxfId="66" priority="7">
      <formula>ISERROR(M18)</formula>
    </cfRule>
  </conditionalFormatting>
  <conditionalFormatting sqref="Q18">
    <cfRule type="containsErrors" dxfId="65" priority="6">
      <formula>ISERROR(Q18)</formula>
    </cfRule>
  </conditionalFormatting>
  <conditionalFormatting sqref="R18">
    <cfRule type="containsErrors" dxfId="64" priority="5">
      <formula>ISERROR(R18)</formula>
    </cfRule>
  </conditionalFormatting>
  <conditionalFormatting sqref="L29 T29">
    <cfRule type="containsErrors" dxfId="63" priority="4">
      <formula>ISERROR(L29)</formula>
    </cfRule>
  </conditionalFormatting>
  <conditionalFormatting sqref="M29:P29 S29">
    <cfRule type="containsErrors" dxfId="62" priority="3">
      <formula>ISERROR(M29)</formula>
    </cfRule>
  </conditionalFormatting>
  <conditionalFormatting sqref="Q29">
    <cfRule type="containsErrors" dxfId="61" priority="2">
      <formula>ISERROR(Q29)</formula>
    </cfRule>
  </conditionalFormatting>
  <conditionalFormatting sqref="R29">
    <cfRule type="containsErrors" dxfId="60" priority="1">
      <formula>ISERROR(R29)</formula>
    </cfRule>
  </conditionalFormatting>
  <dataValidations count="1">
    <dataValidation type="list" allowBlank="1" showInputMessage="1" showErrorMessage="1" sqref="A10:J11 A13:J14 L10:U11 L13:U14 L21:U22 L24:U25 L32:U33 L35:U36 A21:J22 A24:J25 A32:J33 A35:J36" xr:uid="{00000000-0002-0000-1C00-000000000000}">
      <formula1>$X$7:$X$8</formula1>
    </dataValidation>
  </dataValidations>
  <hyperlinks>
    <hyperlink ref="A5" location="'Project Summary'!B9" tooltip="Back to Project Summary" display="Back to Project Summary" xr:uid="{00000000-0004-0000-1C00-000000000000}"/>
  </hyperlinks>
  <pageMargins left="0.7" right="0.7" top="0.75" bottom="0.75" header="0.3" footer="0.3"/>
  <pageSetup orientation="portrait" r:id="rId1"/>
  <headerFooter>
    <oddFooter>&amp;C_x000D_&amp;1#&amp;"Calibri"&amp;22&amp;K0073CF INTERNAL</oddFooter>
  </headerFooter>
  <extLst>
    <ext xmlns:x14="http://schemas.microsoft.com/office/spreadsheetml/2009/9/main" uri="{CCE6A557-97BC-4b89-ADB6-D9C93CAAB3DF}">
      <x14:dataValidations xmlns:xm="http://schemas.microsoft.com/office/excel/2006/main" count="9">
        <x14:dataValidation type="list" allowBlank="1" showErrorMessage="1" promptTitle="Building Type" prompt="The building type will remain same for all the measures as it translates to the building where the project is taking place and not the space._x000a_" xr:uid="{00000000-0002-0000-1C00-000001000000}">
          <x14:formula1>
            <xm:f>'C:\Users\grechc\AppData\Local\Microsoft\Windows\INetCache\Content.Outlook\SEQPWJKB\[Con Edison CI Electric Tool v19.2 (Revision 13) - tuneup test_BTQEdit.xlsx]Lighting Picklist'!#REF!</xm:f>
          </x14:formula1>
          <xm:sqref>F7 F18 F29 Q7 Q18 Q29</xm:sqref>
        </x14:dataValidation>
        <x14:dataValidation type="list" allowBlank="1" showErrorMessage="1" promptTitle="Building Type" prompt="The building type will remain same for all the measures as it translates to the building where the project is taking place and not the space._x000a_" xr:uid="{00000000-0002-0000-1C00-000002000000}">
          <x14:formula1>
            <xm:f>'Lighting Picklist'!$A$2:$A$63</xm:f>
          </x14:formula1>
          <xm:sqref>F8 Q8 Q19 Q30 F30 F19</xm:sqref>
        </x14:dataValidation>
        <x14:dataValidation type="list" allowBlank="1" showInputMessage="1" showErrorMessage="1" xr:uid="{00000000-0002-0000-1C00-000003000000}">
          <x14:formula1>
            <xm:f>INDIRECT(IF($F$8="","",VLOOKUP($F$8,'Lighting Picklist'!A$2:B$63,2,FALSE)))</xm:f>
          </x14:formula1>
          <xm:sqref>G8</xm:sqref>
        </x14:dataValidation>
        <x14:dataValidation type="list" allowBlank="1" showInputMessage="1" showErrorMessage="1" xr:uid="{00000000-0002-0000-1C00-000004000000}">
          <x14:formula1>
            <xm:f>INDIRECT(IF($F$7="","",VLOOKUP($F$7,'Lighting Picklist'!A$2:B$63,2,FALSE)))</xm:f>
          </x14:formula1>
          <xm:sqref>G7 G18 G29 R7 R18 R29</xm:sqref>
        </x14:dataValidation>
        <x14:dataValidation type="list" allowBlank="1" showInputMessage="1" showErrorMessage="1" xr:uid="{00000000-0002-0000-1C00-000005000000}">
          <x14:formula1>
            <xm:f>INDIRECT(IF($F$19="","",VLOOKUP($F$19,'Lighting Picklist'!A$2:B$63,2,FALSE)))</xm:f>
          </x14:formula1>
          <xm:sqref>G19</xm:sqref>
        </x14:dataValidation>
        <x14:dataValidation type="list" allowBlank="1" showInputMessage="1" showErrorMessage="1" xr:uid="{00000000-0002-0000-1C00-000006000000}">
          <x14:formula1>
            <xm:f>INDIRECT(IF($F$30="","",VLOOKUP($F$30,'Lighting Picklist'!A$2:B$63,2,FALSE)))</xm:f>
          </x14:formula1>
          <xm:sqref>G30</xm:sqref>
        </x14:dataValidation>
        <x14:dataValidation type="list" allowBlank="1" showInputMessage="1" showErrorMessage="1" xr:uid="{00000000-0002-0000-1C00-000007000000}">
          <x14:formula1>
            <xm:f>INDIRECT(IF($Q$30="","",VLOOKUP($Q$30,'Lighting Picklist'!A$2:B$63,2,FALSE)))</xm:f>
          </x14:formula1>
          <xm:sqref>R30</xm:sqref>
        </x14:dataValidation>
        <x14:dataValidation type="list" allowBlank="1" showInputMessage="1" showErrorMessage="1" xr:uid="{00000000-0002-0000-1C00-000008000000}">
          <x14:formula1>
            <xm:f>INDIRECT(IF($Q$19="","",VLOOKUP($Q$19,'Lighting Picklist'!A$2:B$63,2,FALSE)))</xm:f>
          </x14:formula1>
          <xm:sqref>R19</xm:sqref>
        </x14:dataValidation>
        <x14:dataValidation type="list" allowBlank="1" showInputMessage="1" showErrorMessage="1" xr:uid="{00000000-0002-0000-1C00-000009000000}">
          <x14:formula1>
            <xm:f>INDIRECT(IF($Q$8="","",VLOOKUP($Q$8,'Lighting Picklist'!A$2:B$63,2,FALSE)))</xm:f>
          </x14:formula1>
          <xm:sqref>R8</xm:sqref>
        </x14:dataValidation>
      </x14:dataValidation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9"/>
  <dimension ref="A1:AI208"/>
  <sheetViews>
    <sheetView zoomScale="90" zoomScaleNormal="90" workbookViewId="0">
      <pane xSplit="4" ySplit="7" topLeftCell="E8" activePane="bottomRight" state="frozen"/>
      <selection pane="topRight" activeCell="H1" sqref="H1"/>
      <selection pane="bottomLeft" activeCell="A9" sqref="A9"/>
      <selection pane="bottomRight" activeCell="B8" sqref="B8"/>
    </sheetView>
  </sheetViews>
  <sheetFormatPr defaultColWidth="9.140625" defaultRowHeight="15" x14ac:dyDescent="0.25"/>
  <cols>
    <col min="1" max="1" width="6.5703125" style="65" customWidth="1"/>
    <col min="2" max="2" width="48" style="65" customWidth="1"/>
    <col min="3" max="3" width="17.85546875" style="66" hidden="1" customWidth="1"/>
    <col min="4" max="4" width="35" style="65" customWidth="1"/>
    <col min="5" max="5" width="12.85546875" style="66" customWidth="1"/>
    <col min="6" max="6" width="21.85546875" style="118" customWidth="1"/>
    <col min="7" max="7" width="25.5703125" style="66" customWidth="1"/>
    <col min="8" max="9" width="12.85546875" style="66" customWidth="1"/>
    <col min="10" max="10" width="32" style="109" customWidth="1"/>
    <col min="11" max="12" width="32" style="109" hidden="1" customWidth="1"/>
    <col min="13" max="14" width="17.5703125" style="66" customWidth="1"/>
    <col min="15" max="15" width="31.85546875" style="65" bestFit="1" customWidth="1"/>
    <col min="16" max="17" width="15.140625" style="65" hidden="1" customWidth="1"/>
    <col min="18" max="18" width="31" style="65" customWidth="1"/>
    <col min="19" max="19" width="26.42578125" style="65" bestFit="1" customWidth="1"/>
    <col min="20" max="20" width="17" style="65" hidden="1" customWidth="1"/>
    <col min="21" max="21" width="11.42578125" style="65" hidden="1" customWidth="1"/>
    <col min="22" max="23" width="14.140625" style="65" hidden="1" customWidth="1"/>
    <col min="24" max="24" width="20.140625" style="65" customWidth="1"/>
    <col min="25" max="25" width="20.85546875" style="65" customWidth="1"/>
    <col min="26" max="26" width="17.42578125" style="72" customWidth="1"/>
    <col min="27" max="28" width="18.140625" style="72" customWidth="1"/>
    <col min="29" max="29" width="17.140625" style="72" customWidth="1"/>
    <col min="30" max="30" width="61.85546875" style="65" customWidth="1"/>
    <col min="31" max="31" width="11.140625" style="65" hidden="1" customWidth="1"/>
    <col min="32" max="32" width="13.42578125" style="65" hidden="1" customWidth="1"/>
    <col min="33" max="33" width="29.42578125" style="65" hidden="1" customWidth="1"/>
    <col min="34" max="34" width="9.140625" style="65" hidden="1" customWidth="1"/>
    <col min="35" max="35" width="0" style="65" hidden="1" customWidth="1"/>
    <col min="36" max="16384" width="9.140625" style="65"/>
  </cols>
  <sheetData>
    <row r="1" spans="1:35" x14ac:dyDescent="0.25">
      <c r="A1" s="96" t="s">
        <v>104</v>
      </c>
      <c r="B1" s="96"/>
      <c r="C1" s="97"/>
      <c r="D1" s="86">
        <f>Acct_No</f>
        <v>0</v>
      </c>
      <c r="J1" s="117"/>
      <c r="K1" s="117"/>
      <c r="L1" s="117"/>
    </row>
    <row r="2" spans="1:35" x14ac:dyDescent="0.25">
      <c r="A2" s="96" t="s">
        <v>111</v>
      </c>
      <c r="B2" s="96"/>
      <c r="C2" s="97"/>
      <c r="D2" s="434">
        <f>SiteAddress</f>
        <v>0</v>
      </c>
      <c r="J2" s="117"/>
      <c r="K2" s="117"/>
      <c r="L2" s="117"/>
    </row>
    <row r="3" spans="1:35" x14ac:dyDescent="0.25">
      <c r="A3" s="100"/>
      <c r="B3" s="108"/>
      <c r="D3" s="87"/>
    </row>
    <row r="4" spans="1:35" ht="23.25" x14ac:dyDescent="0.25">
      <c r="A4" s="103" t="s">
        <v>524</v>
      </c>
    </row>
    <row r="5" spans="1:35" ht="25.5" customHeight="1" thickBot="1" x14ac:dyDescent="0.3">
      <c r="A5" s="546" t="s">
        <v>121</v>
      </c>
      <c r="B5" s="546"/>
      <c r="C5" s="108"/>
      <c r="D5" s="99" t="s">
        <v>11</v>
      </c>
      <c r="E5" s="553" t="str">
        <f>IF(AI208&gt;=1,"Error in Project Costs - please correct","")</f>
        <v/>
      </c>
      <c r="F5" s="553"/>
      <c r="O5" s="66"/>
      <c r="P5" s="66"/>
      <c r="Q5" s="66"/>
      <c r="R5" s="66"/>
      <c r="S5" s="66"/>
      <c r="X5" s="66"/>
      <c r="Y5" s="66"/>
      <c r="Z5" s="66"/>
      <c r="AA5" s="80"/>
      <c r="AB5" s="80"/>
    </row>
    <row r="6" spans="1:35" ht="30.75" thickBot="1" x14ac:dyDescent="0.3">
      <c r="A6" s="91" t="s">
        <v>123</v>
      </c>
      <c r="B6" s="92" t="s">
        <v>247</v>
      </c>
      <c r="C6" s="92" t="s">
        <v>129</v>
      </c>
      <c r="D6" s="67" t="s">
        <v>130</v>
      </c>
      <c r="E6" s="67" t="s">
        <v>263</v>
      </c>
      <c r="F6" s="120" t="s">
        <v>461</v>
      </c>
      <c r="G6" s="67" t="s">
        <v>462</v>
      </c>
      <c r="H6" s="67" t="s">
        <v>407</v>
      </c>
      <c r="I6" s="67" t="s">
        <v>414</v>
      </c>
      <c r="J6" s="110" t="s">
        <v>309</v>
      </c>
      <c r="K6" s="110" t="s">
        <v>470</v>
      </c>
      <c r="L6" s="110" t="s">
        <v>471</v>
      </c>
      <c r="M6" s="67" t="s">
        <v>464</v>
      </c>
      <c r="N6" s="67" t="s">
        <v>472</v>
      </c>
      <c r="O6" s="67" t="s">
        <v>136</v>
      </c>
      <c r="P6" s="67" t="s">
        <v>137</v>
      </c>
      <c r="Q6" s="67" t="s">
        <v>317</v>
      </c>
      <c r="R6" s="67" t="s">
        <v>465</v>
      </c>
      <c r="S6" s="67" t="s">
        <v>318</v>
      </c>
      <c r="T6" s="67"/>
      <c r="U6" s="67"/>
      <c r="V6" s="67"/>
      <c r="W6" s="67"/>
      <c r="X6" s="67" t="s">
        <v>144</v>
      </c>
      <c r="Y6" s="67" t="s">
        <v>145</v>
      </c>
      <c r="Z6" s="81" t="s">
        <v>146</v>
      </c>
      <c r="AA6" s="81" t="s">
        <v>147</v>
      </c>
      <c r="AB6" s="81" t="s">
        <v>253</v>
      </c>
      <c r="AC6" s="81" t="s">
        <v>149</v>
      </c>
      <c r="AD6" s="93" t="s">
        <v>97</v>
      </c>
      <c r="AE6" s="547" t="s">
        <v>152</v>
      </c>
      <c r="AF6" s="548"/>
      <c r="AG6" s="548" t="s">
        <v>393</v>
      </c>
      <c r="AH6" s="548"/>
    </row>
    <row r="7" spans="1:35" s="111" customFormat="1" x14ac:dyDescent="0.25">
      <c r="A7" s="75">
        <v>0</v>
      </c>
      <c r="B7" s="68" t="s">
        <v>525</v>
      </c>
      <c r="C7" s="75" t="e">
        <f>VLOOKUP(B7,'Measure&amp;Incentive Picklist'!E:J,2,FALSE)</f>
        <v>#N/A</v>
      </c>
      <c r="D7" s="68" t="s">
        <v>311</v>
      </c>
      <c r="E7" s="75">
        <v>2</v>
      </c>
      <c r="F7" s="121">
        <v>3</v>
      </c>
      <c r="G7" s="75">
        <v>34.200000000000003</v>
      </c>
      <c r="H7" s="75">
        <v>13.85</v>
      </c>
      <c r="I7" s="75">
        <v>5</v>
      </c>
      <c r="J7" s="219">
        <v>1</v>
      </c>
      <c r="K7" s="116"/>
      <c r="L7" s="116"/>
      <c r="M7" s="75" t="s">
        <v>401</v>
      </c>
      <c r="N7" s="75" t="s">
        <v>336</v>
      </c>
      <c r="O7" s="68" t="s">
        <v>207</v>
      </c>
      <c r="P7" s="68" t="str">
        <f>VLOOKUP(O7,'HVAC Picklist'!$A$2:$C$61,3,FALSE)</f>
        <v>Small_H</v>
      </c>
      <c r="Q7" s="68" t="str">
        <f>VLOOKUP(O7,'HVAC Picklist'!$A$2:$D$61,4,FALSE)</f>
        <v>Large_V</v>
      </c>
      <c r="R7" s="68" t="s">
        <v>322</v>
      </c>
      <c r="S7" s="68" t="s">
        <v>322</v>
      </c>
      <c r="T7" s="68"/>
      <c r="U7" s="68"/>
      <c r="V7" s="68"/>
      <c r="W7" s="68"/>
      <c r="X7" s="68" t="s">
        <v>163</v>
      </c>
      <c r="Y7" s="68" t="s">
        <v>164</v>
      </c>
      <c r="Z7" s="82">
        <v>1000</v>
      </c>
      <c r="AA7" s="82">
        <v>5000</v>
      </c>
      <c r="AB7" s="82">
        <f>$Z7+$AA7</f>
        <v>6000</v>
      </c>
      <c r="AC7" s="95" t="str">
        <f>IF(ISTEXT(B7),"Contact ConEd","")</f>
        <v>Contact ConEd</v>
      </c>
      <c r="AD7" s="68" t="s">
        <v>165</v>
      </c>
      <c r="AE7" s="111" t="s">
        <v>272</v>
      </c>
      <c r="AF7" s="111" t="s">
        <v>167</v>
      </c>
      <c r="AG7" s="68" t="s">
        <v>397</v>
      </c>
      <c r="AH7" s="68" t="s">
        <v>410</v>
      </c>
      <c r="AI7" s="111" t="s">
        <v>273</v>
      </c>
    </row>
    <row r="8" spans="1:35" ht="15" customHeight="1" x14ac:dyDescent="0.25">
      <c r="A8" s="66">
        <v>1</v>
      </c>
      <c r="B8" s="69"/>
      <c r="C8" s="66" t="str">
        <f>IF(B8="","",VLOOKUP(B8,'Measure&amp;Incentive Picklist'!E:J,2,FALSE))</f>
        <v/>
      </c>
      <c r="D8" s="69"/>
      <c r="E8" s="70"/>
      <c r="F8" s="84"/>
      <c r="G8" s="70"/>
      <c r="H8" s="70"/>
      <c r="I8" s="70"/>
      <c r="J8" s="220"/>
      <c r="K8" s="224" t="str">
        <f>IF('Project Summary'!$D$9-J8 = 'Project Summary'!$D$9, "", ('Project Summary'!$D$9-J8)/365)</f>
        <v/>
      </c>
      <c r="L8" s="223" t="str">
        <f>IF(OR(B8="",J8=""),"",IF(K8&gt;=VLOOKUP(B8,'Measure&amp;Incentive Picklist'!E:N,8,FALSE)*1.25,"Special Circumstance",IF(AND(K8&gt;VLOOKUP(B8,'Measure&amp;Incentive Picklist'!E:N,8,FALSE),K8&lt;VLOOKUP(B8,'Measure&amp;Incentive Picklist'!E:N,8,FALSE)*1.25),"Normal Replacement",IF(AND(K8&lt;VLOOKUP(B8,'Measure&amp;Incentive Picklist'!E:N,8,FALSE),K8&gt;0),"Early Replacement",IF(K8=0,"Normal Replacement","")))))</f>
        <v/>
      </c>
      <c r="M8" s="70"/>
      <c r="N8" s="70"/>
      <c r="O8" s="69"/>
      <c r="P8" s="65" t="e">
        <f>VLOOKUP(O8,'HVAC Picklist'!$A$2:$C$61,3,FALSE)</f>
        <v>#N/A</v>
      </c>
      <c r="Q8" s="65" t="e">
        <f>VLOOKUP(O8,'HVAC Picklist'!$A$2:$D$61,4,FALSE)</f>
        <v>#N/A</v>
      </c>
      <c r="R8" s="69" t="s">
        <v>322</v>
      </c>
      <c r="S8" s="83" t="s">
        <v>322</v>
      </c>
      <c r="X8" s="69"/>
      <c r="Y8" s="69"/>
      <c r="Z8" s="71">
        <v>5</v>
      </c>
      <c r="AA8" s="71">
        <v>5</v>
      </c>
      <c r="AB8" s="72">
        <f>IF(AND(Z8="",AA8=""),"",$Z8+$AA8)</f>
        <v>10</v>
      </c>
      <c r="AC8" s="113" t="str">
        <f t="shared" ref="AC8:AC71" si="0">IF(ISTEXT(B8),"Contact ConEd","")</f>
        <v/>
      </c>
      <c r="AD8" s="127"/>
      <c r="AE8" s="65">
        <f>IF(OR(B8&gt;"",D8&gt;0,E8&gt;0,F8&gt;0,G8&gt;0,I8&gt;0,H8&gt;0,J8&gt;0,M8&gt;0,N8&gt;0,O8&gt;"",R8&gt;"",X8&gt;0,Y8&gt;0,Z8&gt;0,AA8&gt;0,AD8&gt;0,S8&gt;0),1,0)</f>
        <v>1</v>
      </c>
      <c r="AF8" s="65">
        <f>IF(AND(B8,ISERROR(AE8)),1,0)</f>
        <v>0</v>
      </c>
      <c r="AG8" s="65" t="s">
        <v>399</v>
      </c>
      <c r="AH8" s="65" t="s">
        <v>335</v>
      </c>
      <c r="AI8" s="65">
        <f>IF(ISERROR(AB8),1,0)</f>
        <v>0</v>
      </c>
    </row>
    <row r="9" spans="1:35" x14ac:dyDescent="0.25">
      <c r="A9" s="66">
        <f>A8+1</f>
        <v>2</v>
      </c>
      <c r="B9" s="69"/>
      <c r="C9" s="66" t="str">
        <f>IF(B9="","",VLOOKUP(B9,'Measure&amp;Incentive Picklist'!E:J,2,FALSE))</f>
        <v/>
      </c>
      <c r="D9" s="69"/>
      <c r="E9" s="70"/>
      <c r="F9" s="84"/>
      <c r="G9" s="70"/>
      <c r="H9" s="70"/>
      <c r="I9" s="70"/>
      <c r="J9" s="220"/>
      <c r="K9" s="224" t="str">
        <f>IF('Project Summary'!$D$9-J9 = 'Project Summary'!$D$9, "", ('Project Summary'!$D$9-J9)/365)</f>
        <v/>
      </c>
      <c r="L9" s="223" t="str">
        <f>IF(OR(B9="",J9=""),"",IF(K9&gt;=VLOOKUP(B9,'Measure&amp;Incentive Picklist'!E:N,8,FALSE)*1.25,"Special Circumstance",IF(AND(K9&gt;VLOOKUP(B9,'Measure&amp;Incentive Picklist'!E:N,8,FALSE),K9&lt;VLOOKUP(B9,'Measure&amp;Incentive Picklist'!E:N,8,FALSE)*1.25),"Normal Replacement",IF(AND(K9&lt;VLOOKUP(B9,'Measure&amp;Incentive Picklist'!E:N,8,FALSE),K9&gt;0),"Early Replacement",IF(K9=0,"Normal Replacement","")))))</f>
        <v/>
      </c>
      <c r="M9" s="70"/>
      <c r="N9" s="70"/>
      <c r="O9" s="69"/>
      <c r="P9" s="65" t="e">
        <f>VLOOKUP(O9,'HVAC Picklist'!$A$2:$C$61,3,FALSE)</f>
        <v>#N/A</v>
      </c>
      <c r="Q9" s="65" t="e">
        <f>VLOOKUP(O9,'HVAC Picklist'!$A$2:$D$61,4,FALSE)</f>
        <v>#N/A</v>
      </c>
      <c r="R9" s="69"/>
      <c r="S9" s="83"/>
      <c r="X9" s="69"/>
      <c r="Y9" s="69"/>
      <c r="Z9" s="71"/>
      <c r="AA9" s="71"/>
      <c r="AB9" s="72" t="str">
        <f t="shared" ref="AB9:AB72" si="1">IF(AND(Z9="",AA9=""),"",$Z9+$AA9)</f>
        <v/>
      </c>
      <c r="AC9" s="113" t="str">
        <f t="shared" si="0"/>
        <v/>
      </c>
      <c r="AD9" s="127"/>
      <c r="AE9" s="65">
        <f t="shared" ref="AE9:AE72" si="2">IF(OR(B9&gt;"",D9&gt;0,E9&gt;0,F9&gt;0,G9&gt;0,I9&gt;0,H9&gt;0,J9&gt;0,M9&gt;0,N9&gt;0,O9&gt;"",R9&gt;"",X9&gt;0,Y9&gt;0,Z9&gt;0,AA9&gt;0,AD9&gt;0,S9&gt;0),1,0)</f>
        <v>0</v>
      </c>
      <c r="AF9" s="65">
        <f t="shared" ref="AF9:AF72" si="3">IF(AND(B9,ISERROR(AE9)),1,0)</f>
        <v>0</v>
      </c>
      <c r="AG9" s="65" t="s">
        <v>401</v>
      </c>
      <c r="AH9" s="65" t="s">
        <v>336</v>
      </c>
      <c r="AI9" s="65">
        <f t="shared" ref="AI9:AI72" si="4">IF(ISERROR(AB9),1,0)</f>
        <v>0</v>
      </c>
    </row>
    <row r="10" spans="1:35" x14ac:dyDescent="0.25">
      <c r="A10" s="66">
        <f t="shared" ref="A10:A73" si="5">A9+1</f>
        <v>3</v>
      </c>
      <c r="B10" s="69"/>
      <c r="C10" s="66" t="str">
        <f>IF(B10="","",VLOOKUP(B10,'Measure&amp;Incentive Picklist'!E:J,2,FALSE))</f>
        <v/>
      </c>
      <c r="D10" s="69"/>
      <c r="E10" s="70"/>
      <c r="F10" s="84"/>
      <c r="G10" s="70"/>
      <c r="H10" s="70"/>
      <c r="I10" s="70"/>
      <c r="J10" s="220"/>
      <c r="K10" s="224" t="str">
        <f>IF('Project Summary'!$D$9-J10 = 'Project Summary'!$D$9, "", ('Project Summary'!$D$9-J10)/365)</f>
        <v/>
      </c>
      <c r="L10" s="223" t="str">
        <f>IF(OR(B10="",J10=""),"",IF(K10&gt;=VLOOKUP(B10,'Measure&amp;Incentive Picklist'!E:N,8,FALSE)*1.25,"Special Circumstance",IF(AND(K10&gt;VLOOKUP(B10,'Measure&amp;Incentive Picklist'!E:N,8,FALSE),K10&lt;VLOOKUP(B10,'Measure&amp;Incentive Picklist'!E:N,8,FALSE)*1.25),"Normal Replacement",IF(AND(K10&lt;VLOOKUP(B10,'Measure&amp;Incentive Picklist'!E:N,8,FALSE),K10&gt;0),"Early Replacement",IF(K10=0,"Normal Replacement","")))))</f>
        <v/>
      </c>
      <c r="M10" s="70"/>
      <c r="N10" s="70"/>
      <c r="O10" s="69"/>
      <c r="P10" s="65" t="e">
        <f>VLOOKUP(O10,'HVAC Picklist'!$A$2:$C$61,3,FALSE)</f>
        <v>#N/A</v>
      </c>
      <c r="Q10" s="65" t="e">
        <f>VLOOKUP(O10,'HVAC Picklist'!$A$2:$D$61,4,FALSE)</f>
        <v>#N/A</v>
      </c>
      <c r="R10" s="69"/>
      <c r="S10" s="83"/>
      <c r="X10" s="69"/>
      <c r="Y10" s="69"/>
      <c r="Z10" s="71"/>
      <c r="AA10" s="71"/>
      <c r="AB10" s="72" t="str">
        <f t="shared" si="1"/>
        <v/>
      </c>
      <c r="AC10" s="113" t="str">
        <f t="shared" si="0"/>
        <v/>
      </c>
      <c r="AD10" s="127"/>
      <c r="AE10" s="65">
        <f t="shared" si="2"/>
        <v>0</v>
      </c>
      <c r="AF10" s="65">
        <f t="shared" si="3"/>
        <v>0</v>
      </c>
      <c r="AI10" s="65">
        <f t="shared" si="4"/>
        <v>0</v>
      </c>
    </row>
    <row r="11" spans="1:35" x14ac:dyDescent="0.25">
      <c r="A11" s="66">
        <f t="shared" si="5"/>
        <v>4</v>
      </c>
      <c r="B11" s="69"/>
      <c r="C11" s="66" t="str">
        <f>IF(B11="","",VLOOKUP(B11,'Measure&amp;Incentive Picklist'!E:J,2,FALSE))</f>
        <v/>
      </c>
      <c r="D11" s="69"/>
      <c r="E11" s="70"/>
      <c r="F11" s="84"/>
      <c r="G11" s="70"/>
      <c r="H11" s="70"/>
      <c r="I11" s="70"/>
      <c r="J11" s="220"/>
      <c r="K11" s="224" t="str">
        <f>IF('Project Summary'!$D$9-J11 = 'Project Summary'!$D$9, "", ('Project Summary'!$D$9-J11)/365)</f>
        <v/>
      </c>
      <c r="L11" s="223" t="str">
        <f>IF(OR(B11="",J11=""),"",IF(K11&gt;=VLOOKUP(B11,'Measure&amp;Incentive Picklist'!E:N,8,FALSE)*1.25,"Special Circumstance",IF(AND(K11&gt;VLOOKUP(B11,'Measure&amp;Incentive Picklist'!E:N,8,FALSE),K11&lt;VLOOKUP(B11,'Measure&amp;Incentive Picklist'!E:N,8,FALSE)*1.25),"Normal Replacement",IF(AND(K11&lt;VLOOKUP(B11,'Measure&amp;Incentive Picklist'!E:N,8,FALSE),K11&gt;0),"Early Replacement",IF(K11=0,"Normal Replacement","")))))</f>
        <v/>
      </c>
      <c r="M11" s="70"/>
      <c r="N11" s="70"/>
      <c r="O11" s="69"/>
      <c r="P11" s="65" t="e">
        <f>VLOOKUP(O11,'HVAC Picklist'!$A$2:$C$61,3,FALSE)</f>
        <v>#N/A</v>
      </c>
      <c r="Q11" s="65" t="e">
        <f>VLOOKUP(O11,'HVAC Picklist'!$A$2:$D$61,4,FALSE)</f>
        <v>#N/A</v>
      </c>
      <c r="R11" s="69"/>
      <c r="S11" s="83"/>
      <c r="X11" s="69"/>
      <c r="Y11" s="69"/>
      <c r="Z11" s="71"/>
      <c r="AA11" s="71"/>
      <c r="AB11" s="72" t="str">
        <f t="shared" si="1"/>
        <v/>
      </c>
      <c r="AC11" s="113" t="str">
        <f t="shared" si="0"/>
        <v/>
      </c>
      <c r="AD11" s="127"/>
      <c r="AE11" s="65">
        <f t="shared" si="2"/>
        <v>0</v>
      </c>
      <c r="AF11" s="65">
        <f t="shared" si="3"/>
        <v>0</v>
      </c>
      <c r="AI11" s="65">
        <f t="shared" si="4"/>
        <v>0</v>
      </c>
    </row>
    <row r="12" spans="1:35" x14ac:dyDescent="0.25">
      <c r="A12" s="66">
        <f t="shared" si="5"/>
        <v>5</v>
      </c>
      <c r="B12" s="69"/>
      <c r="C12" s="66" t="str">
        <f>IF(B12="","",VLOOKUP(B12,'Measure&amp;Incentive Picklist'!E:J,2,FALSE))</f>
        <v/>
      </c>
      <c r="D12" s="69"/>
      <c r="E12" s="70"/>
      <c r="F12" s="84"/>
      <c r="G12" s="70"/>
      <c r="H12" s="70"/>
      <c r="I12" s="70"/>
      <c r="J12" s="220"/>
      <c r="K12" s="224" t="str">
        <f>IF('Project Summary'!$D$9-J12 = 'Project Summary'!$D$9, "", ('Project Summary'!$D$9-J12)/365)</f>
        <v/>
      </c>
      <c r="L12" s="223" t="str">
        <f>IF(OR(B12="",J12=""),"",IF(K12&gt;=VLOOKUP(B12,'Measure&amp;Incentive Picklist'!E:N,8,FALSE)*1.25,"Special Circumstance",IF(AND(K12&gt;VLOOKUP(B12,'Measure&amp;Incentive Picklist'!E:N,8,FALSE),K12&lt;VLOOKUP(B12,'Measure&amp;Incentive Picklist'!E:N,8,FALSE)*1.25),"Normal Replacement",IF(AND(K12&lt;VLOOKUP(B12,'Measure&amp;Incentive Picklist'!E:N,8,FALSE),K12&gt;0),"Early Replacement",IF(K12=0,"Normal Replacement","")))))</f>
        <v/>
      </c>
      <c r="M12" s="70"/>
      <c r="N12" s="70"/>
      <c r="O12" s="69"/>
      <c r="P12" s="65" t="e">
        <f>VLOOKUP(O12,'HVAC Picklist'!$A$2:$C$61,3,FALSE)</f>
        <v>#N/A</v>
      </c>
      <c r="Q12" s="65" t="e">
        <f>VLOOKUP(O12,'HVAC Picklist'!$A$2:$D$61,4,FALSE)</f>
        <v>#N/A</v>
      </c>
      <c r="R12" s="69"/>
      <c r="S12" s="83"/>
      <c r="X12" s="69"/>
      <c r="Y12" s="69"/>
      <c r="Z12" s="71"/>
      <c r="AA12" s="71"/>
      <c r="AB12" s="72" t="str">
        <f t="shared" si="1"/>
        <v/>
      </c>
      <c r="AC12" s="113" t="str">
        <f t="shared" si="0"/>
        <v/>
      </c>
      <c r="AD12" s="127"/>
      <c r="AE12" s="65">
        <f t="shared" si="2"/>
        <v>0</v>
      </c>
      <c r="AF12" s="65">
        <f t="shared" si="3"/>
        <v>0</v>
      </c>
      <c r="AI12" s="65">
        <f t="shared" si="4"/>
        <v>0</v>
      </c>
    </row>
    <row r="13" spans="1:35" x14ac:dyDescent="0.25">
      <c r="A13" s="66">
        <f t="shared" si="5"/>
        <v>6</v>
      </c>
      <c r="B13" s="69"/>
      <c r="C13" s="66" t="str">
        <f>IF(B13="","",VLOOKUP(B13,'Measure&amp;Incentive Picklist'!E:J,2,FALSE))</f>
        <v/>
      </c>
      <c r="D13" s="69"/>
      <c r="E13" s="70"/>
      <c r="F13" s="84"/>
      <c r="G13" s="70"/>
      <c r="H13" s="70"/>
      <c r="I13" s="70"/>
      <c r="J13" s="220"/>
      <c r="K13" s="224" t="str">
        <f>IF('Project Summary'!$D$9-J13 = 'Project Summary'!$D$9, "", ('Project Summary'!$D$9-J13)/365)</f>
        <v/>
      </c>
      <c r="L13" s="223" t="str">
        <f>IF(OR(B13="",J13=""),"",IF(K13&gt;=VLOOKUP(B13,'Measure&amp;Incentive Picklist'!E:N,8,FALSE)*1.25,"Special Circumstance",IF(AND(K13&gt;VLOOKUP(B13,'Measure&amp;Incentive Picklist'!E:N,8,FALSE),K13&lt;VLOOKUP(B13,'Measure&amp;Incentive Picklist'!E:N,8,FALSE)*1.25),"Normal Replacement",IF(AND(K13&lt;VLOOKUP(B13,'Measure&amp;Incentive Picklist'!E:N,8,FALSE),K13&gt;0),"Early Replacement",IF(K13=0,"Normal Replacement","")))))</f>
        <v/>
      </c>
      <c r="M13" s="70"/>
      <c r="N13" s="70"/>
      <c r="O13" s="69"/>
      <c r="P13" s="65" t="e">
        <f>VLOOKUP(O13,'HVAC Picklist'!$A$2:$C$61,3,FALSE)</f>
        <v>#N/A</v>
      </c>
      <c r="Q13" s="65" t="e">
        <f>VLOOKUP(O13,'HVAC Picklist'!$A$2:$D$61,4,FALSE)</f>
        <v>#N/A</v>
      </c>
      <c r="R13" s="69"/>
      <c r="S13" s="83"/>
      <c r="X13" s="69"/>
      <c r="Y13" s="69"/>
      <c r="Z13" s="71"/>
      <c r="AA13" s="71"/>
      <c r="AB13" s="72" t="str">
        <f t="shared" si="1"/>
        <v/>
      </c>
      <c r="AC13" s="113" t="str">
        <f t="shared" si="0"/>
        <v/>
      </c>
      <c r="AD13" s="127"/>
      <c r="AE13" s="65">
        <f t="shared" si="2"/>
        <v>0</v>
      </c>
      <c r="AF13" s="65">
        <f t="shared" si="3"/>
        <v>0</v>
      </c>
      <c r="AI13" s="65">
        <f t="shared" si="4"/>
        <v>0</v>
      </c>
    </row>
    <row r="14" spans="1:35" x14ac:dyDescent="0.25">
      <c r="A14" s="66">
        <f t="shared" si="5"/>
        <v>7</v>
      </c>
      <c r="B14" s="69"/>
      <c r="C14" s="66" t="str">
        <f>IF(B14="","",VLOOKUP(B14,'Measure&amp;Incentive Picklist'!E:J,2,FALSE))</f>
        <v/>
      </c>
      <c r="D14" s="69"/>
      <c r="E14" s="70"/>
      <c r="F14" s="84"/>
      <c r="G14" s="70"/>
      <c r="H14" s="70"/>
      <c r="I14" s="70"/>
      <c r="J14" s="220"/>
      <c r="K14" s="224" t="str">
        <f>IF('Project Summary'!$D$9-J14 = 'Project Summary'!$D$9, "", ('Project Summary'!$D$9-J14)/365)</f>
        <v/>
      </c>
      <c r="L14" s="223" t="str">
        <f>IF(OR(B14="",J14=""),"",IF(K14&gt;=VLOOKUP(B14,'Measure&amp;Incentive Picklist'!E:N,8,FALSE)*1.25,"Special Circumstance",IF(AND(K14&gt;VLOOKUP(B14,'Measure&amp;Incentive Picklist'!E:N,8,FALSE),K14&lt;VLOOKUP(B14,'Measure&amp;Incentive Picklist'!E:N,8,FALSE)*1.25),"Normal Replacement",IF(AND(K14&lt;VLOOKUP(B14,'Measure&amp;Incentive Picklist'!E:N,8,FALSE),K14&gt;0),"Early Replacement",IF(K14=0,"Normal Replacement","")))))</f>
        <v/>
      </c>
      <c r="M14" s="70"/>
      <c r="N14" s="70"/>
      <c r="O14" s="69"/>
      <c r="P14" s="65" t="e">
        <f>VLOOKUP(O14,'HVAC Picklist'!$A$2:$C$61,3,FALSE)</f>
        <v>#N/A</v>
      </c>
      <c r="Q14" s="65" t="e">
        <f>VLOOKUP(O14,'HVAC Picklist'!$A$2:$D$61,4,FALSE)</f>
        <v>#N/A</v>
      </c>
      <c r="R14" s="69"/>
      <c r="S14" s="83"/>
      <c r="X14" s="69"/>
      <c r="Y14" s="69"/>
      <c r="Z14" s="71"/>
      <c r="AA14" s="71"/>
      <c r="AB14" s="72" t="str">
        <f t="shared" si="1"/>
        <v/>
      </c>
      <c r="AC14" s="113" t="str">
        <f t="shared" si="0"/>
        <v/>
      </c>
      <c r="AD14" s="127"/>
      <c r="AE14" s="65">
        <f t="shared" si="2"/>
        <v>0</v>
      </c>
      <c r="AF14" s="65">
        <f t="shared" si="3"/>
        <v>0</v>
      </c>
      <c r="AI14" s="65">
        <f t="shared" si="4"/>
        <v>0</v>
      </c>
    </row>
    <row r="15" spans="1:35" x14ac:dyDescent="0.25">
      <c r="A15" s="66">
        <f t="shared" si="5"/>
        <v>8</v>
      </c>
      <c r="B15" s="69"/>
      <c r="C15" s="66" t="str">
        <f>IF(B15="","",VLOOKUP(B15,'Measure&amp;Incentive Picklist'!E:J,2,FALSE))</f>
        <v/>
      </c>
      <c r="D15" s="69"/>
      <c r="E15" s="70"/>
      <c r="F15" s="84"/>
      <c r="G15" s="70"/>
      <c r="H15" s="70"/>
      <c r="I15" s="70"/>
      <c r="J15" s="220"/>
      <c r="K15" s="224" t="str">
        <f>IF('Project Summary'!$D$9-J15 = 'Project Summary'!$D$9, "", ('Project Summary'!$D$9-J15)/365)</f>
        <v/>
      </c>
      <c r="L15" s="223" t="str">
        <f>IF(OR(B15="",J15=""),"",IF(K15&gt;=VLOOKUP(B15,'Measure&amp;Incentive Picklist'!E:N,8,FALSE)*1.25,"Special Circumstance",IF(AND(K15&gt;VLOOKUP(B15,'Measure&amp;Incentive Picklist'!E:N,8,FALSE),K15&lt;VLOOKUP(B15,'Measure&amp;Incentive Picklist'!E:N,8,FALSE)*1.25),"Normal Replacement",IF(AND(K15&lt;VLOOKUP(B15,'Measure&amp;Incentive Picklist'!E:N,8,FALSE),K15&gt;0),"Early Replacement",IF(K15=0,"Normal Replacement","")))))</f>
        <v/>
      </c>
      <c r="M15" s="70"/>
      <c r="N15" s="70"/>
      <c r="O15" s="69"/>
      <c r="P15" s="65" t="e">
        <f>VLOOKUP(O15,'HVAC Picklist'!$A$2:$C$61,3,FALSE)</f>
        <v>#N/A</v>
      </c>
      <c r="Q15" s="65" t="e">
        <f>VLOOKUP(O15,'HVAC Picklist'!$A$2:$D$61,4,FALSE)</f>
        <v>#N/A</v>
      </c>
      <c r="R15" s="69"/>
      <c r="S15" s="83"/>
      <c r="X15" s="69"/>
      <c r="Y15" s="69"/>
      <c r="Z15" s="71"/>
      <c r="AA15" s="71"/>
      <c r="AB15" s="72" t="str">
        <f t="shared" si="1"/>
        <v/>
      </c>
      <c r="AC15" s="113" t="str">
        <f t="shared" si="0"/>
        <v/>
      </c>
      <c r="AD15" s="127"/>
      <c r="AE15" s="65">
        <f t="shared" si="2"/>
        <v>0</v>
      </c>
      <c r="AF15" s="65">
        <f t="shared" si="3"/>
        <v>0</v>
      </c>
      <c r="AI15" s="65">
        <f t="shared" si="4"/>
        <v>0</v>
      </c>
    </row>
    <row r="16" spans="1:35" x14ac:dyDescent="0.25">
      <c r="A16" s="66">
        <f t="shared" si="5"/>
        <v>9</v>
      </c>
      <c r="B16" s="69"/>
      <c r="C16" s="66" t="str">
        <f>IF(B16="","",VLOOKUP(B16,'Measure&amp;Incentive Picklist'!E:J,2,FALSE))</f>
        <v/>
      </c>
      <c r="D16" s="69"/>
      <c r="E16" s="70"/>
      <c r="F16" s="84"/>
      <c r="G16" s="70"/>
      <c r="H16" s="70"/>
      <c r="I16" s="70"/>
      <c r="J16" s="220"/>
      <c r="K16" s="224" t="str">
        <f>IF('Project Summary'!$D$9-J16 = 'Project Summary'!$D$9, "", ('Project Summary'!$D$9-J16)/365)</f>
        <v/>
      </c>
      <c r="L16" s="223" t="str">
        <f>IF(OR(B16="",J16=""),"",IF(K16&gt;=VLOOKUP(B16,'Measure&amp;Incentive Picklist'!E:N,8,FALSE)*1.25,"Special Circumstance",IF(AND(K16&gt;VLOOKUP(B16,'Measure&amp;Incentive Picklist'!E:N,8,FALSE),K16&lt;VLOOKUP(B16,'Measure&amp;Incentive Picklist'!E:N,8,FALSE)*1.25),"Normal Replacement",IF(AND(K16&lt;VLOOKUP(B16,'Measure&amp;Incentive Picklist'!E:N,8,FALSE),K16&gt;0),"Early Replacement",IF(K16=0,"Normal Replacement","")))))</f>
        <v/>
      </c>
      <c r="M16" s="70"/>
      <c r="N16" s="70"/>
      <c r="O16" s="69"/>
      <c r="P16" s="65" t="e">
        <f>VLOOKUP(O16,'HVAC Picklist'!$A$2:$C$61,3,FALSE)</f>
        <v>#N/A</v>
      </c>
      <c r="Q16" s="65" t="e">
        <f>VLOOKUP(O16,'HVAC Picklist'!$A$2:$D$61,4,FALSE)</f>
        <v>#N/A</v>
      </c>
      <c r="R16" s="69"/>
      <c r="S16" s="83"/>
      <c r="X16" s="69"/>
      <c r="Y16" s="69"/>
      <c r="Z16" s="71"/>
      <c r="AA16" s="71"/>
      <c r="AB16" s="72" t="str">
        <f t="shared" si="1"/>
        <v/>
      </c>
      <c r="AC16" s="113" t="str">
        <f t="shared" si="0"/>
        <v/>
      </c>
      <c r="AD16" s="127"/>
      <c r="AE16" s="65">
        <f t="shared" si="2"/>
        <v>0</v>
      </c>
      <c r="AF16" s="65">
        <f t="shared" si="3"/>
        <v>0</v>
      </c>
      <c r="AI16" s="65">
        <f t="shared" si="4"/>
        <v>0</v>
      </c>
    </row>
    <row r="17" spans="1:35" x14ac:dyDescent="0.25">
      <c r="A17" s="66">
        <f t="shared" si="5"/>
        <v>10</v>
      </c>
      <c r="B17" s="69"/>
      <c r="C17" s="66" t="str">
        <f>IF(B17="","",VLOOKUP(B17,'Measure&amp;Incentive Picklist'!E:J,2,FALSE))</f>
        <v/>
      </c>
      <c r="D17" s="69"/>
      <c r="E17" s="70"/>
      <c r="F17" s="84"/>
      <c r="G17" s="70"/>
      <c r="H17" s="70"/>
      <c r="I17" s="70"/>
      <c r="J17" s="220"/>
      <c r="K17" s="224" t="str">
        <f>IF('Project Summary'!$D$9-J17 = 'Project Summary'!$D$9, "", ('Project Summary'!$D$9-J17)/365)</f>
        <v/>
      </c>
      <c r="L17" s="223" t="str">
        <f>IF(OR(B17="",J17=""),"",IF(K17&gt;=VLOOKUP(B17,'Measure&amp;Incentive Picklist'!E:N,8,FALSE)*1.25,"Special Circumstance",IF(AND(K17&gt;VLOOKUP(B17,'Measure&amp;Incentive Picklist'!E:N,8,FALSE),K17&lt;VLOOKUP(B17,'Measure&amp;Incentive Picklist'!E:N,8,FALSE)*1.25),"Normal Replacement",IF(AND(K17&lt;VLOOKUP(B17,'Measure&amp;Incentive Picklist'!E:N,8,FALSE),K17&gt;0),"Early Replacement",IF(K17=0,"Normal Replacement","")))))</f>
        <v/>
      </c>
      <c r="M17" s="70"/>
      <c r="N17" s="70"/>
      <c r="O17" s="69"/>
      <c r="P17" s="65" t="e">
        <f>VLOOKUP(O17,'HVAC Picklist'!$A$2:$C$61,3,FALSE)</f>
        <v>#N/A</v>
      </c>
      <c r="Q17" s="65" t="e">
        <f>VLOOKUP(O17,'HVAC Picklist'!$A$2:$D$61,4,FALSE)</f>
        <v>#N/A</v>
      </c>
      <c r="R17" s="69"/>
      <c r="S17" s="83"/>
      <c r="X17" s="69"/>
      <c r="Y17" s="69"/>
      <c r="Z17" s="71"/>
      <c r="AA17" s="71"/>
      <c r="AB17" s="72" t="str">
        <f t="shared" si="1"/>
        <v/>
      </c>
      <c r="AC17" s="113" t="str">
        <f t="shared" si="0"/>
        <v/>
      </c>
      <c r="AD17" s="127"/>
      <c r="AE17" s="65">
        <f t="shared" si="2"/>
        <v>0</v>
      </c>
      <c r="AF17" s="65">
        <f t="shared" si="3"/>
        <v>0</v>
      </c>
      <c r="AI17" s="65">
        <f t="shared" si="4"/>
        <v>0</v>
      </c>
    </row>
    <row r="18" spans="1:35" x14ac:dyDescent="0.25">
      <c r="A18" s="66">
        <f t="shared" si="5"/>
        <v>11</v>
      </c>
      <c r="B18" s="69"/>
      <c r="C18" s="66" t="str">
        <f>IF(B18="","",VLOOKUP(B18,'Measure&amp;Incentive Picklist'!E:J,2,FALSE))</f>
        <v/>
      </c>
      <c r="D18" s="69"/>
      <c r="E18" s="70"/>
      <c r="F18" s="84"/>
      <c r="G18" s="70"/>
      <c r="H18" s="70"/>
      <c r="I18" s="70"/>
      <c r="J18" s="220"/>
      <c r="K18" s="224" t="str">
        <f>IF('Project Summary'!$D$9-J18 = 'Project Summary'!$D$9, "", ('Project Summary'!$D$9-J18)/365)</f>
        <v/>
      </c>
      <c r="L18" s="223" t="str">
        <f>IF(OR(B18="",J18=""),"",IF(K18&gt;=VLOOKUP(B18,'Measure&amp;Incentive Picklist'!E:N,8,FALSE)*1.25,"Special Circumstance",IF(AND(K18&gt;VLOOKUP(B18,'Measure&amp;Incentive Picklist'!E:N,8,FALSE),K18&lt;VLOOKUP(B18,'Measure&amp;Incentive Picklist'!E:N,8,FALSE)*1.25),"Normal Replacement",IF(AND(K18&lt;VLOOKUP(B18,'Measure&amp;Incentive Picklist'!E:N,8,FALSE),K18&gt;0),"Early Replacement",IF(K18=0,"Normal Replacement","")))))</f>
        <v/>
      </c>
      <c r="M18" s="70"/>
      <c r="N18" s="70"/>
      <c r="O18" s="69"/>
      <c r="P18" s="65" t="e">
        <f>VLOOKUP(O18,'HVAC Picklist'!$A$2:$C$61,3,FALSE)</f>
        <v>#N/A</v>
      </c>
      <c r="Q18" s="65" t="e">
        <f>VLOOKUP(O18,'HVAC Picklist'!$A$2:$D$61,4,FALSE)</f>
        <v>#N/A</v>
      </c>
      <c r="R18" s="69"/>
      <c r="S18" s="83"/>
      <c r="X18" s="69"/>
      <c r="Y18" s="69"/>
      <c r="Z18" s="71"/>
      <c r="AA18" s="71"/>
      <c r="AB18" s="72" t="str">
        <f t="shared" si="1"/>
        <v/>
      </c>
      <c r="AC18" s="113" t="str">
        <f t="shared" si="0"/>
        <v/>
      </c>
      <c r="AD18" s="127"/>
      <c r="AE18" s="65">
        <f t="shared" si="2"/>
        <v>0</v>
      </c>
      <c r="AF18" s="65">
        <f t="shared" si="3"/>
        <v>0</v>
      </c>
      <c r="AI18" s="65">
        <f t="shared" si="4"/>
        <v>0</v>
      </c>
    </row>
    <row r="19" spans="1:35" x14ac:dyDescent="0.25">
      <c r="A19" s="66">
        <f t="shared" si="5"/>
        <v>12</v>
      </c>
      <c r="B19" s="69"/>
      <c r="C19" s="66" t="str">
        <f>IF(B19="","",VLOOKUP(B19,'Measure&amp;Incentive Picklist'!E:J,2,FALSE))</f>
        <v/>
      </c>
      <c r="D19" s="69"/>
      <c r="E19" s="70"/>
      <c r="F19" s="84"/>
      <c r="G19" s="70"/>
      <c r="H19" s="70"/>
      <c r="I19" s="70"/>
      <c r="J19" s="220"/>
      <c r="K19" s="224" t="str">
        <f>IF('Project Summary'!$D$9-J19 = 'Project Summary'!$D$9, "", ('Project Summary'!$D$9-J19)/365)</f>
        <v/>
      </c>
      <c r="L19" s="223" t="str">
        <f>IF(OR(B19="",J19=""),"",IF(K19&gt;=VLOOKUP(B19,'Measure&amp;Incentive Picklist'!E:N,8,FALSE)*1.25,"Special Circumstance",IF(AND(K19&gt;VLOOKUP(B19,'Measure&amp;Incentive Picklist'!E:N,8,FALSE),K19&lt;VLOOKUP(B19,'Measure&amp;Incentive Picklist'!E:N,8,FALSE)*1.25),"Normal Replacement",IF(AND(K19&lt;VLOOKUP(B19,'Measure&amp;Incentive Picklist'!E:N,8,FALSE),K19&gt;0),"Early Replacement",IF(K19=0,"Normal Replacement","")))))</f>
        <v/>
      </c>
      <c r="M19" s="70"/>
      <c r="N19" s="70"/>
      <c r="O19" s="69"/>
      <c r="P19" s="65" t="e">
        <f>VLOOKUP(O19,'HVAC Picklist'!$A$2:$C$61,3,FALSE)</f>
        <v>#N/A</v>
      </c>
      <c r="Q19" s="65" t="e">
        <f>VLOOKUP(O19,'HVAC Picklist'!$A$2:$D$61,4,FALSE)</f>
        <v>#N/A</v>
      </c>
      <c r="R19" s="69"/>
      <c r="S19" s="83"/>
      <c r="X19" s="69"/>
      <c r="Y19" s="69"/>
      <c r="Z19" s="71"/>
      <c r="AA19" s="71"/>
      <c r="AB19" s="72" t="str">
        <f t="shared" si="1"/>
        <v/>
      </c>
      <c r="AC19" s="113" t="str">
        <f t="shared" si="0"/>
        <v/>
      </c>
      <c r="AD19" s="127"/>
      <c r="AE19" s="65">
        <f t="shared" si="2"/>
        <v>0</v>
      </c>
      <c r="AF19" s="65">
        <f t="shared" si="3"/>
        <v>0</v>
      </c>
      <c r="AI19" s="65">
        <f t="shared" si="4"/>
        <v>0</v>
      </c>
    </row>
    <row r="20" spans="1:35" x14ac:dyDescent="0.25">
      <c r="A20" s="66">
        <f t="shared" si="5"/>
        <v>13</v>
      </c>
      <c r="B20" s="69"/>
      <c r="C20" s="66" t="str">
        <f>IF(B20="","",VLOOKUP(B20,'Measure&amp;Incentive Picklist'!E:J,2,FALSE))</f>
        <v/>
      </c>
      <c r="D20" s="69"/>
      <c r="E20" s="70"/>
      <c r="F20" s="84"/>
      <c r="G20" s="70"/>
      <c r="H20" s="70"/>
      <c r="I20" s="70"/>
      <c r="J20" s="220"/>
      <c r="K20" s="224" t="str">
        <f>IF('Project Summary'!$D$9-J20 = 'Project Summary'!$D$9, "", ('Project Summary'!$D$9-J20)/365)</f>
        <v/>
      </c>
      <c r="L20" s="223" t="str">
        <f>IF(OR(B20="",J20=""),"",IF(K20&gt;=VLOOKUP(B20,'Measure&amp;Incentive Picklist'!E:N,8,FALSE)*1.25,"Special Circumstance",IF(AND(K20&gt;VLOOKUP(B20,'Measure&amp;Incentive Picklist'!E:N,8,FALSE),K20&lt;VLOOKUP(B20,'Measure&amp;Incentive Picklist'!E:N,8,FALSE)*1.25),"Normal Replacement",IF(AND(K20&lt;VLOOKUP(B20,'Measure&amp;Incentive Picklist'!E:N,8,FALSE),K20&gt;0),"Early Replacement",IF(K20=0,"Normal Replacement","")))))</f>
        <v/>
      </c>
      <c r="M20" s="70"/>
      <c r="N20" s="70"/>
      <c r="O20" s="69"/>
      <c r="P20" s="65" t="e">
        <f>VLOOKUP(O20,'HVAC Picklist'!$A$2:$C$61,3,FALSE)</f>
        <v>#N/A</v>
      </c>
      <c r="Q20" s="65" t="e">
        <f>VLOOKUP(O20,'HVAC Picklist'!$A$2:$D$61,4,FALSE)</f>
        <v>#N/A</v>
      </c>
      <c r="R20" s="69"/>
      <c r="S20" s="83"/>
      <c r="X20" s="69"/>
      <c r="Y20" s="69"/>
      <c r="Z20" s="71"/>
      <c r="AA20" s="71"/>
      <c r="AB20" s="72" t="str">
        <f t="shared" si="1"/>
        <v/>
      </c>
      <c r="AC20" s="113" t="str">
        <f t="shared" si="0"/>
        <v/>
      </c>
      <c r="AD20" s="127"/>
      <c r="AE20" s="65">
        <f t="shared" si="2"/>
        <v>0</v>
      </c>
      <c r="AF20" s="65">
        <f t="shared" si="3"/>
        <v>0</v>
      </c>
      <c r="AI20" s="65">
        <f t="shared" si="4"/>
        <v>0</v>
      </c>
    </row>
    <row r="21" spans="1:35" x14ac:dyDescent="0.25">
      <c r="A21" s="66">
        <f t="shared" si="5"/>
        <v>14</v>
      </c>
      <c r="B21" s="69"/>
      <c r="C21" s="66" t="str">
        <f>IF(B21="","",VLOOKUP(B21,'Measure&amp;Incentive Picklist'!E:J,2,FALSE))</f>
        <v/>
      </c>
      <c r="D21" s="69"/>
      <c r="E21" s="70"/>
      <c r="F21" s="84"/>
      <c r="G21" s="70"/>
      <c r="H21" s="70"/>
      <c r="I21" s="70"/>
      <c r="J21" s="220"/>
      <c r="K21" s="224" t="str">
        <f>IF('Project Summary'!$D$9-J21 = 'Project Summary'!$D$9, "", ('Project Summary'!$D$9-J21)/365)</f>
        <v/>
      </c>
      <c r="L21" s="223" t="str">
        <f>IF(OR(B21="",J21=""),"",IF(K21&gt;=VLOOKUP(B21,'Measure&amp;Incentive Picklist'!E:N,8,FALSE)*1.25,"Special Circumstance",IF(AND(K21&gt;VLOOKUP(B21,'Measure&amp;Incentive Picklist'!E:N,8,FALSE),K21&lt;VLOOKUP(B21,'Measure&amp;Incentive Picklist'!E:N,8,FALSE)*1.25),"Normal Replacement",IF(AND(K21&lt;VLOOKUP(B21,'Measure&amp;Incentive Picklist'!E:N,8,FALSE),K21&gt;0),"Early Replacement",IF(K21=0,"Normal Replacement","")))))</f>
        <v/>
      </c>
      <c r="M21" s="70"/>
      <c r="N21" s="70"/>
      <c r="O21" s="69"/>
      <c r="P21" s="65" t="e">
        <f>VLOOKUP(O21,'HVAC Picklist'!$A$2:$C$61,3,FALSE)</f>
        <v>#N/A</v>
      </c>
      <c r="Q21" s="65" t="e">
        <f>VLOOKUP(O21,'HVAC Picklist'!$A$2:$D$61,4,FALSE)</f>
        <v>#N/A</v>
      </c>
      <c r="R21" s="69"/>
      <c r="S21" s="83"/>
      <c r="X21" s="69"/>
      <c r="Y21" s="69"/>
      <c r="Z21" s="71"/>
      <c r="AA21" s="71"/>
      <c r="AB21" s="72" t="str">
        <f t="shared" si="1"/>
        <v/>
      </c>
      <c r="AC21" s="113" t="str">
        <f t="shared" si="0"/>
        <v/>
      </c>
      <c r="AD21" s="127"/>
      <c r="AE21" s="65">
        <f t="shared" si="2"/>
        <v>0</v>
      </c>
      <c r="AF21" s="65">
        <f t="shared" si="3"/>
        <v>0</v>
      </c>
      <c r="AI21" s="65">
        <f t="shared" si="4"/>
        <v>0</v>
      </c>
    </row>
    <row r="22" spans="1:35" x14ac:dyDescent="0.25">
      <c r="A22" s="66">
        <f t="shared" si="5"/>
        <v>15</v>
      </c>
      <c r="B22" s="69"/>
      <c r="C22" s="66" t="str">
        <f>IF(B22="","",VLOOKUP(B22,'Measure&amp;Incentive Picklist'!E:J,2,FALSE))</f>
        <v/>
      </c>
      <c r="D22" s="69"/>
      <c r="E22" s="70"/>
      <c r="F22" s="84"/>
      <c r="G22" s="70"/>
      <c r="H22" s="70"/>
      <c r="I22" s="70"/>
      <c r="J22" s="220"/>
      <c r="K22" s="224" t="str">
        <f>IF('Project Summary'!$D$9-J22 = 'Project Summary'!$D$9, "", ('Project Summary'!$D$9-J22)/365)</f>
        <v/>
      </c>
      <c r="L22" s="223" t="str">
        <f>IF(OR(B22="",J22=""),"",IF(K22&gt;=VLOOKUP(B22,'Measure&amp;Incentive Picklist'!E:N,8,FALSE)*1.25,"Special Circumstance",IF(AND(K22&gt;VLOOKUP(B22,'Measure&amp;Incentive Picklist'!E:N,8,FALSE),K22&lt;VLOOKUP(B22,'Measure&amp;Incentive Picklist'!E:N,8,FALSE)*1.25),"Normal Replacement",IF(AND(K22&lt;VLOOKUP(B22,'Measure&amp;Incentive Picklist'!E:N,8,FALSE),K22&gt;0),"Early Replacement",IF(K22=0,"Normal Replacement","")))))</f>
        <v/>
      </c>
      <c r="M22" s="70"/>
      <c r="N22" s="70"/>
      <c r="O22" s="69"/>
      <c r="P22" s="65" t="e">
        <f>VLOOKUP(O22,'HVAC Picklist'!$A$2:$C$61,3,FALSE)</f>
        <v>#N/A</v>
      </c>
      <c r="Q22" s="65" t="e">
        <f>VLOOKUP(O22,'HVAC Picklist'!$A$2:$D$61,4,FALSE)</f>
        <v>#N/A</v>
      </c>
      <c r="R22" s="69"/>
      <c r="S22" s="83"/>
      <c r="X22" s="69"/>
      <c r="Y22" s="69"/>
      <c r="Z22" s="71"/>
      <c r="AA22" s="71"/>
      <c r="AB22" s="72" t="str">
        <f t="shared" si="1"/>
        <v/>
      </c>
      <c r="AC22" s="113" t="str">
        <f t="shared" si="0"/>
        <v/>
      </c>
      <c r="AD22" s="127"/>
      <c r="AE22" s="65">
        <f t="shared" si="2"/>
        <v>0</v>
      </c>
      <c r="AF22" s="65">
        <f t="shared" si="3"/>
        <v>0</v>
      </c>
      <c r="AI22" s="65">
        <f t="shared" si="4"/>
        <v>0</v>
      </c>
    </row>
    <row r="23" spans="1:35" x14ac:dyDescent="0.25">
      <c r="A23" s="66">
        <f t="shared" si="5"/>
        <v>16</v>
      </c>
      <c r="B23" s="69"/>
      <c r="C23" s="66" t="str">
        <f>IF(B23="","",VLOOKUP(B23,'Measure&amp;Incentive Picklist'!E:J,2,FALSE))</f>
        <v/>
      </c>
      <c r="D23" s="69"/>
      <c r="E23" s="70"/>
      <c r="F23" s="84"/>
      <c r="G23" s="70"/>
      <c r="H23" s="70"/>
      <c r="I23" s="70"/>
      <c r="J23" s="220"/>
      <c r="K23" s="224" t="str">
        <f>IF('Project Summary'!$D$9-J23 = 'Project Summary'!$D$9, "", ('Project Summary'!$D$9-J23)/365)</f>
        <v/>
      </c>
      <c r="L23" s="223" t="str">
        <f>IF(OR(B23="",J23=""),"",IF(K23&gt;=VLOOKUP(B23,'Measure&amp;Incentive Picklist'!E:N,8,FALSE)*1.25,"Special Circumstance",IF(AND(K23&gt;VLOOKUP(B23,'Measure&amp;Incentive Picklist'!E:N,8,FALSE),K23&lt;VLOOKUP(B23,'Measure&amp;Incentive Picklist'!E:N,8,FALSE)*1.25),"Normal Replacement",IF(AND(K23&lt;VLOOKUP(B23,'Measure&amp;Incentive Picklist'!E:N,8,FALSE),K23&gt;0),"Early Replacement",IF(K23=0,"Normal Replacement","")))))</f>
        <v/>
      </c>
      <c r="M23" s="70"/>
      <c r="N23" s="70"/>
      <c r="O23" s="69"/>
      <c r="P23" s="65" t="e">
        <f>VLOOKUP(O23,'HVAC Picklist'!$A$2:$C$61,3,FALSE)</f>
        <v>#N/A</v>
      </c>
      <c r="Q23" s="65" t="e">
        <f>VLOOKUP(O23,'HVAC Picklist'!$A$2:$D$61,4,FALSE)</f>
        <v>#N/A</v>
      </c>
      <c r="R23" s="69"/>
      <c r="S23" s="83"/>
      <c r="X23" s="69"/>
      <c r="Y23" s="69"/>
      <c r="Z23" s="71"/>
      <c r="AA23" s="71"/>
      <c r="AB23" s="72" t="str">
        <f t="shared" si="1"/>
        <v/>
      </c>
      <c r="AC23" s="113" t="str">
        <f t="shared" si="0"/>
        <v/>
      </c>
      <c r="AD23" s="127"/>
      <c r="AE23" s="65">
        <f t="shared" si="2"/>
        <v>0</v>
      </c>
      <c r="AF23" s="65">
        <f t="shared" si="3"/>
        <v>0</v>
      </c>
      <c r="AI23" s="65">
        <f t="shared" si="4"/>
        <v>0</v>
      </c>
    </row>
    <row r="24" spans="1:35" x14ac:dyDescent="0.25">
      <c r="A24" s="66">
        <f t="shared" si="5"/>
        <v>17</v>
      </c>
      <c r="B24" s="69"/>
      <c r="C24" s="66" t="str">
        <f>IF(B24="","",VLOOKUP(B24,'Measure&amp;Incentive Picklist'!E:J,2,FALSE))</f>
        <v/>
      </c>
      <c r="D24" s="69"/>
      <c r="E24" s="70"/>
      <c r="F24" s="84"/>
      <c r="G24" s="70"/>
      <c r="H24" s="70"/>
      <c r="I24" s="70"/>
      <c r="J24" s="220"/>
      <c r="K24" s="224" t="str">
        <f>IF('Project Summary'!$D$9-J24 = 'Project Summary'!$D$9, "", ('Project Summary'!$D$9-J24)/365)</f>
        <v/>
      </c>
      <c r="L24" s="223" t="str">
        <f>IF(OR(B24="",J24=""),"",IF(K24&gt;=VLOOKUP(B24,'Measure&amp;Incentive Picklist'!E:N,8,FALSE)*1.25,"Special Circumstance",IF(AND(K24&gt;VLOOKUP(B24,'Measure&amp;Incentive Picklist'!E:N,8,FALSE),K24&lt;VLOOKUP(B24,'Measure&amp;Incentive Picklist'!E:N,8,FALSE)*1.25),"Normal Replacement",IF(AND(K24&lt;VLOOKUP(B24,'Measure&amp;Incentive Picklist'!E:N,8,FALSE),K24&gt;0),"Early Replacement",IF(K24=0,"Normal Replacement","")))))</f>
        <v/>
      </c>
      <c r="M24" s="70"/>
      <c r="N24" s="70"/>
      <c r="O24" s="69"/>
      <c r="P24" s="65" t="e">
        <f>VLOOKUP(O24,'HVAC Picklist'!$A$2:$C$61,3,FALSE)</f>
        <v>#N/A</v>
      </c>
      <c r="Q24" s="65" t="e">
        <f>VLOOKUP(O24,'HVAC Picklist'!$A$2:$D$61,4,FALSE)</f>
        <v>#N/A</v>
      </c>
      <c r="R24" s="69"/>
      <c r="S24" s="83"/>
      <c r="X24" s="69"/>
      <c r="Y24" s="69"/>
      <c r="Z24" s="71"/>
      <c r="AA24" s="71"/>
      <c r="AB24" s="72" t="str">
        <f t="shared" si="1"/>
        <v/>
      </c>
      <c r="AC24" s="113" t="str">
        <f t="shared" si="0"/>
        <v/>
      </c>
      <c r="AD24" s="127"/>
      <c r="AE24" s="65">
        <f t="shared" si="2"/>
        <v>0</v>
      </c>
      <c r="AF24" s="65">
        <f t="shared" si="3"/>
        <v>0</v>
      </c>
      <c r="AI24" s="65">
        <f t="shared" si="4"/>
        <v>0</v>
      </c>
    </row>
    <row r="25" spans="1:35" x14ac:dyDescent="0.25">
      <c r="A25" s="66">
        <f t="shared" si="5"/>
        <v>18</v>
      </c>
      <c r="B25" s="69"/>
      <c r="C25" s="66" t="str">
        <f>IF(B25="","",VLOOKUP(B25,'Measure&amp;Incentive Picklist'!E:J,2,FALSE))</f>
        <v/>
      </c>
      <c r="D25" s="69"/>
      <c r="E25" s="70"/>
      <c r="F25" s="84"/>
      <c r="G25" s="70"/>
      <c r="H25" s="70"/>
      <c r="I25" s="70"/>
      <c r="J25" s="220"/>
      <c r="K25" s="224" t="str">
        <f>IF('Project Summary'!$D$9-J25 = 'Project Summary'!$D$9, "", ('Project Summary'!$D$9-J25)/365)</f>
        <v/>
      </c>
      <c r="L25" s="223" t="str">
        <f>IF(OR(B25="",J25=""),"",IF(K25&gt;=VLOOKUP(B25,'Measure&amp;Incentive Picklist'!E:N,8,FALSE)*1.25,"Special Circumstance",IF(AND(K25&gt;VLOOKUP(B25,'Measure&amp;Incentive Picklist'!E:N,8,FALSE),K25&lt;VLOOKUP(B25,'Measure&amp;Incentive Picklist'!E:N,8,FALSE)*1.25),"Normal Replacement",IF(AND(K25&lt;VLOOKUP(B25,'Measure&amp;Incentive Picklist'!E:N,8,FALSE),K25&gt;0),"Early Replacement",IF(K25=0,"Normal Replacement","")))))</f>
        <v/>
      </c>
      <c r="M25" s="70"/>
      <c r="N25" s="70"/>
      <c r="O25" s="69"/>
      <c r="P25" s="65" t="e">
        <f>VLOOKUP(O25,'HVAC Picklist'!$A$2:$C$61,3,FALSE)</f>
        <v>#N/A</v>
      </c>
      <c r="Q25" s="65" t="e">
        <f>VLOOKUP(O25,'HVAC Picklist'!$A$2:$D$61,4,FALSE)</f>
        <v>#N/A</v>
      </c>
      <c r="R25" s="69"/>
      <c r="S25" s="83"/>
      <c r="X25" s="69"/>
      <c r="Y25" s="69"/>
      <c r="Z25" s="71"/>
      <c r="AA25" s="71"/>
      <c r="AB25" s="72" t="str">
        <f t="shared" si="1"/>
        <v/>
      </c>
      <c r="AC25" s="113" t="str">
        <f t="shared" si="0"/>
        <v/>
      </c>
      <c r="AD25" s="127"/>
      <c r="AE25" s="65">
        <f t="shared" si="2"/>
        <v>0</v>
      </c>
      <c r="AF25" s="65">
        <f t="shared" si="3"/>
        <v>0</v>
      </c>
      <c r="AI25" s="65">
        <f t="shared" si="4"/>
        <v>0</v>
      </c>
    </row>
    <row r="26" spans="1:35" x14ac:dyDescent="0.25">
      <c r="A26" s="66">
        <f t="shared" si="5"/>
        <v>19</v>
      </c>
      <c r="B26" s="69"/>
      <c r="C26" s="66" t="str">
        <f>IF(B26="","",VLOOKUP(B26,'Measure&amp;Incentive Picklist'!E:J,2,FALSE))</f>
        <v/>
      </c>
      <c r="D26" s="69"/>
      <c r="E26" s="70"/>
      <c r="F26" s="84"/>
      <c r="G26" s="70"/>
      <c r="H26" s="70"/>
      <c r="I26" s="70"/>
      <c r="J26" s="220"/>
      <c r="K26" s="224" t="str">
        <f>IF('Project Summary'!$D$9-J26 = 'Project Summary'!$D$9, "", ('Project Summary'!$D$9-J26)/365)</f>
        <v/>
      </c>
      <c r="L26" s="223" t="str">
        <f>IF(OR(B26="",J26=""),"",IF(K26&gt;=VLOOKUP(B26,'Measure&amp;Incentive Picklist'!E:N,8,FALSE)*1.25,"Special Circumstance",IF(AND(K26&gt;VLOOKUP(B26,'Measure&amp;Incentive Picklist'!E:N,8,FALSE),K26&lt;VLOOKUP(B26,'Measure&amp;Incentive Picklist'!E:N,8,FALSE)*1.25),"Normal Replacement",IF(AND(K26&lt;VLOOKUP(B26,'Measure&amp;Incentive Picklist'!E:N,8,FALSE),K26&gt;0),"Early Replacement",IF(K26=0,"Normal Replacement","")))))</f>
        <v/>
      </c>
      <c r="M26" s="70"/>
      <c r="N26" s="70"/>
      <c r="O26" s="69"/>
      <c r="P26" s="65" t="e">
        <f>VLOOKUP(O26,'HVAC Picklist'!$A$2:$C$61,3,FALSE)</f>
        <v>#N/A</v>
      </c>
      <c r="Q26" s="65" t="e">
        <f>VLOOKUP(O26,'HVAC Picklist'!$A$2:$D$61,4,FALSE)</f>
        <v>#N/A</v>
      </c>
      <c r="R26" s="69"/>
      <c r="S26" s="83"/>
      <c r="X26" s="69"/>
      <c r="Y26" s="69"/>
      <c r="Z26" s="71"/>
      <c r="AA26" s="71"/>
      <c r="AB26" s="72" t="str">
        <f t="shared" si="1"/>
        <v/>
      </c>
      <c r="AC26" s="113" t="str">
        <f t="shared" si="0"/>
        <v/>
      </c>
      <c r="AD26" s="127"/>
      <c r="AE26" s="65">
        <f t="shared" si="2"/>
        <v>0</v>
      </c>
      <c r="AF26" s="65">
        <f t="shared" si="3"/>
        <v>0</v>
      </c>
      <c r="AI26" s="65">
        <f t="shared" si="4"/>
        <v>0</v>
      </c>
    </row>
    <row r="27" spans="1:35" x14ac:dyDescent="0.25">
      <c r="A27" s="66">
        <f t="shared" si="5"/>
        <v>20</v>
      </c>
      <c r="B27" s="69"/>
      <c r="C27" s="66" t="str">
        <f>IF(B27="","",VLOOKUP(B27,'Measure&amp;Incentive Picklist'!E:J,2,FALSE))</f>
        <v/>
      </c>
      <c r="D27" s="69"/>
      <c r="E27" s="70"/>
      <c r="F27" s="84"/>
      <c r="G27" s="70"/>
      <c r="H27" s="70"/>
      <c r="I27" s="70"/>
      <c r="J27" s="220"/>
      <c r="K27" s="224" t="str">
        <f>IF('Project Summary'!$D$9-J27 = 'Project Summary'!$D$9, "", ('Project Summary'!$D$9-J27)/365)</f>
        <v/>
      </c>
      <c r="L27" s="223" t="str">
        <f>IF(OR(B27="",J27=""),"",IF(K27&gt;=VLOOKUP(B27,'Measure&amp;Incentive Picklist'!E:N,8,FALSE)*1.25,"Special Circumstance",IF(AND(K27&gt;VLOOKUP(B27,'Measure&amp;Incentive Picklist'!E:N,8,FALSE),K27&lt;VLOOKUP(B27,'Measure&amp;Incentive Picklist'!E:N,8,FALSE)*1.25),"Normal Replacement",IF(AND(K27&lt;VLOOKUP(B27,'Measure&amp;Incentive Picklist'!E:N,8,FALSE),K27&gt;0),"Early Replacement",IF(K27=0,"Normal Replacement","")))))</f>
        <v/>
      </c>
      <c r="M27" s="70"/>
      <c r="N27" s="70"/>
      <c r="O27" s="69"/>
      <c r="P27" s="65" t="e">
        <f>VLOOKUP(O27,'HVAC Picklist'!$A$2:$C$61,3,FALSE)</f>
        <v>#N/A</v>
      </c>
      <c r="Q27" s="65" t="e">
        <f>VLOOKUP(O27,'HVAC Picklist'!$A$2:$D$61,4,FALSE)</f>
        <v>#N/A</v>
      </c>
      <c r="R27" s="69"/>
      <c r="S27" s="83"/>
      <c r="X27" s="69"/>
      <c r="Y27" s="69"/>
      <c r="Z27" s="71"/>
      <c r="AA27" s="71"/>
      <c r="AB27" s="72" t="str">
        <f t="shared" si="1"/>
        <v/>
      </c>
      <c r="AC27" s="113" t="str">
        <f t="shared" si="0"/>
        <v/>
      </c>
      <c r="AD27" s="127"/>
      <c r="AE27" s="65">
        <f t="shared" si="2"/>
        <v>0</v>
      </c>
      <c r="AF27" s="65">
        <f t="shared" si="3"/>
        <v>0</v>
      </c>
      <c r="AI27" s="65">
        <f t="shared" si="4"/>
        <v>0</v>
      </c>
    </row>
    <row r="28" spans="1:35" x14ac:dyDescent="0.25">
      <c r="A28" s="66">
        <f t="shared" si="5"/>
        <v>21</v>
      </c>
      <c r="B28" s="69"/>
      <c r="C28" s="66" t="str">
        <f>IF(B28="","",VLOOKUP(B28,'Measure&amp;Incentive Picklist'!E:J,2,FALSE))</f>
        <v/>
      </c>
      <c r="D28" s="69"/>
      <c r="E28" s="70"/>
      <c r="F28" s="84"/>
      <c r="G28" s="70"/>
      <c r="H28" s="70"/>
      <c r="I28" s="70"/>
      <c r="J28" s="220"/>
      <c r="K28" s="224" t="str">
        <f>IF('Project Summary'!$D$9-J28 = 'Project Summary'!$D$9, "", ('Project Summary'!$D$9-J28)/365)</f>
        <v/>
      </c>
      <c r="L28" s="223" t="str">
        <f>IF(OR(B28="",J28=""),"",IF(K28&gt;=VLOOKUP(B28,'Measure&amp;Incentive Picklist'!E:N,8,FALSE)*1.25,"Special Circumstance",IF(AND(K28&gt;VLOOKUP(B28,'Measure&amp;Incentive Picklist'!E:N,8,FALSE),K28&lt;VLOOKUP(B28,'Measure&amp;Incentive Picklist'!E:N,8,FALSE)*1.25),"Normal Replacement",IF(AND(K28&lt;VLOOKUP(B28,'Measure&amp;Incentive Picklist'!E:N,8,FALSE),K28&gt;0),"Early Replacement",IF(K28=0,"Normal Replacement","")))))</f>
        <v/>
      </c>
      <c r="M28" s="70"/>
      <c r="N28" s="70"/>
      <c r="O28" s="69"/>
      <c r="P28" s="65" t="e">
        <f>VLOOKUP(O28,'HVAC Picklist'!$A$2:$C$61,3,FALSE)</f>
        <v>#N/A</v>
      </c>
      <c r="Q28" s="65" t="e">
        <f>VLOOKUP(O28,'HVAC Picklist'!$A$2:$D$61,4,FALSE)</f>
        <v>#N/A</v>
      </c>
      <c r="R28" s="69"/>
      <c r="S28" s="83"/>
      <c r="X28" s="69"/>
      <c r="Y28" s="69"/>
      <c r="Z28" s="71"/>
      <c r="AA28" s="71"/>
      <c r="AB28" s="72" t="str">
        <f t="shared" si="1"/>
        <v/>
      </c>
      <c r="AC28" s="113" t="str">
        <f t="shared" si="0"/>
        <v/>
      </c>
      <c r="AD28" s="127"/>
      <c r="AE28" s="65">
        <f t="shared" si="2"/>
        <v>0</v>
      </c>
      <c r="AF28" s="65">
        <f t="shared" si="3"/>
        <v>0</v>
      </c>
      <c r="AI28" s="65">
        <f t="shared" si="4"/>
        <v>0</v>
      </c>
    </row>
    <row r="29" spans="1:35" x14ac:dyDescent="0.25">
      <c r="A29" s="66">
        <f t="shared" si="5"/>
        <v>22</v>
      </c>
      <c r="B29" s="69"/>
      <c r="C29" s="66" t="str">
        <f>IF(B29="","",VLOOKUP(B29,'Measure&amp;Incentive Picklist'!E:J,2,FALSE))</f>
        <v/>
      </c>
      <c r="D29" s="69"/>
      <c r="E29" s="70"/>
      <c r="F29" s="84"/>
      <c r="G29" s="70"/>
      <c r="H29" s="70"/>
      <c r="I29" s="70"/>
      <c r="J29" s="220"/>
      <c r="K29" s="224" t="str">
        <f>IF('Project Summary'!$D$9-J29 = 'Project Summary'!$D$9, "", ('Project Summary'!$D$9-J29)/365)</f>
        <v/>
      </c>
      <c r="L29" s="223" t="str">
        <f>IF(OR(B29="",J29=""),"",IF(K29&gt;=VLOOKUP(B29,'Measure&amp;Incentive Picklist'!E:N,8,FALSE)*1.25,"Special Circumstance",IF(AND(K29&gt;VLOOKUP(B29,'Measure&amp;Incentive Picklist'!E:N,8,FALSE),K29&lt;VLOOKUP(B29,'Measure&amp;Incentive Picklist'!E:N,8,FALSE)*1.25),"Normal Replacement",IF(AND(K29&lt;VLOOKUP(B29,'Measure&amp;Incentive Picklist'!E:N,8,FALSE),K29&gt;0),"Early Replacement",IF(K29=0,"Normal Replacement","")))))</f>
        <v/>
      </c>
      <c r="M29" s="70"/>
      <c r="N29" s="70"/>
      <c r="O29" s="69"/>
      <c r="P29" s="65" t="e">
        <f>VLOOKUP(O29,'HVAC Picklist'!$A$2:$C$61,3,FALSE)</f>
        <v>#N/A</v>
      </c>
      <c r="Q29" s="65" t="e">
        <f>VLOOKUP(O29,'HVAC Picklist'!$A$2:$D$61,4,FALSE)</f>
        <v>#N/A</v>
      </c>
      <c r="R29" s="69"/>
      <c r="S29" s="83"/>
      <c r="X29" s="69"/>
      <c r="Y29" s="69"/>
      <c r="Z29" s="71"/>
      <c r="AA29" s="71"/>
      <c r="AB29" s="72" t="str">
        <f t="shared" si="1"/>
        <v/>
      </c>
      <c r="AC29" s="113" t="str">
        <f t="shared" si="0"/>
        <v/>
      </c>
      <c r="AD29" s="127"/>
      <c r="AE29" s="65">
        <f t="shared" si="2"/>
        <v>0</v>
      </c>
      <c r="AF29" s="65">
        <f t="shared" si="3"/>
        <v>0</v>
      </c>
      <c r="AI29" s="65">
        <f t="shared" si="4"/>
        <v>0</v>
      </c>
    </row>
    <row r="30" spans="1:35" x14ac:dyDescent="0.25">
      <c r="A30" s="66">
        <f t="shared" si="5"/>
        <v>23</v>
      </c>
      <c r="B30" s="69"/>
      <c r="C30" s="66" t="str">
        <f>IF(B30="","",VLOOKUP(B30,'Measure&amp;Incentive Picklist'!E:J,2,FALSE))</f>
        <v/>
      </c>
      <c r="D30" s="69"/>
      <c r="E30" s="70"/>
      <c r="F30" s="84"/>
      <c r="G30" s="70"/>
      <c r="H30" s="70"/>
      <c r="I30" s="70"/>
      <c r="J30" s="220"/>
      <c r="K30" s="224" t="str">
        <f>IF('Project Summary'!$D$9-J30 = 'Project Summary'!$D$9, "", ('Project Summary'!$D$9-J30)/365)</f>
        <v/>
      </c>
      <c r="L30" s="223" t="str">
        <f>IF(OR(B30="",J30=""),"",IF(K30&gt;=VLOOKUP(B30,'Measure&amp;Incentive Picklist'!E:N,8,FALSE)*1.25,"Special Circumstance",IF(AND(K30&gt;VLOOKUP(B30,'Measure&amp;Incentive Picklist'!E:N,8,FALSE),K30&lt;VLOOKUP(B30,'Measure&amp;Incentive Picklist'!E:N,8,FALSE)*1.25),"Normal Replacement",IF(AND(K30&lt;VLOOKUP(B30,'Measure&amp;Incentive Picklist'!E:N,8,FALSE),K30&gt;0),"Early Replacement",IF(K30=0,"Normal Replacement","")))))</f>
        <v/>
      </c>
      <c r="M30" s="70"/>
      <c r="N30" s="70"/>
      <c r="O30" s="69"/>
      <c r="P30" s="65" t="e">
        <f>VLOOKUP(O30,'HVAC Picklist'!$A$2:$C$61,3,FALSE)</f>
        <v>#N/A</v>
      </c>
      <c r="Q30" s="65" t="e">
        <f>VLOOKUP(O30,'HVAC Picklist'!$A$2:$D$61,4,FALSE)</f>
        <v>#N/A</v>
      </c>
      <c r="R30" s="69"/>
      <c r="S30" s="83"/>
      <c r="X30" s="69"/>
      <c r="Y30" s="69"/>
      <c r="Z30" s="71"/>
      <c r="AA30" s="71"/>
      <c r="AB30" s="72" t="str">
        <f t="shared" si="1"/>
        <v/>
      </c>
      <c r="AC30" s="113" t="str">
        <f t="shared" si="0"/>
        <v/>
      </c>
      <c r="AD30" s="127"/>
      <c r="AE30" s="65">
        <f t="shared" si="2"/>
        <v>0</v>
      </c>
      <c r="AF30" s="65">
        <f t="shared" si="3"/>
        <v>0</v>
      </c>
      <c r="AI30" s="65">
        <f t="shared" si="4"/>
        <v>0</v>
      </c>
    </row>
    <row r="31" spans="1:35" x14ac:dyDescent="0.25">
      <c r="A31" s="66">
        <f t="shared" si="5"/>
        <v>24</v>
      </c>
      <c r="B31" s="69"/>
      <c r="C31" s="66" t="str">
        <f>IF(B31="","",VLOOKUP(B31,'Measure&amp;Incentive Picklist'!E:J,2,FALSE))</f>
        <v/>
      </c>
      <c r="D31" s="69"/>
      <c r="E31" s="70"/>
      <c r="F31" s="84"/>
      <c r="G31" s="70"/>
      <c r="H31" s="70"/>
      <c r="I31" s="70"/>
      <c r="J31" s="220"/>
      <c r="K31" s="224" t="str">
        <f>IF('Project Summary'!$D$9-J31 = 'Project Summary'!$D$9, "", ('Project Summary'!$D$9-J31)/365)</f>
        <v/>
      </c>
      <c r="L31" s="223" t="str">
        <f>IF(OR(B31="",J31=""),"",IF(K31&gt;=VLOOKUP(B31,'Measure&amp;Incentive Picklist'!E:N,8,FALSE)*1.25,"Special Circumstance",IF(AND(K31&gt;VLOOKUP(B31,'Measure&amp;Incentive Picklist'!E:N,8,FALSE),K31&lt;VLOOKUP(B31,'Measure&amp;Incentive Picklist'!E:N,8,FALSE)*1.25),"Normal Replacement",IF(AND(K31&lt;VLOOKUP(B31,'Measure&amp;Incentive Picklist'!E:N,8,FALSE),K31&gt;0),"Early Replacement",IF(K31=0,"Normal Replacement","")))))</f>
        <v/>
      </c>
      <c r="M31" s="70"/>
      <c r="N31" s="70"/>
      <c r="O31" s="69"/>
      <c r="P31" s="65" t="e">
        <f>VLOOKUP(O31,'HVAC Picklist'!$A$2:$C$61,3,FALSE)</f>
        <v>#N/A</v>
      </c>
      <c r="Q31" s="65" t="e">
        <f>VLOOKUP(O31,'HVAC Picklist'!$A$2:$D$61,4,FALSE)</f>
        <v>#N/A</v>
      </c>
      <c r="R31" s="69"/>
      <c r="S31" s="83"/>
      <c r="X31" s="69"/>
      <c r="Y31" s="69"/>
      <c r="Z31" s="71"/>
      <c r="AA31" s="71"/>
      <c r="AB31" s="72" t="str">
        <f t="shared" si="1"/>
        <v/>
      </c>
      <c r="AC31" s="113" t="str">
        <f t="shared" si="0"/>
        <v/>
      </c>
      <c r="AD31" s="127"/>
      <c r="AE31" s="65">
        <f t="shared" si="2"/>
        <v>0</v>
      </c>
      <c r="AF31" s="65">
        <f t="shared" si="3"/>
        <v>0</v>
      </c>
      <c r="AI31" s="65">
        <f t="shared" si="4"/>
        <v>0</v>
      </c>
    </row>
    <row r="32" spans="1:35" x14ac:dyDescent="0.25">
      <c r="A32" s="66">
        <f t="shared" si="5"/>
        <v>25</v>
      </c>
      <c r="B32" s="69"/>
      <c r="C32" s="66" t="str">
        <f>IF(B32="","",VLOOKUP(B32,'Measure&amp;Incentive Picklist'!E:J,2,FALSE))</f>
        <v/>
      </c>
      <c r="D32" s="69"/>
      <c r="E32" s="70"/>
      <c r="F32" s="84"/>
      <c r="G32" s="70"/>
      <c r="H32" s="70"/>
      <c r="I32" s="70"/>
      <c r="J32" s="220"/>
      <c r="K32" s="224" t="str">
        <f>IF('Project Summary'!$D$9-J32 = 'Project Summary'!$D$9, "", ('Project Summary'!$D$9-J32)/365)</f>
        <v/>
      </c>
      <c r="L32" s="223" t="str">
        <f>IF(OR(B32="",J32=""),"",IF(K32&gt;=VLOOKUP(B32,'Measure&amp;Incentive Picklist'!E:N,8,FALSE)*1.25,"Special Circumstance",IF(AND(K32&gt;VLOOKUP(B32,'Measure&amp;Incentive Picklist'!E:N,8,FALSE),K32&lt;VLOOKUP(B32,'Measure&amp;Incentive Picklist'!E:N,8,FALSE)*1.25),"Normal Replacement",IF(AND(K32&lt;VLOOKUP(B32,'Measure&amp;Incentive Picklist'!E:N,8,FALSE),K32&gt;0),"Early Replacement",IF(K32=0,"Normal Replacement","")))))</f>
        <v/>
      </c>
      <c r="M32" s="70"/>
      <c r="N32" s="70"/>
      <c r="O32" s="69"/>
      <c r="P32" s="65" t="e">
        <f>VLOOKUP(O32,'HVAC Picklist'!$A$2:$C$61,3,FALSE)</f>
        <v>#N/A</v>
      </c>
      <c r="Q32" s="65" t="e">
        <f>VLOOKUP(O32,'HVAC Picklist'!$A$2:$D$61,4,FALSE)</f>
        <v>#N/A</v>
      </c>
      <c r="R32" s="69"/>
      <c r="S32" s="83"/>
      <c r="X32" s="69"/>
      <c r="Y32" s="69"/>
      <c r="Z32" s="71"/>
      <c r="AA32" s="71"/>
      <c r="AB32" s="72" t="str">
        <f t="shared" si="1"/>
        <v/>
      </c>
      <c r="AC32" s="113" t="str">
        <f t="shared" si="0"/>
        <v/>
      </c>
      <c r="AD32" s="127"/>
      <c r="AE32" s="65">
        <f t="shared" si="2"/>
        <v>0</v>
      </c>
      <c r="AF32" s="65">
        <f t="shared" si="3"/>
        <v>0</v>
      </c>
      <c r="AI32" s="65">
        <f t="shared" si="4"/>
        <v>0</v>
      </c>
    </row>
    <row r="33" spans="1:35" x14ac:dyDescent="0.25">
      <c r="A33" s="66">
        <f t="shared" si="5"/>
        <v>26</v>
      </c>
      <c r="B33" s="69"/>
      <c r="C33" s="66" t="str">
        <f>IF(B33="","",VLOOKUP(B33,'Measure&amp;Incentive Picklist'!E:J,2,FALSE))</f>
        <v/>
      </c>
      <c r="D33" s="69"/>
      <c r="E33" s="70"/>
      <c r="F33" s="84"/>
      <c r="G33" s="70"/>
      <c r="H33" s="70"/>
      <c r="I33" s="70"/>
      <c r="J33" s="220"/>
      <c r="M33" s="70"/>
      <c r="N33" s="70"/>
      <c r="O33" s="69"/>
      <c r="P33" s="65" t="e">
        <f>VLOOKUP(O33,'HVAC Picklist'!$A$2:$C$61,3,FALSE)</f>
        <v>#N/A</v>
      </c>
      <c r="Q33" s="65" t="e">
        <f>VLOOKUP(O33,'HVAC Picklist'!$A$2:$D$61,4,FALSE)</f>
        <v>#N/A</v>
      </c>
      <c r="R33" s="69"/>
      <c r="S33" s="83"/>
      <c r="X33" s="69"/>
      <c r="Y33" s="69"/>
      <c r="Z33" s="71"/>
      <c r="AA33" s="71"/>
      <c r="AB33" s="72" t="str">
        <f t="shared" si="1"/>
        <v/>
      </c>
      <c r="AC33" s="113" t="str">
        <f t="shared" si="0"/>
        <v/>
      </c>
      <c r="AD33" s="127"/>
      <c r="AE33" s="65">
        <f t="shared" si="2"/>
        <v>0</v>
      </c>
      <c r="AF33" s="65">
        <f t="shared" si="3"/>
        <v>0</v>
      </c>
      <c r="AI33" s="65">
        <f t="shared" si="4"/>
        <v>0</v>
      </c>
    </row>
    <row r="34" spans="1:35" x14ac:dyDescent="0.25">
      <c r="A34" s="66">
        <f t="shared" si="5"/>
        <v>27</v>
      </c>
      <c r="B34" s="69"/>
      <c r="C34" s="66" t="str">
        <f>IF(B34="","",VLOOKUP(B34,'Measure&amp;Incentive Picklist'!E:J,2,FALSE))</f>
        <v/>
      </c>
      <c r="D34" s="69"/>
      <c r="E34" s="70"/>
      <c r="F34" s="84"/>
      <c r="G34" s="70"/>
      <c r="H34" s="70"/>
      <c r="I34" s="70"/>
      <c r="J34" s="220"/>
      <c r="M34" s="70"/>
      <c r="N34" s="70"/>
      <c r="O34" s="69"/>
      <c r="P34" s="65" t="e">
        <f>VLOOKUP(O34,'HVAC Picklist'!$A$2:$C$61,3,FALSE)</f>
        <v>#N/A</v>
      </c>
      <c r="Q34" s="65" t="e">
        <f>VLOOKUP(O34,'HVAC Picklist'!$A$2:$D$61,4,FALSE)</f>
        <v>#N/A</v>
      </c>
      <c r="R34" s="69"/>
      <c r="S34" s="83"/>
      <c r="X34" s="69"/>
      <c r="Y34" s="69"/>
      <c r="Z34" s="71"/>
      <c r="AA34" s="71"/>
      <c r="AB34" s="72" t="str">
        <f t="shared" si="1"/>
        <v/>
      </c>
      <c r="AC34" s="113" t="str">
        <f t="shared" si="0"/>
        <v/>
      </c>
      <c r="AD34" s="127"/>
      <c r="AE34" s="65">
        <f t="shared" si="2"/>
        <v>0</v>
      </c>
      <c r="AF34" s="65">
        <f t="shared" si="3"/>
        <v>0</v>
      </c>
      <c r="AI34" s="65">
        <f t="shared" si="4"/>
        <v>0</v>
      </c>
    </row>
    <row r="35" spans="1:35" x14ac:dyDescent="0.25">
      <c r="A35" s="66">
        <f t="shared" si="5"/>
        <v>28</v>
      </c>
      <c r="B35" s="69"/>
      <c r="C35" s="66" t="str">
        <f>IF(B35="","",VLOOKUP(B35,'Measure&amp;Incentive Picklist'!E:J,2,FALSE))</f>
        <v/>
      </c>
      <c r="D35" s="69"/>
      <c r="E35" s="70"/>
      <c r="F35" s="84"/>
      <c r="G35" s="70"/>
      <c r="H35" s="70"/>
      <c r="I35" s="70"/>
      <c r="J35" s="220"/>
      <c r="M35" s="70"/>
      <c r="N35" s="70"/>
      <c r="O35" s="69"/>
      <c r="P35" s="65" t="e">
        <f>VLOOKUP(O35,'HVAC Picklist'!$A$2:$C$61,3,FALSE)</f>
        <v>#N/A</v>
      </c>
      <c r="Q35" s="65" t="e">
        <f>VLOOKUP(O35,'HVAC Picklist'!$A$2:$D$61,4,FALSE)</f>
        <v>#N/A</v>
      </c>
      <c r="R35" s="69"/>
      <c r="S35" s="83"/>
      <c r="X35" s="69"/>
      <c r="Y35" s="69"/>
      <c r="Z35" s="71"/>
      <c r="AA35" s="71"/>
      <c r="AB35" s="72" t="str">
        <f t="shared" si="1"/>
        <v/>
      </c>
      <c r="AC35" s="113" t="str">
        <f t="shared" si="0"/>
        <v/>
      </c>
      <c r="AD35" s="127"/>
      <c r="AE35" s="65">
        <f t="shared" si="2"/>
        <v>0</v>
      </c>
      <c r="AF35" s="65">
        <f t="shared" si="3"/>
        <v>0</v>
      </c>
      <c r="AI35" s="65">
        <f t="shared" si="4"/>
        <v>0</v>
      </c>
    </row>
    <row r="36" spans="1:35" x14ac:dyDescent="0.25">
      <c r="A36" s="66">
        <f t="shared" si="5"/>
        <v>29</v>
      </c>
      <c r="B36" s="69"/>
      <c r="C36" s="66" t="str">
        <f>IF(B36="","",VLOOKUP(B36,'Measure&amp;Incentive Picklist'!E:J,2,FALSE))</f>
        <v/>
      </c>
      <c r="D36" s="69"/>
      <c r="E36" s="70"/>
      <c r="F36" s="84"/>
      <c r="G36" s="70"/>
      <c r="H36" s="70"/>
      <c r="I36" s="70"/>
      <c r="J36" s="220"/>
      <c r="M36" s="70"/>
      <c r="N36" s="70"/>
      <c r="O36" s="69"/>
      <c r="P36" s="65" t="e">
        <f>VLOOKUP(O36,'HVAC Picklist'!$A$2:$C$61,3,FALSE)</f>
        <v>#N/A</v>
      </c>
      <c r="Q36" s="65" t="e">
        <f>VLOOKUP(O36,'HVAC Picklist'!$A$2:$D$61,4,FALSE)</f>
        <v>#N/A</v>
      </c>
      <c r="R36" s="69"/>
      <c r="S36" s="83"/>
      <c r="X36" s="69"/>
      <c r="Y36" s="69"/>
      <c r="Z36" s="71"/>
      <c r="AA36" s="71"/>
      <c r="AB36" s="72" t="str">
        <f t="shared" si="1"/>
        <v/>
      </c>
      <c r="AC36" s="113" t="str">
        <f t="shared" si="0"/>
        <v/>
      </c>
      <c r="AD36" s="127"/>
      <c r="AE36" s="65">
        <f t="shared" si="2"/>
        <v>0</v>
      </c>
      <c r="AF36" s="65">
        <f t="shared" si="3"/>
        <v>0</v>
      </c>
      <c r="AI36" s="65">
        <f t="shared" si="4"/>
        <v>0</v>
      </c>
    </row>
    <row r="37" spans="1:35" x14ac:dyDescent="0.25">
      <c r="A37" s="66">
        <f t="shared" si="5"/>
        <v>30</v>
      </c>
      <c r="B37" s="69"/>
      <c r="C37" s="66" t="str">
        <f>IF(B37="","",VLOOKUP(B37,'Measure&amp;Incentive Picklist'!E:J,2,FALSE))</f>
        <v/>
      </c>
      <c r="D37" s="69"/>
      <c r="E37" s="70"/>
      <c r="F37" s="84"/>
      <c r="G37" s="70"/>
      <c r="H37" s="70"/>
      <c r="I37" s="70"/>
      <c r="J37" s="220"/>
      <c r="M37" s="70"/>
      <c r="N37" s="70"/>
      <c r="O37" s="69"/>
      <c r="P37" s="65" t="e">
        <f>VLOOKUP(O37,'HVAC Picklist'!$A$2:$C$61,3,FALSE)</f>
        <v>#N/A</v>
      </c>
      <c r="Q37" s="65" t="e">
        <f>VLOOKUP(O37,'HVAC Picklist'!$A$2:$D$61,4,FALSE)</f>
        <v>#N/A</v>
      </c>
      <c r="R37" s="69"/>
      <c r="S37" s="83"/>
      <c r="X37" s="69"/>
      <c r="Y37" s="69"/>
      <c r="Z37" s="71"/>
      <c r="AA37" s="71"/>
      <c r="AB37" s="72" t="str">
        <f t="shared" si="1"/>
        <v/>
      </c>
      <c r="AC37" s="113" t="str">
        <f t="shared" si="0"/>
        <v/>
      </c>
      <c r="AD37" s="127"/>
      <c r="AE37" s="65">
        <f t="shared" si="2"/>
        <v>0</v>
      </c>
      <c r="AF37" s="65">
        <f t="shared" si="3"/>
        <v>0</v>
      </c>
      <c r="AI37" s="65">
        <f t="shared" si="4"/>
        <v>0</v>
      </c>
    </row>
    <row r="38" spans="1:35" x14ac:dyDescent="0.25">
      <c r="A38" s="66">
        <f t="shared" si="5"/>
        <v>31</v>
      </c>
      <c r="B38" s="69"/>
      <c r="C38" s="66" t="str">
        <f>IF(B38="","",VLOOKUP(B38,'Measure&amp;Incentive Picklist'!E:J,2,FALSE))</f>
        <v/>
      </c>
      <c r="D38" s="69"/>
      <c r="E38" s="70"/>
      <c r="F38" s="84"/>
      <c r="G38" s="70"/>
      <c r="H38" s="70"/>
      <c r="I38" s="70"/>
      <c r="J38" s="220"/>
      <c r="M38" s="70"/>
      <c r="N38" s="70"/>
      <c r="O38" s="69"/>
      <c r="P38" s="65" t="e">
        <f>VLOOKUP(O38,'HVAC Picklist'!$A$2:$C$61,3,FALSE)</f>
        <v>#N/A</v>
      </c>
      <c r="Q38" s="65" t="e">
        <f>VLOOKUP(O38,'HVAC Picklist'!$A$2:$D$61,4,FALSE)</f>
        <v>#N/A</v>
      </c>
      <c r="R38" s="69"/>
      <c r="S38" s="83"/>
      <c r="X38" s="69"/>
      <c r="Y38" s="69"/>
      <c r="Z38" s="71"/>
      <c r="AA38" s="71"/>
      <c r="AB38" s="72" t="str">
        <f t="shared" si="1"/>
        <v/>
      </c>
      <c r="AC38" s="113" t="str">
        <f t="shared" si="0"/>
        <v/>
      </c>
      <c r="AD38" s="127"/>
      <c r="AE38" s="65">
        <f t="shared" si="2"/>
        <v>0</v>
      </c>
      <c r="AF38" s="65">
        <f t="shared" si="3"/>
        <v>0</v>
      </c>
      <c r="AI38" s="65">
        <f t="shared" si="4"/>
        <v>0</v>
      </c>
    </row>
    <row r="39" spans="1:35" x14ac:dyDescent="0.25">
      <c r="A39" s="66">
        <f t="shared" si="5"/>
        <v>32</v>
      </c>
      <c r="B39" s="69"/>
      <c r="C39" s="66" t="str">
        <f>IF(B39="","",VLOOKUP(B39,'Measure&amp;Incentive Picklist'!E:J,2,FALSE))</f>
        <v/>
      </c>
      <c r="D39" s="69"/>
      <c r="E39" s="70"/>
      <c r="F39" s="84"/>
      <c r="G39" s="70"/>
      <c r="H39" s="70"/>
      <c r="I39" s="70"/>
      <c r="J39" s="220"/>
      <c r="M39" s="70"/>
      <c r="N39" s="70"/>
      <c r="O39" s="69"/>
      <c r="P39" s="65" t="e">
        <f>VLOOKUP(O39,'HVAC Picklist'!$A$2:$C$61,3,FALSE)</f>
        <v>#N/A</v>
      </c>
      <c r="Q39" s="65" t="e">
        <f>VLOOKUP(O39,'HVAC Picklist'!$A$2:$D$61,4,FALSE)</f>
        <v>#N/A</v>
      </c>
      <c r="R39" s="69"/>
      <c r="S39" s="83"/>
      <c r="X39" s="69"/>
      <c r="Y39" s="69"/>
      <c r="Z39" s="71"/>
      <c r="AA39" s="71"/>
      <c r="AB39" s="72" t="str">
        <f t="shared" si="1"/>
        <v/>
      </c>
      <c r="AC39" s="113" t="str">
        <f t="shared" si="0"/>
        <v/>
      </c>
      <c r="AD39" s="127"/>
      <c r="AE39" s="65">
        <f t="shared" si="2"/>
        <v>0</v>
      </c>
      <c r="AF39" s="65">
        <f t="shared" si="3"/>
        <v>0</v>
      </c>
      <c r="AI39" s="65">
        <f t="shared" si="4"/>
        <v>0</v>
      </c>
    </row>
    <row r="40" spans="1:35" x14ac:dyDescent="0.25">
      <c r="A40" s="66">
        <f t="shared" si="5"/>
        <v>33</v>
      </c>
      <c r="B40" s="69"/>
      <c r="C40" s="66" t="str">
        <f>IF(B40="","",VLOOKUP(B40,'Measure&amp;Incentive Picklist'!E:J,2,FALSE))</f>
        <v/>
      </c>
      <c r="D40" s="69"/>
      <c r="E40" s="70"/>
      <c r="F40" s="84"/>
      <c r="G40" s="70"/>
      <c r="H40" s="70"/>
      <c r="I40" s="70"/>
      <c r="J40" s="220"/>
      <c r="M40" s="70"/>
      <c r="N40" s="70"/>
      <c r="O40" s="69"/>
      <c r="P40" s="65" t="e">
        <f>VLOOKUP(O40,'HVAC Picklist'!$A$2:$C$61,3,FALSE)</f>
        <v>#N/A</v>
      </c>
      <c r="Q40" s="65" t="e">
        <f>VLOOKUP(O40,'HVAC Picklist'!$A$2:$D$61,4,FALSE)</f>
        <v>#N/A</v>
      </c>
      <c r="R40" s="69"/>
      <c r="S40" s="83"/>
      <c r="X40" s="69"/>
      <c r="Y40" s="69"/>
      <c r="Z40" s="71"/>
      <c r="AA40" s="71"/>
      <c r="AB40" s="72" t="str">
        <f t="shared" si="1"/>
        <v/>
      </c>
      <c r="AC40" s="113" t="str">
        <f t="shared" si="0"/>
        <v/>
      </c>
      <c r="AD40" s="127"/>
      <c r="AE40" s="65">
        <f t="shared" si="2"/>
        <v>0</v>
      </c>
      <c r="AF40" s="65">
        <f t="shared" si="3"/>
        <v>0</v>
      </c>
      <c r="AI40" s="65">
        <f t="shared" si="4"/>
        <v>0</v>
      </c>
    </row>
    <row r="41" spans="1:35" x14ac:dyDescent="0.25">
      <c r="A41" s="66">
        <f t="shared" si="5"/>
        <v>34</v>
      </c>
      <c r="B41" s="69"/>
      <c r="C41" s="66" t="str">
        <f>IF(B41="","",VLOOKUP(B41,'Measure&amp;Incentive Picklist'!E:J,2,FALSE))</f>
        <v/>
      </c>
      <c r="D41" s="69"/>
      <c r="E41" s="70"/>
      <c r="F41" s="84"/>
      <c r="G41" s="70"/>
      <c r="H41" s="70"/>
      <c r="I41" s="70"/>
      <c r="J41" s="220"/>
      <c r="M41" s="70"/>
      <c r="N41" s="70"/>
      <c r="O41" s="69"/>
      <c r="P41" s="65" t="e">
        <f>VLOOKUP(O41,'HVAC Picklist'!$A$2:$C$61,3,FALSE)</f>
        <v>#N/A</v>
      </c>
      <c r="Q41" s="65" t="e">
        <f>VLOOKUP(O41,'HVAC Picklist'!$A$2:$D$61,4,FALSE)</f>
        <v>#N/A</v>
      </c>
      <c r="R41" s="69"/>
      <c r="S41" s="83"/>
      <c r="X41" s="69"/>
      <c r="Y41" s="69"/>
      <c r="Z41" s="71"/>
      <c r="AA41" s="71"/>
      <c r="AB41" s="72" t="str">
        <f t="shared" si="1"/>
        <v/>
      </c>
      <c r="AC41" s="113" t="str">
        <f t="shared" si="0"/>
        <v/>
      </c>
      <c r="AD41" s="127"/>
      <c r="AE41" s="65">
        <f t="shared" si="2"/>
        <v>0</v>
      </c>
      <c r="AF41" s="65">
        <f t="shared" si="3"/>
        <v>0</v>
      </c>
      <c r="AI41" s="65">
        <f t="shared" si="4"/>
        <v>0</v>
      </c>
    </row>
    <row r="42" spans="1:35" x14ac:dyDescent="0.25">
      <c r="A42" s="66">
        <f t="shared" si="5"/>
        <v>35</v>
      </c>
      <c r="B42" s="69"/>
      <c r="C42" s="66" t="str">
        <f>IF(B42="","",VLOOKUP(B42,'Measure&amp;Incentive Picklist'!E:J,2,FALSE))</f>
        <v/>
      </c>
      <c r="D42" s="69"/>
      <c r="E42" s="70"/>
      <c r="F42" s="84"/>
      <c r="G42" s="70"/>
      <c r="H42" s="70"/>
      <c r="I42" s="70"/>
      <c r="J42" s="220"/>
      <c r="M42" s="70"/>
      <c r="N42" s="70"/>
      <c r="O42" s="69"/>
      <c r="P42" s="65" t="e">
        <f>VLOOKUP(O42,'HVAC Picklist'!$A$2:$C$61,3,FALSE)</f>
        <v>#N/A</v>
      </c>
      <c r="Q42" s="65" t="e">
        <f>VLOOKUP(O42,'HVAC Picklist'!$A$2:$D$61,4,FALSE)</f>
        <v>#N/A</v>
      </c>
      <c r="R42" s="69"/>
      <c r="S42" s="83"/>
      <c r="X42" s="69"/>
      <c r="Y42" s="69"/>
      <c r="Z42" s="71"/>
      <c r="AA42" s="71"/>
      <c r="AB42" s="72" t="str">
        <f t="shared" si="1"/>
        <v/>
      </c>
      <c r="AC42" s="113" t="str">
        <f t="shared" si="0"/>
        <v/>
      </c>
      <c r="AD42" s="127"/>
      <c r="AE42" s="65">
        <f t="shared" si="2"/>
        <v>0</v>
      </c>
      <c r="AF42" s="65">
        <f t="shared" si="3"/>
        <v>0</v>
      </c>
      <c r="AI42" s="65">
        <f t="shared" si="4"/>
        <v>0</v>
      </c>
    </row>
    <row r="43" spans="1:35" x14ac:dyDescent="0.25">
      <c r="A43" s="66">
        <f t="shared" si="5"/>
        <v>36</v>
      </c>
      <c r="B43" s="69"/>
      <c r="C43" s="66" t="str">
        <f>IF(B43="","",VLOOKUP(B43,'Measure&amp;Incentive Picklist'!E:J,2,FALSE))</f>
        <v/>
      </c>
      <c r="D43" s="69"/>
      <c r="E43" s="70"/>
      <c r="F43" s="84"/>
      <c r="G43" s="70"/>
      <c r="H43" s="70"/>
      <c r="I43" s="70"/>
      <c r="J43" s="220"/>
      <c r="M43" s="70"/>
      <c r="N43" s="70"/>
      <c r="O43" s="69"/>
      <c r="P43" s="65" t="e">
        <f>VLOOKUP(O43,'HVAC Picklist'!$A$2:$C$61,3,FALSE)</f>
        <v>#N/A</v>
      </c>
      <c r="Q43" s="65" t="e">
        <f>VLOOKUP(O43,'HVAC Picklist'!$A$2:$D$61,4,FALSE)</f>
        <v>#N/A</v>
      </c>
      <c r="R43" s="69"/>
      <c r="S43" s="83"/>
      <c r="X43" s="69"/>
      <c r="Y43" s="69"/>
      <c r="Z43" s="71"/>
      <c r="AA43" s="71"/>
      <c r="AB43" s="72" t="str">
        <f t="shared" si="1"/>
        <v/>
      </c>
      <c r="AC43" s="113" t="str">
        <f t="shared" si="0"/>
        <v/>
      </c>
      <c r="AD43" s="127"/>
      <c r="AE43" s="65">
        <f t="shared" si="2"/>
        <v>0</v>
      </c>
      <c r="AF43" s="65">
        <f t="shared" si="3"/>
        <v>0</v>
      </c>
      <c r="AI43" s="65">
        <f t="shared" si="4"/>
        <v>0</v>
      </c>
    </row>
    <row r="44" spans="1:35" x14ac:dyDescent="0.25">
      <c r="A44" s="66">
        <f t="shared" si="5"/>
        <v>37</v>
      </c>
      <c r="B44" s="69"/>
      <c r="C44" s="66" t="str">
        <f>IF(B44="","",VLOOKUP(B44,'Measure&amp;Incentive Picklist'!E:J,2,FALSE))</f>
        <v/>
      </c>
      <c r="D44" s="69"/>
      <c r="E44" s="70"/>
      <c r="F44" s="84"/>
      <c r="G44" s="70"/>
      <c r="H44" s="70"/>
      <c r="I44" s="70"/>
      <c r="J44" s="220"/>
      <c r="M44" s="70"/>
      <c r="N44" s="70"/>
      <c r="O44" s="69"/>
      <c r="P44" s="65" t="e">
        <f>VLOOKUP(O44,'HVAC Picklist'!$A$2:$C$61,3,FALSE)</f>
        <v>#N/A</v>
      </c>
      <c r="Q44" s="65" t="e">
        <f>VLOOKUP(O44,'HVAC Picklist'!$A$2:$D$61,4,FALSE)</f>
        <v>#N/A</v>
      </c>
      <c r="R44" s="69"/>
      <c r="S44" s="83"/>
      <c r="X44" s="69"/>
      <c r="Y44" s="69"/>
      <c r="Z44" s="71"/>
      <c r="AA44" s="71"/>
      <c r="AB44" s="72" t="str">
        <f t="shared" si="1"/>
        <v/>
      </c>
      <c r="AC44" s="113" t="str">
        <f t="shared" si="0"/>
        <v/>
      </c>
      <c r="AD44" s="127"/>
      <c r="AE44" s="65">
        <f t="shared" si="2"/>
        <v>0</v>
      </c>
      <c r="AF44" s="65">
        <f t="shared" si="3"/>
        <v>0</v>
      </c>
      <c r="AI44" s="65">
        <f t="shared" si="4"/>
        <v>0</v>
      </c>
    </row>
    <row r="45" spans="1:35" x14ac:dyDescent="0.25">
      <c r="A45" s="66">
        <f t="shared" si="5"/>
        <v>38</v>
      </c>
      <c r="B45" s="69"/>
      <c r="C45" s="66" t="str">
        <f>IF(B45="","",VLOOKUP(B45,'Measure&amp;Incentive Picklist'!E:J,2,FALSE))</f>
        <v/>
      </c>
      <c r="D45" s="69"/>
      <c r="E45" s="70"/>
      <c r="F45" s="84"/>
      <c r="G45" s="70"/>
      <c r="H45" s="70"/>
      <c r="I45" s="70"/>
      <c r="J45" s="220"/>
      <c r="M45" s="70"/>
      <c r="N45" s="70"/>
      <c r="O45" s="69"/>
      <c r="P45" s="65" t="e">
        <f>VLOOKUP(O45,'HVAC Picklist'!$A$2:$C$61,3,FALSE)</f>
        <v>#N/A</v>
      </c>
      <c r="Q45" s="65" t="e">
        <f>VLOOKUP(O45,'HVAC Picklist'!$A$2:$D$61,4,FALSE)</f>
        <v>#N/A</v>
      </c>
      <c r="R45" s="69"/>
      <c r="S45" s="83"/>
      <c r="X45" s="69"/>
      <c r="Y45" s="69"/>
      <c r="Z45" s="71"/>
      <c r="AA45" s="71"/>
      <c r="AB45" s="72" t="str">
        <f t="shared" si="1"/>
        <v/>
      </c>
      <c r="AC45" s="113" t="str">
        <f t="shared" si="0"/>
        <v/>
      </c>
      <c r="AD45" s="127"/>
      <c r="AE45" s="65">
        <f t="shared" si="2"/>
        <v>0</v>
      </c>
      <c r="AF45" s="65">
        <f t="shared" si="3"/>
        <v>0</v>
      </c>
      <c r="AI45" s="65">
        <f t="shared" si="4"/>
        <v>0</v>
      </c>
    </row>
    <row r="46" spans="1:35" x14ac:dyDescent="0.25">
      <c r="A46" s="66">
        <f t="shared" si="5"/>
        <v>39</v>
      </c>
      <c r="B46" s="69"/>
      <c r="C46" s="66" t="str">
        <f>IF(B46="","",VLOOKUP(B46,'Measure&amp;Incentive Picklist'!E:J,2,FALSE))</f>
        <v/>
      </c>
      <c r="D46" s="69"/>
      <c r="E46" s="70"/>
      <c r="F46" s="84"/>
      <c r="G46" s="70"/>
      <c r="H46" s="70"/>
      <c r="I46" s="70"/>
      <c r="J46" s="220"/>
      <c r="M46" s="70"/>
      <c r="N46" s="70"/>
      <c r="O46" s="69"/>
      <c r="P46" s="65" t="e">
        <f>VLOOKUP(O46,'HVAC Picklist'!$A$2:$C$61,3,FALSE)</f>
        <v>#N/A</v>
      </c>
      <c r="Q46" s="65" t="e">
        <f>VLOOKUP(O46,'HVAC Picklist'!$A$2:$D$61,4,FALSE)</f>
        <v>#N/A</v>
      </c>
      <c r="R46" s="69"/>
      <c r="S46" s="83"/>
      <c r="X46" s="69"/>
      <c r="Y46" s="69"/>
      <c r="Z46" s="71"/>
      <c r="AA46" s="71"/>
      <c r="AB46" s="72" t="str">
        <f t="shared" si="1"/>
        <v/>
      </c>
      <c r="AC46" s="113" t="str">
        <f t="shared" si="0"/>
        <v/>
      </c>
      <c r="AD46" s="127"/>
      <c r="AE46" s="65">
        <f t="shared" si="2"/>
        <v>0</v>
      </c>
      <c r="AF46" s="65">
        <f t="shared" si="3"/>
        <v>0</v>
      </c>
      <c r="AI46" s="65">
        <f t="shared" si="4"/>
        <v>0</v>
      </c>
    </row>
    <row r="47" spans="1:35" x14ac:dyDescent="0.25">
      <c r="A47" s="66">
        <f t="shared" si="5"/>
        <v>40</v>
      </c>
      <c r="B47" s="69"/>
      <c r="C47" s="66" t="str">
        <f>IF(B47="","",VLOOKUP(B47,'Measure&amp;Incentive Picklist'!E:J,2,FALSE))</f>
        <v/>
      </c>
      <c r="D47" s="69"/>
      <c r="E47" s="70"/>
      <c r="F47" s="84"/>
      <c r="G47" s="70"/>
      <c r="H47" s="70"/>
      <c r="I47" s="70"/>
      <c r="J47" s="220"/>
      <c r="M47" s="70"/>
      <c r="N47" s="70"/>
      <c r="O47" s="69"/>
      <c r="P47" s="65" t="e">
        <f>VLOOKUP(O47,'HVAC Picklist'!$A$2:$C$61,3,FALSE)</f>
        <v>#N/A</v>
      </c>
      <c r="Q47" s="65" t="e">
        <f>VLOOKUP(O47,'HVAC Picklist'!$A$2:$D$61,4,FALSE)</f>
        <v>#N/A</v>
      </c>
      <c r="R47" s="69"/>
      <c r="S47" s="83"/>
      <c r="X47" s="69"/>
      <c r="Y47" s="69"/>
      <c r="Z47" s="71"/>
      <c r="AA47" s="71"/>
      <c r="AB47" s="72" t="str">
        <f t="shared" si="1"/>
        <v/>
      </c>
      <c r="AC47" s="113" t="str">
        <f t="shared" si="0"/>
        <v/>
      </c>
      <c r="AD47" s="127"/>
      <c r="AE47" s="65">
        <f t="shared" si="2"/>
        <v>0</v>
      </c>
      <c r="AF47" s="65">
        <f t="shared" si="3"/>
        <v>0</v>
      </c>
      <c r="AI47" s="65">
        <f t="shared" si="4"/>
        <v>0</v>
      </c>
    </row>
    <row r="48" spans="1:35" x14ac:dyDescent="0.25">
      <c r="A48" s="66">
        <f t="shared" si="5"/>
        <v>41</v>
      </c>
      <c r="B48" s="69"/>
      <c r="C48" s="66" t="str">
        <f>IF(B48="","",VLOOKUP(B48,'Measure&amp;Incentive Picklist'!E:J,2,FALSE))</f>
        <v/>
      </c>
      <c r="D48" s="69"/>
      <c r="E48" s="70"/>
      <c r="F48" s="84"/>
      <c r="G48" s="70"/>
      <c r="H48" s="70"/>
      <c r="I48" s="70"/>
      <c r="J48" s="220"/>
      <c r="M48" s="70"/>
      <c r="N48" s="70"/>
      <c r="O48" s="69"/>
      <c r="P48" s="65" t="e">
        <f>VLOOKUP(O48,'HVAC Picklist'!$A$2:$C$61,3,FALSE)</f>
        <v>#N/A</v>
      </c>
      <c r="Q48" s="65" t="e">
        <f>VLOOKUP(O48,'HVAC Picklist'!$A$2:$D$61,4,FALSE)</f>
        <v>#N/A</v>
      </c>
      <c r="R48" s="69"/>
      <c r="S48" s="83"/>
      <c r="X48" s="69"/>
      <c r="Y48" s="69"/>
      <c r="Z48" s="71"/>
      <c r="AA48" s="71"/>
      <c r="AB48" s="72" t="str">
        <f t="shared" si="1"/>
        <v/>
      </c>
      <c r="AC48" s="113" t="str">
        <f t="shared" si="0"/>
        <v/>
      </c>
      <c r="AD48" s="127"/>
      <c r="AE48" s="65">
        <f t="shared" si="2"/>
        <v>0</v>
      </c>
      <c r="AF48" s="65">
        <f t="shared" si="3"/>
        <v>0</v>
      </c>
      <c r="AI48" s="65">
        <f t="shared" si="4"/>
        <v>0</v>
      </c>
    </row>
    <row r="49" spans="1:35" x14ac:dyDescent="0.25">
      <c r="A49" s="66">
        <f t="shared" si="5"/>
        <v>42</v>
      </c>
      <c r="B49" s="69"/>
      <c r="C49" s="66" t="str">
        <f>IF(B49="","",VLOOKUP(B49,'Measure&amp;Incentive Picklist'!E:J,2,FALSE))</f>
        <v/>
      </c>
      <c r="D49" s="69"/>
      <c r="E49" s="70"/>
      <c r="F49" s="84"/>
      <c r="G49" s="70"/>
      <c r="H49" s="70"/>
      <c r="I49" s="70"/>
      <c r="J49" s="220"/>
      <c r="M49" s="70"/>
      <c r="N49" s="70"/>
      <c r="O49" s="69"/>
      <c r="P49" s="65" t="e">
        <f>VLOOKUP(O49,'HVAC Picklist'!$A$2:$C$61,3,FALSE)</f>
        <v>#N/A</v>
      </c>
      <c r="Q49" s="65" t="e">
        <f>VLOOKUP(O49,'HVAC Picklist'!$A$2:$D$61,4,FALSE)</f>
        <v>#N/A</v>
      </c>
      <c r="R49" s="69"/>
      <c r="S49" s="83"/>
      <c r="X49" s="69"/>
      <c r="Y49" s="69"/>
      <c r="Z49" s="71"/>
      <c r="AA49" s="71"/>
      <c r="AB49" s="72" t="str">
        <f t="shared" si="1"/>
        <v/>
      </c>
      <c r="AC49" s="113" t="str">
        <f t="shared" si="0"/>
        <v/>
      </c>
      <c r="AD49" s="127"/>
      <c r="AE49" s="65">
        <f t="shared" si="2"/>
        <v>0</v>
      </c>
      <c r="AF49" s="65">
        <f t="shared" si="3"/>
        <v>0</v>
      </c>
      <c r="AI49" s="65">
        <f t="shared" si="4"/>
        <v>0</v>
      </c>
    </row>
    <row r="50" spans="1:35" x14ac:dyDescent="0.25">
      <c r="A50" s="66">
        <f t="shared" si="5"/>
        <v>43</v>
      </c>
      <c r="B50" s="69"/>
      <c r="C50" s="66" t="str">
        <f>IF(B50="","",VLOOKUP(B50,'Measure&amp;Incentive Picklist'!E:J,2,FALSE))</f>
        <v/>
      </c>
      <c r="D50" s="69"/>
      <c r="E50" s="70"/>
      <c r="F50" s="84"/>
      <c r="G50" s="70"/>
      <c r="H50" s="70"/>
      <c r="I50" s="70"/>
      <c r="J50" s="220"/>
      <c r="M50" s="70"/>
      <c r="N50" s="70"/>
      <c r="O50" s="69"/>
      <c r="P50" s="65" t="e">
        <f>VLOOKUP(O50,'HVAC Picklist'!$A$2:$C$61,3,FALSE)</f>
        <v>#N/A</v>
      </c>
      <c r="Q50" s="65" t="e">
        <f>VLOOKUP(O50,'HVAC Picklist'!$A$2:$D$61,4,FALSE)</f>
        <v>#N/A</v>
      </c>
      <c r="R50" s="69"/>
      <c r="S50" s="83"/>
      <c r="X50" s="69"/>
      <c r="Y50" s="69"/>
      <c r="Z50" s="71"/>
      <c r="AA50" s="71"/>
      <c r="AB50" s="72" t="str">
        <f t="shared" si="1"/>
        <v/>
      </c>
      <c r="AC50" s="113" t="str">
        <f t="shared" si="0"/>
        <v/>
      </c>
      <c r="AD50" s="127"/>
      <c r="AE50" s="65">
        <f t="shared" si="2"/>
        <v>0</v>
      </c>
      <c r="AF50" s="65">
        <f t="shared" si="3"/>
        <v>0</v>
      </c>
      <c r="AI50" s="65">
        <f t="shared" si="4"/>
        <v>0</v>
      </c>
    </row>
    <row r="51" spans="1:35" x14ac:dyDescent="0.25">
      <c r="A51" s="66">
        <f t="shared" si="5"/>
        <v>44</v>
      </c>
      <c r="B51" s="69"/>
      <c r="C51" s="66" t="str">
        <f>IF(B51="","",VLOOKUP(B51,'Measure&amp;Incentive Picklist'!E:J,2,FALSE))</f>
        <v/>
      </c>
      <c r="D51" s="69"/>
      <c r="E51" s="70"/>
      <c r="F51" s="84"/>
      <c r="G51" s="70"/>
      <c r="H51" s="70"/>
      <c r="I51" s="70"/>
      <c r="J51" s="220"/>
      <c r="M51" s="70"/>
      <c r="N51" s="70"/>
      <c r="O51" s="69"/>
      <c r="P51" s="65" t="e">
        <f>VLOOKUP(O51,'HVAC Picklist'!$A$2:$C$61,3,FALSE)</f>
        <v>#N/A</v>
      </c>
      <c r="Q51" s="65" t="e">
        <f>VLOOKUP(O51,'HVAC Picklist'!$A$2:$D$61,4,FALSE)</f>
        <v>#N/A</v>
      </c>
      <c r="R51" s="69"/>
      <c r="S51" s="83"/>
      <c r="X51" s="69"/>
      <c r="Y51" s="69"/>
      <c r="Z51" s="71"/>
      <c r="AA51" s="71"/>
      <c r="AB51" s="72" t="str">
        <f t="shared" si="1"/>
        <v/>
      </c>
      <c r="AC51" s="113" t="str">
        <f t="shared" si="0"/>
        <v/>
      </c>
      <c r="AD51" s="127"/>
      <c r="AE51" s="65">
        <f t="shared" si="2"/>
        <v>0</v>
      </c>
      <c r="AF51" s="65">
        <f t="shared" si="3"/>
        <v>0</v>
      </c>
      <c r="AI51" s="65">
        <f t="shared" si="4"/>
        <v>0</v>
      </c>
    </row>
    <row r="52" spans="1:35" x14ac:dyDescent="0.25">
      <c r="A52" s="66">
        <f t="shared" si="5"/>
        <v>45</v>
      </c>
      <c r="B52" s="69"/>
      <c r="C52" s="66" t="str">
        <f>IF(B52="","",VLOOKUP(B52,'Measure&amp;Incentive Picklist'!E:J,2,FALSE))</f>
        <v/>
      </c>
      <c r="D52" s="69"/>
      <c r="E52" s="70"/>
      <c r="F52" s="84"/>
      <c r="G52" s="70"/>
      <c r="H52" s="70"/>
      <c r="I52" s="70"/>
      <c r="J52" s="220"/>
      <c r="M52" s="70"/>
      <c r="N52" s="70"/>
      <c r="O52" s="69"/>
      <c r="P52" s="65" t="e">
        <f>VLOOKUP(O52,'HVAC Picklist'!$A$2:$C$61,3,FALSE)</f>
        <v>#N/A</v>
      </c>
      <c r="Q52" s="65" t="e">
        <f>VLOOKUP(O52,'HVAC Picklist'!$A$2:$D$61,4,FALSE)</f>
        <v>#N/A</v>
      </c>
      <c r="R52" s="69"/>
      <c r="S52" s="83"/>
      <c r="X52" s="69"/>
      <c r="Y52" s="69"/>
      <c r="Z52" s="71"/>
      <c r="AA52" s="71"/>
      <c r="AB52" s="72" t="str">
        <f t="shared" si="1"/>
        <v/>
      </c>
      <c r="AC52" s="113" t="str">
        <f t="shared" si="0"/>
        <v/>
      </c>
      <c r="AD52" s="127"/>
      <c r="AE52" s="65">
        <f t="shared" si="2"/>
        <v>0</v>
      </c>
      <c r="AF52" s="65">
        <f t="shared" si="3"/>
        <v>0</v>
      </c>
      <c r="AI52" s="65">
        <f t="shared" si="4"/>
        <v>0</v>
      </c>
    </row>
    <row r="53" spans="1:35" x14ac:dyDescent="0.25">
      <c r="A53" s="66">
        <f t="shared" si="5"/>
        <v>46</v>
      </c>
      <c r="B53" s="69"/>
      <c r="C53" s="66" t="str">
        <f>IF(B53="","",VLOOKUP(B53,'Measure&amp;Incentive Picklist'!E:J,2,FALSE))</f>
        <v/>
      </c>
      <c r="D53" s="69"/>
      <c r="E53" s="70"/>
      <c r="F53" s="84"/>
      <c r="G53" s="70"/>
      <c r="H53" s="70"/>
      <c r="I53" s="70"/>
      <c r="J53" s="220"/>
      <c r="M53" s="70"/>
      <c r="N53" s="70"/>
      <c r="O53" s="69"/>
      <c r="P53" s="65" t="e">
        <f>VLOOKUP(O53,'HVAC Picklist'!$A$2:$C$61,3,FALSE)</f>
        <v>#N/A</v>
      </c>
      <c r="Q53" s="65" t="e">
        <f>VLOOKUP(O53,'HVAC Picklist'!$A$2:$D$61,4,FALSE)</f>
        <v>#N/A</v>
      </c>
      <c r="R53" s="69"/>
      <c r="S53" s="83"/>
      <c r="X53" s="69"/>
      <c r="Y53" s="69"/>
      <c r="Z53" s="71"/>
      <c r="AA53" s="71"/>
      <c r="AB53" s="72" t="str">
        <f t="shared" si="1"/>
        <v/>
      </c>
      <c r="AC53" s="113" t="str">
        <f t="shared" si="0"/>
        <v/>
      </c>
      <c r="AD53" s="127"/>
      <c r="AE53" s="65">
        <f t="shared" si="2"/>
        <v>0</v>
      </c>
      <c r="AF53" s="65">
        <f t="shared" si="3"/>
        <v>0</v>
      </c>
      <c r="AI53" s="65">
        <f t="shared" si="4"/>
        <v>0</v>
      </c>
    </row>
    <row r="54" spans="1:35" x14ac:dyDescent="0.25">
      <c r="A54" s="66">
        <f t="shared" si="5"/>
        <v>47</v>
      </c>
      <c r="B54" s="69"/>
      <c r="C54" s="66" t="str">
        <f>IF(B54="","",VLOOKUP(B54,'Measure&amp;Incentive Picklist'!E:J,2,FALSE))</f>
        <v/>
      </c>
      <c r="D54" s="69"/>
      <c r="E54" s="70"/>
      <c r="F54" s="84"/>
      <c r="G54" s="70"/>
      <c r="H54" s="70"/>
      <c r="I54" s="70"/>
      <c r="J54" s="220"/>
      <c r="M54" s="70"/>
      <c r="N54" s="70"/>
      <c r="O54" s="69"/>
      <c r="P54" s="65" t="e">
        <f>VLOOKUP(O54,'HVAC Picklist'!$A$2:$C$61,3,FALSE)</f>
        <v>#N/A</v>
      </c>
      <c r="Q54" s="65" t="e">
        <f>VLOOKUP(O54,'HVAC Picklist'!$A$2:$D$61,4,FALSE)</f>
        <v>#N/A</v>
      </c>
      <c r="R54" s="69"/>
      <c r="S54" s="83"/>
      <c r="X54" s="69"/>
      <c r="Y54" s="69"/>
      <c r="Z54" s="71"/>
      <c r="AA54" s="71"/>
      <c r="AB54" s="72" t="str">
        <f t="shared" si="1"/>
        <v/>
      </c>
      <c r="AC54" s="113" t="str">
        <f t="shared" si="0"/>
        <v/>
      </c>
      <c r="AD54" s="127"/>
      <c r="AE54" s="65">
        <f t="shared" si="2"/>
        <v>0</v>
      </c>
      <c r="AF54" s="65">
        <f t="shared" si="3"/>
        <v>0</v>
      </c>
      <c r="AI54" s="65">
        <f t="shared" si="4"/>
        <v>0</v>
      </c>
    </row>
    <row r="55" spans="1:35" x14ac:dyDescent="0.25">
      <c r="A55" s="66">
        <f t="shared" si="5"/>
        <v>48</v>
      </c>
      <c r="B55" s="69"/>
      <c r="C55" s="66" t="str">
        <f>IF(B55="","",VLOOKUP(B55,'Measure&amp;Incentive Picklist'!E:J,2,FALSE))</f>
        <v/>
      </c>
      <c r="D55" s="69"/>
      <c r="E55" s="70"/>
      <c r="F55" s="84"/>
      <c r="G55" s="70"/>
      <c r="H55" s="70"/>
      <c r="I55" s="70"/>
      <c r="J55" s="220"/>
      <c r="M55" s="70"/>
      <c r="N55" s="70"/>
      <c r="O55" s="69"/>
      <c r="P55" s="65" t="e">
        <f>VLOOKUP(O55,'HVAC Picklist'!$A$2:$C$61,3,FALSE)</f>
        <v>#N/A</v>
      </c>
      <c r="Q55" s="65" t="e">
        <f>VLOOKUP(O55,'HVAC Picklist'!$A$2:$D$61,4,FALSE)</f>
        <v>#N/A</v>
      </c>
      <c r="R55" s="69"/>
      <c r="S55" s="83"/>
      <c r="X55" s="69"/>
      <c r="Y55" s="69"/>
      <c r="Z55" s="71"/>
      <c r="AA55" s="71"/>
      <c r="AB55" s="72" t="str">
        <f t="shared" si="1"/>
        <v/>
      </c>
      <c r="AC55" s="113" t="str">
        <f t="shared" si="0"/>
        <v/>
      </c>
      <c r="AD55" s="127"/>
      <c r="AE55" s="65">
        <f t="shared" si="2"/>
        <v>0</v>
      </c>
      <c r="AF55" s="65">
        <f t="shared" si="3"/>
        <v>0</v>
      </c>
      <c r="AI55" s="65">
        <f t="shared" si="4"/>
        <v>0</v>
      </c>
    </row>
    <row r="56" spans="1:35" x14ac:dyDescent="0.25">
      <c r="A56" s="66">
        <f t="shared" si="5"/>
        <v>49</v>
      </c>
      <c r="B56" s="69"/>
      <c r="C56" s="66" t="str">
        <f>IF(B56="","",VLOOKUP(B56,'Measure&amp;Incentive Picklist'!E:J,2,FALSE))</f>
        <v/>
      </c>
      <c r="D56" s="69"/>
      <c r="E56" s="70"/>
      <c r="F56" s="84"/>
      <c r="G56" s="70"/>
      <c r="H56" s="70"/>
      <c r="I56" s="70"/>
      <c r="J56" s="220"/>
      <c r="M56" s="70"/>
      <c r="N56" s="70"/>
      <c r="O56" s="69"/>
      <c r="P56" s="65" t="e">
        <f>VLOOKUP(O56,'HVAC Picklist'!$A$2:$C$61,3,FALSE)</f>
        <v>#N/A</v>
      </c>
      <c r="Q56" s="65" t="e">
        <f>VLOOKUP(O56,'HVAC Picklist'!$A$2:$D$61,4,FALSE)</f>
        <v>#N/A</v>
      </c>
      <c r="R56" s="69"/>
      <c r="S56" s="83"/>
      <c r="X56" s="69"/>
      <c r="Y56" s="69"/>
      <c r="Z56" s="71"/>
      <c r="AA56" s="71"/>
      <c r="AB56" s="72" t="str">
        <f t="shared" si="1"/>
        <v/>
      </c>
      <c r="AC56" s="113" t="str">
        <f t="shared" si="0"/>
        <v/>
      </c>
      <c r="AD56" s="127"/>
      <c r="AE56" s="65">
        <f t="shared" si="2"/>
        <v>0</v>
      </c>
      <c r="AF56" s="65">
        <f t="shared" si="3"/>
        <v>0</v>
      </c>
      <c r="AI56" s="65">
        <f t="shared" si="4"/>
        <v>0</v>
      </c>
    </row>
    <row r="57" spans="1:35" x14ac:dyDescent="0.25">
      <c r="A57" s="66">
        <f t="shared" si="5"/>
        <v>50</v>
      </c>
      <c r="B57" s="69"/>
      <c r="C57" s="66" t="str">
        <f>IF(B57="","",VLOOKUP(B57,'Measure&amp;Incentive Picklist'!E:J,2,FALSE))</f>
        <v/>
      </c>
      <c r="D57" s="69"/>
      <c r="E57" s="70"/>
      <c r="F57" s="84"/>
      <c r="G57" s="70"/>
      <c r="H57" s="70"/>
      <c r="I57" s="70"/>
      <c r="J57" s="220"/>
      <c r="M57" s="70"/>
      <c r="N57" s="70"/>
      <c r="O57" s="69"/>
      <c r="P57" s="65" t="e">
        <f>VLOOKUP(O57,'HVAC Picklist'!$A$2:$C$61,3,FALSE)</f>
        <v>#N/A</v>
      </c>
      <c r="Q57" s="65" t="e">
        <f>VLOOKUP(O57,'HVAC Picklist'!$A$2:$D$61,4,FALSE)</f>
        <v>#N/A</v>
      </c>
      <c r="R57" s="69"/>
      <c r="S57" s="83"/>
      <c r="X57" s="69"/>
      <c r="Y57" s="69"/>
      <c r="Z57" s="71"/>
      <c r="AA57" s="71"/>
      <c r="AB57" s="72" t="str">
        <f t="shared" si="1"/>
        <v/>
      </c>
      <c r="AC57" s="113" t="str">
        <f t="shared" si="0"/>
        <v/>
      </c>
      <c r="AD57" s="127"/>
      <c r="AE57" s="65">
        <f t="shared" si="2"/>
        <v>0</v>
      </c>
      <c r="AF57" s="65">
        <f t="shared" si="3"/>
        <v>0</v>
      </c>
      <c r="AI57" s="65">
        <f t="shared" si="4"/>
        <v>0</v>
      </c>
    </row>
    <row r="58" spans="1:35" x14ac:dyDescent="0.25">
      <c r="A58" s="66">
        <f t="shared" si="5"/>
        <v>51</v>
      </c>
      <c r="B58" s="69"/>
      <c r="C58" s="66" t="str">
        <f>IF(B58="","",VLOOKUP(B58,'Measure&amp;Incentive Picklist'!E:J,2,FALSE))</f>
        <v/>
      </c>
      <c r="D58" s="69"/>
      <c r="E58" s="70"/>
      <c r="F58" s="84"/>
      <c r="G58" s="70"/>
      <c r="H58" s="70"/>
      <c r="I58" s="70"/>
      <c r="J58" s="220"/>
      <c r="M58" s="70"/>
      <c r="N58" s="70"/>
      <c r="O58" s="69"/>
      <c r="P58" s="65" t="e">
        <f>VLOOKUP(O58,'HVAC Picklist'!$A$2:$C$61,3,FALSE)</f>
        <v>#N/A</v>
      </c>
      <c r="Q58" s="65" t="e">
        <f>VLOOKUP(O58,'HVAC Picklist'!$A$2:$D$61,4,FALSE)</f>
        <v>#N/A</v>
      </c>
      <c r="R58" s="69"/>
      <c r="S58" s="83"/>
      <c r="X58" s="69"/>
      <c r="Y58" s="69"/>
      <c r="Z58" s="71"/>
      <c r="AA58" s="71"/>
      <c r="AB58" s="72" t="str">
        <f t="shared" si="1"/>
        <v/>
      </c>
      <c r="AC58" s="113" t="str">
        <f t="shared" si="0"/>
        <v/>
      </c>
      <c r="AD58" s="127"/>
      <c r="AE58" s="65">
        <f t="shared" si="2"/>
        <v>0</v>
      </c>
      <c r="AF58" s="65">
        <f t="shared" si="3"/>
        <v>0</v>
      </c>
      <c r="AI58" s="65">
        <f t="shared" si="4"/>
        <v>0</v>
      </c>
    </row>
    <row r="59" spans="1:35" x14ac:dyDescent="0.25">
      <c r="A59" s="66">
        <f t="shared" si="5"/>
        <v>52</v>
      </c>
      <c r="B59" s="69"/>
      <c r="C59" s="66" t="str">
        <f>IF(B59="","",VLOOKUP(B59,'Measure&amp;Incentive Picklist'!E:J,2,FALSE))</f>
        <v/>
      </c>
      <c r="D59" s="69"/>
      <c r="E59" s="70"/>
      <c r="F59" s="84"/>
      <c r="G59" s="70"/>
      <c r="H59" s="70"/>
      <c r="I59" s="70"/>
      <c r="J59" s="220"/>
      <c r="M59" s="70"/>
      <c r="N59" s="70"/>
      <c r="O59" s="69"/>
      <c r="P59" s="65" t="e">
        <f>VLOOKUP(O59,'HVAC Picklist'!$A$2:$C$61,3,FALSE)</f>
        <v>#N/A</v>
      </c>
      <c r="Q59" s="65" t="e">
        <f>VLOOKUP(O59,'HVAC Picklist'!$A$2:$D$61,4,FALSE)</f>
        <v>#N/A</v>
      </c>
      <c r="R59" s="69"/>
      <c r="S59" s="83"/>
      <c r="X59" s="69"/>
      <c r="Y59" s="69"/>
      <c r="Z59" s="71"/>
      <c r="AA59" s="71"/>
      <c r="AB59" s="72" t="str">
        <f t="shared" si="1"/>
        <v/>
      </c>
      <c r="AC59" s="113" t="str">
        <f t="shared" si="0"/>
        <v/>
      </c>
      <c r="AD59" s="127"/>
      <c r="AE59" s="65">
        <f t="shared" si="2"/>
        <v>0</v>
      </c>
      <c r="AF59" s="65">
        <f t="shared" si="3"/>
        <v>0</v>
      </c>
      <c r="AI59" s="65">
        <f t="shared" si="4"/>
        <v>0</v>
      </c>
    </row>
    <row r="60" spans="1:35" x14ac:dyDescent="0.25">
      <c r="A60" s="66">
        <f t="shared" si="5"/>
        <v>53</v>
      </c>
      <c r="B60" s="69"/>
      <c r="C60" s="66" t="str">
        <f>IF(B60="","",VLOOKUP(B60,'Measure&amp;Incentive Picklist'!E:J,2,FALSE))</f>
        <v/>
      </c>
      <c r="D60" s="69"/>
      <c r="E60" s="70"/>
      <c r="F60" s="84"/>
      <c r="G60" s="70"/>
      <c r="H60" s="70"/>
      <c r="I60" s="70"/>
      <c r="J60" s="220"/>
      <c r="M60" s="70"/>
      <c r="N60" s="70"/>
      <c r="O60" s="69"/>
      <c r="P60" s="65" t="e">
        <f>VLOOKUP(O60,'HVAC Picklist'!$A$2:$C$61,3,FALSE)</f>
        <v>#N/A</v>
      </c>
      <c r="Q60" s="65" t="e">
        <f>VLOOKUP(O60,'HVAC Picklist'!$A$2:$D$61,4,FALSE)</f>
        <v>#N/A</v>
      </c>
      <c r="R60" s="69"/>
      <c r="S60" s="83"/>
      <c r="X60" s="69"/>
      <c r="Y60" s="69"/>
      <c r="Z60" s="71"/>
      <c r="AA60" s="71"/>
      <c r="AB60" s="72" t="str">
        <f t="shared" si="1"/>
        <v/>
      </c>
      <c r="AC60" s="113" t="str">
        <f t="shared" si="0"/>
        <v/>
      </c>
      <c r="AD60" s="127"/>
      <c r="AE60" s="65">
        <f t="shared" si="2"/>
        <v>0</v>
      </c>
      <c r="AF60" s="65">
        <f t="shared" si="3"/>
        <v>0</v>
      </c>
      <c r="AI60" s="65">
        <f t="shared" si="4"/>
        <v>0</v>
      </c>
    </row>
    <row r="61" spans="1:35" x14ac:dyDescent="0.25">
      <c r="A61" s="66">
        <f t="shared" si="5"/>
        <v>54</v>
      </c>
      <c r="B61" s="69"/>
      <c r="C61" s="66" t="str">
        <f>IF(B61="","",VLOOKUP(B61,'Measure&amp;Incentive Picklist'!E:J,2,FALSE))</f>
        <v/>
      </c>
      <c r="D61" s="69"/>
      <c r="E61" s="70"/>
      <c r="F61" s="84"/>
      <c r="G61" s="70"/>
      <c r="H61" s="70"/>
      <c r="I61" s="70"/>
      <c r="J61" s="220"/>
      <c r="M61" s="70"/>
      <c r="N61" s="70"/>
      <c r="O61" s="69"/>
      <c r="P61" s="65" t="e">
        <f>VLOOKUP(O61,'HVAC Picklist'!$A$2:$C$61,3,FALSE)</f>
        <v>#N/A</v>
      </c>
      <c r="Q61" s="65" t="e">
        <f>VLOOKUP(O61,'HVAC Picklist'!$A$2:$D$61,4,FALSE)</f>
        <v>#N/A</v>
      </c>
      <c r="R61" s="69"/>
      <c r="S61" s="83"/>
      <c r="X61" s="69"/>
      <c r="Y61" s="69"/>
      <c r="Z61" s="71"/>
      <c r="AA61" s="71"/>
      <c r="AB61" s="72" t="str">
        <f t="shared" si="1"/>
        <v/>
      </c>
      <c r="AC61" s="113" t="str">
        <f t="shared" si="0"/>
        <v/>
      </c>
      <c r="AD61" s="127"/>
      <c r="AE61" s="65">
        <f t="shared" si="2"/>
        <v>0</v>
      </c>
      <c r="AF61" s="65">
        <f t="shared" si="3"/>
        <v>0</v>
      </c>
      <c r="AI61" s="65">
        <f t="shared" si="4"/>
        <v>0</v>
      </c>
    </row>
    <row r="62" spans="1:35" x14ac:dyDescent="0.25">
      <c r="A62" s="66">
        <f t="shared" si="5"/>
        <v>55</v>
      </c>
      <c r="B62" s="69"/>
      <c r="C62" s="66" t="str">
        <f>IF(B62="","",VLOOKUP(B62,'Measure&amp;Incentive Picklist'!E:J,2,FALSE))</f>
        <v/>
      </c>
      <c r="D62" s="69"/>
      <c r="E62" s="70"/>
      <c r="F62" s="84"/>
      <c r="G62" s="70"/>
      <c r="H62" s="70"/>
      <c r="I62" s="70"/>
      <c r="J62" s="220"/>
      <c r="M62" s="70"/>
      <c r="N62" s="70"/>
      <c r="O62" s="69"/>
      <c r="P62" s="65" t="e">
        <f>VLOOKUP(O62,'HVAC Picklist'!$A$2:$C$61,3,FALSE)</f>
        <v>#N/A</v>
      </c>
      <c r="Q62" s="65" t="e">
        <f>VLOOKUP(O62,'HVAC Picklist'!$A$2:$D$61,4,FALSE)</f>
        <v>#N/A</v>
      </c>
      <c r="R62" s="69"/>
      <c r="S62" s="83"/>
      <c r="X62" s="69"/>
      <c r="Y62" s="69"/>
      <c r="Z62" s="71"/>
      <c r="AA62" s="71"/>
      <c r="AB62" s="72" t="str">
        <f t="shared" si="1"/>
        <v/>
      </c>
      <c r="AC62" s="113" t="str">
        <f t="shared" si="0"/>
        <v/>
      </c>
      <c r="AD62" s="127"/>
      <c r="AE62" s="65">
        <f t="shared" si="2"/>
        <v>0</v>
      </c>
      <c r="AF62" s="65">
        <f t="shared" si="3"/>
        <v>0</v>
      </c>
      <c r="AI62" s="65">
        <f t="shared" si="4"/>
        <v>0</v>
      </c>
    </row>
    <row r="63" spans="1:35" x14ac:dyDescent="0.25">
      <c r="A63" s="66">
        <f t="shared" si="5"/>
        <v>56</v>
      </c>
      <c r="B63" s="69"/>
      <c r="C63" s="66" t="str">
        <f>IF(B63="","",VLOOKUP(B63,'Measure&amp;Incentive Picklist'!E:J,2,FALSE))</f>
        <v/>
      </c>
      <c r="D63" s="69"/>
      <c r="E63" s="70"/>
      <c r="F63" s="84"/>
      <c r="G63" s="70"/>
      <c r="H63" s="70"/>
      <c r="I63" s="70"/>
      <c r="J63" s="220"/>
      <c r="M63" s="70"/>
      <c r="N63" s="70"/>
      <c r="O63" s="69"/>
      <c r="P63" s="65" t="e">
        <f>VLOOKUP(O63,'HVAC Picklist'!$A$2:$C$61,3,FALSE)</f>
        <v>#N/A</v>
      </c>
      <c r="Q63" s="65" t="e">
        <f>VLOOKUP(O63,'HVAC Picklist'!$A$2:$D$61,4,FALSE)</f>
        <v>#N/A</v>
      </c>
      <c r="R63" s="69"/>
      <c r="S63" s="83"/>
      <c r="X63" s="69"/>
      <c r="Y63" s="69"/>
      <c r="Z63" s="71"/>
      <c r="AA63" s="71"/>
      <c r="AB63" s="72" t="str">
        <f t="shared" si="1"/>
        <v/>
      </c>
      <c r="AC63" s="113" t="str">
        <f t="shared" si="0"/>
        <v/>
      </c>
      <c r="AD63" s="127"/>
      <c r="AE63" s="65">
        <f t="shared" si="2"/>
        <v>0</v>
      </c>
      <c r="AF63" s="65">
        <f t="shared" si="3"/>
        <v>0</v>
      </c>
      <c r="AI63" s="65">
        <f t="shared" si="4"/>
        <v>0</v>
      </c>
    </row>
    <row r="64" spans="1:35" x14ac:dyDescent="0.25">
      <c r="A64" s="66">
        <f t="shared" si="5"/>
        <v>57</v>
      </c>
      <c r="B64" s="69"/>
      <c r="C64" s="66" t="str">
        <f>IF(B64="","",VLOOKUP(B64,'Measure&amp;Incentive Picklist'!E:J,2,FALSE))</f>
        <v/>
      </c>
      <c r="D64" s="69"/>
      <c r="E64" s="70"/>
      <c r="F64" s="84"/>
      <c r="G64" s="70"/>
      <c r="H64" s="70"/>
      <c r="I64" s="70"/>
      <c r="J64" s="220"/>
      <c r="M64" s="70"/>
      <c r="N64" s="70"/>
      <c r="O64" s="69"/>
      <c r="P64" s="65" t="e">
        <f>VLOOKUP(O64,'HVAC Picklist'!$A$2:$C$61,3,FALSE)</f>
        <v>#N/A</v>
      </c>
      <c r="Q64" s="65" t="e">
        <f>VLOOKUP(O64,'HVAC Picklist'!$A$2:$D$61,4,FALSE)</f>
        <v>#N/A</v>
      </c>
      <c r="R64" s="69"/>
      <c r="S64" s="83"/>
      <c r="X64" s="69"/>
      <c r="Y64" s="69"/>
      <c r="Z64" s="71"/>
      <c r="AA64" s="71"/>
      <c r="AB64" s="72" t="str">
        <f t="shared" si="1"/>
        <v/>
      </c>
      <c r="AC64" s="113" t="str">
        <f t="shared" si="0"/>
        <v/>
      </c>
      <c r="AD64" s="127"/>
      <c r="AE64" s="65">
        <f t="shared" si="2"/>
        <v>0</v>
      </c>
      <c r="AF64" s="65">
        <f t="shared" si="3"/>
        <v>0</v>
      </c>
      <c r="AI64" s="65">
        <f t="shared" si="4"/>
        <v>0</v>
      </c>
    </row>
    <row r="65" spans="1:35" x14ac:dyDescent="0.25">
      <c r="A65" s="66">
        <f t="shared" si="5"/>
        <v>58</v>
      </c>
      <c r="B65" s="69"/>
      <c r="C65" s="66" t="str">
        <f>IF(B65="","",VLOOKUP(B65,'Measure&amp;Incentive Picklist'!E:J,2,FALSE))</f>
        <v/>
      </c>
      <c r="D65" s="69"/>
      <c r="E65" s="70"/>
      <c r="F65" s="84"/>
      <c r="G65" s="70"/>
      <c r="H65" s="70"/>
      <c r="I65" s="70"/>
      <c r="J65" s="220"/>
      <c r="M65" s="70"/>
      <c r="N65" s="70"/>
      <c r="O65" s="69"/>
      <c r="P65" s="65" t="e">
        <f>VLOOKUP(O65,'HVAC Picklist'!$A$2:$C$61,3,FALSE)</f>
        <v>#N/A</v>
      </c>
      <c r="Q65" s="65" t="e">
        <f>VLOOKUP(O65,'HVAC Picklist'!$A$2:$D$61,4,FALSE)</f>
        <v>#N/A</v>
      </c>
      <c r="R65" s="69"/>
      <c r="S65" s="83"/>
      <c r="X65" s="69"/>
      <c r="Y65" s="69"/>
      <c r="Z65" s="71"/>
      <c r="AA65" s="71"/>
      <c r="AB65" s="72" t="str">
        <f t="shared" si="1"/>
        <v/>
      </c>
      <c r="AC65" s="113" t="str">
        <f t="shared" si="0"/>
        <v/>
      </c>
      <c r="AD65" s="127"/>
      <c r="AE65" s="65">
        <f t="shared" si="2"/>
        <v>0</v>
      </c>
      <c r="AF65" s="65">
        <f t="shared" si="3"/>
        <v>0</v>
      </c>
      <c r="AI65" s="65">
        <f t="shared" si="4"/>
        <v>0</v>
      </c>
    </row>
    <row r="66" spans="1:35" x14ac:dyDescent="0.25">
      <c r="A66" s="66">
        <f t="shared" si="5"/>
        <v>59</v>
      </c>
      <c r="B66" s="69"/>
      <c r="C66" s="66" t="str">
        <f>IF(B66="","",VLOOKUP(B66,'Measure&amp;Incentive Picklist'!E:J,2,FALSE))</f>
        <v/>
      </c>
      <c r="D66" s="69"/>
      <c r="E66" s="70"/>
      <c r="F66" s="84"/>
      <c r="G66" s="70"/>
      <c r="H66" s="70"/>
      <c r="I66" s="70"/>
      <c r="J66" s="220"/>
      <c r="M66" s="70"/>
      <c r="N66" s="70"/>
      <c r="O66" s="69"/>
      <c r="P66" s="65" t="e">
        <f>VLOOKUP(O66,'HVAC Picklist'!$A$2:$C$61,3,FALSE)</f>
        <v>#N/A</v>
      </c>
      <c r="Q66" s="65" t="e">
        <f>VLOOKUP(O66,'HVAC Picklist'!$A$2:$D$61,4,FALSE)</f>
        <v>#N/A</v>
      </c>
      <c r="R66" s="69"/>
      <c r="S66" s="83"/>
      <c r="X66" s="69"/>
      <c r="Y66" s="69"/>
      <c r="Z66" s="71"/>
      <c r="AA66" s="71"/>
      <c r="AB66" s="72" t="str">
        <f t="shared" si="1"/>
        <v/>
      </c>
      <c r="AC66" s="113" t="str">
        <f t="shared" si="0"/>
        <v/>
      </c>
      <c r="AD66" s="127"/>
      <c r="AE66" s="65">
        <f t="shared" si="2"/>
        <v>0</v>
      </c>
      <c r="AF66" s="65">
        <f t="shared" si="3"/>
        <v>0</v>
      </c>
      <c r="AI66" s="65">
        <f t="shared" si="4"/>
        <v>0</v>
      </c>
    </row>
    <row r="67" spans="1:35" x14ac:dyDescent="0.25">
      <c r="A67" s="66">
        <f t="shared" si="5"/>
        <v>60</v>
      </c>
      <c r="B67" s="69"/>
      <c r="C67" s="66" t="str">
        <f>IF(B67="","",VLOOKUP(B67,'Measure&amp;Incentive Picklist'!E:J,2,FALSE))</f>
        <v/>
      </c>
      <c r="D67" s="69"/>
      <c r="E67" s="70"/>
      <c r="F67" s="84"/>
      <c r="G67" s="70"/>
      <c r="H67" s="70"/>
      <c r="I67" s="70"/>
      <c r="J67" s="220"/>
      <c r="M67" s="70"/>
      <c r="N67" s="70"/>
      <c r="O67" s="69"/>
      <c r="P67" s="65" t="e">
        <f>VLOOKUP(O67,'HVAC Picklist'!$A$2:$C$61,3,FALSE)</f>
        <v>#N/A</v>
      </c>
      <c r="Q67" s="65" t="e">
        <f>VLOOKUP(O67,'HVAC Picklist'!$A$2:$D$61,4,FALSE)</f>
        <v>#N/A</v>
      </c>
      <c r="R67" s="69"/>
      <c r="S67" s="83"/>
      <c r="X67" s="69"/>
      <c r="Y67" s="69"/>
      <c r="Z67" s="71"/>
      <c r="AA67" s="71"/>
      <c r="AB67" s="72" t="str">
        <f t="shared" si="1"/>
        <v/>
      </c>
      <c r="AC67" s="113" t="str">
        <f t="shared" si="0"/>
        <v/>
      </c>
      <c r="AD67" s="127"/>
      <c r="AE67" s="65">
        <f t="shared" si="2"/>
        <v>0</v>
      </c>
      <c r="AF67" s="65">
        <f t="shared" si="3"/>
        <v>0</v>
      </c>
      <c r="AI67" s="65">
        <f t="shared" si="4"/>
        <v>0</v>
      </c>
    </row>
    <row r="68" spans="1:35" x14ac:dyDescent="0.25">
      <c r="A68" s="66">
        <f t="shared" si="5"/>
        <v>61</v>
      </c>
      <c r="B68" s="69"/>
      <c r="C68" s="66" t="str">
        <f>IF(B68="","",VLOOKUP(B68,'Measure&amp;Incentive Picklist'!E:J,2,FALSE))</f>
        <v/>
      </c>
      <c r="D68" s="69"/>
      <c r="E68" s="70"/>
      <c r="F68" s="84"/>
      <c r="G68" s="70"/>
      <c r="H68" s="70"/>
      <c r="I68" s="70"/>
      <c r="J68" s="220"/>
      <c r="M68" s="70"/>
      <c r="N68" s="70"/>
      <c r="O68" s="69"/>
      <c r="P68" s="65" t="e">
        <f>VLOOKUP(O68,'HVAC Picklist'!$A$2:$C$61,3,FALSE)</f>
        <v>#N/A</v>
      </c>
      <c r="Q68" s="65" t="e">
        <f>VLOOKUP(O68,'HVAC Picklist'!$A$2:$D$61,4,FALSE)</f>
        <v>#N/A</v>
      </c>
      <c r="R68" s="69"/>
      <c r="S68" s="83"/>
      <c r="X68" s="69"/>
      <c r="Y68" s="69"/>
      <c r="Z68" s="71"/>
      <c r="AA68" s="71"/>
      <c r="AB68" s="72" t="str">
        <f t="shared" si="1"/>
        <v/>
      </c>
      <c r="AC68" s="113" t="str">
        <f t="shared" si="0"/>
        <v/>
      </c>
      <c r="AD68" s="127"/>
      <c r="AE68" s="65">
        <f t="shared" si="2"/>
        <v>0</v>
      </c>
      <c r="AF68" s="65">
        <f t="shared" si="3"/>
        <v>0</v>
      </c>
      <c r="AI68" s="65">
        <f t="shared" si="4"/>
        <v>0</v>
      </c>
    </row>
    <row r="69" spans="1:35" x14ac:dyDescent="0.25">
      <c r="A69" s="66">
        <f t="shared" si="5"/>
        <v>62</v>
      </c>
      <c r="B69" s="69"/>
      <c r="C69" s="66" t="str">
        <f>IF(B69="","",VLOOKUP(B69,'Measure&amp;Incentive Picklist'!E:J,2,FALSE))</f>
        <v/>
      </c>
      <c r="D69" s="69"/>
      <c r="E69" s="70"/>
      <c r="F69" s="84"/>
      <c r="G69" s="70"/>
      <c r="H69" s="70"/>
      <c r="I69" s="70"/>
      <c r="J69" s="220"/>
      <c r="M69" s="70"/>
      <c r="N69" s="70"/>
      <c r="O69" s="69"/>
      <c r="P69" s="65" t="e">
        <f>VLOOKUP(O69,'HVAC Picklist'!$A$2:$C$61,3,FALSE)</f>
        <v>#N/A</v>
      </c>
      <c r="Q69" s="65" t="e">
        <f>VLOOKUP(O69,'HVAC Picklist'!$A$2:$D$61,4,FALSE)</f>
        <v>#N/A</v>
      </c>
      <c r="R69" s="69"/>
      <c r="S69" s="83"/>
      <c r="X69" s="69"/>
      <c r="Y69" s="69"/>
      <c r="Z69" s="71"/>
      <c r="AA69" s="71"/>
      <c r="AB69" s="72" t="str">
        <f t="shared" si="1"/>
        <v/>
      </c>
      <c r="AC69" s="113" t="str">
        <f t="shared" si="0"/>
        <v/>
      </c>
      <c r="AD69" s="127"/>
      <c r="AE69" s="65">
        <f t="shared" si="2"/>
        <v>0</v>
      </c>
      <c r="AF69" s="65">
        <f t="shared" si="3"/>
        <v>0</v>
      </c>
      <c r="AI69" s="65">
        <f t="shared" si="4"/>
        <v>0</v>
      </c>
    </row>
    <row r="70" spans="1:35" x14ac:dyDescent="0.25">
      <c r="A70" s="66">
        <f t="shared" si="5"/>
        <v>63</v>
      </c>
      <c r="B70" s="69"/>
      <c r="C70" s="66" t="str">
        <f>IF(B70="","",VLOOKUP(B70,'Measure&amp;Incentive Picklist'!E:J,2,FALSE))</f>
        <v/>
      </c>
      <c r="D70" s="69"/>
      <c r="E70" s="70"/>
      <c r="F70" s="84"/>
      <c r="G70" s="70"/>
      <c r="H70" s="70"/>
      <c r="I70" s="70"/>
      <c r="J70" s="220"/>
      <c r="M70" s="70"/>
      <c r="N70" s="70"/>
      <c r="O70" s="69"/>
      <c r="P70" s="65" t="e">
        <f>VLOOKUP(O70,'HVAC Picklist'!$A$2:$C$61,3,FALSE)</f>
        <v>#N/A</v>
      </c>
      <c r="Q70" s="65" t="e">
        <f>VLOOKUP(O70,'HVAC Picklist'!$A$2:$D$61,4,FALSE)</f>
        <v>#N/A</v>
      </c>
      <c r="R70" s="69"/>
      <c r="S70" s="83"/>
      <c r="X70" s="69"/>
      <c r="Y70" s="69"/>
      <c r="Z70" s="71"/>
      <c r="AA70" s="71"/>
      <c r="AB70" s="72" t="str">
        <f t="shared" si="1"/>
        <v/>
      </c>
      <c r="AC70" s="113" t="str">
        <f t="shared" si="0"/>
        <v/>
      </c>
      <c r="AD70" s="127"/>
      <c r="AE70" s="65">
        <f t="shared" si="2"/>
        <v>0</v>
      </c>
      <c r="AF70" s="65">
        <f t="shared" si="3"/>
        <v>0</v>
      </c>
      <c r="AI70" s="65">
        <f t="shared" si="4"/>
        <v>0</v>
      </c>
    </row>
    <row r="71" spans="1:35" x14ac:dyDescent="0.25">
      <c r="A71" s="66">
        <f t="shared" si="5"/>
        <v>64</v>
      </c>
      <c r="B71" s="69"/>
      <c r="C71" s="66" t="str">
        <f>IF(B71="","",VLOOKUP(B71,'Measure&amp;Incentive Picklist'!E:J,2,FALSE))</f>
        <v/>
      </c>
      <c r="D71" s="69"/>
      <c r="E71" s="70"/>
      <c r="F71" s="84"/>
      <c r="G71" s="70"/>
      <c r="H71" s="70"/>
      <c r="I71" s="70"/>
      <c r="J71" s="220"/>
      <c r="M71" s="70"/>
      <c r="N71" s="70"/>
      <c r="O71" s="69"/>
      <c r="P71" s="65" t="e">
        <f>VLOOKUP(O71,'HVAC Picklist'!$A$2:$C$61,3,FALSE)</f>
        <v>#N/A</v>
      </c>
      <c r="Q71" s="65" t="e">
        <f>VLOOKUP(O71,'HVAC Picklist'!$A$2:$D$61,4,FALSE)</f>
        <v>#N/A</v>
      </c>
      <c r="R71" s="69"/>
      <c r="S71" s="83"/>
      <c r="X71" s="69"/>
      <c r="Y71" s="69"/>
      <c r="Z71" s="71"/>
      <c r="AA71" s="71"/>
      <c r="AB71" s="72" t="str">
        <f t="shared" si="1"/>
        <v/>
      </c>
      <c r="AC71" s="113" t="str">
        <f t="shared" si="0"/>
        <v/>
      </c>
      <c r="AD71" s="127"/>
      <c r="AE71" s="65">
        <f t="shared" si="2"/>
        <v>0</v>
      </c>
      <c r="AF71" s="65">
        <f t="shared" si="3"/>
        <v>0</v>
      </c>
      <c r="AI71" s="65">
        <f t="shared" si="4"/>
        <v>0</v>
      </c>
    </row>
    <row r="72" spans="1:35" x14ac:dyDescent="0.25">
      <c r="A72" s="66">
        <f t="shared" si="5"/>
        <v>65</v>
      </c>
      <c r="B72" s="69"/>
      <c r="C72" s="66" t="str">
        <f>IF(B72="","",VLOOKUP(B72,'Measure&amp;Incentive Picklist'!E:J,2,FALSE))</f>
        <v/>
      </c>
      <c r="D72" s="69"/>
      <c r="E72" s="70"/>
      <c r="F72" s="84"/>
      <c r="G72" s="70"/>
      <c r="H72" s="70"/>
      <c r="I72" s="70"/>
      <c r="J72" s="220"/>
      <c r="M72" s="70"/>
      <c r="N72" s="70"/>
      <c r="O72" s="69"/>
      <c r="P72" s="65" t="e">
        <f>VLOOKUP(O72,'HVAC Picklist'!$A$2:$C$61,3,FALSE)</f>
        <v>#N/A</v>
      </c>
      <c r="Q72" s="65" t="e">
        <f>VLOOKUP(O72,'HVAC Picklist'!$A$2:$D$61,4,FALSE)</f>
        <v>#N/A</v>
      </c>
      <c r="R72" s="69"/>
      <c r="S72" s="83"/>
      <c r="X72" s="69"/>
      <c r="Y72" s="69"/>
      <c r="Z72" s="71"/>
      <c r="AA72" s="71"/>
      <c r="AB72" s="72" t="str">
        <f t="shared" si="1"/>
        <v/>
      </c>
      <c r="AC72" s="113" t="str">
        <f t="shared" ref="AC72:AC135" si="6">IF(ISTEXT(B72),"Contact ConEd","")</f>
        <v/>
      </c>
      <c r="AD72" s="127"/>
      <c r="AE72" s="65">
        <f t="shared" si="2"/>
        <v>0</v>
      </c>
      <c r="AF72" s="65">
        <f t="shared" si="3"/>
        <v>0</v>
      </c>
      <c r="AI72" s="65">
        <f t="shared" si="4"/>
        <v>0</v>
      </c>
    </row>
    <row r="73" spans="1:35" x14ac:dyDescent="0.25">
      <c r="A73" s="66">
        <f t="shared" si="5"/>
        <v>66</v>
      </c>
      <c r="B73" s="69"/>
      <c r="C73" s="66" t="str">
        <f>IF(B73="","",VLOOKUP(B73,'Measure&amp;Incentive Picklist'!E:J,2,FALSE))</f>
        <v/>
      </c>
      <c r="D73" s="69"/>
      <c r="E73" s="70"/>
      <c r="F73" s="84"/>
      <c r="G73" s="70"/>
      <c r="H73" s="70"/>
      <c r="I73" s="70"/>
      <c r="J73" s="220"/>
      <c r="M73" s="70"/>
      <c r="N73" s="70"/>
      <c r="O73" s="69"/>
      <c r="P73" s="65" t="e">
        <f>VLOOKUP(O73,'HVAC Picklist'!$A$2:$C$61,3,FALSE)</f>
        <v>#N/A</v>
      </c>
      <c r="Q73" s="65" t="e">
        <f>VLOOKUP(O73,'HVAC Picklist'!$A$2:$D$61,4,FALSE)</f>
        <v>#N/A</v>
      </c>
      <c r="R73" s="69"/>
      <c r="S73" s="83"/>
      <c r="X73" s="69"/>
      <c r="Y73" s="69"/>
      <c r="Z73" s="71"/>
      <c r="AA73" s="71"/>
      <c r="AB73" s="72" t="str">
        <f t="shared" ref="AB73:AB136" si="7">IF(AND(Z73="",AA73=""),"",$Z73+$AA73)</f>
        <v/>
      </c>
      <c r="AC73" s="113" t="str">
        <f t="shared" si="6"/>
        <v/>
      </c>
      <c r="AD73" s="127"/>
      <c r="AE73" s="65">
        <f t="shared" ref="AE73:AE136" si="8">IF(OR(B73&gt;"",D73&gt;0,E73&gt;0,F73&gt;0,G73&gt;0,I73&gt;0,H73&gt;0,J73&gt;0,M73&gt;0,N73&gt;0,O73&gt;"",R73&gt;"",X73&gt;0,Y73&gt;0,Z73&gt;0,AA73&gt;0,AD73&gt;0,S73&gt;0),1,0)</f>
        <v>0</v>
      </c>
      <c r="AF73" s="65">
        <f t="shared" ref="AF73:AF136" si="9">IF(AND(B73,ISERROR(AE73)),1,0)</f>
        <v>0</v>
      </c>
      <c r="AI73" s="65">
        <f t="shared" ref="AI73:AI136" si="10">IF(ISERROR(AB73),1,0)</f>
        <v>0</v>
      </c>
    </row>
    <row r="74" spans="1:35" x14ac:dyDescent="0.25">
      <c r="A74" s="66">
        <f t="shared" ref="A74:A137" si="11">A73+1</f>
        <v>67</v>
      </c>
      <c r="B74" s="69"/>
      <c r="C74" s="66" t="str">
        <f>IF(B74="","",VLOOKUP(B74,'Measure&amp;Incentive Picklist'!E:J,2,FALSE))</f>
        <v/>
      </c>
      <c r="D74" s="69"/>
      <c r="E74" s="70"/>
      <c r="F74" s="84"/>
      <c r="G74" s="70"/>
      <c r="H74" s="70"/>
      <c r="I74" s="70"/>
      <c r="J74" s="220"/>
      <c r="M74" s="70"/>
      <c r="N74" s="70"/>
      <c r="O74" s="69"/>
      <c r="P74" s="65" t="e">
        <f>VLOOKUP(O74,'HVAC Picklist'!$A$2:$C$61,3,FALSE)</f>
        <v>#N/A</v>
      </c>
      <c r="Q74" s="65" t="e">
        <f>VLOOKUP(O74,'HVAC Picklist'!$A$2:$D$61,4,FALSE)</f>
        <v>#N/A</v>
      </c>
      <c r="R74" s="69"/>
      <c r="S74" s="83"/>
      <c r="X74" s="69"/>
      <c r="Y74" s="69"/>
      <c r="Z74" s="71"/>
      <c r="AA74" s="71"/>
      <c r="AB74" s="72" t="str">
        <f t="shared" si="7"/>
        <v/>
      </c>
      <c r="AC74" s="113" t="str">
        <f t="shared" si="6"/>
        <v/>
      </c>
      <c r="AD74" s="127"/>
      <c r="AE74" s="65">
        <f t="shared" si="8"/>
        <v>0</v>
      </c>
      <c r="AF74" s="65">
        <f t="shared" si="9"/>
        <v>0</v>
      </c>
      <c r="AI74" s="65">
        <f t="shared" si="10"/>
        <v>0</v>
      </c>
    </row>
    <row r="75" spans="1:35" x14ac:dyDescent="0.25">
      <c r="A75" s="66">
        <f t="shared" si="11"/>
        <v>68</v>
      </c>
      <c r="B75" s="69"/>
      <c r="C75" s="66" t="str">
        <f>IF(B75="","",VLOOKUP(B75,'Measure&amp;Incentive Picklist'!E:J,2,FALSE))</f>
        <v/>
      </c>
      <c r="D75" s="69"/>
      <c r="E75" s="70"/>
      <c r="F75" s="84"/>
      <c r="G75" s="70"/>
      <c r="H75" s="70"/>
      <c r="I75" s="70"/>
      <c r="J75" s="220"/>
      <c r="M75" s="70"/>
      <c r="N75" s="70"/>
      <c r="O75" s="69"/>
      <c r="P75" s="65" t="e">
        <f>VLOOKUP(O75,'HVAC Picklist'!$A$2:$C$61,3,FALSE)</f>
        <v>#N/A</v>
      </c>
      <c r="Q75" s="65" t="e">
        <f>VLOOKUP(O75,'HVAC Picklist'!$A$2:$D$61,4,FALSE)</f>
        <v>#N/A</v>
      </c>
      <c r="R75" s="69"/>
      <c r="S75" s="83"/>
      <c r="X75" s="69"/>
      <c r="Y75" s="69"/>
      <c r="Z75" s="71"/>
      <c r="AA75" s="71"/>
      <c r="AB75" s="72" t="str">
        <f t="shared" si="7"/>
        <v/>
      </c>
      <c r="AC75" s="113" t="str">
        <f t="shared" si="6"/>
        <v/>
      </c>
      <c r="AD75" s="127"/>
      <c r="AE75" s="65">
        <f t="shared" si="8"/>
        <v>0</v>
      </c>
      <c r="AF75" s="65">
        <f t="shared" si="9"/>
        <v>0</v>
      </c>
      <c r="AI75" s="65">
        <f t="shared" si="10"/>
        <v>0</v>
      </c>
    </row>
    <row r="76" spans="1:35" x14ac:dyDescent="0.25">
      <c r="A76" s="66">
        <f t="shared" si="11"/>
        <v>69</v>
      </c>
      <c r="B76" s="69"/>
      <c r="C76" s="66" t="str">
        <f>IF(B76="","",VLOOKUP(B76,'Measure&amp;Incentive Picklist'!E:J,2,FALSE))</f>
        <v/>
      </c>
      <c r="D76" s="69"/>
      <c r="E76" s="70"/>
      <c r="F76" s="84"/>
      <c r="G76" s="70"/>
      <c r="H76" s="70"/>
      <c r="I76" s="70"/>
      <c r="J76" s="220"/>
      <c r="M76" s="70"/>
      <c r="N76" s="70"/>
      <c r="O76" s="69"/>
      <c r="P76" s="65" t="e">
        <f>VLOOKUP(O76,'HVAC Picklist'!$A$2:$C$61,3,FALSE)</f>
        <v>#N/A</v>
      </c>
      <c r="Q76" s="65" t="e">
        <f>VLOOKUP(O76,'HVAC Picklist'!$A$2:$D$61,4,FALSE)</f>
        <v>#N/A</v>
      </c>
      <c r="R76" s="69"/>
      <c r="S76" s="83"/>
      <c r="X76" s="69"/>
      <c r="Y76" s="69"/>
      <c r="Z76" s="71"/>
      <c r="AA76" s="71"/>
      <c r="AB76" s="72" t="str">
        <f t="shared" si="7"/>
        <v/>
      </c>
      <c r="AC76" s="113" t="str">
        <f t="shared" si="6"/>
        <v/>
      </c>
      <c r="AD76" s="127"/>
      <c r="AE76" s="65">
        <f t="shared" si="8"/>
        <v>0</v>
      </c>
      <c r="AF76" s="65">
        <f t="shared" si="9"/>
        <v>0</v>
      </c>
      <c r="AI76" s="65">
        <f t="shared" si="10"/>
        <v>0</v>
      </c>
    </row>
    <row r="77" spans="1:35" x14ac:dyDescent="0.25">
      <c r="A77" s="66">
        <f t="shared" si="11"/>
        <v>70</v>
      </c>
      <c r="B77" s="69"/>
      <c r="C77" s="66" t="str">
        <f>IF(B77="","",VLOOKUP(B77,'Measure&amp;Incentive Picklist'!E:J,2,FALSE))</f>
        <v/>
      </c>
      <c r="D77" s="69"/>
      <c r="E77" s="70"/>
      <c r="F77" s="84"/>
      <c r="G77" s="70"/>
      <c r="H77" s="70"/>
      <c r="I77" s="70"/>
      <c r="J77" s="220"/>
      <c r="M77" s="70"/>
      <c r="N77" s="70"/>
      <c r="O77" s="69"/>
      <c r="P77" s="65" t="e">
        <f>VLOOKUP(O77,'HVAC Picklist'!$A$2:$C$61,3,FALSE)</f>
        <v>#N/A</v>
      </c>
      <c r="Q77" s="65" t="e">
        <f>VLOOKUP(O77,'HVAC Picklist'!$A$2:$D$61,4,FALSE)</f>
        <v>#N/A</v>
      </c>
      <c r="R77" s="69"/>
      <c r="S77" s="83"/>
      <c r="X77" s="69"/>
      <c r="Y77" s="69"/>
      <c r="Z77" s="71"/>
      <c r="AA77" s="71"/>
      <c r="AB77" s="72" t="str">
        <f t="shared" si="7"/>
        <v/>
      </c>
      <c r="AC77" s="113" t="str">
        <f t="shared" si="6"/>
        <v/>
      </c>
      <c r="AD77" s="127"/>
      <c r="AE77" s="65">
        <f t="shared" si="8"/>
        <v>0</v>
      </c>
      <c r="AF77" s="65">
        <f t="shared" si="9"/>
        <v>0</v>
      </c>
      <c r="AI77" s="65">
        <f t="shared" si="10"/>
        <v>0</v>
      </c>
    </row>
    <row r="78" spans="1:35" x14ac:dyDescent="0.25">
      <c r="A78" s="66">
        <f t="shared" si="11"/>
        <v>71</v>
      </c>
      <c r="B78" s="69"/>
      <c r="C78" s="66" t="str">
        <f>IF(B78="","",VLOOKUP(B78,'Measure&amp;Incentive Picklist'!E:J,2,FALSE))</f>
        <v/>
      </c>
      <c r="D78" s="69"/>
      <c r="E78" s="70"/>
      <c r="F78" s="84"/>
      <c r="G78" s="70"/>
      <c r="H78" s="70"/>
      <c r="I78" s="70"/>
      <c r="J78" s="220"/>
      <c r="M78" s="70"/>
      <c r="N78" s="70"/>
      <c r="O78" s="69"/>
      <c r="P78" s="65" t="e">
        <f>VLOOKUP(O78,'HVAC Picklist'!$A$2:$C$61,3,FALSE)</f>
        <v>#N/A</v>
      </c>
      <c r="Q78" s="65" t="e">
        <f>VLOOKUP(O78,'HVAC Picklist'!$A$2:$D$61,4,FALSE)</f>
        <v>#N/A</v>
      </c>
      <c r="R78" s="69"/>
      <c r="S78" s="83"/>
      <c r="X78" s="69"/>
      <c r="Y78" s="69"/>
      <c r="Z78" s="71"/>
      <c r="AA78" s="71"/>
      <c r="AB78" s="72" t="str">
        <f t="shared" si="7"/>
        <v/>
      </c>
      <c r="AC78" s="113" t="str">
        <f t="shared" si="6"/>
        <v/>
      </c>
      <c r="AD78" s="127"/>
      <c r="AE78" s="65">
        <f t="shared" si="8"/>
        <v>0</v>
      </c>
      <c r="AF78" s="65">
        <f t="shared" si="9"/>
        <v>0</v>
      </c>
      <c r="AI78" s="65">
        <f t="shared" si="10"/>
        <v>0</v>
      </c>
    </row>
    <row r="79" spans="1:35" x14ac:dyDescent="0.25">
      <c r="A79" s="66">
        <f t="shared" si="11"/>
        <v>72</v>
      </c>
      <c r="B79" s="69"/>
      <c r="C79" s="66" t="str">
        <f>IF(B79="","",VLOOKUP(B79,'Measure&amp;Incentive Picklist'!E:J,2,FALSE))</f>
        <v/>
      </c>
      <c r="D79" s="69"/>
      <c r="E79" s="70"/>
      <c r="F79" s="84"/>
      <c r="G79" s="70"/>
      <c r="H79" s="70"/>
      <c r="I79" s="70"/>
      <c r="J79" s="220"/>
      <c r="M79" s="70"/>
      <c r="N79" s="70"/>
      <c r="O79" s="69"/>
      <c r="P79" s="65" t="e">
        <f>VLOOKUP(O79,'HVAC Picklist'!$A$2:$C$61,3,FALSE)</f>
        <v>#N/A</v>
      </c>
      <c r="Q79" s="65" t="e">
        <f>VLOOKUP(O79,'HVAC Picklist'!$A$2:$D$61,4,FALSE)</f>
        <v>#N/A</v>
      </c>
      <c r="R79" s="69"/>
      <c r="S79" s="83"/>
      <c r="X79" s="69"/>
      <c r="Y79" s="69"/>
      <c r="Z79" s="71"/>
      <c r="AA79" s="71"/>
      <c r="AB79" s="72" t="str">
        <f t="shared" si="7"/>
        <v/>
      </c>
      <c r="AC79" s="113" t="str">
        <f t="shared" si="6"/>
        <v/>
      </c>
      <c r="AD79" s="127"/>
      <c r="AE79" s="65">
        <f t="shared" si="8"/>
        <v>0</v>
      </c>
      <c r="AF79" s="65">
        <f t="shared" si="9"/>
        <v>0</v>
      </c>
      <c r="AI79" s="65">
        <f t="shared" si="10"/>
        <v>0</v>
      </c>
    </row>
    <row r="80" spans="1:35" x14ac:dyDescent="0.25">
      <c r="A80" s="66">
        <f t="shared" si="11"/>
        <v>73</v>
      </c>
      <c r="B80" s="69"/>
      <c r="C80" s="66" t="str">
        <f>IF(B80="","",VLOOKUP(B80,'Measure&amp;Incentive Picklist'!E:J,2,FALSE))</f>
        <v/>
      </c>
      <c r="D80" s="69"/>
      <c r="E80" s="70"/>
      <c r="F80" s="84"/>
      <c r="G80" s="70"/>
      <c r="H80" s="70"/>
      <c r="I80" s="70"/>
      <c r="J80" s="220"/>
      <c r="M80" s="70"/>
      <c r="N80" s="70"/>
      <c r="O80" s="69"/>
      <c r="P80" s="65" t="e">
        <f>VLOOKUP(O80,'HVAC Picklist'!$A$2:$C$61,3,FALSE)</f>
        <v>#N/A</v>
      </c>
      <c r="Q80" s="65" t="e">
        <f>VLOOKUP(O80,'HVAC Picklist'!$A$2:$D$61,4,FALSE)</f>
        <v>#N/A</v>
      </c>
      <c r="R80" s="69"/>
      <c r="S80" s="83"/>
      <c r="X80" s="69"/>
      <c r="Y80" s="69"/>
      <c r="Z80" s="71"/>
      <c r="AA80" s="71"/>
      <c r="AB80" s="72" t="str">
        <f t="shared" si="7"/>
        <v/>
      </c>
      <c r="AC80" s="113" t="str">
        <f t="shared" si="6"/>
        <v/>
      </c>
      <c r="AD80" s="127"/>
      <c r="AE80" s="65">
        <f t="shared" si="8"/>
        <v>0</v>
      </c>
      <c r="AF80" s="65">
        <f t="shared" si="9"/>
        <v>0</v>
      </c>
      <c r="AI80" s="65">
        <f t="shared" si="10"/>
        <v>0</v>
      </c>
    </row>
    <row r="81" spans="1:35" x14ac:dyDescent="0.25">
      <c r="A81" s="66">
        <f t="shared" si="11"/>
        <v>74</v>
      </c>
      <c r="B81" s="69"/>
      <c r="C81" s="66" t="str">
        <f>IF(B81="","",VLOOKUP(B81,'Measure&amp;Incentive Picklist'!E:J,2,FALSE))</f>
        <v/>
      </c>
      <c r="D81" s="69"/>
      <c r="E81" s="70"/>
      <c r="F81" s="84"/>
      <c r="G81" s="70"/>
      <c r="H81" s="70"/>
      <c r="I81" s="70"/>
      <c r="J81" s="220"/>
      <c r="M81" s="70"/>
      <c r="N81" s="70"/>
      <c r="O81" s="69"/>
      <c r="P81" s="65" t="e">
        <f>VLOOKUP(O81,'HVAC Picklist'!$A$2:$C$61,3,FALSE)</f>
        <v>#N/A</v>
      </c>
      <c r="Q81" s="65" t="e">
        <f>VLOOKUP(O81,'HVAC Picklist'!$A$2:$D$61,4,FALSE)</f>
        <v>#N/A</v>
      </c>
      <c r="R81" s="69"/>
      <c r="S81" s="83"/>
      <c r="X81" s="69"/>
      <c r="Y81" s="69"/>
      <c r="Z81" s="71"/>
      <c r="AA81" s="71"/>
      <c r="AB81" s="72" t="str">
        <f t="shared" si="7"/>
        <v/>
      </c>
      <c r="AC81" s="113" t="str">
        <f t="shared" si="6"/>
        <v/>
      </c>
      <c r="AD81" s="127"/>
      <c r="AE81" s="65">
        <f t="shared" si="8"/>
        <v>0</v>
      </c>
      <c r="AF81" s="65">
        <f t="shared" si="9"/>
        <v>0</v>
      </c>
      <c r="AI81" s="65">
        <f t="shared" si="10"/>
        <v>0</v>
      </c>
    </row>
    <row r="82" spans="1:35" x14ac:dyDescent="0.25">
      <c r="A82" s="66">
        <f t="shared" si="11"/>
        <v>75</v>
      </c>
      <c r="B82" s="69"/>
      <c r="C82" s="66" t="str">
        <f>IF(B82="","",VLOOKUP(B82,'Measure&amp;Incentive Picklist'!E:J,2,FALSE))</f>
        <v/>
      </c>
      <c r="D82" s="69"/>
      <c r="E82" s="70"/>
      <c r="F82" s="84"/>
      <c r="G82" s="70"/>
      <c r="H82" s="70"/>
      <c r="I82" s="70"/>
      <c r="J82" s="220"/>
      <c r="M82" s="70"/>
      <c r="N82" s="70"/>
      <c r="O82" s="69"/>
      <c r="P82" s="65" t="e">
        <f>VLOOKUP(O82,'HVAC Picklist'!$A$2:$C$61,3,FALSE)</f>
        <v>#N/A</v>
      </c>
      <c r="Q82" s="65" t="e">
        <f>VLOOKUP(O82,'HVAC Picklist'!$A$2:$D$61,4,FALSE)</f>
        <v>#N/A</v>
      </c>
      <c r="R82" s="69"/>
      <c r="S82" s="83"/>
      <c r="X82" s="69"/>
      <c r="Y82" s="69"/>
      <c r="Z82" s="71"/>
      <c r="AA82" s="71"/>
      <c r="AB82" s="72" t="str">
        <f t="shared" si="7"/>
        <v/>
      </c>
      <c r="AC82" s="113" t="str">
        <f t="shared" si="6"/>
        <v/>
      </c>
      <c r="AD82" s="127"/>
      <c r="AE82" s="65">
        <f t="shared" si="8"/>
        <v>0</v>
      </c>
      <c r="AF82" s="65">
        <f t="shared" si="9"/>
        <v>0</v>
      </c>
      <c r="AI82" s="65">
        <f t="shared" si="10"/>
        <v>0</v>
      </c>
    </row>
    <row r="83" spans="1:35" x14ac:dyDescent="0.25">
      <c r="A83" s="66">
        <f t="shared" si="11"/>
        <v>76</v>
      </c>
      <c r="B83" s="69"/>
      <c r="C83" s="66" t="str">
        <f>IF(B83="","",VLOOKUP(B83,'Measure&amp;Incentive Picklist'!E:J,2,FALSE))</f>
        <v/>
      </c>
      <c r="D83" s="69"/>
      <c r="E83" s="70"/>
      <c r="F83" s="84"/>
      <c r="G83" s="70"/>
      <c r="H83" s="70"/>
      <c r="I83" s="70"/>
      <c r="J83" s="220"/>
      <c r="M83" s="70"/>
      <c r="N83" s="70"/>
      <c r="O83" s="69"/>
      <c r="P83" s="65" t="e">
        <f>VLOOKUP(O83,'HVAC Picklist'!$A$2:$C$61,3,FALSE)</f>
        <v>#N/A</v>
      </c>
      <c r="Q83" s="65" t="e">
        <f>VLOOKUP(O83,'HVAC Picklist'!$A$2:$D$61,4,FALSE)</f>
        <v>#N/A</v>
      </c>
      <c r="R83" s="69"/>
      <c r="S83" s="83"/>
      <c r="X83" s="69"/>
      <c r="Y83" s="69"/>
      <c r="Z83" s="71"/>
      <c r="AA83" s="71"/>
      <c r="AB83" s="72" t="str">
        <f t="shared" si="7"/>
        <v/>
      </c>
      <c r="AC83" s="113" t="str">
        <f t="shared" si="6"/>
        <v/>
      </c>
      <c r="AD83" s="127"/>
      <c r="AE83" s="65">
        <f t="shared" si="8"/>
        <v>0</v>
      </c>
      <c r="AF83" s="65">
        <f t="shared" si="9"/>
        <v>0</v>
      </c>
      <c r="AI83" s="65">
        <f t="shared" si="10"/>
        <v>0</v>
      </c>
    </row>
    <row r="84" spans="1:35" x14ac:dyDescent="0.25">
      <c r="A84" s="66">
        <f t="shared" si="11"/>
        <v>77</v>
      </c>
      <c r="B84" s="69"/>
      <c r="C84" s="66" t="str">
        <f>IF(B84="","",VLOOKUP(B84,'Measure&amp;Incentive Picklist'!E:J,2,FALSE))</f>
        <v/>
      </c>
      <c r="D84" s="69"/>
      <c r="E84" s="70"/>
      <c r="F84" s="84"/>
      <c r="G84" s="70"/>
      <c r="H84" s="70"/>
      <c r="I84" s="70"/>
      <c r="J84" s="220"/>
      <c r="M84" s="70"/>
      <c r="N84" s="70"/>
      <c r="O84" s="69"/>
      <c r="P84" s="65" t="e">
        <f>VLOOKUP(O84,'HVAC Picklist'!$A$2:$C$61,3,FALSE)</f>
        <v>#N/A</v>
      </c>
      <c r="Q84" s="65" t="e">
        <f>VLOOKUP(O84,'HVAC Picklist'!$A$2:$D$61,4,FALSE)</f>
        <v>#N/A</v>
      </c>
      <c r="R84" s="69"/>
      <c r="S84" s="83"/>
      <c r="X84" s="69"/>
      <c r="Y84" s="69"/>
      <c r="Z84" s="71"/>
      <c r="AA84" s="71"/>
      <c r="AB84" s="72" t="str">
        <f t="shared" si="7"/>
        <v/>
      </c>
      <c r="AC84" s="113" t="str">
        <f t="shared" si="6"/>
        <v/>
      </c>
      <c r="AD84" s="127"/>
      <c r="AE84" s="65">
        <f t="shared" si="8"/>
        <v>0</v>
      </c>
      <c r="AF84" s="65">
        <f t="shared" si="9"/>
        <v>0</v>
      </c>
      <c r="AI84" s="65">
        <f t="shared" si="10"/>
        <v>0</v>
      </c>
    </row>
    <row r="85" spans="1:35" x14ac:dyDescent="0.25">
      <c r="A85" s="66">
        <f t="shared" si="11"/>
        <v>78</v>
      </c>
      <c r="B85" s="69"/>
      <c r="C85" s="66" t="str">
        <f>IF(B85="","",VLOOKUP(B85,'Measure&amp;Incentive Picklist'!E:J,2,FALSE))</f>
        <v/>
      </c>
      <c r="D85" s="69"/>
      <c r="E85" s="70"/>
      <c r="F85" s="84"/>
      <c r="G85" s="70"/>
      <c r="H85" s="70"/>
      <c r="I85" s="70"/>
      <c r="J85" s="220"/>
      <c r="M85" s="70"/>
      <c r="N85" s="70"/>
      <c r="O85" s="69"/>
      <c r="P85" s="65" t="e">
        <f>VLOOKUP(O85,'HVAC Picklist'!$A$2:$C$61,3,FALSE)</f>
        <v>#N/A</v>
      </c>
      <c r="Q85" s="65" t="e">
        <f>VLOOKUP(O85,'HVAC Picklist'!$A$2:$D$61,4,FALSE)</f>
        <v>#N/A</v>
      </c>
      <c r="R85" s="69"/>
      <c r="S85" s="83"/>
      <c r="X85" s="69"/>
      <c r="Y85" s="69"/>
      <c r="Z85" s="71"/>
      <c r="AA85" s="71"/>
      <c r="AB85" s="72" t="str">
        <f t="shared" si="7"/>
        <v/>
      </c>
      <c r="AC85" s="113" t="str">
        <f t="shared" si="6"/>
        <v/>
      </c>
      <c r="AD85" s="127"/>
      <c r="AE85" s="65">
        <f t="shared" si="8"/>
        <v>0</v>
      </c>
      <c r="AF85" s="65">
        <f t="shared" si="9"/>
        <v>0</v>
      </c>
      <c r="AI85" s="65">
        <f t="shared" si="10"/>
        <v>0</v>
      </c>
    </row>
    <row r="86" spans="1:35" x14ac:dyDescent="0.25">
      <c r="A86" s="66">
        <f t="shared" si="11"/>
        <v>79</v>
      </c>
      <c r="B86" s="69"/>
      <c r="C86" s="66" t="str">
        <f>IF(B86="","",VLOOKUP(B86,'Measure&amp;Incentive Picklist'!E:J,2,FALSE))</f>
        <v/>
      </c>
      <c r="D86" s="69"/>
      <c r="E86" s="70"/>
      <c r="F86" s="84"/>
      <c r="G86" s="70"/>
      <c r="H86" s="70"/>
      <c r="I86" s="70"/>
      <c r="J86" s="220"/>
      <c r="M86" s="70"/>
      <c r="N86" s="70"/>
      <c r="O86" s="69"/>
      <c r="P86" s="65" t="e">
        <f>VLOOKUP(O86,'HVAC Picklist'!$A$2:$C$61,3,FALSE)</f>
        <v>#N/A</v>
      </c>
      <c r="Q86" s="65" t="e">
        <f>VLOOKUP(O86,'HVAC Picklist'!$A$2:$D$61,4,FALSE)</f>
        <v>#N/A</v>
      </c>
      <c r="R86" s="69"/>
      <c r="S86" s="83"/>
      <c r="X86" s="69"/>
      <c r="Y86" s="69"/>
      <c r="Z86" s="71"/>
      <c r="AA86" s="71"/>
      <c r="AB86" s="72" t="str">
        <f t="shared" si="7"/>
        <v/>
      </c>
      <c r="AC86" s="113" t="str">
        <f t="shared" si="6"/>
        <v/>
      </c>
      <c r="AD86" s="127"/>
      <c r="AE86" s="65">
        <f t="shared" si="8"/>
        <v>0</v>
      </c>
      <c r="AF86" s="65">
        <f t="shared" si="9"/>
        <v>0</v>
      </c>
      <c r="AI86" s="65">
        <f t="shared" si="10"/>
        <v>0</v>
      </c>
    </row>
    <row r="87" spans="1:35" x14ac:dyDescent="0.25">
      <c r="A87" s="66">
        <f t="shared" si="11"/>
        <v>80</v>
      </c>
      <c r="B87" s="69"/>
      <c r="C87" s="66" t="str">
        <f>IF(B87="","",VLOOKUP(B87,'Measure&amp;Incentive Picklist'!E:J,2,FALSE))</f>
        <v/>
      </c>
      <c r="D87" s="69"/>
      <c r="E87" s="70"/>
      <c r="F87" s="84"/>
      <c r="G87" s="70"/>
      <c r="H87" s="70"/>
      <c r="I87" s="70"/>
      <c r="J87" s="220"/>
      <c r="M87" s="70"/>
      <c r="N87" s="70"/>
      <c r="O87" s="69"/>
      <c r="P87" s="65" t="e">
        <f>VLOOKUP(O87,'HVAC Picklist'!$A$2:$C$61,3,FALSE)</f>
        <v>#N/A</v>
      </c>
      <c r="Q87" s="65" t="e">
        <f>VLOOKUP(O87,'HVAC Picklist'!$A$2:$D$61,4,FALSE)</f>
        <v>#N/A</v>
      </c>
      <c r="R87" s="69"/>
      <c r="S87" s="83"/>
      <c r="X87" s="69"/>
      <c r="Y87" s="69"/>
      <c r="Z87" s="71"/>
      <c r="AA87" s="71"/>
      <c r="AB87" s="72" t="str">
        <f t="shared" si="7"/>
        <v/>
      </c>
      <c r="AC87" s="113" t="str">
        <f t="shared" si="6"/>
        <v/>
      </c>
      <c r="AD87" s="127"/>
      <c r="AE87" s="65">
        <f t="shared" si="8"/>
        <v>0</v>
      </c>
      <c r="AF87" s="65">
        <f t="shared" si="9"/>
        <v>0</v>
      </c>
      <c r="AI87" s="65">
        <f t="shared" si="10"/>
        <v>0</v>
      </c>
    </row>
    <row r="88" spans="1:35" x14ac:dyDescent="0.25">
      <c r="A88" s="66">
        <f t="shared" si="11"/>
        <v>81</v>
      </c>
      <c r="B88" s="69"/>
      <c r="C88" s="66" t="str">
        <f>IF(B88="","",VLOOKUP(B88,'Measure&amp;Incentive Picklist'!E:J,2,FALSE))</f>
        <v/>
      </c>
      <c r="D88" s="69"/>
      <c r="E88" s="70"/>
      <c r="F88" s="84"/>
      <c r="G88" s="70"/>
      <c r="H88" s="70"/>
      <c r="I88" s="70"/>
      <c r="J88" s="220"/>
      <c r="M88" s="70"/>
      <c r="N88" s="70"/>
      <c r="O88" s="69"/>
      <c r="P88" s="65" t="e">
        <f>VLOOKUP(O88,'HVAC Picklist'!$A$2:$C$61,3,FALSE)</f>
        <v>#N/A</v>
      </c>
      <c r="Q88" s="65" t="e">
        <f>VLOOKUP(O88,'HVAC Picklist'!$A$2:$D$61,4,FALSE)</f>
        <v>#N/A</v>
      </c>
      <c r="R88" s="69"/>
      <c r="S88" s="83"/>
      <c r="X88" s="69"/>
      <c r="Y88" s="69"/>
      <c r="Z88" s="71"/>
      <c r="AA88" s="71"/>
      <c r="AB88" s="72" t="str">
        <f t="shared" si="7"/>
        <v/>
      </c>
      <c r="AC88" s="113" t="str">
        <f t="shared" si="6"/>
        <v/>
      </c>
      <c r="AD88" s="127"/>
      <c r="AE88" s="65">
        <f t="shared" si="8"/>
        <v>0</v>
      </c>
      <c r="AF88" s="65">
        <f t="shared" si="9"/>
        <v>0</v>
      </c>
      <c r="AI88" s="65">
        <f t="shared" si="10"/>
        <v>0</v>
      </c>
    </row>
    <row r="89" spans="1:35" x14ac:dyDescent="0.25">
      <c r="A89" s="66">
        <f t="shared" si="11"/>
        <v>82</v>
      </c>
      <c r="B89" s="69"/>
      <c r="C89" s="66" t="str">
        <f>IF(B89="","",VLOOKUP(B89,'Measure&amp;Incentive Picklist'!E:J,2,FALSE))</f>
        <v/>
      </c>
      <c r="D89" s="69"/>
      <c r="E89" s="70"/>
      <c r="F89" s="84"/>
      <c r="G89" s="70"/>
      <c r="H89" s="70"/>
      <c r="I89" s="70"/>
      <c r="J89" s="220"/>
      <c r="M89" s="70"/>
      <c r="N89" s="70"/>
      <c r="O89" s="69"/>
      <c r="P89" s="65" t="e">
        <f>VLOOKUP(O89,'HVAC Picklist'!$A$2:$C$61,3,FALSE)</f>
        <v>#N/A</v>
      </c>
      <c r="Q89" s="65" t="e">
        <f>VLOOKUP(O89,'HVAC Picklist'!$A$2:$D$61,4,FALSE)</f>
        <v>#N/A</v>
      </c>
      <c r="R89" s="69"/>
      <c r="S89" s="83"/>
      <c r="X89" s="69"/>
      <c r="Y89" s="69"/>
      <c r="Z89" s="71"/>
      <c r="AA89" s="71"/>
      <c r="AB89" s="72" t="str">
        <f t="shared" si="7"/>
        <v/>
      </c>
      <c r="AC89" s="113" t="str">
        <f t="shared" si="6"/>
        <v/>
      </c>
      <c r="AD89" s="127"/>
      <c r="AE89" s="65">
        <f t="shared" si="8"/>
        <v>0</v>
      </c>
      <c r="AF89" s="65">
        <f t="shared" si="9"/>
        <v>0</v>
      </c>
      <c r="AI89" s="65">
        <f t="shared" si="10"/>
        <v>0</v>
      </c>
    </row>
    <row r="90" spans="1:35" x14ac:dyDescent="0.25">
      <c r="A90" s="66">
        <f t="shared" si="11"/>
        <v>83</v>
      </c>
      <c r="B90" s="69"/>
      <c r="C90" s="66" t="str">
        <f>IF(B90="","",VLOOKUP(B90,'Measure&amp;Incentive Picklist'!E:J,2,FALSE))</f>
        <v/>
      </c>
      <c r="D90" s="69"/>
      <c r="E90" s="70"/>
      <c r="F90" s="84"/>
      <c r="G90" s="70"/>
      <c r="H90" s="70"/>
      <c r="I90" s="70"/>
      <c r="J90" s="220"/>
      <c r="M90" s="70"/>
      <c r="N90" s="70"/>
      <c r="O90" s="69"/>
      <c r="P90" s="65" t="e">
        <f>VLOOKUP(O90,'HVAC Picklist'!$A$2:$C$61,3,FALSE)</f>
        <v>#N/A</v>
      </c>
      <c r="Q90" s="65" t="e">
        <f>VLOOKUP(O90,'HVAC Picklist'!$A$2:$D$61,4,FALSE)</f>
        <v>#N/A</v>
      </c>
      <c r="R90" s="69"/>
      <c r="S90" s="83"/>
      <c r="X90" s="69"/>
      <c r="Y90" s="69"/>
      <c r="Z90" s="71"/>
      <c r="AA90" s="71"/>
      <c r="AB90" s="72" t="str">
        <f t="shared" si="7"/>
        <v/>
      </c>
      <c r="AC90" s="113" t="str">
        <f t="shared" si="6"/>
        <v/>
      </c>
      <c r="AD90" s="127"/>
      <c r="AE90" s="65">
        <f t="shared" si="8"/>
        <v>0</v>
      </c>
      <c r="AF90" s="65">
        <f t="shared" si="9"/>
        <v>0</v>
      </c>
      <c r="AI90" s="65">
        <f t="shared" si="10"/>
        <v>0</v>
      </c>
    </row>
    <row r="91" spans="1:35" x14ac:dyDescent="0.25">
      <c r="A91" s="66">
        <f t="shared" si="11"/>
        <v>84</v>
      </c>
      <c r="B91" s="69"/>
      <c r="C91" s="66" t="str">
        <f>IF(B91="","",VLOOKUP(B91,'Measure&amp;Incentive Picklist'!E:J,2,FALSE))</f>
        <v/>
      </c>
      <c r="D91" s="69"/>
      <c r="E91" s="70"/>
      <c r="F91" s="84"/>
      <c r="G91" s="70"/>
      <c r="H91" s="70"/>
      <c r="I91" s="70"/>
      <c r="J91" s="220"/>
      <c r="M91" s="70"/>
      <c r="N91" s="70"/>
      <c r="O91" s="69"/>
      <c r="P91" s="65" t="e">
        <f>VLOOKUP(O91,'HVAC Picklist'!$A$2:$C$61,3,FALSE)</f>
        <v>#N/A</v>
      </c>
      <c r="Q91" s="65" t="e">
        <f>VLOOKUP(O91,'HVAC Picklist'!$A$2:$D$61,4,FALSE)</f>
        <v>#N/A</v>
      </c>
      <c r="R91" s="69"/>
      <c r="S91" s="83"/>
      <c r="X91" s="69"/>
      <c r="Y91" s="69"/>
      <c r="Z91" s="71"/>
      <c r="AA91" s="71"/>
      <c r="AB91" s="72" t="str">
        <f t="shared" si="7"/>
        <v/>
      </c>
      <c r="AC91" s="113" t="str">
        <f t="shared" si="6"/>
        <v/>
      </c>
      <c r="AD91" s="127"/>
      <c r="AE91" s="65">
        <f t="shared" si="8"/>
        <v>0</v>
      </c>
      <c r="AF91" s="65">
        <f t="shared" si="9"/>
        <v>0</v>
      </c>
      <c r="AI91" s="65">
        <f t="shared" si="10"/>
        <v>0</v>
      </c>
    </row>
    <row r="92" spans="1:35" x14ac:dyDescent="0.25">
      <c r="A92" s="66">
        <f t="shared" si="11"/>
        <v>85</v>
      </c>
      <c r="B92" s="69"/>
      <c r="C92" s="66" t="str">
        <f>IF(B92="","",VLOOKUP(B92,'Measure&amp;Incentive Picklist'!E:J,2,FALSE))</f>
        <v/>
      </c>
      <c r="D92" s="69"/>
      <c r="E92" s="70"/>
      <c r="F92" s="84"/>
      <c r="G92" s="70"/>
      <c r="H92" s="70"/>
      <c r="I92" s="70"/>
      <c r="J92" s="220"/>
      <c r="M92" s="70"/>
      <c r="N92" s="70"/>
      <c r="O92" s="69"/>
      <c r="P92" s="65" t="e">
        <f>VLOOKUP(O92,'HVAC Picklist'!$A$2:$C$61,3,FALSE)</f>
        <v>#N/A</v>
      </c>
      <c r="Q92" s="65" t="e">
        <f>VLOOKUP(O92,'HVAC Picklist'!$A$2:$D$61,4,FALSE)</f>
        <v>#N/A</v>
      </c>
      <c r="R92" s="69"/>
      <c r="S92" s="83"/>
      <c r="X92" s="69"/>
      <c r="Y92" s="69"/>
      <c r="Z92" s="71"/>
      <c r="AA92" s="71"/>
      <c r="AB92" s="72" t="str">
        <f t="shared" si="7"/>
        <v/>
      </c>
      <c r="AC92" s="113" t="str">
        <f t="shared" si="6"/>
        <v/>
      </c>
      <c r="AD92" s="127"/>
      <c r="AE92" s="65">
        <f t="shared" si="8"/>
        <v>0</v>
      </c>
      <c r="AF92" s="65">
        <f t="shared" si="9"/>
        <v>0</v>
      </c>
      <c r="AI92" s="65">
        <f t="shared" si="10"/>
        <v>0</v>
      </c>
    </row>
    <row r="93" spans="1:35" x14ac:dyDescent="0.25">
      <c r="A93" s="66">
        <f t="shared" si="11"/>
        <v>86</v>
      </c>
      <c r="B93" s="69"/>
      <c r="C93" s="66" t="str">
        <f>IF(B93="","",VLOOKUP(B93,'Measure&amp;Incentive Picklist'!E:J,2,FALSE))</f>
        <v/>
      </c>
      <c r="D93" s="69"/>
      <c r="E93" s="70"/>
      <c r="F93" s="84"/>
      <c r="G93" s="70"/>
      <c r="H93" s="70"/>
      <c r="I93" s="70"/>
      <c r="J93" s="220"/>
      <c r="M93" s="70"/>
      <c r="N93" s="70"/>
      <c r="O93" s="69"/>
      <c r="P93" s="65" t="e">
        <f>VLOOKUP(O93,'HVAC Picklist'!$A$2:$C$61,3,FALSE)</f>
        <v>#N/A</v>
      </c>
      <c r="Q93" s="65" t="e">
        <f>VLOOKUP(O93,'HVAC Picklist'!$A$2:$D$61,4,FALSE)</f>
        <v>#N/A</v>
      </c>
      <c r="R93" s="69"/>
      <c r="S93" s="83"/>
      <c r="X93" s="69"/>
      <c r="Y93" s="69"/>
      <c r="Z93" s="71"/>
      <c r="AA93" s="71"/>
      <c r="AB93" s="72" t="str">
        <f t="shared" si="7"/>
        <v/>
      </c>
      <c r="AC93" s="113" t="str">
        <f t="shared" si="6"/>
        <v/>
      </c>
      <c r="AD93" s="127"/>
      <c r="AE93" s="65">
        <f t="shared" si="8"/>
        <v>0</v>
      </c>
      <c r="AF93" s="65">
        <f t="shared" si="9"/>
        <v>0</v>
      </c>
      <c r="AI93" s="65">
        <f t="shared" si="10"/>
        <v>0</v>
      </c>
    </row>
    <row r="94" spans="1:35" x14ac:dyDescent="0.25">
      <c r="A94" s="66">
        <f t="shared" si="11"/>
        <v>87</v>
      </c>
      <c r="B94" s="69"/>
      <c r="C94" s="66" t="str">
        <f>IF(B94="","",VLOOKUP(B94,'Measure&amp;Incentive Picklist'!E:J,2,FALSE))</f>
        <v/>
      </c>
      <c r="D94" s="69"/>
      <c r="E94" s="70"/>
      <c r="F94" s="84"/>
      <c r="G94" s="70"/>
      <c r="H94" s="70"/>
      <c r="I94" s="70"/>
      <c r="J94" s="220"/>
      <c r="M94" s="70"/>
      <c r="N94" s="70"/>
      <c r="O94" s="69"/>
      <c r="P94" s="65" t="e">
        <f>VLOOKUP(O94,'HVAC Picklist'!$A$2:$C$61,3,FALSE)</f>
        <v>#N/A</v>
      </c>
      <c r="Q94" s="65" t="e">
        <f>VLOOKUP(O94,'HVAC Picklist'!$A$2:$D$61,4,FALSE)</f>
        <v>#N/A</v>
      </c>
      <c r="R94" s="69"/>
      <c r="S94" s="83"/>
      <c r="X94" s="69"/>
      <c r="Y94" s="69"/>
      <c r="Z94" s="71"/>
      <c r="AA94" s="71"/>
      <c r="AB94" s="72" t="str">
        <f t="shared" si="7"/>
        <v/>
      </c>
      <c r="AC94" s="113" t="str">
        <f t="shared" si="6"/>
        <v/>
      </c>
      <c r="AD94" s="127"/>
      <c r="AE94" s="65">
        <f t="shared" si="8"/>
        <v>0</v>
      </c>
      <c r="AF94" s="65">
        <f t="shared" si="9"/>
        <v>0</v>
      </c>
      <c r="AI94" s="65">
        <f t="shared" si="10"/>
        <v>0</v>
      </c>
    </row>
    <row r="95" spans="1:35" x14ac:dyDescent="0.25">
      <c r="A95" s="66">
        <f t="shared" si="11"/>
        <v>88</v>
      </c>
      <c r="B95" s="69"/>
      <c r="C95" s="66" t="str">
        <f>IF(B95="","",VLOOKUP(B95,'Measure&amp;Incentive Picklist'!E:J,2,FALSE))</f>
        <v/>
      </c>
      <c r="D95" s="69"/>
      <c r="E95" s="70"/>
      <c r="F95" s="84"/>
      <c r="G95" s="70"/>
      <c r="H95" s="70"/>
      <c r="I95" s="70"/>
      <c r="J95" s="220"/>
      <c r="M95" s="70"/>
      <c r="N95" s="70"/>
      <c r="O95" s="69"/>
      <c r="P95" s="65" t="e">
        <f>VLOOKUP(O95,'HVAC Picklist'!$A$2:$C$61,3,FALSE)</f>
        <v>#N/A</v>
      </c>
      <c r="Q95" s="65" t="e">
        <f>VLOOKUP(O95,'HVAC Picklist'!$A$2:$D$61,4,FALSE)</f>
        <v>#N/A</v>
      </c>
      <c r="R95" s="69"/>
      <c r="S95" s="83"/>
      <c r="X95" s="69"/>
      <c r="Y95" s="69"/>
      <c r="Z95" s="71"/>
      <c r="AA95" s="71"/>
      <c r="AB95" s="72" t="str">
        <f t="shared" si="7"/>
        <v/>
      </c>
      <c r="AC95" s="113" t="str">
        <f t="shared" si="6"/>
        <v/>
      </c>
      <c r="AD95" s="127"/>
      <c r="AE95" s="65">
        <f t="shared" si="8"/>
        <v>0</v>
      </c>
      <c r="AF95" s="65">
        <f t="shared" si="9"/>
        <v>0</v>
      </c>
      <c r="AI95" s="65">
        <f t="shared" si="10"/>
        <v>0</v>
      </c>
    </row>
    <row r="96" spans="1:35" x14ac:dyDescent="0.25">
      <c r="A96" s="66">
        <f t="shared" si="11"/>
        <v>89</v>
      </c>
      <c r="B96" s="69"/>
      <c r="C96" s="66" t="str">
        <f>IF(B96="","",VLOOKUP(B96,'Measure&amp;Incentive Picklist'!E:J,2,FALSE))</f>
        <v/>
      </c>
      <c r="D96" s="69"/>
      <c r="E96" s="70"/>
      <c r="F96" s="84"/>
      <c r="G96" s="70"/>
      <c r="H96" s="70"/>
      <c r="I96" s="70"/>
      <c r="J96" s="220"/>
      <c r="M96" s="70"/>
      <c r="N96" s="70"/>
      <c r="O96" s="69"/>
      <c r="P96" s="65" t="e">
        <f>VLOOKUP(O96,'HVAC Picklist'!$A$2:$C$61,3,FALSE)</f>
        <v>#N/A</v>
      </c>
      <c r="Q96" s="65" t="e">
        <f>VLOOKUP(O96,'HVAC Picklist'!$A$2:$D$61,4,FALSE)</f>
        <v>#N/A</v>
      </c>
      <c r="R96" s="69"/>
      <c r="S96" s="83"/>
      <c r="X96" s="69"/>
      <c r="Y96" s="69"/>
      <c r="Z96" s="71"/>
      <c r="AA96" s="71"/>
      <c r="AB96" s="72" t="str">
        <f t="shared" si="7"/>
        <v/>
      </c>
      <c r="AC96" s="113" t="str">
        <f t="shared" si="6"/>
        <v/>
      </c>
      <c r="AD96" s="127"/>
      <c r="AE96" s="65">
        <f t="shared" si="8"/>
        <v>0</v>
      </c>
      <c r="AF96" s="65">
        <f t="shared" si="9"/>
        <v>0</v>
      </c>
      <c r="AI96" s="65">
        <f t="shared" si="10"/>
        <v>0</v>
      </c>
    </row>
    <row r="97" spans="1:35" x14ac:dyDescent="0.25">
      <c r="A97" s="66">
        <f t="shared" si="11"/>
        <v>90</v>
      </c>
      <c r="B97" s="69"/>
      <c r="C97" s="66" t="str">
        <f>IF(B97="","",VLOOKUP(B97,'Measure&amp;Incentive Picklist'!E:J,2,FALSE))</f>
        <v/>
      </c>
      <c r="D97" s="69"/>
      <c r="E97" s="70"/>
      <c r="F97" s="84"/>
      <c r="G97" s="70"/>
      <c r="H97" s="70"/>
      <c r="I97" s="70"/>
      <c r="J97" s="220"/>
      <c r="M97" s="70"/>
      <c r="N97" s="70"/>
      <c r="O97" s="69"/>
      <c r="P97" s="65" t="e">
        <f>VLOOKUP(O97,'HVAC Picklist'!$A$2:$C$61,3,FALSE)</f>
        <v>#N/A</v>
      </c>
      <c r="Q97" s="65" t="e">
        <f>VLOOKUP(O97,'HVAC Picklist'!$A$2:$D$61,4,FALSE)</f>
        <v>#N/A</v>
      </c>
      <c r="R97" s="69"/>
      <c r="S97" s="83"/>
      <c r="X97" s="69"/>
      <c r="Y97" s="69"/>
      <c r="Z97" s="71"/>
      <c r="AA97" s="71"/>
      <c r="AB97" s="72" t="str">
        <f t="shared" si="7"/>
        <v/>
      </c>
      <c r="AC97" s="113" t="str">
        <f t="shared" si="6"/>
        <v/>
      </c>
      <c r="AD97" s="127"/>
      <c r="AE97" s="65">
        <f t="shared" si="8"/>
        <v>0</v>
      </c>
      <c r="AF97" s="65">
        <f t="shared" si="9"/>
        <v>0</v>
      </c>
      <c r="AI97" s="65">
        <f t="shared" si="10"/>
        <v>0</v>
      </c>
    </row>
    <row r="98" spans="1:35" x14ac:dyDescent="0.25">
      <c r="A98" s="66">
        <f t="shared" si="11"/>
        <v>91</v>
      </c>
      <c r="B98" s="69"/>
      <c r="C98" s="66" t="str">
        <f>IF(B98="","",VLOOKUP(B98,'Measure&amp;Incentive Picklist'!E:J,2,FALSE))</f>
        <v/>
      </c>
      <c r="D98" s="69"/>
      <c r="E98" s="70"/>
      <c r="F98" s="84"/>
      <c r="G98" s="70"/>
      <c r="H98" s="70"/>
      <c r="I98" s="70"/>
      <c r="J98" s="220"/>
      <c r="M98" s="70"/>
      <c r="N98" s="70"/>
      <c r="O98" s="69"/>
      <c r="P98" s="65" t="e">
        <f>VLOOKUP(O98,'HVAC Picklist'!$A$2:$C$61,3,FALSE)</f>
        <v>#N/A</v>
      </c>
      <c r="Q98" s="65" t="e">
        <f>VLOOKUP(O98,'HVAC Picklist'!$A$2:$D$61,4,FALSE)</f>
        <v>#N/A</v>
      </c>
      <c r="R98" s="69"/>
      <c r="S98" s="83"/>
      <c r="X98" s="69"/>
      <c r="Y98" s="69"/>
      <c r="Z98" s="71"/>
      <c r="AA98" s="71"/>
      <c r="AB98" s="72" t="str">
        <f t="shared" si="7"/>
        <v/>
      </c>
      <c r="AC98" s="113" t="str">
        <f t="shared" si="6"/>
        <v/>
      </c>
      <c r="AD98" s="127"/>
      <c r="AE98" s="65">
        <f t="shared" si="8"/>
        <v>0</v>
      </c>
      <c r="AF98" s="65">
        <f t="shared" si="9"/>
        <v>0</v>
      </c>
      <c r="AI98" s="65">
        <f t="shared" si="10"/>
        <v>0</v>
      </c>
    </row>
    <row r="99" spans="1:35" x14ac:dyDescent="0.25">
      <c r="A99" s="66">
        <f t="shared" si="11"/>
        <v>92</v>
      </c>
      <c r="B99" s="69"/>
      <c r="C99" s="66" t="str">
        <f>IF(B99="","",VLOOKUP(B99,'Measure&amp;Incentive Picklist'!E:J,2,FALSE))</f>
        <v/>
      </c>
      <c r="D99" s="69"/>
      <c r="E99" s="70"/>
      <c r="F99" s="84"/>
      <c r="G99" s="70"/>
      <c r="H99" s="70"/>
      <c r="I99" s="70"/>
      <c r="J99" s="220"/>
      <c r="M99" s="70"/>
      <c r="N99" s="70"/>
      <c r="O99" s="69"/>
      <c r="P99" s="65" t="e">
        <f>VLOOKUP(O99,'HVAC Picklist'!$A$2:$C$61,3,FALSE)</f>
        <v>#N/A</v>
      </c>
      <c r="Q99" s="65" t="e">
        <f>VLOOKUP(O99,'HVAC Picklist'!$A$2:$D$61,4,FALSE)</f>
        <v>#N/A</v>
      </c>
      <c r="R99" s="69"/>
      <c r="S99" s="83"/>
      <c r="X99" s="69"/>
      <c r="Y99" s="69"/>
      <c r="Z99" s="71"/>
      <c r="AA99" s="71"/>
      <c r="AB99" s="72" t="str">
        <f t="shared" si="7"/>
        <v/>
      </c>
      <c r="AC99" s="113" t="str">
        <f t="shared" si="6"/>
        <v/>
      </c>
      <c r="AD99" s="127"/>
      <c r="AE99" s="65">
        <f t="shared" si="8"/>
        <v>0</v>
      </c>
      <c r="AF99" s="65">
        <f t="shared" si="9"/>
        <v>0</v>
      </c>
      <c r="AI99" s="65">
        <f t="shared" si="10"/>
        <v>0</v>
      </c>
    </row>
    <row r="100" spans="1:35" x14ac:dyDescent="0.25">
      <c r="A100" s="66">
        <f t="shared" si="11"/>
        <v>93</v>
      </c>
      <c r="B100" s="69"/>
      <c r="C100" s="66" t="str">
        <f>IF(B100="","",VLOOKUP(B100,'Measure&amp;Incentive Picklist'!E:J,2,FALSE))</f>
        <v/>
      </c>
      <c r="D100" s="69"/>
      <c r="E100" s="70"/>
      <c r="F100" s="84"/>
      <c r="G100" s="70"/>
      <c r="H100" s="70"/>
      <c r="I100" s="70"/>
      <c r="J100" s="220"/>
      <c r="M100" s="70"/>
      <c r="N100" s="70"/>
      <c r="O100" s="69"/>
      <c r="P100" s="65" t="e">
        <f>VLOOKUP(O100,'HVAC Picklist'!$A$2:$C$61,3,FALSE)</f>
        <v>#N/A</v>
      </c>
      <c r="Q100" s="65" t="e">
        <f>VLOOKUP(O100,'HVAC Picklist'!$A$2:$D$61,4,FALSE)</f>
        <v>#N/A</v>
      </c>
      <c r="R100" s="69"/>
      <c r="S100" s="83"/>
      <c r="X100" s="69"/>
      <c r="Y100" s="69"/>
      <c r="Z100" s="71"/>
      <c r="AA100" s="71"/>
      <c r="AB100" s="72" t="str">
        <f t="shared" si="7"/>
        <v/>
      </c>
      <c r="AC100" s="113" t="str">
        <f t="shared" si="6"/>
        <v/>
      </c>
      <c r="AD100" s="127"/>
      <c r="AE100" s="65">
        <f t="shared" si="8"/>
        <v>0</v>
      </c>
      <c r="AF100" s="65">
        <f t="shared" si="9"/>
        <v>0</v>
      </c>
      <c r="AI100" s="65">
        <f t="shared" si="10"/>
        <v>0</v>
      </c>
    </row>
    <row r="101" spans="1:35" x14ac:dyDescent="0.25">
      <c r="A101" s="66">
        <f t="shared" si="11"/>
        <v>94</v>
      </c>
      <c r="B101" s="69"/>
      <c r="C101" s="66" t="str">
        <f>IF(B101="","",VLOOKUP(B101,'Measure&amp;Incentive Picklist'!E:J,2,FALSE))</f>
        <v/>
      </c>
      <c r="D101" s="69"/>
      <c r="E101" s="70"/>
      <c r="F101" s="84"/>
      <c r="G101" s="70"/>
      <c r="H101" s="70"/>
      <c r="I101" s="70"/>
      <c r="J101" s="220"/>
      <c r="M101" s="70"/>
      <c r="N101" s="70"/>
      <c r="O101" s="69"/>
      <c r="P101" s="65" t="e">
        <f>VLOOKUP(O101,'HVAC Picklist'!$A$2:$C$61,3,FALSE)</f>
        <v>#N/A</v>
      </c>
      <c r="Q101" s="65" t="e">
        <f>VLOOKUP(O101,'HVAC Picklist'!$A$2:$D$61,4,FALSE)</f>
        <v>#N/A</v>
      </c>
      <c r="R101" s="69"/>
      <c r="S101" s="83"/>
      <c r="X101" s="69"/>
      <c r="Y101" s="69"/>
      <c r="Z101" s="71"/>
      <c r="AA101" s="71"/>
      <c r="AB101" s="72" t="str">
        <f t="shared" si="7"/>
        <v/>
      </c>
      <c r="AC101" s="113" t="str">
        <f t="shared" si="6"/>
        <v/>
      </c>
      <c r="AD101" s="127"/>
      <c r="AE101" s="65">
        <f t="shared" si="8"/>
        <v>0</v>
      </c>
      <c r="AF101" s="65">
        <f t="shared" si="9"/>
        <v>0</v>
      </c>
      <c r="AI101" s="65">
        <f t="shared" si="10"/>
        <v>0</v>
      </c>
    </row>
    <row r="102" spans="1:35" x14ac:dyDescent="0.25">
      <c r="A102" s="66">
        <f t="shared" si="11"/>
        <v>95</v>
      </c>
      <c r="B102" s="69"/>
      <c r="C102" s="66" t="str">
        <f>IF(B102="","",VLOOKUP(B102,'Measure&amp;Incentive Picklist'!E:J,2,FALSE))</f>
        <v/>
      </c>
      <c r="D102" s="69"/>
      <c r="E102" s="70"/>
      <c r="F102" s="84"/>
      <c r="G102" s="70"/>
      <c r="H102" s="70"/>
      <c r="I102" s="70"/>
      <c r="J102" s="220"/>
      <c r="M102" s="70"/>
      <c r="N102" s="70"/>
      <c r="O102" s="69"/>
      <c r="P102" s="65" t="e">
        <f>VLOOKUP(O102,'HVAC Picklist'!$A$2:$C$61,3,FALSE)</f>
        <v>#N/A</v>
      </c>
      <c r="Q102" s="65" t="e">
        <f>VLOOKUP(O102,'HVAC Picklist'!$A$2:$D$61,4,FALSE)</f>
        <v>#N/A</v>
      </c>
      <c r="R102" s="69"/>
      <c r="S102" s="83"/>
      <c r="X102" s="69"/>
      <c r="Y102" s="69"/>
      <c r="Z102" s="71"/>
      <c r="AA102" s="71"/>
      <c r="AB102" s="72" t="str">
        <f t="shared" si="7"/>
        <v/>
      </c>
      <c r="AC102" s="113" t="str">
        <f t="shared" si="6"/>
        <v/>
      </c>
      <c r="AD102" s="127"/>
      <c r="AE102" s="65">
        <f t="shared" si="8"/>
        <v>0</v>
      </c>
      <c r="AF102" s="65">
        <f t="shared" si="9"/>
        <v>0</v>
      </c>
      <c r="AI102" s="65">
        <f t="shared" si="10"/>
        <v>0</v>
      </c>
    </row>
    <row r="103" spans="1:35" x14ac:dyDescent="0.25">
      <c r="A103" s="66">
        <f t="shared" si="11"/>
        <v>96</v>
      </c>
      <c r="B103" s="69"/>
      <c r="C103" s="66" t="str">
        <f>IF(B103="","",VLOOKUP(B103,'Measure&amp;Incentive Picklist'!E:J,2,FALSE))</f>
        <v/>
      </c>
      <c r="D103" s="69"/>
      <c r="E103" s="70"/>
      <c r="F103" s="84"/>
      <c r="G103" s="70"/>
      <c r="H103" s="70"/>
      <c r="I103" s="70"/>
      <c r="J103" s="220"/>
      <c r="M103" s="70"/>
      <c r="N103" s="70"/>
      <c r="O103" s="69"/>
      <c r="P103" s="65" t="e">
        <f>VLOOKUP(O103,'HVAC Picklist'!$A$2:$C$61,3,FALSE)</f>
        <v>#N/A</v>
      </c>
      <c r="Q103" s="65" t="e">
        <f>VLOOKUP(O103,'HVAC Picklist'!$A$2:$D$61,4,FALSE)</f>
        <v>#N/A</v>
      </c>
      <c r="R103" s="69"/>
      <c r="S103" s="83"/>
      <c r="X103" s="69"/>
      <c r="Y103" s="69"/>
      <c r="Z103" s="71"/>
      <c r="AA103" s="71"/>
      <c r="AB103" s="72" t="str">
        <f t="shared" si="7"/>
        <v/>
      </c>
      <c r="AC103" s="113" t="str">
        <f t="shared" si="6"/>
        <v/>
      </c>
      <c r="AD103" s="127"/>
      <c r="AE103" s="65">
        <f t="shared" si="8"/>
        <v>0</v>
      </c>
      <c r="AF103" s="65">
        <f t="shared" si="9"/>
        <v>0</v>
      </c>
      <c r="AI103" s="65">
        <f t="shared" si="10"/>
        <v>0</v>
      </c>
    </row>
    <row r="104" spans="1:35" x14ac:dyDescent="0.25">
      <c r="A104" s="66">
        <f t="shared" si="11"/>
        <v>97</v>
      </c>
      <c r="B104" s="69"/>
      <c r="C104" s="66" t="str">
        <f>IF(B104="","",VLOOKUP(B104,'Measure&amp;Incentive Picklist'!E:J,2,FALSE))</f>
        <v/>
      </c>
      <c r="D104" s="69"/>
      <c r="E104" s="70"/>
      <c r="F104" s="84"/>
      <c r="G104" s="70"/>
      <c r="H104" s="70"/>
      <c r="I104" s="70"/>
      <c r="J104" s="220"/>
      <c r="M104" s="70"/>
      <c r="N104" s="70"/>
      <c r="O104" s="69"/>
      <c r="P104" s="65" t="e">
        <f>VLOOKUP(O104,'HVAC Picklist'!$A$2:$C$61,3,FALSE)</f>
        <v>#N/A</v>
      </c>
      <c r="Q104" s="65" t="e">
        <f>VLOOKUP(O104,'HVAC Picklist'!$A$2:$D$61,4,FALSE)</f>
        <v>#N/A</v>
      </c>
      <c r="R104" s="69"/>
      <c r="S104" s="83"/>
      <c r="X104" s="69"/>
      <c r="Y104" s="69"/>
      <c r="Z104" s="71"/>
      <c r="AA104" s="71"/>
      <c r="AB104" s="72" t="str">
        <f t="shared" si="7"/>
        <v/>
      </c>
      <c r="AC104" s="113" t="str">
        <f t="shared" si="6"/>
        <v/>
      </c>
      <c r="AD104" s="127"/>
      <c r="AE104" s="65">
        <f t="shared" si="8"/>
        <v>0</v>
      </c>
      <c r="AF104" s="65">
        <f t="shared" si="9"/>
        <v>0</v>
      </c>
      <c r="AI104" s="65">
        <f t="shared" si="10"/>
        <v>0</v>
      </c>
    </row>
    <row r="105" spans="1:35" x14ac:dyDescent="0.25">
      <c r="A105" s="66">
        <f t="shared" si="11"/>
        <v>98</v>
      </c>
      <c r="B105" s="69"/>
      <c r="C105" s="66" t="str">
        <f>IF(B105="","",VLOOKUP(B105,'Measure&amp;Incentive Picklist'!E:J,2,FALSE))</f>
        <v/>
      </c>
      <c r="D105" s="69"/>
      <c r="E105" s="70"/>
      <c r="F105" s="84"/>
      <c r="G105" s="70"/>
      <c r="H105" s="70"/>
      <c r="I105" s="70"/>
      <c r="J105" s="220"/>
      <c r="M105" s="70"/>
      <c r="N105" s="70"/>
      <c r="O105" s="69"/>
      <c r="P105" s="65" t="e">
        <f>VLOOKUP(O105,'HVAC Picklist'!$A$2:$C$61,3,FALSE)</f>
        <v>#N/A</v>
      </c>
      <c r="Q105" s="65" t="e">
        <f>VLOOKUP(O105,'HVAC Picklist'!$A$2:$D$61,4,FALSE)</f>
        <v>#N/A</v>
      </c>
      <c r="R105" s="69"/>
      <c r="S105" s="83"/>
      <c r="X105" s="69"/>
      <c r="Y105" s="69"/>
      <c r="Z105" s="71"/>
      <c r="AA105" s="71"/>
      <c r="AB105" s="72" t="str">
        <f t="shared" si="7"/>
        <v/>
      </c>
      <c r="AC105" s="113" t="str">
        <f t="shared" si="6"/>
        <v/>
      </c>
      <c r="AD105" s="127"/>
      <c r="AE105" s="65">
        <f t="shared" si="8"/>
        <v>0</v>
      </c>
      <c r="AF105" s="65">
        <f t="shared" si="9"/>
        <v>0</v>
      </c>
      <c r="AI105" s="65">
        <f t="shared" si="10"/>
        <v>0</v>
      </c>
    </row>
    <row r="106" spans="1:35" x14ac:dyDescent="0.25">
      <c r="A106" s="66">
        <f t="shared" si="11"/>
        <v>99</v>
      </c>
      <c r="B106" s="69"/>
      <c r="C106" s="66" t="str">
        <f>IF(B106="","",VLOOKUP(B106,'Measure&amp;Incentive Picklist'!E:J,2,FALSE))</f>
        <v/>
      </c>
      <c r="D106" s="69"/>
      <c r="E106" s="70"/>
      <c r="F106" s="84"/>
      <c r="G106" s="70"/>
      <c r="H106" s="70"/>
      <c r="I106" s="70"/>
      <c r="J106" s="220"/>
      <c r="M106" s="70"/>
      <c r="N106" s="70"/>
      <c r="O106" s="69"/>
      <c r="P106" s="65" t="e">
        <f>VLOOKUP(O106,'HVAC Picklist'!$A$2:$C$61,3,FALSE)</f>
        <v>#N/A</v>
      </c>
      <c r="Q106" s="65" t="e">
        <f>VLOOKUP(O106,'HVAC Picklist'!$A$2:$D$61,4,FALSE)</f>
        <v>#N/A</v>
      </c>
      <c r="R106" s="69"/>
      <c r="S106" s="83"/>
      <c r="X106" s="69"/>
      <c r="Y106" s="69"/>
      <c r="Z106" s="71"/>
      <c r="AA106" s="71"/>
      <c r="AB106" s="72" t="str">
        <f t="shared" si="7"/>
        <v/>
      </c>
      <c r="AC106" s="113" t="str">
        <f t="shared" si="6"/>
        <v/>
      </c>
      <c r="AD106" s="127"/>
      <c r="AE106" s="65">
        <f t="shared" si="8"/>
        <v>0</v>
      </c>
      <c r="AF106" s="65">
        <f t="shared" si="9"/>
        <v>0</v>
      </c>
      <c r="AI106" s="65">
        <f t="shared" si="10"/>
        <v>0</v>
      </c>
    </row>
    <row r="107" spans="1:35" x14ac:dyDescent="0.25">
      <c r="A107" s="66">
        <f t="shared" si="11"/>
        <v>100</v>
      </c>
      <c r="B107" s="69"/>
      <c r="C107" s="66" t="str">
        <f>IF(B107="","",VLOOKUP(B107,'Measure&amp;Incentive Picklist'!E:J,2,FALSE))</f>
        <v/>
      </c>
      <c r="D107" s="69"/>
      <c r="E107" s="70"/>
      <c r="F107" s="84"/>
      <c r="G107" s="70"/>
      <c r="H107" s="70"/>
      <c r="I107" s="70"/>
      <c r="J107" s="220"/>
      <c r="M107" s="70"/>
      <c r="N107" s="70"/>
      <c r="O107" s="69"/>
      <c r="P107" s="65" t="e">
        <f>VLOOKUP(O107,'HVAC Picklist'!$A$2:$C$61,3,FALSE)</f>
        <v>#N/A</v>
      </c>
      <c r="Q107" s="65" t="e">
        <f>VLOOKUP(O107,'HVAC Picklist'!$A$2:$D$61,4,FALSE)</f>
        <v>#N/A</v>
      </c>
      <c r="R107" s="69"/>
      <c r="S107" s="83"/>
      <c r="X107" s="69"/>
      <c r="Y107" s="69"/>
      <c r="Z107" s="71"/>
      <c r="AA107" s="71"/>
      <c r="AB107" s="72" t="str">
        <f t="shared" si="7"/>
        <v/>
      </c>
      <c r="AC107" s="113" t="str">
        <f t="shared" si="6"/>
        <v/>
      </c>
      <c r="AD107" s="127"/>
      <c r="AE107" s="65">
        <f t="shared" si="8"/>
        <v>0</v>
      </c>
      <c r="AF107" s="65">
        <f t="shared" si="9"/>
        <v>0</v>
      </c>
      <c r="AI107" s="65">
        <f t="shared" si="10"/>
        <v>0</v>
      </c>
    </row>
    <row r="108" spans="1:35" x14ac:dyDescent="0.25">
      <c r="A108" s="66">
        <f t="shared" si="11"/>
        <v>101</v>
      </c>
      <c r="B108" s="69"/>
      <c r="C108" s="66" t="str">
        <f>IF(B108="","",VLOOKUP(B108,'Measure&amp;Incentive Picklist'!E:J,2,FALSE))</f>
        <v/>
      </c>
      <c r="D108" s="69"/>
      <c r="E108" s="70"/>
      <c r="F108" s="84"/>
      <c r="G108" s="70"/>
      <c r="H108" s="70"/>
      <c r="I108" s="70"/>
      <c r="J108" s="220"/>
      <c r="M108" s="70"/>
      <c r="N108" s="70"/>
      <c r="O108" s="69"/>
      <c r="P108" s="65" t="e">
        <f>VLOOKUP(O108,'HVAC Picklist'!$A$2:$C$61,3,FALSE)</f>
        <v>#N/A</v>
      </c>
      <c r="Q108" s="65" t="e">
        <f>VLOOKUP(O108,'HVAC Picklist'!$A$2:$D$61,4,FALSE)</f>
        <v>#N/A</v>
      </c>
      <c r="R108" s="69"/>
      <c r="S108" s="83"/>
      <c r="X108" s="69"/>
      <c r="Y108" s="69"/>
      <c r="Z108" s="71"/>
      <c r="AA108" s="71"/>
      <c r="AB108" s="72" t="str">
        <f t="shared" si="7"/>
        <v/>
      </c>
      <c r="AC108" s="113" t="str">
        <f t="shared" si="6"/>
        <v/>
      </c>
      <c r="AD108" s="127"/>
      <c r="AE108" s="65">
        <f t="shared" si="8"/>
        <v>0</v>
      </c>
      <c r="AF108" s="65">
        <f t="shared" si="9"/>
        <v>0</v>
      </c>
      <c r="AI108" s="65">
        <f t="shared" si="10"/>
        <v>0</v>
      </c>
    </row>
    <row r="109" spans="1:35" x14ac:dyDescent="0.25">
      <c r="A109" s="66">
        <f t="shared" si="11"/>
        <v>102</v>
      </c>
      <c r="B109" s="69"/>
      <c r="C109" s="66" t="str">
        <f>IF(B109="","",VLOOKUP(B109,'Measure&amp;Incentive Picklist'!E:J,2,FALSE))</f>
        <v/>
      </c>
      <c r="D109" s="69"/>
      <c r="E109" s="70"/>
      <c r="F109" s="84"/>
      <c r="G109" s="70"/>
      <c r="H109" s="70"/>
      <c r="I109" s="70"/>
      <c r="J109" s="220"/>
      <c r="M109" s="70"/>
      <c r="N109" s="70"/>
      <c r="O109" s="69"/>
      <c r="P109" s="65" t="e">
        <f>VLOOKUP(O109,'HVAC Picklist'!$A$2:$C$61,3,FALSE)</f>
        <v>#N/A</v>
      </c>
      <c r="Q109" s="65" t="e">
        <f>VLOOKUP(O109,'HVAC Picklist'!$A$2:$D$61,4,FALSE)</f>
        <v>#N/A</v>
      </c>
      <c r="R109" s="69"/>
      <c r="S109" s="83"/>
      <c r="X109" s="69"/>
      <c r="Y109" s="69"/>
      <c r="Z109" s="71"/>
      <c r="AA109" s="71"/>
      <c r="AB109" s="72" t="str">
        <f t="shared" si="7"/>
        <v/>
      </c>
      <c r="AC109" s="113" t="str">
        <f t="shared" si="6"/>
        <v/>
      </c>
      <c r="AD109" s="127"/>
      <c r="AE109" s="65">
        <f t="shared" si="8"/>
        <v>0</v>
      </c>
      <c r="AF109" s="65">
        <f t="shared" si="9"/>
        <v>0</v>
      </c>
      <c r="AI109" s="65">
        <f t="shared" si="10"/>
        <v>0</v>
      </c>
    </row>
    <row r="110" spans="1:35" x14ac:dyDescent="0.25">
      <c r="A110" s="66">
        <f t="shared" si="11"/>
        <v>103</v>
      </c>
      <c r="B110" s="69"/>
      <c r="C110" s="66" t="str">
        <f>IF(B110="","",VLOOKUP(B110,'Measure&amp;Incentive Picklist'!E:J,2,FALSE))</f>
        <v/>
      </c>
      <c r="D110" s="69"/>
      <c r="E110" s="70"/>
      <c r="F110" s="84"/>
      <c r="G110" s="70"/>
      <c r="H110" s="70"/>
      <c r="I110" s="70"/>
      <c r="J110" s="220"/>
      <c r="M110" s="70"/>
      <c r="N110" s="70"/>
      <c r="O110" s="69"/>
      <c r="P110" s="65" t="e">
        <f>VLOOKUP(O110,'HVAC Picklist'!$A$2:$C$61,3,FALSE)</f>
        <v>#N/A</v>
      </c>
      <c r="Q110" s="65" t="e">
        <f>VLOOKUP(O110,'HVAC Picklist'!$A$2:$D$61,4,FALSE)</f>
        <v>#N/A</v>
      </c>
      <c r="R110" s="69"/>
      <c r="S110" s="83"/>
      <c r="X110" s="69"/>
      <c r="Y110" s="69"/>
      <c r="Z110" s="71"/>
      <c r="AA110" s="71"/>
      <c r="AB110" s="72" t="str">
        <f t="shared" si="7"/>
        <v/>
      </c>
      <c r="AC110" s="113" t="str">
        <f t="shared" si="6"/>
        <v/>
      </c>
      <c r="AD110" s="127"/>
      <c r="AE110" s="65">
        <f t="shared" si="8"/>
        <v>0</v>
      </c>
      <c r="AF110" s="65">
        <f t="shared" si="9"/>
        <v>0</v>
      </c>
      <c r="AI110" s="65">
        <f t="shared" si="10"/>
        <v>0</v>
      </c>
    </row>
    <row r="111" spans="1:35" x14ac:dyDescent="0.25">
      <c r="A111" s="66">
        <f t="shared" si="11"/>
        <v>104</v>
      </c>
      <c r="B111" s="69"/>
      <c r="C111" s="66" t="str">
        <f>IF(B111="","",VLOOKUP(B111,'Measure&amp;Incentive Picklist'!E:J,2,FALSE))</f>
        <v/>
      </c>
      <c r="D111" s="69"/>
      <c r="E111" s="70"/>
      <c r="F111" s="84"/>
      <c r="G111" s="70"/>
      <c r="H111" s="70"/>
      <c r="I111" s="70"/>
      <c r="J111" s="220"/>
      <c r="M111" s="70"/>
      <c r="N111" s="70"/>
      <c r="O111" s="69"/>
      <c r="P111" s="65" t="e">
        <f>VLOOKUP(O111,'HVAC Picklist'!$A$2:$C$61,3,FALSE)</f>
        <v>#N/A</v>
      </c>
      <c r="Q111" s="65" t="e">
        <f>VLOOKUP(O111,'HVAC Picklist'!$A$2:$D$61,4,FALSE)</f>
        <v>#N/A</v>
      </c>
      <c r="R111" s="69"/>
      <c r="S111" s="83"/>
      <c r="X111" s="69"/>
      <c r="Y111" s="69"/>
      <c r="Z111" s="71"/>
      <c r="AA111" s="71"/>
      <c r="AB111" s="72" t="str">
        <f t="shared" si="7"/>
        <v/>
      </c>
      <c r="AC111" s="113" t="str">
        <f t="shared" si="6"/>
        <v/>
      </c>
      <c r="AD111" s="127"/>
      <c r="AE111" s="65">
        <f t="shared" si="8"/>
        <v>0</v>
      </c>
      <c r="AF111" s="65">
        <f t="shared" si="9"/>
        <v>0</v>
      </c>
      <c r="AI111" s="65">
        <f t="shared" si="10"/>
        <v>0</v>
      </c>
    </row>
    <row r="112" spans="1:35" x14ac:dyDescent="0.25">
      <c r="A112" s="66">
        <f t="shared" si="11"/>
        <v>105</v>
      </c>
      <c r="B112" s="69"/>
      <c r="C112" s="66" t="str">
        <f>IF(B112="","",VLOOKUP(B112,'Measure&amp;Incentive Picklist'!E:J,2,FALSE))</f>
        <v/>
      </c>
      <c r="D112" s="69"/>
      <c r="E112" s="70"/>
      <c r="F112" s="84"/>
      <c r="G112" s="70"/>
      <c r="H112" s="70"/>
      <c r="I112" s="70"/>
      <c r="J112" s="220"/>
      <c r="M112" s="70"/>
      <c r="N112" s="70"/>
      <c r="O112" s="69"/>
      <c r="P112" s="65" t="e">
        <f>VLOOKUP(O112,'HVAC Picklist'!$A$2:$C$61,3,FALSE)</f>
        <v>#N/A</v>
      </c>
      <c r="Q112" s="65" t="e">
        <f>VLOOKUP(O112,'HVAC Picklist'!$A$2:$D$61,4,FALSE)</f>
        <v>#N/A</v>
      </c>
      <c r="R112" s="69"/>
      <c r="S112" s="83"/>
      <c r="X112" s="69"/>
      <c r="Y112" s="69"/>
      <c r="Z112" s="71"/>
      <c r="AA112" s="71"/>
      <c r="AB112" s="72" t="str">
        <f t="shared" si="7"/>
        <v/>
      </c>
      <c r="AC112" s="113" t="str">
        <f t="shared" si="6"/>
        <v/>
      </c>
      <c r="AD112" s="127"/>
      <c r="AE112" s="65">
        <f t="shared" si="8"/>
        <v>0</v>
      </c>
      <c r="AF112" s="65">
        <f t="shared" si="9"/>
        <v>0</v>
      </c>
      <c r="AI112" s="65">
        <f t="shared" si="10"/>
        <v>0</v>
      </c>
    </row>
    <row r="113" spans="1:35" x14ac:dyDescent="0.25">
      <c r="A113" s="66">
        <f t="shared" si="11"/>
        <v>106</v>
      </c>
      <c r="B113" s="69"/>
      <c r="C113" s="66" t="str">
        <f>IF(B113="","",VLOOKUP(B113,'Measure&amp;Incentive Picklist'!E:J,2,FALSE))</f>
        <v/>
      </c>
      <c r="D113" s="69"/>
      <c r="E113" s="70"/>
      <c r="F113" s="84"/>
      <c r="G113" s="70"/>
      <c r="H113" s="70"/>
      <c r="I113" s="70"/>
      <c r="J113" s="220"/>
      <c r="M113" s="70"/>
      <c r="N113" s="70"/>
      <c r="O113" s="69"/>
      <c r="P113" s="65" t="e">
        <f>VLOOKUP(O113,'HVAC Picklist'!$A$2:$C$61,3,FALSE)</f>
        <v>#N/A</v>
      </c>
      <c r="Q113" s="65" t="e">
        <f>VLOOKUP(O113,'HVAC Picklist'!$A$2:$D$61,4,FALSE)</f>
        <v>#N/A</v>
      </c>
      <c r="R113" s="69"/>
      <c r="S113" s="83"/>
      <c r="X113" s="69"/>
      <c r="Y113" s="69"/>
      <c r="Z113" s="71"/>
      <c r="AA113" s="71"/>
      <c r="AB113" s="72" t="str">
        <f t="shared" si="7"/>
        <v/>
      </c>
      <c r="AC113" s="113" t="str">
        <f t="shared" si="6"/>
        <v/>
      </c>
      <c r="AD113" s="127"/>
      <c r="AE113" s="65">
        <f t="shared" si="8"/>
        <v>0</v>
      </c>
      <c r="AF113" s="65">
        <f t="shared" si="9"/>
        <v>0</v>
      </c>
      <c r="AI113" s="65">
        <f t="shared" si="10"/>
        <v>0</v>
      </c>
    </row>
    <row r="114" spans="1:35" x14ac:dyDescent="0.25">
      <c r="A114" s="66">
        <f t="shared" si="11"/>
        <v>107</v>
      </c>
      <c r="B114" s="69"/>
      <c r="C114" s="66" t="str">
        <f>IF(B114="","",VLOOKUP(B114,'Measure&amp;Incentive Picklist'!E:J,2,FALSE))</f>
        <v/>
      </c>
      <c r="D114" s="69"/>
      <c r="E114" s="70"/>
      <c r="F114" s="84"/>
      <c r="G114" s="70"/>
      <c r="H114" s="70"/>
      <c r="I114" s="70"/>
      <c r="J114" s="220"/>
      <c r="M114" s="70"/>
      <c r="N114" s="70"/>
      <c r="O114" s="69"/>
      <c r="P114" s="65" t="e">
        <f>VLOOKUP(O114,'HVAC Picklist'!$A$2:$C$61,3,FALSE)</f>
        <v>#N/A</v>
      </c>
      <c r="Q114" s="65" t="e">
        <f>VLOOKUP(O114,'HVAC Picklist'!$A$2:$D$61,4,FALSE)</f>
        <v>#N/A</v>
      </c>
      <c r="R114" s="69"/>
      <c r="S114" s="83"/>
      <c r="X114" s="69"/>
      <c r="Y114" s="69"/>
      <c r="Z114" s="71"/>
      <c r="AA114" s="71"/>
      <c r="AB114" s="72" t="str">
        <f t="shared" si="7"/>
        <v/>
      </c>
      <c r="AC114" s="113" t="str">
        <f t="shared" si="6"/>
        <v/>
      </c>
      <c r="AD114" s="127"/>
      <c r="AE114" s="65">
        <f t="shared" si="8"/>
        <v>0</v>
      </c>
      <c r="AF114" s="65">
        <f t="shared" si="9"/>
        <v>0</v>
      </c>
      <c r="AI114" s="65">
        <f t="shared" si="10"/>
        <v>0</v>
      </c>
    </row>
    <row r="115" spans="1:35" x14ac:dyDescent="0.25">
      <c r="A115" s="66">
        <f t="shared" si="11"/>
        <v>108</v>
      </c>
      <c r="B115" s="69"/>
      <c r="C115" s="66" t="str">
        <f>IF(B115="","",VLOOKUP(B115,'Measure&amp;Incentive Picklist'!E:J,2,FALSE))</f>
        <v/>
      </c>
      <c r="D115" s="69"/>
      <c r="E115" s="70"/>
      <c r="F115" s="84"/>
      <c r="G115" s="70"/>
      <c r="H115" s="70"/>
      <c r="I115" s="70"/>
      <c r="J115" s="220"/>
      <c r="M115" s="70"/>
      <c r="N115" s="70"/>
      <c r="O115" s="69"/>
      <c r="P115" s="65" t="e">
        <f>VLOOKUP(O115,'HVAC Picklist'!$A$2:$C$61,3,FALSE)</f>
        <v>#N/A</v>
      </c>
      <c r="Q115" s="65" t="e">
        <f>VLOOKUP(O115,'HVAC Picklist'!$A$2:$D$61,4,FALSE)</f>
        <v>#N/A</v>
      </c>
      <c r="R115" s="69"/>
      <c r="S115" s="83"/>
      <c r="X115" s="69"/>
      <c r="Y115" s="69"/>
      <c r="Z115" s="71"/>
      <c r="AA115" s="71"/>
      <c r="AB115" s="72" t="str">
        <f t="shared" si="7"/>
        <v/>
      </c>
      <c r="AC115" s="113" t="str">
        <f t="shared" si="6"/>
        <v/>
      </c>
      <c r="AD115" s="127"/>
      <c r="AE115" s="65">
        <f t="shared" si="8"/>
        <v>0</v>
      </c>
      <c r="AF115" s="65">
        <f t="shared" si="9"/>
        <v>0</v>
      </c>
      <c r="AI115" s="65">
        <f t="shared" si="10"/>
        <v>0</v>
      </c>
    </row>
    <row r="116" spans="1:35" x14ac:dyDescent="0.25">
      <c r="A116" s="66">
        <f t="shared" si="11"/>
        <v>109</v>
      </c>
      <c r="B116" s="69"/>
      <c r="C116" s="66" t="str">
        <f>IF(B116="","",VLOOKUP(B116,'Measure&amp;Incentive Picklist'!E:J,2,FALSE))</f>
        <v/>
      </c>
      <c r="D116" s="69"/>
      <c r="E116" s="70"/>
      <c r="F116" s="84"/>
      <c r="G116" s="70"/>
      <c r="H116" s="70"/>
      <c r="I116" s="70"/>
      <c r="J116" s="220"/>
      <c r="M116" s="70"/>
      <c r="N116" s="70"/>
      <c r="O116" s="69"/>
      <c r="P116" s="65" t="e">
        <f>VLOOKUP(O116,'HVAC Picklist'!$A$2:$C$61,3,FALSE)</f>
        <v>#N/A</v>
      </c>
      <c r="Q116" s="65" t="e">
        <f>VLOOKUP(O116,'HVAC Picklist'!$A$2:$D$61,4,FALSE)</f>
        <v>#N/A</v>
      </c>
      <c r="R116" s="69"/>
      <c r="S116" s="83"/>
      <c r="X116" s="69"/>
      <c r="Y116" s="69"/>
      <c r="Z116" s="71"/>
      <c r="AA116" s="71"/>
      <c r="AB116" s="72" t="str">
        <f t="shared" si="7"/>
        <v/>
      </c>
      <c r="AC116" s="113" t="str">
        <f t="shared" si="6"/>
        <v/>
      </c>
      <c r="AD116" s="127"/>
      <c r="AE116" s="65">
        <f t="shared" si="8"/>
        <v>0</v>
      </c>
      <c r="AF116" s="65">
        <f t="shared" si="9"/>
        <v>0</v>
      </c>
      <c r="AI116" s="65">
        <f t="shared" si="10"/>
        <v>0</v>
      </c>
    </row>
    <row r="117" spans="1:35" x14ac:dyDescent="0.25">
      <c r="A117" s="66">
        <f t="shared" si="11"/>
        <v>110</v>
      </c>
      <c r="B117" s="69"/>
      <c r="C117" s="66" t="str">
        <f>IF(B117="","",VLOOKUP(B117,'Measure&amp;Incentive Picklist'!E:J,2,FALSE))</f>
        <v/>
      </c>
      <c r="D117" s="69"/>
      <c r="E117" s="70"/>
      <c r="F117" s="84"/>
      <c r="G117" s="70"/>
      <c r="H117" s="70"/>
      <c r="I117" s="70"/>
      <c r="J117" s="220"/>
      <c r="M117" s="70"/>
      <c r="N117" s="70"/>
      <c r="O117" s="69"/>
      <c r="P117" s="65" t="e">
        <f>VLOOKUP(O117,'HVAC Picklist'!$A$2:$C$61,3,FALSE)</f>
        <v>#N/A</v>
      </c>
      <c r="Q117" s="65" t="e">
        <f>VLOOKUP(O117,'HVAC Picklist'!$A$2:$D$61,4,FALSE)</f>
        <v>#N/A</v>
      </c>
      <c r="R117" s="69"/>
      <c r="S117" s="83"/>
      <c r="X117" s="69"/>
      <c r="Y117" s="69"/>
      <c r="Z117" s="71"/>
      <c r="AA117" s="71"/>
      <c r="AB117" s="72" t="str">
        <f t="shared" si="7"/>
        <v/>
      </c>
      <c r="AC117" s="113" t="str">
        <f t="shared" si="6"/>
        <v/>
      </c>
      <c r="AD117" s="127"/>
      <c r="AE117" s="65">
        <f t="shared" si="8"/>
        <v>0</v>
      </c>
      <c r="AF117" s="65">
        <f t="shared" si="9"/>
        <v>0</v>
      </c>
      <c r="AI117" s="65">
        <f t="shared" si="10"/>
        <v>0</v>
      </c>
    </row>
    <row r="118" spans="1:35" x14ac:dyDescent="0.25">
      <c r="A118" s="66">
        <f t="shared" si="11"/>
        <v>111</v>
      </c>
      <c r="B118" s="69"/>
      <c r="C118" s="66" t="str">
        <f>IF(B118="","",VLOOKUP(B118,'Measure&amp;Incentive Picklist'!E:J,2,FALSE))</f>
        <v/>
      </c>
      <c r="D118" s="69"/>
      <c r="E118" s="70"/>
      <c r="F118" s="84"/>
      <c r="G118" s="70"/>
      <c r="H118" s="70"/>
      <c r="I118" s="70"/>
      <c r="J118" s="220"/>
      <c r="M118" s="70"/>
      <c r="N118" s="70"/>
      <c r="O118" s="69"/>
      <c r="P118" s="65" t="e">
        <f>VLOOKUP(O118,'HVAC Picklist'!$A$2:$C$61,3,FALSE)</f>
        <v>#N/A</v>
      </c>
      <c r="Q118" s="65" t="e">
        <f>VLOOKUP(O118,'HVAC Picklist'!$A$2:$D$61,4,FALSE)</f>
        <v>#N/A</v>
      </c>
      <c r="R118" s="69"/>
      <c r="S118" s="83"/>
      <c r="X118" s="69"/>
      <c r="Y118" s="69"/>
      <c r="Z118" s="71"/>
      <c r="AA118" s="71"/>
      <c r="AB118" s="72" t="str">
        <f t="shared" si="7"/>
        <v/>
      </c>
      <c r="AC118" s="113" t="str">
        <f t="shared" si="6"/>
        <v/>
      </c>
      <c r="AD118" s="127"/>
      <c r="AE118" s="65">
        <f t="shared" si="8"/>
        <v>0</v>
      </c>
      <c r="AF118" s="65">
        <f t="shared" si="9"/>
        <v>0</v>
      </c>
      <c r="AI118" s="65">
        <f t="shared" si="10"/>
        <v>0</v>
      </c>
    </row>
    <row r="119" spans="1:35" x14ac:dyDescent="0.25">
      <c r="A119" s="66">
        <f t="shared" si="11"/>
        <v>112</v>
      </c>
      <c r="B119" s="69"/>
      <c r="C119" s="66" t="str">
        <f>IF(B119="","",VLOOKUP(B119,'Measure&amp;Incentive Picklist'!E:J,2,FALSE))</f>
        <v/>
      </c>
      <c r="D119" s="69"/>
      <c r="E119" s="70"/>
      <c r="F119" s="84"/>
      <c r="G119" s="70"/>
      <c r="H119" s="70"/>
      <c r="I119" s="70"/>
      <c r="J119" s="220"/>
      <c r="M119" s="70"/>
      <c r="N119" s="70"/>
      <c r="O119" s="69"/>
      <c r="P119" s="65" t="e">
        <f>VLOOKUP(O119,'HVAC Picklist'!$A$2:$C$61,3,FALSE)</f>
        <v>#N/A</v>
      </c>
      <c r="Q119" s="65" t="e">
        <f>VLOOKUP(O119,'HVAC Picklist'!$A$2:$D$61,4,FALSE)</f>
        <v>#N/A</v>
      </c>
      <c r="R119" s="69"/>
      <c r="S119" s="83"/>
      <c r="X119" s="69"/>
      <c r="Y119" s="69"/>
      <c r="Z119" s="71"/>
      <c r="AA119" s="71"/>
      <c r="AB119" s="72" t="str">
        <f t="shared" si="7"/>
        <v/>
      </c>
      <c r="AC119" s="113" t="str">
        <f t="shared" si="6"/>
        <v/>
      </c>
      <c r="AD119" s="127"/>
      <c r="AE119" s="65">
        <f t="shared" si="8"/>
        <v>0</v>
      </c>
      <c r="AF119" s="65">
        <f t="shared" si="9"/>
        <v>0</v>
      </c>
      <c r="AI119" s="65">
        <f t="shared" si="10"/>
        <v>0</v>
      </c>
    </row>
    <row r="120" spans="1:35" x14ac:dyDescent="0.25">
      <c r="A120" s="66">
        <f t="shared" si="11"/>
        <v>113</v>
      </c>
      <c r="B120" s="69"/>
      <c r="C120" s="66" t="str">
        <f>IF(B120="","",VLOOKUP(B120,'Measure&amp;Incentive Picklist'!E:J,2,FALSE))</f>
        <v/>
      </c>
      <c r="D120" s="69"/>
      <c r="E120" s="70"/>
      <c r="F120" s="84"/>
      <c r="G120" s="70"/>
      <c r="H120" s="70"/>
      <c r="I120" s="70"/>
      <c r="J120" s="220"/>
      <c r="M120" s="70"/>
      <c r="N120" s="70"/>
      <c r="O120" s="69"/>
      <c r="P120" s="65" t="e">
        <f>VLOOKUP(O120,'HVAC Picklist'!$A$2:$C$61,3,FALSE)</f>
        <v>#N/A</v>
      </c>
      <c r="Q120" s="65" t="e">
        <f>VLOOKUP(O120,'HVAC Picklist'!$A$2:$D$61,4,FALSE)</f>
        <v>#N/A</v>
      </c>
      <c r="R120" s="69"/>
      <c r="S120" s="83"/>
      <c r="X120" s="69"/>
      <c r="Y120" s="69"/>
      <c r="Z120" s="71"/>
      <c r="AA120" s="71"/>
      <c r="AB120" s="72" t="str">
        <f t="shared" si="7"/>
        <v/>
      </c>
      <c r="AC120" s="113" t="str">
        <f t="shared" si="6"/>
        <v/>
      </c>
      <c r="AD120" s="127"/>
      <c r="AE120" s="65">
        <f t="shared" si="8"/>
        <v>0</v>
      </c>
      <c r="AF120" s="65">
        <f t="shared" si="9"/>
        <v>0</v>
      </c>
      <c r="AI120" s="65">
        <f t="shared" si="10"/>
        <v>0</v>
      </c>
    </row>
    <row r="121" spans="1:35" x14ac:dyDescent="0.25">
      <c r="A121" s="66">
        <f t="shared" si="11"/>
        <v>114</v>
      </c>
      <c r="B121" s="69"/>
      <c r="C121" s="66" t="str">
        <f>IF(B121="","",VLOOKUP(B121,'Measure&amp;Incentive Picklist'!E:J,2,FALSE))</f>
        <v/>
      </c>
      <c r="D121" s="69"/>
      <c r="E121" s="70"/>
      <c r="F121" s="84"/>
      <c r="G121" s="70"/>
      <c r="H121" s="70"/>
      <c r="I121" s="70"/>
      <c r="J121" s="220"/>
      <c r="M121" s="70"/>
      <c r="N121" s="70"/>
      <c r="O121" s="69"/>
      <c r="P121" s="65" t="e">
        <f>VLOOKUP(O121,'HVAC Picklist'!$A$2:$C$61,3,FALSE)</f>
        <v>#N/A</v>
      </c>
      <c r="Q121" s="65" t="e">
        <f>VLOOKUP(O121,'HVAC Picklist'!$A$2:$D$61,4,FALSE)</f>
        <v>#N/A</v>
      </c>
      <c r="R121" s="69"/>
      <c r="S121" s="83"/>
      <c r="X121" s="69"/>
      <c r="Y121" s="69"/>
      <c r="Z121" s="71"/>
      <c r="AA121" s="71"/>
      <c r="AB121" s="72" t="str">
        <f t="shared" si="7"/>
        <v/>
      </c>
      <c r="AC121" s="113" t="str">
        <f t="shared" si="6"/>
        <v/>
      </c>
      <c r="AD121" s="127"/>
      <c r="AE121" s="65">
        <f t="shared" si="8"/>
        <v>0</v>
      </c>
      <c r="AF121" s="65">
        <f t="shared" si="9"/>
        <v>0</v>
      </c>
      <c r="AI121" s="65">
        <f t="shared" si="10"/>
        <v>0</v>
      </c>
    </row>
    <row r="122" spans="1:35" x14ac:dyDescent="0.25">
      <c r="A122" s="66">
        <f t="shared" si="11"/>
        <v>115</v>
      </c>
      <c r="B122" s="69"/>
      <c r="C122" s="66" t="str">
        <f>IF(B122="","",VLOOKUP(B122,'Measure&amp;Incentive Picklist'!E:J,2,FALSE))</f>
        <v/>
      </c>
      <c r="D122" s="69"/>
      <c r="E122" s="70"/>
      <c r="F122" s="84"/>
      <c r="G122" s="70"/>
      <c r="H122" s="70"/>
      <c r="I122" s="70"/>
      <c r="J122" s="220"/>
      <c r="M122" s="70"/>
      <c r="N122" s="70"/>
      <c r="O122" s="69"/>
      <c r="P122" s="65" t="e">
        <f>VLOOKUP(O122,'HVAC Picklist'!$A$2:$C$61,3,FALSE)</f>
        <v>#N/A</v>
      </c>
      <c r="Q122" s="65" t="e">
        <f>VLOOKUP(O122,'HVAC Picklist'!$A$2:$D$61,4,FALSE)</f>
        <v>#N/A</v>
      </c>
      <c r="R122" s="69"/>
      <c r="S122" s="83"/>
      <c r="X122" s="69"/>
      <c r="Y122" s="69"/>
      <c r="Z122" s="71"/>
      <c r="AA122" s="71"/>
      <c r="AB122" s="72" t="str">
        <f t="shared" si="7"/>
        <v/>
      </c>
      <c r="AC122" s="113" t="str">
        <f t="shared" si="6"/>
        <v/>
      </c>
      <c r="AD122" s="127"/>
      <c r="AE122" s="65">
        <f t="shared" si="8"/>
        <v>0</v>
      </c>
      <c r="AF122" s="65">
        <f t="shared" si="9"/>
        <v>0</v>
      </c>
      <c r="AI122" s="65">
        <f t="shared" si="10"/>
        <v>0</v>
      </c>
    </row>
    <row r="123" spans="1:35" x14ac:dyDescent="0.25">
      <c r="A123" s="66">
        <f t="shared" si="11"/>
        <v>116</v>
      </c>
      <c r="B123" s="69"/>
      <c r="C123" s="66" t="str">
        <f>IF(B123="","",VLOOKUP(B123,'Measure&amp;Incentive Picklist'!E:J,2,FALSE))</f>
        <v/>
      </c>
      <c r="D123" s="69"/>
      <c r="E123" s="70"/>
      <c r="F123" s="84"/>
      <c r="G123" s="70"/>
      <c r="H123" s="70"/>
      <c r="I123" s="70"/>
      <c r="J123" s="220"/>
      <c r="M123" s="70"/>
      <c r="N123" s="70"/>
      <c r="O123" s="69"/>
      <c r="P123" s="65" t="e">
        <f>VLOOKUP(O123,'HVAC Picklist'!$A$2:$C$61,3,FALSE)</f>
        <v>#N/A</v>
      </c>
      <c r="Q123" s="65" t="e">
        <f>VLOOKUP(O123,'HVAC Picklist'!$A$2:$D$61,4,FALSE)</f>
        <v>#N/A</v>
      </c>
      <c r="R123" s="69"/>
      <c r="S123" s="83"/>
      <c r="X123" s="69"/>
      <c r="Y123" s="69"/>
      <c r="Z123" s="71"/>
      <c r="AA123" s="71"/>
      <c r="AB123" s="72" t="str">
        <f t="shared" si="7"/>
        <v/>
      </c>
      <c r="AC123" s="113" t="str">
        <f t="shared" si="6"/>
        <v/>
      </c>
      <c r="AD123" s="127"/>
      <c r="AE123" s="65">
        <f t="shared" si="8"/>
        <v>0</v>
      </c>
      <c r="AF123" s="65">
        <f t="shared" si="9"/>
        <v>0</v>
      </c>
      <c r="AI123" s="65">
        <f t="shared" si="10"/>
        <v>0</v>
      </c>
    </row>
    <row r="124" spans="1:35" x14ac:dyDescent="0.25">
      <c r="A124" s="66">
        <f t="shared" si="11"/>
        <v>117</v>
      </c>
      <c r="B124" s="69"/>
      <c r="C124" s="66" t="str">
        <f>IF(B124="","",VLOOKUP(B124,'Measure&amp;Incentive Picklist'!E:J,2,FALSE))</f>
        <v/>
      </c>
      <c r="D124" s="69"/>
      <c r="E124" s="70"/>
      <c r="F124" s="84"/>
      <c r="G124" s="70"/>
      <c r="H124" s="70"/>
      <c r="I124" s="70"/>
      <c r="J124" s="220"/>
      <c r="M124" s="70"/>
      <c r="N124" s="70"/>
      <c r="O124" s="69"/>
      <c r="P124" s="65" t="e">
        <f>VLOOKUP(O124,'HVAC Picklist'!$A$2:$C$61,3,FALSE)</f>
        <v>#N/A</v>
      </c>
      <c r="Q124" s="65" t="e">
        <f>VLOOKUP(O124,'HVAC Picklist'!$A$2:$D$61,4,FALSE)</f>
        <v>#N/A</v>
      </c>
      <c r="R124" s="69"/>
      <c r="S124" s="83"/>
      <c r="X124" s="69"/>
      <c r="Y124" s="69"/>
      <c r="Z124" s="71"/>
      <c r="AA124" s="71"/>
      <c r="AB124" s="72" t="str">
        <f t="shared" si="7"/>
        <v/>
      </c>
      <c r="AC124" s="113" t="str">
        <f t="shared" si="6"/>
        <v/>
      </c>
      <c r="AD124" s="127"/>
      <c r="AE124" s="65">
        <f t="shared" si="8"/>
        <v>0</v>
      </c>
      <c r="AF124" s="65">
        <f t="shared" si="9"/>
        <v>0</v>
      </c>
      <c r="AI124" s="65">
        <f t="shared" si="10"/>
        <v>0</v>
      </c>
    </row>
    <row r="125" spans="1:35" x14ac:dyDescent="0.25">
      <c r="A125" s="66">
        <f t="shared" si="11"/>
        <v>118</v>
      </c>
      <c r="B125" s="69"/>
      <c r="C125" s="66" t="str">
        <f>IF(B125="","",VLOOKUP(B125,'Measure&amp;Incentive Picklist'!E:J,2,FALSE))</f>
        <v/>
      </c>
      <c r="D125" s="69"/>
      <c r="E125" s="70"/>
      <c r="F125" s="84"/>
      <c r="G125" s="70"/>
      <c r="H125" s="70"/>
      <c r="I125" s="70"/>
      <c r="J125" s="220"/>
      <c r="M125" s="70"/>
      <c r="N125" s="70"/>
      <c r="O125" s="69"/>
      <c r="P125" s="65" t="e">
        <f>VLOOKUP(O125,'HVAC Picklist'!$A$2:$C$61,3,FALSE)</f>
        <v>#N/A</v>
      </c>
      <c r="Q125" s="65" t="e">
        <f>VLOOKUP(O125,'HVAC Picklist'!$A$2:$D$61,4,FALSE)</f>
        <v>#N/A</v>
      </c>
      <c r="R125" s="69"/>
      <c r="S125" s="83"/>
      <c r="X125" s="69"/>
      <c r="Y125" s="69"/>
      <c r="Z125" s="71"/>
      <c r="AA125" s="71"/>
      <c r="AB125" s="72" t="str">
        <f t="shared" si="7"/>
        <v/>
      </c>
      <c r="AC125" s="113" t="str">
        <f t="shared" si="6"/>
        <v/>
      </c>
      <c r="AD125" s="127"/>
      <c r="AE125" s="65">
        <f t="shared" si="8"/>
        <v>0</v>
      </c>
      <c r="AF125" s="65">
        <f t="shared" si="9"/>
        <v>0</v>
      </c>
      <c r="AI125" s="65">
        <f t="shared" si="10"/>
        <v>0</v>
      </c>
    </row>
    <row r="126" spans="1:35" x14ac:dyDescent="0.25">
      <c r="A126" s="66">
        <f t="shared" si="11"/>
        <v>119</v>
      </c>
      <c r="B126" s="69"/>
      <c r="C126" s="66" t="str">
        <f>IF(B126="","",VLOOKUP(B126,'Measure&amp;Incentive Picklist'!E:J,2,FALSE))</f>
        <v/>
      </c>
      <c r="D126" s="69"/>
      <c r="E126" s="70"/>
      <c r="F126" s="84"/>
      <c r="G126" s="70"/>
      <c r="H126" s="70"/>
      <c r="I126" s="70"/>
      <c r="J126" s="220"/>
      <c r="M126" s="70"/>
      <c r="N126" s="70"/>
      <c r="O126" s="69"/>
      <c r="P126" s="65" t="e">
        <f>VLOOKUP(O126,'HVAC Picklist'!$A$2:$C$61,3,FALSE)</f>
        <v>#N/A</v>
      </c>
      <c r="Q126" s="65" t="e">
        <f>VLOOKUP(O126,'HVAC Picklist'!$A$2:$D$61,4,FALSE)</f>
        <v>#N/A</v>
      </c>
      <c r="R126" s="69"/>
      <c r="S126" s="83"/>
      <c r="X126" s="69"/>
      <c r="Y126" s="69"/>
      <c r="Z126" s="71"/>
      <c r="AA126" s="71"/>
      <c r="AB126" s="72" t="str">
        <f t="shared" si="7"/>
        <v/>
      </c>
      <c r="AC126" s="113" t="str">
        <f t="shared" si="6"/>
        <v/>
      </c>
      <c r="AD126" s="127"/>
      <c r="AE126" s="65">
        <f t="shared" si="8"/>
        <v>0</v>
      </c>
      <c r="AF126" s="65">
        <f t="shared" si="9"/>
        <v>0</v>
      </c>
      <c r="AI126" s="65">
        <f t="shared" si="10"/>
        <v>0</v>
      </c>
    </row>
    <row r="127" spans="1:35" x14ac:dyDescent="0.25">
      <c r="A127" s="66">
        <f t="shared" si="11"/>
        <v>120</v>
      </c>
      <c r="B127" s="69"/>
      <c r="C127" s="66" t="str">
        <f>IF(B127="","",VLOOKUP(B127,'Measure&amp;Incentive Picklist'!E:J,2,FALSE))</f>
        <v/>
      </c>
      <c r="D127" s="69"/>
      <c r="E127" s="70"/>
      <c r="F127" s="84"/>
      <c r="G127" s="70"/>
      <c r="H127" s="70"/>
      <c r="I127" s="70"/>
      <c r="J127" s="220"/>
      <c r="M127" s="70"/>
      <c r="N127" s="70"/>
      <c r="O127" s="69"/>
      <c r="P127" s="65" t="e">
        <f>VLOOKUP(O127,'HVAC Picklist'!$A$2:$C$61,3,FALSE)</f>
        <v>#N/A</v>
      </c>
      <c r="Q127" s="65" t="e">
        <f>VLOOKUP(O127,'HVAC Picklist'!$A$2:$D$61,4,FALSE)</f>
        <v>#N/A</v>
      </c>
      <c r="R127" s="69"/>
      <c r="S127" s="83"/>
      <c r="X127" s="69"/>
      <c r="Y127" s="69"/>
      <c r="Z127" s="71"/>
      <c r="AA127" s="71"/>
      <c r="AB127" s="72" t="str">
        <f t="shared" si="7"/>
        <v/>
      </c>
      <c r="AC127" s="113" t="str">
        <f t="shared" si="6"/>
        <v/>
      </c>
      <c r="AD127" s="127"/>
      <c r="AE127" s="65">
        <f t="shared" si="8"/>
        <v>0</v>
      </c>
      <c r="AF127" s="65">
        <f t="shared" si="9"/>
        <v>0</v>
      </c>
      <c r="AI127" s="65">
        <f t="shared" si="10"/>
        <v>0</v>
      </c>
    </row>
    <row r="128" spans="1:35" x14ac:dyDescent="0.25">
      <c r="A128" s="66">
        <f t="shared" si="11"/>
        <v>121</v>
      </c>
      <c r="B128" s="69"/>
      <c r="C128" s="66" t="str">
        <f>IF(B128="","",VLOOKUP(B128,'Measure&amp;Incentive Picklist'!E:J,2,FALSE))</f>
        <v/>
      </c>
      <c r="D128" s="69"/>
      <c r="E128" s="70"/>
      <c r="F128" s="84"/>
      <c r="G128" s="70"/>
      <c r="H128" s="70"/>
      <c r="I128" s="70"/>
      <c r="J128" s="220"/>
      <c r="M128" s="70"/>
      <c r="N128" s="70"/>
      <c r="O128" s="69"/>
      <c r="P128" s="65" t="e">
        <f>VLOOKUP(O128,'HVAC Picklist'!$A$2:$C$61,3,FALSE)</f>
        <v>#N/A</v>
      </c>
      <c r="Q128" s="65" t="e">
        <f>VLOOKUP(O128,'HVAC Picklist'!$A$2:$D$61,4,FALSE)</f>
        <v>#N/A</v>
      </c>
      <c r="R128" s="69"/>
      <c r="S128" s="83"/>
      <c r="X128" s="69"/>
      <c r="Y128" s="69"/>
      <c r="Z128" s="71"/>
      <c r="AA128" s="71"/>
      <c r="AB128" s="72" t="str">
        <f t="shared" si="7"/>
        <v/>
      </c>
      <c r="AC128" s="113" t="str">
        <f t="shared" si="6"/>
        <v/>
      </c>
      <c r="AD128" s="127"/>
      <c r="AE128" s="65">
        <f t="shared" si="8"/>
        <v>0</v>
      </c>
      <c r="AF128" s="65">
        <f t="shared" si="9"/>
        <v>0</v>
      </c>
      <c r="AI128" s="65">
        <f t="shared" si="10"/>
        <v>0</v>
      </c>
    </row>
    <row r="129" spans="1:35" x14ac:dyDescent="0.25">
      <c r="A129" s="66">
        <f t="shared" si="11"/>
        <v>122</v>
      </c>
      <c r="B129" s="69"/>
      <c r="C129" s="66" t="str">
        <f>IF(B129="","",VLOOKUP(B129,'Measure&amp;Incentive Picklist'!E:J,2,FALSE))</f>
        <v/>
      </c>
      <c r="D129" s="69"/>
      <c r="E129" s="70"/>
      <c r="F129" s="84"/>
      <c r="G129" s="70"/>
      <c r="H129" s="70"/>
      <c r="I129" s="70"/>
      <c r="J129" s="220"/>
      <c r="M129" s="70"/>
      <c r="N129" s="70"/>
      <c r="O129" s="69"/>
      <c r="P129" s="65" t="e">
        <f>VLOOKUP(O129,'HVAC Picklist'!$A$2:$C$61,3,FALSE)</f>
        <v>#N/A</v>
      </c>
      <c r="Q129" s="65" t="e">
        <f>VLOOKUP(O129,'HVAC Picklist'!$A$2:$D$61,4,FALSE)</f>
        <v>#N/A</v>
      </c>
      <c r="R129" s="69"/>
      <c r="S129" s="83"/>
      <c r="X129" s="69"/>
      <c r="Y129" s="69"/>
      <c r="Z129" s="71"/>
      <c r="AA129" s="71"/>
      <c r="AB129" s="72" t="str">
        <f t="shared" si="7"/>
        <v/>
      </c>
      <c r="AC129" s="113" t="str">
        <f t="shared" si="6"/>
        <v/>
      </c>
      <c r="AD129" s="127"/>
      <c r="AE129" s="65">
        <f t="shared" si="8"/>
        <v>0</v>
      </c>
      <c r="AF129" s="65">
        <f t="shared" si="9"/>
        <v>0</v>
      </c>
      <c r="AI129" s="65">
        <f t="shared" si="10"/>
        <v>0</v>
      </c>
    </row>
    <row r="130" spans="1:35" x14ac:dyDescent="0.25">
      <c r="A130" s="66">
        <f t="shared" si="11"/>
        <v>123</v>
      </c>
      <c r="B130" s="69"/>
      <c r="C130" s="66" t="str">
        <f>IF(B130="","",VLOOKUP(B130,'Measure&amp;Incentive Picklist'!E:J,2,FALSE))</f>
        <v/>
      </c>
      <c r="D130" s="69"/>
      <c r="E130" s="70"/>
      <c r="F130" s="84"/>
      <c r="G130" s="70"/>
      <c r="H130" s="70"/>
      <c r="I130" s="70"/>
      <c r="J130" s="220"/>
      <c r="M130" s="70"/>
      <c r="N130" s="70"/>
      <c r="O130" s="69"/>
      <c r="P130" s="65" t="e">
        <f>VLOOKUP(O130,'HVAC Picklist'!$A$2:$C$61,3,FALSE)</f>
        <v>#N/A</v>
      </c>
      <c r="Q130" s="65" t="e">
        <f>VLOOKUP(O130,'HVAC Picklist'!$A$2:$D$61,4,FALSE)</f>
        <v>#N/A</v>
      </c>
      <c r="R130" s="69"/>
      <c r="S130" s="83"/>
      <c r="X130" s="69"/>
      <c r="Y130" s="69"/>
      <c r="Z130" s="71"/>
      <c r="AA130" s="71"/>
      <c r="AB130" s="72" t="str">
        <f t="shared" si="7"/>
        <v/>
      </c>
      <c r="AC130" s="113" t="str">
        <f t="shared" si="6"/>
        <v/>
      </c>
      <c r="AD130" s="127"/>
      <c r="AE130" s="65">
        <f t="shared" si="8"/>
        <v>0</v>
      </c>
      <c r="AF130" s="65">
        <f t="shared" si="9"/>
        <v>0</v>
      </c>
      <c r="AI130" s="65">
        <f t="shared" si="10"/>
        <v>0</v>
      </c>
    </row>
    <row r="131" spans="1:35" x14ac:dyDescent="0.25">
      <c r="A131" s="66">
        <f t="shared" si="11"/>
        <v>124</v>
      </c>
      <c r="B131" s="69"/>
      <c r="C131" s="66" t="str">
        <f>IF(B131="","",VLOOKUP(B131,'Measure&amp;Incentive Picklist'!E:J,2,FALSE))</f>
        <v/>
      </c>
      <c r="D131" s="69"/>
      <c r="E131" s="70"/>
      <c r="F131" s="84"/>
      <c r="G131" s="70"/>
      <c r="H131" s="70"/>
      <c r="I131" s="70"/>
      <c r="J131" s="220"/>
      <c r="M131" s="70"/>
      <c r="N131" s="70"/>
      <c r="O131" s="69"/>
      <c r="P131" s="65" t="e">
        <f>VLOOKUP(O131,'HVAC Picklist'!$A$2:$C$61,3,FALSE)</f>
        <v>#N/A</v>
      </c>
      <c r="Q131" s="65" t="e">
        <f>VLOOKUP(O131,'HVAC Picklist'!$A$2:$D$61,4,FALSE)</f>
        <v>#N/A</v>
      </c>
      <c r="R131" s="69"/>
      <c r="S131" s="83"/>
      <c r="X131" s="69"/>
      <c r="Y131" s="69"/>
      <c r="Z131" s="71"/>
      <c r="AA131" s="71"/>
      <c r="AB131" s="72" t="str">
        <f t="shared" si="7"/>
        <v/>
      </c>
      <c r="AC131" s="113" t="str">
        <f t="shared" si="6"/>
        <v/>
      </c>
      <c r="AD131" s="127"/>
      <c r="AE131" s="65">
        <f t="shared" si="8"/>
        <v>0</v>
      </c>
      <c r="AF131" s="65">
        <f t="shared" si="9"/>
        <v>0</v>
      </c>
      <c r="AI131" s="65">
        <f t="shared" si="10"/>
        <v>0</v>
      </c>
    </row>
    <row r="132" spans="1:35" x14ac:dyDescent="0.25">
      <c r="A132" s="66">
        <f t="shared" si="11"/>
        <v>125</v>
      </c>
      <c r="B132" s="69"/>
      <c r="C132" s="66" t="str">
        <f>IF(B132="","",VLOOKUP(B132,'Measure&amp;Incentive Picklist'!E:J,2,FALSE))</f>
        <v/>
      </c>
      <c r="D132" s="69"/>
      <c r="E132" s="70"/>
      <c r="F132" s="84"/>
      <c r="G132" s="70"/>
      <c r="H132" s="70"/>
      <c r="I132" s="70"/>
      <c r="J132" s="220"/>
      <c r="M132" s="70"/>
      <c r="N132" s="70"/>
      <c r="O132" s="69"/>
      <c r="P132" s="65" t="e">
        <f>VLOOKUP(O132,'HVAC Picklist'!$A$2:$C$61,3,FALSE)</f>
        <v>#N/A</v>
      </c>
      <c r="Q132" s="65" t="e">
        <f>VLOOKUP(O132,'HVAC Picklist'!$A$2:$D$61,4,FALSE)</f>
        <v>#N/A</v>
      </c>
      <c r="R132" s="69"/>
      <c r="S132" s="83"/>
      <c r="X132" s="69"/>
      <c r="Y132" s="69"/>
      <c r="Z132" s="71"/>
      <c r="AA132" s="71"/>
      <c r="AB132" s="72" t="str">
        <f t="shared" si="7"/>
        <v/>
      </c>
      <c r="AC132" s="113" t="str">
        <f t="shared" si="6"/>
        <v/>
      </c>
      <c r="AD132" s="127"/>
      <c r="AE132" s="65">
        <f t="shared" si="8"/>
        <v>0</v>
      </c>
      <c r="AF132" s="65">
        <f t="shared" si="9"/>
        <v>0</v>
      </c>
      <c r="AI132" s="65">
        <f t="shared" si="10"/>
        <v>0</v>
      </c>
    </row>
    <row r="133" spans="1:35" x14ac:dyDescent="0.25">
      <c r="A133" s="66">
        <f t="shared" si="11"/>
        <v>126</v>
      </c>
      <c r="B133" s="69"/>
      <c r="C133" s="66" t="str">
        <f>IF(B133="","",VLOOKUP(B133,'Measure&amp;Incentive Picklist'!E:J,2,FALSE))</f>
        <v/>
      </c>
      <c r="D133" s="69"/>
      <c r="E133" s="70"/>
      <c r="F133" s="84"/>
      <c r="G133" s="70"/>
      <c r="H133" s="70"/>
      <c r="I133" s="70"/>
      <c r="J133" s="220"/>
      <c r="M133" s="70"/>
      <c r="N133" s="70"/>
      <c r="O133" s="69"/>
      <c r="P133" s="65" t="e">
        <f>VLOOKUP(O133,'HVAC Picklist'!$A$2:$C$61,3,FALSE)</f>
        <v>#N/A</v>
      </c>
      <c r="Q133" s="65" t="e">
        <f>VLOOKUP(O133,'HVAC Picklist'!$A$2:$D$61,4,FALSE)</f>
        <v>#N/A</v>
      </c>
      <c r="R133" s="69"/>
      <c r="S133" s="83"/>
      <c r="X133" s="69"/>
      <c r="Y133" s="69"/>
      <c r="Z133" s="71"/>
      <c r="AA133" s="71"/>
      <c r="AB133" s="72" t="str">
        <f t="shared" si="7"/>
        <v/>
      </c>
      <c r="AC133" s="113" t="str">
        <f t="shared" si="6"/>
        <v/>
      </c>
      <c r="AD133" s="127"/>
      <c r="AE133" s="65">
        <f t="shared" si="8"/>
        <v>0</v>
      </c>
      <c r="AF133" s="65">
        <f t="shared" si="9"/>
        <v>0</v>
      </c>
      <c r="AI133" s="65">
        <f t="shared" si="10"/>
        <v>0</v>
      </c>
    </row>
    <row r="134" spans="1:35" x14ac:dyDescent="0.25">
      <c r="A134" s="66">
        <f t="shared" si="11"/>
        <v>127</v>
      </c>
      <c r="B134" s="69"/>
      <c r="C134" s="66" t="str">
        <f>IF(B134="","",VLOOKUP(B134,'Measure&amp;Incentive Picklist'!E:J,2,FALSE))</f>
        <v/>
      </c>
      <c r="D134" s="69"/>
      <c r="E134" s="70"/>
      <c r="F134" s="84"/>
      <c r="G134" s="70"/>
      <c r="H134" s="70"/>
      <c r="I134" s="70"/>
      <c r="J134" s="220"/>
      <c r="M134" s="70"/>
      <c r="N134" s="70"/>
      <c r="O134" s="69"/>
      <c r="P134" s="65" t="e">
        <f>VLOOKUP(O134,'HVAC Picklist'!$A$2:$C$61,3,FALSE)</f>
        <v>#N/A</v>
      </c>
      <c r="Q134" s="65" t="e">
        <f>VLOOKUP(O134,'HVAC Picklist'!$A$2:$D$61,4,FALSE)</f>
        <v>#N/A</v>
      </c>
      <c r="R134" s="69"/>
      <c r="S134" s="83"/>
      <c r="X134" s="69"/>
      <c r="Y134" s="69"/>
      <c r="Z134" s="71"/>
      <c r="AA134" s="71"/>
      <c r="AB134" s="72" t="str">
        <f t="shared" si="7"/>
        <v/>
      </c>
      <c r="AC134" s="113" t="str">
        <f t="shared" si="6"/>
        <v/>
      </c>
      <c r="AD134" s="127"/>
      <c r="AE134" s="65">
        <f t="shared" si="8"/>
        <v>0</v>
      </c>
      <c r="AF134" s="65">
        <f t="shared" si="9"/>
        <v>0</v>
      </c>
      <c r="AI134" s="65">
        <f t="shared" si="10"/>
        <v>0</v>
      </c>
    </row>
    <row r="135" spans="1:35" x14ac:dyDescent="0.25">
      <c r="A135" s="66">
        <f t="shared" si="11"/>
        <v>128</v>
      </c>
      <c r="B135" s="69"/>
      <c r="C135" s="66" t="str">
        <f>IF(B135="","",VLOOKUP(B135,'Measure&amp;Incentive Picklist'!E:J,2,FALSE))</f>
        <v/>
      </c>
      <c r="D135" s="69"/>
      <c r="E135" s="70"/>
      <c r="F135" s="84"/>
      <c r="G135" s="70"/>
      <c r="H135" s="70"/>
      <c r="I135" s="70"/>
      <c r="J135" s="220"/>
      <c r="M135" s="70"/>
      <c r="N135" s="70"/>
      <c r="O135" s="69"/>
      <c r="P135" s="65" t="e">
        <f>VLOOKUP(O135,'HVAC Picklist'!$A$2:$C$61,3,FALSE)</f>
        <v>#N/A</v>
      </c>
      <c r="Q135" s="65" t="e">
        <f>VLOOKUP(O135,'HVAC Picklist'!$A$2:$D$61,4,FALSE)</f>
        <v>#N/A</v>
      </c>
      <c r="R135" s="69"/>
      <c r="S135" s="83"/>
      <c r="X135" s="69"/>
      <c r="Y135" s="69"/>
      <c r="Z135" s="71"/>
      <c r="AA135" s="71"/>
      <c r="AB135" s="72" t="str">
        <f t="shared" si="7"/>
        <v/>
      </c>
      <c r="AC135" s="113" t="str">
        <f t="shared" si="6"/>
        <v/>
      </c>
      <c r="AD135" s="127"/>
      <c r="AE135" s="65">
        <f t="shared" si="8"/>
        <v>0</v>
      </c>
      <c r="AF135" s="65">
        <f t="shared" si="9"/>
        <v>0</v>
      </c>
      <c r="AI135" s="65">
        <f t="shared" si="10"/>
        <v>0</v>
      </c>
    </row>
    <row r="136" spans="1:35" x14ac:dyDescent="0.25">
      <c r="A136" s="66">
        <f t="shared" si="11"/>
        <v>129</v>
      </c>
      <c r="B136" s="69"/>
      <c r="C136" s="66" t="str">
        <f>IF(B136="","",VLOOKUP(B136,'Measure&amp;Incentive Picklist'!E:J,2,FALSE))</f>
        <v/>
      </c>
      <c r="D136" s="69"/>
      <c r="E136" s="70"/>
      <c r="F136" s="84"/>
      <c r="G136" s="70"/>
      <c r="H136" s="70"/>
      <c r="I136" s="70"/>
      <c r="J136" s="220"/>
      <c r="M136" s="70"/>
      <c r="N136" s="70"/>
      <c r="O136" s="69"/>
      <c r="P136" s="65" t="e">
        <f>VLOOKUP(O136,'HVAC Picklist'!$A$2:$C$61,3,FALSE)</f>
        <v>#N/A</v>
      </c>
      <c r="Q136" s="65" t="e">
        <f>VLOOKUP(O136,'HVAC Picklist'!$A$2:$D$61,4,FALSE)</f>
        <v>#N/A</v>
      </c>
      <c r="R136" s="69"/>
      <c r="S136" s="83"/>
      <c r="X136" s="69"/>
      <c r="Y136" s="69"/>
      <c r="Z136" s="71"/>
      <c r="AA136" s="71"/>
      <c r="AB136" s="72" t="str">
        <f t="shared" si="7"/>
        <v/>
      </c>
      <c r="AC136" s="113" t="str">
        <f t="shared" ref="AC136:AC199" si="12">IF(ISTEXT(B136),"Contact ConEd","")</f>
        <v/>
      </c>
      <c r="AD136" s="127"/>
      <c r="AE136" s="65">
        <f t="shared" si="8"/>
        <v>0</v>
      </c>
      <c r="AF136" s="65">
        <f t="shared" si="9"/>
        <v>0</v>
      </c>
      <c r="AI136" s="65">
        <f t="shared" si="10"/>
        <v>0</v>
      </c>
    </row>
    <row r="137" spans="1:35" x14ac:dyDescent="0.25">
      <c r="A137" s="66">
        <f t="shared" si="11"/>
        <v>130</v>
      </c>
      <c r="B137" s="69"/>
      <c r="C137" s="66" t="str">
        <f>IF(B137="","",VLOOKUP(B137,'Measure&amp;Incentive Picklist'!E:J,2,FALSE))</f>
        <v/>
      </c>
      <c r="D137" s="69"/>
      <c r="E137" s="70"/>
      <c r="F137" s="84"/>
      <c r="G137" s="70"/>
      <c r="H137" s="70"/>
      <c r="I137" s="70"/>
      <c r="J137" s="220"/>
      <c r="M137" s="70"/>
      <c r="N137" s="70"/>
      <c r="O137" s="69"/>
      <c r="P137" s="65" t="e">
        <f>VLOOKUP(O137,'HVAC Picklist'!$A$2:$C$61,3,FALSE)</f>
        <v>#N/A</v>
      </c>
      <c r="Q137" s="65" t="e">
        <f>VLOOKUP(O137,'HVAC Picklist'!$A$2:$D$61,4,FALSE)</f>
        <v>#N/A</v>
      </c>
      <c r="R137" s="69"/>
      <c r="S137" s="83"/>
      <c r="X137" s="69"/>
      <c r="Y137" s="69"/>
      <c r="Z137" s="71"/>
      <c r="AA137" s="71"/>
      <c r="AB137" s="72" t="str">
        <f t="shared" ref="AB137:AB200" si="13">IF(AND(Z137="",AA137=""),"",$Z137+$AA137)</f>
        <v/>
      </c>
      <c r="AC137" s="113" t="str">
        <f t="shared" si="12"/>
        <v/>
      </c>
      <c r="AD137" s="127"/>
      <c r="AE137" s="65">
        <f t="shared" ref="AE137:AE200" si="14">IF(OR(B137&gt;"",D137&gt;0,E137&gt;0,F137&gt;0,G137&gt;0,I137&gt;0,H137&gt;0,J137&gt;0,M137&gt;0,N137&gt;0,O137&gt;"",R137&gt;"",X137&gt;0,Y137&gt;0,Z137&gt;0,AA137&gt;0,AD137&gt;0,S137&gt;0),1,0)</f>
        <v>0</v>
      </c>
      <c r="AF137" s="65">
        <f t="shared" ref="AF137:AF200" si="15">IF(AND(B137,ISERROR(AE137)),1,0)</f>
        <v>0</v>
      </c>
      <c r="AI137" s="65">
        <f t="shared" ref="AI137:AI200" si="16">IF(ISERROR(AB137),1,0)</f>
        <v>0</v>
      </c>
    </row>
    <row r="138" spans="1:35" x14ac:dyDescent="0.25">
      <c r="A138" s="66">
        <f t="shared" ref="A138:A201" si="17">A137+1</f>
        <v>131</v>
      </c>
      <c r="B138" s="69"/>
      <c r="C138" s="66" t="str">
        <f>IF(B138="","",VLOOKUP(B138,'Measure&amp;Incentive Picklist'!E:J,2,FALSE))</f>
        <v/>
      </c>
      <c r="D138" s="69"/>
      <c r="E138" s="70"/>
      <c r="F138" s="84"/>
      <c r="G138" s="70"/>
      <c r="H138" s="70"/>
      <c r="I138" s="70"/>
      <c r="J138" s="220"/>
      <c r="M138" s="70"/>
      <c r="N138" s="70"/>
      <c r="O138" s="69"/>
      <c r="P138" s="65" t="e">
        <f>VLOOKUP(O138,'HVAC Picklist'!$A$2:$C$61,3,FALSE)</f>
        <v>#N/A</v>
      </c>
      <c r="Q138" s="65" t="e">
        <f>VLOOKUP(O138,'HVAC Picklist'!$A$2:$D$61,4,FALSE)</f>
        <v>#N/A</v>
      </c>
      <c r="R138" s="69"/>
      <c r="S138" s="83"/>
      <c r="X138" s="69"/>
      <c r="Y138" s="69"/>
      <c r="Z138" s="71"/>
      <c r="AA138" s="71"/>
      <c r="AB138" s="72" t="str">
        <f t="shared" si="13"/>
        <v/>
      </c>
      <c r="AC138" s="113" t="str">
        <f t="shared" si="12"/>
        <v/>
      </c>
      <c r="AD138" s="127"/>
      <c r="AE138" s="65">
        <f t="shared" si="14"/>
        <v>0</v>
      </c>
      <c r="AF138" s="65">
        <f t="shared" si="15"/>
        <v>0</v>
      </c>
      <c r="AI138" s="65">
        <f t="shared" si="16"/>
        <v>0</v>
      </c>
    </row>
    <row r="139" spans="1:35" x14ac:dyDescent="0.25">
      <c r="A139" s="66">
        <f t="shared" si="17"/>
        <v>132</v>
      </c>
      <c r="B139" s="69"/>
      <c r="C139" s="66" t="str">
        <f>IF(B139="","",VLOOKUP(B139,'Measure&amp;Incentive Picklist'!E:J,2,FALSE))</f>
        <v/>
      </c>
      <c r="D139" s="69"/>
      <c r="E139" s="70"/>
      <c r="F139" s="84"/>
      <c r="G139" s="70"/>
      <c r="H139" s="70"/>
      <c r="I139" s="70"/>
      <c r="J139" s="220"/>
      <c r="M139" s="70"/>
      <c r="N139" s="70"/>
      <c r="O139" s="69"/>
      <c r="P139" s="65" t="e">
        <f>VLOOKUP(O139,'HVAC Picklist'!$A$2:$C$61,3,FALSE)</f>
        <v>#N/A</v>
      </c>
      <c r="Q139" s="65" t="e">
        <f>VLOOKUP(O139,'HVAC Picklist'!$A$2:$D$61,4,FALSE)</f>
        <v>#N/A</v>
      </c>
      <c r="R139" s="69"/>
      <c r="S139" s="83"/>
      <c r="X139" s="69"/>
      <c r="Y139" s="69"/>
      <c r="Z139" s="71"/>
      <c r="AA139" s="71"/>
      <c r="AB139" s="72" t="str">
        <f t="shared" si="13"/>
        <v/>
      </c>
      <c r="AC139" s="113" t="str">
        <f t="shared" si="12"/>
        <v/>
      </c>
      <c r="AD139" s="127"/>
      <c r="AE139" s="65">
        <f t="shared" si="14"/>
        <v>0</v>
      </c>
      <c r="AF139" s="65">
        <f t="shared" si="15"/>
        <v>0</v>
      </c>
      <c r="AI139" s="65">
        <f t="shared" si="16"/>
        <v>0</v>
      </c>
    </row>
    <row r="140" spans="1:35" x14ac:dyDescent="0.25">
      <c r="A140" s="66">
        <f t="shared" si="17"/>
        <v>133</v>
      </c>
      <c r="B140" s="69"/>
      <c r="C140" s="66" t="str">
        <f>IF(B140="","",VLOOKUP(B140,'Measure&amp;Incentive Picklist'!E:J,2,FALSE))</f>
        <v/>
      </c>
      <c r="D140" s="69"/>
      <c r="E140" s="70"/>
      <c r="F140" s="84"/>
      <c r="G140" s="70"/>
      <c r="H140" s="70"/>
      <c r="I140" s="70"/>
      <c r="J140" s="220"/>
      <c r="M140" s="70"/>
      <c r="N140" s="70"/>
      <c r="O140" s="69"/>
      <c r="P140" s="65" t="e">
        <f>VLOOKUP(O140,'HVAC Picklist'!$A$2:$C$61,3,FALSE)</f>
        <v>#N/A</v>
      </c>
      <c r="Q140" s="65" t="e">
        <f>VLOOKUP(O140,'HVAC Picklist'!$A$2:$D$61,4,FALSE)</f>
        <v>#N/A</v>
      </c>
      <c r="R140" s="69"/>
      <c r="S140" s="83"/>
      <c r="X140" s="69"/>
      <c r="Y140" s="69"/>
      <c r="Z140" s="71"/>
      <c r="AA140" s="71"/>
      <c r="AB140" s="72" t="str">
        <f t="shared" si="13"/>
        <v/>
      </c>
      <c r="AC140" s="113" t="str">
        <f t="shared" si="12"/>
        <v/>
      </c>
      <c r="AD140" s="127"/>
      <c r="AE140" s="65">
        <f t="shared" si="14"/>
        <v>0</v>
      </c>
      <c r="AF140" s="65">
        <f t="shared" si="15"/>
        <v>0</v>
      </c>
      <c r="AI140" s="65">
        <f t="shared" si="16"/>
        <v>0</v>
      </c>
    </row>
    <row r="141" spans="1:35" x14ac:dyDescent="0.25">
      <c r="A141" s="66">
        <f t="shared" si="17"/>
        <v>134</v>
      </c>
      <c r="B141" s="69"/>
      <c r="C141" s="66" t="str">
        <f>IF(B141="","",VLOOKUP(B141,'Measure&amp;Incentive Picklist'!E:J,2,FALSE))</f>
        <v/>
      </c>
      <c r="D141" s="69"/>
      <c r="E141" s="70"/>
      <c r="F141" s="84"/>
      <c r="G141" s="70"/>
      <c r="H141" s="70"/>
      <c r="I141" s="70"/>
      <c r="J141" s="220"/>
      <c r="M141" s="70"/>
      <c r="N141" s="70"/>
      <c r="O141" s="69"/>
      <c r="P141" s="65" t="e">
        <f>VLOOKUP(O141,'HVAC Picklist'!$A$2:$C$61,3,FALSE)</f>
        <v>#N/A</v>
      </c>
      <c r="Q141" s="65" t="e">
        <f>VLOOKUP(O141,'HVAC Picklist'!$A$2:$D$61,4,FALSE)</f>
        <v>#N/A</v>
      </c>
      <c r="R141" s="69"/>
      <c r="S141" s="83"/>
      <c r="X141" s="69"/>
      <c r="Y141" s="69"/>
      <c r="Z141" s="71"/>
      <c r="AA141" s="71"/>
      <c r="AB141" s="72" t="str">
        <f t="shared" si="13"/>
        <v/>
      </c>
      <c r="AC141" s="113" t="str">
        <f t="shared" si="12"/>
        <v/>
      </c>
      <c r="AD141" s="127"/>
      <c r="AE141" s="65">
        <f t="shared" si="14"/>
        <v>0</v>
      </c>
      <c r="AF141" s="65">
        <f t="shared" si="15"/>
        <v>0</v>
      </c>
      <c r="AI141" s="65">
        <f t="shared" si="16"/>
        <v>0</v>
      </c>
    </row>
    <row r="142" spans="1:35" x14ac:dyDescent="0.25">
      <c r="A142" s="66">
        <f t="shared" si="17"/>
        <v>135</v>
      </c>
      <c r="B142" s="69"/>
      <c r="C142" s="66" t="str">
        <f>IF(B142="","",VLOOKUP(B142,'Measure&amp;Incentive Picklist'!E:J,2,FALSE))</f>
        <v/>
      </c>
      <c r="D142" s="69"/>
      <c r="E142" s="70"/>
      <c r="F142" s="84"/>
      <c r="G142" s="70"/>
      <c r="H142" s="70"/>
      <c r="I142" s="70"/>
      <c r="J142" s="220"/>
      <c r="M142" s="70"/>
      <c r="N142" s="70"/>
      <c r="O142" s="69"/>
      <c r="P142" s="65" t="e">
        <f>VLOOKUP(O142,'HVAC Picklist'!$A$2:$C$61,3,FALSE)</f>
        <v>#N/A</v>
      </c>
      <c r="Q142" s="65" t="e">
        <f>VLOOKUP(O142,'HVAC Picklist'!$A$2:$D$61,4,FALSE)</f>
        <v>#N/A</v>
      </c>
      <c r="R142" s="69"/>
      <c r="S142" s="83"/>
      <c r="X142" s="69"/>
      <c r="Y142" s="69"/>
      <c r="Z142" s="71"/>
      <c r="AA142" s="71"/>
      <c r="AB142" s="72" t="str">
        <f t="shared" si="13"/>
        <v/>
      </c>
      <c r="AC142" s="113" t="str">
        <f t="shared" si="12"/>
        <v/>
      </c>
      <c r="AD142" s="127"/>
      <c r="AE142" s="65">
        <f t="shared" si="14"/>
        <v>0</v>
      </c>
      <c r="AF142" s="65">
        <f t="shared" si="15"/>
        <v>0</v>
      </c>
      <c r="AI142" s="65">
        <f t="shared" si="16"/>
        <v>0</v>
      </c>
    </row>
    <row r="143" spans="1:35" x14ac:dyDescent="0.25">
      <c r="A143" s="66">
        <f t="shared" si="17"/>
        <v>136</v>
      </c>
      <c r="B143" s="69"/>
      <c r="C143" s="66" t="str">
        <f>IF(B143="","",VLOOKUP(B143,'Measure&amp;Incentive Picklist'!E:J,2,FALSE))</f>
        <v/>
      </c>
      <c r="D143" s="69"/>
      <c r="E143" s="70"/>
      <c r="F143" s="84"/>
      <c r="G143" s="70"/>
      <c r="H143" s="70"/>
      <c r="I143" s="70"/>
      <c r="J143" s="220"/>
      <c r="M143" s="70"/>
      <c r="N143" s="70"/>
      <c r="O143" s="69"/>
      <c r="P143" s="65" t="e">
        <f>VLOOKUP(O143,'HVAC Picklist'!$A$2:$C$61,3,FALSE)</f>
        <v>#N/A</v>
      </c>
      <c r="Q143" s="65" t="e">
        <f>VLOOKUP(O143,'HVAC Picklist'!$A$2:$D$61,4,FALSE)</f>
        <v>#N/A</v>
      </c>
      <c r="R143" s="69"/>
      <c r="S143" s="83"/>
      <c r="X143" s="69"/>
      <c r="Y143" s="69"/>
      <c r="Z143" s="71"/>
      <c r="AA143" s="71"/>
      <c r="AB143" s="72" t="str">
        <f t="shared" si="13"/>
        <v/>
      </c>
      <c r="AC143" s="113" t="str">
        <f t="shared" si="12"/>
        <v/>
      </c>
      <c r="AD143" s="127"/>
      <c r="AE143" s="65">
        <f t="shared" si="14"/>
        <v>0</v>
      </c>
      <c r="AF143" s="65">
        <f t="shared" si="15"/>
        <v>0</v>
      </c>
      <c r="AI143" s="65">
        <f t="shared" si="16"/>
        <v>0</v>
      </c>
    </row>
    <row r="144" spans="1:35" x14ac:dyDescent="0.25">
      <c r="A144" s="66">
        <f t="shared" si="17"/>
        <v>137</v>
      </c>
      <c r="B144" s="69"/>
      <c r="C144" s="66" t="str">
        <f>IF(B144="","",VLOOKUP(B144,'Measure&amp;Incentive Picklist'!E:J,2,FALSE))</f>
        <v/>
      </c>
      <c r="D144" s="69"/>
      <c r="E144" s="70"/>
      <c r="F144" s="84"/>
      <c r="G144" s="70"/>
      <c r="H144" s="70"/>
      <c r="I144" s="70"/>
      <c r="J144" s="220"/>
      <c r="M144" s="70"/>
      <c r="N144" s="70"/>
      <c r="O144" s="69"/>
      <c r="P144" s="65" t="e">
        <f>VLOOKUP(O144,'HVAC Picklist'!$A$2:$C$61,3,FALSE)</f>
        <v>#N/A</v>
      </c>
      <c r="Q144" s="65" t="e">
        <f>VLOOKUP(O144,'HVAC Picklist'!$A$2:$D$61,4,FALSE)</f>
        <v>#N/A</v>
      </c>
      <c r="R144" s="69"/>
      <c r="S144" s="83"/>
      <c r="X144" s="69"/>
      <c r="Y144" s="69"/>
      <c r="Z144" s="71"/>
      <c r="AA144" s="71"/>
      <c r="AB144" s="72" t="str">
        <f t="shared" si="13"/>
        <v/>
      </c>
      <c r="AC144" s="113" t="str">
        <f t="shared" si="12"/>
        <v/>
      </c>
      <c r="AD144" s="127"/>
      <c r="AE144" s="65">
        <f t="shared" si="14"/>
        <v>0</v>
      </c>
      <c r="AF144" s="65">
        <f t="shared" si="15"/>
        <v>0</v>
      </c>
      <c r="AI144" s="65">
        <f t="shared" si="16"/>
        <v>0</v>
      </c>
    </row>
    <row r="145" spans="1:35" x14ac:dyDescent="0.25">
      <c r="A145" s="66">
        <f t="shared" si="17"/>
        <v>138</v>
      </c>
      <c r="B145" s="69"/>
      <c r="C145" s="66" t="str">
        <f>IF(B145="","",VLOOKUP(B145,'Measure&amp;Incentive Picklist'!E:J,2,FALSE))</f>
        <v/>
      </c>
      <c r="D145" s="69"/>
      <c r="E145" s="70"/>
      <c r="F145" s="84"/>
      <c r="G145" s="70"/>
      <c r="H145" s="70"/>
      <c r="I145" s="70"/>
      <c r="J145" s="220"/>
      <c r="M145" s="70"/>
      <c r="N145" s="70"/>
      <c r="O145" s="69"/>
      <c r="P145" s="65" t="e">
        <f>VLOOKUP(O145,'HVAC Picklist'!$A$2:$C$61,3,FALSE)</f>
        <v>#N/A</v>
      </c>
      <c r="Q145" s="65" t="e">
        <f>VLOOKUP(O145,'HVAC Picklist'!$A$2:$D$61,4,FALSE)</f>
        <v>#N/A</v>
      </c>
      <c r="R145" s="69"/>
      <c r="S145" s="83"/>
      <c r="X145" s="69"/>
      <c r="Y145" s="69"/>
      <c r="Z145" s="71"/>
      <c r="AA145" s="71"/>
      <c r="AB145" s="72" t="str">
        <f t="shared" si="13"/>
        <v/>
      </c>
      <c r="AC145" s="113" t="str">
        <f t="shared" si="12"/>
        <v/>
      </c>
      <c r="AD145" s="127"/>
      <c r="AE145" s="65">
        <f t="shared" si="14"/>
        <v>0</v>
      </c>
      <c r="AF145" s="65">
        <f t="shared" si="15"/>
        <v>0</v>
      </c>
      <c r="AI145" s="65">
        <f t="shared" si="16"/>
        <v>0</v>
      </c>
    </row>
    <row r="146" spans="1:35" x14ac:dyDescent="0.25">
      <c r="A146" s="66">
        <f t="shared" si="17"/>
        <v>139</v>
      </c>
      <c r="B146" s="69"/>
      <c r="C146" s="66" t="str">
        <f>IF(B146="","",VLOOKUP(B146,'Measure&amp;Incentive Picklist'!E:J,2,FALSE))</f>
        <v/>
      </c>
      <c r="D146" s="69"/>
      <c r="E146" s="70"/>
      <c r="F146" s="84"/>
      <c r="G146" s="70"/>
      <c r="H146" s="70"/>
      <c r="I146" s="70"/>
      <c r="J146" s="220"/>
      <c r="M146" s="70"/>
      <c r="N146" s="70"/>
      <c r="O146" s="69"/>
      <c r="P146" s="65" t="e">
        <f>VLOOKUP(O146,'HVAC Picklist'!$A$2:$C$61,3,FALSE)</f>
        <v>#N/A</v>
      </c>
      <c r="Q146" s="65" t="e">
        <f>VLOOKUP(O146,'HVAC Picklist'!$A$2:$D$61,4,FALSE)</f>
        <v>#N/A</v>
      </c>
      <c r="R146" s="69"/>
      <c r="S146" s="83"/>
      <c r="X146" s="69"/>
      <c r="Y146" s="69"/>
      <c r="Z146" s="71"/>
      <c r="AA146" s="71"/>
      <c r="AB146" s="72" t="str">
        <f t="shared" si="13"/>
        <v/>
      </c>
      <c r="AC146" s="113" t="str">
        <f t="shared" si="12"/>
        <v/>
      </c>
      <c r="AD146" s="127"/>
      <c r="AE146" s="65">
        <f t="shared" si="14"/>
        <v>0</v>
      </c>
      <c r="AF146" s="65">
        <f t="shared" si="15"/>
        <v>0</v>
      </c>
      <c r="AI146" s="65">
        <f t="shared" si="16"/>
        <v>0</v>
      </c>
    </row>
    <row r="147" spans="1:35" x14ac:dyDescent="0.25">
      <c r="A147" s="66">
        <f t="shared" si="17"/>
        <v>140</v>
      </c>
      <c r="B147" s="69"/>
      <c r="C147" s="66" t="str">
        <f>IF(B147="","",VLOOKUP(B147,'Measure&amp;Incentive Picklist'!E:J,2,FALSE))</f>
        <v/>
      </c>
      <c r="D147" s="69"/>
      <c r="E147" s="70"/>
      <c r="F147" s="84"/>
      <c r="G147" s="70"/>
      <c r="H147" s="70"/>
      <c r="I147" s="70"/>
      <c r="J147" s="220"/>
      <c r="M147" s="70"/>
      <c r="N147" s="70"/>
      <c r="O147" s="69"/>
      <c r="P147" s="65" t="e">
        <f>VLOOKUP(O147,'HVAC Picklist'!$A$2:$C$61,3,FALSE)</f>
        <v>#N/A</v>
      </c>
      <c r="Q147" s="65" t="e">
        <f>VLOOKUP(O147,'HVAC Picklist'!$A$2:$D$61,4,FALSE)</f>
        <v>#N/A</v>
      </c>
      <c r="R147" s="69"/>
      <c r="S147" s="83"/>
      <c r="X147" s="69"/>
      <c r="Y147" s="69"/>
      <c r="Z147" s="71"/>
      <c r="AA147" s="71"/>
      <c r="AB147" s="72" t="str">
        <f t="shared" si="13"/>
        <v/>
      </c>
      <c r="AC147" s="113" t="str">
        <f t="shared" si="12"/>
        <v/>
      </c>
      <c r="AD147" s="127"/>
      <c r="AE147" s="65">
        <f t="shared" si="14"/>
        <v>0</v>
      </c>
      <c r="AF147" s="65">
        <f t="shared" si="15"/>
        <v>0</v>
      </c>
      <c r="AI147" s="65">
        <f t="shared" si="16"/>
        <v>0</v>
      </c>
    </row>
    <row r="148" spans="1:35" x14ac:dyDescent="0.25">
      <c r="A148" s="66">
        <f t="shared" si="17"/>
        <v>141</v>
      </c>
      <c r="B148" s="69"/>
      <c r="C148" s="66" t="str">
        <f>IF(B148="","",VLOOKUP(B148,'Measure&amp;Incentive Picklist'!E:J,2,FALSE))</f>
        <v/>
      </c>
      <c r="D148" s="69"/>
      <c r="E148" s="70"/>
      <c r="F148" s="84"/>
      <c r="G148" s="70"/>
      <c r="H148" s="70"/>
      <c r="I148" s="70"/>
      <c r="J148" s="220"/>
      <c r="M148" s="70"/>
      <c r="N148" s="70"/>
      <c r="O148" s="69"/>
      <c r="P148" s="65" t="e">
        <f>VLOOKUP(O148,'HVAC Picklist'!$A$2:$C$61,3,FALSE)</f>
        <v>#N/A</v>
      </c>
      <c r="Q148" s="65" t="e">
        <f>VLOOKUP(O148,'HVAC Picklist'!$A$2:$D$61,4,FALSE)</f>
        <v>#N/A</v>
      </c>
      <c r="R148" s="69"/>
      <c r="S148" s="83"/>
      <c r="X148" s="69"/>
      <c r="Y148" s="69"/>
      <c r="Z148" s="71"/>
      <c r="AA148" s="71"/>
      <c r="AB148" s="72" t="str">
        <f t="shared" si="13"/>
        <v/>
      </c>
      <c r="AC148" s="113" t="str">
        <f t="shared" si="12"/>
        <v/>
      </c>
      <c r="AD148" s="127"/>
      <c r="AE148" s="65">
        <f t="shared" si="14"/>
        <v>0</v>
      </c>
      <c r="AF148" s="65">
        <f t="shared" si="15"/>
        <v>0</v>
      </c>
      <c r="AI148" s="65">
        <f t="shared" si="16"/>
        <v>0</v>
      </c>
    </row>
    <row r="149" spans="1:35" x14ac:dyDescent="0.25">
      <c r="A149" s="66">
        <f t="shared" si="17"/>
        <v>142</v>
      </c>
      <c r="B149" s="69"/>
      <c r="C149" s="66" t="str">
        <f>IF(B149="","",VLOOKUP(B149,'Measure&amp;Incentive Picklist'!E:J,2,FALSE))</f>
        <v/>
      </c>
      <c r="D149" s="69"/>
      <c r="E149" s="70"/>
      <c r="F149" s="84"/>
      <c r="G149" s="70"/>
      <c r="H149" s="70"/>
      <c r="I149" s="70"/>
      <c r="J149" s="220"/>
      <c r="M149" s="70"/>
      <c r="N149" s="70"/>
      <c r="O149" s="69"/>
      <c r="P149" s="65" t="e">
        <f>VLOOKUP(O149,'HVAC Picklist'!$A$2:$C$61,3,FALSE)</f>
        <v>#N/A</v>
      </c>
      <c r="Q149" s="65" t="e">
        <f>VLOOKUP(O149,'HVAC Picklist'!$A$2:$D$61,4,FALSE)</f>
        <v>#N/A</v>
      </c>
      <c r="R149" s="69"/>
      <c r="S149" s="83"/>
      <c r="X149" s="69"/>
      <c r="Y149" s="69"/>
      <c r="Z149" s="71"/>
      <c r="AA149" s="71"/>
      <c r="AB149" s="72" t="str">
        <f t="shared" si="13"/>
        <v/>
      </c>
      <c r="AC149" s="113" t="str">
        <f t="shared" si="12"/>
        <v/>
      </c>
      <c r="AD149" s="127"/>
      <c r="AE149" s="65">
        <f t="shared" si="14"/>
        <v>0</v>
      </c>
      <c r="AF149" s="65">
        <f t="shared" si="15"/>
        <v>0</v>
      </c>
      <c r="AI149" s="65">
        <f t="shared" si="16"/>
        <v>0</v>
      </c>
    </row>
    <row r="150" spans="1:35" x14ac:dyDescent="0.25">
      <c r="A150" s="66">
        <f t="shared" si="17"/>
        <v>143</v>
      </c>
      <c r="B150" s="69"/>
      <c r="C150" s="66" t="str">
        <f>IF(B150="","",VLOOKUP(B150,'Measure&amp;Incentive Picklist'!E:J,2,FALSE))</f>
        <v/>
      </c>
      <c r="D150" s="69"/>
      <c r="E150" s="70"/>
      <c r="F150" s="84"/>
      <c r="G150" s="70"/>
      <c r="H150" s="70"/>
      <c r="I150" s="70"/>
      <c r="J150" s="220"/>
      <c r="M150" s="70"/>
      <c r="N150" s="70"/>
      <c r="O150" s="69"/>
      <c r="P150" s="65" t="e">
        <f>VLOOKUP(O150,'HVAC Picklist'!$A$2:$C$61,3,FALSE)</f>
        <v>#N/A</v>
      </c>
      <c r="Q150" s="65" t="e">
        <f>VLOOKUP(O150,'HVAC Picklist'!$A$2:$D$61,4,FALSE)</f>
        <v>#N/A</v>
      </c>
      <c r="R150" s="69"/>
      <c r="S150" s="83"/>
      <c r="X150" s="69"/>
      <c r="Y150" s="69"/>
      <c r="Z150" s="71"/>
      <c r="AA150" s="71"/>
      <c r="AB150" s="72" t="str">
        <f t="shared" si="13"/>
        <v/>
      </c>
      <c r="AC150" s="113" t="str">
        <f t="shared" si="12"/>
        <v/>
      </c>
      <c r="AD150" s="127"/>
      <c r="AE150" s="65">
        <f t="shared" si="14"/>
        <v>0</v>
      </c>
      <c r="AF150" s="65">
        <f t="shared" si="15"/>
        <v>0</v>
      </c>
      <c r="AI150" s="65">
        <f t="shared" si="16"/>
        <v>0</v>
      </c>
    </row>
    <row r="151" spans="1:35" x14ac:dyDescent="0.25">
      <c r="A151" s="66">
        <f t="shared" si="17"/>
        <v>144</v>
      </c>
      <c r="B151" s="69"/>
      <c r="C151" s="66" t="str">
        <f>IF(B151="","",VLOOKUP(B151,'Measure&amp;Incentive Picklist'!E:J,2,FALSE))</f>
        <v/>
      </c>
      <c r="D151" s="69"/>
      <c r="E151" s="70"/>
      <c r="F151" s="84"/>
      <c r="G151" s="70"/>
      <c r="H151" s="70"/>
      <c r="I151" s="70"/>
      <c r="J151" s="220"/>
      <c r="M151" s="70"/>
      <c r="N151" s="70"/>
      <c r="O151" s="69"/>
      <c r="P151" s="65" t="e">
        <f>VLOOKUP(O151,'HVAC Picklist'!$A$2:$C$61,3,FALSE)</f>
        <v>#N/A</v>
      </c>
      <c r="Q151" s="65" t="e">
        <f>VLOOKUP(O151,'HVAC Picklist'!$A$2:$D$61,4,FALSE)</f>
        <v>#N/A</v>
      </c>
      <c r="R151" s="69"/>
      <c r="S151" s="83"/>
      <c r="X151" s="69"/>
      <c r="Y151" s="69"/>
      <c r="Z151" s="71"/>
      <c r="AA151" s="71"/>
      <c r="AB151" s="72" t="str">
        <f t="shared" si="13"/>
        <v/>
      </c>
      <c r="AC151" s="113" t="str">
        <f t="shared" si="12"/>
        <v/>
      </c>
      <c r="AD151" s="127"/>
      <c r="AE151" s="65">
        <f t="shared" si="14"/>
        <v>0</v>
      </c>
      <c r="AF151" s="65">
        <f t="shared" si="15"/>
        <v>0</v>
      </c>
      <c r="AI151" s="65">
        <f t="shared" si="16"/>
        <v>0</v>
      </c>
    </row>
    <row r="152" spans="1:35" x14ac:dyDescent="0.25">
      <c r="A152" s="66">
        <f t="shared" si="17"/>
        <v>145</v>
      </c>
      <c r="B152" s="69"/>
      <c r="C152" s="66" t="str">
        <f>IF(B152="","",VLOOKUP(B152,'Measure&amp;Incentive Picklist'!E:J,2,FALSE))</f>
        <v/>
      </c>
      <c r="D152" s="69"/>
      <c r="E152" s="70"/>
      <c r="F152" s="84"/>
      <c r="G152" s="70"/>
      <c r="H152" s="70"/>
      <c r="I152" s="70"/>
      <c r="J152" s="220"/>
      <c r="M152" s="70"/>
      <c r="N152" s="70"/>
      <c r="O152" s="69"/>
      <c r="P152" s="65" t="e">
        <f>VLOOKUP(O152,'HVAC Picklist'!$A$2:$C$61,3,FALSE)</f>
        <v>#N/A</v>
      </c>
      <c r="Q152" s="65" t="e">
        <f>VLOOKUP(O152,'HVAC Picklist'!$A$2:$D$61,4,FALSE)</f>
        <v>#N/A</v>
      </c>
      <c r="R152" s="69"/>
      <c r="S152" s="83"/>
      <c r="X152" s="69"/>
      <c r="Y152" s="69"/>
      <c r="Z152" s="71"/>
      <c r="AA152" s="71"/>
      <c r="AB152" s="72" t="str">
        <f t="shared" si="13"/>
        <v/>
      </c>
      <c r="AC152" s="113" t="str">
        <f t="shared" si="12"/>
        <v/>
      </c>
      <c r="AD152" s="127"/>
      <c r="AE152" s="65">
        <f t="shared" si="14"/>
        <v>0</v>
      </c>
      <c r="AF152" s="65">
        <f t="shared" si="15"/>
        <v>0</v>
      </c>
      <c r="AI152" s="65">
        <f t="shared" si="16"/>
        <v>0</v>
      </c>
    </row>
    <row r="153" spans="1:35" x14ac:dyDescent="0.25">
      <c r="A153" s="66">
        <f t="shared" si="17"/>
        <v>146</v>
      </c>
      <c r="B153" s="69"/>
      <c r="C153" s="66" t="str">
        <f>IF(B153="","",VLOOKUP(B153,'Measure&amp;Incentive Picklist'!E:J,2,FALSE))</f>
        <v/>
      </c>
      <c r="D153" s="69"/>
      <c r="E153" s="70"/>
      <c r="F153" s="84"/>
      <c r="G153" s="70"/>
      <c r="H153" s="70"/>
      <c r="I153" s="70"/>
      <c r="J153" s="220"/>
      <c r="M153" s="70"/>
      <c r="N153" s="70"/>
      <c r="O153" s="69"/>
      <c r="P153" s="65" t="e">
        <f>VLOOKUP(O153,'HVAC Picklist'!$A$2:$C$61,3,FALSE)</f>
        <v>#N/A</v>
      </c>
      <c r="Q153" s="65" t="e">
        <f>VLOOKUP(O153,'HVAC Picklist'!$A$2:$D$61,4,FALSE)</f>
        <v>#N/A</v>
      </c>
      <c r="R153" s="69"/>
      <c r="S153" s="83"/>
      <c r="X153" s="69"/>
      <c r="Y153" s="69"/>
      <c r="Z153" s="71"/>
      <c r="AA153" s="71"/>
      <c r="AB153" s="72" t="str">
        <f t="shared" si="13"/>
        <v/>
      </c>
      <c r="AC153" s="113" t="str">
        <f t="shared" si="12"/>
        <v/>
      </c>
      <c r="AD153" s="127"/>
      <c r="AE153" s="65">
        <f t="shared" si="14"/>
        <v>0</v>
      </c>
      <c r="AF153" s="65">
        <f t="shared" si="15"/>
        <v>0</v>
      </c>
      <c r="AI153" s="65">
        <f t="shared" si="16"/>
        <v>0</v>
      </c>
    </row>
    <row r="154" spans="1:35" x14ac:dyDescent="0.25">
      <c r="A154" s="66">
        <f t="shared" si="17"/>
        <v>147</v>
      </c>
      <c r="B154" s="69"/>
      <c r="C154" s="66" t="str">
        <f>IF(B154="","",VLOOKUP(B154,'Measure&amp;Incentive Picklist'!E:J,2,FALSE))</f>
        <v/>
      </c>
      <c r="D154" s="69"/>
      <c r="E154" s="70"/>
      <c r="F154" s="84"/>
      <c r="G154" s="70"/>
      <c r="H154" s="70"/>
      <c r="I154" s="70"/>
      <c r="J154" s="220"/>
      <c r="M154" s="70"/>
      <c r="N154" s="70"/>
      <c r="O154" s="69"/>
      <c r="P154" s="65" t="e">
        <f>VLOOKUP(O154,'HVAC Picklist'!$A$2:$C$61,3,FALSE)</f>
        <v>#N/A</v>
      </c>
      <c r="Q154" s="65" t="e">
        <f>VLOOKUP(O154,'HVAC Picklist'!$A$2:$D$61,4,FALSE)</f>
        <v>#N/A</v>
      </c>
      <c r="R154" s="69"/>
      <c r="S154" s="83"/>
      <c r="X154" s="69"/>
      <c r="Y154" s="69"/>
      <c r="Z154" s="71"/>
      <c r="AA154" s="71"/>
      <c r="AB154" s="72" t="str">
        <f t="shared" si="13"/>
        <v/>
      </c>
      <c r="AC154" s="113" t="str">
        <f t="shared" si="12"/>
        <v/>
      </c>
      <c r="AD154" s="127"/>
      <c r="AE154" s="65">
        <f t="shared" si="14"/>
        <v>0</v>
      </c>
      <c r="AF154" s="65">
        <f t="shared" si="15"/>
        <v>0</v>
      </c>
      <c r="AI154" s="65">
        <f t="shared" si="16"/>
        <v>0</v>
      </c>
    </row>
    <row r="155" spans="1:35" x14ac:dyDescent="0.25">
      <c r="A155" s="66">
        <f t="shared" si="17"/>
        <v>148</v>
      </c>
      <c r="B155" s="69"/>
      <c r="C155" s="66" t="str">
        <f>IF(B155="","",VLOOKUP(B155,'Measure&amp;Incentive Picklist'!E:J,2,FALSE))</f>
        <v/>
      </c>
      <c r="D155" s="69"/>
      <c r="E155" s="70"/>
      <c r="F155" s="84"/>
      <c r="G155" s="70"/>
      <c r="H155" s="70"/>
      <c r="I155" s="70"/>
      <c r="J155" s="220"/>
      <c r="M155" s="70"/>
      <c r="N155" s="70"/>
      <c r="O155" s="69"/>
      <c r="P155" s="65" t="e">
        <f>VLOOKUP(O155,'HVAC Picklist'!$A$2:$C$61,3,FALSE)</f>
        <v>#N/A</v>
      </c>
      <c r="Q155" s="65" t="e">
        <f>VLOOKUP(O155,'HVAC Picklist'!$A$2:$D$61,4,FALSE)</f>
        <v>#N/A</v>
      </c>
      <c r="R155" s="69"/>
      <c r="S155" s="83"/>
      <c r="X155" s="69"/>
      <c r="Y155" s="69"/>
      <c r="Z155" s="71"/>
      <c r="AA155" s="71"/>
      <c r="AB155" s="72" t="str">
        <f t="shared" si="13"/>
        <v/>
      </c>
      <c r="AC155" s="113" t="str">
        <f t="shared" si="12"/>
        <v/>
      </c>
      <c r="AD155" s="127"/>
      <c r="AE155" s="65">
        <f t="shared" si="14"/>
        <v>0</v>
      </c>
      <c r="AF155" s="65">
        <f t="shared" si="15"/>
        <v>0</v>
      </c>
      <c r="AI155" s="65">
        <f t="shared" si="16"/>
        <v>0</v>
      </c>
    </row>
    <row r="156" spans="1:35" x14ac:dyDescent="0.25">
      <c r="A156" s="66">
        <f t="shared" si="17"/>
        <v>149</v>
      </c>
      <c r="B156" s="69"/>
      <c r="C156" s="66" t="str">
        <f>IF(B156="","",VLOOKUP(B156,'Measure&amp;Incentive Picklist'!E:J,2,FALSE))</f>
        <v/>
      </c>
      <c r="D156" s="69"/>
      <c r="E156" s="70"/>
      <c r="F156" s="84"/>
      <c r="G156" s="70"/>
      <c r="H156" s="70"/>
      <c r="I156" s="70"/>
      <c r="J156" s="220"/>
      <c r="M156" s="70"/>
      <c r="N156" s="70"/>
      <c r="O156" s="69"/>
      <c r="P156" s="65" t="e">
        <f>VLOOKUP(O156,'HVAC Picklist'!$A$2:$C$61,3,FALSE)</f>
        <v>#N/A</v>
      </c>
      <c r="Q156" s="65" t="e">
        <f>VLOOKUP(O156,'HVAC Picklist'!$A$2:$D$61,4,FALSE)</f>
        <v>#N/A</v>
      </c>
      <c r="R156" s="69"/>
      <c r="S156" s="83"/>
      <c r="X156" s="69"/>
      <c r="Y156" s="69"/>
      <c r="Z156" s="71"/>
      <c r="AA156" s="71"/>
      <c r="AB156" s="72" t="str">
        <f t="shared" si="13"/>
        <v/>
      </c>
      <c r="AC156" s="113" t="str">
        <f t="shared" si="12"/>
        <v/>
      </c>
      <c r="AD156" s="127"/>
      <c r="AE156" s="65">
        <f t="shared" si="14"/>
        <v>0</v>
      </c>
      <c r="AF156" s="65">
        <f t="shared" si="15"/>
        <v>0</v>
      </c>
      <c r="AI156" s="65">
        <f t="shared" si="16"/>
        <v>0</v>
      </c>
    </row>
    <row r="157" spans="1:35" x14ac:dyDescent="0.25">
      <c r="A157" s="66">
        <f t="shared" si="17"/>
        <v>150</v>
      </c>
      <c r="B157" s="69"/>
      <c r="C157" s="66" t="str">
        <f>IF(B157="","",VLOOKUP(B157,'Measure&amp;Incentive Picklist'!E:J,2,FALSE))</f>
        <v/>
      </c>
      <c r="D157" s="69"/>
      <c r="E157" s="70"/>
      <c r="F157" s="84"/>
      <c r="G157" s="70"/>
      <c r="H157" s="70"/>
      <c r="I157" s="70"/>
      <c r="J157" s="220"/>
      <c r="M157" s="70"/>
      <c r="N157" s="70"/>
      <c r="O157" s="69"/>
      <c r="P157" s="65" t="e">
        <f>VLOOKUP(O157,'HVAC Picklist'!$A$2:$C$61,3,FALSE)</f>
        <v>#N/A</v>
      </c>
      <c r="Q157" s="65" t="e">
        <f>VLOOKUP(O157,'HVAC Picklist'!$A$2:$D$61,4,FALSE)</f>
        <v>#N/A</v>
      </c>
      <c r="R157" s="69"/>
      <c r="S157" s="83"/>
      <c r="X157" s="69"/>
      <c r="Y157" s="69"/>
      <c r="Z157" s="71"/>
      <c r="AA157" s="71"/>
      <c r="AB157" s="72" t="str">
        <f t="shared" si="13"/>
        <v/>
      </c>
      <c r="AC157" s="113" t="str">
        <f t="shared" si="12"/>
        <v/>
      </c>
      <c r="AD157" s="127"/>
      <c r="AE157" s="65">
        <f t="shared" si="14"/>
        <v>0</v>
      </c>
      <c r="AF157" s="65">
        <f t="shared" si="15"/>
        <v>0</v>
      </c>
      <c r="AI157" s="65">
        <f t="shared" si="16"/>
        <v>0</v>
      </c>
    </row>
    <row r="158" spans="1:35" x14ac:dyDescent="0.25">
      <c r="A158" s="66">
        <f t="shared" si="17"/>
        <v>151</v>
      </c>
      <c r="B158" s="69"/>
      <c r="C158" s="66" t="str">
        <f>IF(B158="","",VLOOKUP(B158,'Measure&amp;Incentive Picklist'!E:J,2,FALSE))</f>
        <v/>
      </c>
      <c r="D158" s="69"/>
      <c r="E158" s="70"/>
      <c r="F158" s="84"/>
      <c r="G158" s="70"/>
      <c r="H158" s="70"/>
      <c r="I158" s="70"/>
      <c r="J158" s="220"/>
      <c r="M158" s="70"/>
      <c r="N158" s="70"/>
      <c r="O158" s="69"/>
      <c r="P158" s="65" t="e">
        <f>VLOOKUP(O158,'HVAC Picklist'!$A$2:$C$61,3,FALSE)</f>
        <v>#N/A</v>
      </c>
      <c r="Q158" s="65" t="e">
        <f>VLOOKUP(O158,'HVAC Picklist'!$A$2:$D$61,4,FALSE)</f>
        <v>#N/A</v>
      </c>
      <c r="R158" s="69"/>
      <c r="S158" s="83"/>
      <c r="X158" s="69"/>
      <c r="Y158" s="69"/>
      <c r="Z158" s="71"/>
      <c r="AA158" s="71"/>
      <c r="AB158" s="72" t="str">
        <f t="shared" si="13"/>
        <v/>
      </c>
      <c r="AC158" s="113" t="str">
        <f t="shared" si="12"/>
        <v/>
      </c>
      <c r="AD158" s="127"/>
      <c r="AE158" s="65">
        <f t="shared" si="14"/>
        <v>0</v>
      </c>
      <c r="AF158" s="65">
        <f t="shared" si="15"/>
        <v>0</v>
      </c>
      <c r="AI158" s="65">
        <f t="shared" si="16"/>
        <v>0</v>
      </c>
    </row>
    <row r="159" spans="1:35" x14ac:dyDescent="0.25">
      <c r="A159" s="66">
        <f t="shared" si="17"/>
        <v>152</v>
      </c>
      <c r="B159" s="69"/>
      <c r="C159" s="66" t="str">
        <f>IF(B159="","",VLOOKUP(B159,'Measure&amp;Incentive Picklist'!E:J,2,FALSE))</f>
        <v/>
      </c>
      <c r="D159" s="69"/>
      <c r="E159" s="70"/>
      <c r="F159" s="84"/>
      <c r="G159" s="70"/>
      <c r="H159" s="70"/>
      <c r="I159" s="70"/>
      <c r="J159" s="220"/>
      <c r="M159" s="70"/>
      <c r="N159" s="70"/>
      <c r="O159" s="69"/>
      <c r="P159" s="65" t="e">
        <f>VLOOKUP(O159,'HVAC Picklist'!$A$2:$C$61,3,FALSE)</f>
        <v>#N/A</v>
      </c>
      <c r="Q159" s="65" t="e">
        <f>VLOOKUP(O159,'HVAC Picklist'!$A$2:$D$61,4,FALSE)</f>
        <v>#N/A</v>
      </c>
      <c r="R159" s="69"/>
      <c r="S159" s="83"/>
      <c r="X159" s="69"/>
      <c r="Y159" s="69"/>
      <c r="Z159" s="71"/>
      <c r="AA159" s="71"/>
      <c r="AB159" s="72" t="str">
        <f t="shared" si="13"/>
        <v/>
      </c>
      <c r="AC159" s="113" t="str">
        <f t="shared" si="12"/>
        <v/>
      </c>
      <c r="AD159" s="127"/>
      <c r="AE159" s="65">
        <f t="shared" si="14"/>
        <v>0</v>
      </c>
      <c r="AF159" s="65">
        <f t="shared" si="15"/>
        <v>0</v>
      </c>
      <c r="AI159" s="65">
        <f t="shared" si="16"/>
        <v>0</v>
      </c>
    </row>
    <row r="160" spans="1:35" x14ac:dyDescent="0.25">
      <c r="A160" s="66">
        <f t="shared" si="17"/>
        <v>153</v>
      </c>
      <c r="B160" s="69"/>
      <c r="C160" s="66" t="str">
        <f>IF(B160="","",VLOOKUP(B160,'Measure&amp;Incentive Picklist'!E:J,2,FALSE))</f>
        <v/>
      </c>
      <c r="D160" s="69"/>
      <c r="E160" s="70"/>
      <c r="F160" s="84"/>
      <c r="G160" s="70"/>
      <c r="H160" s="70"/>
      <c r="I160" s="70"/>
      <c r="J160" s="220"/>
      <c r="M160" s="70"/>
      <c r="N160" s="70"/>
      <c r="O160" s="69"/>
      <c r="P160" s="65" t="e">
        <f>VLOOKUP(O160,'HVAC Picklist'!$A$2:$C$61,3,FALSE)</f>
        <v>#N/A</v>
      </c>
      <c r="Q160" s="65" t="e">
        <f>VLOOKUP(O160,'HVAC Picklist'!$A$2:$D$61,4,FALSE)</f>
        <v>#N/A</v>
      </c>
      <c r="R160" s="69"/>
      <c r="S160" s="83"/>
      <c r="X160" s="69"/>
      <c r="Y160" s="69"/>
      <c r="Z160" s="71"/>
      <c r="AA160" s="71"/>
      <c r="AB160" s="72" t="str">
        <f t="shared" si="13"/>
        <v/>
      </c>
      <c r="AC160" s="113" t="str">
        <f t="shared" si="12"/>
        <v/>
      </c>
      <c r="AD160" s="127"/>
      <c r="AE160" s="65">
        <f t="shared" si="14"/>
        <v>0</v>
      </c>
      <c r="AF160" s="65">
        <f t="shared" si="15"/>
        <v>0</v>
      </c>
      <c r="AI160" s="65">
        <f t="shared" si="16"/>
        <v>0</v>
      </c>
    </row>
    <row r="161" spans="1:35" x14ac:dyDescent="0.25">
      <c r="A161" s="66">
        <f t="shared" si="17"/>
        <v>154</v>
      </c>
      <c r="B161" s="69"/>
      <c r="C161" s="66" t="str">
        <f>IF(B161="","",VLOOKUP(B161,'Measure&amp;Incentive Picklist'!E:J,2,FALSE))</f>
        <v/>
      </c>
      <c r="D161" s="69"/>
      <c r="E161" s="70"/>
      <c r="F161" s="84"/>
      <c r="G161" s="70"/>
      <c r="H161" s="70"/>
      <c r="I161" s="70"/>
      <c r="J161" s="220"/>
      <c r="M161" s="70"/>
      <c r="N161" s="70"/>
      <c r="O161" s="69"/>
      <c r="P161" s="65" t="e">
        <f>VLOOKUP(O161,'HVAC Picklist'!$A$2:$C$61,3,FALSE)</f>
        <v>#N/A</v>
      </c>
      <c r="Q161" s="65" t="e">
        <f>VLOOKUP(O161,'HVAC Picklist'!$A$2:$D$61,4,FALSE)</f>
        <v>#N/A</v>
      </c>
      <c r="R161" s="69"/>
      <c r="S161" s="83"/>
      <c r="X161" s="69"/>
      <c r="Y161" s="69"/>
      <c r="Z161" s="71"/>
      <c r="AA161" s="71"/>
      <c r="AB161" s="72" t="str">
        <f t="shared" si="13"/>
        <v/>
      </c>
      <c r="AC161" s="113" t="str">
        <f t="shared" si="12"/>
        <v/>
      </c>
      <c r="AD161" s="127"/>
      <c r="AE161" s="65">
        <f t="shared" si="14"/>
        <v>0</v>
      </c>
      <c r="AF161" s="65">
        <f t="shared" si="15"/>
        <v>0</v>
      </c>
      <c r="AI161" s="65">
        <f t="shared" si="16"/>
        <v>0</v>
      </c>
    </row>
    <row r="162" spans="1:35" x14ac:dyDescent="0.25">
      <c r="A162" s="66">
        <f t="shared" si="17"/>
        <v>155</v>
      </c>
      <c r="B162" s="69"/>
      <c r="C162" s="66" t="str">
        <f>IF(B162="","",VLOOKUP(B162,'Measure&amp;Incentive Picklist'!E:J,2,FALSE))</f>
        <v/>
      </c>
      <c r="D162" s="69"/>
      <c r="E162" s="70"/>
      <c r="F162" s="84"/>
      <c r="G162" s="70"/>
      <c r="H162" s="70"/>
      <c r="I162" s="70"/>
      <c r="J162" s="220"/>
      <c r="M162" s="70"/>
      <c r="N162" s="70"/>
      <c r="O162" s="69"/>
      <c r="P162" s="65" t="e">
        <f>VLOOKUP(O162,'HVAC Picklist'!$A$2:$C$61,3,FALSE)</f>
        <v>#N/A</v>
      </c>
      <c r="Q162" s="65" t="e">
        <f>VLOOKUP(O162,'HVAC Picklist'!$A$2:$D$61,4,FALSE)</f>
        <v>#N/A</v>
      </c>
      <c r="R162" s="69"/>
      <c r="S162" s="83"/>
      <c r="X162" s="69"/>
      <c r="Y162" s="69"/>
      <c r="Z162" s="71"/>
      <c r="AA162" s="71"/>
      <c r="AB162" s="72" t="str">
        <f t="shared" si="13"/>
        <v/>
      </c>
      <c r="AC162" s="113" t="str">
        <f t="shared" si="12"/>
        <v/>
      </c>
      <c r="AD162" s="127"/>
      <c r="AE162" s="65">
        <f t="shared" si="14"/>
        <v>0</v>
      </c>
      <c r="AF162" s="65">
        <f t="shared" si="15"/>
        <v>0</v>
      </c>
      <c r="AI162" s="65">
        <f t="shared" si="16"/>
        <v>0</v>
      </c>
    </row>
    <row r="163" spans="1:35" x14ac:dyDescent="0.25">
      <c r="A163" s="66">
        <f t="shared" si="17"/>
        <v>156</v>
      </c>
      <c r="B163" s="69"/>
      <c r="C163" s="66" t="str">
        <f>IF(B163="","",VLOOKUP(B163,'Measure&amp;Incentive Picklist'!E:J,2,FALSE))</f>
        <v/>
      </c>
      <c r="D163" s="69"/>
      <c r="E163" s="70"/>
      <c r="F163" s="84"/>
      <c r="G163" s="70"/>
      <c r="H163" s="70"/>
      <c r="I163" s="70"/>
      <c r="J163" s="220"/>
      <c r="M163" s="70"/>
      <c r="N163" s="70"/>
      <c r="O163" s="69"/>
      <c r="P163" s="65" t="e">
        <f>VLOOKUP(O163,'HVAC Picklist'!$A$2:$C$61,3,FALSE)</f>
        <v>#N/A</v>
      </c>
      <c r="Q163" s="65" t="e">
        <f>VLOOKUP(O163,'HVAC Picklist'!$A$2:$D$61,4,FALSE)</f>
        <v>#N/A</v>
      </c>
      <c r="R163" s="69"/>
      <c r="S163" s="83"/>
      <c r="X163" s="69"/>
      <c r="Y163" s="69"/>
      <c r="Z163" s="71"/>
      <c r="AA163" s="71"/>
      <c r="AB163" s="72" t="str">
        <f t="shared" si="13"/>
        <v/>
      </c>
      <c r="AC163" s="113" t="str">
        <f t="shared" si="12"/>
        <v/>
      </c>
      <c r="AD163" s="127"/>
      <c r="AE163" s="65">
        <f t="shared" si="14"/>
        <v>0</v>
      </c>
      <c r="AF163" s="65">
        <f t="shared" si="15"/>
        <v>0</v>
      </c>
      <c r="AI163" s="65">
        <f t="shared" si="16"/>
        <v>0</v>
      </c>
    </row>
    <row r="164" spans="1:35" x14ac:dyDescent="0.25">
      <c r="A164" s="66">
        <f t="shared" si="17"/>
        <v>157</v>
      </c>
      <c r="B164" s="69"/>
      <c r="C164" s="66" t="str">
        <f>IF(B164="","",VLOOKUP(B164,'Measure&amp;Incentive Picklist'!E:J,2,FALSE))</f>
        <v/>
      </c>
      <c r="D164" s="69"/>
      <c r="E164" s="70"/>
      <c r="F164" s="84"/>
      <c r="G164" s="70"/>
      <c r="H164" s="70"/>
      <c r="I164" s="70"/>
      <c r="J164" s="220"/>
      <c r="M164" s="70"/>
      <c r="N164" s="70"/>
      <c r="O164" s="69"/>
      <c r="P164" s="65" t="e">
        <f>VLOOKUP(O164,'HVAC Picklist'!$A$2:$C$61,3,FALSE)</f>
        <v>#N/A</v>
      </c>
      <c r="Q164" s="65" t="e">
        <f>VLOOKUP(O164,'HVAC Picklist'!$A$2:$D$61,4,FALSE)</f>
        <v>#N/A</v>
      </c>
      <c r="R164" s="69"/>
      <c r="S164" s="83"/>
      <c r="X164" s="69"/>
      <c r="Y164" s="69"/>
      <c r="Z164" s="71"/>
      <c r="AA164" s="71"/>
      <c r="AB164" s="72" t="str">
        <f t="shared" si="13"/>
        <v/>
      </c>
      <c r="AC164" s="113" t="str">
        <f t="shared" si="12"/>
        <v/>
      </c>
      <c r="AD164" s="127"/>
      <c r="AE164" s="65">
        <f t="shared" si="14"/>
        <v>0</v>
      </c>
      <c r="AF164" s="65">
        <f t="shared" si="15"/>
        <v>0</v>
      </c>
      <c r="AI164" s="65">
        <f t="shared" si="16"/>
        <v>0</v>
      </c>
    </row>
    <row r="165" spans="1:35" x14ac:dyDescent="0.25">
      <c r="A165" s="66">
        <f t="shared" si="17"/>
        <v>158</v>
      </c>
      <c r="B165" s="69"/>
      <c r="C165" s="66" t="str">
        <f>IF(B165="","",VLOOKUP(B165,'Measure&amp;Incentive Picklist'!E:J,2,FALSE))</f>
        <v/>
      </c>
      <c r="D165" s="69"/>
      <c r="E165" s="70"/>
      <c r="F165" s="84"/>
      <c r="G165" s="70"/>
      <c r="H165" s="70"/>
      <c r="I165" s="70"/>
      <c r="J165" s="220"/>
      <c r="M165" s="70"/>
      <c r="N165" s="70"/>
      <c r="O165" s="69"/>
      <c r="P165" s="65" t="e">
        <f>VLOOKUP(O165,'HVAC Picklist'!$A$2:$C$61,3,FALSE)</f>
        <v>#N/A</v>
      </c>
      <c r="Q165" s="65" t="e">
        <f>VLOOKUP(O165,'HVAC Picklist'!$A$2:$D$61,4,FALSE)</f>
        <v>#N/A</v>
      </c>
      <c r="R165" s="69"/>
      <c r="S165" s="83"/>
      <c r="X165" s="69"/>
      <c r="Y165" s="69"/>
      <c r="Z165" s="71"/>
      <c r="AA165" s="71"/>
      <c r="AB165" s="72" t="str">
        <f t="shared" si="13"/>
        <v/>
      </c>
      <c r="AC165" s="113" t="str">
        <f t="shared" si="12"/>
        <v/>
      </c>
      <c r="AD165" s="127"/>
      <c r="AE165" s="65">
        <f t="shared" si="14"/>
        <v>0</v>
      </c>
      <c r="AF165" s="65">
        <f t="shared" si="15"/>
        <v>0</v>
      </c>
      <c r="AI165" s="65">
        <f t="shared" si="16"/>
        <v>0</v>
      </c>
    </row>
    <row r="166" spans="1:35" x14ac:dyDescent="0.25">
      <c r="A166" s="66">
        <f t="shared" si="17"/>
        <v>159</v>
      </c>
      <c r="B166" s="69"/>
      <c r="C166" s="66" t="str">
        <f>IF(B166="","",VLOOKUP(B166,'Measure&amp;Incentive Picklist'!E:J,2,FALSE))</f>
        <v/>
      </c>
      <c r="D166" s="69"/>
      <c r="E166" s="70"/>
      <c r="F166" s="84"/>
      <c r="G166" s="70"/>
      <c r="H166" s="70"/>
      <c r="I166" s="70"/>
      <c r="J166" s="220"/>
      <c r="M166" s="70"/>
      <c r="N166" s="70"/>
      <c r="O166" s="69"/>
      <c r="P166" s="65" t="e">
        <f>VLOOKUP(O166,'HVAC Picklist'!$A$2:$C$61,3,FALSE)</f>
        <v>#N/A</v>
      </c>
      <c r="Q166" s="65" t="e">
        <f>VLOOKUP(O166,'HVAC Picklist'!$A$2:$D$61,4,FALSE)</f>
        <v>#N/A</v>
      </c>
      <c r="R166" s="69"/>
      <c r="S166" s="83"/>
      <c r="X166" s="69"/>
      <c r="Y166" s="69"/>
      <c r="Z166" s="71"/>
      <c r="AA166" s="71"/>
      <c r="AB166" s="72" t="str">
        <f t="shared" si="13"/>
        <v/>
      </c>
      <c r="AC166" s="113" t="str">
        <f t="shared" si="12"/>
        <v/>
      </c>
      <c r="AD166" s="127"/>
      <c r="AE166" s="65">
        <f t="shared" si="14"/>
        <v>0</v>
      </c>
      <c r="AF166" s="65">
        <f t="shared" si="15"/>
        <v>0</v>
      </c>
      <c r="AI166" s="65">
        <f t="shared" si="16"/>
        <v>0</v>
      </c>
    </row>
    <row r="167" spans="1:35" x14ac:dyDescent="0.25">
      <c r="A167" s="66">
        <f t="shared" si="17"/>
        <v>160</v>
      </c>
      <c r="B167" s="69"/>
      <c r="C167" s="66" t="str">
        <f>IF(B167="","",VLOOKUP(B167,'Measure&amp;Incentive Picklist'!E:J,2,FALSE))</f>
        <v/>
      </c>
      <c r="D167" s="69"/>
      <c r="E167" s="70"/>
      <c r="F167" s="84"/>
      <c r="G167" s="70"/>
      <c r="H167" s="70"/>
      <c r="I167" s="70"/>
      <c r="J167" s="220"/>
      <c r="M167" s="70"/>
      <c r="N167" s="70"/>
      <c r="O167" s="69"/>
      <c r="P167" s="65" t="e">
        <f>VLOOKUP(O167,'HVAC Picklist'!$A$2:$C$61,3,FALSE)</f>
        <v>#N/A</v>
      </c>
      <c r="Q167" s="65" t="e">
        <f>VLOOKUP(O167,'HVAC Picklist'!$A$2:$D$61,4,FALSE)</f>
        <v>#N/A</v>
      </c>
      <c r="R167" s="69"/>
      <c r="S167" s="83"/>
      <c r="X167" s="69"/>
      <c r="Y167" s="69"/>
      <c r="Z167" s="71"/>
      <c r="AA167" s="71"/>
      <c r="AB167" s="72" t="str">
        <f t="shared" si="13"/>
        <v/>
      </c>
      <c r="AC167" s="113" t="str">
        <f t="shared" si="12"/>
        <v/>
      </c>
      <c r="AD167" s="127"/>
      <c r="AE167" s="65">
        <f t="shared" si="14"/>
        <v>0</v>
      </c>
      <c r="AF167" s="65">
        <f t="shared" si="15"/>
        <v>0</v>
      </c>
      <c r="AI167" s="65">
        <f t="shared" si="16"/>
        <v>0</v>
      </c>
    </row>
    <row r="168" spans="1:35" x14ac:dyDescent="0.25">
      <c r="A168" s="66">
        <f t="shared" si="17"/>
        <v>161</v>
      </c>
      <c r="B168" s="69"/>
      <c r="C168" s="66" t="str">
        <f>IF(B168="","",VLOOKUP(B168,'Measure&amp;Incentive Picklist'!E:J,2,FALSE))</f>
        <v/>
      </c>
      <c r="D168" s="69"/>
      <c r="E168" s="70"/>
      <c r="F168" s="84"/>
      <c r="G168" s="70"/>
      <c r="H168" s="70"/>
      <c r="I168" s="70"/>
      <c r="J168" s="220"/>
      <c r="M168" s="70"/>
      <c r="N168" s="70"/>
      <c r="O168" s="69"/>
      <c r="P168" s="65" t="e">
        <f>VLOOKUP(O168,'HVAC Picklist'!$A$2:$C$61,3,FALSE)</f>
        <v>#N/A</v>
      </c>
      <c r="Q168" s="65" t="e">
        <f>VLOOKUP(O168,'HVAC Picklist'!$A$2:$D$61,4,FALSE)</f>
        <v>#N/A</v>
      </c>
      <c r="R168" s="69"/>
      <c r="S168" s="83"/>
      <c r="X168" s="69"/>
      <c r="Y168" s="69"/>
      <c r="Z168" s="71"/>
      <c r="AA168" s="71"/>
      <c r="AB168" s="72" t="str">
        <f t="shared" si="13"/>
        <v/>
      </c>
      <c r="AC168" s="113" t="str">
        <f t="shared" si="12"/>
        <v/>
      </c>
      <c r="AD168" s="127"/>
      <c r="AE168" s="65">
        <f t="shared" si="14"/>
        <v>0</v>
      </c>
      <c r="AF168" s="65">
        <f t="shared" si="15"/>
        <v>0</v>
      </c>
      <c r="AI168" s="65">
        <f t="shared" si="16"/>
        <v>0</v>
      </c>
    </row>
    <row r="169" spans="1:35" x14ac:dyDescent="0.25">
      <c r="A169" s="66">
        <f t="shared" si="17"/>
        <v>162</v>
      </c>
      <c r="B169" s="69"/>
      <c r="C169" s="66" t="str">
        <f>IF(B169="","",VLOOKUP(B169,'Measure&amp;Incentive Picklist'!E:J,2,FALSE))</f>
        <v/>
      </c>
      <c r="D169" s="69"/>
      <c r="E169" s="70"/>
      <c r="F169" s="84"/>
      <c r="G169" s="70"/>
      <c r="H169" s="70"/>
      <c r="I169" s="70"/>
      <c r="J169" s="220"/>
      <c r="M169" s="70"/>
      <c r="N169" s="70"/>
      <c r="O169" s="69"/>
      <c r="P169" s="65" t="e">
        <f>VLOOKUP(O169,'HVAC Picklist'!$A$2:$C$61,3,FALSE)</f>
        <v>#N/A</v>
      </c>
      <c r="Q169" s="65" t="e">
        <f>VLOOKUP(O169,'HVAC Picklist'!$A$2:$D$61,4,FALSE)</f>
        <v>#N/A</v>
      </c>
      <c r="R169" s="69"/>
      <c r="S169" s="83"/>
      <c r="X169" s="69"/>
      <c r="Y169" s="69"/>
      <c r="Z169" s="71"/>
      <c r="AA169" s="71"/>
      <c r="AB169" s="72" t="str">
        <f t="shared" si="13"/>
        <v/>
      </c>
      <c r="AC169" s="113" t="str">
        <f t="shared" si="12"/>
        <v/>
      </c>
      <c r="AD169" s="127"/>
      <c r="AE169" s="65">
        <f t="shared" si="14"/>
        <v>0</v>
      </c>
      <c r="AF169" s="65">
        <f t="shared" si="15"/>
        <v>0</v>
      </c>
      <c r="AI169" s="65">
        <f t="shared" si="16"/>
        <v>0</v>
      </c>
    </row>
    <row r="170" spans="1:35" x14ac:dyDescent="0.25">
      <c r="A170" s="66">
        <f t="shared" si="17"/>
        <v>163</v>
      </c>
      <c r="B170" s="69"/>
      <c r="C170" s="66" t="str">
        <f>IF(B170="","",VLOOKUP(B170,'Measure&amp;Incentive Picklist'!E:J,2,FALSE))</f>
        <v/>
      </c>
      <c r="D170" s="69"/>
      <c r="E170" s="70"/>
      <c r="F170" s="84"/>
      <c r="G170" s="70"/>
      <c r="H170" s="70"/>
      <c r="I170" s="70"/>
      <c r="J170" s="220"/>
      <c r="M170" s="70"/>
      <c r="N170" s="70"/>
      <c r="O170" s="69"/>
      <c r="P170" s="65" t="e">
        <f>VLOOKUP(O170,'HVAC Picklist'!$A$2:$C$61,3,FALSE)</f>
        <v>#N/A</v>
      </c>
      <c r="Q170" s="65" t="e">
        <f>VLOOKUP(O170,'HVAC Picklist'!$A$2:$D$61,4,FALSE)</f>
        <v>#N/A</v>
      </c>
      <c r="R170" s="69"/>
      <c r="S170" s="83"/>
      <c r="X170" s="69"/>
      <c r="Y170" s="69"/>
      <c r="Z170" s="71"/>
      <c r="AA170" s="71"/>
      <c r="AB170" s="72" t="str">
        <f t="shared" si="13"/>
        <v/>
      </c>
      <c r="AC170" s="113" t="str">
        <f t="shared" si="12"/>
        <v/>
      </c>
      <c r="AD170" s="127"/>
      <c r="AE170" s="65">
        <f t="shared" si="14"/>
        <v>0</v>
      </c>
      <c r="AF170" s="65">
        <f t="shared" si="15"/>
        <v>0</v>
      </c>
      <c r="AI170" s="65">
        <f t="shared" si="16"/>
        <v>0</v>
      </c>
    </row>
    <row r="171" spans="1:35" x14ac:dyDescent="0.25">
      <c r="A171" s="66">
        <f t="shared" si="17"/>
        <v>164</v>
      </c>
      <c r="B171" s="69"/>
      <c r="C171" s="66" t="str">
        <f>IF(B171="","",VLOOKUP(B171,'Measure&amp;Incentive Picklist'!E:J,2,FALSE))</f>
        <v/>
      </c>
      <c r="D171" s="69"/>
      <c r="E171" s="70"/>
      <c r="F171" s="84"/>
      <c r="G171" s="70"/>
      <c r="H171" s="70"/>
      <c r="I171" s="70"/>
      <c r="J171" s="220"/>
      <c r="M171" s="70"/>
      <c r="N171" s="70"/>
      <c r="O171" s="69"/>
      <c r="P171" s="65" t="e">
        <f>VLOOKUP(O171,'HVAC Picklist'!$A$2:$C$61,3,FALSE)</f>
        <v>#N/A</v>
      </c>
      <c r="Q171" s="65" t="e">
        <f>VLOOKUP(O171,'HVAC Picklist'!$A$2:$D$61,4,FALSE)</f>
        <v>#N/A</v>
      </c>
      <c r="R171" s="69"/>
      <c r="S171" s="83"/>
      <c r="X171" s="69"/>
      <c r="Y171" s="69"/>
      <c r="Z171" s="71"/>
      <c r="AA171" s="71"/>
      <c r="AB171" s="72" t="str">
        <f t="shared" si="13"/>
        <v/>
      </c>
      <c r="AC171" s="113" t="str">
        <f t="shared" si="12"/>
        <v/>
      </c>
      <c r="AD171" s="127"/>
      <c r="AE171" s="65">
        <f t="shared" si="14"/>
        <v>0</v>
      </c>
      <c r="AF171" s="65">
        <f t="shared" si="15"/>
        <v>0</v>
      </c>
      <c r="AI171" s="65">
        <f t="shared" si="16"/>
        <v>0</v>
      </c>
    </row>
    <row r="172" spans="1:35" x14ac:dyDescent="0.25">
      <c r="A172" s="66">
        <f t="shared" si="17"/>
        <v>165</v>
      </c>
      <c r="B172" s="69"/>
      <c r="C172" s="66" t="str">
        <f>IF(B172="","",VLOOKUP(B172,'Measure&amp;Incentive Picklist'!E:J,2,FALSE))</f>
        <v/>
      </c>
      <c r="D172" s="69"/>
      <c r="E172" s="70"/>
      <c r="F172" s="84"/>
      <c r="G172" s="70"/>
      <c r="H172" s="70"/>
      <c r="I172" s="70"/>
      <c r="J172" s="220"/>
      <c r="M172" s="70"/>
      <c r="N172" s="70"/>
      <c r="O172" s="69"/>
      <c r="P172" s="65" t="e">
        <f>VLOOKUP(O172,'HVAC Picklist'!$A$2:$C$61,3,FALSE)</f>
        <v>#N/A</v>
      </c>
      <c r="Q172" s="65" t="e">
        <f>VLOOKUP(O172,'HVAC Picklist'!$A$2:$D$61,4,FALSE)</f>
        <v>#N/A</v>
      </c>
      <c r="R172" s="69"/>
      <c r="S172" s="83"/>
      <c r="X172" s="69"/>
      <c r="Y172" s="69"/>
      <c r="Z172" s="71"/>
      <c r="AA172" s="71"/>
      <c r="AB172" s="72" t="str">
        <f t="shared" si="13"/>
        <v/>
      </c>
      <c r="AC172" s="113" t="str">
        <f t="shared" si="12"/>
        <v/>
      </c>
      <c r="AD172" s="127"/>
      <c r="AE172" s="65">
        <f t="shared" si="14"/>
        <v>0</v>
      </c>
      <c r="AF172" s="65">
        <f t="shared" si="15"/>
        <v>0</v>
      </c>
      <c r="AI172" s="65">
        <f t="shared" si="16"/>
        <v>0</v>
      </c>
    </row>
    <row r="173" spans="1:35" x14ac:dyDescent="0.25">
      <c r="A173" s="66">
        <f t="shared" si="17"/>
        <v>166</v>
      </c>
      <c r="B173" s="69"/>
      <c r="C173" s="66" t="str">
        <f>IF(B173="","",VLOOKUP(B173,'Measure&amp;Incentive Picklist'!E:J,2,FALSE))</f>
        <v/>
      </c>
      <c r="D173" s="69"/>
      <c r="E173" s="70"/>
      <c r="F173" s="84"/>
      <c r="G173" s="70"/>
      <c r="H173" s="70"/>
      <c r="I173" s="70"/>
      <c r="J173" s="220"/>
      <c r="M173" s="70"/>
      <c r="N173" s="70"/>
      <c r="O173" s="69"/>
      <c r="P173" s="65" t="e">
        <f>VLOOKUP(O173,'HVAC Picklist'!$A$2:$C$61,3,FALSE)</f>
        <v>#N/A</v>
      </c>
      <c r="Q173" s="65" t="e">
        <f>VLOOKUP(O173,'HVAC Picklist'!$A$2:$D$61,4,FALSE)</f>
        <v>#N/A</v>
      </c>
      <c r="R173" s="69"/>
      <c r="S173" s="83"/>
      <c r="X173" s="69"/>
      <c r="Y173" s="69"/>
      <c r="Z173" s="71"/>
      <c r="AA173" s="71"/>
      <c r="AB173" s="72" t="str">
        <f t="shared" si="13"/>
        <v/>
      </c>
      <c r="AC173" s="113" t="str">
        <f t="shared" si="12"/>
        <v/>
      </c>
      <c r="AD173" s="127"/>
      <c r="AE173" s="65">
        <f t="shared" si="14"/>
        <v>0</v>
      </c>
      <c r="AF173" s="65">
        <f t="shared" si="15"/>
        <v>0</v>
      </c>
      <c r="AI173" s="65">
        <f t="shared" si="16"/>
        <v>0</v>
      </c>
    </row>
    <row r="174" spans="1:35" x14ac:dyDescent="0.25">
      <c r="A174" s="66">
        <f t="shared" si="17"/>
        <v>167</v>
      </c>
      <c r="B174" s="69"/>
      <c r="C174" s="66" t="str">
        <f>IF(B174="","",VLOOKUP(B174,'Measure&amp;Incentive Picklist'!E:J,2,FALSE))</f>
        <v/>
      </c>
      <c r="D174" s="69"/>
      <c r="E174" s="70"/>
      <c r="F174" s="84"/>
      <c r="G174" s="70"/>
      <c r="H174" s="70"/>
      <c r="I174" s="70"/>
      <c r="J174" s="220"/>
      <c r="M174" s="70"/>
      <c r="N174" s="70"/>
      <c r="O174" s="69"/>
      <c r="P174" s="65" t="e">
        <f>VLOOKUP(O174,'HVAC Picklist'!$A$2:$C$61,3,FALSE)</f>
        <v>#N/A</v>
      </c>
      <c r="Q174" s="65" t="e">
        <f>VLOOKUP(O174,'HVAC Picklist'!$A$2:$D$61,4,FALSE)</f>
        <v>#N/A</v>
      </c>
      <c r="R174" s="69"/>
      <c r="S174" s="83"/>
      <c r="X174" s="69"/>
      <c r="Y174" s="69"/>
      <c r="Z174" s="71"/>
      <c r="AA174" s="71"/>
      <c r="AB174" s="72" t="str">
        <f t="shared" si="13"/>
        <v/>
      </c>
      <c r="AC174" s="113" t="str">
        <f t="shared" si="12"/>
        <v/>
      </c>
      <c r="AD174" s="127"/>
      <c r="AE174" s="65">
        <f t="shared" si="14"/>
        <v>0</v>
      </c>
      <c r="AF174" s="65">
        <f t="shared" si="15"/>
        <v>0</v>
      </c>
      <c r="AI174" s="65">
        <f t="shared" si="16"/>
        <v>0</v>
      </c>
    </row>
    <row r="175" spans="1:35" x14ac:dyDescent="0.25">
      <c r="A175" s="66">
        <f t="shared" si="17"/>
        <v>168</v>
      </c>
      <c r="B175" s="69"/>
      <c r="C175" s="66" t="str">
        <f>IF(B175="","",VLOOKUP(B175,'Measure&amp;Incentive Picklist'!E:J,2,FALSE))</f>
        <v/>
      </c>
      <c r="D175" s="69"/>
      <c r="E175" s="70"/>
      <c r="F175" s="84"/>
      <c r="G175" s="70"/>
      <c r="H175" s="70"/>
      <c r="I175" s="70"/>
      <c r="J175" s="220"/>
      <c r="M175" s="70"/>
      <c r="N175" s="70"/>
      <c r="O175" s="69"/>
      <c r="P175" s="65" t="e">
        <f>VLOOKUP(O175,'HVAC Picklist'!$A$2:$C$61,3,FALSE)</f>
        <v>#N/A</v>
      </c>
      <c r="Q175" s="65" t="e">
        <f>VLOOKUP(O175,'HVAC Picklist'!$A$2:$D$61,4,FALSE)</f>
        <v>#N/A</v>
      </c>
      <c r="R175" s="69"/>
      <c r="S175" s="83"/>
      <c r="X175" s="69"/>
      <c r="Y175" s="69"/>
      <c r="Z175" s="71"/>
      <c r="AA175" s="71"/>
      <c r="AB175" s="72" t="str">
        <f t="shared" si="13"/>
        <v/>
      </c>
      <c r="AC175" s="113" t="str">
        <f t="shared" si="12"/>
        <v/>
      </c>
      <c r="AD175" s="127"/>
      <c r="AE175" s="65">
        <f t="shared" si="14"/>
        <v>0</v>
      </c>
      <c r="AF175" s="65">
        <f t="shared" si="15"/>
        <v>0</v>
      </c>
      <c r="AI175" s="65">
        <f t="shared" si="16"/>
        <v>0</v>
      </c>
    </row>
    <row r="176" spans="1:35" x14ac:dyDescent="0.25">
      <c r="A176" s="66">
        <f t="shared" si="17"/>
        <v>169</v>
      </c>
      <c r="B176" s="69"/>
      <c r="C176" s="66" t="str">
        <f>IF(B176="","",VLOOKUP(B176,'Measure&amp;Incentive Picklist'!E:J,2,FALSE))</f>
        <v/>
      </c>
      <c r="D176" s="69"/>
      <c r="E176" s="70"/>
      <c r="F176" s="84"/>
      <c r="G176" s="70"/>
      <c r="H176" s="70"/>
      <c r="I176" s="70"/>
      <c r="J176" s="220"/>
      <c r="M176" s="70"/>
      <c r="N176" s="70"/>
      <c r="O176" s="69"/>
      <c r="P176" s="65" t="e">
        <f>VLOOKUP(O176,'HVAC Picklist'!$A$2:$C$61,3,FALSE)</f>
        <v>#N/A</v>
      </c>
      <c r="Q176" s="65" t="e">
        <f>VLOOKUP(O176,'HVAC Picklist'!$A$2:$D$61,4,FALSE)</f>
        <v>#N/A</v>
      </c>
      <c r="R176" s="69"/>
      <c r="S176" s="83"/>
      <c r="X176" s="69"/>
      <c r="Y176" s="69"/>
      <c r="Z176" s="71"/>
      <c r="AA176" s="71"/>
      <c r="AB176" s="72" t="str">
        <f t="shared" si="13"/>
        <v/>
      </c>
      <c r="AC176" s="113" t="str">
        <f t="shared" si="12"/>
        <v/>
      </c>
      <c r="AD176" s="127"/>
      <c r="AE176" s="65">
        <f t="shared" si="14"/>
        <v>0</v>
      </c>
      <c r="AF176" s="65">
        <f t="shared" si="15"/>
        <v>0</v>
      </c>
      <c r="AI176" s="65">
        <f t="shared" si="16"/>
        <v>0</v>
      </c>
    </row>
    <row r="177" spans="1:35" x14ac:dyDescent="0.25">
      <c r="A177" s="66">
        <f t="shared" si="17"/>
        <v>170</v>
      </c>
      <c r="B177" s="69"/>
      <c r="C177" s="66" t="str">
        <f>IF(B177="","",VLOOKUP(B177,'Measure&amp;Incentive Picklist'!E:J,2,FALSE))</f>
        <v/>
      </c>
      <c r="D177" s="69"/>
      <c r="E177" s="70"/>
      <c r="F177" s="84"/>
      <c r="G177" s="70"/>
      <c r="H177" s="70"/>
      <c r="I177" s="70"/>
      <c r="J177" s="220"/>
      <c r="M177" s="70"/>
      <c r="N177" s="70"/>
      <c r="O177" s="69"/>
      <c r="P177" s="65" t="e">
        <f>VLOOKUP(O177,'HVAC Picklist'!$A$2:$C$61,3,FALSE)</f>
        <v>#N/A</v>
      </c>
      <c r="Q177" s="65" t="e">
        <f>VLOOKUP(O177,'HVAC Picklist'!$A$2:$D$61,4,FALSE)</f>
        <v>#N/A</v>
      </c>
      <c r="R177" s="69"/>
      <c r="S177" s="83"/>
      <c r="X177" s="69"/>
      <c r="Y177" s="69"/>
      <c r="Z177" s="71"/>
      <c r="AA177" s="71"/>
      <c r="AB177" s="72" t="str">
        <f t="shared" si="13"/>
        <v/>
      </c>
      <c r="AC177" s="113" t="str">
        <f t="shared" si="12"/>
        <v/>
      </c>
      <c r="AD177" s="127"/>
      <c r="AE177" s="65">
        <f t="shared" si="14"/>
        <v>0</v>
      </c>
      <c r="AF177" s="65">
        <f t="shared" si="15"/>
        <v>0</v>
      </c>
      <c r="AI177" s="65">
        <f t="shared" si="16"/>
        <v>0</v>
      </c>
    </row>
    <row r="178" spans="1:35" x14ac:dyDescent="0.25">
      <c r="A178" s="66">
        <f t="shared" si="17"/>
        <v>171</v>
      </c>
      <c r="B178" s="69"/>
      <c r="C178" s="66" t="str">
        <f>IF(B178="","",VLOOKUP(B178,'Measure&amp;Incentive Picklist'!E:J,2,FALSE))</f>
        <v/>
      </c>
      <c r="D178" s="69"/>
      <c r="E178" s="70"/>
      <c r="F178" s="84"/>
      <c r="G178" s="70"/>
      <c r="H178" s="70"/>
      <c r="I178" s="70"/>
      <c r="J178" s="220"/>
      <c r="M178" s="70"/>
      <c r="N178" s="70"/>
      <c r="O178" s="69"/>
      <c r="P178" s="65" t="e">
        <f>VLOOKUP(O178,'HVAC Picklist'!$A$2:$C$61,3,FALSE)</f>
        <v>#N/A</v>
      </c>
      <c r="Q178" s="65" t="e">
        <f>VLOOKUP(O178,'HVAC Picklist'!$A$2:$D$61,4,FALSE)</f>
        <v>#N/A</v>
      </c>
      <c r="R178" s="69"/>
      <c r="S178" s="83"/>
      <c r="X178" s="69"/>
      <c r="Y178" s="69"/>
      <c r="Z178" s="71"/>
      <c r="AA178" s="71"/>
      <c r="AB178" s="72" t="str">
        <f t="shared" si="13"/>
        <v/>
      </c>
      <c r="AC178" s="113" t="str">
        <f t="shared" si="12"/>
        <v/>
      </c>
      <c r="AD178" s="127"/>
      <c r="AE178" s="65">
        <f t="shared" si="14"/>
        <v>0</v>
      </c>
      <c r="AF178" s="65">
        <f t="shared" si="15"/>
        <v>0</v>
      </c>
      <c r="AI178" s="65">
        <f t="shared" si="16"/>
        <v>0</v>
      </c>
    </row>
    <row r="179" spans="1:35" x14ac:dyDescent="0.25">
      <c r="A179" s="66">
        <f t="shared" si="17"/>
        <v>172</v>
      </c>
      <c r="B179" s="69"/>
      <c r="C179" s="66" t="str">
        <f>IF(B179="","",VLOOKUP(B179,'Measure&amp;Incentive Picklist'!E:J,2,FALSE))</f>
        <v/>
      </c>
      <c r="D179" s="69"/>
      <c r="E179" s="70"/>
      <c r="F179" s="84"/>
      <c r="G179" s="70"/>
      <c r="H179" s="70"/>
      <c r="I179" s="70"/>
      <c r="J179" s="220"/>
      <c r="M179" s="70"/>
      <c r="N179" s="70"/>
      <c r="O179" s="69"/>
      <c r="P179" s="65" t="e">
        <f>VLOOKUP(O179,'HVAC Picklist'!$A$2:$C$61,3,FALSE)</f>
        <v>#N/A</v>
      </c>
      <c r="Q179" s="65" t="e">
        <f>VLOOKUP(O179,'HVAC Picklist'!$A$2:$D$61,4,FALSE)</f>
        <v>#N/A</v>
      </c>
      <c r="R179" s="69"/>
      <c r="S179" s="83"/>
      <c r="X179" s="69"/>
      <c r="Y179" s="69"/>
      <c r="Z179" s="71"/>
      <c r="AA179" s="71"/>
      <c r="AB179" s="72" t="str">
        <f t="shared" si="13"/>
        <v/>
      </c>
      <c r="AC179" s="113" t="str">
        <f t="shared" si="12"/>
        <v/>
      </c>
      <c r="AD179" s="127"/>
      <c r="AE179" s="65">
        <f t="shared" si="14"/>
        <v>0</v>
      </c>
      <c r="AF179" s="65">
        <f t="shared" si="15"/>
        <v>0</v>
      </c>
      <c r="AI179" s="65">
        <f t="shared" si="16"/>
        <v>0</v>
      </c>
    </row>
    <row r="180" spans="1:35" x14ac:dyDescent="0.25">
      <c r="A180" s="66">
        <f t="shared" si="17"/>
        <v>173</v>
      </c>
      <c r="B180" s="69"/>
      <c r="C180" s="66" t="str">
        <f>IF(B180="","",VLOOKUP(B180,'Measure&amp;Incentive Picklist'!E:J,2,FALSE))</f>
        <v/>
      </c>
      <c r="D180" s="69"/>
      <c r="E180" s="70"/>
      <c r="F180" s="84"/>
      <c r="G180" s="70"/>
      <c r="H180" s="70"/>
      <c r="I180" s="70"/>
      <c r="J180" s="220"/>
      <c r="M180" s="70"/>
      <c r="N180" s="70"/>
      <c r="O180" s="69"/>
      <c r="P180" s="65" t="e">
        <f>VLOOKUP(O180,'HVAC Picklist'!$A$2:$C$61,3,FALSE)</f>
        <v>#N/A</v>
      </c>
      <c r="Q180" s="65" t="e">
        <f>VLOOKUP(O180,'HVAC Picklist'!$A$2:$D$61,4,FALSE)</f>
        <v>#N/A</v>
      </c>
      <c r="R180" s="69"/>
      <c r="S180" s="83"/>
      <c r="X180" s="69"/>
      <c r="Y180" s="69"/>
      <c r="Z180" s="71"/>
      <c r="AA180" s="71"/>
      <c r="AB180" s="72" t="str">
        <f t="shared" si="13"/>
        <v/>
      </c>
      <c r="AC180" s="113" t="str">
        <f t="shared" si="12"/>
        <v/>
      </c>
      <c r="AD180" s="127"/>
      <c r="AE180" s="65">
        <f t="shared" si="14"/>
        <v>0</v>
      </c>
      <c r="AF180" s="65">
        <f t="shared" si="15"/>
        <v>0</v>
      </c>
      <c r="AI180" s="65">
        <f t="shared" si="16"/>
        <v>0</v>
      </c>
    </row>
    <row r="181" spans="1:35" x14ac:dyDescent="0.25">
      <c r="A181" s="66">
        <f t="shared" si="17"/>
        <v>174</v>
      </c>
      <c r="B181" s="69"/>
      <c r="C181" s="66" t="str">
        <f>IF(B181="","",VLOOKUP(B181,'Measure&amp;Incentive Picklist'!E:J,2,FALSE))</f>
        <v/>
      </c>
      <c r="D181" s="69"/>
      <c r="E181" s="70"/>
      <c r="F181" s="84"/>
      <c r="G181" s="70"/>
      <c r="H181" s="70"/>
      <c r="I181" s="70"/>
      <c r="J181" s="220"/>
      <c r="M181" s="70"/>
      <c r="N181" s="70"/>
      <c r="O181" s="69"/>
      <c r="P181" s="65" t="e">
        <f>VLOOKUP(O181,'HVAC Picklist'!$A$2:$C$61,3,FALSE)</f>
        <v>#N/A</v>
      </c>
      <c r="Q181" s="65" t="e">
        <f>VLOOKUP(O181,'HVAC Picklist'!$A$2:$D$61,4,FALSE)</f>
        <v>#N/A</v>
      </c>
      <c r="R181" s="69"/>
      <c r="S181" s="83"/>
      <c r="X181" s="69"/>
      <c r="Y181" s="69"/>
      <c r="Z181" s="71"/>
      <c r="AA181" s="71"/>
      <c r="AB181" s="72" t="str">
        <f t="shared" si="13"/>
        <v/>
      </c>
      <c r="AC181" s="113" t="str">
        <f t="shared" si="12"/>
        <v/>
      </c>
      <c r="AD181" s="127"/>
      <c r="AE181" s="65">
        <f t="shared" si="14"/>
        <v>0</v>
      </c>
      <c r="AF181" s="65">
        <f t="shared" si="15"/>
        <v>0</v>
      </c>
      <c r="AI181" s="65">
        <f t="shared" si="16"/>
        <v>0</v>
      </c>
    </row>
    <row r="182" spans="1:35" x14ac:dyDescent="0.25">
      <c r="A182" s="66">
        <f t="shared" si="17"/>
        <v>175</v>
      </c>
      <c r="B182" s="69"/>
      <c r="C182" s="66" t="str">
        <f>IF(B182="","",VLOOKUP(B182,'Measure&amp;Incentive Picklist'!E:J,2,FALSE))</f>
        <v/>
      </c>
      <c r="D182" s="69"/>
      <c r="E182" s="70"/>
      <c r="F182" s="84"/>
      <c r="G182" s="70"/>
      <c r="H182" s="70"/>
      <c r="I182" s="70"/>
      <c r="J182" s="220"/>
      <c r="M182" s="70"/>
      <c r="N182" s="70"/>
      <c r="O182" s="69"/>
      <c r="P182" s="65" t="e">
        <f>VLOOKUP(O182,'HVAC Picklist'!$A$2:$C$61,3,FALSE)</f>
        <v>#N/A</v>
      </c>
      <c r="Q182" s="65" t="e">
        <f>VLOOKUP(O182,'HVAC Picklist'!$A$2:$D$61,4,FALSE)</f>
        <v>#N/A</v>
      </c>
      <c r="R182" s="69"/>
      <c r="S182" s="83"/>
      <c r="X182" s="69"/>
      <c r="Y182" s="69"/>
      <c r="Z182" s="71"/>
      <c r="AA182" s="71"/>
      <c r="AB182" s="72" t="str">
        <f t="shared" si="13"/>
        <v/>
      </c>
      <c r="AC182" s="113" t="str">
        <f t="shared" si="12"/>
        <v/>
      </c>
      <c r="AD182" s="127"/>
      <c r="AE182" s="65">
        <f t="shared" si="14"/>
        <v>0</v>
      </c>
      <c r="AF182" s="65">
        <f t="shared" si="15"/>
        <v>0</v>
      </c>
      <c r="AI182" s="65">
        <f t="shared" si="16"/>
        <v>0</v>
      </c>
    </row>
    <row r="183" spans="1:35" x14ac:dyDescent="0.25">
      <c r="A183" s="66">
        <f t="shared" si="17"/>
        <v>176</v>
      </c>
      <c r="B183" s="69"/>
      <c r="C183" s="66" t="str">
        <f>IF(B183="","",VLOOKUP(B183,'Measure&amp;Incentive Picklist'!E:J,2,FALSE))</f>
        <v/>
      </c>
      <c r="D183" s="69"/>
      <c r="E183" s="70"/>
      <c r="F183" s="84"/>
      <c r="G183" s="70"/>
      <c r="H183" s="70"/>
      <c r="I183" s="70"/>
      <c r="J183" s="220"/>
      <c r="M183" s="70"/>
      <c r="N183" s="70"/>
      <c r="O183" s="69"/>
      <c r="P183" s="65" t="e">
        <f>VLOOKUP(O183,'HVAC Picklist'!$A$2:$C$61,3,FALSE)</f>
        <v>#N/A</v>
      </c>
      <c r="Q183" s="65" t="e">
        <f>VLOOKUP(O183,'HVAC Picklist'!$A$2:$D$61,4,FALSE)</f>
        <v>#N/A</v>
      </c>
      <c r="R183" s="69"/>
      <c r="S183" s="83"/>
      <c r="X183" s="69"/>
      <c r="Y183" s="69"/>
      <c r="Z183" s="71"/>
      <c r="AA183" s="71"/>
      <c r="AB183" s="72" t="str">
        <f t="shared" si="13"/>
        <v/>
      </c>
      <c r="AC183" s="113" t="str">
        <f t="shared" si="12"/>
        <v/>
      </c>
      <c r="AD183" s="127"/>
      <c r="AE183" s="65">
        <f t="shared" si="14"/>
        <v>0</v>
      </c>
      <c r="AF183" s="65">
        <f t="shared" si="15"/>
        <v>0</v>
      </c>
      <c r="AI183" s="65">
        <f t="shared" si="16"/>
        <v>0</v>
      </c>
    </row>
    <row r="184" spans="1:35" x14ac:dyDescent="0.25">
      <c r="A184" s="66">
        <f t="shared" si="17"/>
        <v>177</v>
      </c>
      <c r="B184" s="69"/>
      <c r="C184" s="66" t="str">
        <f>IF(B184="","",VLOOKUP(B184,'Measure&amp;Incentive Picklist'!E:J,2,FALSE))</f>
        <v/>
      </c>
      <c r="D184" s="69"/>
      <c r="E184" s="70"/>
      <c r="F184" s="84"/>
      <c r="G184" s="70"/>
      <c r="H184" s="70"/>
      <c r="I184" s="70"/>
      <c r="J184" s="220"/>
      <c r="M184" s="70"/>
      <c r="N184" s="70"/>
      <c r="O184" s="69"/>
      <c r="P184" s="65" t="e">
        <f>VLOOKUP(O184,'HVAC Picklist'!$A$2:$C$61,3,FALSE)</f>
        <v>#N/A</v>
      </c>
      <c r="Q184" s="65" t="e">
        <f>VLOOKUP(O184,'HVAC Picklist'!$A$2:$D$61,4,FALSE)</f>
        <v>#N/A</v>
      </c>
      <c r="R184" s="69"/>
      <c r="S184" s="83"/>
      <c r="X184" s="69"/>
      <c r="Y184" s="69"/>
      <c r="Z184" s="71"/>
      <c r="AA184" s="71"/>
      <c r="AB184" s="72" t="str">
        <f t="shared" si="13"/>
        <v/>
      </c>
      <c r="AC184" s="113" t="str">
        <f t="shared" si="12"/>
        <v/>
      </c>
      <c r="AD184" s="127"/>
      <c r="AE184" s="65">
        <f t="shared" si="14"/>
        <v>0</v>
      </c>
      <c r="AF184" s="65">
        <f t="shared" si="15"/>
        <v>0</v>
      </c>
      <c r="AI184" s="65">
        <f t="shared" si="16"/>
        <v>0</v>
      </c>
    </row>
    <row r="185" spans="1:35" x14ac:dyDescent="0.25">
      <c r="A185" s="66">
        <f t="shared" si="17"/>
        <v>178</v>
      </c>
      <c r="B185" s="69"/>
      <c r="C185" s="66" t="str">
        <f>IF(B185="","",VLOOKUP(B185,'Measure&amp;Incentive Picklist'!E:J,2,FALSE))</f>
        <v/>
      </c>
      <c r="D185" s="69"/>
      <c r="E185" s="70"/>
      <c r="F185" s="84"/>
      <c r="G185" s="70"/>
      <c r="H185" s="70"/>
      <c r="I185" s="70"/>
      <c r="J185" s="220"/>
      <c r="M185" s="70"/>
      <c r="N185" s="70"/>
      <c r="O185" s="69"/>
      <c r="P185" s="65" t="e">
        <f>VLOOKUP(O185,'HVAC Picklist'!$A$2:$C$61,3,FALSE)</f>
        <v>#N/A</v>
      </c>
      <c r="Q185" s="65" t="e">
        <f>VLOOKUP(O185,'HVAC Picklist'!$A$2:$D$61,4,FALSE)</f>
        <v>#N/A</v>
      </c>
      <c r="R185" s="69"/>
      <c r="S185" s="83"/>
      <c r="X185" s="69"/>
      <c r="Y185" s="69"/>
      <c r="Z185" s="71"/>
      <c r="AA185" s="71"/>
      <c r="AB185" s="72" t="str">
        <f t="shared" si="13"/>
        <v/>
      </c>
      <c r="AC185" s="113" t="str">
        <f t="shared" si="12"/>
        <v/>
      </c>
      <c r="AD185" s="127"/>
      <c r="AE185" s="65">
        <f t="shared" si="14"/>
        <v>0</v>
      </c>
      <c r="AF185" s="65">
        <f t="shared" si="15"/>
        <v>0</v>
      </c>
      <c r="AI185" s="65">
        <f t="shared" si="16"/>
        <v>0</v>
      </c>
    </row>
    <row r="186" spans="1:35" x14ac:dyDescent="0.25">
      <c r="A186" s="66">
        <f t="shared" si="17"/>
        <v>179</v>
      </c>
      <c r="B186" s="69"/>
      <c r="C186" s="66" t="str">
        <f>IF(B186="","",VLOOKUP(B186,'Measure&amp;Incentive Picklist'!E:J,2,FALSE))</f>
        <v/>
      </c>
      <c r="D186" s="69"/>
      <c r="E186" s="70"/>
      <c r="F186" s="84"/>
      <c r="G186" s="70"/>
      <c r="H186" s="70"/>
      <c r="I186" s="70"/>
      <c r="J186" s="220"/>
      <c r="M186" s="70"/>
      <c r="N186" s="70"/>
      <c r="O186" s="69"/>
      <c r="P186" s="65" t="e">
        <f>VLOOKUP(O186,'HVAC Picklist'!$A$2:$C$61,3,FALSE)</f>
        <v>#N/A</v>
      </c>
      <c r="Q186" s="65" t="e">
        <f>VLOOKUP(O186,'HVAC Picklist'!$A$2:$D$61,4,FALSE)</f>
        <v>#N/A</v>
      </c>
      <c r="R186" s="69"/>
      <c r="S186" s="83"/>
      <c r="X186" s="69"/>
      <c r="Y186" s="69"/>
      <c r="Z186" s="71"/>
      <c r="AA186" s="71"/>
      <c r="AB186" s="72" t="str">
        <f t="shared" si="13"/>
        <v/>
      </c>
      <c r="AC186" s="113" t="str">
        <f t="shared" si="12"/>
        <v/>
      </c>
      <c r="AD186" s="127"/>
      <c r="AE186" s="65">
        <f t="shared" si="14"/>
        <v>0</v>
      </c>
      <c r="AF186" s="65">
        <f t="shared" si="15"/>
        <v>0</v>
      </c>
      <c r="AI186" s="65">
        <f t="shared" si="16"/>
        <v>0</v>
      </c>
    </row>
    <row r="187" spans="1:35" x14ac:dyDescent="0.25">
      <c r="A187" s="66">
        <f t="shared" si="17"/>
        <v>180</v>
      </c>
      <c r="B187" s="69"/>
      <c r="C187" s="66" t="str">
        <f>IF(B187="","",VLOOKUP(B187,'Measure&amp;Incentive Picklist'!E:J,2,FALSE))</f>
        <v/>
      </c>
      <c r="D187" s="69"/>
      <c r="E187" s="70"/>
      <c r="F187" s="84"/>
      <c r="G187" s="70"/>
      <c r="H187" s="70"/>
      <c r="I187" s="70"/>
      <c r="J187" s="220"/>
      <c r="M187" s="70"/>
      <c r="N187" s="70"/>
      <c r="O187" s="69"/>
      <c r="P187" s="65" t="e">
        <f>VLOOKUP(O187,'HVAC Picklist'!$A$2:$C$61,3,FALSE)</f>
        <v>#N/A</v>
      </c>
      <c r="Q187" s="65" t="e">
        <f>VLOOKUP(O187,'HVAC Picklist'!$A$2:$D$61,4,FALSE)</f>
        <v>#N/A</v>
      </c>
      <c r="R187" s="69"/>
      <c r="S187" s="83"/>
      <c r="X187" s="69"/>
      <c r="Y187" s="69"/>
      <c r="Z187" s="71"/>
      <c r="AA187" s="71"/>
      <c r="AB187" s="72" t="str">
        <f t="shared" si="13"/>
        <v/>
      </c>
      <c r="AC187" s="113" t="str">
        <f t="shared" si="12"/>
        <v/>
      </c>
      <c r="AD187" s="127"/>
      <c r="AE187" s="65">
        <f t="shared" si="14"/>
        <v>0</v>
      </c>
      <c r="AF187" s="65">
        <f t="shared" si="15"/>
        <v>0</v>
      </c>
      <c r="AI187" s="65">
        <f t="shared" si="16"/>
        <v>0</v>
      </c>
    </row>
    <row r="188" spans="1:35" x14ac:dyDescent="0.25">
      <c r="A188" s="66">
        <f t="shared" si="17"/>
        <v>181</v>
      </c>
      <c r="B188" s="69"/>
      <c r="C188" s="66" t="str">
        <f>IF(B188="","",VLOOKUP(B188,'Measure&amp;Incentive Picklist'!E:J,2,FALSE))</f>
        <v/>
      </c>
      <c r="D188" s="69"/>
      <c r="E188" s="70"/>
      <c r="F188" s="84"/>
      <c r="G188" s="70"/>
      <c r="H188" s="70"/>
      <c r="I188" s="70"/>
      <c r="J188" s="220"/>
      <c r="M188" s="70"/>
      <c r="N188" s="70"/>
      <c r="O188" s="69"/>
      <c r="P188" s="65" t="e">
        <f>VLOOKUP(O188,'HVAC Picklist'!$A$2:$C$61,3,FALSE)</f>
        <v>#N/A</v>
      </c>
      <c r="Q188" s="65" t="e">
        <f>VLOOKUP(O188,'HVAC Picklist'!$A$2:$D$61,4,FALSE)</f>
        <v>#N/A</v>
      </c>
      <c r="R188" s="69"/>
      <c r="S188" s="83"/>
      <c r="X188" s="69"/>
      <c r="Y188" s="69"/>
      <c r="Z188" s="71"/>
      <c r="AA188" s="71"/>
      <c r="AB188" s="72" t="str">
        <f t="shared" si="13"/>
        <v/>
      </c>
      <c r="AC188" s="113" t="str">
        <f t="shared" si="12"/>
        <v/>
      </c>
      <c r="AD188" s="127"/>
      <c r="AE188" s="65">
        <f t="shared" si="14"/>
        <v>0</v>
      </c>
      <c r="AF188" s="65">
        <f t="shared" si="15"/>
        <v>0</v>
      </c>
      <c r="AI188" s="65">
        <f t="shared" si="16"/>
        <v>0</v>
      </c>
    </row>
    <row r="189" spans="1:35" x14ac:dyDescent="0.25">
      <c r="A189" s="66">
        <f t="shared" si="17"/>
        <v>182</v>
      </c>
      <c r="B189" s="69"/>
      <c r="C189" s="66" t="str">
        <f>IF(B189="","",VLOOKUP(B189,'Measure&amp;Incentive Picklist'!E:J,2,FALSE))</f>
        <v/>
      </c>
      <c r="D189" s="69"/>
      <c r="E189" s="70"/>
      <c r="F189" s="84"/>
      <c r="G189" s="70"/>
      <c r="H189" s="70"/>
      <c r="I189" s="70"/>
      <c r="J189" s="220"/>
      <c r="M189" s="70"/>
      <c r="N189" s="70"/>
      <c r="O189" s="69"/>
      <c r="P189" s="65" t="e">
        <f>VLOOKUP(O189,'HVAC Picklist'!$A$2:$C$61,3,FALSE)</f>
        <v>#N/A</v>
      </c>
      <c r="Q189" s="65" t="e">
        <f>VLOOKUP(O189,'HVAC Picklist'!$A$2:$D$61,4,FALSE)</f>
        <v>#N/A</v>
      </c>
      <c r="R189" s="69"/>
      <c r="S189" s="83"/>
      <c r="X189" s="69"/>
      <c r="Y189" s="69"/>
      <c r="Z189" s="71"/>
      <c r="AA189" s="71"/>
      <c r="AB189" s="72" t="str">
        <f t="shared" si="13"/>
        <v/>
      </c>
      <c r="AC189" s="113" t="str">
        <f t="shared" si="12"/>
        <v/>
      </c>
      <c r="AD189" s="127"/>
      <c r="AE189" s="65">
        <f t="shared" si="14"/>
        <v>0</v>
      </c>
      <c r="AF189" s="65">
        <f t="shared" si="15"/>
        <v>0</v>
      </c>
      <c r="AI189" s="65">
        <f t="shared" si="16"/>
        <v>0</v>
      </c>
    </row>
    <row r="190" spans="1:35" x14ac:dyDescent="0.25">
      <c r="A190" s="66">
        <f t="shared" si="17"/>
        <v>183</v>
      </c>
      <c r="B190" s="69"/>
      <c r="C190" s="66" t="str">
        <f>IF(B190="","",VLOOKUP(B190,'Measure&amp;Incentive Picklist'!E:J,2,FALSE))</f>
        <v/>
      </c>
      <c r="D190" s="69"/>
      <c r="E190" s="70"/>
      <c r="F190" s="84"/>
      <c r="G190" s="70"/>
      <c r="H190" s="70"/>
      <c r="I190" s="70"/>
      <c r="J190" s="220"/>
      <c r="M190" s="70"/>
      <c r="N190" s="70"/>
      <c r="O190" s="69"/>
      <c r="P190" s="65" t="e">
        <f>VLOOKUP(O190,'HVAC Picklist'!$A$2:$C$61,3,FALSE)</f>
        <v>#N/A</v>
      </c>
      <c r="Q190" s="65" t="e">
        <f>VLOOKUP(O190,'HVAC Picklist'!$A$2:$D$61,4,FALSE)</f>
        <v>#N/A</v>
      </c>
      <c r="R190" s="69"/>
      <c r="S190" s="83"/>
      <c r="X190" s="69"/>
      <c r="Y190" s="69"/>
      <c r="Z190" s="71"/>
      <c r="AA190" s="71"/>
      <c r="AB190" s="72" t="str">
        <f t="shared" si="13"/>
        <v/>
      </c>
      <c r="AC190" s="113" t="str">
        <f t="shared" si="12"/>
        <v/>
      </c>
      <c r="AD190" s="127"/>
      <c r="AE190" s="65">
        <f t="shared" si="14"/>
        <v>0</v>
      </c>
      <c r="AF190" s="65">
        <f t="shared" si="15"/>
        <v>0</v>
      </c>
      <c r="AI190" s="65">
        <f t="shared" si="16"/>
        <v>0</v>
      </c>
    </row>
    <row r="191" spans="1:35" x14ac:dyDescent="0.25">
      <c r="A191" s="66">
        <f t="shared" si="17"/>
        <v>184</v>
      </c>
      <c r="B191" s="69"/>
      <c r="C191" s="66" t="str">
        <f>IF(B191="","",VLOOKUP(B191,'Measure&amp;Incentive Picklist'!E:J,2,FALSE))</f>
        <v/>
      </c>
      <c r="D191" s="69"/>
      <c r="E191" s="70"/>
      <c r="F191" s="84"/>
      <c r="G191" s="70"/>
      <c r="H191" s="70"/>
      <c r="I191" s="70"/>
      <c r="J191" s="220"/>
      <c r="M191" s="70"/>
      <c r="N191" s="70"/>
      <c r="O191" s="69"/>
      <c r="P191" s="65" t="e">
        <f>VLOOKUP(O191,'HVAC Picklist'!$A$2:$C$61,3,FALSE)</f>
        <v>#N/A</v>
      </c>
      <c r="Q191" s="65" t="e">
        <f>VLOOKUP(O191,'HVAC Picklist'!$A$2:$D$61,4,FALSE)</f>
        <v>#N/A</v>
      </c>
      <c r="R191" s="69"/>
      <c r="S191" s="83"/>
      <c r="X191" s="69"/>
      <c r="Y191" s="69"/>
      <c r="Z191" s="71"/>
      <c r="AA191" s="71"/>
      <c r="AB191" s="72" t="str">
        <f t="shared" si="13"/>
        <v/>
      </c>
      <c r="AC191" s="113" t="str">
        <f t="shared" si="12"/>
        <v/>
      </c>
      <c r="AD191" s="127"/>
      <c r="AE191" s="65">
        <f t="shared" si="14"/>
        <v>0</v>
      </c>
      <c r="AF191" s="65">
        <f t="shared" si="15"/>
        <v>0</v>
      </c>
      <c r="AI191" s="65">
        <f t="shared" si="16"/>
        <v>0</v>
      </c>
    </row>
    <row r="192" spans="1:35" x14ac:dyDescent="0.25">
      <c r="A192" s="66">
        <f t="shared" si="17"/>
        <v>185</v>
      </c>
      <c r="B192" s="69"/>
      <c r="C192" s="66" t="str">
        <f>IF(B192="","",VLOOKUP(B192,'Measure&amp;Incentive Picklist'!E:J,2,FALSE))</f>
        <v/>
      </c>
      <c r="D192" s="69"/>
      <c r="E192" s="70"/>
      <c r="F192" s="84"/>
      <c r="G192" s="70"/>
      <c r="H192" s="70"/>
      <c r="I192" s="70"/>
      <c r="J192" s="220"/>
      <c r="M192" s="70"/>
      <c r="N192" s="70"/>
      <c r="O192" s="69"/>
      <c r="P192" s="65" t="e">
        <f>VLOOKUP(O192,'HVAC Picklist'!$A$2:$C$61,3,FALSE)</f>
        <v>#N/A</v>
      </c>
      <c r="Q192" s="65" t="e">
        <f>VLOOKUP(O192,'HVAC Picklist'!$A$2:$D$61,4,FALSE)</f>
        <v>#N/A</v>
      </c>
      <c r="R192" s="69"/>
      <c r="S192" s="83"/>
      <c r="X192" s="69"/>
      <c r="Y192" s="69"/>
      <c r="Z192" s="71"/>
      <c r="AA192" s="71"/>
      <c r="AB192" s="72" t="str">
        <f t="shared" si="13"/>
        <v/>
      </c>
      <c r="AC192" s="113" t="str">
        <f t="shared" si="12"/>
        <v/>
      </c>
      <c r="AD192" s="127"/>
      <c r="AE192" s="65">
        <f t="shared" si="14"/>
        <v>0</v>
      </c>
      <c r="AF192" s="65">
        <f t="shared" si="15"/>
        <v>0</v>
      </c>
      <c r="AI192" s="65">
        <f t="shared" si="16"/>
        <v>0</v>
      </c>
    </row>
    <row r="193" spans="1:35" x14ac:dyDescent="0.25">
      <c r="A193" s="66">
        <f t="shared" si="17"/>
        <v>186</v>
      </c>
      <c r="B193" s="69"/>
      <c r="C193" s="66" t="str">
        <f>IF(B193="","",VLOOKUP(B193,'Measure&amp;Incentive Picklist'!E:J,2,FALSE))</f>
        <v/>
      </c>
      <c r="D193" s="69"/>
      <c r="E193" s="70"/>
      <c r="F193" s="84"/>
      <c r="G193" s="70"/>
      <c r="H193" s="70"/>
      <c r="I193" s="70"/>
      <c r="J193" s="220"/>
      <c r="M193" s="70"/>
      <c r="N193" s="70"/>
      <c r="O193" s="69"/>
      <c r="P193" s="65" t="e">
        <f>VLOOKUP(O193,'HVAC Picklist'!$A$2:$C$61,3,FALSE)</f>
        <v>#N/A</v>
      </c>
      <c r="Q193" s="65" t="e">
        <f>VLOOKUP(O193,'HVAC Picklist'!$A$2:$D$61,4,FALSE)</f>
        <v>#N/A</v>
      </c>
      <c r="R193" s="69"/>
      <c r="S193" s="83"/>
      <c r="X193" s="69"/>
      <c r="Y193" s="69"/>
      <c r="Z193" s="71"/>
      <c r="AA193" s="71"/>
      <c r="AB193" s="72" t="str">
        <f t="shared" si="13"/>
        <v/>
      </c>
      <c r="AC193" s="113" t="str">
        <f t="shared" si="12"/>
        <v/>
      </c>
      <c r="AD193" s="127"/>
      <c r="AE193" s="65">
        <f t="shared" si="14"/>
        <v>0</v>
      </c>
      <c r="AF193" s="65">
        <f t="shared" si="15"/>
        <v>0</v>
      </c>
      <c r="AI193" s="65">
        <f t="shared" si="16"/>
        <v>0</v>
      </c>
    </row>
    <row r="194" spans="1:35" x14ac:dyDescent="0.25">
      <c r="A194" s="66">
        <f t="shared" si="17"/>
        <v>187</v>
      </c>
      <c r="B194" s="69"/>
      <c r="C194" s="66" t="str">
        <f>IF(B194="","",VLOOKUP(B194,'Measure&amp;Incentive Picklist'!E:J,2,FALSE))</f>
        <v/>
      </c>
      <c r="D194" s="69"/>
      <c r="E194" s="70"/>
      <c r="F194" s="84"/>
      <c r="G194" s="70"/>
      <c r="H194" s="70"/>
      <c r="I194" s="70"/>
      <c r="J194" s="220"/>
      <c r="M194" s="70"/>
      <c r="N194" s="70"/>
      <c r="O194" s="69"/>
      <c r="P194" s="65" t="e">
        <f>VLOOKUP(O194,'HVAC Picklist'!$A$2:$C$61,3,FALSE)</f>
        <v>#N/A</v>
      </c>
      <c r="Q194" s="65" t="e">
        <f>VLOOKUP(O194,'HVAC Picklist'!$A$2:$D$61,4,FALSE)</f>
        <v>#N/A</v>
      </c>
      <c r="R194" s="69"/>
      <c r="S194" s="83"/>
      <c r="X194" s="69"/>
      <c r="Y194" s="69"/>
      <c r="Z194" s="71"/>
      <c r="AA194" s="71"/>
      <c r="AB194" s="72" t="str">
        <f t="shared" si="13"/>
        <v/>
      </c>
      <c r="AC194" s="113" t="str">
        <f t="shared" si="12"/>
        <v/>
      </c>
      <c r="AD194" s="127"/>
      <c r="AE194" s="65">
        <f t="shared" si="14"/>
        <v>0</v>
      </c>
      <c r="AF194" s="65">
        <f t="shared" si="15"/>
        <v>0</v>
      </c>
      <c r="AI194" s="65">
        <f t="shared" si="16"/>
        <v>0</v>
      </c>
    </row>
    <row r="195" spans="1:35" x14ac:dyDescent="0.25">
      <c r="A195" s="66">
        <f t="shared" si="17"/>
        <v>188</v>
      </c>
      <c r="B195" s="69"/>
      <c r="C195" s="66" t="str">
        <f>IF(B195="","",VLOOKUP(B195,'Measure&amp;Incentive Picklist'!E:J,2,FALSE))</f>
        <v/>
      </c>
      <c r="D195" s="69"/>
      <c r="E195" s="70"/>
      <c r="F195" s="84"/>
      <c r="G195" s="70"/>
      <c r="H195" s="70"/>
      <c r="I195" s="70"/>
      <c r="J195" s="220"/>
      <c r="M195" s="70"/>
      <c r="N195" s="70"/>
      <c r="O195" s="69"/>
      <c r="P195" s="65" t="e">
        <f>VLOOKUP(O195,'HVAC Picklist'!$A$2:$C$61,3,FALSE)</f>
        <v>#N/A</v>
      </c>
      <c r="Q195" s="65" t="e">
        <f>VLOOKUP(O195,'HVAC Picklist'!$A$2:$D$61,4,FALSE)</f>
        <v>#N/A</v>
      </c>
      <c r="R195" s="69"/>
      <c r="S195" s="83"/>
      <c r="X195" s="69"/>
      <c r="Y195" s="69"/>
      <c r="Z195" s="71"/>
      <c r="AA195" s="71"/>
      <c r="AB195" s="72" t="str">
        <f t="shared" si="13"/>
        <v/>
      </c>
      <c r="AC195" s="113" t="str">
        <f t="shared" si="12"/>
        <v/>
      </c>
      <c r="AD195" s="127"/>
      <c r="AE195" s="65">
        <f t="shared" si="14"/>
        <v>0</v>
      </c>
      <c r="AF195" s="65">
        <f t="shared" si="15"/>
        <v>0</v>
      </c>
      <c r="AI195" s="65">
        <f t="shared" si="16"/>
        <v>0</v>
      </c>
    </row>
    <row r="196" spans="1:35" x14ac:dyDescent="0.25">
      <c r="A196" s="66">
        <f t="shared" si="17"/>
        <v>189</v>
      </c>
      <c r="B196" s="69"/>
      <c r="C196" s="66" t="str">
        <f>IF(B196="","",VLOOKUP(B196,'Measure&amp;Incentive Picklist'!E:J,2,FALSE))</f>
        <v/>
      </c>
      <c r="D196" s="69"/>
      <c r="E196" s="70"/>
      <c r="F196" s="84"/>
      <c r="G196" s="70"/>
      <c r="H196" s="70"/>
      <c r="I196" s="70"/>
      <c r="J196" s="220"/>
      <c r="M196" s="70"/>
      <c r="N196" s="70"/>
      <c r="O196" s="69"/>
      <c r="P196" s="65" t="e">
        <f>VLOOKUP(O196,'HVAC Picklist'!$A$2:$C$61,3,FALSE)</f>
        <v>#N/A</v>
      </c>
      <c r="Q196" s="65" t="e">
        <f>VLOOKUP(O196,'HVAC Picklist'!$A$2:$D$61,4,FALSE)</f>
        <v>#N/A</v>
      </c>
      <c r="R196" s="69"/>
      <c r="S196" s="83"/>
      <c r="X196" s="69"/>
      <c r="Y196" s="69"/>
      <c r="Z196" s="71"/>
      <c r="AA196" s="71"/>
      <c r="AB196" s="72" t="str">
        <f t="shared" si="13"/>
        <v/>
      </c>
      <c r="AC196" s="113" t="str">
        <f t="shared" si="12"/>
        <v/>
      </c>
      <c r="AD196" s="127"/>
      <c r="AE196" s="65">
        <f t="shared" si="14"/>
        <v>0</v>
      </c>
      <c r="AF196" s="65">
        <f t="shared" si="15"/>
        <v>0</v>
      </c>
      <c r="AI196" s="65">
        <f t="shared" si="16"/>
        <v>0</v>
      </c>
    </row>
    <row r="197" spans="1:35" x14ac:dyDescent="0.25">
      <c r="A197" s="66">
        <f t="shared" si="17"/>
        <v>190</v>
      </c>
      <c r="B197" s="69"/>
      <c r="C197" s="66" t="str">
        <f>IF(B197="","",VLOOKUP(B197,'Measure&amp;Incentive Picklist'!E:J,2,FALSE))</f>
        <v/>
      </c>
      <c r="D197" s="69"/>
      <c r="E197" s="70"/>
      <c r="F197" s="84"/>
      <c r="G197" s="70"/>
      <c r="H197" s="70"/>
      <c r="I197" s="70"/>
      <c r="J197" s="220"/>
      <c r="M197" s="70"/>
      <c r="N197" s="70"/>
      <c r="O197" s="69"/>
      <c r="P197" s="65" t="e">
        <f>VLOOKUP(O197,'HVAC Picklist'!$A$2:$C$61,3,FALSE)</f>
        <v>#N/A</v>
      </c>
      <c r="Q197" s="65" t="e">
        <f>VLOOKUP(O197,'HVAC Picklist'!$A$2:$D$61,4,FALSE)</f>
        <v>#N/A</v>
      </c>
      <c r="R197" s="69"/>
      <c r="S197" s="83"/>
      <c r="X197" s="69"/>
      <c r="Y197" s="69"/>
      <c r="Z197" s="71"/>
      <c r="AA197" s="71"/>
      <c r="AB197" s="72" t="str">
        <f t="shared" si="13"/>
        <v/>
      </c>
      <c r="AC197" s="113" t="str">
        <f t="shared" si="12"/>
        <v/>
      </c>
      <c r="AD197" s="127"/>
      <c r="AE197" s="65">
        <f t="shared" si="14"/>
        <v>0</v>
      </c>
      <c r="AF197" s="65">
        <f t="shared" si="15"/>
        <v>0</v>
      </c>
      <c r="AI197" s="65">
        <f t="shared" si="16"/>
        <v>0</v>
      </c>
    </row>
    <row r="198" spans="1:35" x14ac:dyDescent="0.25">
      <c r="A198" s="66">
        <f t="shared" si="17"/>
        <v>191</v>
      </c>
      <c r="B198" s="69"/>
      <c r="C198" s="66" t="str">
        <f>IF(B198="","",VLOOKUP(B198,'Measure&amp;Incentive Picklist'!E:J,2,FALSE))</f>
        <v/>
      </c>
      <c r="D198" s="69"/>
      <c r="E198" s="70"/>
      <c r="F198" s="84"/>
      <c r="G198" s="70"/>
      <c r="H198" s="70"/>
      <c r="I198" s="70"/>
      <c r="J198" s="220"/>
      <c r="M198" s="70"/>
      <c r="N198" s="70"/>
      <c r="O198" s="69"/>
      <c r="P198" s="65" t="e">
        <f>VLOOKUP(O198,'HVAC Picklist'!$A$2:$C$61,3,FALSE)</f>
        <v>#N/A</v>
      </c>
      <c r="Q198" s="65" t="e">
        <f>VLOOKUP(O198,'HVAC Picklist'!$A$2:$D$61,4,FALSE)</f>
        <v>#N/A</v>
      </c>
      <c r="R198" s="69"/>
      <c r="S198" s="83"/>
      <c r="X198" s="69"/>
      <c r="Y198" s="69"/>
      <c r="Z198" s="71"/>
      <c r="AA198" s="71"/>
      <c r="AB198" s="72" t="str">
        <f t="shared" si="13"/>
        <v/>
      </c>
      <c r="AC198" s="113" t="str">
        <f t="shared" si="12"/>
        <v/>
      </c>
      <c r="AD198" s="127"/>
      <c r="AE198" s="65">
        <f t="shared" si="14"/>
        <v>0</v>
      </c>
      <c r="AF198" s="65">
        <f t="shared" si="15"/>
        <v>0</v>
      </c>
      <c r="AI198" s="65">
        <f t="shared" si="16"/>
        <v>0</v>
      </c>
    </row>
    <row r="199" spans="1:35" x14ac:dyDescent="0.25">
      <c r="A199" s="66">
        <f t="shared" si="17"/>
        <v>192</v>
      </c>
      <c r="B199" s="69"/>
      <c r="C199" s="66" t="str">
        <f>IF(B199="","",VLOOKUP(B199,'Measure&amp;Incentive Picklist'!E:J,2,FALSE))</f>
        <v/>
      </c>
      <c r="D199" s="69"/>
      <c r="E199" s="70"/>
      <c r="F199" s="84"/>
      <c r="G199" s="70"/>
      <c r="H199" s="70"/>
      <c r="I199" s="70"/>
      <c r="J199" s="220"/>
      <c r="M199" s="70"/>
      <c r="N199" s="70"/>
      <c r="O199" s="69"/>
      <c r="P199" s="65" t="e">
        <f>VLOOKUP(O199,'HVAC Picklist'!$A$2:$C$61,3,FALSE)</f>
        <v>#N/A</v>
      </c>
      <c r="Q199" s="65" t="e">
        <f>VLOOKUP(O199,'HVAC Picklist'!$A$2:$D$61,4,FALSE)</f>
        <v>#N/A</v>
      </c>
      <c r="R199" s="69"/>
      <c r="S199" s="83"/>
      <c r="X199" s="69"/>
      <c r="Y199" s="69"/>
      <c r="Z199" s="71"/>
      <c r="AA199" s="71"/>
      <c r="AB199" s="72" t="str">
        <f t="shared" si="13"/>
        <v/>
      </c>
      <c r="AC199" s="113" t="str">
        <f t="shared" si="12"/>
        <v/>
      </c>
      <c r="AD199" s="127"/>
      <c r="AE199" s="65">
        <f t="shared" si="14"/>
        <v>0</v>
      </c>
      <c r="AF199" s="65">
        <f t="shared" si="15"/>
        <v>0</v>
      </c>
      <c r="AI199" s="65">
        <f t="shared" si="16"/>
        <v>0</v>
      </c>
    </row>
    <row r="200" spans="1:35" x14ac:dyDescent="0.25">
      <c r="A200" s="66">
        <f t="shared" si="17"/>
        <v>193</v>
      </c>
      <c r="B200" s="69"/>
      <c r="C200" s="66" t="str">
        <f>IF(B200="","",VLOOKUP(B200,'Measure&amp;Incentive Picklist'!E:J,2,FALSE))</f>
        <v/>
      </c>
      <c r="D200" s="69"/>
      <c r="E200" s="70"/>
      <c r="F200" s="84"/>
      <c r="G200" s="70"/>
      <c r="H200" s="70"/>
      <c r="I200" s="70"/>
      <c r="J200" s="220"/>
      <c r="M200" s="70"/>
      <c r="N200" s="70"/>
      <c r="O200" s="69"/>
      <c r="P200" s="65" t="e">
        <f>VLOOKUP(O200,'HVAC Picklist'!$A$2:$C$61,3,FALSE)</f>
        <v>#N/A</v>
      </c>
      <c r="Q200" s="65" t="e">
        <f>VLOOKUP(O200,'HVAC Picklist'!$A$2:$D$61,4,FALSE)</f>
        <v>#N/A</v>
      </c>
      <c r="R200" s="69"/>
      <c r="S200" s="83"/>
      <c r="X200" s="69"/>
      <c r="Y200" s="69"/>
      <c r="Z200" s="71"/>
      <c r="AA200" s="71"/>
      <c r="AB200" s="72" t="str">
        <f t="shared" si="13"/>
        <v/>
      </c>
      <c r="AC200" s="113" t="str">
        <f t="shared" ref="AC200:AC207" si="18">IF(ISTEXT(B200),"Contact ConEd","")</f>
        <v/>
      </c>
      <c r="AD200" s="127"/>
      <c r="AE200" s="65">
        <f t="shared" si="14"/>
        <v>0</v>
      </c>
      <c r="AF200" s="65">
        <f t="shared" si="15"/>
        <v>0</v>
      </c>
      <c r="AI200" s="65">
        <f t="shared" si="16"/>
        <v>0</v>
      </c>
    </row>
    <row r="201" spans="1:35" x14ac:dyDescent="0.25">
      <c r="A201" s="66">
        <f t="shared" si="17"/>
        <v>194</v>
      </c>
      <c r="B201" s="69"/>
      <c r="C201" s="66" t="str">
        <f>IF(B201="","",VLOOKUP(B201,'Measure&amp;Incentive Picklist'!E:J,2,FALSE))</f>
        <v/>
      </c>
      <c r="D201" s="69"/>
      <c r="E201" s="70"/>
      <c r="F201" s="84"/>
      <c r="G201" s="70"/>
      <c r="H201" s="70"/>
      <c r="I201" s="70"/>
      <c r="J201" s="220"/>
      <c r="M201" s="70"/>
      <c r="N201" s="70"/>
      <c r="O201" s="69"/>
      <c r="P201" s="65" t="e">
        <f>VLOOKUP(O201,'HVAC Picklist'!$A$2:$C$61,3,FALSE)</f>
        <v>#N/A</v>
      </c>
      <c r="Q201" s="65" t="e">
        <f>VLOOKUP(O201,'HVAC Picklist'!$A$2:$D$61,4,FALSE)</f>
        <v>#N/A</v>
      </c>
      <c r="R201" s="69"/>
      <c r="S201" s="83"/>
      <c r="X201" s="69"/>
      <c r="Y201" s="69"/>
      <c r="Z201" s="71"/>
      <c r="AA201" s="71"/>
      <c r="AB201" s="72" t="str">
        <f t="shared" ref="AB201:AB207" si="19">IF(AND(Z201="",AA201=""),"",$Z201+$AA201)</f>
        <v/>
      </c>
      <c r="AC201" s="113" t="str">
        <f t="shared" si="18"/>
        <v/>
      </c>
      <c r="AD201" s="127"/>
      <c r="AE201" s="65">
        <f t="shared" ref="AE201:AE207" si="20">IF(OR(B201&gt;"",D201&gt;0,E201&gt;0,F201&gt;0,G201&gt;0,I201&gt;0,H201&gt;0,J201&gt;0,M201&gt;0,N201&gt;0,O201&gt;"",R201&gt;"",X201&gt;0,Y201&gt;0,Z201&gt;0,AA201&gt;0,AD201&gt;0,S201&gt;0),1,0)</f>
        <v>0</v>
      </c>
      <c r="AF201" s="65">
        <f t="shared" ref="AF201:AF207" si="21">IF(AND(B201,ISERROR(AE201)),1,0)</f>
        <v>0</v>
      </c>
      <c r="AI201" s="65">
        <f t="shared" ref="AI201:AI207" si="22">IF(ISERROR(AB201),1,0)</f>
        <v>0</v>
      </c>
    </row>
    <row r="202" spans="1:35" x14ac:dyDescent="0.25">
      <c r="A202" s="66">
        <f t="shared" ref="A202:A207" si="23">A201+1</f>
        <v>195</v>
      </c>
      <c r="B202" s="69"/>
      <c r="C202" s="66" t="str">
        <f>IF(B202="","",VLOOKUP(B202,'Measure&amp;Incentive Picklist'!E:J,2,FALSE))</f>
        <v/>
      </c>
      <c r="D202" s="69"/>
      <c r="E202" s="70"/>
      <c r="F202" s="84"/>
      <c r="G202" s="70"/>
      <c r="H202" s="70"/>
      <c r="I202" s="70"/>
      <c r="J202" s="220"/>
      <c r="M202" s="70"/>
      <c r="N202" s="70"/>
      <c r="O202" s="69"/>
      <c r="P202" s="65" t="e">
        <f>VLOOKUP(O202,'HVAC Picklist'!$A$2:$C$61,3,FALSE)</f>
        <v>#N/A</v>
      </c>
      <c r="Q202" s="65" t="e">
        <f>VLOOKUP(O202,'HVAC Picklist'!$A$2:$D$61,4,FALSE)</f>
        <v>#N/A</v>
      </c>
      <c r="R202" s="69"/>
      <c r="S202" s="83"/>
      <c r="X202" s="69"/>
      <c r="Y202" s="69"/>
      <c r="Z202" s="71"/>
      <c r="AA202" s="71"/>
      <c r="AB202" s="72" t="str">
        <f t="shared" si="19"/>
        <v/>
      </c>
      <c r="AC202" s="113" t="str">
        <f t="shared" si="18"/>
        <v/>
      </c>
      <c r="AD202" s="127"/>
      <c r="AE202" s="65">
        <f t="shared" si="20"/>
        <v>0</v>
      </c>
      <c r="AF202" s="65">
        <f t="shared" si="21"/>
        <v>0</v>
      </c>
      <c r="AI202" s="65">
        <f t="shared" si="22"/>
        <v>0</v>
      </c>
    </row>
    <row r="203" spans="1:35" x14ac:dyDescent="0.25">
      <c r="A203" s="66">
        <f t="shared" si="23"/>
        <v>196</v>
      </c>
      <c r="B203" s="69"/>
      <c r="C203" s="66" t="str">
        <f>IF(B203="","",VLOOKUP(B203,'Measure&amp;Incentive Picklist'!E:J,2,FALSE))</f>
        <v/>
      </c>
      <c r="D203" s="69"/>
      <c r="E203" s="70"/>
      <c r="F203" s="84"/>
      <c r="G203" s="70"/>
      <c r="H203" s="70"/>
      <c r="I203" s="70"/>
      <c r="J203" s="220"/>
      <c r="M203" s="70"/>
      <c r="N203" s="70"/>
      <c r="O203" s="69"/>
      <c r="P203" s="65" t="e">
        <f>VLOOKUP(O203,'HVAC Picklist'!$A$2:$C$61,3,FALSE)</f>
        <v>#N/A</v>
      </c>
      <c r="Q203" s="65" t="e">
        <f>VLOOKUP(O203,'HVAC Picklist'!$A$2:$D$61,4,FALSE)</f>
        <v>#N/A</v>
      </c>
      <c r="R203" s="69"/>
      <c r="S203" s="83"/>
      <c r="X203" s="69"/>
      <c r="Y203" s="69"/>
      <c r="Z203" s="71"/>
      <c r="AA203" s="71"/>
      <c r="AB203" s="72" t="str">
        <f t="shared" si="19"/>
        <v/>
      </c>
      <c r="AC203" s="113" t="str">
        <f t="shared" si="18"/>
        <v/>
      </c>
      <c r="AD203" s="127"/>
      <c r="AE203" s="65">
        <f t="shared" si="20"/>
        <v>0</v>
      </c>
      <c r="AF203" s="65">
        <f t="shared" si="21"/>
        <v>0</v>
      </c>
      <c r="AI203" s="65">
        <f t="shared" si="22"/>
        <v>0</v>
      </c>
    </row>
    <row r="204" spans="1:35" x14ac:dyDescent="0.25">
      <c r="A204" s="66">
        <f t="shared" si="23"/>
        <v>197</v>
      </c>
      <c r="B204" s="69"/>
      <c r="C204" s="66" t="str">
        <f>IF(B204="","",VLOOKUP(B204,'Measure&amp;Incentive Picklist'!E:J,2,FALSE))</f>
        <v/>
      </c>
      <c r="D204" s="69"/>
      <c r="E204" s="70"/>
      <c r="F204" s="84"/>
      <c r="G204" s="70"/>
      <c r="H204" s="70"/>
      <c r="I204" s="70"/>
      <c r="J204" s="220"/>
      <c r="M204" s="70"/>
      <c r="N204" s="70"/>
      <c r="O204" s="69"/>
      <c r="P204" s="65" t="e">
        <f>VLOOKUP(O204,'HVAC Picklist'!$A$2:$C$61,3,FALSE)</f>
        <v>#N/A</v>
      </c>
      <c r="Q204" s="65" t="e">
        <f>VLOOKUP(O204,'HVAC Picklist'!$A$2:$D$61,4,FALSE)</f>
        <v>#N/A</v>
      </c>
      <c r="R204" s="69"/>
      <c r="S204" s="83"/>
      <c r="X204" s="69"/>
      <c r="Y204" s="69"/>
      <c r="Z204" s="71"/>
      <c r="AA204" s="71"/>
      <c r="AB204" s="72" t="str">
        <f t="shared" si="19"/>
        <v/>
      </c>
      <c r="AC204" s="113" t="str">
        <f t="shared" si="18"/>
        <v/>
      </c>
      <c r="AD204" s="127"/>
      <c r="AE204" s="65">
        <f t="shared" si="20"/>
        <v>0</v>
      </c>
      <c r="AF204" s="65">
        <f t="shared" si="21"/>
        <v>0</v>
      </c>
      <c r="AI204" s="65">
        <f t="shared" si="22"/>
        <v>0</v>
      </c>
    </row>
    <row r="205" spans="1:35" x14ac:dyDescent="0.25">
      <c r="A205" s="66">
        <f t="shared" si="23"/>
        <v>198</v>
      </c>
      <c r="B205" s="69"/>
      <c r="C205" s="66" t="str">
        <f>IF(B205="","",VLOOKUP(B205,'Measure&amp;Incentive Picklist'!E:J,2,FALSE))</f>
        <v/>
      </c>
      <c r="D205" s="69"/>
      <c r="E205" s="70"/>
      <c r="F205" s="84"/>
      <c r="G205" s="70"/>
      <c r="H205" s="70"/>
      <c r="I205" s="70"/>
      <c r="J205" s="220"/>
      <c r="M205" s="70"/>
      <c r="N205" s="70"/>
      <c r="O205" s="69"/>
      <c r="P205" s="65" t="e">
        <f>VLOOKUP(O205,'HVAC Picklist'!$A$2:$C$61,3,FALSE)</f>
        <v>#N/A</v>
      </c>
      <c r="Q205" s="65" t="e">
        <f>VLOOKUP(O205,'HVAC Picklist'!$A$2:$D$61,4,FALSE)</f>
        <v>#N/A</v>
      </c>
      <c r="R205" s="69"/>
      <c r="S205" s="83"/>
      <c r="X205" s="69"/>
      <c r="Y205" s="69"/>
      <c r="Z205" s="71"/>
      <c r="AA205" s="71"/>
      <c r="AB205" s="72" t="str">
        <f t="shared" si="19"/>
        <v/>
      </c>
      <c r="AC205" s="113" t="str">
        <f t="shared" si="18"/>
        <v/>
      </c>
      <c r="AD205" s="127"/>
      <c r="AE205" s="65">
        <f t="shared" si="20"/>
        <v>0</v>
      </c>
      <c r="AF205" s="65">
        <f t="shared" si="21"/>
        <v>0</v>
      </c>
      <c r="AI205" s="65">
        <f t="shared" si="22"/>
        <v>0</v>
      </c>
    </row>
    <row r="206" spans="1:35" x14ac:dyDescent="0.25">
      <c r="A206" s="66">
        <f t="shared" si="23"/>
        <v>199</v>
      </c>
      <c r="B206" s="69"/>
      <c r="C206" s="66" t="str">
        <f>IF(B206="","",VLOOKUP(B206,'Measure&amp;Incentive Picklist'!E:J,2,FALSE))</f>
        <v/>
      </c>
      <c r="D206" s="69"/>
      <c r="E206" s="70"/>
      <c r="F206" s="84"/>
      <c r="G206" s="70"/>
      <c r="H206" s="70"/>
      <c r="I206" s="70"/>
      <c r="J206" s="220"/>
      <c r="M206" s="70"/>
      <c r="N206" s="70"/>
      <c r="O206" s="69"/>
      <c r="P206" s="65" t="e">
        <f>VLOOKUP(O206,'HVAC Picklist'!$A$2:$C$61,3,FALSE)</f>
        <v>#N/A</v>
      </c>
      <c r="Q206" s="65" t="e">
        <f>VLOOKUP(O206,'HVAC Picklist'!$A$2:$D$61,4,FALSE)</f>
        <v>#N/A</v>
      </c>
      <c r="R206" s="69"/>
      <c r="S206" s="83"/>
      <c r="X206" s="69"/>
      <c r="Y206" s="69"/>
      <c r="Z206" s="71"/>
      <c r="AA206" s="71"/>
      <c r="AB206" s="72" t="str">
        <f t="shared" si="19"/>
        <v/>
      </c>
      <c r="AC206" s="113" t="str">
        <f t="shared" si="18"/>
        <v/>
      </c>
      <c r="AD206" s="127"/>
      <c r="AE206" s="65">
        <f t="shared" si="20"/>
        <v>0</v>
      </c>
      <c r="AF206" s="65">
        <f t="shared" si="21"/>
        <v>0</v>
      </c>
      <c r="AI206" s="65">
        <f t="shared" si="22"/>
        <v>0</v>
      </c>
    </row>
    <row r="207" spans="1:35" x14ac:dyDescent="0.25">
      <c r="A207" s="66">
        <f t="shared" si="23"/>
        <v>200</v>
      </c>
      <c r="B207" s="69"/>
      <c r="C207" s="66" t="str">
        <f>IF(B207="","",VLOOKUP(B207,'Measure&amp;Incentive Picklist'!E:J,2,FALSE))</f>
        <v/>
      </c>
      <c r="D207" s="69"/>
      <c r="E207" s="70"/>
      <c r="F207" s="84"/>
      <c r="G207" s="70"/>
      <c r="H207" s="70"/>
      <c r="I207" s="70"/>
      <c r="J207" s="220"/>
      <c r="M207" s="70"/>
      <c r="N207" s="70"/>
      <c r="O207" s="69"/>
      <c r="P207" s="65" t="e">
        <f>VLOOKUP(O207,'HVAC Picklist'!$A$2:$C$61,3,FALSE)</f>
        <v>#N/A</v>
      </c>
      <c r="Q207" s="65" t="e">
        <f>VLOOKUP(O207,'HVAC Picklist'!$A$2:$D$61,4,FALSE)</f>
        <v>#N/A</v>
      </c>
      <c r="R207" s="69"/>
      <c r="S207" s="83"/>
      <c r="X207" s="69"/>
      <c r="Y207" s="69"/>
      <c r="Z207" s="71"/>
      <c r="AA207" s="71"/>
      <c r="AB207" s="72" t="str">
        <f t="shared" si="19"/>
        <v/>
      </c>
      <c r="AC207" s="113" t="str">
        <f t="shared" si="18"/>
        <v/>
      </c>
      <c r="AD207" s="127"/>
      <c r="AE207" s="65">
        <f t="shared" si="20"/>
        <v>0</v>
      </c>
      <c r="AF207" s="65">
        <f t="shared" si="21"/>
        <v>0</v>
      </c>
      <c r="AI207" s="65">
        <f t="shared" si="22"/>
        <v>0</v>
      </c>
    </row>
    <row r="208" spans="1:35" x14ac:dyDescent="0.25">
      <c r="AE208" s="65">
        <f>SUM(AE8:AE207)</f>
        <v>1</v>
      </c>
      <c r="AF208" s="65">
        <f>SUM(AF8:AF207)</f>
        <v>0</v>
      </c>
      <c r="AI208" s="65">
        <f>SUM(AI8:AI207)</f>
        <v>0</v>
      </c>
    </row>
  </sheetData>
  <sheetProtection selectLockedCells="1" sort="0" autoFilter="0"/>
  <autoFilter ref="A6:AD6" xr:uid="{00000000-0009-0000-0000-00001D000000}"/>
  <mergeCells count="4">
    <mergeCell ref="A5:B5"/>
    <mergeCell ref="AE6:AF6"/>
    <mergeCell ref="AG6:AH6"/>
    <mergeCell ref="E5:F5"/>
  </mergeCells>
  <conditionalFormatting sqref="P6 C7 J5:L5 J7:L7 P8:P1048576">
    <cfRule type="containsErrors" dxfId="59" priority="36">
      <formula>ISERROR(C5)</formula>
    </cfRule>
  </conditionalFormatting>
  <conditionalFormatting sqref="D7">
    <cfRule type="containsErrors" dxfId="58" priority="35">
      <formula>ISERROR(D7)</formula>
    </cfRule>
  </conditionalFormatting>
  <conditionalFormatting sqref="P7">
    <cfRule type="containsErrors" dxfId="57" priority="34">
      <formula>ISERROR(P7)</formula>
    </cfRule>
  </conditionalFormatting>
  <conditionalFormatting sqref="F6">
    <cfRule type="containsErrors" dxfId="56" priority="33">
      <formula>ISERROR(F6)</formula>
    </cfRule>
  </conditionalFormatting>
  <conditionalFormatting sqref="Q6 Q8:Q1048576">
    <cfRule type="containsErrors" dxfId="55" priority="31">
      <formula>ISERROR(Q6)</formula>
    </cfRule>
  </conditionalFormatting>
  <conditionalFormatting sqref="Q7">
    <cfRule type="containsErrors" dxfId="54" priority="30">
      <formula>ISERROR(Q7)</formula>
    </cfRule>
  </conditionalFormatting>
  <conditionalFormatting sqref="S6">
    <cfRule type="containsErrors" dxfId="53" priority="29">
      <formula>ISERROR(S6)</formula>
    </cfRule>
  </conditionalFormatting>
  <conditionalFormatting sqref="P5">
    <cfRule type="containsErrors" dxfId="52" priority="28">
      <formula>ISERROR(P5)</formula>
    </cfRule>
  </conditionalFormatting>
  <conditionalFormatting sqref="Q5">
    <cfRule type="containsErrors" dxfId="51" priority="27">
      <formula>ISERROR(Q5)</formula>
    </cfRule>
  </conditionalFormatting>
  <conditionalFormatting sqref="B3">
    <cfRule type="containsErrors" dxfId="50" priority="26">
      <formula>ISERROR(B3)</formula>
    </cfRule>
  </conditionalFormatting>
  <conditionalFormatting sqref="R8:R207">
    <cfRule type="expression" dxfId="49" priority="23">
      <formula>AND(B8&gt;"", R8="")</formula>
    </cfRule>
  </conditionalFormatting>
  <conditionalFormatting sqref="S8:S207">
    <cfRule type="expression" dxfId="48" priority="22">
      <formula>AND(B8&gt;"", S8="")</formula>
    </cfRule>
  </conditionalFormatting>
  <conditionalFormatting sqref="AA6:AB6">
    <cfRule type="containsErrors" dxfId="47" priority="21">
      <formula>ISERROR(AA6)</formula>
    </cfRule>
  </conditionalFormatting>
  <conditionalFormatting sqref="D8:D207">
    <cfRule type="expression" dxfId="46" priority="20">
      <formula>AND(B8&gt;"",D8="")</formula>
    </cfRule>
  </conditionalFormatting>
  <conditionalFormatting sqref="E8:E207">
    <cfRule type="expression" dxfId="45" priority="19">
      <formula>AND(B8&gt;"",E8="")</formula>
    </cfRule>
  </conditionalFormatting>
  <conditionalFormatting sqref="F8:F207">
    <cfRule type="expression" dxfId="44" priority="18">
      <formula>AND(B8&gt;"",F8="")</formula>
    </cfRule>
  </conditionalFormatting>
  <conditionalFormatting sqref="G8:G207">
    <cfRule type="expression" dxfId="43" priority="17">
      <formula>AND(B8&gt;"",G8="")</formula>
    </cfRule>
  </conditionalFormatting>
  <conditionalFormatting sqref="N8:N207">
    <cfRule type="expression" dxfId="42" priority="14">
      <formula>AND(B8&gt;"",N8="")</formula>
    </cfRule>
  </conditionalFormatting>
  <conditionalFormatting sqref="O8:O207">
    <cfRule type="expression" dxfId="41" priority="13">
      <formula>AND(B8&gt;"",O8="")</formula>
    </cfRule>
  </conditionalFormatting>
  <conditionalFormatting sqref="X8:X207">
    <cfRule type="expression" dxfId="40" priority="12">
      <formula>AND(B8&gt;"",X8="")</formula>
    </cfRule>
  </conditionalFormatting>
  <conditionalFormatting sqref="Y8:Y207">
    <cfRule type="expression" dxfId="39" priority="11">
      <formula>AND(B8&gt;"",Y8="")</formula>
    </cfRule>
  </conditionalFormatting>
  <conditionalFormatting sqref="Z8:Z207">
    <cfRule type="expression" dxfId="38" priority="10">
      <formula>AND(B8&gt;"",Z8="")</formula>
    </cfRule>
  </conditionalFormatting>
  <conditionalFormatting sqref="AA8:AA207">
    <cfRule type="expression" dxfId="37" priority="9">
      <formula>AND(B8&gt;"",AA8="")</formula>
    </cfRule>
  </conditionalFormatting>
  <conditionalFormatting sqref="D5">
    <cfRule type="containsErrors" dxfId="36" priority="8">
      <formula>ISERROR(D5)</formula>
    </cfRule>
  </conditionalFormatting>
  <conditionalFormatting sqref="AB8:AB207">
    <cfRule type="containsErrors" dxfId="35" priority="7">
      <formula>ISERROR(AB8)</formula>
    </cfRule>
  </conditionalFormatting>
  <conditionalFormatting sqref="I8:I207">
    <cfRule type="expression" dxfId="34" priority="6">
      <formula>AND(B8&gt;0,I8="")</formula>
    </cfRule>
  </conditionalFormatting>
  <conditionalFormatting sqref="M8:M207">
    <cfRule type="expression" dxfId="33" priority="5">
      <formula>AND(B8&gt;0,M8="")</formula>
    </cfRule>
  </conditionalFormatting>
  <conditionalFormatting sqref="H8:H207">
    <cfRule type="expression" dxfId="32" priority="4">
      <formula>AND(B8&gt;0,H8="")</formula>
    </cfRule>
  </conditionalFormatting>
  <conditionalFormatting sqref="J8:J207">
    <cfRule type="expression" dxfId="31" priority="3">
      <formula>AND(B8&gt;0,J8="")</formula>
    </cfRule>
  </conditionalFormatting>
  <conditionalFormatting sqref="AC8:AC207">
    <cfRule type="containsErrors" dxfId="30" priority="2">
      <formula>ISERROR(AC8)</formula>
    </cfRule>
  </conditionalFormatting>
  <conditionalFormatting sqref="E5">
    <cfRule type="expression" dxfId="29" priority="1">
      <formula>E5="Error in Project Costs - please correct"</formula>
    </cfRule>
  </conditionalFormatting>
  <dataValidations count="4">
    <dataValidation type="list" allowBlank="1" showInputMessage="1" showErrorMessage="1" sqref="U7:V32" xr:uid="{00000000-0002-0000-1D00-000000000000}">
      <formula1>#REF!</formula1>
    </dataValidation>
    <dataValidation type="list" allowBlank="1" showInputMessage="1" showErrorMessage="1" sqref="N7:N207" xr:uid="{00000000-0002-0000-1D00-000001000000}">
      <formula1>$AH$8:$AH$9</formula1>
    </dataValidation>
    <dataValidation type="list" allowBlank="1" showInputMessage="1" showErrorMessage="1" sqref="M7:M207" xr:uid="{00000000-0002-0000-1D00-000002000000}">
      <formula1>$AG$8:$AG$9</formula1>
    </dataValidation>
    <dataValidation type="list" allowBlank="1" showInputMessage="1" showErrorMessage="1" sqref="R7:S207" xr:uid="{00000000-0002-0000-1D00-000003000000}">
      <formula1>INDIRECT(P7)</formula1>
    </dataValidation>
  </dataValidations>
  <hyperlinks>
    <hyperlink ref="A5" location="'Project Summary'!B9" tooltip="Back to Project Summary" display="Back to Project Summary" xr:uid="{00000000-0004-0000-1D00-000000000000}"/>
  </hyperlinks>
  <pageMargins left="0.7" right="0.7" top="0.75" bottom="0.75" header="0.3" footer="0.3"/>
  <pageSetup orientation="portrait" r:id="rId1"/>
  <headerFooter>
    <oddFooter>&amp;C_x000D_&amp;1#&amp;"Calibri"&amp;22&amp;K0073CF INTERNAL</oddFooter>
  </headerFooter>
  <extLst>
    <ext xmlns:x14="http://schemas.microsoft.com/office/spreadsheetml/2009/9/main" uri="{78C0D931-6437-407d-A8EE-F0AAD7539E65}">
      <x14:conditionalFormattings>
        <x14:conditionalFormatting xmlns:xm="http://schemas.microsoft.com/office/excel/2006/main">
          <x14:cfRule type="containsErrors" priority="32" stopIfTrue="1" id="{BAF66A7D-9B5B-482A-B912-9802BD398AB9}">
            <xm:f>ISERROR('Unitary Air Conditioner'!V1)</xm:f>
            <x14:dxf>
              <font>
                <color theme="0"/>
              </font>
            </x14:dxf>
          </x14:cfRule>
          <xm:sqref>AA6:AB6 AC1:AC3 AC1048575:AC1048576</xm:sqref>
        </x14:conditionalFormatting>
        <x14:conditionalFormatting xmlns:xm="http://schemas.microsoft.com/office/excel/2006/main">
          <x14:cfRule type="containsErrors" priority="25" id="{D57109A8-0709-465E-B5C3-AF18F5CEAA7E}">
            <xm:f>ISERROR('One for One Replacements'!W6)</xm:f>
            <x14:dxf>
              <font>
                <color theme="0"/>
              </font>
            </x14:dxf>
          </x14:cfRule>
          <xm:sqref>X6:Y6</xm:sqref>
        </x14:conditionalFormatting>
        <x14:conditionalFormatting xmlns:xm="http://schemas.microsoft.com/office/excel/2006/main">
          <x14:cfRule type="containsErrors" priority="24" id="{0435D86F-24C2-487A-9716-1CBC440DBF15}">
            <xm:f>ISERROR('https://consolidatededison.sharepoint.com/Users/GolinoC/Desktop/coned/corp/Users/smithna/AppData/Local/Temp/[Con Edison CI Gas Tool v1.2.xlsx]Pre Rinse Spray Valve'!#REF!)</xm:f>
            <x14:dxf>
              <font>
                <color theme="0"/>
              </font>
            </x14:dxf>
          </x14:cfRule>
          <xm:sqref>X5:Z5</xm:sqref>
        </x14:conditionalFormatting>
        <x14:conditionalFormatting xmlns:xm="http://schemas.microsoft.com/office/excel/2006/main">
          <x14:cfRule type="containsErrors" priority="37" id="{5A2C0B8B-049A-449C-9D68-542C5FE11932}">
            <xm:f>ISERROR('One for One Replacements'!Z6)</xm:f>
            <x14:dxf>
              <font>
                <color theme="0"/>
              </font>
            </x14:dxf>
          </x14:cfRule>
          <xm:sqref>Z6</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1D00-000004000000}">
          <x14:formula1>
            <xm:f>'HVAC Picklist'!$A$2:$A$61</xm:f>
          </x14:formula1>
          <xm:sqref>O7:O207</xm:sqref>
        </x14:dataValidation>
        <x14:dataValidation type="list" allowBlank="1" showInputMessage="1" showErrorMessage="1" xr:uid="{00000000-0002-0000-1D00-000005000000}">
          <x14:formula1>
            <xm:f>'HVAC Picklist'!$F$31:$F$32</xm:f>
          </x14:formula1>
          <xm:sqref>W7:W32</xm:sqref>
        </x14:dataValidation>
        <x14:dataValidation type="list" allowBlank="1" showInputMessage="1" showErrorMessage="1" xr:uid="{00000000-0002-0000-1D00-000006000000}">
          <x14:formula1>
            <xm:f>'Measure&amp;Incentive Picklist'!#REF!</xm:f>
          </x14:formula1>
          <xm:sqref>B7:B207</xm:sqref>
        </x14:dataValidation>
      </x14:dataValidations>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1"/>
  <dimension ref="A1:AF201"/>
  <sheetViews>
    <sheetView topLeftCell="C1" zoomScaleNormal="100" workbookViewId="0">
      <pane ySplit="1" topLeftCell="A166" activePane="bottomLeft" state="frozen"/>
      <selection pane="bottomLeft" activeCell="A188" sqref="A188"/>
    </sheetView>
  </sheetViews>
  <sheetFormatPr defaultColWidth="44.140625" defaultRowHeight="15" x14ac:dyDescent="0.25"/>
  <cols>
    <col min="1" max="1" width="43.7109375" style="28" bestFit="1" customWidth="1"/>
    <col min="2" max="2" width="30" style="28" bestFit="1" customWidth="1"/>
    <col min="3" max="3" width="35.85546875" style="28" bestFit="1" customWidth="1"/>
    <col min="4" max="4" width="51.7109375" style="28" bestFit="1" customWidth="1"/>
    <col min="5" max="5" width="68.85546875" style="64" bestFit="1" customWidth="1"/>
    <col min="6" max="6" width="44.140625" style="53" customWidth="1"/>
    <col min="7" max="7" width="38.7109375" style="53" customWidth="1"/>
    <col min="8" max="8" width="19.140625" style="53" customWidth="1"/>
    <col min="9" max="9" width="15.85546875" style="53" customWidth="1"/>
    <col min="10" max="10" width="14.85546875" style="53" customWidth="1"/>
    <col min="11" max="11" width="22.42578125" style="28" customWidth="1"/>
    <col min="12" max="12" width="21.5703125" style="53" customWidth="1"/>
    <col min="13" max="13" width="21" style="53" customWidth="1"/>
    <col min="14" max="14" width="23.140625" style="28" customWidth="1"/>
    <col min="15" max="15" width="23.140625" style="64" customWidth="1"/>
    <col min="16" max="16" width="19.28515625" style="53" customWidth="1"/>
    <col min="17" max="19" width="44.140625" style="28"/>
    <col min="20" max="20" width="119.5703125" style="28" customWidth="1"/>
    <col min="21" max="25" width="44.140625" style="28"/>
    <col min="26" max="26" width="62.140625" style="28" bestFit="1" customWidth="1"/>
    <col min="27" max="27" width="76" style="28" bestFit="1" customWidth="1"/>
    <col min="28" max="16384" width="44.140625" style="28"/>
  </cols>
  <sheetData>
    <row r="1" spans="1:30" s="65" customFormat="1" ht="84.75" customHeight="1" thickBot="1" x14ac:dyDescent="0.3">
      <c r="A1" s="154" t="s">
        <v>526</v>
      </c>
      <c r="B1" s="155" t="s">
        <v>527</v>
      </c>
      <c r="C1" s="154" t="s">
        <v>528</v>
      </c>
      <c r="D1" s="154" t="s">
        <v>529</v>
      </c>
      <c r="E1" s="154" t="s">
        <v>530</v>
      </c>
      <c r="F1" s="155" t="s">
        <v>129</v>
      </c>
      <c r="G1" s="155" t="s">
        <v>264</v>
      </c>
      <c r="H1" s="155" t="s">
        <v>531</v>
      </c>
      <c r="I1" s="155" t="s">
        <v>532</v>
      </c>
      <c r="J1" s="154" t="s">
        <v>533</v>
      </c>
      <c r="K1" s="154" t="s">
        <v>534</v>
      </c>
      <c r="L1" s="154" t="s">
        <v>535</v>
      </c>
      <c r="M1" s="154" t="s">
        <v>536</v>
      </c>
      <c r="N1" s="154" t="s">
        <v>537</v>
      </c>
      <c r="O1" s="154" t="s">
        <v>538</v>
      </c>
      <c r="P1" s="155" t="s">
        <v>539</v>
      </c>
      <c r="Q1" s="129" t="s">
        <v>540</v>
      </c>
      <c r="R1" s="129" t="s">
        <v>541</v>
      </c>
      <c r="S1" s="129"/>
      <c r="T1" s="403" t="s">
        <v>542</v>
      </c>
      <c r="U1" s="404" t="s">
        <v>529</v>
      </c>
      <c r="V1" s="404" t="s">
        <v>543</v>
      </c>
      <c r="W1" s="404" t="s">
        <v>150</v>
      </c>
      <c r="X1" s="404" t="s">
        <v>478</v>
      </c>
      <c r="Y1" s="404" t="s">
        <v>544</v>
      </c>
      <c r="Z1" s="405" t="s">
        <v>545</v>
      </c>
      <c r="AA1" s="405" t="s">
        <v>530</v>
      </c>
      <c r="AB1" s="405" t="s">
        <v>129</v>
      </c>
      <c r="AC1" s="407" t="s">
        <v>264</v>
      </c>
      <c r="AD1" s="407" t="s">
        <v>534</v>
      </c>
    </row>
    <row r="2" spans="1:30" ht="16.5" customHeight="1" thickBot="1" x14ac:dyDescent="0.3">
      <c r="A2" s="156" t="s">
        <v>1247</v>
      </c>
      <c r="B2" s="130" t="s">
        <v>53</v>
      </c>
      <c r="C2" s="29" t="s">
        <v>53</v>
      </c>
      <c r="D2" s="29"/>
      <c r="E2" s="130" t="s">
        <v>460</v>
      </c>
      <c r="F2" s="157" t="s">
        <v>546</v>
      </c>
      <c r="G2" s="157"/>
      <c r="H2" s="157" t="s">
        <v>547</v>
      </c>
      <c r="I2" s="284">
        <v>75</v>
      </c>
      <c r="J2" s="54" t="s">
        <v>548</v>
      </c>
      <c r="K2" s="131"/>
      <c r="L2" s="53">
        <v>15</v>
      </c>
      <c r="M2" s="129">
        <v>0</v>
      </c>
      <c r="N2" s="28">
        <f>IF(M2=0,L2*1.25,IF(M2&lt;L2,M2*1.25,L2*1.25))</f>
        <v>18.75</v>
      </c>
      <c r="O2" s="130"/>
      <c r="P2" s="284"/>
      <c r="Q2" s="131" t="str">
        <f>IFERROR(INDEX(Table1[DLC Category],MATCH('Measure&amp;Incentive Picklist'!O2,Table1[Legend],0)),"")</f>
        <v/>
      </c>
      <c r="R2" s="131"/>
      <c r="T2" s="406" t="s">
        <v>549</v>
      </c>
      <c r="U2" s="399" t="s">
        <v>550</v>
      </c>
      <c r="V2" s="400">
        <v>30</v>
      </c>
      <c r="W2" s="400">
        <v>10</v>
      </c>
      <c r="X2" s="400">
        <f>TableLightingMapping3[[#This Row],[Incentive Per Fixture]]+TableLightingMapping3[[#This Row],[Bonus Incentive]]</f>
        <v>40</v>
      </c>
      <c r="Y2" t="s">
        <v>551</v>
      </c>
      <c r="Z2" s="401" t="s">
        <v>552</v>
      </c>
      <c r="AA2" s="401" t="s">
        <v>553</v>
      </c>
      <c r="AB2" s="401" t="s">
        <v>554</v>
      </c>
      <c r="AC2" s="400" t="s">
        <v>555</v>
      </c>
      <c r="AD2" s="409">
        <v>37.5</v>
      </c>
    </row>
    <row r="3" spans="1:30" ht="16.5" customHeight="1" thickBot="1" x14ac:dyDescent="0.3">
      <c r="A3" s="156" t="s">
        <v>1247</v>
      </c>
      <c r="B3" s="132" t="s">
        <v>53</v>
      </c>
      <c r="C3" s="132" t="s">
        <v>53</v>
      </c>
      <c r="D3" s="132"/>
      <c r="E3" s="132" t="s">
        <v>556</v>
      </c>
      <c r="F3" s="158" t="s">
        <v>557</v>
      </c>
      <c r="G3" s="158"/>
      <c r="H3" s="158" t="s">
        <v>547</v>
      </c>
      <c r="I3" s="158">
        <v>75</v>
      </c>
      <c r="J3" s="55" t="s">
        <v>548</v>
      </c>
      <c r="K3" s="131"/>
      <c r="L3" s="53">
        <v>15</v>
      </c>
      <c r="M3" s="129">
        <v>0</v>
      </c>
      <c r="N3" s="28">
        <f t="shared" ref="N3:N36" si="0">IF(M3=0,L3*1.25,IF(M3&lt;L3,M3*1.25,L3*1.25))</f>
        <v>18.75</v>
      </c>
      <c r="O3" s="132"/>
      <c r="P3" s="158"/>
      <c r="Q3" s="131" t="str">
        <f>IFERROR(INDEX(Table1[DLC Category],MATCH('Measure&amp;Incentive Picklist'!O3,Table1[Legend],0)),"")</f>
        <v/>
      </c>
      <c r="R3" s="131"/>
      <c r="T3" s="406" t="s">
        <v>549</v>
      </c>
      <c r="U3" s="399" t="s">
        <v>558</v>
      </c>
      <c r="V3" s="400">
        <v>30</v>
      </c>
      <c r="W3" s="400">
        <v>10</v>
      </c>
      <c r="X3" s="400">
        <f>TableLightingMapping3[[#This Row],[Incentive Per Fixture]]+TableLightingMapping3[[#This Row],[Bonus Incentive]]</f>
        <v>40</v>
      </c>
      <c r="Y3" t="s">
        <v>551</v>
      </c>
      <c r="Z3" s="401" t="s">
        <v>559</v>
      </c>
      <c r="AA3" s="402" t="s">
        <v>560</v>
      </c>
      <c r="AB3" s="402" t="s">
        <v>561</v>
      </c>
      <c r="AC3" s="400" t="s">
        <v>555</v>
      </c>
      <c r="AD3" s="409">
        <v>37.5</v>
      </c>
    </row>
    <row r="4" spans="1:30" ht="16.5" customHeight="1" thickBot="1" x14ac:dyDescent="0.3">
      <c r="A4" s="156" t="s">
        <v>1247</v>
      </c>
      <c r="B4" s="132" t="s">
        <v>53</v>
      </c>
      <c r="C4" s="132" t="s">
        <v>53</v>
      </c>
      <c r="D4" s="132"/>
      <c r="E4" s="132" t="s">
        <v>562</v>
      </c>
      <c r="F4" s="158" t="s">
        <v>563</v>
      </c>
      <c r="G4" s="158"/>
      <c r="H4" s="158" t="s">
        <v>547</v>
      </c>
      <c r="I4" s="285">
        <v>75</v>
      </c>
      <c r="J4" s="55" t="s">
        <v>548</v>
      </c>
      <c r="K4" s="131"/>
      <c r="L4" s="53">
        <v>15</v>
      </c>
      <c r="M4" s="129">
        <v>0</v>
      </c>
      <c r="N4" s="28">
        <f t="shared" si="0"/>
        <v>18.75</v>
      </c>
      <c r="O4" s="132"/>
      <c r="P4" s="285"/>
      <c r="Q4" s="131" t="str">
        <f>IFERROR(INDEX(Table1[DLC Category],MATCH('Measure&amp;Incentive Picklist'!O4,Table1[Legend],0)),"")</f>
        <v/>
      </c>
      <c r="R4" s="131"/>
      <c r="T4" s="406" t="s">
        <v>549</v>
      </c>
      <c r="U4" s="399" t="s">
        <v>564</v>
      </c>
      <c r="V4" s="400">
        <v>70</v>
      </c>
      <c r="W4" s="400">
        <v>15</v>
      </c>
      <c r="X4" s="400">
        <f>TableLightingMapping3[[#This Row],[Incentive Per Fixture]]+TableLightingMapping3[[#This Row],[Bonus Incentive]]</f>
        <v>85</v>
      </c>
      <c r="Y4" t="s">
        <v>551</v>
      </c>
      <c r="Z4" s="401" t="s">
        <v>565</v>
      </c>
      <c r="AA4" s="401" t="s">
        <v>566</v>
      </c>
      <c r="AB4" s="401" t="s">
        <v>567</v>
      </c>
      <c r="AC4" s="400" t="s">
        <v>568</v>
      </c>
      <c r="AD4" s="409">
        <v>116</v>
      </c>
    </row>
    <row r="5" spans="1:30" ht="16.5" customHeight="1" thickBot="1" x14ac:dyDescent="0.3">
      <c r="A5" s="156" t="s">
        <v>1247</v>
      </c>
      <c r="B5" s="132" t="s">
        <v>53</v>
      </c>
      <c r="C5" s="132" t="s">
        <v>53</v>
      </c>
      <c r="D5" s="132"/>
      <c r="E5" s="132" t="s">
        <v>569</v>
      </c>
      <c r="F5" s="158" t="s">
        <v>570</v>
      </c>
      <c r="G5" s="158"/>
      <c r="H5" s="158" t="s">
        <v>547</v>
      </c>
      <c r="I5" s="158">
        <v>75</v>
      </c>
      <c r="J5" s="55" t="s">
        <v>548</v>
      </c>
      <c r="K5" s="131"/>
      <c r="L5" s="53">
        <v>15</v>
      </c>
      <c r="M5" s="129">
        <v>0</v>
      </c>
      <c r="N5" s="28">
        <f t="shared" si="0"/>
        <v>18.75</v>
      </c>
      <c r="O5" s="132"/>
      <c r="P5" s="158"/>
      <c r="Q5" s="131" t="str">
        <f>IFERROR(INDEX(Table1[DLC Category],MATCH('Measure&amp;Incentive Picklist'!O5,Table1[Legend],0)),"")</f>
        <v/>
      </c>
      <c r="R5" s="131"/>
      <c r="T5" s="406" t="s">
        <v>549</v>
      </c>
      <c r="U5" s="399" t="s">
        <v>571</v>
      </c>
      <c r="V5" s="400">
        <v>70</v>
      </c>
      <c r="W5" s="400">
        <v>15</v>
      </c>
      <c r="X5" s="400">
        <f>TableLightingMapping3[[#This Row],[Incentive Per Fixture]]+TableLightingMapping3[[#This Row],[Bonus Incentive]]</f>
        <v>85</v>
      </c>
      <c r="Y5" t="s">
        <v>551</v>
      </c>
      <c r="Z5" s="401" t="s">
        <v>572</v>
      </c>
      <c r="AA5" s="401" t="s">
        <v>573</v>
      </c>
      <c r="AB5" s="401" t="s">
        <v>574</v>
      </c>
      <c r="AC5" s="400" t="s">
        <v>568</v>
      </c>
      <c r="AD5" s="409">
        <v>116</v>
      </c>
    </row>
    <row r="6" spans="1:30" ht="16.5" customHeight="1" thickBot="1" x14ac:dyDescent="0.3">
      <c r="A6" s="156" t="s">
        <v>1247</v>
      </c>
      <c r="B6" s="132" t="s">
        <v>53</v>
      </c>
      <c r="C6" s="132" t="s">
        <v>53</v>
      </c>
      <c r="D6" s="132"/>
      <c r="E6" s="132" t="s">
        <v>575</v>
      </c>
      <c r="F6" s="158" t="s">
        <v>576</v>
      </c>
      <c r="G6" s="158"/>
      <c r="H6" s="158" t="s">
        <v>547</v>
      </c>
      <c r="I6" s="285">
        <v>75</v>
      </c>
      <c r="J6" s="55" t="s">
        <v>548</v>
      </c>
      <c r="K6" s="131"/>
      <c r="L6" s="53">
        <v>15</v>
      </c>
      <c r="M6" s="129">
        <v>0</v>
      </c>
      <c r="N6" s="28">
        <f t="shared" si="0"/>
        <v>18.75</v>
      </c>
      <c r="O6" s="132"/>
      <c r="P6" s="285"/>
      <c r="Q6" s="131" t="str">
        <f>IFERROR(INDEX(Table1[DLC Category],MATCH('Measure&amp;Incentive Picklist'!O6,Table1[Legend],0)),"")</f>
        <v/>
      </c>
      <c r="R6" s="131"/>
      <c r="T6" s="399" t="s">
        <v>577</v>
      </c>
      <c r="U6" s="399" t="s">
        <v>578</v>
      </c>
      <c r="V6" s="400">
        <v>50</v>
      </c>
      <c r="W6" s="400">
        <v>10</v>
      </c>
      <c r="X6" s="400">
        <f>TableLightingMapping3[[#This Row],[Incentive Per Fixture]]+TableLightingMapping3[[#This Row],[Bonus Incentive]]</f>
        <v>60</v>
      </c>
      <c r="Y6" t="s">
        <v>579</v>
      </c>
      <c r="Z6" s="400" t="s">
        <v>578</v>
      </c>
      <c r="AA6" s="400" t="s">
        <v>580</v>
      </c>
      <c r="AB6" s="400" t="s">
        <v>581</v>
      </c>
      <c r="AC6" s="400" t="s">
        <v>555</v>
      </c>
      <c r="AD6" s="409">
        <v>37.5</v>
      </c>
    </row>
    <row r="7" spans="1:30" ht="16.5" customHeight="1" thickBot="1" x14ac:dyDescent="0.3">
      <c r="A7" s="156" t="s">
        <v>1247</v>
      </c>
      <c r="B7" s="132" t="s">
        <v>53</v>
      </c>
      <c r="C7" s="132" t="s">
        <v>53</v>
      </c>
      <c r="D7" s="132"/>
      <c r="E7" s="132" t="s">
        <v>582</v>
      </c>
      <c r="F7" s="158" t="s">
        <v>583</v>
      </c>
      <c r="G7" s="158"/>
      <c r="H7" s="158" t="s">
        <v>547</v>
      </c>
      <c r="I7" s="285">
        <v>75</v>
      </c>
      <c r="J7" s="55" t="s">
        <v>548</v>
      </c>
      <c r="K7" s="131"/>
      <c r="L7" s="53">
        <v>15</v>
      </c>
      <c r="M7" s="129">
        <v>0</v>
      </c>
      <c r="N7" s="28">
        <f>IF(M7=0,L7*1.25,IF(M7&lt;L7,M7*1.25,L7*1.25))</f>
        <v>18.75</v>
      </c>
      <c r="O7" s="132"/>
      <c r="P7" s="285"/>
      <c r="Q7" s="131" t="str">
        <f>IFERROR(INDEX(Table1[DLC Category],MATCH('Measure&amp;Incentive Picklist'!O7,Table1[Legend],0)),"")</f>
        <v/>
      </c>
      <c r="R7" s="131"/>
      <c r="T7" s="406" t="s">
        <v>584</v>
      </c>
      <c r="U7" s="399" t="s">
        <v>585</v>
      </c>
      <c r="V7" s="400">
        <v>20</v>
      </c>
      <c r="W7" s="400">
        <v>10</v>
      </c>
      <c r="X7" s="400">
        <f>TableLightingMapping3[[#This Row],[Incentive Per Fixture]]+TableLightingMapping3[[#This Row],[Bonus Incentive]]</f>
        <v>30</v>
      </c>
      <c r="Y7" t="s">
        <v>586</v>
      </c>
      <c r="Z7" s="400" t="s">
        <v>587</v>
      </c>
      <c r="AA7" s="400" t="s">
        <v>588</v>
      </c>
      <c r="AB7" s="400" t="s">
        <v>589</v>
      </c>
      <c r="AC7" s="400" t="s">
        <v>590</v>
      </c>
      <c r="AD7" s="409">
        <v>17</v>
      </c>
    </row>
    <row r="8" spans="1:30" ht="16.5" customHeight="1" thickBot="1" x14ac:dyDescent="0.3">
      <c r="A8" s="156" t="s">
        <v>1247</v>
      </c>
      <c r="B8" s="133" t="s">
        <v>35</v>
      </c>
      <c r="C8" s="30" t="s">
        <v>591</v>
      </c>
      <c r="D8" s="30"/>
      <c r="E8" s="134" t="s">
        <v>592</v>
      </c>
      <c r="F8" s="135" t="s">
        <v>593</v>
      </c>
      <c r="G8" s="135"/>
      <c r="H8" s="135" t="s">
        <v>547</v>
      </c>
      <c r="I8" s="461">
        <v>0.3</v>
      </c>
      <c r="J8" s="136" t="s">
        <v>594</v>
      </c>
      <c r="L8" s="53">
        <v>20</v>
      </c>
      <c r="M8" s="129">
        <v>0</v>
      </c>
      <c r="N8" s="28">
        <f t="shared" si="0"/>
        <v>25</v>
      </c>
      <c r="O8" s="134"/>
      <c r="P8" s="135"/>
      <c r="Q8" s="131" t="str">
        <f>IFERROR(INDEX(Table1[DLC Category],MATCH('Measure&amp;Incentive Picklist'!O8,Table1[Legend],0)),"")</f>
        <v/>
      </c>
      <c r="R8" s="131"/>
      <c r="T8" s="406" t="s">
        <v>584</v>
      </c>
      <c r="U8" s="399" t="s">
        <v>595</v>
      </c>
      <c r="V8" s="400">
        <v>30</v>
      </c>
      <c r="W8" s="400">
        <v>10</v>
      </c>
      <c r="X8" s="400">
        <f>TableLightingMapping3[[#This Row],[Incentive Per Fixture]]+TableLightingMapping3[[#This Row],[Bonus Incentive]]</f>
        <v>40</v>
      </c>
      <c r="Y8" t="s">
        <v>586</v>
      </c>
      <c r="Z8" s="400" t="s">
        <v>596</v>
      </c>
      <c r="AA8" s="400" t="s">
        <v>597</v>
      </c>
      <c r="AB8" s="400" t="s">
        <v>598</v>
      </c>
      <c r="AC8" s="400" t="s">
        <v>599</v>
      </c>
      <c r="AD8" s="409">
        <v>36</v>
      </c>
    </row>
    <row r="9" spans="1:30" ht="16.5" customHeight="1" thickBot="1" x14ac:dyDescent="0.3">
      <c r="A9" s="156" t="s">
        <v>1247</v>
      </c>
      <c r="B9" s="133" t="s">
        <v>35</v>
      </c>
      <c r="C9" s="30" t="s">
        <v>591</v>
      </c>
      <c r="D9" s="30"/>
      <c r="E9" s="31" t="s">
        <v>600</v>
      </c>
      <c r="F9" s="159" t="s">
        <v>601</v>
      </c>
      <c r="G9" s="159"/>
      <c r="H9" s="135" t="s">
        <v>547</v>
      </c>
      <c r="I9" s="461">
        <v>0.3</v>
      </c>
      <c r="J9" s="136" t="s">
        <v>594</v>
      </c>
      <c r="L9" s="53">
        <v>20</v>
      </c>
      <c r="M9" s="129">
        <v>0</v>
      </c>
      <c r="N9" s="28">
        <f t="shared" si="0"/>
        <v>25</v>
      </c>
      <c r="O9" s="31"/>
      <c r="P9" s="135"/>
      <c r="Q9" s="131" t="str">
        <f>IFERROR(INDEX(Table1[DLC Category],MATCH('Measure&amp;Incentive Picklist'!O9,Table1[Legend],0)),"")</f>
        <v/>
      </c>
      <c r="R9" s="131"/>
      <c r="T9" s="406" t="s">
        <v>584</v>
      </c>
      <c r="U9" s="399" t="s">
        <v>602</v>
      </c>
      <c r="V9" s="400">
        <v>35</v>
      </c>
      <c r="W9" s="400">
        <v>10</v>
      </c>
      <c r="X9" s="400">
        <f>TableLightingMapping3[[#This Row],[Incentive Per Fixture]]+TableLightingMapping3[[#This Row],[Bonus Incentive]]</f>
        <v>45</v>
      </c>
      <c r="Y9" t="s">
        <v>586</v>
      </c>
      <c r="Z9" s="400" t="s">
        <v>603</v>
      </c>
      <c r="AA9" s="400" t="s">
        <v>604</v>
      </c>
      <c r="AB9" s="400" t="s">
        <v>605</v>
      </c>
      <c r="AC9" s="400" t="s">
        <v>606</v>
      </c>
      <c r="AD9" s="409">
        <v>29.5</v>
      </c>
    </row>
    <row r="10" spans="1:30" ht="16.5" customHeight="1" thickBot="1" x14ac:dyDescent="0.3">
      <c r="A10" s="156" t="s">
        <v>1247</v>
      </c>
      <c r="B10" s="133" t="s">
        <v>35</v>
      </c>
      <c r="C10" s="30" t="s">
        <v>591</v>
      </c>
      <c r="D10" s="30"/>
      <c r="E10" s="134" t="s">
        <v>320</v>
      </c>
      <c r="F10" s="135" t="s">
        <v>607</v>
      </c>
      <c r="G10" s="135"/>
      <c r="H10" s="135" t="s">
        <v>547</v>
      </c>
      <c r="I10" s="461">
        <v>0.3</v>
      </c>
      <c r="J10" s="136" t="s">
        <v>594</v>
      </c>
      <c r="L10" s="53">
        <v>20</v>
      </c>
      <c r="M10" s="129">
        <v>0</v>
      </c>
      <c r="N10" s="28">
        <f t="shared" si="0"/>
        <v>25</v>
      </c>
      <c r="O10" s="134"/>
      <c r="P10" s="135"/>
      <c r="Q10" s="131" t="str">
        <f>IFERROR(INDEX(Table1[DLC Category],MATCH('Measure&amp;Incentive Picklist'!O10,Table1[Legend],0)),"")</f>
        <v/>
      </c>
      <c r="R10" s="131"/>
      <c r="T10" s="406" t="s">
        <v>584</v>
      </c>
      <c r="U10" s="399" t="s">
        <v>608</v>
      </c>
      <c r="V10" s="400">
        <v>60</v>
      </c>
      <c r="W10" s="400">
        <v>15</v>
      </c>
      <c r="X10" s="400">
        <f>TableLightingMapping3[[#This Row],[Incentive Per Fixture]]+TableLightingMapping3[[#This Row],[Bonus Incentive]]</f>
        <v>75</v>
      </c>
      <c r="Y10" t="s">
        <v>586</v>
      </c>
      <c r="Z10" s="400" t="s">
        <v>609</v>
      </c>
      <c r="AA10" s="400" t="s">
        <v>610</v>
      </c>
      <c r="AB10" s="400" t="s">
        <v>611</v>
      </c>
      <c r="AC10" s="400" t="s">
        <v>612</v>
      </c>
      <c r="AD10" s="409">
        <v>57.9</v>
      </c>
    </row>
    <row r="11" spans="1:30" ht="16.5" customHeight="1" thickBot="1" x14ac:dyDescent="0.3">
      <c r="A11" s="156" t="s">
        <v>1247</v>
      </c>
      <c r="B11" s="133" t="s">
        <v>35</v>
      </c>
      <c r="C11" s="30" t="s">
        <v>591</v>
      </c>
      <c r="D11" s="30"/>
      <c r="E11" s="31" t="s">
        <v>613</v>
      </c>
      <c r="F11" s="159" t="s">
        <v>614</v>
      </c>
      <c r="G11" s="159"/>
      <c r="H11" s="135" t="s">
        <v>547</v>
      </c>
      <c r="I11" s="461">
        <v>0.3</v>
      </c>
      <c r="J11" s="136" t="s">
        <v>594</v>
      </c>
      <c r="L11" s="53">
        <v>20</v>
      </c>
      <c r="M11" s="129">
        <v>0</v>
      </c>
      <c r="N11" s="28">
        <f t="shared" si="0"/>
        <v>25</v>
      </c>
      <c r="O11" s="31"/>
      <c r="P11" s="135"/>
      <c r="Q11" s="131" t="str">
        <f>IFERROR(INDEX(Table1[DLC Category],MATCH('Measure&amp;Incentive Picklist'!O11,Table1[Legend],0)),"")</f>
        <v/>
      </c>
      <c r="R11" s="131"/>
      <c r="T11" s="423" t="s">
        <v>584</v>
      </c>
      <c r="U11" s="424" t="s">
        <v>615</v>
      </c>
      <c r="V11" s="425">
        <v>35</v>
      </c>
      <c r="W11" s="425">
        <v>10</v>
      </c>
      <c r="X11" s="425">
        <f>TableLightingMapping3[[#This Row],[Incentive Per Fixture]]+TableLightingMapping3[[#This Row],[Bonus Incentive]]</f>
        <v>45</v>
      </c>
      <c r="Y11" s="422" t="s">
        <v>586</v>
      </c>
      <c r="Z11" s="425" t="s">
        <v>616</v>
      </c>
      <c r="AA11" s="425" t="s">
        <v>617</v>
      </c>
      <c r="AB11" s="425" t="s">
        <v>618</v>
      </c>
      <c r="AC11" s="425" t="s">
        <v>619</v>
      </c>
      <c r="AD11" s="426">
        <v>68</v>
      </c>
    </row>
    <row r="12" spans="1:30" ht="16.5" customHeight="1" thickBot="1" x14ac:dyDescent="0.3">
      <c r="A12" s="156" t="s">
        <v>1247</v>
      </c>
      <c r="B12" s="168" t="s">
        <v>58</v>
      </c>
      <c r="C12" s="32" t="s">
        <v>620</v>
      </c>
      <c r="D12" s="32"/>
      <c r="E12" s="178" t="s">
        <v>621</v>
      </c>
      <c r="F12" s="180" t="s">
        <v>622</v>
      </c>
      <c r="G12" s="180"/>
      <c r="H12" s="169" t="s">
        <v>547</v>
      </c>
      <c r="I12" s="462">
        <v>0.3</v>
      </c>
      <c r="J12" s="170" t="s">
        <v>594</v>
      </c>
      <c r="K12" s="28">
        <v>1</v>
      </c>
      <c r="L12" s="53">
        <v>20</v>
      </c>
      <c r="M12" s="129">
        <v>0</v>
      </c>
      <c r="N12" s="28">
        <f t="shared" ref="N12:N31" si="1">IF(M12=0,L12*1.25,IF(M12&lt;L12,M12*1.25,L12*1.25))</f>
        <v>25</v>
      </c>
      <c r="O12" s="178"/>
      <c r="P12" s="169"/>
      <c r="Q12" s="131" t="str">
        <f>IFERROR(INDEX(Table1[DLC Category],MATCH('Measure&amp;Incentive Picklist'!O12,Table1[Legend],0)),"")</f>
        <v/>
      </c>
      <c r="R12" s="131"/>
      <c r="T12" s="423" t="s">
        <v>584</v>
      </c>
      <c r="U12" s="424" t="s">
        <v>623</v>
      </c>
      <c r="V12" s="425">
        <v>120</v>
      </c>
      <c r="W12" s="425">
        <v>30</v>
      </c>
      <c r="X12" s="425">
        <f>TableLightingMapping3[[#This Row],[Incentive Per Fixture]]+TableLightingMapping3[[#This Row],[Bonus Incentive]]</f>
        <v>150</v>
      </c>
      <c r="Y12" s="422" t="s">
        <v>586</v>
      </c>
      <c r="Z12" s="425" t="s">
        <v>624</v>
      </c>
      <c r="AA12" s="425" t="s">
        <v>625</v>
      </c>
      <c r="AB12" s="425" t="s">
        <v>626</v>
      </c>
      <c r="AC12" s="425" t="s">
        <v>627</v>
      </c>
      <c r="AD12" s="426">
        <v>136</v>
      </c>
    </row>
    <row r="13" spans="1:30" ht="16.5" customHeight="1" thickBot="1" x14ac:dyDescent="0.3">
      <c r="A13" s="156" t="s">
        <v>1247</v>
      </c>
      <c r="B13" s="138" t="s">
        <v>58</v>
      </c>
      <c r="C13" s="33" t="s">
        <v>620</v>
      </c>
      <c r="D13" s="33"/>
      <c r="E13" s="34" t="s">
        <v>628</v>
      </c>
      <c r="F13" s="160" t="s">
        <v>629</v>
      </c>
      <c r="G13" s="160"/>
      <c r="H13" s="139" t="s">
        <v>547</v>
      </c>
      <c r="I13" s="463">
        <v>0.3</v>
      </c>
      <c r="J13" s="140" t="s">
        <v>594</v>
      </c>
      <c r="K13" s="28">
        <v>2</v>
      </c>
      <c r="L13" s="53">
        <v>20</v>
      </c>
      <c r="M13" s="129">
        <v>0</v>
      </c>
      <c r="N13" s="28">
        <f t="shared" si="1"/>
        <v>25</v>
      </c>
      <c r="O13" s="34"/>
      <c r="P13" s="139"/>
      <c r="Q13" s="131" t="str">
        <f>IFERROR(INDEX(Table1[DLC Category],MATCH('Measure&amp;Incentive Picklist'!O13,Table1[Legend],0)),"")</f>
        <v/>
      </c>
      <c r="R13" s="131"/>
      <c r="T13" s="423" t="s">
        <v>584</v>
      </c>
      <c r="U13" s="424" t="s">
        <v>615</v>
      </c>
      <c r="V13" s="425">
        <v>70</v>
      </c>
      <c r="W13" s="425">
        <v>20</v>
      </c>
      <c r="X13" s="425">
        <f>TableLightingMapping3[[#This Row],[Incentive Per Fixture]]+TableLightingMapping3[[#This Row],[Bonus Incentive]]</f>
        <v>90</v>
      </c>
      <c r="Y13" s="422" t="s">
        <v>586</v>
      </c>
      <c r="Z13" s="425" t="s">
        <v>616</v>
      </c>
      <c r="AA13" s="425" t="s">
        <v>630</v>
      </c>
      <c r="AB13" s="425" t="s">
        <v>631</v>
      </c>
      <c r="AC13" s="425" t="s">
        <v>619</v>
      </c>
      <c r="AD13" s="426">
        <v>68</v>
      </c>
    </row>
    <row r="14" spans="1:30" ht="16.5" customHeight="1" thickBot="1" x14ac:dyDescent="0.3">
      <c r="A14" s="156" t="s">
        <v>1247</v>
      </c>
      <c r="B14" s="138" t="s">
        <v>58</v>
      </c>
      <c r="C14" s="33" t="s">
        <v>620</v>
      </c>
      <c r="D14" s="33"/>
      <c r="E14" s="137" t="s">
        <v>632</v>
      </c>
      <c r="F14" s="139" t="s">
        <v>633</v>
      </c>
      <c r="G14" s="139"/>
      <c r="H14" s="139" t="s">
        <v>547</v>
      </c>
      <c r="I14" s="463">
        <v>0.3</v>
      </c>
      <c r="J14" s="140" t="s">
        <v>594</v>
      </c>
      <c r="K14" s="28">
        <v>3</v>
      </c>
      <c r="L14" s="53">
        <v>20</v>
      </c>
      <c r="M14" s="129">
        <v>0</v>
      </c>
      <c r="N14" s="28">
        <f t="shared" si="1"/>
        <v>25</v>
      </c>
      <c r="O14" s="137"/>
      <c r="P14" s="139"/>
      <c r="Q14" s="131" t="str">
        <f>IFERROR(INDEX(Table1[DLC Category],MATCH('Measure&amp;Incentive Picklist'!O14,Table1[Legend],0)),"")</f>
        <v/>
      </c>
      <c r="R14" s="131"/>
      <c r="T14" s="423" t="s">
        <v>584</v>
      </c>
      <c r="U14" s="424" t="s">
        <v>623</v>
      </c>
      <c r="V14" s="425">
        <v>60</v>
      </c>
      <c r="W14" s="425">
        <v>15</v>
      </c>
      <c r="X14" s="425">
        <f>TableLightingMapping3[[#This Row],[Incentive Per Fixture]]+TableLightingMapping3[[#This Row],[Bonus Incentive]]</f>
        <v>75</v>
      </c>
      <c r="Y14" s="422" t="s">
        <v>586</v>
      </c>
      <c r="Z14" s="425" t="s">
        <v>624</v>
      </c>
      <c r="AA14" s="425" t="s">
        <v>634</v>
      </c>
      <c r="AB14" s="425" t="s">
        <v>635</v>
      </c>
      <c r="AC14" s="425" t="s">
        <v>627</v>
      </c>
      <c r="AD14" s="426">
        <v>136</v>
      </c>
    </row>
    <row r="15" spans="1:30" ht="16.5" customHeight="1" thickBot="1" x14ac:dyDescent="0.3">
      <c r="A15" s="156" t="s">
        <v>1247</v>
      </c>
      <c r="B15" s="138" t="s">
        <v>58</v>
      </c>
      <c r="C15" s="33" t="s">
        <v>620</v>
      </c>
      <c r="D15" s="33"/>
      <c r="E15" s="137" t="s">
        <v>636</v>
      </c>
      <c r="F15" s="139" t="s">
        <v>637</v>
      </c>
      <c r="G15" s="139"/>
      <c r="H15" s="139" t="s">
        <v>547</v>
      </c>
      <c r="I15" s="463">
        <v>0.3</v>
      </c>
      <c r="J15" s="140" t="s">
        <v>594</v>
      </c>
      <c r="K15" s="28">
        <v>4</v>
      </c>
      <c r="L15" s="53">
        <v>20</v>
      </c>
      <c r="M15" s="129">
        <v>0</v>
      </c>
      <c r="N15" s="28">
        <f t="shared" si="1"/>
        <v>25</v>
      </c>
      <c r="O15" s="137"/>
      <c r="P15" s="139"/>
      <c r="Q15" s="131" t="str">
        <f>IFERROR(INDEX(Table1[DLC Category],MATCH('Measure&amp;Incentive Picklist'!O15,Table1[Legend],0)),"")</f>
        <v/>
      </c>
      <c r="R15" s="131"/>
      <c r="T15" s="406" t="s">
        <v>584</v>
      </c>
      <c r="U15" s="399" t="s">
        <v>615</v>
      </c>
      <c r="V15" s="400">
        <v>70</v>
      </c>
      <c r="W15" s="400">
        <v>20</v>
      </c>
      <c r="X15" s="400">
        <f>TableLightingMapping3[[#This Row],[Incentive Per Fixture]]+TableLightingMapping3[[#This Row],[Bonus Incentive]]</f>
        <v>90</v>
      </c>
      <c r="Y15" t="s">
        <v>586</v>
      </c>
      <c r="Z15" s="400" t="s">
        <v>616</v>
      </c>
      <c r="AA15" s="420" t="s">
        <v>638</v>
      </c>
      <c r="AB15" s="400" t="s">
        <v>639</v>
      </c>
      <c r="AC15" s="400" t="s">
        <v>619</v>
      </c>
      <c r="AD15" s="409">
        <v>68</v>
      </c>
    </row>
    <row r="16" spans="1:30" ht="16.5" customHeight="1" thickBot="1" x14ac:dyDescent="0.3">
      <c r="A16" s="156" t="s">
        <v>1247</v>
      </c>
      <c r="B16" s="138" t="s">
        <v>58</v>
      </c>
      <c r="C16" s="33" t="s">
        <v>620</v>
      </c>
      <c r="D16" s="33"/>
      <c r="E16" s="137" t="s">
        <v>640</v>
      </c>
      <c r="F16" s="139" t="s">
        <v>641</v>
      </c>
      <c r="G16" s="139"/>
      <c r="H16" s="139" t="s">
        <v>547</v>
      </c>
      <c r="I16" s="463">
        <v>0.3</v>
      </c>
      <c r="J16" s="140" t="s">
        <v>594</v>
      </c>
      <c r="K16" s="28">
        <v>5</v>
      </c>
      <c r="L16" s="53">
        <v>20</v>
      </c>
      <c r="M16" s="129">
        <v>0</v>
      </c>
      <c r="N16" s="28">
        <f t="shared" si="1"/>
        <v>25</v>
      </c>
      <c r="O16" s="137"/>
      <c r="P16" s="139"/>
      <c r="Q16" s="131" t="str">
        <f>IFERROR(INDEX(Table1[DLC Category],MATCH('Measure&amp;Incentive Picklist'!O16,Table1[Legend],0)),"")</f>
        <v/>
      </c>
      <c r="R16" s="131"/>
      <c r="T16" s="406" t="s">
        <v>584</v>
      </c>
      <c r="U16" s="399" t="s">
        <v>623</v>
      </c>
      <c r="V16" s="400">
        <v>120</v>
      </c>
      <c r="W16" s="400">
        <v>30</v>
      </c>
      <c r="X16" s="400">
        <f>TableLightingMapping3[[#This Row],[Incentive Per Fixture]]+TableLightingMapping3[[#This Row],[Bonus Incentive]]</f>
        <v>150</v>
      </c>
      <c r="Y16" t="s">
        <v>586</v>
      </c>
      <c r="Z16" s="400" t="s">
        <v>624</v>
      </c>
      <c r="AA16" s="420" t="s">
        <v>642</v>
      </c>
      <c r="AB16" s="400" t="s">
        <v>643</v>
      </c>
      <c r="AC16" s="400" t="s">
        <v>627</v>
      </c>
      <c r="AD16" s="409">
        <v>136</v>
      </c>
    </row>
    <row r="17" spans="1:30" ht="16.5" customHeight="1" thickBot="1" x14ac:dyDescent="0.3">
      <c r="A17" s="156" t="s">
        <v>1247</v>
      </c>
      <c r="B17" s="138" t="s">
        <v>58</v>
      </c>
      <c r="C17" s="33" t="s">
        <v>620</v>
      </c>
      <c r="D17" s="33"/>
      <c r="E17" s="34" t="s">
        <v>644</v>
      </c>
      <c r="F17" s="160" t="s">
        <v>645</v>
      </c>
      <c r="G17" s="160"/>
      <c r="H17" s="139" t="s">
        <v>547</v>
      </c>
      <c r="I17" s="463">
        <v>0.3</v>
      </c>
      <c r="J17" s="140" t="s">
        <v>594</v>
      </c>
      <c r="K17" s="28">
        <v>6</v>
      </c>
      <c r="L17" s="53">
        <v>20</v>
      </c>
      <c r="M17" s="129">
        <v>0</v>
      </c>
      <c r="N17" s="28">
        <f t="shared" si="1"/>
        <v>25</v>
      </c>
      <c r="O17" s="34"/>
      <c r="P17" s="139"/>
      <c r="Q17" s="131" t="str">
        <f>IFERROR(INDEX(Table1[DLC Category],MATCH('Measure&amp;Incentive Picklist'!O17,Table1[Legend],0)),"")</f>
        <v/>
      </c>
      <c r="R17" s="131"/>
      <c r="T17" s="406" t="s">
        <v>646</v>
      </c>
      <c r="U17" s="399" t="s">
        <v>647</v>
      </c>
      <c r="V17" s="400">
        <v>35</v>
      </c>
      <c r="W17" s="400">
        <v>10</v>
      </c>
      <c r="X17" s="400">
        <f>TableLightingMapping3[[#This Row],[Incentive Per Fixture]]+TableLightingMapping3[[#This Row],[Bonus Incentive]]</f>
        <v>45</v>
      </c>
      <c r="Y17" t="s">
        <v>648</v>
      </c>
      <c r="Z17" s="400" t="s">
        <v>647</v>
      </c>
      <c r="AA17" s="400" t="s">
        <v>649</v>
      </c>
      <c r="AB17" s="400" t="s">
        <v>650</v>
      </c>
      <c r="AC17" s="400" t="s">
        <v>651</v>
      </c>
      <c r="AD17" s="409">
        <v>37</v>
      </c>
    </row>
    <row r="18" spans="1:30" ht="16.5" customHeight="1" thickBot="1" x14ac:dyDescent="0.3">
      <c r="A18" s="156" t="s">
        <v>1247</v>
      </c>
      <c r="B18" s="138" t="s">
        <v>58</v>
      </c>
      <c r="C18" s="33" t="s">
        <v>620</v>
      </c>
      <c r="D18" s="33"/>
      <c r="E18" s="34" t="s">
        <v>652</v>
      </c>
      <c r="F18" s="160" t="s">
        <v>653</v>
      </c>
      <c r="G18" s="160"/>
      <c r="H18" s="139" t="s">
        <v>547</v>
      </c>
      <c r="I18" s="463">
        <v>0.3</v>
      </c>
      <c r="J18" s="140" t="s">
        <v>594</v>
      </c>
      <c r="K18" s="28">
        <v>7</v>
      </c>
      <c r="L18" s="53">
        <v>20</v>
      </c>
      <c r="M18" s="129">
        <v>0</v>
      </c>
      <c r="N18" s="28">
        <f t="shared" si="1"/>
        <v>25</v>
      </c>
      <c r="O18" s="34"/>
      <c r="P18" s="139"/>
      <c r="Q18" s="131" t="str">
        <f>IFERROR(INDEX(Table1[DLC Category],MATCH('Measure&amp;Incentive Picklist'!O18,Table1[Legend],0)),"")</f>
        <v/>
      </c>
      <c r="R18" s="131"/>
      <c r="T18" s="406" t="s">
        <v>646</v>
      </c>
      <c r="U18" s="399" t="s">
        <v>654</v>
      </c>
      <c r="V18" s="400">
        <v>60</v>
      </c>
      <c r="W18" s="400">
        <v>10</v>
      </c>
      <c r="X18" s="400">
        <f>TableLightingMapping3[[#This Row],[Incentive Per Fixture]]+TableLightingMapping3[[#This Row],[Bonus Incentive]]</f>
        <v>70</v>
      </c>
      <c r="Y18" t="s">
        <v>648</v>
      </c>
      <c r="Z18" s="400" t="s">
        <v>654</v>
      </c>
      <c r="AA18" s="400" t="s">
        <v>655</v>
      </c>
      <c r="AB18" s="400" t="s">
        <v>656</v>
      </c>
      <c r="AC18" s="400" t="s">
        <v>657</v>
      </c>
      <c r="AD18" s="409">
        <v>58</v>
      </c>
    </row>
    <row r="19" spans="1:30" ht="16.5" customHeight="1" thickBot="1" x14ac:dyDescent="0.3">
      <c r="A19" s="156" t="s">
        <v>1247</v>
      </c>
      <c r="B19" s="138" t="s">
        <v>58</v>
      </c>
      <c r="C19" s="33" t="s">
        <v>620</v>
      </c>
      <c r="D19" s="33"/>
      <c r="E19" s="137" t="s">
        <v>658</v>
      </c>
      <c r="F19" s="139" t="s">
        <v>659</v>
      </c>
      <c r="G19" s="139"/>
      <c r="H19" s="139" t="s">
        <v>547</v>
      </c>
      <c r="I19" s="463">
        <v>0.3</v>
      </c>
      <c r="J19" s="140" t="s">
        <v>594</v>
      </c>
      <c r="K19" s="28">
        <v>9</v>
      </c>
      <c r="L19" s="53">
        <v>20</v>
      </c>
      <c r="M19" s="129">
        <v>0</v>
      </c>
      <c r="N19" s="28">
        <f t="shared" si="1"/>
        <v>25</v>
      </c>
      <c r="O19" s="137"/>
      <c r="P19" s="139"/>
      <c r="Q19" s="131" t="str">
        <f>IFERROR(INDEX(Table1[DLC Category],MATCH('Measure&amp;Incentive Picklist'!O19,Table1[Legend],0)),"")</f>
        <v/>
      </c>
      <c r="R19" s="131"/>
      <c r="T19" s="406" t="s">
        <v>646</v>
      </c>
      <c r="U19" s="399" t="s">
        <v>660</v>
      </c>
      <c r="V19" s="400">
        <v>60</v>
      </c>
      <c r="W19" s="400">
        <v>15</v>
      </c>
      <c r="X19" s="400">
        <f>TableLightingMapping3[[#This Row],[Incentive Per Fixture]]+TableLightingMapping3[[#This Row],[Bonus Incentive]]</f>
        <v>75</v>
      </c>
      <c r="Y19" t="s">
        <v>648</v>
      </c>
      <c r="Z19" s="400" t="s">
        <v>661</v>
      </c>
      <c r="AA19" s="400" t="s">
        <v>662</v>
      </c>
      <c r="AB19" s="400" t="s">
        <v>663</v>
      </c>
      <c r="AC19" s="400" t="s">
        <v>664</v>
      </c>
      <c r="AD19" s="409">
        <v>71</v>
      </c>
    </row>
    <row r="20" spans="1:30" ht="16.5" customHeight="1" thickBot="1" x14ac:dyDescent="0.3">
      <c r="A20" s="156" t="s">
        <v>1247</v>
      </c>
      <c r="B20" s="138" t="s">
        <v>58</v>
      </c>
      <c r="C20" s="33" t="s">
        <v>620</v>
      </c>
      <c r="D20" s="33"/>
      <c r="E20" s="137" t="s">
        <v>665</v>
      </c>
      <c r="F20" s="139" t="s">
        <v>666</v>
      </c>
      <c r="G20" s="139"/>
      <c r="H20" s="139" t="s">
        <v>547</v>
      </c>
      <c r="I20" s="463">
        <v>0.3</v>
      </c>
      <c r="J20" s="140" t="s">
        <v>594</v>
      </c>
      <c r="K20" s="28">
        <v>9</v>
      </c>
      <c r="L20" s="53">
        <v>20</v>
      </c>
      <c r="M20" s="129">
        <v>0</v>
      </c>
      <c r="N20" s="28">
        <f t="shared" si="1"/>
        <v>25</v>
      </c>
      <c r="O20" s="137"/>
      <c r="P20" s="139"/>
      <c r="Q20" s="131" t="str">
        <f>IFERROR(INDEX(Table1[DLC Category],MATCH('Measure&amp;Incentive Picklist'!O20,Table1[Legend],0)),"")</f>
        <v/>
      </c>
      <c r="R20" s="131"/>
      <c r="T20" s="406" t="s">
        <v>646</v>
      </c>
      <c r="U20" s="399" t="s">
        <v>667</v>
      </c>
      <c r="V20" s="400">
        <v>60</v>
      </c>
      <c r="W20" s="400">
        <v>15</v>
      </c>
      <c r="X20" s="400">
        <f>TableLightingMapping3[[#This Row],[Incentive Per Fixture]]+TableLightingMapping3[[#This Row],[Bonus Incentive]]</f>
        <v>75</v>
      </c>
      <c r="Y20" t="s">
        <v>648</v>
      </c>
      <c r="Z20" s="400" t="s">
        <v>668</v>
      </c>
      <c r="AA20" s="400" t="s">
        <v>669</v>
      </c>
      <c r="AB20" s="400" t="s">
        <v>670</v>
      </c>
      <c r="AC20" s="400" t="s">
        <v>671</v>
      </c>
      <c r="AD20" s="409">
        <v>84</v>
      </c>
    </row>
    <row r="21" spans="1:30" ht="16.5" customHeight="1" thickBot="1" x14ac:dyDescent="0.3">
      <c r="A21" s="156" t="s">
        <v>1247</v>
      </c>
      <c r="B21" s="138" t="s">
        <v>58</v>
      </c>
      <c r="C21" s="33" t="s">
        <v>620</v>
      </c>
      <c r="D21" s="33"/>
      <c r="E21" s="137" t="s">
        <v>672</v>
      </c>
      <c r="F21" s="139" t="s">
        <v>673</v>
      </c>
      <c r="G21" s="139"/>
      <c r="H21" s="139" t="s">
        <v>547</v>
      </c>
      <c r="I21" s="463">
        <v>0.3</v>
      </c>
      <c r="J21" s="140" t="s">
        <v>594</v>
      </c>
      <c r="K21" s="28">
        <v>10</v>
      </c>
      <c r="L21" s="53">
        <v>20</v>
      </c>
      <c r="M21" s="129">
        <v>0</v>
      </c>
      <c r="N21" s="28">
        <f t="shared" si="1"/>
        <v>25</v>
      </c>
      <c r="O21" s="137"/>
      <c r="P21" s="139"/>
      <c r="Q21" s="131" t="str">
        <f>IFERROR(INDEX(Table1[DLC Category],MATCH('Measure&amp;Incentive Picklist'!O21,Table1[Legend],0)),"")</f>
        <v/>
      </c>
      <c r="R21" s="131"/>
      <c r="T21" s="406" t="s">
        <v>646</v>
      </c>
      <c r="U21" s="399" t="s">
        <v>674</v>
      </c>
      <c r="V21" s="400">
        <v>60</v>
      </c>
      <c r="W21" s="400">
        <v>15</v>
      </c>
      <c r="X21" s="400">
        <f>TableLightingMapping3[[#This Row],[Incentive Per Fixture]]+TableLightingMapping3[[#This Row],[Bonus Incentive]]</f>
        <v>75</v>
      </c>
      <c r="Y21" t="s">
        <v>648</v>
      </c>
      <c r="Z21" s="400" t="s">
        <v>675</v>
      </c>
      <c r="AA21" s="400" t="s">
        <v>676</v>
      </c>
      <c r="AB21" s="400" t="s">
        <v>677</v>
      </c>
      <c r="AC21" s="400" t="s">
        <v>678</v>
      </c>
      <c r="AD21" s="409">
        <v>113</v>
      </c>
    </row>
    <row r="22" spans="1:30" ht="16.5" customHeight="1" thickBot="1" x14ac:dyDescent="0.3">
      <c r="A22" s="156" t="s">
        <v>1247</v>
      </c>
      <c r="B22" s="138" t="s">
        <v>58</v>
      </c>
      <c r="C22" s="33" t="s">
        <v>486</v>
      </c>
      <c r="D22" s="33"/>
      <c r="E22" s="137" t="s">
        <v>679</v>
      </c>
      <c r="F22" s="139" t="s">
        <v>680</v>
      </c>
      <c r="G22" s="139"/>
      <c r="H22" s="139" t="s">
        <v>547</v>
      </c>
      <c r="I22" s="463">
        <v>0.3</v>
      </c>
      <c r="J22" s="140" t="s">
        <v>594</v>
      </c>
      <c r="K22" s="28">
        <v>11</v>
      </c>
      <c r="L22" s="53">
        <v>20</v>
      </c>
      <c r="M22" s="129">
        <v>0</v>
      </c>
      <c r="N22" s="28">
        <f t="shared" si="1"/>
        <v>25</v>
      </c>
      <c r="O22" s="137"/>
      <c r="P22" s="139"/>
      <c r="Q22" s="131" t="str">
        <f>IFERROR(INDEX(Table1[DLC Category],MATCH('Measure&amp;Incentive Picklist'!O22,Table1[Legend],0)),"")</f>
        <v/>
      </c>
      <c r="R22" s="131"/>
      <c r="T22" s="406" t="s">
        <v>681</v>
      </c>
      <c r="U22" s="399" t="s">
        <v>682</v>
      </c>
      <c r="V22" s="400">
        <v>35</v>
      </c>
      <c r="W22" s="400">
        <v>10</v>
      </c>
      <c r="X22" s="400">
        <f>TableLightingMapping3[[#This Row],[Incentive Per Fixture]]+TableLightingMapping3[[#This Row],[Bonus Incentive]]</f>
        <v>45</v>
      </c>
      <c r="Y22" t="s">
        <v>683</v>
      </c>
      <c r="Z22" s="400" t="s">
        <v>684</v>
      </c>
      <c r="AA22" s="400" t="s">
        <v>685</v>
      </c>
      <c r="AB22" s="400" t="s">
        <v>686</v>
      </c>
      <c r="AC22" s="400" t="s">
        <v>555</v>
      </c>
      <c r="AD22" s="409">
        <v>37.5</v>
      </c>
    </row>
    <row r="23" spans="1:30" ht="16.5" customHeight="1" thickBot="1" x14ac:dyDescent="0.3">
      <c r="A23" s="156" t="s">
        <v>1247</v>
      </c>
      <c r="B23" s="138" t="s">
        <v>58</v>
      </c>
      <c r="C23" s="33" t="s">
        <v>486</v>
      </c>
      <c r="D23" s="33"/>
      <c r="E23" s="34" t="s">
        <v>687</v>
      </c>
      <c r="F23" s="160" t="s">
        <v>688</v>
      </c>
      <c r="G23" s="160"/>
      <c r="H23" s="139" t="s">
        <v>547</v>
      </c>
      <c r="I23" s="463">
        <v>0.3</v>
      </c>
      <c r="J23" s="140" t="s">
        <v>594</v>
      </c>
      <c r="K23" s="28">
        <v>12</v>
      </c>
      <c r="L23" s="53">
        <v>20</v>
      </c>
      <c r="M23" s="129">
        <v>0</v>
      </c>
      <c r="N23" s="28">
        <f t="shared" si="1"/>
        <v>25</v>
      </c>
      <c r="O23" s="34"/>
      <c r="P23" s="139"/>
      <c r="Q23" s="131" t="str">
        <f>IFERROR(INDEX(Table1[DLC Category],MATCH('Measure&amp;Incentive Picklist'!O23,Table1[Legend],0)),"")</f>
        <v/>
      </c>
      <c r="R23" s="131"/>
      <c r="T23" s="406" t="s">
        <v>681</v>
      </c>
      <c r="U23" s="399" t="s">
        <v>682</v>
      </c>
      <c r="V23" s="400">
        <v>35</v>
      </c>
      <c r="W23" s="400">
        <v>10</v>
      </c>
      <c r="X23" s="400">
        <f>TableLightingMapping3[[#This Row],[Incentive Per Fixture]]+TableLightingMapping3[[#This Row],[Bonus Incentive]]</f>
        <v>45</v>
      </c>
      <c r="Y23" t="s">
        <v>683</v>
      </c>
      <c r="Z23" s="400" t="s">
        <v>689</v>
      </c>
      <c r="AA23" s="400" t="s">
        <v>690</v>
      </c>
      <c r="AB23" s="400" t="s">
        <v>691</v>
      </c>
      <c r="AC23" s="400" t="s">
        <v>568</v>
      </c>
      <c r="AD23" s="409">
        <v>116</v>
      </c>
    </row>
    <row r="24" spans="1:30" ht="16.5" customHeight="1" thickBot="1" x14ac:dyDescent="0.3">
      <c r="A24" s="156" t="s">
        <v>1247</v>
      </c>
      <c r="B24" s="138" t="s">
        <v>58</v>
      </c>
      <c r="C24" s="33" t="s">
        <v>486</v>
      </c>
      <c r="D24" s="33"/>
      <c r="E24" s="137" t="s">
        <v>692</v>
      </c>
      <c r="F24" s="139" t="s">
        <v>693</v>
      </c>
      <c r="G24" s="139"/>
      <c r="H24" s="139" t="s">
        <v>547</v>
      </c>
      <c r="I24" s="463">
        <v>0.3</v>
      </c>
      <c r="J24" s="140" t="s">
        <v>594</v>
      </c>
      <c r="K24" s="28">
        <v>13</v>
      </c>
      <c r="L24" s="53">
        <v>20</v>
      </c>
      <c r="M24" s="129">
        <v>0</v>
      </c>
      <c r="N24" s="28">
        <f t="shared" si="1"/>
        <v>25</v>
      </c>
      <c r="O24" s="137"/>
      <c r="P24" s="139"/>
      <c r="Q24" s="131" t="str">
        <f>IFERROR(INDEX(Table1[DLC Category],MATCH('Measure&amp;Incentive Picklist'!O24,Table1[Legend],0)),"")</f>
        <v/>
      </c>
      <c r="R24" s="131"/>
      <c r="T24" s="406" t="s">
        <v>681</v>
      </c>
      <c r="U24" s="399" t="s">
        <v>682</v>
      </c>
      <c r="V24" s="400">
        <v>35</v>
      </c>
      <c r="W24" s="400">
        <v>10</v>
      </c>
      <c r="X24" s="400">
        <f>TableLightingMapping3[[#This Row],[Incentive Per Fixture]]+TableLightingMapping3[[#This Row],[Bonus Incentive]]</f>
        <v>45</v>
      </c>
      <c r="Y24" t="s">
        <v>683</v>
      </c>
      <c r="Z24" s="400" t="s">
        <v>694</v>
      </c>
      <c r="AA24" s="400" t="s">
        <v>695</v>
      </c>
      <c r="AB24" s="400" t="s">
        <v>696</v>
      </c>
      <c r="AC24" s="400" t="s">
        <v>555</v>
      </c>
      <c r="AD24" s="409">
        <v>37.5</v>
      </c>
    </row>
    <row r="25" spans="1:30" ht="16.5" customHeight="1" thickBot="1" x14ac:dyDescent="0.3">
      <c r="A25" s="156" t="s">
        <v>1247</v>
      </c>
      <c r="B25" s="138" t="s">
        <v>58</v>
      </c>
      <c r="C25" s="33" t="s">
        <v>486</v>
      </c>
      <c r="D25" s="33"/>
      <c r="E25" s="34" t="s">
        <v>697</v>
      </c>
      <c r="F25" s="160" t="s">
        <v>698</v>
      </c>
      <c r="G25" s="160"/>
      <c r="H25" s="139" t="s">
        <v>547</v>
      </c>
      <c r="I25" s="463">
        <v>0.3</v>
      </c>
      <c r="J25" s="140" t="s">
        <v>594</v>
      </c>
      <c r="K25" s="28">
        <v>14</v>
      </c>
      <c r="L25" s="53">
        <v>20</v>
      </c>
      <c r="M25" s="129">
        <v>0</v>
      </c>
      <c r="N25" s="28">
        <f t="shared" si="1"/>
        <v>25</v>
      </c>
      <c r="O25" s="34"/>
      <c r="P25" s="139"/>
      <c r="Q25" s="131" t="str">
        <f>IFERROR(INDEX(Table1[DLC Category],MATCH('Measure&amp;Incentive Picklist'!O25,Table1[Legend],0)),"")</f>
        <v/>
      </c>
      <c r="R25" s="131"/>
      <c r="T25" s="406" t="s">
        <v>681</v>
      </c>
      <c r="U25" s="399" t="s">
        <v>682</v>
      </c>
      <c r="V25" s="400">
        <v>35</v>
      </c>
      <c r="W25" s="400">
        <v>10</v>
      </c>
      <c r="X25" s="400">
        <f>TableLightingMapping3[[#This Row],[Incentive Per Fixture]]+TableLightingMapping3[[#This Row],[Bonus Incentive]]</f>
        <v>45</v>
      </c>
      <c r="Y25" t="s">
        <v>683</v>
      </c>
      <c r="Z25" s="400" t="s">
        <v>699</v>
      </c>
      <c r="AA25" s="400" t="s">
        <v>700</v>
      </c>
      <c r="AB25" s="400" t="s">
        <v>701</v>
      </c>
      <c r="AC25" s="400" t="s">
        <v>568</v>
      </c>
      <c r="AD25" s="409">
        <v>116</v>
      </c>
    </row>
    <row r="26" spans="1:30" ht="16.5" customHeight="1" thickBot="1" x14ac:dyDescent="0.3">
      <c r="A26" s="156" t="s">
        <v>1247</v>
      </c>
      <c r="B26" s="138" t="s">
        <v>58</v>
      </c>
      <c r="C26" s="33" t="s">
        <v>486</v>
      </c>
      <c r="D26" s="33"/>
      <c r="E26" s="137" t="s">
        <v>487</v>
      </c>
      <c r="F26" s="139" t="s">
        <v>702</v>
      </c>
      <c r="G26" s="139"/>
      <c r="H26" s="139" t="s">
        <v>547</v>
      </c>
      <c r="I26" s="463">
        <v>0.3</v>
      </c>
      <c r="J26" s="140" t="s">
        <v>594</v>
      </c>
      <c r="K26" s="28">
        <v>15</v>
      </c>
      <c r="L26" s="53">
        <v>20</v>
      </c>
      <c r="M26" s="129">
        <v>0</v>
      </c>
      <c r="N26" s="28">
        <f t="shared" si="1"/>
        <v>25</v>
      </c>
      <c r="O26" s="137"/>
      <c r="P26" s="139"/>
      <c r="Q26" s="131" t="str">
        <f>IFERROR(INDEX(Table1[DLC Category],MATCH('Measure&amp;Incentive Picklist'!O26,Table1[Legend],0)),"")</f>
        <v/>
      </c>
      <c r="R26" s="131"/>
      <c r="T26" s="406" t="s">
        <v>681</v>
      </c>
      <c r="U26" s="399" t="s">
        <v>703</v>
      </c>
      <c r="V26" s="400">
        <v>35</v>
      </c>
      <c r="W26" s="400">
        <v>10</v>
      </c>
      <c r="X26" s="400">
        <f>TableLightingMapping3[[#This Row],[Incentive Per Fixture]]+TableLightingMapping3[[#This Row],[Bonus Incentive]]</f>
        <v>45</v>
      </c>
      <c r="Y26" t="s">
        <v>683</v>
      </c>
      <c r="Z26" s="400" t="s">
        <v>703</v>
      </c>
      <c r="AA26" s="400" t="s">
        <v>704</v>
      </c>
      <c r="AB26" s="400" t="s">
        <v>705</v>
      </c>
      <c r="AC26" s="400" t="s">
        <v>706</v>
      </c>
      <c r="AD26" s="409">
        <v>70</v>
      </c>
    </row>
    <row r="27" spans="1:30" ht="16.5" customHeight="1" thickBot="1" x14ac:dyDescent="0.3">
      <c r="A27" s="156" t="s">
        <v>1247</v>
      </c>
      <c r="B27" s="138" t="s">
        <v>58</v>
      </c>
      <c r="C27" s="33" t="s">
        <v>486</v>
      </c>
      <c r="D27" s="33"/>
      <c r="E27" s="137" t="s">
        <v>707</v>
      </c>
      <c r="F27" s="139" t="s">
        <v>708</v>
      </c>
      <c r="G27" s="139"/>
      <c r="H27" s="139" t="s">
        <v>547</v>
      </c>
      <c r="I27" s="463">
        <v>0.3</v>
      </c>
      <c r="J27" s="140" t="s">
        <v>594</v>
      </c>
      <c r="K27" s="28">
        <v>16</v>
      </c>
      <c r="L27" s="53">
        <v>20</v>
      </c>
      <c r="M27" s="129">
        <v>0</v>
      </c>
      <c r="N27" s="28">
        <f t="shared" si="1"/>
        <v>25</v>
      </c>
      <c r="O27" s="137"/>
      <c r="P27" s="139"/>
      <c r="Q27" s="131" t="str">
        <f>IFERROR(INDEX(Table1[DLC Category],MATCH('Measure&amp;Incentive Picklist'!O27,Table1[Legend],0)),"")</f>
        <v/>
      </c>
      <c r="R27" s="131"/>
      <c r="T27" s="406" t="s">
        <v>681</v>
      </c>
      <c r="U27" s="399" t="s">
        <v>709</v>
      </c>
      <c r="V27" s="400">
        <v>60</v>
      </c>
      <c r="W27" s="400">
        <v>15</v>
      </c>
      <c r="X27" s="400">
        <f>TableLightingMapping3[[#This Row],[Incentive Per Fixture]]+TableLightingMapping3[[#This Row],[Bonus Incentive]]</f>
        <v>75</v>
      </c>
      <c r="Y27" t="s">
        <v>683</v>
      </c>
      <c r="Z27" s="400" t="s">
        <v>710</v>
      </c>
      <c r="AA27" s="400" t="s">
        <v>711</v>
      </c>
      <c r="AB27" s="400" t="s">
        <v>712</v>
      </c>
      <c r="AC27" s="400" t="s">
        <v>664</v>
      </c>
      <c r="AD27" s="409">
        <v>71</v>
      </c>
    </row>
    <row r="28" spans="1:30" ht="16.5" customHeight="1" thickBot="1" x14ac:dyDescent="0.3">
      <c r="A28" s="156" t="s">
        <v>1247</v>
      </c>
      <c r="B28" s="138" t="s">
        <v>58</v>
      </c>
      <c r="C28" s="33" t="s">
        <v>486</v>
      </c>
      <c r="D28" s="33"/>
      <c r="E28" s="34" t="s">
        <v>713</v>
      </c>
      <c r="F28" s="160" t="s">
        <v>714</v>
      </c>
      <c r="G28" s="160"/>
      <c r="H28" s="139" t="s">
        <v>547</v>
      </c>
      <c r="I28" s="463">
        <v>0.3</v>
      </c>
      <c r="J28" s="140" t="s">
        <v>594</v>
      </c>
      <c r="K28" s="28">
        <v>17</v>
      </c>
      <c r="L28" s="53">
        <v>20</v>
      </c>
      <c r="M28" s="129">
        <v>0</v>
      </c>
      <c r="N28" s="28">
        <f t="shared" si="1"/>
        <v>25</v>
      </c>
      <c r="O28" s="34"/>
      <c r="P28" s="139"/>
      <c r="Q28" s="131" t="str">
        <f>IFERROR(INDEX(Table1[DLC Category],MATCH('Measure&amp;Incentive Picklist'!O28,Table1[Legend],0)),"")</f>
        <v/>
      </c>
      <c r="R28" s="131"/>
      <c r="T28" s="406" t="s">
        <v>681</v>
      </c>
      <c r="U28" s="399" t="s">
        <v>709</v>
      </c>
      <c r="V28" s="400">
        <v>60</v>
      </c>
      <c r="W28" s="400">
        <v>15</v>
      </c>
      <c r="X28" s="400">
        <f>TableLightingMapping3[[#This Row],[Incentive Per Fixture]]+TableLightingMapping3[[#This Row],[Bonus Incentive]]</f>
        <v>75</v>
      </c>
      <c r="Y28" t="s">
        <v>683</v>
      </c>
      <c r="Z28" s="400" t="s">
        <v>715</v>
      </c>
      <c r="AA28" s="400" t="s">
        <v>716</v>
      </c>
      <c r="AB28" s="400" t="s">
        <v>717</v>
      </c>
      <c r="AC28" s="400" t="s">
        <v>671</v>
      </c>
      <c r="AD28" s="409">
        <v>84</v>
      </c>
    </row>
    <row r="29" spans="1:30" ht="16.5" customHeight="1" thickBot="1" x14ac:dyDescent="0.3">
      <c r="A29" s="156" t="s">
        <v>1247</v>
      </c>
      <c r="B29" s="138" t="s">
        <v>58</v>
      </c>
      <c r="C29" s="33" t="s">
        <v>486</v>
      </c>
      <c r="D29" s="33"/>
      <c r="E29" s="137" t="s">
        <v>718</v>
      </c>
      <c r="F29" s="139" t="s">
        <v>719</v>
      </c>
      <c r="G29" s="139"/>
      <c r="H29" s="139" t="s">
        <v>547</v>
      </c>
      <c r="I29" s="463">
        <v>0.3</v>
      </c>
      <c r="J29" s="140" t="s">
        <v>594</v>
      </c>
      <c r="K29" s="28">
        <v>18</v>
      </c>
      <c r="L29" s="53">
        <v>20</v>
      </c>
      <c r="M29" s="129">
        <v>0</v>
      </c>
      <c r="N29" s="28">
        <f t="shared" si="1"/>
        <v>25</v>
      </c>
      <c r="O29" s="137"/>
      <c r="P29" s="139"/>
      <c r="Q29" s="131" t="str">
        <f>IFERROR(INDEX(Table1[DLC Category],MATCH('Measure&amp;Incentive Picklist'!O29,Table1[Legend],0)),"")</f>
        <v/>
      </c>
      <c r="R29" s="131"/>
      <c r="T29" s="406" t="s">
        <v>681</v>
      </c>
      <c r="U29" s="399" t="s">
        <v>709</v>
      </c>
      <c r="V29" s="400">
        <v>60</v>
      </c>
      <c r="W29" s="400">
        <v>15</v>
      </c>
      <c r="X29" s="400">
        <f>TableLightingMapping3[[#This Row],[Incentive Per Fixture]]+TableLightingMapping3[[#This Row],[Bonus Incentive]]</f>
        <v>75</v>
      </c>
      <c r="Y29" t="s">
        <v>683</v>
      </c>
      <c r="Z29" s="400" t="s">
        <v>720</v>
      </c>
      <c r="AA29" s="400" t="s">
        <v>721</v>
      </c>
      <c r="AB29" s="400" t="s">
        <v>722</v>
      </c>
      <c r="AC29" s="400" t="s">
        <v>678</v>
      </c>
      <c r="AD29" s="409">
        <v>113</v>
      </c>
    </row>
    <row r="30" spans="1:30" ht="16.5" customHeight="1" thickBot="1" x14ac:dyDescent="0.3">
      <c r="A30" s="156" t="s">
        <v>1247</v>
      </c>
      <c r="B30" s="138" t="s">
        <v>58</v>
      </c>
      <c r="C30" s="33" t="s">
        <v>486</v>
      </c>
      <c r="D30" s="33"/>
      <c r="E30" s="34" t="s">
        <v>723</v>
      </c>
      <c r="F30" s="160" t="s">
        <v>724</v>
      </c>
      <c r="G30" s="160"/>
      <c r="H30" s="139" t="s">
        <v>547</v>
      </c>
      <c r="I30" s="463">
        <v>0.3</v>
      </c>
      <c r="J30" s="140" t="s">
        <v>594</v>
      </c>
      <c r="K30" s="28">
        <v>19</v>
      </c>
      <c r="L30" s="53">
        <v>20</v>
      </c>
      <c r="M30" s="129">
        <v>0</v>
      </c>
      <c r="N30" s="28">
        <f t="shared" si="1"/>
        <v>25</v>
      </c>
      <c r="O30" s="34"/>
      <c r="P30" s="139"/>
      <c r="Q30" s="131" t="str">
        <f>IFERROR(INDEX(Table1[DLC Category],MATCH('Measure&amp;Incentive Picklist'!O30,Table1[Legend],0)),"")</f>
        <v/>
      </c>
      <c r="R30" s="131"/>
      <c r="T30" s="406" t="s">
        <v>725</v>
      </c>
      <c r="U30" s="399" t="s">
        <v>703</v>
      </c>
      <c r="V30" s="400">
        <v>60</v>
      </c>
      <c r="W30" s="400">
        <v>15</v>
      </c>
      <c r="X30" s="400">
        <f>TableLightingMapping3[[#This Row],[Incentive Per Fixture]]+TableLightingMapping3[[#This Row],[Bonus Incentive]]</f>
        <v>75</v>
      </c>
      <c r="Y30" t="s">
        <v>726</v>
      </c>
      <c r="Z30" s="400" t="s">
        <v>703</v>
      </c>
      <c r="AA30" s="400" t="s">
        <v>727</v>
      </c>
      <c r="AB30" s="400" t="s">
        <v>728</v>
      </c>
      <c r="AC30" s="400" t="s">
        <v>706</v>
      </c>
      <c r="AD30" s="409">
        <v>70</v>
      </c>
    </row>
    <row r="31" spans="1:30" ht="16.5" customHeight="1" thickBot="1" x14ac:dyDescent="0.3">
      <c r="A31" s="156" t="s">
        <v>1247</v>
      </c>
      <c r="B31" s="141" t="s">
        <v>58</v>
      </c>
      <c r="C31" s="35" t="s">
        <v>486</v>
      </c>
      <c r="D31" s="35"/>
      <c r="E31" s="179" t="s">
        <v>729</v>
      </c>
      <c r="F31" s="142" t="s">
        <v>730</v>
      </c>
      <c r="G31" s="142"/>
      <c r="H31" s="142" t="s">
        <v>547</v>
      </c>
      <c r="I31" s="463">
        <v>0.3</v>
      </c>
      <c r="J31" s="143" t="s">
        <v>594</v>
      </c>
      <c r="K31" s="28">
        <v>20</v>
      </c>
      <c r="L31" s="53">
        <v>20</v>
      </c>
      <c r="M31" s="129">
        <v>0</v>
      </c>
      <c r="N31" s="28">
        <f t="shared" si="1"/>
        <v>25</v>
      </c>
      <c r="O31" s="179"/>
      <c r="P31" s="142"/>
      <c r="Q31" s="131" t="str">
        <f>IFERROR(INDEX(Table1[DLC Category],MATCH('Measure&amp;Incentive Picklist'!O31,Table1[Legend],0)),"")</f>
        <v/>
      </c>
      <c r="R31" s="131"/>
      <c r="T31" s="406" t="s">
        <v>725</v>
      </c>
      <c r="U31" s="399" t="s">
        <v>660</v>
      </c>
      <c r="V31" s="400">
        <v>60</v>
      </c>
      <c r="W31" s="400">
        <v>10</v>
      </c>
      <c r="X31" s="400">
        <f>TableLightingMapping3[[#This Row],[Incentive Per Fixture]]+TableLightingMapping3[[#This Row],[Bonus Incentive]]</f>
        <v>70</v>
      </c>
      <c r="Y31" t="s">
        <v>726</v>
      </c>
      <c r="Z31" s="400" t="s">
        <v>660</v>
      </c>
      <c r="AA31" s="400" t="s">
        <v>731</v>
      </c>
      <c r="AB31" s="400" t="s">
        <v>732</v>
      </c>
      <c r="AC31" s="400" t="s">
        <v>664</v>
      </c>
      <c r="AD31" s="409">
        <v>71</v>
      </c>
    </row>
    <row r="32" spans="1:30" ht="16.5" customHeight="1" thickBot="1" x14ac:dyDescent="0.3">
      <c r="A32" s="156" t="s">
        <v>1247</v>
      </c>
      <c r="B32" s="367" t="s">
        <v>38</v>
      </c>
      <c r="C32" s="36" t="s">
        <v>733</v>
      </c>
      <c r="D32" s="36"/>
      <c r="E32" s="36" t="s">
        <v>466</v>
      </c>
      <c r="F32" s="176" t="s">
        <v>734</v>
      </c>
      <c r="G32" s="36"/>
      <c r="H32" s="176" t="s">
        <v>547</v>
      </c>
      <c r="I32" s="233">
        <v>200</v>
      </c>
      <c r="J32" s="56" t="s">
        <v>548</v>
      </c>
      <c r="K32" s="131"/>
      <c r="L32" s="53">
        <v>10</v>
      </c>
      <c r="M32" s="129">
        <v>0</v>
      </c>
      <c r="N32" s="28">
        <f t="shared" si="0"/>
        <v>12.5</v>
      </c>
      <c r="O32" s="36"/>
      <c r="P32" s="233"/>
      <c r="Q32" s="131" t="str">
        <f>IFERROR(INDEX(Table1[DLC Category],MATCH('Measure&amp;Incentive Picklist'!O32,Table1[Legend],0)),"")</f>
        <v/>
      </c>
      <c r="R32" s="131"/>
      <c r="T32" s="406" t="s">
        <v>725</v>
      </c>
      <c r="U32" s="399" t="s">
        <v>667</v>
      </c>
      <c r="V32" s="400">
        <v>70</v>
      </c>
      <c r="W32" s="400">
        <v>15</v>
      </c>
      <c r="X32" s="400">
        <f>TableLightingMapping3[[#This Row],[Incentive Per Fixture]]+TableLightingMapping3[[#This Row],[Bonus Incentive]]</f>
        <v>85</v>
      </c>
      <c r="Y32" t="s">
        <v>726</v>
      </c>
      <c r="Z32" s="400" t="s">
        <v>667</v>
      </c>
      <c r="AA32" s="400" t="s">
        <v>735</v>
      </c>
      <c r="AB32" s="400" t="s">
        <v>736</v>
      </c>
      <c r="AC32" s="400" t="s">
        <v>671</v>
      </c>
      <c r="AD32" s="409">
        <v>84</v>
      </c>
    </row>
    <row r="33" spans="1:30" ht="16.5" customHeight="1" thickBot="1" x14ac:dyDescent="0.3">
      <c r="A33" s="156" t="s">
        <v>1247</v>
      </c>
      <c r="B33" s="37" t="s">
        <v>38</v>
      </c>
      <c r="C33" s="37" t="s">
        <v>733</v>
      </c>
      <c r="D33" s="37"/>
      <c r="E33" s="37" t="s">
        <v>737</v>
      </c>
      <c r="F33" s="177" t="s">
        <v>738</v>
      </c>
      <c r="G33" s="37"/>
      <c r="H33" s="177" t="s">
        <v>547</v>
      </c>
      <c r="I33" s="232">
        <v>200</v>
      </c>
      <c r="J33" s="57" t="s">
        <v>548</v>
      </c>
      <c r="K33" s="131"/>
      <c r="L33" s="53">
        <v>10</v>
      </c>
      <c r="M33" s="129">
        <v>0</v>
      </c>
      <c r="N33" s="28">
        <f t="shared" si="0"/>
        <v>12.5</v>
      </c>
      <c r="O33" s="37"/>
      <c r="P33" s="232"/>
      <c r="Q33" s="131" t="str">
        <f>IFERROR(INDEX(Table1[DLC Category],MATCH('Measure&amp;Incentive Picklist'!O33,Table1[Legend],0)),"")</f>
        <v/>
      </c>
      <c r="R33" s="131"/>
      <c r="T33" s="406" t="s">
        <v>725</v>
      </c>
      <c r="U33" s="399" t="s">
        <v>674</v>
      </c>
      <c r="V33" s="400">
        <v>100</v>
      </c>
      <c r="W33" s="400">
        <v>20</v>
      </c>
      <c r="X33" s="400">
        <f>TableLightingMapping3[[#This Row],[Incentive Per Fixture]]+TableLightingMapping3[[#This Row],[Bonus Incentive]]</f>
        <v>120</v>
      </c>
      <c r="Y33" t="s">
        <v>726</v>
      </c>
      <c r="Z33" s="400" t="s">
        <v>674</v>
      </c>
      <c r="AA33" s="400" t="s">
        <v>739</v>
      </c>
      <c r="AB33" s="400" t="s">
        <v>740</v>
      </c>
      <c r="AC33" s="400" t="s">
        <v>678</v>
      </c>
      <c r="AD33" s="409">
        <v>113</v>
      </c>
    </row>
    <row r="34" spans="1:30" ht="16.5" customHeight="1" thickBot="1" x14ac:dyDescent="0.3">
      <c r="A34" s="156" t="s">
        <v>1247</v>
      </c>
      <c r="B34" s="37" t="s">
        <v>38</v>
      </c>
      <c r="C34" s="37" t="s">
        <v>733</v>
      </c>
      <c r="D34" s="37"/>
      <c r="E34" s="37" t="s">
        <v>741</v>
      </c>
      <c r="F34" s="177" t="s">
        <v>742</v>
      </c>
      <c r="G34" s="37"/>
      <c r="H34" s="177" t="s">
        <v>547</v>
      </c>
      <c r="I34" s="232">
        <v>200</v>
      </c>
      <c r="J34" s="57" t="s">
        <v>548</v>
      </c>
      <c r="K34" s="131"/>
      <c r="L34" s="53">
        <v>10</v>
      </c>
      <c r="M34" s="129">
        <v>0</v>
      </c>
      <c r="N34" s="28">
        <f t="shared" si="0"/>
        <v>12.5</v>
      </c>
      <c r="O34" s="37"/>
      <c r="P34" s="232"/>
      <c r="Q34" s="131" t="str">
        <f>IFERROR(INDEX(Table1[DLC Category],MATCH('Measure&amp;Incentive Picklist'!O34,Table1[Legend],0)),"")</f>
        <v/>
      </c>
      <c r="R34" s="131"/>
      <c r="T34" s="406" t="s">
        <v>154</v>
      </c>
      <c r="U34" s="399" t="s">
        <v>743</v>
      </c>
      <c r="V34" s="400">
        <v>80</v>
      </c>
      <c r="W34" s="400">
        <v>20</v>
      </c>
      <c r="X34" s="400">
        <f>TableLightingMapping3[[#This Row],[Incentive Per Fixture]]+TableLightingMapping3[[#This Row],[Bonus Incentive]]</f>
        <v>100</v>
      </c>
      <c r="Y34" t="s">
        <v>744</v>
      </c>
      <c r="Z34" s="400" t="s">
        <v>745</v>
      </c>
      <c r="AA34" s="400" t="s">
        <v>746</v>
      </c>
      <c r="AB34" s="400" t="s">
        <v>747</v>
      </c>
      <c r="AC34" s="400" t="s">
        <v>748</v>
      </c>
      <c r="AD34" s="409">
        <v>117</v>
      </c>
    </row>
    <row r="35" spans="1:30" ht="16.5" customHeight="1" thickBot="1" x14ac:dyDescent="0.3">
      <c r="A35" s="156" t="s">
        <v>1247</v>
      </c>
      <c r="B35" s="37" t="s">
        <v>38</v>
      </c>
      <c r="C35" s="37" t="s">
        <v>733</v>
      </c>
      <c r="D35" s="37"/>
      <c r="E35" s="37" t="s">
        <v>749</v>
      </c>
      <c r="F35" s="177" t="s">
        <v>750</v>
      </c>
      <c r="G35" s="37"/>
      <c r="H35" s="177" t="s">
        <v>547</v>
      </c>
      <c r="I35" s="232">
        <v>200</v>
      </c>
      <c r="J35" s="57" t="s">
        <v>548</v>
      </c>
      <c r="K35" s="131"/>
      <c r="L35" s="53">
        <v>10</v>
      </c>
      <c r="M35" s="129">
        <v>0</v>
      </c>
      <c r="N35" s="28">
        <f t="shared" si="0"/>
        <v>12.5</v>
      </c>
      <c r="O35" s="37"/>
      <c r="P35" s="232"/>
      <c r="Q35" s="131" t="str">
        <f>IFERROR(INDEX(Table1[DLC Category],MATCH('Measure&amp;Incentive Picklist'!O35,Table1[Legend],0)),"")</f>
        <v/>
      </c>
      <c r="R35" s="131"/>
      <c r="T35" s="406" t="s">
        <v>154</v>
      </c>
      <c r="U35" s="399" t="s">
        <v>751</v>
      </c>
      <c r="V35" s="400">
        <v>120</v>
      </c>
      <c r="W35" s="400">
        <v>30</v>
      </c>
      <c r="X35" s="400">
        <f>TableLightingMapping3[[#This Row],[Incentive Per Fixture]]+TableLightingMapping3[[#This Row],[Bonus Incentive]]</f>
        <v>150</v>
      </c>
      <c r="Y35" t="s">
        <v>744</v>
      </c>
      <c r="Z35" s="400" t="s">
        <v>752</v>
      </c>
      <c r="AA35" s="400" t="s">
        <v>753</v>
      </c>
      <c r="AB35" s="400" t="s">
        <v>754</v>
      </c>
      <c r="AC35" s="400" t="s">
        <v>755</v>
      </c>
      <c r="AD35" s="409">
        <v>179</v>
      </c>
    </row>
    <row r="36" spans="1:30" ht="16.5" customHeight="1" x14ac:dyDescent="0.25">
      <c r="A36" s="156" t="s">
        <v>1247</v>
      </c>
      <c r="B36" s="37" t="s">
        <v>38</v>
      </c>
      <c r="C36" s="37" t="s">
        <v>733</v>
      </c>
      <c r="D36" s="37"/>
      <c r="E36" s="37" t="s">
        <v>756</v>
      </c>
      <c r="F36" s="177" t="s">
        <v>757</v>
      </c>
      <c r="G36" s="37"/>
      <c r="H36" s="177" t="s">
        <v>547</v>
      </c>
      <c r="I36" s="232">
        <v>200</v>
      </c>
      <c r="J36" s="57" t="s">
        <v>548</v>
      </c>
      <c r="K36" s="131"/>
      <c r="L36" s="53">
        <v>10</v>
      </c>
      <c r="M36" s="129">
        <v>0</v>
      </c>
      <c r="N36" s="28">
        <f t="shared" si="0"/>
        <v>12.5</v>
      </c>
      <c r="O36" s="37"/>
      <c r="P36" s="232"/>
      <c r="Q36" s="131" t="str">
        <f>IFERROR(INDEX(Table1[DLC Category],MATCH('Measure&amp;Incentive Picklist'!O36,Table1[Legend],0)),"")</f>
        <v/>
      </c>
      <c r="R36" s="131"/>
      <c r="T36" s="406" t="s">
        <v>154</v>
      </c>
      <c r="U36" s="399" t="s">
        <v>758</v>
      </c>
      <c r="V36" s="400">
        <v>160</v>
      </c>
      <c r="W36" s="400">
        <v>40</v>
      </c>
      <c r="X36" s="400">
        <f>TableLightingMapping3[[#This Row],[Incentive Per Fixture]]+TableLightingMapping3[[#This Row],[Bonus Incentive]]</f>
        <v>200</v>
      </c>
      <c r="Y36" t="s">
        <v>744</v>
      </c>
      <c r="Z36" s="400" t="s">
        <v>155</v>
      </c>
      <c r="AA36" s="400" t="s">
        <v>759</v>
      </c>
      <c r="AB36" s="400" t="s">
        <v>760</v>
      </c>
      <c r="AC36" s="400" t="s">
        <v>761</v>
      </c>
      <c r="AD36" s="409">
        <v>234</v>
      </c>
    </row>
    <row r="37" spans="1:30" ht="16.5" customHeight="1" thickBot="1" x14ac:dyDescent="0.3">
      <c r="A37" s="408" t="s">
        <v>1247</v>
      </c>
      <c r="B37" s="483" t="s">
        <v>5</v>
      </c>
      <c r="C37" s="483" t="s">
        <v>153</v>
      </c>
      <c r="D37" s="483" t="s">
        <v>552</v>
      </c>
      <c r="E37" s="483" t="s">
        <v>553</v>
      </c>
      <c r="F37" s="484" t="s">
        <v>554</v>
      </c>
      <c r="G37" s="484" t="s">
        <v>555</v>
      </c>
      <c r="H37" s="484" t="s">
        <v>547</v>
      </c>
      <c r="I37" s="484">
        <v>30</v>
      </c>
      <c r="J37" s="485" t="s">
        <v>762</v>
      </c>
      <c r="K37" s="129">
        <v>37.5</v>
      </c>
      <c r="L37" s="66">
        <v>12</v>
      </c>
      <c r="M37" s="129">
        <v>70000</v>
      </c>
      <c r="N37" s="28">
        <f t="shared" ref="N37:N104" si="2">IF(M37=0,L37*1.25,IF(M37&lt;L37,M37*1.25,L37*1.25))</f>
        <v>15</v>
      </c>
      <c r="O37" s="144" t="s">
        <v>551</v>
      </c>
      <c r="P37" s="167"/>
      <c r="Q37" s="131" t="s">
        <v>549</v>
      </c>
      <c r="R37" s="131" t="str">
        <f>D37&amp;O37</f>
        <v>Screw or Pin Base - Incandescent Fixture LTE 60WAA</v>
      </c>
      <c r="S37" s="145"/>
      <c r="T37" s="406" t="s">
        <v>154</v>
      </c>
      <c r="U37" s="399" t="s">
        <v>763</v>
      </c>
      <c r="V37" s="400">
        <v>100</v>
      </c>
      <c r="W37" s="400">
        <v>20</v>
      </c>
      <c r="X37" s="400">
        <f>TableLightingMapping3[[#This Row],[Incentive Per Fixture]]+TableLightingMapping3[[#This Row],[Bonus Incentive]]</f>
        <v>120</v>
      </c>
      <c r="Y37" t="s">
        <v>744</v>
      </c>
      <c r="Z37" s="400" t="s">
        <v>764</v>
      </c>
      <c r="AA37" s="400" t="s">
        <v>765</v>
      </c>
      <c r="AB37" s="400" t="s">
        <v>766</v>
      </c>
      <c r="AC37" s="400" t="s">
        <v>767</v>
      </c>
      <c r="AD37" s="409">
        <v>152</v>
      </c>
    </row>
    <row r="38" spans="1:30" ht="16.5" customHeight="1" thickBot="1" x14ac:dyDescent="0.3">
      <c r="A38" s="156" t="s">
        <v>1247</v>
      </c>
      <c r="B38" s="483" t="s">
        <v>5</v>
      </c>
      <c r="C38" s="483" t="s">
        <v>153</v>
      </c>
      <c r="D38" s="483" t="s">
        <v>559</v>
      </c>
      <c r="E38" s="483" t="s">
        <v>560</v>
      </c>
      <c r="F38" s="484" t="s">
        <v>561</v>
      </c>
      <c r="G38" s="484" t="s">
        <v>555</v>
      </c>
      <c r="H38" s="484" t="s">
        <v>547</v>
      </c>
      <c r="I38" s="484">
        <v>30</v>
      </c>
      <c r="J38" s="485" t="s">
        <v>762</v>
      </c>
      <c r="K38" s="129">
        <v>37.5</v>
      </c>
      <c r="L38" s="66">
        <v>12</v>
      </c>
      <c r="M38" s="129">
        <v>70000</v>
      </c>
      <c r="N38" s="28">
        <f t="shared" si="2"/>
        <v>15</v>
      </c>
      <c r="O38" s="144" t="s">
        <v>551</v>
      </c>
      <c r="P38" s="167"/>
      <c r="Q38" s="131" t="s">
        <v>549</v>
      </c>
      <c r="R38" s="131" t="str">
        <f t="shared" ref="R38:R105" si="3">D38&amp;O38</f>
        <v>Screw or Pin Base - CFL Fixture LTE 32WAA</v>
      </c>
      <c r="S38" s="145"/>
      <c r="T38" s="406" t="s">
        <v>154</v>
      </c>
      <c r="U38" s="399" t="s">
        <v>768</v>
      </c>
      <c r="V38" s="400">
        <v>120</v>
      </c>
      <c r="W38" s="400">
        <v>30</v>
      </c>
      <c r="X38" s="400">
        <f>TableLightingMapping3[[#This Row],[Incentive Per Fixture]]+TableLightingMapping3[[#This Row],[Bonus Incentive]]</f>
        <v>150</v>
      </c>
      <c r="Y38" t="s">
        <v>744</v>
      </c>
      <c r="Z38" s="400" t="s">
        <v>769</v>
      </c>
      <c r="AA38" s="400" t="s">
        <v>770</v>
      </c>
      <c r="AB38" s="400" t="s">
        <v>771</v>
      </c>
      <c r="AC38" s="400" t="s">
        <v>772</v>
      </c>
      <c r="AD38" s="409">
        <v>226</v>
      </c>
    </row>
    <row r="39" spans="1:30" ht="16.5" customHeight="1" thickBot="1" x14ac:dyDescent="0.3">
      <c r="A39" s="156" t="s">
        <v>1247</v>
      </c>
      <c r="B39" s="483" t="s">
        <v>5</v>
      </c>
      <c r="C39" s="483" t="s">
        <v>153</v>
      </c>
      <c r="D39" s="483" t="s">
        <v>565</v>
      </c>
      <c r="E39" s="483" t="s">
        <v>566</v>
      </c>
      <c r="F39" s="484" t="s">
        <v>567</v>
      </c>
      <c r="G39" s="484" t="s">
        <v>568</v>
      </c>
      <c r="H39" s="484" t="s">
        <v>547</v>
      </c>
      <c r="I39" s="484">
        <v>70</v>
      </c>
      <c r="J39" s="485" t="s">
        <v>762</v>
      </c>
      <c r="K39" s="129">
        <v>116</v>
      </c>
      <c r="L39" s="66">
        <v>12</v>
      </c>
      <c r="M39" s="129">
        <v>70000</v>
      </c>
      <c r="N39" s="28">
        <f t="shared" si="2"/>
        <v>15</v>
      </c>
      <c r="O39" s="144" t="s">
        <v>551</v>
      </c>
      <c r="P39" s="167"/>
      <c r="Q39" s="131" t="s">
        <v>549</v>
      </c>
      <c r="R39" s="131" t="str">
        <f t="shared" si="3"/>
        <v>Screw or Pin Base - Incandescent Fixture GT 60WAA</v>
      </c>
      <c r="S39" s="145"/>
      <c r="T39" s="406" t="s">
        <v>154</v>
      </c>
      <c r="U39" s="399" t="s">
        <v>773</v>
      </c>
      <c r="V39" s="400">
        <v>180</v>
      </c>
      <c r="W39" s="400">
        <v>40</v>
      </c>
      <c r="X39" s="400">
        <f>TableLightingMapping3[[#This Row],[Incentive Per Fixture]]+TableLightingMapping3[[#This Row],[Bonus Incentive]]</f>
        <v>220</v>
      </c>
      <c r="Y39" t="s">
        <v>744</v>
      </c>
      <c r="Z39" s="400" t="s">
        <v>774</v>
      </c>
      <c r="AA39" s="400" t="s">
        <v>775</v>
      </c>
      <c r="AB39" s="400" t="s">
        <v>776</v>
      </c>
      <c r="AC39" s="400" t="s">
        <v>777</v>
      </c>
      <c r="AD39" s="409">
        <v>304</v>
      </c>
    </row>
    <row r="40" spans="1:30" ht="16.5" customHeight="1" thickBot="1" x14ac:dyDescent="0.3">
      <c r="A40" s="156" t="s">
        <v>1247</v>
      </c>
      <c r="B40" s="483" t="s">
        <v>5</v>
      </c>
      <c r="C40" s="483" t="s">
        <v>153</v>
      </c>
      <c r="D40" s="483" t="s">
        <v>572</v>
      </c>
      <c r="E40" s="483" t="s">
        <v>573</v>
      </c>
      <c r="F40" s="484" t="s">
        <v>574</v>
      </c>
      <c r="G40" s="484" t="s">
        <v>568</v>
      </c>
      <c r="H40" s="484" t="s">
        <v>547</v>
      </c>
      <c r="I40" s="484">
        <v>70</v>
      </c>
      <c r="J40" s="485" t="s">
        <v>762</v>
      </c>
      <c r="K40" s="129">
        <v>116</v>
      </c>
      <c r="L40" s="66">
        <v>12</v>
      </c>
      <c r="M40" s="129">
        <v>70000</v>
      </c>
      <c r="N40" s="28">
        <f t="shared" si="2"/>
        <v>15</v>
      </c>
      <c r="O40" s="144" t="s">
        <v>551</v>
      </c>
      <c r="P40" s="167"/>
      <c r="Q40" s="131" t="s">
        <v>549</v>
      </c>
      <c r="R40" s="131" t="str">
        <f t="shared" si="3"/>
        <v>Screw or Pin Base - CFL Fixture GT 32WAA</v>
      </c>
      <c r="S40" s="145"/>
      <c r="T40" s="406" t="s">
        <v>154</v>
      </c>
      <c r="U40" s="399" t="s">
        <v>778</v>
      </c>
      <c r="V40" s="400">
        <v>100</v>
      </c>
      <c r="W40" s="400">
        <v>25</v>
      </c>
      <c r="X40" s="400">
        <f>TableLightingMapping3[[#This Row],[Incentive Per Fixture]]+TableLightingMapping3[[#This Row],[Bonus Incentive]]</f>
        <v>125</v>
      </c>
      <c r="Y40" t="s">
        <v>744</v>
      </c>
      <c r="Z40" s="400" t="s">
        <v>779</v>
      </c>
      <c r="AA40" s="400" t="s">
        <v>780</v>
      </c>
      <c r="AB40" s="400" t="s">
        <v>781</v>
      </c>
      <c r="AC40" s="400" t="s">
        <v>782</v>
      </c>
      <c r="AD40" s="409">
        <v>215</v>
      </c>
    </row>
    <row r="41" spans="1:30" ht="16.5" customHeight="1" thickBot="1" x14ac:dyDescent="0.3">
      <c r="A41" s="156" t="s">
        <v>1247</v>
      </c>
      <c r="B41" s="483" t="s">
        <v>5</v>
      </c>
      <c r="C41" s="483" t="s">
        <v>153</v>
      </c>
      <c r="D41" s="483" t="s">
        <v>578</v>
      </c>
      <c r="E41" s="483" t="s">
        <v>580</v>
      </c>
      <c r="F41" s="484" t="s">
        <v>581</v>
      </c>
      <c r="G41" s="484" t="s">
        <v>555</v>
      </c>
      <c r="H41" s="484" t="s">
        <v>547</v>
      </c>
      <c r="I41" s="484">
        <v>50</v>
      </c>
      <c r="J41" s="485" t="s">
        <v>762</v>
      </c>
      <c r="K41" s="129">
        <v>37.5</v>
      </c>
      <c r="L41" s="66">
        <v>12</v>
      </c>
      <c r="M41" s="129">
        <v>70000</v>
      </c>
      <c r="N41" s="28">
        <f t="shared" si="2"/>
        <v>15</v>
      </c>
      <c r="O41" s="144" t="s">
        <v>579</v>
      </c>
      <c r="P41" s="167"/>
      <c r="Q41" s="131" t="s">
        <v>577</v>
      </c>
      <c r="R41" s="131" t="str">
        <f t="shared" si="3"/>
        <v>Incandescent Track or Mono Point LuminairesAB</v>
      </c>
      <c r="S41" s="410"/>
      <c r="T41" s="406" t="s">
        <v>154</v>
      </c>
      <c r="U41" s="399" t="s">
        <v>783</v>
      </c>
      <c r="V41" s="400">
        <v>200</v>
      </c>
      <c r="W41" s="400">
        <v>50</v>
      </c>
      <c r="X41" s="400">
        <f>TableLightingMapping3[[#This Row],[Incentive Per Fixture]]+TableLightingMapping3[[#This Row],[Bonus Incentive]]</f>
        <v>250</v>
      </c>
      <c r="Y41" t="s">
        <v>744</v>
      </c>
      <c r="Z41" s="400" t="s">
        <v>783</v>
      </c>
      <c r="AA41" s="400" t="s">
        <v>784</v>
      </c>
      <c r="AB41" s="400" t="s">
        <v>785</v>
      </c>
      <c r="AC41" s="400" t="s">
        <v>786</v>
      </c>
      <c r="AD41" s="409">
        <v>295</v>
      </c>
    </row>
    <row r="42" spans="1:30" ht="16.5" customHeight="1" thickBot="1" x14ac:dyDescent="0.3">
      <c r="A42" s="156" t="s">
        <v>1247</v>
      </c>
      <c r="B42" s="483" t="s">
        <v>5</v>
      </c>
      <c r="C42" s="483" t="s">
        <v>153</v>
      </c>
      <c r="D42" s="483" t="s">
        <v>587</v>
      </c>
      <c r="E42" s="483" t="s">
        <v>588</v>
      </c>
      <c r="F42" s="484" t="s">
        <v>589</v>
      </c>
      <c r="G42" s="484" t="s">
        <v>590</v>
      </c>
      <c r="H42" s="484" t="s">
        <v>547</v>
      </c>
      <c r="I42" s="484">
        <v>20</v>
      </c>
      <c r="J42" s="485" t="s">
        <v>762</v>
      </c>
      <c r="K42" s="129">
        <v>17</v>
      </c>
      <c r="L42" s="66">
        <v>12</v>
      </c>
      <c r="M42" s="129">
        <v>70000</v>
      </c>
      <c r="N42" s="28">
        <f t="shared" si="2"/>
        <v>15</v>
      </c>
      <c r="O42" s="144" t="s">
        <v>586</v>
      </c>
      <c r="P42" s="167"/>
      <c r="Q42" s="131" t="s">
        <v>584</v>
      </c>
      <c r="R42" s="131" t="str">
        <f t="shared" si="3"/>
        <v>2FT 1-Lamp Fluorescent FixtureAC</v>
      </c>
      <c r="S42" s="410"/>
      <c r="T42" s="406" t="s">
        <v>154</v>
      </c>
      <c r="U42" s="399" t="s">
        <v>787</v>
      </c>
      <c r="V42" s="400">
        <v>300</v>
      </c>
      <c r="W42" s="400">
        <v>50</v>
      </c>
      <c r="X42" s="400">
        <f>TableLightingMapping3[[#This Row],[Incentive Per Fixture]]+TableLightingMapping3[[#This Row],[Bonus Incentive]]</f>
        <v>350</v>
      </c>
      <c r="Y42" t="s">
        <v>744</v>
      </c>
      <c r="Z42" s="400" t="s">
        <v>787</v>
      </c>
      <c r="AA42" s="400" t="s">
        <v>788</v>
      </c>
      <c r="AB42" s="400" t="s">
        <v>789</v>
      </c>
      <c r="AC42" s="400" t="s">
        <v>790</v>
      </c>
      <c r="AD42" s="409">
        <v>457</v>
      </c>
    </row>
    <row r="43" spans="1:30" ht="16.5" customHeight="1" thickBot="1" x14ac:dyDescent="0.3">
      <c r="A43" s="156" t="s">
        <v>1247</v>
      </c>
      <c r="B43" s="483" t="s">
        <v>5</v>
      </c>
      <c r="C43" s="483" t="s">
        <v>153</v>
      </c>
      <c r="D43" s="483" t="s">
        <v>596</v>
      </c>
      <c r="E43" s="483" t="s">
        <v>597</v>
      </c>
      <c r="F43" s="484" t="s">
        <v>598</v>
      </c>
      <c r="G43" s="484" t="s">
        <v>599</v>
      </c>
      <c r="H43" s="484" t="s">
        <v>547</v>
      </c>
      <c r="I43" s="484">
        <v>30</v>
      </c>
      <c r="J43" s="485" t="s">
        <v>762</v>
      </c>
      <c r="K43" s="129">
        <v>36</v>
      </c>
      <c r="L43" s="66">
        <v>12</v>
      </c>
      <c r="M43" s="129">
        <v>70000</v>
      </c>
      <c r="N43" s="28">
        <f t="shared" si="2"/>
        <v>15</v>
      </c>
      <c r="O43" s="144" t="s">
        <v>586</v>
      </c>
      <c r="P43" s="167"/>
      <c r="Q43" s="131" t="s">
        <v>584</v>
      </c>
      <c r="R43" s="131" t="str">
        <f t="shared" si="3"/>
        <v>2FT 2-Lamp Fluorescent FixtureAC</v>
      </c>
      <c r="S43" s="410"/>
      <c r="T43" s="406" t="s">
        <v>154</v>
      </c>
      <c r="U43" s="399" t="s">
        <v>791</v>
      </c>
      <c r="V43" s="400">
        <v>300</v>
      </c>
      <c r="W43" s="400">
        <v>50</v>
      </c>
      <c r="X43" s="400">
        <f>TableLightingMapping3[[#This Row],[Incentive Per Fixture]]+TableLightingMapping3[[#This Row],[Bonus Incentive]]</f>
        <v>350</v>
      </c>
      <c r="Y43" t="s">
        <v>744</v>
      </c>
      <c r="Z43" s="400" t="s">
        <v>792</v>
      </c>
      <c r="AA43" s="400" t="s">
        <v>793</v>
      </c>
      <c r="AB43" s="400" t="s">
        <v>794</v>
      </c>
      <c r="AC43" s="400" t="s">
        <v>795</v>
      </c>
      <c r="AD43" s="409">
        <v>1150</v>
      </c>
    </row>
    <row r="44" spans="1:30" ht="16.5" customHeight="1" thickBot="1" x14ac:dyDescent="0.3">
      <c r="A44" s="156" t="s">
        <v>1247</v>
      </c>
      <c r="B44" s="483" t="s">
        <v>5</v>
      </c>
      <c r="C44" s="483" t="s">
        <v>153</v>
      </c>
      <c r="D44" s="483" t="s">
        <v>603</v>
      </c>
      <c r="E44" s="483" t="s">
        <v>604</v>
      </c>
      <c r="F44" s="484" t="s">
        <v>605</v>
      </c>
      <c r="G44" s="484" t="s">
        <v>606</v>
      </c>
      <c r="H44" s="484" t="s">
        <v>547</v>
      </c>
      <c r="I44" s="484">
        <v>35</v>
      </c>
      <c r="J44" s="485" t="s">
        <v>762</v>
      </c>
      <c r="K44" s="129">
        <v>29.5</v>
      </c>
      <c r="L44" s="66">
        <v>12</v>
      </c>
      <c r="M44" s="129">
        <v>70000</v>
      </c>
      <c r="N44" s="28">
        <f t="shared" si="2"/>
        <v>15</v>
      </c>
      <c r="O44" s="144" t="s">
        <v>586</v>
      </c>
      <c r="P44" s="167"/>
      <c r="Q44" s="131" t="s">
        <v>584</v>
      </c>
      <c r="R44" s="131" t="str">
        <f t="shared" si="3"/>
        <v>4FT 1-Lamp Fluorescent FixtureAC</v>
      </c>
      <c r="S44" s="410"/>
      <c r="T44" s="406" t="s">
        <v>796</v>
      </c>
      <c r="U44" s="399" t="s">
        <v>797</v>
      </c>
      <c r="V44" s="401">
        <v>50</v>
      </c>
      <c r="W44" s="401">
        <v>10</v>
      </c>
      <c r="X44" s="401">
        <f>TableLightingMapping3[[#This Row],[Incentive Per Fixture]]+TableLightingMapping3[[#This Row],[Bonus Incentive]]</f>
        <v>60</v>
      </c>
      <c r="Y44" t="s">
        <v>798</v>
      </c>
      <c r="Z44" s="400" t="s">
        <v>799</v>
      </c>
      <c r="AA44" s="400" t="s">
        <v>800</v>
      </c>
      <c r="AB44" s="400" t="s">
        <v>801</v>
      </c>
      <c r="AC44" s="400" t="s">
        <v>802</v>
      </c>
      <c r="AD44" s="409">
        <v>95</v>
      </c>
    </row>
    <row r="45" spans="1:30" ht="16.5" customHeight="1" thickBot="1" x14ac:dyDescent="0.3">
      <c r="A45" s="156" t="s">
        <v>1247</v>
      </c>
      <c r="B45" s="483" t="s">
        <v>5</v>
      </c>
      <c r="C45" s="483" t="s">
        <v>153</v>
      </c>
      <c r="D45" s="483" t="s">
        <v>609</v>
      </c>
      <c r="E45" s="483" t="s">
        <v>610</v>
      </c>
      <c r="F45" s="484" t="s">
        <v>611</v>
      </c>
      <c r="G45" s="484" t="s">
        <v>612</v>
      </c>
      <c r="H45" s="484" t="s">
        <v>547</v>
      </c>
      <c r="I45" s="484">
        <v>60</v>
      </c>
      <c r="J45" s="485" t="s">
        <v>762</v>
      </c>
      <c r="K45" s="129">
        <v>57.9</v>
      </c>
      <c r="L45" s="66">
        <v>12</v>
      </c>
      <c r="M45" s="129">
        <v>70000</v>
      </c>
      <c r="N45" s="28">
        <f t="shared" si="2"/>
        <v>15</v>
      </c>
      <c r="O45" s="144" t="s">
        <v>586</v>
      </c>
      <c r="P45" s="167"/>
      <c r="Q45" s="131" t="s">
        <v>584</v>
      </c>
      <c r="R45" s="131" t="str">
        <f t="shared" si="3"/>
        <v>4FT 2-Lamp Fluorescent FixtureAC</v>
      </c>
      <c r="S45" s="410"/>
      <c r="T45" s="406" t="s">
        <v>796</v>
      </c>
      <c r="U45" s="399" t="s">
        <v>803</v>
      </c>
      <c r="V45" s="401">
        <v>150</v>
      </c>
      <c r="W45" s="401">
        <v>40</v>
      </c>
      <c r="X45" s="401">
        <f>TableLightingMapping3[[#This Row],[Incentive Per Fixture]]+TableLightingMapping3[[#This Row],[Bonus Incentive]]</f>
        <v>190</v>
      </c>
      <c r="Y45" t="s">
        <v>798</v>
      </c>
      <c r="Z45" s="400" t="s">
        <v>804</v>
      </c>
      <c r="AA45" s="400" t="s">
        <v>805</v>
      </c>
      <c r="AB45" s="400" t="s">
        <v>806</v>
      </c>
      <c r="AC45" s="400" t="s">
        <v>782</v>
      </c>
      <c r="AD45" s="409">
        <v>215</v>
      </c>
    </row>
    <row r="46" spans="1:30" ht="16.5" customHeight="1" thickBot="1" x14ac:dyDescent="0.3">
      <c r="A46" s="156" t="s">
        <v>1247</v>
      </c>
      <c r="B46" s="483" t="s">
        <v>5</v>
      </c>
      <c r="C46" s="483" t="s">
        <v>153</v>
      </c>
      <c r="D46" s="486" t="s">
        <v>807</v>
      </c>
      <c r="E46" s="486" t="s">
        <v>617</v>
      </c>
      <c r="F46" s="486" t="s">
        <v>618</v>
      </c>
      <c r="G46" s="484" t="s">
        <v>619</v>
      </c>
      <c r="H46" s="484" t="s">
        <v>547</v>
      </c>
      <c r="I46" s="484">
        <v>35</v>
      </c>
      <c r="J46" s="485" t="s">
        <v>762</v>
      </c>
      <c r="K46" s="129">
        <v>68</v>
      </c>
      <c r="L46" s="66">
        <v>12</v>
      </c>
      <c r="M46" s="129">
        <v>70000</v>
      </c>
      <c r="N46" s="28">
        <f t="shared" ref="N46" si="4">IF(M46=0,L46*1.25,IF(M46&lt;L46,M46*1.25,L46*1.25))</f>
        <v>15</v>
      </c>
      <c r="O46" s="144" t="s">
        <v>586</v>
      </c>
      <c r="P46" s="167"/>
      <c r="Q46" s="131" t="s">
        <v>584</v>
      </c>
      <c r="R46" s="131" t="str">
        <f t="shared" ref="R46:R49" si="5">D46&amp;O46</f>
        <v>8FT 1-Lamp Fluorescent Fixture (1x4ft Replacement)AC</v>
      </c>
      <c r="S46" s="410"/>
      <c r="T46" s="406" t="s">
        <v>796</v>
      </c>
      <c r="U46" s="399" t="s">
        <v>808</v>
      </c>
      <c r="V46" s="401">
        <v>200</v>
      </c>
      <c r="W46" s="401">
        <v>50</v>
      </c>
      <c r="X46" s="401">
        <f>TableLightingMapping3[[#This Row],[Incentive Per Fixture]]+TableLightingMapping3[[#This Row],[Bonus Incentive]]</f>
        <v>250</v>
      </c>
      <c r="Y46" t="s">
        <v>798</v>
      </c>
      <c r="Z46" s="400" t="s">
        <v>809</v>
      </c>
      <c r="AA46" s="400" t="s">
        <v>810</v>
      </c>
      <c r="AB46" s="400" t="s">
        <v>811</v>
      </c>
      <c r="AC46" s="400" t="s">
        <v>786</v>
      </c>
      <c r="AD46" s="409">
        <v>295</v>
      </c>
    </row>
    <row r="47" spans="1:30" ht="16.5" customHeight="1" thickBot="1" x14ac:dyDescent="0.3">
      <c r="A47" s="156" t="s">
        <v>1247</v>
      </c>
      <c r="B47" s="483" t="s">
        <v>5</v>
      </c>
      <c r="C47" s="483" t="s">
        <v>153</v>
      </c>
      <c r="D47" s="486" t="s">
        <v>812</v>
      </c>
      <c r="E47" s="486" t="s">
        <v>625</v>
      </c>
      <c r="F47" s="486" t="s">
        <v>626</v>
      </c>
      <c r="G47" s="484" t="s">
        <v>627</v>
      </c>
      <c r="H47" s="484" t="s">
        <v>547</v>
      </c>
      <c r="I47" s="484">
        <v>120</v>
      </c>
      <c r="J47" s="485" t="s">
        <v>762</v>
      </c>
      <c r="K47" s="129">
        <v>136</v>
      </c>
      <c r="L47" s="66">
        <v>12</v>
      </c>
      <c r="M47" s="129">
        <v>70000</v>
      </c>
      <c r="N47" s="28">
        <f t="shared" ref="N47:N49" si="6">IF(M47=0,L47*1.25,IF(M47&lt;L47,M47*1.25,L47*1.25))</f>
        <v>15</v>
      </c>
      <c r="O47" s="144" t="s">
        <v>586</v>
      </c>
      <c r="P47" s="167"/>
      <c r="Q47" s="131" t="s">
        <v>584</v>
      </c>
      <c r="R47" s="131" t="str">
        <f t="shared" si="5"/>
        <v>8FT 2-Lamp Fluorescent Fixture (2x4ft Replacement)AC</v>
      </c>
      <c r="S47" s="410"/>
      <c r="T47" s="406" t="s">
        <v>813</v>
      </c>
      <c r="U47" s="399" t="s">
        <v>814</v>
      </c>
      <c r="V47" s="401">
        <v>150</v>
      </c>
      <c r="W47" s="401">
        <v>25</v>
      </c>
      <c r="X47" s="401">
        <f>TableLightingMapping3[[#This Row],[Incentive Per Fixture]]+TableLightingMapping3[[#This Row],[Bonus Incentive]]</f>
        <v>175</v>
      </c>
      <c r="Y47" t="s">
        <v>815</v>
      </c>
      <c r="Z47" s="400" t="s">
        <v>816</v>
      </c>
      <c r="AA47" s="400" t="s">
        <v>817</v>
      </c>
      <c r="AB47" s="400" t="s">
        <v>818</v>
      </c>
      <c r="AC47" s="400" t="s">
        <v>802</v>
      </c>
      <c r="AD47" s="409">
        <v>95</v>
      </c>
    </row>
    <row r="48" spans="1:30" ht="16.5" customHeight="1" thickBot="1" x14ac:dyDescent="0.3">
      <c r="A48" s="156" t="s">
        <v>1247</v>
      </c>
      <c r="B48" s="483" t="s">
        <v>5</v>
      </c>
      <c r="C48" s="483" t="s">
        <v>153</v>
      </c>
      <c r="D48" s="486" t="s">
        <v>819</v>
      </c>
      <c r="E48" s="486" t="s">
        <v>630</v>
      </c>
      <c r="F48" s="486" t="s">
        <v>631</v>
      </c>
      <c r="G48" s="484" t="s">
        <v>619</v>
      </c>
      <c r="H48" s="484" t="s">
        <v>547</v>
      </c>
      <c r="I48" s="484">
        <v>70</v>
      </c>
      <c r="J48" s="485" t="s">
        <v>762</v>
      </c>
      <c r="K48" s="129">
        <v>68</v>
      </c>
      <c r="L48" s="66">
        <v>12</v>
      </c>
      <c r="M48" s="129">
        <v>70000</v>
      </c>
      <c r="N48" s="28">
        <f t="shared" si="6"/>
        <v>15</v>
      </c>
      <c r="O48" s="144" t="s">
        <v>586</v>
      </c>
      <c r="P48" s="167"/>
      <c r="Q48" s="131" t="s">
        <v>584</v>
      </c>
      <c r="R48" s="131" t="str">
        <f t="shared" si="5"/>
        <v>8FT 1-Lamp Fluorescent Fixture (2x4ft Replacement)AC</v>
      </c>
      <c r="S48" s="410"/>
      <c r="T48" s="406" t="s">
        <v>813</v>
      </c>
      <c r="U48" s="399" t="s">
        <v>820</v>
      </c>
      <c r="V48" s="401">
        <v>200</v>
      </c>
      <c r="W48" s="401">
        <v>50</v>
      </c>
      <c r="X48" s="401">
        <f>TableLightingMapping3[[#This Row],[Incentive Per Fixture]]+TableLightingMapping3[[#This Row],[Bonus Incentive]]</f>
        <v>250</v>
      </c>
      <c r="Y48" t="s">
        <v>815</v>
      </c>
      <c r="Z48" s="400" t="s">
        <v>820</v>
      </c>
      <c r="AA48" s="400" t="s">
        <v>821</v>
      </c>
      <c r="AB48" s="400" t="s">
        <v>822</v>
      </c>
      <c r="AC48" s="400" t="s">
        <v>782</v>
      </c>
      <c r="AD48" s="409">
        <v>215</v>
      </c>
    </row>
    <row r="49" spans="1:30" ht="16.5" customHeight="1" thickBot="1" x14ac:dyDescent="0.3">
      <c r="A49" s="156" t="s">
        <v>1247</v>
      </c>
      <c r="B49" s="483" t="s">
        <v>5</v>
      </c>
      <c r="C49" s="483" t="s">
        <v>153</v>
      </c>
      <c r="D49" s="486" t="s">
        <v>823</v>
      </c>
      <c r="E49" s="486" t="s">
        <v>634</v>
      </c>
      <c r="F49" s="486" t="s">
        <v>635</v>
      </c>
      <c r="G49" s="484" t="s">
        <v>627</v>
      </c>
      <c r="H49" s="484" t="s">
        <v>547</v>
      </c>
      <c r="I49" s="484">
        <v>60</v>
      </c>
      <c r="J49" s="485" t="s">
        <v>762</v>
      </c>
      <c r="K49" s="129">
        <v>136</v>
      </c>
      <c r="L49" s="66">
        <v>12</v>
      </c>
      <c r="M49" s="129">
        <v>70000</v>
      </c>
      <c r="N49" s="28">
        <f t="shared" si="6"/>
        <v>15</v>
      </c>
      <c r="O49" s="144" t="s">
        <v>586</v>
      </c>
      <c r="P49" s="167"/>
      <c r="Q49" s="131" t="s">
        <v>584</v>
      </c>
      <c r="R49" s="131" t="str">
        <f t="shared" si="5"/>
        <v>8FT 2-Lamp Fluorescent Fixture (1x4ft Replacement)AC</v>
      </c>
      <c r="S49" s="410"/>
      <c r="T49" s="406" t="s">
        <v>813</v>
      </c>
      <c r="U49" s="399" t="s">
        <v>824</v>
      </c>
      <c r="V49" s="401">
        <v>250</v>
      </c>
      <c r="W49" s="401">
        <v>50</v>
      </c>
      <c r="X49" s="401">
        <f>TableLightingMapping3[[#This Row],[Incentive Per Fixture]]+TableLightingMapping3[[#This Row],[Bonus Incentive]]</f>
        <v>300</v>
      </c>
      <c r="Y49" t="s">
        <v>815</v>
      </c>
      <c r="Z49" s="400" t="s">
        <v>825</v>
      </c>
      <c r="AA49" s="400" t="s">
        <v>826</v>
      </c>
      <c r="AB49" s="400" t="s">
        <v>827</v>
      </c>
      <c r="AC49" s="400" t="s">
        <v>786</v>
      </c>
      <c r="AD49" s="409">
        <v>295</v>
      </c>
    </row>
    <row r="50" spans="1:30" ht="16.5" customHeight="1" thickBot="1" x14ac:dyDescent="0.3">
      <c r="A50" s="156" t="s">
        <v>1247</v>
      </c>
      <c r="B50" s="483" t="s">
        <v>5</v>
      </c>
      <c r="C50" s="483" t="s">
        <v>153</v>
      </c>
      <c r="D50" s="483" t="s">
        <v>616</v>
      </c>
      <c r="E50" s="483" t="s">
        <v>638</v>
      </c>
      <c r="F50" s="484" t="s">
        <v>639</v>
      </c>
      <c r="G50" s="484" t="s">
        <v>619</v>
      </c>
      <c r="H50" s="484" t="s">
        <v>547</v>
      </c>
      <c r="I50" s="484">
        <v>70</v>
      </c>
      <c r="J50" s="485" t="s">
        <v>762</v>
      </c>
      <c r="K50" s="129">
        <v>68</v>
      </c>
      <c r="L50" s="66">
        <v>12</v>
      </c>
      <c r="M50" s="129">
        <v>70000</v>
      </c>
      <c r="N50" s="28">
        <f t="shared" si="2"/>
        <v>15</v>
      </c>
      <c r="O50" s="144" t="s">
        <v>586</v>
      </c>
      <c r="P50" s="167"/>
      <c r="Q50" s="131" t="s">
        <v>584</v>
      </c>
      <c r="R50" s="131" t="str">
        <f t="shared" si="3"/>
        <v>8FT 1-Lamp Fluorescent FixtureAC</v>
      </c>
      <c r="S50" s="410"/>
      <c r="T50" s="406" t="s">
        <v>828</v>
      </c>
      <c r="U50" s="399" t="s">
        <v>829</v>
      </c>
      <c r="V50" s="401">
        <v>50</v>
      </c>
      <c r="W50" s="401">
        <v>10</v>
      </c>
      <c r="X50" s="401">
        <f>TableLightingMapping3[[#This Row],[Incentive Per Fixture]]+TableLightingMapping3[[#This Row],[Bonus Incentive]]</f>
        <v>60</v>
      </c>
      <c r="Y50" t="s">
        <v>830</v>
      </c>
      <c r="Z50" s="400" t="s">
        <v>831</v>
      </c>
      <c r="AA50" s="400" t="s">
        <v>832</v>
      </c>
      <c r="AB50" s="400" t="s">
        <v>833</v>
      </c>
      <c r="AC50" s="400" t="s">
        <v>802</v>
      </c>
      <c r="AD50" s="409">
        <v>95</v>
      </c>
    </row>
    <row r="51" spans="1:30" ht="16.5" customHeight="1" thickBot="1" x14ac:dyDescent="0.3">
      <c r="A51" s="156" t="s">
        <v>1247</v>
      </c>
      <c r="B51" s="483" t="s">
        <v>5</v>
      </c>
      <c r="C51" s="483" t="s">
        <v>153</v>
      </c>
      <c r="D51" s="483" t="s">
        <v>624</v>
      </c>
      <c r="E51" s="483" t="s">
        <v>642</v>
      </c>
      <c r="F51" s="484" t="s">
        <v>643</v>
      </c>
      <c r="G51" s="484" t="s">
        <v>627</v>
      </c>
      <c r="H51" s="484" t="s">
        <v>547</v>
      </c>
      <c r="I51" s="484">
        <v>120</v>
      </c>
      <c r="J51" s="485" t="s">
        <v>762</v>
      </c>
      <c r="K51" s="129">
        <v>136</v>
      </c>
      <c r="L51" s="66">
        <v>12</v>
      </c>
      <c r="M51" s="129">
        <v>70000</v>
      </c>
      <c r="N51" s="28">
        <f t="shared" si="2"/>
        <v>15</v>
      </c>
      <c r="O51" s="144" t="s">
        <v>586</v>
      </c>
      <c r="P51" s="167"/>
      <c r="Q51" s="131" t="s">
        <v>584</v>
      </c>
      <c r="R51" s="131" t="str">
        <f t="shared" si="3"/>
        <v>8FT 2-Lamp Fluorescent FixtureAC</v>
      </c>
      <c r="S51" s="410"/>
      <c r="T51" s="406" t="s">
        <v>828</v>
      </c>
      <c r="U51" s="399" t="s">
        <v>834</v>
      </c>
      <c r="V51" s="401">
        <v>120</v>
      </c>
      <c r="W51" s="401">
        <v>30</v>
      </c>
      <c r="X51" s="401">
        <f>TableLightingMapping3[[#This Row],[Incentive Per Fixture]]+TableLightingMapping3[[#This Row],[Bonus Incentive]]</f>
        <v>150</v>
      </c>
      <c r="Y51" t="s">
        <v>830</v>
      </c>
      <c r="Z51" s="400" t="s">
        <v>834</v>
      </c>
      <c r="AA51" s="400" t="s">
        <v>835</v>
      </c>
      <c r="AB51" s="400" t="s">
        <v>836</v>
      </c>
      <c r="AC51" s="400" t="s">
        <v>782</v>
      </c>
      <c r="AD51" s="409">
        <v>215</v>
      </c>
    </row>
    <row r="52" spans="1:30" ht="16.5" customHeight="1" thickBot="1" x14ac:dyDescent="0.3">
      <c r="A52" s="156" t="s">
        <v>1247</v>
      </c>
      <c r="B52" s="483" t="s">
        <v>5</v>
      </c>
      <c r="C52" s="483" t="s">
        <v>153</v>
      </c>
      <c r="D52" s="483" t="s">
        <v>647</v>
      </c>
      <c r="E52" s="483" t="s">
        <v>649</v>
      </c>
      <c r="F52" s="484" t="s">
        <v>650</v>
      </c>
      <c r="G52" s="484" t="s">
        <v>651</v>
      </c>
      <c r="H52" s="484" t="s">
        <v>547</v>
      </c>
      <c r="I52" s="484">
        <v>35</v>
      </c>
      <c r="J52" s="485" t="s">
        <v>762</v>
      </c>
      <c r="K52" s="129">
        <v>37</v>
      </c>
      <c r="L52" s="66">
        <v>12</v>
      </c>
      <c r="M52" s="129">
        <v>70000</v>
      </c>
      <c r="N52" s="28">
        <f t="shared" si="2"/>
        <v>15</v>
      </c>
      <c r="O52" s="144" t="s">
        <v>648</v>
      </c>
      <c r="P52" s="167"/>
      <c r="Q52" s="131" t="s">
        <v>646</v>
      </c>
      <c r="R52" s="131" t="str">
        <f t="shared" si="3"/>
        <v>1x4 Troffer - 1 Lamp Fluorescent FixtureAD</v>
      </c>
      <c r="S52" s="410"/>
      <c r="T52" s="406" t="s">
        <v>828</v>
      </c>
      <c r="U52" s="399" t="s">
        <v>837</v>
      </c>
      <c r="V52" s="401">
        <v>160</v>
      </c>
      <c r="W52" s="401">
        <v>40</v>
      </c>
      <c r="X52" s="401">
        <f>TableLightingMapping3[[#This Row],[Incentive Per Fixture]]+TableLightingMapping3[[#This Row],[Bonus Incentive]]</f>
        <v>200</v>
      </c>
      <c r="Y52" t="s">
        <v>830</v>
      </c>
      <c r="Z52" s="400" t="s">
        <v>837</v>
      </c>
      <c r="AA52" s="400" t="s">
        <v>838</v>
      </c>
      <c r="AB52" s="400" t="s">
        <v>839</v>
      </c>
      <c r="AC52" s="400" t="s">
        <v>786</v>
      </c>
      <c r="AD52" s="409">
        <v>295</v>
      </c>
    </row>
    <row r="53" spans="1:30" ht="16.5" customHeight="1" thickBot="1" x14ac:dyDescent="0.3">
      <c r="A53" s="156" t="s">
        <v>1247</v>
      </c>
      <c r="B53" s="483" t="s">
        <v>5</v>
      </c>
      <c r="C53" s="483" t="s">
        <v>153</v>
      </c>
      <c r="D53" s="483" t="s">
        <v>654</v>
      </c>
      <c r="E53" s="483" t="s">
        <v>655</v>
      </c>
      <c r="F53" s="484" t="s">
        <v>656</v>
      </c>
      <c r="G53" s="484" t="s">
        <v>657</v>
      </c>
      <c r="H53" s="484" t="s">
        <v>547</v>
      </c>
      <c r="I53" s="484">
        <v>60</v>
      </c>
      <c r="J53" s="485" t="s">
        <v>762</v>
      </c>
      <c r="K53" s="129">
        <v>58</v>
      </c>
      <c r="L53" s="66">
        <v>12</v>
      </c>
      <c r="M53" s="129">
        <v>70000</v>
      </c>
      <c r="N53" s="28">
        <f t="shared" si="2"/>
        <v>15</v>
      </c>
      <c r="O53" s="144" t="s">
        <v>648</v>
      </c>
      <c r="P53" s="167"/>
      <c r="Q53" s="131" t="s">
        <v>646</v>
      </c>
      <c r="R53" s="131" t="str">
        <f t="shared" si="3"/>
        <v>1x4 Troffer - 2 Lamp Fluorescent FixtureAD</v>
      </c>
      <c r="S53" s="410"/>
      <c r="T53" s="406" t="s">
        <v>828</v>
      </c>
      <c r="U53" s="399" t="s">
        <v>840</v>
      </c>
      <c r="V53" s="401">
        <v>180</v>
      </c>
      <c r="W53" s="401">
        <v>50</v>
      </c>
      <c r="X53" s="401">
        <f>TableLightingMapping3[[#This Row],[Incentive Per Fixture]]+TableLightingMapping3[[#This Row],[Bonus Incentive]]</f>
        <v>230</v>
      </c>
      <c r="Y53" t="s">
        <v>830</v>
      </c>
      <c r="Z53" s="400" t="s">
        <v>840</v>
      </c>
      <c r="AA53" s="400" t="s">
        <v>841</v>
      </c>
      <c r="AB53" s="400" t="s">
        <v>842</v>
      </c>
      <c r="AC53" s="400" t="s">
        <v>790</v>
      </c>
      <c r="AD53" s="409">
        <v>457</v>
      </c>
    </row>
    <row r="54" spans="1:30" ht="16.5" customHeight="1" thickBot="1" x14ac:dyDescent="0.3">
      <c r="A54" s="156" t="s">
        <v>1247</v>
      </c>
      <c r="B54" s="483" t="s">
        <v>5</v>
      </c>
      <c r="C54" s="483" t="s">
        <v>153</v>
      </c>
      <c r="D54" s="483" t="s">
        <v>661</v>
      </c>
      <c r="E54" s="483" t="s">
        <v>662</v>
      </c>
      <c r="F54" s="484" t="s">
        <v>663</v>
      </c>
      <c r="G54" s="484" t="s">
        <v>664</v>
      </c>
      <c r="H54" s="484" t="s">
        <v>547</v>
      </c>
      <c r="I54" s="484">
        <v>60</v>
      </c>
      <c r="J54" s="485" t="s">
        <v>762</v>
      </c>
      <c r="K54" s="129">
        <v>71</v>
      </c>
      <c r="L54" s="66">
        <v>12</v>
      </c>
      <c r="M54" s="129">
        <v>70000</v>
      </c>
      <c r="N54" s="28">
        <f t="shared" si="2"/>
        <v>15</v>
      </c>
      <c r="O54" s="144" t="s">
        <v>648</v>
      </c>
      <c r="P54" s="167"/>
      <c r="Q54" s="131" t="s">
        <v>646</v>
      </c>
      <c r="R54" s="131" t="str">
        <f t="shared" si="3"/>
        <v>2x4-2-Lamp TrofferAD</v>
      </c>
      <c r="S54" s="410"/>
      <c r="T54" s="406" t="s">
        <v>828</v>
      </c>
      <c r="U54" s="399" t="s">
        <v>843</v>
      </c>
      <c r="V54" s="401">
        <v>250</v>
      </c>
      <c r="W54" s="401">
        <v>60</v>
      </c>
      <c r="X54" s="401">
        <f>TableLightingMapping3[[#This Row],[Incentive Per Fixture]]+TableLightingMapping3[[#This Row],[Bonus Incentive]]</f>
        <v>310</v>
      </c>
      <c r="Y54" t="s">
        <v>830</v>
      </c>
      <c r="Z54" s="400" t="s">
        <v>844</v>
      </c>
      <c r="AA54" s="400" t="s">
        <v>845</v>
      </c>
      <c r="AB54" s="400" t="s">
        <v>846</v>
      </c>
      <c r="AC54" s="400" t="s">
        <v>795</v>
      </c>
      <c r="AD54" s="409">
        <v>1150</v>
      </c>
    </row>
    <row r="55" spans="1:30" ht="16.5" customHeight="1" thickBot="1" x14ac:dyDescent="0.3">
      <c r="A55" s="156" t="s">
        <v>1247</v>
      </c>
      <c r="B55" s="483" t="s">
        <v>5</v>
      </c>
      <c r="C55" s="483" t="s">
        <v>153</v>
      </c>
      <c r="D55" s="483" t="s">
        <v>668</v>
      </c>
      <c r="E55" s="483" t="s">
        <v>669</v>
      </c>
      <c r="F55" s="484" t="s">
        <v>670</v>
      </c>
      <c r="G55" s="484" t="s">
        <v>671</v>
      </c>
      <c r="H55" s="484" t="s">
        <v>547</v>
      </c>
      <c r="I55" s="484">
        <v>60</v>
      </c>
      <c r="J55" s="485" t="s">
        <v>762</v>
      </c>
      <c r="K55" s="129">
        <v>84</v>
      </c>
      <c r="L55" s="66">
        <v>12</v>
      </c>
      <c r="M55" s="129">
        <v>70000</v>
      </c>
      <c r="N55" s="28">
        <f t="shared" si="2"/>
        <v>15</v>
      </c>
      <c r="O55" s="144" t="s">
        <v>648</v>
      </c>
      <c r="P55" s="167"/>
      <c r="Q55" s="131" t="s">
        <v>646</v>
      </c>
      <c r="R55" s="131" t="str">
        <f t="shared" si="3"/>
        <v>2x4-3-Lamp TrofferAD</v>
      </c>
      <c r="S55" s="410"/>
      <c r="T55" s="406" t="s">
        <v>847</v>
      </c>
      <c r="U55" s="399" t="s">
        <v>848</v>
      </c>
      <c r="V55" s="401">
        <v>100</v>
      </c>
      <c r="W55" s="401">
        <v>20</v>
      </c>
      <c r="X55" s="401">
        <f>TableLightingMapping3[[#This Row],[Incentive Per Fixture]]+TableLightingMapping3[[#This Row],[Bonus Incentive]]</f>
        <v>120</v>
      </c>
      <c r="Y55" t="s">
        <v>849</v>
      </c>
      <c r="Z55" s="400" t="s">
        <v>850</v>
      </c>
      <c r="AA55" s="400" t="s">
        <v>851</v>
      </c>
      <c r="AB55" s="400" t="s">
        <v>852</v>
      </c>
      <c r="AC55" s="400" t="s">
        <v>157</v>
      </c>
      <c r="AD55" s="409">
        <v>114</v>
      </c>
    </row>
    <row r="56" spans="1:30" ht="16.5" customHeight="1" thickBot="1" x14ac:dyDescent="0.3">
      <c r="A56" s="156" t="s">
        <v>1247</v>
      </c>
      <c r="B56" s="483" t="s">
        <v>5</v>
      </c>
      <c r="C56" s="483" t="s">
        <v>153</v>
      </c>
      <c r="D56" s="483" t="s">
        <v>675</v>
      </c>
      <c r="E56" s="483" t="s">
        <v>676</v>
      </c>
      <c r="F56" s="484" t="s">
        <v>677</v>
      </c>
      <c r="G56" s="484" t="s">
        <v>678</v>
      </c>
      <c r="H56" s="484" t="s">
        <v>547</v>
      </c>
      <c r="I56" s="484">
        <v>60</v>
      </c>
      <c r="J56" s="485" t="s">
        <v>762</v>
      </c>
      <c r="K56" s="129">
        <v>113</v>
      </c>
      <c r="L56" s="66">
        <v>12</v>
      </c>
      <c r="M56" s="129">
        <v>70000</v>
      </c>
      <c r="N56" s="28">
        <f t="shared" si="2"/>
        <v>15</v>
      </c>
      <c r="O56" s="144" t="s">
        <v>648</v>
      </c>
      <c r="P56" s="167"/>
      <c r="Q56" s="131" t="s">
        <v>646</v>
      </c>
      <c r="R56" s="131" t="str">
        <f t="shared" si="3"/>
        <v>2x4-4-Lamp TrofferAD</v>
      </c>
      <c r="S56" s="410"/>
      <c r="T56" s="406" t="s">
        <v>847</v>
      </c>
      <c r="U56" s="399" t="s">
        <v>853</v>
      </c>
      <c r="V56" s="401">
        <v>150</v>
      </c>
      <c r="W56" s="401">
        <v>30</v>
      </c>
      <c r="X56" s="401">
        <f>TableLightingMapping3[[#This Row],[Incentive Per Fixture]]+TableLightingMapping3[[#This Row],[Bonus Incentive]]</f>
        <v>180</v>
      </c>
      <c r="Y56" t="s">
        <v>849</v>
      </c>
      <c r="Z56" s="400" t="s">
        <v>853</v>
      </c>
      <c r="AA56" s="400" t="s">
        <v>854</v>
      </c>
      <c r="AB56" s="400" t="s">
        <v>855</v>
      </c>
      <c r="AC56" s="400" t="s">
        <v>856</v>
      </c>
      <c r="AD56" s="409">
        <v>242</v>
      </c>
    </row>
    <row r="57" spans="1:30" ht="16.5" customHeight="1" thickBot="1" x14ac:dyDescent="0.3">
      <c r="A57" s="156" t="s">
        <v>1247</v>
      </c>
      <c r="B57" s="483" t="s">
        <v>5</v>
      </c>
      <c r="C57" s="483" t="s">
        <v>153</v>
      </c>
      <c r="D57" s="483" t="s">
        <v>684</v>
      </c>
      <c r="E57" s="483" t="s">
        <v>685</v>
      </c>
      <c r="F57" s="484" t="s">
        <v>686</v>
      </c>
      <c r="G57" s="484" t="s">
        <v>555</v>
      </c>
      <c r="H57" s="484" t="s">
        <v>547</v>
      </c>
      <c r="I57" s="484">
        <v>35</v>
      </c>
      <c r="J57" s="485" t="s">
        <v>762</v>
      </c>
      <c r="K57" s="129">
        <v>37.5</v>
      </c>
      <c r="L57" s="66">
        <v>12</v>
      </c>
      <c r="M57" s="129">
        <v>70000</v>
      </c>
      <c r="N57" s="28">
        <f t="shared" si="2"/>
        <v>15</v>
      </c>
      <c r="O57" s="144" t="s">
        <v>683</v>
      </c>
      <c r="P57" s="167"/>
      <c r="Q57" s="131" t="s">
        <v>681</v>
      </c>
      <c r="R57" s="131" t="str">
        <f t="shared" si="3"/>
        <v>Screw or Pin Based Incandescent Fixture LTE 60WAE</v>
      </c>
      <c r="S57" s="410"/>
      <c r="T57" s="406" t="s">
        <v>847</v>
      </c>
      <c r="U57" s="399" t="s">
        <v>857</v>
      </c>
      <c r="V57" s="401">
        <v>250</v>
      </c>
      <c r="W57" s="401">
        <v>40</v>
      </c>
      <c r="X57" s="401">
        <f>TableLightingMapping3[[#This Row],[Incentive Per Fixture]]+TableLightingMapping3[[#This Row],[Bonus Incentive]]</f>
        <v>290</v>
      </c>
      <c r="Y57" t="s">
        <v>849</v>
      </c>
      <c r="Z57" s="400" t="s">
        <v>858</v>
      </c>
      <c r="AA57" s="400" t="s">
        <v>859</v>
      </c>
      <c r="AB57" s="400" t="s">
        <v>860</v>
      </c>
      <c r="AC57" s="400" t="s">
        <v>861</v>
      </c>
      <c r="AD57" s="409">
        <v>455</v>
      </c>
    </row>
    <row r="58" spans="1:30" ht="16.5" customHeight="1" thickBot="1" x14ac:dyDescent="0.3">
      <c r="A58" s="156" t="s">
        <v>1247</v>
      </c>
      <c r="B58" s="483" t="s">
        <v>5</v>
      </c>
      <c r="C58" s="483" t="s">
        <v>153</v>
      </c>
      <c r="D58" s="483" t="s">
        <v>689</v>
      </c>
      <c r="E58" s="483" t="s">
        <v>690</v>
      </c>
      <c r="F58" s="484" t="s">
        <v>691</v>
      </c>
      <c r="G58" s="484" t="s">
        <v>568</v>
      </c>
      <c r="H58" s="484" t="s">
        <v>547</v>
      </c>
      <c r="I58" s="484">
        <v>35</v>
      </c>
      <c r="J58" s="485" t="s">
        <v>762</v>
      </c>
      <c r="K58" s="129">
        <v>116</v>
      </c>
      <c r="L58" s="66">
        <v>12</v>
      </c>
      <c r="M58" s="129">
        <v>70000</v>
      </c>
      <c r="N58" s="28">
        <f t="shared" si="2"/>
        <v>15</v>
      </c>
      <c r="O58" s="144" t="s">
        <v>683</v>
      </c>
      <c r="P58" s="167"/>
      <c r="Q58" s="131" t="s">
        <v>681</v>
      </c>
      <c r="R58" s="131" t="str">
        <f t="shared" si="3"/>
        <v>Screw or Pin Based Incandescent Fixture GT 60WAE</v>
      </c>
      <c r="S58" s="410"/>
      <c r="T58" s="414" t="s">
        <v>862</v>
      </c>
      <c r="U58" s="415" t="s">
        <v>550</v>
      </c>
      <c r="V58" s="416">
        <v>15</v>
      </c>
      <c r="W58" s="416">
        <v>10</v>
      </c>
      <c r="X58" s="416">
        <f>TableLightingMapping3[[#This Row],[Incentive Per Fixture]]+TableLightingMapping3[[#This Row],[Bonus Incentive]]</f>
        <v>25</v>
      </c>
      <c r="Y58" s="417" t="s">
        <v>863</v>
      </c>
      <c r="Z58" s="416" t="s">
        <v>552</v>
      </c>
      <c r="AA58" s="416" t="s">
        <v>864</v>
      </c>
      <c r="AB58" s="416" t="s">
        <v>865</v>
      </c>
      <c r="AC58" s="416" t="s">
        <v>555</v>
      </c>
      <c r="AD58" s="418">
        <v>37.5</v>
      </c>
    </row>
    <row r="59" spans="1:30" ht="16.5" customHeight="1" thickBot="1" x14ac:dyDescent="0.3">
      <c r="A59" s="156" t="s">
        <v>1247</v>
      </c>
      <c r="B59" s="483" t="s">
        <v>5</v>
      </c>
      <c r="C59" s="483" t="s">
        <v>153</v>
      </c>
      <c r="D59" s="483" t="s">
        <v>694</v>
      </c>
      <c r="E59" s="483" t="s">
        <v>695</v>
      </c>
      <c r="F59" s="484" t="s">
        <v>696</v>
      </c>
      <c r="G59" s="484" t="s">
        <v>555</v>
      </c>
      <c r="H59" s="484" t="s">
        <v>547</v>
      </c>
      <c r="I59" s="484">
        <v>35</v>
      </c>
      <c r="J59" s="485" t="s">
        <v>762</v>
      </c>
      <c r="K59" s="129">
        <v>37.5</v>
      </c>
      <c r="L59" s="66">
        <v>12</v>
      </c>
      <c r="M59" s="129">
        <v>70000</v>
      </c>
      <c r="N59" s="28">
        <f t="shared" si="2"/>
        <v>15</v>
      </c>
      <c r="O59" s="144" t="s">
        <v>683</v>
      </c>
      <c r="P59" s="167"/>
      <c r="Q59" s="131" t="s">
        <v>681</v>
      </c>
      <c r="R59" s="131" t="str">
        <f t="shared" si="3"/>
        <v>Screw or Pin Based CFL Fixture LTE 32WAE</v>
      </c>
      <c r="S59"/>
      <c r="T59" s="414" t="s">
        <v>862</v>
      </c>
      <c r="U59" s="415" t="s">
        <v>558</v>
      </c>
      <c r="V59" s="416">
        <v>15</v>
      </c>
      <c r="W59" s="416">
        <v>10</v>
      </c>
      <c r="X59" s="416">
        <f>TableLightingMapping3[[#This Row],[Incentive Per Fixture]]+TableLightingMapping3[[#This Row],[Bonus Incentive]]</f>
        <v>25</v>
      </c>
      <c r="Y59" s="417" t="s">
        <v>863</v>
      </c>
      <c r="Z59" s="416" t="s">
        <v>559</v>
      </c>
      <c r="AA59" s="416" t="s">
        <v>866</v>
      </c>
      <c r="AB59" s="416" t="s">
        <v>867</v>
      </c>
      <c r="AC59" s="416" t="s">
        <v>555</v>
      </c>
      <c r="AD59" s="418">
        <v>116</v>
      </c>
    </row>
    <row r="60" spans="1:30" ht="16.5" customHeight="1" thickBot="1" x14ac:dyDescent="0.3">
      <c r="A60" s="156" t="s">
        <v>1247</v>
      </c>
      <c r="B60" s="483" t="s">
        <v>5</v>
      </c>
      <c r="C60" s="483" t="s">
        <v>153</v>
      </c>
      <c r="D60" s="483" t="s">
        <v>699</v>
      </c>
      <c r="E60" s="483" t="s">
        <v>700</v>
      </c>
      <c r="F60" s="484" t="s">
        <v>701</v>
      </c>
      <c r="G60" s="484" t="s">
        <v>568</v>
      </c>
      <c r="H60" s="484" t="s">
        <v>547</v>
      </c>
      <c r="I60" s="484">
        <v>35</v>
      </c>
      <c r="J60" s="485" t="s">
        <v>762</v>
      </c>
      <c r="K60" s="129">
        <v>116</v>
      </c>
      <c r="L60" s="66">
        <v>12</v>
      </c>
      <c r="M60" s="129">
        <v>70000</v>
      </c>
      <c r="N60" s="28">
        <f t="shared" si="2"/>
        <v>15</v>
      </c>
      <c r="O60" s="144" t="s">
        <v>683</v>
      </c>
      <c r="P60" s="167"/>
      <c r="Q60" s="131" t="s">
        <v>681</v>
      </c>
      <c r="R60" s="131" t="str">
        <f t="shared" si="3"/>
        <v>Screw or Pin Based CFL Fixture GT 32WAE</v>
      </c>
      <c r="S60"/>
      <c r="T60" s="414" t="s">
        <v>862</v>
      </c>
      <c r="U60" s="415" t="s">
        <v>564</v>
      </c>
      <c r="V60" s="416">
        <v>35</v>
      </c>
      <c r="W60" s="416">
        <v>10</v>
      </c>
      <c r="X60" s="416">
        <f>TableLightingMapping3[[#This Row],[Incentive Per Fixture]]+TableLightingMapping3[[#This Row],[Bonus Incentive]]</f>
        <v>45</v>
      </c>
      <c r="Y60" s="417" t="s">
        <v>863</v>
      </c>
      <c r="Z60" s="416" t="s">
        <v>565</v>
      </c>
      <c r="AA60" s="416" t="s">
        <v>868</v>
      </c>
      <c r="AB60" s="416" t="s">
        <v>869</v>
      </c>
      <c r="AC60" s="416" t="s">
        <v>568</v>
      </c>
      <c r="AD60" s="418">
        <v>116</v>
      </c>
    </row>
    <row r="61" spans="1:30" ht="16.5" customHeight="1" thickBot="1" x14ac:dyDescent="0.3">
      <c r="A61" s="156" t="s">
        <v>1247</v>
      </c>
      <c r="B61" s="483" t="s">
        <v>5</v>
      </c>
      <c r="C61" s="483" t="s">
        <v>153</v>
      </c>
      <c r="D61" s="483" t="s">
        <v>703</v>
      </c>
      <c r="E61" s="483" t="s">
        <v>704</v>
      </c>
      <c r="F61" s="484" t="s">
        <v>705</v>
      </c>
      <c r="G61" s="484" t="s">
        <v>706</v>
      </c>
      <c r="H61" s="484" t="s">
        <v>547</v>
      </c>
      <c r="I61" s="484">
        <v>35</v>
      </c>
      <c r="J61" s="485" t="s">
        <v>762</v>
      </c>
      <c r="K61" s="129">
        <v>70</v>
      </c>
      <c r="L61" s="66">
        <v>12</v>
      </c>
      <c r="M61" s="129">
        <v>70000</v>
      </c>
      <c r="N61" s="28">
        <f t="shared" si="2"/>
        <v>15</v>
      </c>
      <c r="O61" s="144" t="s">
        <v>683</v>
      </c>
      <c r="P61" s="167"/>
      <c r="Q61" s="131" t="s">
        <v>681</v>
      </c>
      <c r="R61" s="131" t="str">
        <f t="shared" si="3"/>
        <v>2x2 Troffer - 2 Lamp Fluorescent FixtureAE</v>
      </c>
      <c r="S61"/>
      <c r="T61" s="414" t="s">
        <v>862</v>
      </c>
      <c r="U61" s="415" t="s">
        <v>571</v>
      </c>
      <c r="V61" s="416">
        <v>35</v>
      </c>
      <c r="W61" s="416">
        <v>10</v>
      </c>
      <c r="X61" s="416">
        <f>TableLightingMapping3[[#This Row],[Incentive Per Fixture]]+TableLightingMapping3[[#This Row],[Bonus Incentive]]</f>
        <v>45</v>
      </c>
      <c r="Y61" s="417" t="s">
        <v>863</v>
      </c>
      <c r="Z61" s="416" t="s">
        <v>572</v>
      </c>
      <c r="AA61" s="416" t="s">
        <v>870</v>
      </c>
      <c r="AB61" s="416" t="s">
        <v>871</v>
      </c>
      <c r="AC61" s="416" t="s">
        <v>568</v>
      </c>
      <c r="AD61" s="418">
        <v>37.5</v>
      </c>
    </row>
    <row r="62" spans="1:30" ht="16.5" customHeight="1" thickBot="1" x14ac:dyDescent="0.3">
      <c r="A62" s="156" t="s">
        <v>1247</v>
      </c>
      <c r="B62" s="483" t="s">
        <v>5</v>
      </c>
      <c r="C62" s="483" t="s">
        <v>153</v>
      </c>
      <c r="D62" s="483" t="s">
        <v>710</v>
      </c>
      <c r="E62" s="483" t="s">
        <v>711</v>
      </c>
      <c r="F62" s="484" t="s">
        <v>712</v>
      </c>
      <c r="G62" s="484" t="s">
        <v>664</v>
      </c>
      <c r="H62" s="484" t="s">
        <v>547</v>
      </c>
      <c r="I62" s="484">
        <v>60</v>
      </c>
      <c r="J62" s="485" t="s">
        <v>762</v>
      </c>
      <c r="K62" s="129">
        <v>71</v>
      </c>
      <c r="L62" s="66">
        <v>12</v>
      </c>
      <c r="M62" s="129">
        <v>70000</v>
      </c>
      <c r="N62" s="28">
        <f t="shared" si="2"/>
        <v>15</v>
      </c>
      <c r="O62" s="144" t="s">
        <v>683</v>
      </c>
      <c r="P62" s="167"/>
      <c r="Q62" s="131" t="s">
        <v>681</v>
      </c>
      <c r="R62" s="131" t="str">
        <f t="shared" si="3"/>
        <v>2x4-2-Lamp Troffer (2X2 fixt replacement)AE</v>
      </c>
      <c r="S62"/>
      <c r="T62" s="414" t="s">
        <v>872</v>
      </c>
      <c r="U62" s="415" t="s">
        <v>647</v>
      </c>
      <c r="V62" s="416">
        <v>15</v>
      </c>
      <c r="W62" s="416">
        <v>10</v>
      </c>
      <c r="X62" s="416">
        <f>TableLightingMapping3[[#This Row],[Incentive Per Fixture]]+TableLightingMapping3[[#This Row],[Bonus Incentive]]</f>
        <v>25</v>
      </c>
      <c r="Y62" s="417" t="s">
        <v>873</v>
      </c>
      <c r="Z62" s="416" t="s">
        <v>647</v>
      </c>
      <c r="AA62" s="416" t="s">
        <v>874</v>
      </c>
      <c r="AB62" s="416" t="s">
        <v>875</v>
      </c>
      <c r="AC62" s="416" t="s">
        <v>651</v>
      </c>
      <c r="AD62" s="418">
        <v>37</v>
      </c>
    </row>
    <row r="63" spans="1:30" ht="16.5" customHeight="1" thickBot="1" x14ac:dyDescent="0.3">
      <c r="A63" s="156" t="s">
        <v>1247</v>
      </c>
      <c r="B63" s="483" t="s">
        <v>5</v>
      </c>
      <c r="C63" s="483" t="s">
        <v>153</v>
      </c>
      <c r="D63" s="483" t="s">
        <v>715</v>
      </c>
      <c r="E63" s="483" t="s">
        <v>716</v>
      </c>
      <c r="F63" s="484" t="s">
        <v>717</v>
      </c>
      <c r="G63" s="484" t="s">
        <v>671</v>
      </c>
      <c r="H63" s="484" t="s">
        <v>547</v>
      </c>
      <c r="I63" s="484">
        <v>60</v>
      </c>
      <c r="J63" s="485" t="s">
        <v>762</v>
      </c>
      <c r="K63" s="129">
        <v>84</v>
      </c>
      <c r="L63" s="66">
        <v>12</v>
      </c>
      <c r="M63" s="129">
        <v>70000</v>
      </c>
      <c r="N63" s="28">
        <f t="shared" si="2"/>
        <v>15</v>
      </c>
      <c r="O63" s="144" t="s">
        <v>683</v>
      </c>
      <c r="P63" s="167"/>
      <c r="Q63" s="131" t="s">
        <v>681</v>
      </c>
      <c r="R63" s="131" t="str">
        <f t="shared" si="3"/>
        <v>2x4-3-Lamp Troffer (2X2 Fixt Replacement)AE</v>
      </c>
      <c r="S63"/>
      <c r="T63" s="414" t="s">
        <v>872</v>
      </c>
      <c r="U63" s="415" t="s">
        <v>654</v>
      </c>
      <c r="V63" s="416">
        <v>25</v>
      </c>
      <c r="W63" s="416">
        <v>10</v>
      </c>
      <c r="X63" s="416">
        <f>TableLightingMapping3[[#This Row],[Incentive Per Fixture]]+TableLightingMapping3[[#This Row],[Bonus Incentive]]</f>
        <v>35</v>
      </c>
      <c r="Y63" s="417" t="s">
        <v>873</v>
      </c>
      <c r="Z63" s="416" t="s">
        <v>654</v>
      </c>
      <c r="AA63" s="416" t="s">
        <v>876</v>
      </c>
      <c r="AB63" s="416" t="s">
        <v>877</v>
      </c>
      <c r="AC63" s="416" t="s">
        <v>657</v>
      </c>
      <c r="AD63" s="418">
        <v>58</v>
      </c>
    </row>
    <row r="64" spans="1:30" ht="16.5" customHeight="1" thickBot="1" x14ac:dyDescent="0.3">
      <c r="A64" s="156" t="s">
        <v>1247</v>
      </c>
      <c r="B64" s="483" t="s">
        <v>5</v>
      </c>
      <c r="C64" s="483" t="s">
        <v>153</v>
      </c>
      <c r="D64" s="483" t="s">
        <v>720</v>
      </c>
      <c r="E64" s="483" t="s">
        <v>721</v>
      </c>
      <c r="F64" s="484" t="s">
        <v>722</v>
      </c>
      <c r="G64" s="484" t="s">
        <v>678</v>
      </c>
      <c r="H64" s="484" t="s">
        <v>547</v>
      </c>
      <c r="I64" s="484">
        <v>60</v>
      </c>
      <c r="J64" s="485" t="s">
        <v>762</v>
      </c>
      <c r="K64" s="129">
        <v>113</v>
      </c>
      <c r="L64" s="66">
        <v>12</v>
      </c>
      <c r="M64" s="129">
        <v>70000</v>
      </c>
      <c r="N64" s="28">
        <f t="shared" si="2"/>
        <v>15</v>
      </c>
      <c r="O64" s="144" t="s">
        <v>683</v>
      </c>
      <c r="P64" s="167"/>
      <c r="Q64" s="131" t="s">
        <v>681</v>
      </c>
      <c r="R64" s="131" t="str">
        <f t="shared" si="3"/>
        <v>2x4-4-Lamp Troffer (2X2 fixt replacement)AE</v>
      </c>
      <c r="S64"/>
      <c r="T64" s="414" t="s">
        <v>872</v>
      </c>
      <c r="U64" s="415" t="s">
        <v>660</v>
      </c>
      <c r="V64" s="416">
        <v>25</v>
      </c>
      <c r="W64" s="416">
        <v>10</v>
      </c>
      <c r="X64" s="416">
        <f>TableLightingMapping3[[#This Row],[Incentive Per Fixture]]+TableLightingMapping3[[#This Row],[Bonus Incentive]]</f>
        <v>35</v>
      </c>
      <c r="Y64" s="417" t="s">
        <v>873</v>
      </c>
      <c r="Z64" s="416" t="s">
        <v>661</v>
      </c>
      <c r="AA64" s="416" t="s">
        <v>878</v>
      </c>
      <c r="AB64" s="416" t="s">
        <v>879</v>
      </c>
      <c r="AC64" s="416" t="s">
        <v>664</v>
      </c>
      <c r="AD64" s="418">
        <v>71</v>
      </c>
    </row>
    <row r="65" spans="1:30" ht="16.5" customHeight="1" thickBot="1" x14ac:dyDescent="0.3">
      <c r="A65" s="156" t="s">
        <v>1247</v>
      </c>
      <c r="B65" s="483" t="s">
        <v>5</v>
      </c>
      <c r="C65" s="483" t="s">
        <v>153</v>
      </c>
      <c r="D65" s="483" t="s">
        <v>703</v>
      </c>
      <c r="E65" s="483" t="s">
        <v>727</v>
      </c>
      <c r="F65" s="484" t="s">
        <v>728</v>
      </c>
      <c r="G65" s="484" t="s">
        <v>706</v>
      </c>
      <c r="H65" s="484" t="s">
        <v>547</v>
      </c>
      <c r="I65" s="484">
        <v>60</v>
      </c>
      <c r="J65" s="485" t="s">
        <v>762</v>
      </c>
      <c r="K65" s="129">
        <v>70</v>
      </c>
      <c r="L65" s="66">
        <v>12</v>
      </c>
      <c r="M65" s="129">
        <v>70000</v>
      </c>
      <c r="N65" s="28">
        <f t="shared" si="2"/>
        <v>15</v>
      </c>
      <c r="O65" s="144" t="s">
        <v>726</v>
      </c>
      <c r="P65" s="167"/>
      <c r="Q65" s="131" t="s">
        <v>725</v>
      </c>
      <c r="R65" s="131" t="str">
        <f t="shared" si="3"/>
        <v>2x2 Troffer - 2 Lamp Fluorescent FixtureAF</v>
      </c>
      <c r="S65"/>
      <c r="T65" s="414" t="s">
        <v>872</v>
      </c>
      <c r="U65" s="415" t="s">
        <v>667</v>
      </c>
      <c r="V65" s="416">
        <v>25</v>
      </c>
      <c r="W65" s="416">
        <v>10</v>
      </c>
      <c r="X65" s="416">
        <f>TableLightingMapping3[[#This Row],[Incentive Per Fixture]]+TableLightingMapping3[[#This Row],[Bonus Incentive]]</f>
        <v>35</v>
      </c>
      <c r="Y65" s="417" t="s">
        <v>873</v>
      </c>
      <c r="Z65" s="416" t="s">
        <v>668</v>
      </c>
      <c r="AA65" s="416" t="s">
        <v>880</v>
      </c>
      <c r="AB65" s="416" t="s">
        <v>881</v>
      </c>
      <c r="AC65" s="416" t="s">
        <v>671</v>
      </c>
      <c r="AD65" s="418">
        <v>84</v>
      </c>
    </row>
    <row r="66" spans="1:30" ht="16.5" customHeight="1" thickBot="1" x14ac:dyDescent="0.3">
      <c r="A66" s="156" t="s">
        <v>1247</v>
      </c>
      <c r="B66" s="483" t="s">
        <v>5</v>
      </c>
      <c r="C66" s="483" t="s">
        <v>153</v>
      </c>
      <c r="D66" s="483" t="s">
        <v>660</v>
      </c>
      <c r="E66" s="483" t="s">
        <v>731</v>
      </c>
      <c r="F66" s="484" t="s">
        <v>732</v>
      </c>
      <c r="G66" s="484" t="s">
        <v>664</v>
      </c>
      <c r="H66" s="484" t="s">
        <v>547</v>
      </c>
      <c r="I66" s="484">
        <v>60</v>
      </c>
      <c r="J66" s="485" t="s">
        <v>762</v>
      </c>
      <c r="K66" s="129">
        <v>71</v>
      </c>
      <c r="L66" s="66">
        <v>12</v>
      </c>
      <c r="M66" s="129">
        <v>70000</v>
      </c>
      <c r="N66" s="28">
        <f t="shared" si="2"/>
        <v>15</v>
      </c>
      <c r="O66" s="144" t="s">
        <v>726</v>
      </c>
      <c r="P66" s="167"/>
      <c r="Q66" s="131" t="s">
        <v>725</v>
      </c>
      <c r="R66" s="131" t="str">
        <f t="shared" si="3"/>
        <v>2x4 Troffer - 2 Lamp Fluorescent FixtureAF</v>
      </c>
      <c r="S66"/>
      <c r="T66" s="414" t="s">
        <v>872</v>
      </c>
      <c r="U66" s="415" t="s">
        <v>674</v>
      </c>
      <c r="V66" s="416">
        <v>25</v>
      </c>
      <c r="W66" s="416">
        <v>10</v>
      </c>
      <c r="X66" s="416">
        <f>TableLightingMapping3[[#This Row],[Incentive Per Fixture]]+TableLightingMapping3[[#This Row],[Bonus Incentive]]</f>
        <v>35</v>
      </c>
      <c r="Y66" s="417" t="s">
        <v>873</v>
      </c>
      <c r="Z66" s="416" t="s">
        <v>675</v>
      </c>
      <c r="AA66" s="416" t="s">
        <v>882</v>
      </c>
      <c r="AB66" s="416" t="s">
        <v>883</v>
      </c>
      <c r="AC66" s="416" t="s">
        <v>678</v>
      </c>
      <c r="AD66" s="418">
        <v>113</v>
      </c>
    </row>
    <row r="67" spans="1:30" ht="16.5" customHeight="1" thickBot="1" x14ac:dyDescent="0.3">
      <c r="A67" s="156" t="s">
        <v>1247</v>
      </c>
      <c r="B67" s="483" t="s">
        <v>5</v>
      </c>
      <c r="C67" s="483" t="s">
        <v>153</v>
      </c>
      <c r="D67" s="483" t="s">
        <v>667</v>
      </c>
      <c r="E67" s="483" t="s">
        <v>735</v>
      </c>
      <c r="F67" s="484" t="s">
        <v>736</v>
      </c>
      <c r="G67" s="484" t="s">
        <v>671</v>
      </c>
      <c r="H67" s="484" t="s">
        <v>547</v>
      </c>
      <c r="I67" s="484">
        <v>70</v>
      </c>
      <c r="J67" s="485" t="s">
        <v>762</v>
      </c>
      <c r="K67" s="129">
        <v>84</v>
      </c>
      <c r="L67" s="66">
        <v>12</v>
      </c>
      <c r="M67" s="129">
        <v>70000</v>
      </c>
      <c r="N67" s="28">
        <f t="shared" si="2"/>
        <v>15</v>
      </c>
      <c r="O67" s="144" t="s">
        <v>726</v>
      </c>
      <c r="P67" s="167"/>
      <c r="Q67" s="131" t="s">
        <v>725</v>
      </c>
      <c r="R67" s="131" t="str">
        <f t="shared" si="3"/>
        <v>2x4 Troffer - 3 Lamp Fluorescent FixtureAF</v>
      </c>
      <c r="S67"/>
      <c r="T67" s="414" t="s">
        <v>884</v>
      </c>
      <c r="U67" s="415" t="s">
        <v>682</v>
      </c>
      <c r="V67" s="416">
        <v>15</v>
      </c>
      <c r="W67" s="416">
        <v>10</v>
      </c>
      <c r="X67" s="416">
        <f>TableLightingMapping3[[#This Row],[Incentive Per Fixture]]+TableLightingMapping3[[#This Row],[Bonus Incentive]]</f>
        <v>25</v>
      </c>
      <c r="Y67" s="417" t="s">
        <v>885</v>
      </c>
      <c r="Z67" s="416" t="s">
        <v>694</v>
      </c>
      <c r="AA67" s="416" t="s">
        <v>886</v>
      </c>
      <c r="AB67" s="416" t="s">
        <v>887</v>
      </c>
      <c r="AC67" s="416" t="s">
        <v>555</v>
      </c>
      <c r="AD67" s="418">
        <v>37.5</v>
      </c>
    </row>
    <row r="68" spans="1:30" ht="16.5" customHeight="1" thickBot="1" x14ac:dyDescent="0.3">
      <c r="A68" s="156" t="s">
        <v>1247</v>
      </c>
      <c r="B68" s="483" t="s">
        <v>5</v>
      </c>
      <c r="C68" s="483" t="s">
        <v>153</v>
      </c>
      <c r="D68" s="483" t="s">
        <v>674</v>
      </c>
      <c r="E68" s="483" t="s">
        <v>739</v>
      </c>
      <c r="F68" s="484" t="s">
        <v>740</v>
      </c>
      <c r="G68" s="484" t="s">
        <v>678</v>
      </c>
      <c r="H68" s="484" t="s">
        <v>547</v>
      </c>
      <c r="I68" s="484">
        <v>100</v>
      </c>
      <c r="J68" s="485" t="s">
        <v>762</v>
      </c>
      <c r="K68" s="129">
        <v>113</v>
      </c>
      <c r="L68" s="66">
        <v>12</v>
      </c>
      <c r="M68" s="129">
        <v>70000</v>
      </c>
      <c r="N68" s="28">
        <f t="shared" si="2"/>
        <v>15</v>
      </c>
      <c r="O68" s="144" t="s">
        <v>726</v>
      </c>
      <c r="P68" s="167"/>
      <c r="Q68" s="131" t="s">
        <v>725</v>
      </c>
      <c r="R68" s="131" t="str">
        <f t="shared" si="3"/>
        <v>2x4 Troffer - 4 Lamp Fluorescent FixtureAF</v>
      </c>
      <c r="S68"/>
      <c r="T68" s="414" t="s">
        <v>884</v>
      </c>
      <c r="U68" s="415" t="s">
        <v>682</v>
      </c>
      <c r="V68" s="416">
        <v>15</v>
      </c>
      <c r="W68" s="416">
        <v>10</v>
      </c>
      <c r="X68" s="416">
        <f>TableLightingMapping3[[#This Row],[Incentive Per Fixture]]+TableLightingMapping3[[#This Row],[Bonus Incentive]]</f>
        <v>25</v>
      </c>
      <c r="Y68" s="417" t="s">
        <v>885</v>
      </c>
      <c r="Z68" s="416" t="s">
        <v>699</v>
      </c>
      <c r="AA68" s="416" t="s">
        <v>888</v>
      </c>
      <c r="AB68" s="416" t="s">
        <v>889</v>
      </c>
      <c r="AC68" s="416" t="s">
        <v>568</v>
      </c>
      <c r="AD68" s="418">
        <v>116</v>
      </c>
    </row>
    <row r="69" spans="1:30" ht="16.5" customHeight="1" thickBot="1" x14ac:dyDescent="0.3">
      <c r="A69" s="156" t="s">
        <v>1247</v>
      </c>
      <c r="B69" s="483" t="s">
        <v>5</v>
      </c>
      <c r="C69" s="483" t="s">
        <v>153</v>
      </c>
      <c r="D69" s="483" t="s">
        <v>890</v>
      </c>
      <c r="E69" s="483" t="s">
        <v>746</v>
      </c>
      <c r="F69" s="484" t="s">
        <v>747</v>
      </c>
      <c r="G69" s="484" t="s">
        <v>748</v>
      </c>
      <c r="H69" s="484" t="s">
        <v>547</v>
      </c>
      <c r="I69" s="484">
        <v>80</v>
      </c>
      <c r="J69" s="485" t="s">
        <v>762</v>
      </c>
      <c r="K69" s="129">
        <v>117</v>
      </c>
      <c r="L69" s="66">
        <v>12</v>
      </c>
      <c r="M69" s="129">
        <v>70000</v>
      </c>
      <c r="N69" s="28">
        <f t="shared" si="2"/>
        <v>15</v>
      </c>
      <c r="O69" s="144" t="s">
        <v>744</v>
      </c>
      <c r="P69" s="167"/>
      <c r="Q69" s="131" t="s">
        <v>154</v>
      </c>
      <c r="R69" s="131" t="str">
        <f t="shared" si="3"/>
        <v>T5 HighBay - 2 Lamp Fluorescent FixtureAG</v>
      </c>
      <c r="S69"/>
      <c r="T69" s="414" t="s">
        <v>884</v>
      </c>
      <c r="U69" s="415" t="s">
        <v>682</v>
      </c>
      <c r="V69" s="416">
        <v>15</v>
      </c>
      <c r="W69" s="416">
        <v>10</v>
      </c>
      <c r="X69" s="416">
        <f>TableLightingMapping3[[#This Row],[Incentive Per Fixture]]+TableLightingMapping3[[#This Row],[Bonus Incentive]]</f>
        <v>25</v>
      </c>
      <c r="Y69" s="417" t="s">
        <v>885</v>
      </c>
      <c r="Z69" s="416" t="s">
        <v>684</v>
      </c>
      <c r="AA69" s="416" t="s">
        <v>891</v>
      </c>
      <c r="AB69" s="416" t="s">
        <v>892</v>
      </c>
      <c r="AC69" s="416" t="s">
        <v>555</v>
      </c>
      <c r="AD69" s="418">
        <v>37.5</v>
      </c>
    </row>
    <row r="70" spans="1:30" ht="16.5" customHeight="1" thickBot="1" x14ac:dyDescent="0.3">
      <c r="A70" s="156" t="s">
        <v>1247</v>
      </c>
      <c r="B70" s="483" t="s">
        <v>5</v>
      </c>
      <c r="C70" s="483" t="s">
        <v>153</v>
      </c>
      <c r="D70" s="483" t="s">
        <v>752</v>
      </c>
      <c r="E70" s="483" t="s">
        <v>753</v>
      </c>
      <c r="F70" s="484" t="s">
        <v>754</v>
      </c>
      <c r="G70" s="484" t="s">
        <v>755</v>
      </c>
      <c r="H70" s="484" t="s">
        <v>547</v>
      </c>
      <c r="I70" s="484">
        <v>120</v>
      </c>
      <c r="J70" s="485" t="s">
        <v>762</v>
      </c>
      <c r="K70" s="129">
        <v>179</v>
      </c>
      <c r="L70" s="66">
        <v>12</v>
      </c>
      <c r="M70" s="129">
        <v>70000</v>
      </c>
      <c r="N70" s="28">
        <f t="shared" si="2"/>
        <v>15</v>
      </c>
      <c r="O70" s="144" t="s">
        <v>744</v>
      </c>
      <c r="P70" s="167"/>
      <c r="Q70" s="131" t="s">
        <v>154</v>
      </c>
      <c r="R70" s="131" t="str">
        <f t="shared" si="3"/>
        <v>T5 HighBay - 3 Lamp Fluorescent FixtureAG</v>
      </c>
      <c r="S70"/>
      <c r="T70" s="414" t="s">
        <v>884</v>
      </c>
      <c r="U70" s="415" t="s">
        <v>682</v>
      </c>
      <c r="V70" s="416">
        <v>15</v>
      </c>
      <c r="W70" s="416">
        <v>10</v>
      </c>
      <c r="X70" s="416">
        <f>TableLightingMapping3[[#This Row],[Incentive Per Fixture]]+TableLightingMapping3[[#This Row],[Bonus Incentive]]</f>
        <v>25</v>
      </c>
      <c r="Y70" s="417" t="s">
        <v>885</v>
      </c>
      <c r="Z70" s="416" t="s">
        <v>689</v>
      </c>
      <c r="AA70" s="416" t="s">
        <v>893</v>
      </c>
      <c r="AB70" s="416" t="s">
        <v>894</v>
      </c>
      <c r="AC70" s="416" t="s">
        <v>568</v>
      </c>
      <c r="AD70" s="418">
        <v>116</v>
      </c>
    </row>
    <row r="71" spans="1:30" ht="16.5" customHeight="1" thickBot="1" x14ac:dyDescent="0.3">
      <c r="A71" s="156" t="s">
        <v>1247</v>
      </c>
      <c r="B71" s="483" t="s">
        <v>5</v>
      </c>
      <c r="C71" s="483" t="s">
        <v>153</v>
      </c>
      <c r="D71" s="483" t="s">
        <v>155</v>
      </c>
      <c r="E71" s="483" t="s">
        <v>759</v>
      </c>
      <c r="F71" s="484" t="s">
        <v>760</v>
      </c>
      <c r="G71" s="484" t="s">
        <v>761</v>
      </c>
      <c r="H71" s="484" t="s">
        <v>547</v>
      </c>
      <c r="I71" s="484">
        <v>160</v>
      </c>
      <c r="J71" s="485" t="s">
        <v>762</v>
      </c>
      <c r="K71" s="129">
        <v>234</v>
      </c>
      <c r="L71" s="66">
        <v>12</v>
      </c>
      <c r="M71" s="129">
        <v>70000</v>
      </c>
      <c r="N71" s="28">
        <f t="shared" si="2"/>
        <v>15</v>
      </c>
      <c r="O71" s="144" t="s">
        <v>744</v>
      </c>
      <c r="P71" s="167"/>
      <c r="Q71" s="131" t="s">
        <v>154</v>
      </c>
      <c r="R71" s="131" t="str">
        <f t="shared" si="3"/>
        <v>T5 HighBay - 4 Lamp Fluorescent FixtureAG</v>
      </c>
      <c r="S71"/>
      <c r="T71" s="414" t="s">
        <v>884</v>
      </c>
      <c r="U71" s="415" t="s">
        <v>703</v>
      </c>
      <c r="V71" s="416">
        <v>15</v>
      </c>
      <c r="W71" s="416">
        <v>10</v>
      </c>
      <c r="X71" s="416">
        <f>TableLightingMapping3[[#This Row],[Incentive Per Fixture]]+TableLightingMapping3[[#This Row],[Bonus Incentive]]</f>
        <v>25</v>
      </c>
      <c r="Y71" s="417" t="s">
        <v>885</v>
      </c>
      <c r="Z71" s="416" t="s">
        <v>703</v>
      </c>
      <c r="AA71" s="416" t="s">
        <v>895</v>
      </c>
      <c r="AB71" s="416" t="s">
        <v>896</v>
      </c>
      <c r="AC71" s="416" t="s">
        <v>706</v>
      </c>
      <c r="AD71" s="418">
        <v>70</v>
      </c>
    </row>
    <row r="72" spans="1:30" ht="16.5" customHeight="1" thickBot="1" x14ac:dyDescent="0.3">
      <c r="A72" s="156" t="s">
        <v>1247</v>
      </c>
      <c r="B72" s="483" t="s">
        <v>5</v>
      </c>
      <c r="C72" s="483" t="s">
        <v>153</v>
      </c>
      <c r="D72" s="483" t="s">
        <v>764</v>
      </c>
      <c r="E72" s="483" t="s">
        <v>765</v>
      </c>
      <c r="F72" s="484" t="s">
        <v>766</v>
      </c>
      <c r="G72" s="484" t="s">
        <v>767</v>
      </c>
      <c r="H72" s="484" t="s">
        <v>547</v>
      </c>
      <c r="I72" s="484">
        <v>100</v>
      </c>
      <c r="J72" s="485" t="s">
        <v>762</v>
      </c>
      <c r="K72" s="129">
        <v>152</v>
      </c>
      <c r="L72" s="66">
        <v>12</v>
      </c>
      <c r="M72" s="129">
        <v>70000</v>
      </c>
      <c r="N72" s="28">
        <f t="shared" si="2"/>
        <v>15</v>
      </c>
      <c r="O72" s="144" t="s">
        <v>744</v>
      </c>
      <c r="P72" s="167"/>
      <c r="Q72" s="131" t="s">
        <v>154</v>
      </c>
      <c r="R72" s="131" t="str">
        <f t="shared" si="3"/>
        <v>T8 HighBay - 4 Lamp Fluorescent FixtureAG</v>
      </c>
      <c r="S72"/>
      <c r="T72" s="414" t="s">
        <v>884</v>
      </c>
      <c r="U72" s="415" t="s">
        <v>709</v>
      </c>
      <c r="V72" s="416">
        <v>35</v>
      </c>
      <c r="W72" s="416">
        <v>10</v>
      </c>
      <c r="X72" s="416">
        <f>TableLightingMapping3[[#This Row],[Incentive Per Fixture]]+TableLightingMapping3[[#This Row],[Bonus Incentive]]</f>
        <v>45</v>
      </c>
      <c r="Y72" s="417" t="s">
        <v>885</v>
      </c>
      <c r="Z72" s="416" t="s">
        <v>661</v>
      </c>
      <c r="AA72" s="416" t="s">
        <v>897</v>
      </c>
      <c r="AB72" s="416" t="s">
        <v>898</v>
      </c>
      <c r="AC72" s="416" t="s">
        <v>664</v>
      </c>
      <c r="AD72" s="418">
        <v>71</v>
      </c>
    </row>
    <row r="73" spans="1:30" ht="16.5" customHeight="1" thickBot="1" x14ac:dyDescent="0.3">
      <c r="A73" s="156" t="s">
        <v>1247</v>
      </c>
      <c r="B73" s="483" t="s">
        <v>5</v>
      </c>
      <c r="C73" s="483" t="s">
        <v>153</v>
      </c>
      <c r="D73" s="483" t="s">
        <v>769</v>
      </c>
      <c r="E73" s="483" t="s">
        <v>770</v>
      </c>
      <c r="F73" s="484" t="s">
        <v>771</v>
      </c>
      <c r="G73" s="484" t="s">
        <v>772</v>
      </c>
      <c r="H73" s="484" t="s">
        <v>547</v>
      </c>
      <c r="I73" s="484">
        <v>120</v>
      </c>
      <c r="J73" s="485" t="s">
        <v>762</v>
      </c>
      <c r="K73" s="129">
        <v>226</v>
      </c>
      <c r="L73" s="66">
        <v>12</v>
      </c>
      <c r="M73" s="129">
        <v>70000</v>
      </c>
      <c r="N73" s="28">
        <f t="shared" si="2"/>
        <v>15</v>
      </c>
      <c r="O73" s="144" t="s">
        <v>744</v>
      </c>
      <c r="P73" s="167"/>
      <c r="Q73" s="131" t="s">
        <v>154</v>
      </c>
      <c r="R73" s="131" t="str">
        <f t="shared" si="3"/>
        <v>T8 HighBay - 6 Lamp Fluorescent FixtureAG</v>
      </c>
      <c r="S73"/>
      <c r="T73" s="414" t="s">
        <v>884</v>
      </c>
      <c r="U73" s="415" t="s">
        <v>709</v>
      </c>
      <c r="V73" s="416">
        <v>35</v>
      </c>
      <c r="W73" s="416">
        <v>10</v>
      </c>
      <c r="X73" s="416">
        <f>TableLightingMapping3[[#This Row],[Incentive Per Fixture]]+TableLightingMapping3[[#This Row],[Bonus Incentive]]</f>
        <v>45</v>
      </c>
      <c r="Y73" s="417" t="s">
        <v>885</v>
      </c>
      <c r="Z73" s="416" t="s">
        <v>668</v>
      </c>
      <c r="AA73" s="416" t="s">
        <v>899</v>
      </c>
      <c r="AB73" s="416" t="s">
        <v>900</v>
      </c>
      <c r="AC73" s="416" t="s">
        <v>671</v>
      </c>
      <c r="AD73" s="418">
        <v>84</v>
      </c>
    </row>
    <row r="74" spans="1:30" ht="16.5" customHeight="1" thickBot="1" x14ac:dyDescent="0.3">
      <c r="A74" s="156" t="s">
        <v>1247</v>
      </c>
      <c r="B74" s="483" t="s">
        <v>5</v>
      </c>
      <c r="C74" s="483" t="s">
        <v>153</v>
      </c>
      <c r="D74" s="483" t="s">
        <v>774</v>
      </c>
      <c r="E74" s="483" t="s">
        <v>775</v>
      </c>
      <c r="F74" s="484" t="s">
        <v>776</v>
      </c>
      <c r="G74" s="484" t="s">
        <v>777</v>
      </c>
      <c r="H74" s="484" t="s">
        <v>547</v>
      </c>
      <c r="I74" s="484">
        <v>180</v>
      </c>
      <c r="J74" s="485" t="s">
        <v>762</v>
      </c>
      <c r="K74" s="129">
        <v>304</v>
      </c>
      <c r="L74" s="66">
        <v>12</v>
      </c>
      <c r="M74" s="129">
        <v>70000</v>
      </c>
      <c r="N74" s="28">
        <f t="shared" si="2"/>
        <v>15</v>
      </c>
      <c r="O74" s="144" t="s">
        <v>744</v>
      </c>
      <c r="P74" s="167"/>
      <c r="Q74" s="131" t="s">
        <v>154</v>
      </c>
      <c r="R74" s="131" t="str">
        <f t="shared" si="3"/>
        <v>T8 HighBay - 8 Lamp Fluorescent FixtureAG</v>
      </c>
      <c r="S74"/>
      <c r="T74" s="414" t="s">
        <v>884</v>
      </c>
      <c r="U74" s="415" t="s">
        <v>709</v>
      </c>
      <c r="V74" s="416">
        <v>35</v>
      </c>
      <c r="W74" s="416">
        <v>10</v>
      </c>
      <c r="X74" s="416">
        <f>TableLightingMapping3[[#This Row],[Incentive Per Fixture]]+TableLightingMapping3[[#This Row],[Bonus Incentive]]</f>
        <v>45</v>
      </c>
      <c r="Y74" s="417" t="s">
        <v>885</v>
      </c>
      <c r="Z74" s="416" t="s">
        <v>675</v>
      </c>
      <c r="AA74" s="416" t="s">
        <v>901</v>
      </c>
      <c r="AB74" s="416" t="s">
        <v>902</v>
      </c>
      <c r="AC74" s="416" t="s">
        <v>678</v>
      </c>
      <c r="AD74" s="418">
        <v>113</v>
      </c>
    </row>
    <row r="75" spans="1:30" ht="16.5" customHeight="1" thickBot="1" x14ac:dyDescent="0.3">
      <c r="A75" s="156" t="s">
        <v>1247</v>
      </c>
      <c r="B75" s="483" t="s">
        <v>5</v>
      </c>
      <c r="C75" s="483" t="s">
        <v>153</v>
      </c>
      <c r="D75" s="483" t="s">
        <v>779</v>
      </c>
      <c r="E75" s="483" t="s">
        <v>780</v>
      </c>
      <c r="F75" s="484" t="s">
        <v>781</v>
      </c>
      <c r="G75" s="484" t="s">
        <v>782</v>
      </c>
      <c r="H75" s="484" t="s">
        <v>547</v>
      </c>
      <c r="I75" s="484">
        <v>100</v>
      </c>
      <c r="J75" s="485" t="s">
        <v>762</v>
      </c>
      <c r="K75" s="129">
        <v>215</v>
      </c>
      <c r="L75" s="66">
        <v>12</v>
      </c>
      <c r="M75" s="129">
        <v>70000</v>
      </c>
      <c r="N75" s="28">
        <f t="shared" si="2"/>
        <v>15</v>
      </c>
      <c r="O75" s="144" t="s">
        <v>744</v>
      </c>
      <c r="P75" s="167"/>
      <c r="Q75" s="131" t="s">
        <v>154</v>
      </c>
      <c r="R75" s="131" t="str">
        <f t="shared" si="3"/>
        <v>HID Interior Fixture LT 250WAG</v>
      </c>
      <c r="S75"/>
      <c r="T75" s="414" t="s">
        <v>903</v>
      </c>
      <c r="U75" s="415" t="s">
        <v>703</v>
      </c>
      <c r="V75" s="416">
        <v>25</v>
      </c>
      <c r="W75" s="416">
        <v>10</v>
      </c>
      <c r="X75" s="416">
        <f>TableLightingMapping3[[#This Row],[Incentive Per Fixture]]+TableLightingMapping3[[#This Row],[Bonus Incentive]]</f>
        <v>35</v>
      </c>
      <c r="Y75" s="417" t="s">
        <v>904</v>
      </c>
      <c r="Z75" s="416" t="s">
        <v>703</v>
      </c>
      <c r="AA75" s="416" t="s">
        <v>905</v>
      </c>
      <c r="AB75" s="416" t="s">
        <v>906</v>
      </c>
      <c r="AC75" s="416" t="s">
        <v>706</v>
      </c>
      <c r="AD75" s="418">
        <v>70</v>
      </c>
    </row>
    <row r="76" spans="1:30" ht="16.5" customHeight="1" thickBot="1" x14ac:dyDescent="0.3">
      <c r="A76" s="156" t="s">
        <v>1247</v>
      </c>
      <c r="B76" s="483" t="s">
        <v>5</v>
      </c>
      <c r="C76" s="483" t="s">
        <v>153</v>
      </c>
      <c r="D76" s="483" t="s">
        <v>783</v>
      </c>
      <c r="E76" s="483" t="s">
        <v>784</v>
      </c>
      <c r="F76" s="484" t="s">
        <v>785</v>
      </c>
      <c r="G76" s="484" t="s">
        <v>786</v>
      </c>
      <c r="H76" s="484" t="s">
        <v>547</v>
      </c>
      <c r="I76" s="484">
        <v>200</v>
      </c>
      <c r="J76" s="485" t="s">
        <v>762</v>
      </c>
      <c r="K76" s="129">
        <v>295</v>
      </c>
      <c r="L76" s="66">
        <v>12</v>
      </c>
      <c r="M76" s="129">
        <v>70000</v>
      </c>
      <c r="N76" s="28">
        <f t="shared" si="2"/>
        <v>15</v>
      </c>
      <c r="O76" s="144" t="s">
        <v>744</v>
      </c>
      <c r="P76" s="167"/>
      <c r="Q76" s="131" t="s">
        <v>154</v>
      </c>
      <c r="R76" s="131" t="str">
        <f t="shared" si="3"/>
        <v>HID Interior Fixture 250W to 399WAG</v>
      </c>
      <c r="S76"/>
      <c r="T76" s="414" t="s">
        <v>903</v>
      </c>
      <c r="U76" s="415" t="s">
        <v>660</v>
      </c>
      <c r="V76" s="416">
        <v>25</v>
      </c>
      <c r="W76" s="416">
        <v>10</v>
      </c>
      <c r="X76" s="416">
        <f>TableLightingMapping3[[#This Row],[Incentive Per Fixture]]+TableLightingMapping3[[#This Row],[Bonus Incentive]]</f>
        <v>35</v>
      </c>
      <c r="Y76" s="417" t="s">
        <v>904</v>
      </c>
      <c r="Z76" s="416" t="s">
        <v>660</v>
      </c>
      <c r="AA76" s="416" t="s">
        <v>907</v>
      </c>
      <c r="AB76" s="416" t="s">
        <v>908</v>
      </c>
      <c r="AC76" s="416" t="s">
        <v>664</v>
      </c>
      <c r="AD76" s="418">
        <v>71</v>
      </c>
    </row>
    <row r="77" spans="1:30" ht="16.5" customHeight="1" thickBot="1" x14ac:dyDescent="0.3">
      <c r="A77" s="156" t="s">
        <v>1247</v>
      </c>
      <c r="B77" s="483" t="s">
        <v>5</v>
      </c>
      <c r="C77" s="483" t="s">
        <v>153</v>
      </c>
      <c r="D77" s="483" t="s">
        <v>787</v>
      </c>
      <c r="E77" s="483" t="s">
        <v>788</v>
      </c>
      <c r="F77" s="484" t="s">
        <v>789</v>
      </c>
      <c r="G77" s="484" t="s">
        <v>790</v>
      </c>
      <c r="H77" s="484" t="s">
        <v>547</v>
      </c>
      <c r="I77" s="484">
        <v>300</v>
      </c>
      <c r="J77" s="485" t="s">
        <v>762</v>
      </c>
      <c r="K77" s="129">
        <v>457</v>
      </c>
      <c r="L77" s="66">
        <v>12</v>
      </c>
      <c r="M77" s="129">
        <v>70000</v>
      </c>
      <c r="N77" s="28">
        <f t="shared" si="2"/>
        <v>15</v>
      </c>
      <c r="O77" s="144" t="s">
        <v>744</v>
      </c>
      <c r="P77" s="167"/>
      <c r="Q77" s="131" t="s">
        <v>154</v>
      </c>
      <c r="R77" s="131" t="str">
        <f t="shared" si="3"/>
        <v>HID Interior Fixture 400W to 999WAG</v>
      </c>
      <c r="S77"/>
      <c r="T77" s="414" t="s">
        <v>903</v>
      </c>
      <c r="U77" s="415" t="s">
        <v>667</v>
      </c>
      <c r="V77" s="416">
        <v>30</v>
      </c>
      <c r="W77" s="416">
        <v>10</v>
      </c>
      <c r="X77" s="416">
        <f>TableLightingMapping3[[#This Row],[Incentive Per Fixture]]+TableLightingMapping3[[#This Row],[Bonus Incentive]]</f>
        <v>40</v>
      </c>
      <c r="Y77" s="417" t="s">
        <v>904</v>
      </c>
      <c r="Z77" s="416" t="s">
        <v>667</v>
      </c>
      <c r="AA77" s="416" t="s">
        <v>909</v>
      </c>
      <c r="AB77" s="416" t="s">
        <v>910</v>
      </c>
      <c r="AC77" s="416" t="s">
        <v>671</v>
      </c>
      <c r="AD77" s="418">
        <v>84</v>
      </c>
    </row>
    <row r="78" spans="1:30" ht="16.5" customHeight="1" thickBot="1" x14ac:dyDescent="0.3">
      <c r="A78" s="156" t="s">
        <v>1247</v>
      </c>
      <c r="B78" s="483" t="s">
        <v>5</v>
      </c>
      <c r="C78" s="483" t="s">
        <v>153</v>
      </c>
      <c r="D78" s="483" t="s">
        <v>792</v>
      </c>
      <c r="E78" s="483" t="s">
        <v>793</v>
      </c>
      <c r="F78" s="484" t="s">
        <v>794</v>
      </c>
      <c r="G78" s="484" t="s">
        <v>795</v>
      </c>
      <c r="H78" s="484" t="s">
        <v>547</v>
      </c>
      <c r="I78" s="484">
        <v>300</v>
      </c>
      <c r="J78" s="485" t="s">
        <v>762</v>
      </c>
      <c r="K78" s="129">
        <v>1150</v>
      </c>
      <c r="L78" s="66">
        <v>12</v>
      </c>
      <c r="M78" s="129">
        <v>70000</v>
      </c>
      <c r="N78" s="28">
        <f t="shared" si="2"/>
        <v>15</v>
      </c>
      <c r="O78" s="144" t="s">
        <v>744</v>
      </c>
      <c r="P78" s="167"/>
      <c r="Q78" s="131" t="s">
        <v>154</v>
      </c>
      <c r="R78" s="131" t="str">
        <f t="shared" si="3"/>
        <v>HID Interior Fixture GTE 1000WAG</v>
      </c>
      <c r="S78"/>
      <c r="T78" s="414" t="s">
        <v>903</v>
      </c>
      <c r="U78" s="415" t="s">
        <v>674</v>
      </c>
      <c r="V78" s="416">
        <v>50</v>
      </c>
      <c r="W78" s="416">
        <v>10</v>
      </c>
      <c r="X78" s="416">
        <f>TableLightingMapping3[[#This Row],[Incentive Per Fixture]]+TableLightingMapping3[[#This Row],[Bonus Incentive]]</f>
        <v>60</v>
      </c>
      <c r="Y78" s="417" t="s">
        <v>904</v>
      </c>
      <c r="Z78" s="416" t="s">
        <v>674</v>
      </c>
      <c r="AA78" s="416" t="s">
        <v>911</v>
      </c>
      <c r="AB78" s="416" t="s">
        <v>912</v>
      </c>
      <c r="AC78" s="416" t="s">
        <v>678</v>
      </c>
      <c r="AD78" s="418">
        <v>113</v>
      </c>
    </row>
    <row r="79" spans="1:30" ht="16.5" customHeight="1" thickBot="1" x14ac:dyDescent="0.3">
      <c r="A79" s="156" t="s">
        <v>1247</v>
      </c>
      <c r="B79" s="483" t="s">
        <v>5</v>
      </c>
      <c r="C79" s="483" t="s">
        <v>153</v>
      </c>
      <c r="D79" s="483" t="s">
        <v>799</v>
      </c>
      <c r="E79" s="483" t="s">
        <v>800</v>
      </c>
      <c r="F79" s="484" t="s">
        <v>801</v>
      </c>
      <c r="G79" s="484" t="s">
        <v>802</v>
      </c>
      <c r="H79" s="484" t="s">
        <v>547</v>
      </c>
      <c r="I79" s="484">
        <v>50</v>
      </c>
      <c r="J79" s="485" t="s">
        <v>762</v>
      </c>
      <c r="K79" s="129">
        <v>95</v>
      </c>
      <c r="L79" s="66">
        <v>12</v>
      </c>
      <c r="M79" s="129">
        <v>70000</v>
      </c>
      <c r="N79" s="28">
        <f t="shared" si="2"/>
        <v>15</v>
      </c>
      <c r="O79" s="144" t="s">
        <v>798</v>
      </c>
      <c r="P79" s="167"/>
      <c r="Q79" s="131" t="s">
        <v>796</v>
      </c>
      <c r="R79" s="131" t="str">
        <f t="shared" si="3"/>
        <v>HID Exterior Fixture LTE 100WAH</v>
      </c>
      <c r="S79"/>
      <c r="T79" s="414" t="s">
        <v>913</v>
      </c>
      <c r="U79" s="415" t="s">
        <v>743</v>
      </c>
      <c r="V79" s="416">
        <v>50</v>
      </c>
      <c r="W79" s="416">
        <v>10</v>
      </c>
      <c r="X79" s="416">
        <f>TableLightingMapping3[[#This Row],[Incentive Per Fixture]]+TableLightingMapping3[[#This Row],[Bonus Incentive]]</f>
        <v>60</v>
      </c>
      <c r="Y79" s="417" t="s">
        <v>914</v>
      </c>
      <c r="Z79" s="416" t="s">
        <v>890</v>
      </c>
      <c r="AA79" s="416" t="s">
        <v>915</v>
      </c>
      <c r="AB79" s="416" t="s">
        <v>916</v>
      </c>
      <c r="AC79" s="416" t="s">
        <v>748</v>
      </c>
      <c r="AD79" s="418">
        <v>117</v>
      </c>
    </row>
    <row r="80" spans="1:30" ht="16.5" customHeight="1" thickBot="1" x14ac:dyDescent="0.3">
      <c r="A80" s="156" t="s">
        <v>1247</v>
      </c>
      <c r="B80" s="483" t="s">
        <v>5</v>
      </c>
      <c r="C80" s="483" t="s">
        <v>153</v>
      </c>
      <c r="D80" s="483" t="s">
        <v>804</v>
      </c>
      <c r="E80" s="483" t="s">
        <v>805</v>
      </c>
      <c r="F80" s="484" t="s">
        <v>806</v>
      </c>
      <c r="G80" s="484" t="s">
        <v>782</v>
      </c>
      <c r="H80" s="484" t="s">
        <v>547</v>
      </c>
      <c r="I80" s="484">
        <v>150</v>
      </c>
      <c r="J80" s="485" t="s">
        <v>762</v>
      </c>
      <c r="K80" s="129">
        <v>215</v>
      </c>
      <c r="L80" s="66">
        <v>12</v>
      </c>
      <c r="M80" s="129">
        <v>70000</v>
      </c>
      <c r="N80" s="28">
        <f t="shared" si="2"/>
        <v>15</v>
      </c>
      <c r="O80" s="144" t="s">
        <v>798</v>
      </c>
      <c r="P80" s="167"/>
      <c r="Q80" s="131" t="s">
        <v>796</v>
      </c>
      <c r="R80" s="131" t="str">
        <f t="shared" si="3"/>
        <v>HID Exterior Fixture 101W to 249WAH</v>
      </c>
      <c r="S80"/>
      <c r="T80" s="414" t="s">
        <v>913</v>
      </c>
      <c r="U80" s="415" t="s">
        <v>751</v>
      </c>
      <c r="V80" s="416">
        <v>60</v>
      </c>
      <c r="W80" s="416">
        <v>10</v>
      </c>
      <c r="X80" s="416">
        <f>TableLightingMapping3[[#This Row],[Incentive Per Fixture]]+TableLightingMapping3[[#This Row],[Bonus Incentive]]</f>
        <v>70</v>
      </c>
      <c r="Y80" s="417" t="s">
        <v>914</v>
      </c>
      <c r="Z80" s="416" t="s">
        <v>752</v>
      </c>
      <c r="AA80" s="416" t="s">
        <v>917</v>
      </c>
      <c r="AB80" s="416" t="s">
        <v>918</v>
      </c>
      <c r="AC80" s="416" t="s">
        <v>755</v>
      </c>
      <c r="AD80" s="418">
        <v>179</v>
      </c>
    </row>
    <row r="81" spans="1:32" ht="16.5" customHeight="1" thickBot="1" x14ac:dyDescent="0.3">
      <c r="A81" s="156" t="s">
        <v>1247</v>
      </c>
      <c r="B81" s="483" t="s">
        <v>5</v>
      </c>
      <c r="C81" s="483" t="s">
        <v>153</v>
      </c>
      <c r="D81" s="483" t="s">
        <v>809</v>
      </c>
      <c r="E81" s="483" t="s">
        <v>810</v>
      </c>
      <c r="F81" s="484" t="s">
        <v>811</v>
      </c>
      <c r="G81" s="484" t="s">
        <v>786</v>
      </c>
      <c r="H81" s="484" t="s">
        <v>547</v>
      </c>
      <c r="I81" s="484">
        <v>200</v>
      </c>
      <c r="J81" s="485" t="s">
        <v>762</v>
      </c>
      <c r="K81" s="129">
        <v>295</v>
      </c>
      <c r="L81" s="66">
        <v>12</v>
      </c>
      <c r="M81" s="129">
        <v>70000</v>
      </c>
      <c r="N81" s="28">
        <f t="shared" si="2"/>
        <v>15</v>
      </c>
      <c r="O81" s="144" t="s">
        <v>798</v>
      </c>
      <c r="P81" s="167"/>
      <c r="Q81" s="131" t="s">
        <v>796</v>
      </c>
      <c r="R81" s="131" t="str">
        <f t="shared" si="3"/>
        <v>HID Exterior Fixture GTE 250WAH</v>
      </c>
      <c r="S81"/>
      <c r="T81" s="414" t="s">
        <v>913</v>
      </c>
      <c r="U81" s="415" t="s">
        <v>758</v>
      </c>
      <c r="V81" s="416">
        <v>70</v>
      </c>
      <c r="W81" s="416">
        <v>15</v>
      </c>
      <c r="X81" s="416">
        <f>TableLightingMapping3[[#This Row],[Incentive Per Fixture]]+TableLightingMapping3[[#This Row],[Bonus Incentive]]</f>
        <v>85</v>
      </c>
      <c r="Y81" s="417" t="s">
        <v>914</v>
      </c>
      <c r="Z81" s="416" t="s">
        <v>155</v>
      </c>
      <c r="AA81" s="416" t="s">
        <v>919</v>
      </c>
      <c r="AB81" s="416" t="s">
        <v>920</v>
      </c>
      <c r="AC81" s="416" t="s">
        <v>761</v>
      </c>
      <c r="AD81" s="418">
        <v>234</v>
      </c>
    </row>
    <row r="82" spans="1:32" ht="16.5" customHeight="1" thickBot="1" x14ac:dyDescent="0.3">
      <c r="A82" s="156" t="s">
        <v>1247</v>
      </c>
      <c r="B82" s="483" t="s">
        <v>5</v>
      </c>
      <c r="C82" s="483" t="s">
        <v>153</v>
      </c>
      <c r="D82" s="483" t="s">
        <v>816</v>
      </c>
      <c r="E82" s="483" t="s">
        <v>817</v>
      </c>
      <c r="F82" s="484" t="s">
        <v>818</v>
      </c>
      <c r="G82" s="484" t="s">
        <v>802</v>
      </c>
      <c r="H82" s="484" t="s">
        <v>547</v>
      </c>
      <c r="I82" s="484">
        <v>150</v>
      </c>
      <c r="J82" s="485" t="s">
        <v>762</v>
      </c>
      <c r="K82" s="129">
        <v>95</v>
      </c>
      <c r="L82" s="66">
        <v>12</v>
      </c>
      <c r="M82" s="129">
        <v>70000</v>
      </c>
      <c r="N82" s="28">
        <f t="shared" si="2"/>
        <v>15</v>
      </c>
      <c r="O82" s="144" t="s">
        <v>815</v>
      </c>
      <c r="P82" s="167"/>
      <c r="Q82" s="131" t="s">
        <v>813</v>
      </c>
      <c r="R82" s="131" t="str">
        <f t="shared" si="3"/>
        <v>HID Parking Garage Fixture LTE 100WAI</v>
      </c>
      <c r="S82"/>
      <c r="T82" s="414" t="s">
        <v>913</v>
      </c>
      <c r="U82" s="415" t="s">
        <v>763</v>
      </c>
      <c r="V82" s="416">
        <v>25</v>
      </c>
      <c r="W82" s="416">
        <v>10</v>
      </c>
      <c r="X82" s="416">
        <f>TableLightingMapping3[[#This Row],[Incentive Per Fixture]]+TableLightingMapping3[[#This Row],[Bonus Incentive]]</f>
        <v>35</v>
      </c>
      <c r="Y82" s="417" t="s">
        <v>914</v>
      </c>
      <c r="Z82" s="416" t="s">
        <v>764</v>
      </c>
      <c r="AA82" s="416" t="s">
        <v>921</v>
      </c>
      <c r="AB82" s="416" t="s">
        <v>922</v>
      </c>
      <c r="AC82" s="416" t="s">
        <v>767</v>
      </c>
      <c r="AD82" s="418">
        <v>152</v>
      </c>
      <c r="AE82" s="28">
        <v>29.5</v>
      </c>
      <c r="AF82" s="28">
        <v>17</v>
      </c>
    </row>
    <row r="83" spans="1:32" ht="16.5" customHeight="1" thickBot="1" x14ac:dyDescent="0.3">
      <c r="A83" s="156" t="s">
        <v>1247</v>
      </c>
      <c r="B83" s="483" t="s">
        <v>5</v>
      </c>
      <c r="C83" s="483" t="s">
        <v>153</v>
      </c>
      <c r="D83" s="483" t="s">
        <v>820</v>
      </c>
      <c r="E83" s="483" t="s">
        <v>821</v>
      </c>
      <c r="F83" s="484" t="s">
        <v>822</v>
      </c>
      <c r="G83" s="484" t="s">
        <v>782</v>
      </c>
      <c r="H83" s="484" t="s">
        <v>547</v>
      </c>
      <c r="I83" s="484">
        <v>200</v>
      </c>
      <c r="J83" s="485" t="s">
        <v>762</v>
      </c>
      <c r="K83" s="129">
        <v>215</v>
      </c>
      <c r="L83" s="66">
        <v>12</v>
      </c>
      <c r="M83" s="129">
        <v>70000</v>
      </c>
      <c r="N83" s="28">
        <f t="shared" si="2"/>
        <v>15</v>
      </c>
      <c r="O83" s="144" t="s">
        <v>815</v>
      </c>
      <c r="P83" s="167"/>
      <c r="Q83" s="131" t="s">
        <v>813</v>
      </c>
      <c r="R83" s="131" t="str">
        <f t="shared" si="3"/>
        <v>HID Parking Garage Fixture 101W to 249WAI</v>
      </c>
      <c r="S83"/>
      <c r="T83" s="414" t="s">
        <v>913</v>
      </c>
      <c r="U83" s="415" t="s">
        <v>768</v>
      </c>
      <c r="V83" s="416">
        <v>30</v>
      </c>
      <c r="W83" s="416">
        <v>10</v>
      </c>
      <c r="X83" s="416">
        <f>TableLightingMapping3[[#This Row],[Incentive Per Fixture]]+TableLightingMapping3[[#This Row],[Bonus Incentive]]</f>
        <v>40</v>
      </c>
      <c r="Y83" s="417" t="s">
        <v>914</v>
      </c>
      <c r="Z83" s="416" t="s">
        <v>769</v>
      </c>
      <c r="AA83" s="416" t="s">
        <v>923</v>
      </c>
      <c r="AB83" s="416" t="s">
        <v>924</v>
      </c>
      <c r="AC83" s="416" t="s">
        <v>772</v>
      </c>
      <c r="AD83" s="418">
        <v>226</v>
      </c>
      <c r="AE83" s="28">
        <v>57.9</v>
      </c>
      <c r="AF83" s="28">
        <v>36</v>
      </c>
    </row>
    <row r="84" spans="1:32" ht="16.5" customHeight="1" thickBot="1" x14ac:dyDescent="0.3">
      <c r="A84" s="156" t="s">
        <v>1247</v>
      </c>
      <c r="B84" s="483" t="s">
        <v>5</v>
      </c>
      <c r="C84" s="483" t="s">
        <v>153</v>
      </c>
      <c r="D84" s="483" t="s">
        <v>825</v>
      </c>
      <c r="E84" s="483" t="s">
        <v>826</v>
      </c>
      <c r="F84" s="484" t="s">
        <v>827</v>
      </c>
      <c r="G84" s="484" t="s">
        <v>786</v>
      </c>
      <c r="H84" s="484" t="s">
        <v>547</v>
      </c>
      <c r="I84" s="484">
        <v>250</v>
      </c>
      <c r="J84" s="485" t="s">
        <v>762</v>
      </c>
      <c r="K84" s="129">
        <v>295</v>
      </c>
      <c r="L84" s="66">
        <v>12</v>
      </c>
      <c r="M84" s="129">
        <v>70000</v>
      </c>
      <c r="N84" s="28">
        <f t="shared" si="2"/>
        <v>15</v>
      </c>
      <c r="O84" s="144" t="s">
        <v>815</v>
      </c>
      <c r="P84" s="167"/>
      <c r="Q84" s="131" t="s">
        <v>813</v>
      </c>
      <c r="R84" s="131" t="str">
        <f t="shared" si="3"/>
        <v>HID Parking Garage Fixture GTE 250WAI</v>
      </c>
      <c r="S84"/>
      <c r="T84" s="414" t="s">
        <v>913</v>
      </c>
      <c r="U84" s="415" t="s">
        <v>773</v>
      </c>
      <c r="V84" s="416">
        <v>40</v>
      </c>
      <c r="W84" s="416">
        <v>15</v>
      </c>
      <c r="X84" s="416">
        <f>TableLightingMapping3[[#This Row],[Incentive Per Fixture]]+TableLightingMapping3[[#This Row],[Bonus Incentive]]</f>
        <v>55</v>
      </c>
      <c r="Y84" s="417" t="s">
        <v>914</v>
      </c>
      <c r="Z84" s="416" t="s">
        <v>774</v>
      </c>
      <c r="AA84" s="416" t="s">
        <v>925</v>
      </c>
      <c r="AB84" s="416" t="s">
        <v>926</v>
      </c>
      <c r="AC84" s="416" t="s">
        <v>777</v>
      </c>
      <c r="AD84" s="418">
        <v>304</v>
      </c>
      <c r="AE84" s="28">
        <v>17</v>
      </c>
      <c r="AF84" s="28">
        <v>29.5</v>
      </c>
    </row>
    <row r="85" spans="1:32" ht="16.5" customHeight="1" thickBot="1" x14ac:dyDescent="0.3">
      <c r="A85" s="156" t="s">
        <v>1247</v>
      </c>
      <c r="B85" s="483" t="s">
        <v>5</v>
      </c>
      <c r="C85" s="483" t="s">
        <v>153</v>
      </c>
      <c r="D85" s="483" t="s">
        <v>831</v>
      </c>
      <c r="E85" s="483" t="s">
        <v>832</v>
      </c>
      <c r="F85" s="484" t="s">
        <v>833</v>
      </c>
      <c r="G85" s="484" t="s">
        <v>802</v>
      </c>
      <c r="H85" s="484" t="s">
        <v>547</v>
      </c>
      <c r="I85" s="484">
        <v>50</v>
      </c>
      <c r="J85" s="485" t="s">
        <v>762</v>
      </c>
      <c r="K85" s="129">
        <v>95</v>
      </c>
      <c r="L85" s="66">
        <v>12</v>
      </c>
      <c r="M85" s="129">
        <v>70000</v>
      </c>
      <c r="N85" s="28">
        <f t="shared" si="2"/>
        <v>15</v>
      </c>
      <c r="O85" s="144" t="s">
        <v>830</v>
      </c>
      <c r="P85" s="167"/>
      <c r="Q85" s="131" t="s">
        <v>828</v>
      </c>
      <c r="R85" s="131" t="str">
        <f t="shared" si="3"/>
        <v>HID Pole Fixture LTE 100WAJ</v>
      </c>
      <c r="S85"/>
      <c r="T85" s="414" t="s">
        <v>927</v>
      </c>
      <c r="U85" s="415" t="s">
        <v>585</v>
      </c>
      <c r="V85" s="416">
        <v>10</v>
      </c>
      <c r="W85" s="416">
        <v>10</v>
      </c>
      <c r="X85" s="416">
        <f>TableLightingMapping3[[#This Row],[Incentive Per Fixture]]+TableLightingMapping3[[#This Row],[Bonus Incentive]]</f>
        <v>20</v>
      </c>
      <c r="Y85" s="417" t="s">
        <v>928</v>
      </c>
      <c r="Z85" s="416" t="s">
        <v>587</v>
      </c>
      <c r="AA85" s="416" t="s">
        <v>929</v>
      </c>
      <c r="AB85" s="416" t="s">
        <v>930</v>
      </c>
      <c r="AC85" s="416" t="s">
        <v>590</v>
      </c>
      <c r="AD85" s="418">
        <v>17</v>
      </c>
      <c r="AE85" s="28">
        <v>68</v>
      </c>
      <c r="AF85" s="28">
        <v>57.9</v>
      </c>
    </row>
    <row r="86" spans="1:32" ht="16.5" customHeight="1" thickBot="1" x14ac:dyDescent="0.3">
      <c r="A86" s="156" t="s">
        <v>1247</v>
      </c>
      <c r="B86" s="483" t="s">
        <v>5</v>
      </c>
      <c r="C86" s="483" t="s">
        <v>153</v>
      </c>
      <c r="D86" s="483" t="s">
        <v>834</v>
      </c>
      <c r="E86" s="483" t="s">
        <v>835</v>
      </c>
      <c r="F86" s="484" t="s">
        <v>836</v>
      </c>
      <c r="G86" s="484" t="s">
        <v>782</v>
      </c>
      <c r="H86" s="484" t="s">
        <v>547</v>
      </c>
      <c r="I86" s="484">
        <v>120</v>
      </c>
      <c r="J86" s="485" t="s">
        <v>762</v>
      </c>
      <c r="K86" s="129">
        <v>215</v>
      </c>
      <c r="L86" s="66">
        <v>12</v>
      </c>
      <c r="M86" s="129">
        <v>70000</v>
      </c>
      <c r="N86" s="28">
        <f t="shared" si="2"/>
        <v>15</v>
      </c>
      <c r="O86" s="144" t="s">
        <v>830</v>
      </c>
      <c r="P86" s="167"/>
      <c r="Q86" s="131" t="s">
        <v>828</v>
      </c>
      <c r="R86" s="131" t="str">
        <f t="shared" si="3"/>
        <v>HID Pole Fixture 101W to 249WAJ</v>
      </c>
      <c r="S86"/>
      <c r="T86" s="414" t="s">
        <v>927</v>
      </c>
      <c r="U86" s="415" t="s">
        <v>595</v>
      </c>
      <c r="V86" s="416">
        <v>15</v>
      </c>
      <c r="W86" s="416">
        <v>10</v>
      </c>
      <c r="X86" s="416">
        <f>TableLightingMapping3[[#This Row],[Incentive Per Fixture]]+TableLightingMapping3[[#This Row],[Bonus Incentive]]</f>
        <v>25</v>
      </c>
      <c r="Y86" s="417" t="s">
        <v>928</v>
      </c>
      <c r="Z86" s="416" t="s">
        <v>596</v>
      </c>
      <c r="AA86" s="416" t="s">
        <v>931</v>
      </c>
      <c r="AB86" s="416" t="s">
        <v>932</v>
      </c>
      <c r="AC86" s="416" t="s">
        <v>599</v>
      </c>
      <c r="AD86" s="418">
        <v>36</v>
      </c>
      <c r="AE86" s="28">
        <v>36</v>
      </c>
      <c r="AF86" s="28">
        <v>68</v>
      </c>
    </row>
    <row r="87" spans="1:32" ht="16.5" customHeight="1" thickBot="1" x14ac:dyDescent="0.3">
      <c r="A87" s="156" t="s">
        <v>1247</v>
      </c>
      <c r="B87" s="483" t="s">
        <v>5</v>
      </c>
      <c r="C87" s="483" t="s">
        <v>153</v>
      </c>
      <c r="D87" s="483" t="s">
        <v>837</v>
      </c>
      <c r="E87" s="483" t="s">
        <v>838</v>
      </c>
      <c r="F87" s="484" t="s">
        <v>839</v>
      </c>
      <c r="G87" s="484" t="s">
        <v>786</v>
      </c>
      <c r="H87" s="484" t="s">
        <v>547</v>
      </c>
      <c r="I87" s="484">
        <v>160</v>
      </c>
      <c r="J87" s="485" t="s">
        <v>762</v>
      </c>
      <c r="K87" s="129">
        <v>295</v>
      </c>
      <c r="L87" s="66">
        <v>12</v>
      </c>
      <c r="M87" s="129">
        <v>70000</v>
      </c>
      <c r="N87" s="28">
        <f t="shared" si="2"/>
        <v>15</v>
      </c>
      <c r="O87" s="144" t="s">
        <v>830</v>
      </c>
      <c r="P87" s="167"/>
      <c r="Q87" s="131" t="s">
        <v>828</v>
      </c>
      <c r="R87" s="131" t="str">
        <f t="shared" si="3"/>
        <v>HID Pole Fixture 250W to 399WAJ</v>
      </c>
      <c r="S87"/>
      <c r="T87" s="414" t="s">
        <v>927</v>
      </c>
      <c r="U87" s="415" t="s">
        <v>602</v>
      </c>
      <c r="V87" s="416">
        <v>20</v>
      </c>
      <c r="W87" s="416">
        <v>10</v>
      </c>
      <c r="X87" s="416">
        <f>TableLightingMapping3[[#This Row],[Incentive Per Fixture]]+TableLightingMapping3[[#This Row],[Bonus Incentive]]</f>
        <v>30</v>
      </c>
      <c r="Y87" s="417" t="s">
        <v>928</v>
      </c>
      <c r="Z87" s="416" t="s">
        <v>603</v>
      </c>
      <c r="AA87" s="416" t="s">
        <v>933</v>
      </c>
      <c r="AB87" s="416" t="s">
        <v>934</v>
      </c>
      <c r="AC87" s="416" t="s">
        <v>606</v>
      </c>
      <c r="AD87" s="418">
        <v>29.5</v>
      </c>
      <c r="AE87" s="28">
        <v>136</v>
      </c>
      <c r="AF87" s="28">
        <v>136</v>
      </c>
    </row>
    <row r="88" spans="1:32" ht="16.5" customHeight="1" thickBot="1" x14ac:dyDescent="0.3">
      <c r="A88" s="156" t="s">
        <v>1247</v>
      </c>
      <c r="B88" s="483" t="s">
        <v>5</v>
      </c>
      <c r="C88" s="483" t="s">
        <v>153</v>
      </c>
      <c r="D88" s="483" t="s">
        <v>840</v>
      </c>
      <c r="E88" s="483" t="s">
        <v>841</v>
      </c>
      <c r="F88" s="484" t="s">
        <v>842</v>
      </c>
      <c r="G88" s="484" t="s">
        <v>790</v>
      </c>
      <c r="H88" s="484" t="s">
        <v>547</v>
      </c>
      <c r="I88" s="484">
        <v>180</v>
      </c>
      <c r="J88" s="485" t="s">
        <v>762</v>
      </c>
      <c r="K88" s="129">
        <v>457</v>
      </c>
      <c r="L88" s="66">
        <v>12</v>
      </c>
      <c r="M88" s="129">
        <v>70000</v>
      </c>
      <c r="N88" s="28">
        <f t="shared" si="2"/>
        <v>15</v>
      </c>
      <c r="O88" s="144" t="s">
        <v>830</v>
      </c>
      <c r="P88" s="167"/>
      <c r="Q88" s="131" t="s">
        <v>828</v>
      </c>
      <c r="R88" s="131" t="str">
        <f t="shared" si="3"/>
        <v>HID Pole Fixture 400W to 999WAJ</v>
      </c>
      <c r="S88"/>
      <c r="T88" s="414" t="s">
        <v>927</v>
      </c>
      <c r="U88" s="415" t="s">
        <v>608</v>
      </c>
      <c r="V88" s="416">
        <v>30</v>
      </c>
      <c r="W88" s="416">
        <v>10</v>
      </c>
      <c r="X88" s="416">
        <f>TableLightingMapping3[[#This Row],[Incentive Per Fixture]]+TableLightingMapping3[[#This Row],[Bonus Incentive]]</f>
        <v>40</v>
      </c>
      <c r="Y88" s="417" t="s">
        <v>928</v>
      </c>
      <c r="Z88" s="416" t="s">
        <v>609</v>
      </c>
      <c r="AA88" s="416" t="s">
        <v>935</v>
      </c>
      <c r="AB88" s="416" t="s">
        <v>936</v>
      </c>
      <c r="AC88" s="416" t="s">
        <v>612</v>
      </c>
      <c r="AD88" s="418">
        <v>57.9</v>
      </c>
    </row>
    <row r="89" spans="1:32" ht="16.5" customHeight="1" thickBot="1" x14ac:dyDescent="0.3">
      <c r="A89" s="156" t="s">
        <v>1247</v>
      </c>
      <c r="B89" s="483" t="s">
        <v>5</v>
      </c>
      <c r="C89" s="483" t="s">
        <v>153</v>
      </c>
      <c r="D89" s="483" t="s">
        <v>844</v>
      </c>
      <c r="E89" s="483" t="s">
        <v>845</v>
      </c>
      <c r="F89" s="484" t="s">
        <v>846</v>
      </c>
      <c r="G89" s="484" t="s">
        <v>795</v>
      </c>
      <c r="H89" s="484" t="s">
        <v>547</v>
      </c>
      <c r="I89" s="484">
        <v>250</v>
      </c>
      <c r="J89" s="485" t="s">
        <v>762</v>
      </c>
      <c r="K89" s="129">
        <v>1150</v>
      </c>
      <c r="L89" s="66">
        <v>12</v>
      </c>
      <c r="M89" s="129">
        <v>70000</v>
      </c>
      <c r="N89" s="28">
        <f t="shared" si="2"/>
        <v>15</v>
      </c>
      <c r="O89" s="144" t="s">
        <v>830</v>
      </c>
      <c r="P89" s="167"/>
      <c r="Q89" s="131" t="s">
        <v>828</v>
      </c>
      <c r="R89" s="131" t="str">
        <f t="shared" si="3"/>
        <v>HID Pole Fixture - GTE 1000WAJ</v>
      </c>
      <c r="S89"/>
      <c r="T89" s="427" t="s">
        <v>927</v>
      </c>
      <c r="U89" s="428" t="s">
        <v>623</v>
      </c>
      <c r="V89" s="425">
        <v>60</v>
      </c>
      <c r="W89" s="425">
        <v>15</v>
      </c>
      <c r="X89" s="425">
        <f>TableLightingMapping3[[#This Row],[Incentive Per Fixture]]+TableLightingMapping3[[#This Row],[Bonus Incentive]]</f>
        <v>75</v>
      </c>
      <c r="Y89" s="429" t="s">
        <v>928</v>
      </c>
      <c r="Z89" s="425" t="s">
        <v>624</v>
      </c>
      <c r="AA89" s="425" t="s">
        <v>937</v>
      </c>
      <c r="AB89" s="425" t="s">
        <v>938</v>
      </c>
      <c r="AC89" s="425" t="s">
        <v>627</v>
      </c>
      <c r="AD89" s="426">
        <v>136</v>
      </c>
    </row>
    <row r="90" spans="1:32" ht="16.5" customHeight="1" thickBot="1" x14ac:dyDescent="0.3">
      <c r="A90" s="156" t="s">
        <v>1247</v>
      </c>
      <c r="B90" s="483" t="s">
        <v>5</v>
      </c>
      <c r="C90" s="483" t="s">
        <v>153</v>
      </c>
      <c r="D90" s="483" t="s">
        <v>850</v>
      </c>
      <c r="E90" s="483" t="s">
        <v>851</v>
      </c>
      <c r="F90" s="484" t="s">
        <v>852</v>
      </c>
      <c r="G90" s="484" t="s">
        <v>157</v>
      </c>
      <c r="H90" s="484" t="s">
        <v>547</v>
      </c>
      <c r="I90" s="484">
        <v>100</v>
      </c>
      <c r="J90" s="485" t="s">
        <v>762</v>
      </c>
      <c r="K90" s="129">
        <v>114</v>
      </c>
      <c r="L90" s="66">
        <v>12</v>
      </c>
      <c r="M90" s="129">
        <v>70000</v>
      </c>
      <c r="N90" s="28">
        <f t="shared" si="2"/>
        <v>15</v>
      </c>
      <c r="O90" s="144" t="s">
        <v>849</v>
      </c>
      <c r="P90" s="167"/>
      <c r="Q90" s="131" t="s">
        <v>847</v>
      </c>
      <c r="R90" s="131" t="str">
        <f t="shared" si="3"/>
        <v>HID Exterior Wall Pack Fixture LTE 100WAK</v>
      </c>
      <c r="S90"/>
      <c r="T90" s="427" t="s">
        <v>927</v>
      </c>
      <c r="U90" s="428" t="s">
        <v>615</v>
      </c>
      <c r="V90" s="425">
        <v>40</v>
      </c>
      <c r="W90" s="425">
        <v>10</v>
      </c>
      <c r="X90" s="425">
        <f>TableLightingMapping3[[#This Row],[Incentive Per Fixture]]+TableLightingMapping3[[#This Row],[Bonus Incentive]]</f>
        <v>50</v>
      </c>
      <c r="Y90" s="429" t="s">
        <v>928</v>
      </c>
      <c r="Z90" s="425" t="s">
        <v>616</v>
      </c>
      <c r="AA90" s="425" t="s">
        <v>939</v>
      </c>
      <c r="AB90" s="425" t="s">
        <v>940</v>
      </c>
      <c r="AC90" s="425" t="s">
        <v>619</v>
      </c>
      <c r="AD90" s="426">
        <v>68</v>
      </c>
    </row>
    <row r="91" spans="1:32" ht="16.5" customHeight="1" thickBot="1" x14ac:dyDescent="0.3">
      <c r="A91" s="156" t="s">
        <v>1247</v>
      </c>
      <c r="B91" s="483" t="s">
        <v>5</v>
      </c>
      <c r="C91" s="483" t="s">
        <v>153</v>
      </c>
      <c r="D91" s="483" t="s">
        <v>853</v>
      </c>
      <c r="E91" s="483" t="s">
        <v>854</v>
      </c>
      <c r="F91" s="484" t="s">
        <v>855</v>
      </c>
      <c r="G91" s="484" t="s">
        <v>856</v>
      </c>
      <c r="H91" s="484" t="s">
        <v>547</v>
      </c>
      <c r="I91" s="484">
        <v>150</v>
      </c>
      <c r="J91" s="485" t="s">
        <v>762</v>
      </c>
      <c r="K91" s="129">
        <v>242</v>
      </c>
      <c r="L91" s="66">
        <v>12</v>
      </c>
      <c r="M91" s="129">
        <v>70000</v>
      </c>
      <c r="N91" s="28">
        <f t="shared" si="2"/>
        <v>15</v>
      </c>
      <c r="O91" s="144" t="s">
        <v>849</v>
      </c>
      <c r="P91" s="167"/>
      <c r="Q91" s="131" t="s">
        <v>847</v>
      </c>
      <c r="R91" s="131" t="str">
        <f t="shared" si="3"/>
        <v>HID Exterior Wall Pack Fixture 101W to 399WAK</v>
      </c>
      <c r="S91"/>
      <c r="T91" s="427" t="s">
        <v>927</v>
      </c>
      <c r="U91" s="428" t="s">
        <v>623</v>
      </c>
      <c r="V91" s="425">
        <v>30</v>
      </c>
      <c r="W91" s="425">
        <v>10</v>
      </c>
      <c r="X91" s="425">
        <f>TableLightingMapping3[[#This Row],[Incentive Per Fixture]]+TableLightingMapping3[[#This Row],[Bonus Incentive]]</f>
        <v>40</v>
      </c>
      <c r="Y91" s="429" t="s">
        <v>928</v>
      </c>
      <c r="Z91" s="425" t="s">
        <v>624</v>
      </c>
      <c r="AA91" s="425" t="s">
        <v>941</v>
      </c>
      <c r="AB91" s="425" t="s">
        <v>942</v>
      </c>
      <c r="AC91" s="425" t="s">
        <v>627</v>
      </c>
      <c r="AD91" s="426">
        <v>136</v>
      </c>
    </row>
    <row r="92" spans="1:32" ht="16.5" customHeight="1" thickBot="1" x14ac:dyDescent="0.3">
      <c r="A92" s="156" t="s">
        <v>1247</v>
      </c>
      <c r="B92" s="483" t="s">
        <v>5</v>
      </c>
      <c r="C92" s="483" t="s">
        <v>153</v>
      </c>
      <c r="D92" s="483" t="s">
        <v>858</v>
      </c>
      <c r="E92" s="483" t="s">
        <v>859</v>
      </c>
      <c r="F92" s="484" t="s">
        <v>860</v>
      </c>
      <c r="G92" s="484" t="s">
        <v>861</v>
      </c>
      <c r="H92" s="484" t="s">
        <v>547</v>
      </c>
      <c r="I92" s="484">
        <v>250</v>
      </c>
      <c r="J92" s="485" t="s">
        <v>762</v>
      </c>
      <c r="K92" s="129">
        <v>455</v>
      </c>
      <c r="L92" s="66">
        <v>12</v>
      </c>
      <c r="M92" s="129">
        <v>70000</v>
      </c>
      <c r="N92" s="28">
        <f t="shared" si="2"/>
        <v>15</v>
      </c>
      <c r="O92" s="144" t="s">
        <v>849</v>
      </c>
      <c r="P92" s="167"/>
      <c r="Q92" s="131" t="s">
        <v>847</v>
      </c>
      <c r="R92" s="131" t="str">
        <f t="shared" si="3"/>
        <v>HID Exterior Wall Pack Fixture GTE 400WAK</v>
      </c>
      <c r="S92"/>
      <c r="T92" s="427" t="s">
        <v>927</v>
      </c>
      <c r="U92" s="428" t="s">
        <v>615</v>
      </c>
      <c r="V92" s="425">
        <v>20</v>
      </c>
      <c r="W92" s="425">
        <v>10</v>
      </c>
      <c r="X92" s="425">
        <f>TableLightingMapping3[[#This Row],[Incentive Per Fixture]]+TableLightingMapping3[[#This Row],[Bonus Incentive]]</f>
        <v>30</v>
      </c>
      <c r="Y92" s="429" t="s">
        <v>928</v>
      </c>
      <c r="Z92" s="425" t="s">
        <v>616</v>
      </c>
      <c r="AA92" s="425" t="s">
        <v>943</v>
      </c>
      <c r="AB92" s="425" t="s">
        <v>944</v>
      </c>
      <c r="AC92" s="425" t="s">
        <v>619</v>
      </c>
      <c r="AD92" s="426">
        <v>68</v>
      </c>
    </row>
    <row r="93" spans="1:32" ht="16.5" customHeight="1" thickBot="1" x14ac:dyDescent="0.3">
      <c r="A93" s="156" t="s">
        <v>1247</v>
      </c>
      <c r="B93" s="483" t="s">
        <v>5</v>
      </c>
      <c r="C93" s="483" t="s">
        <v>945</v>
      </c>
      <c r="D93" s="483" t="s">
        <v>552</v>
      </c>
      <c r="E93" s="483" t="s">
        <v>864</v>
      </c>
      <c r="F93" s="484" t="s">
        <v>865</v>
      </c>
      <c r="G93" s="484" t="s">
        <v>555</v>
      </c>
      <c r="H93" s="484" t="s">
        <v>547</v>
      </c>
      <c r="I93" s="484">
        <v>15</v>
      </c>
      <c r="J93" s="485" t="s">
        <v>946</v>
      </c>
      <c r="K93" s="129">
        <v>37.5</v>
      </c>
      <c r="L93" s="66">
        <v>12</v>
      </c>
      <c r="M93" s="129">
        <v>70000</v>
      </c>
      <c r="N93" s="28">
        <f t="shared" si="2"/>
        <v>15</v>
      </c>
      <c r="O93" s="144" t="s">
        <v>863</v>
      </c>
      <c r="P93" s="167"/>
      <c r="Q93" s="131" t="s">
        <v>862</v>
      </c>
      <c r="R93" s="131" t="str">
        <f t="shared" si="3"/>
        <v>Screw or Pin Base - Incandescent Fixture LTE 60WBA</v>
      </c>
      <c r="S93"/>
      <c r="T93" s="414" t="s">
        <v>927</v>
      </c>
      <c r="U93" s="415" t="s">
        <v>615</v>
      </c>
      <c r="V93" s="416">
        <v>40</v>
      </c>
      <c r="W93" s="416">
        <v>10</v>
      </c>
      <c r="X93" s="416">
        <f>TableLightingMapping3[[#This Row],[Incentive Per Fixture]]+TableLightingMapping3[[#This Row],[Bonus Incentive]]</f>
        <v>50</v>
      </c>
      <c r="Y93" s="417" t="s">
        <v>928</v>
      </c>
      <c r="Z93" s="416" t="s">
        <v>616</v>
      </c>
      <c r="AA93" s="421" t="s">
        <v>947</v>
      </c>
      <c r="AB93" s="416" t="s">
        <v>948</v>
      </c>
      <c r="AC93" s="416" t="s">
        <v>619</v>
      </c>
      <c r="AD93" s="418">
        <v>68</v>
      </c>
    </row>
    <row r="94" spans="1:32" ht="16.5" customHeight="1" thickBot="1" x14ac:dyDescent="0.3">
      <c r="A94" s="156" t="s">
        <v>1247</v>
      </c>
      <c r="B94" s="483" t="s">
        <v>5</v>
      </c>
      <c r="C94" s="483" t="s">
        <v>945</v>
      </c>
      <c r="D94" s="483" t="s">
        <v>559</v>
      </c>
      <c r="E94" s="483" t="s">
        <v>866</v>
      </c>
      <c r="F94" s="484" t="s">
        <v>867</v>
      </c>
      <c r="G94" s="484" t="s">
        <v>555</v>
      </c>
      <c r="H94" s="484" t="s">
        <v>547</v>
      </c>
      <c r="I94" s="484">
        <v>15</v>
      </c>
      <c r="J94" s="485" t="s">
        <v>946</v>
      </c>
      <c r="K94" s="129">
        <v>116</v>
      </c>
      <c r="L94" s="66">
        <v>12</v>
      </c>
      <c r="M94" s="129">
        <v>70000</v>
      </c>
      <c r="N94" s="28">
        <f t="shared" si="2"/>
        <v>15</v>
      </c>
      <c r="O94" s="144" t="s">
        <v>863</v>
      </c>
      <c r="P94" s="167"/>
      <c r="Q94" s="131" t="s">
        <v>862</v>
      </c>
      <c r="R94" s="131" t="str">
        <f t="shared" si="3"/>
        <v>Screw or Pin Base - CFL Fixture LTE 32WBA</v>
      </c>
      <c r="S94"/>
      <c r="T94" s="414" t="s">
        <v>927</v>
      </c>
      <c r="U94" s="415" t="s">
        <v>623</v>
      </c>
      <c r="V94" s="416">
        <v>60</v>
      </c>
      <c r="W94" s="416">
        <v>15</v>
      </c>
      <c r="X94" s="416">
        <f>TableLightingMapping3[[#This Row],[Incentive Per Fixture]]+TableLightingMapping3[[#This Row],[Bonus Incentive]]</f>
        <v>75</v>
      </c>
      <c r="Y94" s="417" t="s">
        <v>928</v>
      </c>
      <c r="Z94" s="416" t="s">
        <v>624</v>
      </c>
      <c r="AA94" s="416" t="s">
        <v>949</v>
      </c>
      <c r="AB94" s="416" t="s">
        <v>950</v>
      </c>
      <c r="AC94" s="416" t="s">
        <v>627</v>
      </c>
      <c r="AD94" s="418">
        <v>136</v>
      </c>
    </row>
    <row r="95" spans="1:32" ht="16.5" customHeight="1" thickBot="1" x14ac:dyDescent="0.3">
      <c r="A95" s="156" t="s">
        <v>1247</v>
      </c>
      <c r="B95" s="483" t="s">
        <v>5</v>
      </c>
      <c r="C95" s="483" t="s">
        <v>945</v>
      </c>
      <c r="D95" s="483" t="s">
        <v>565</v>
      </c>
      <c r="E95" s="483" t="s">
        <v>868</v>
      </c>
      <c r="F95" s="484" t="s">
        <v>869</v>
      </c>
      <c r="G95" s="484" t="s">
        <v>568</v>
      </c>
      <c r="H95" s="484" t="s">
        <v>547</v>
      </c>
      <c r="I95" s="484">
        <v>35</v>
      </c>
      <c r="J95" s="485" t="s">
        <v>946</v>
      </c>
      <c r="K95" s="129">
        <v>116</v>
      </c>
      <c r="L95" s="66">
        <v>12</v>
      </c>
      <c r="M95" s="129">
        <v>70000</v>
      </c>
      <c r="N95" s="28">
        <f t="shared" si="2"/>
        <v>15</v>
      </c>
      <c r="O95" s="144" t="s">
        <v>863</v>
      </c>
      <c r="P95" s="167"/>
      <c r="Q95" s="131" t="s">
        <v>862</v>
      </c>
      <c r="R95" s="131" t="str">
        <f t="shared" si="3"/>
        <v>Screw or Pin Base - Incandescent Fixture GT 60WBA</v>
      </c>
      <c r="S95"/>
      <c r="T95" s="415" t="s">
        <v>951</v>
      </c>
      <c r="U95" s="415" t="s">
        <v>952</v>
      </c>
      <c r="V95" s="419">
        <v>20</v>
      </c>
      <c r="W95" s="419">
        <v>10</v>
      </c>
      <c r="X95" s="419">
        <f>TableLightingMapping3[[#This Row],[Incentive Per Fixture]]+TableLightingMapping3[[#This Row],[Bonus Incentive]]</f>
        <v>30</v>
      </c>
      <c r="Y95" s="417" t="s">
        <v>953</v>
      </c>
      <c r="Z95" s="416" t="s">
        <v>952</v>
      </c>
      <c r="AA95" s="416" t="s">
        <v>954</v>
      </c>
      <c r="AB95" s="416" t="s">
        <v>955</v>
      </c>
      <c r="AC95" s="416" t="s">
        <v>956</v>
      </c>
      <c r="AD95" s="418">
        <v>11</v>
      </c>
    </row>
    <row r="96" spans="1:32" ht="16.5" customHeight="1" thickBot="1" x14ac:dyDescent="0.3">
      <c r="A96" s="156" t="s">
        <v>1247</v>
      </c>
      <c r="B96" s="483" t="s">
        <v>5</v>
      </c>
      <c r="C96" s="483" t="s">
        <v>945</v>
      </c>
      <c r="D96" s="483" t="s">
        <v>572</v>
      </c>
      <c r="E96" s="483" t="s">
        <v>870</v>
      </c>
      <c r="F96" s="484" t="s">
        <v>871</v>
      </c>
      <c r="G96" s="484" t="s">
        <v>568</v>
      </c>
      <c r="H96" s="484" t="s">
        <v>547</v>
      </c>
      <c r="I96" s="484">
        <v>35</v>
      </c>
      <c r="J96" s="485" t="s">
        <v>946</v>
      </c>
      <c r="K96" s="129">
        <v>37.5</v>
      </c>
      <c r="L96" s="66">
        <v>12</v>
      </c>
      <c r="M96" s="129">
        <v>70000</v>
      </c>
      <c r="N96" s="28">
        <f t="shared" si="2"/>
        <v>15</v>
      </c>
      <c r="O96" s="144" t="s">
        <v>863</v>
      </c>
      <c r="P96" s="167"/>
      <c r="Q96" s="131" t="s">
        <v>862</v>
      </c>
      <c r="R96" s="131" t="str">
        <f t="shared" si="3"/>
        <v>Screw or Pin Base - CFL Fixture GT 32WBA</v>
      </c>
      <c r="S96"/>
    </row>
    <row r="97" spans="1:21" ht="16.5" customHeight="1" thickBot="1" x14ac:dyDescent="0.3">
      <c r="A97" s="156" t="s">
        <v>1247</v>
      </c>
      <c r="B97" s="483" t="s">
        <v>5</v>
      </c>
      <c r="C97" s="483" t="s">
        <v>945</v>
      </c>
      <c r="D97" s="483" t="s">
        <v>647</v>
      </c>
      <c r="E97" s="483" t="s">
        <v>874</v>
      </c>
      <c r="F97" s="484" t="s">
        <v>875</v>
      </c>
      <c r="G97" s="484" t="s">
        <v>651</v>
      </c>
      <c r="H97" s="484" t="s">
        <v>547</v>
      </c>
      <c r="I97" s="484">
        <v>15</v>
      </c>
      <c r="J97" s="485" t="s">
        <v>946</v>
      </c>
      <c r="K97" s="129">
        <v>37</v>
      </c>
      <c r="L97" s="66">
        <v>12</v>
      </c>
      <c r="M97" s="129">
        <v>70000</v>
      </c>
      <c r="N97" s="28">
        <f t="shared" si="2"/>
        <v>15</v>
      </c>
      <c r="O97" s="144" t="s">
        <v>873</v>
      </c>
      <c r="P97" s="167"/>
      <c r="Q97" s="131" t="s">
        <v>872</v>
      </c>
      <c r="R97" s="131" t="str">
        <f t="shared" si="3"/>
        <v>1x4 Troffer - 1 Lamp Fluorescent FixtureBB</v>
      </c>
      <c r="S97"/>
      <c r="T97" s="145"/>
      <c r="U97" s="145"/>
    </row>
    <row r="98" spans="1:21" ht="16.5" customHeight="1" thickBot="1" x14ac:dyDescent="0.3">
      <c r="A98" s="156" t="s">
        <v>1247</v>
      </c>
      <c r="B98" s="483" t="s">
        <v>5</v>
      </c>
      <c r="C98" s="483" t="s">
        <v>945</v>
      </c>
      <c r="D98" s="483" t="s">
        <v>654</v>
      </c>
      <c r="E98" s="483" t="s">
        <v>876</v>
      </c>
      <c r="F98" s="484" t="s">
        <v>877</v>
      </c>
      <c r="G98" s="484" t="s">
        <v>657</v>
      </c>
      <c r="H98" s="484" t="s">
        <v>547</v>
      </c>
      <c r="I98" s="484">
        <v>25</v>
      </c>
      <c r="J98" s="485" t="s">
        <v>946</v>
      </c>
      <c r="K98" s="129">
        <v>58</v>
      </c>
      <c r="L98" s="66">
        <v>12</v>
      </c>
      <c r="M98" s="129">
        <v>70000</v>
      </c>
      <c r="N98" s="28">
        <f t="shared" si="2"/>
        <v>15</v>
      </c>
      <c r="O98" s="144" t="s">
        <v>873</v>
      </c>
      <c r="P98" s="167"/>
      <c r="Q98" s="131" t="s">
        <v>872</v>
      </c>
      <c r="R98" s="131" t="str">
        <f t="shared" si="3"/>
        <v>1x4 Troffer - 2 Lamp Fluorescent FixtureBB</v>
      </c>
      <c r="S98"/>
      <c r="T98" s="145"/>
      <c r="U98" s="145"/>
    </row>
    <row r="99" spans="1:21" ht="16.5" customHeight="1" thickBot="1" x14ac:dyDescent="0.3">
      <c r="A99" s="156" t="s">
        <v>1247</v>
      </c>
      <c r="B99" s="483" t="s">
        <v>5</v>
      </c>
      <c r="C99" s="483" t="s">
        <v>945</v>
      </c>
      <c r="D99" s="483" t="s">
        <v>661</v>
      </c>
      <c r="E99" s="483" t="s">
        <v>878</v>
      </c>
      <c r="F99" s="484" t="s">
        <v>879</v>
      </c>
      <c r="G99" s="484" t="s">
        <v>664</v>
      </c>
      <c r="H99" s="484" t="s">
        <v>547</v>
      </c>
      <c r="I99" s="484">
        <v>25</v>
      </c>
      <c r="J99" s="485" t="s">
        <v>946</v>
      </c>
      <c r="K99" s="129">
        <v>71</v>
      </c>
      <c r="L99" s="66">
        <v>12</v>
      </c>
      <c r="M99" s="129">
        <v>70000</v>
      </c>
      <c r="N99" s="28">
        <f t="shared" si="2"/>
        <v>15</v>
      </c>
      <c r="O99" s="144" t="s">
        <v>873</v>
      </c>
      <c r="P99" s="167"/>
      <c r="Q99" s="131" t="s">
        <v>872</v>
      </c>
      <c r="R99" s="131" t="str">
        <f t="shared" si="3"/>
        <v>2x4-2-Lamp TrofferBB</v>
      </c>
      <c r="S99"/>
      <c r="T99" s="145"/>
      <c r="U99" s="145"/>
    </row>
    <row r="100" spans="1:21" ht="16.5" customHeight="1" thickBot="1" x14ac:dyDescent="0.3">
      <c r="A100" s="156" t="s">
        <v>1247</v>
      </c>
      <c r="B100" s="483" t="s">
        <v>5</v>
      </c>
      <c r="C100" s="483" t="s">
        <v>945</v>
      </c>
      <c r="D100" s="483" t="s">
        <v>668</v>
      </c>
      <c r="E100" s="483" t="s">
        <v>880</v>
      </c>
      <c r="F100" s="484" t="s">
        <v>881</v>
      </c>
      <c r="G100" s="484" t="s">
        <v>671</v>
      </c>
      <c r="H100" s="484" t="s">
        <v>547</v>
      </c>
      <c r="I100" s="484">
        <v>25</v>
      </c>
      <c r="J100" s="485" t="s">
        <v>946</v>
      </c>
      <c r="K100" s="129">
        <v>84</v>
      </c>
      <c r="L100" s="66">
        <v>12</v>
      </c>
      <c r="M100" s="129">
        <v>70000</v>
      </c>
      <c r="N100" s="28">
        <f t="shared" si="2"/>
        <v>15</v>
      </c>
      <c r="O100" s="144" t="s">
        <v>873</v>
      </c>
      <c r="P100" s="167"/>
      <c r="Q100" s="131" t="s">
        <v>872</v>
      </c>
      <c r="R100" s="131" t="str">
        <f t="shared" si="3"/>
        <v>2x4-3-Lamp TrofferBB</v>
      </c>
      <c r="S100"/>
      <c r="T100" s="145"/>
      <c r="U100" s="145"/>
    </row>
    <row r="101" spans="1:21" ht="16.5" customHeight="1" thickBot="1" x14ac:dyDescent="0.3">
      <c r="A101" s="156" t="s">
        <v>1247</v>
      </c>
      <c r="B101" s="483" t="s">
        <v>5</v>
      </c>
      <c r="C101" s="483" t="s">
        <v>945</v>
      </c>
      <c r="D101" s="483" t="s">
        <v>675</v>
      </c>
      <c r="E101" s="483" t="s">
        <v>882</v>
      </c>
      <c r="F101" s="484" t="s">
        <v>883</v>
      </c>
      <c r="G101" s="484" t="s">
        <v>678</v>
      </c>
      <c r="H101" s="484" t="s">
        <v>547</v>
      </c>
      <c r="I101" s="484">
        <v>25</v>
      </c>
      <c r="J101" s="485" t="s">
        <v>946</v>
      </c>
      <c r="K101" s="129">
        <v>113</v>
      </c>
      <c r="L101" s="66">
        <v>12</v>
      </c>
      <c r="M101" s="129">
        <v>70000</v>
      </c>
      <c r="N101" s="28">
        <f t="shared" si="2"/>
        <v>15</v>
      </c>
      <c r="O101" s="144" t="s">
        <v>873</v>
      </c>
      <c r="P101" s="167"/>
      <c r="Q101" s="131" t="s">
        <v>872</v>
      </c>
      <c r="R101" s="131" t="str">
        <f t="shared" si="3"/>
        <v>2x4-4-Lamp TrofferBB</v>
      </c>
      <c r="S101"/>
      <c r="T101" s="145"/>
      <c r="U101" s="145"/>
    </row>
    <row r="102" spans="1:21" ht="16.5" customHeight="1" thickBot="1" x14ac:dyDescent="0.3">
      <c r="A102" s="156" t="s">
        <v>1247</v>
      </c>
      <c r="B102" s="483" t="s">
        <v>5</v>
      </c>
      <c r="C102" s="483" t="s">
        <v>945</v>
      </c>
      <c r="D102" s="483" t="s">
        <v>694</v>
      </c>
      <c r="E102" s="483" t="s">
        <v>886</v>
      </c>
      <c r="F102" s="484" t="s">
        <v>887</v>
      </c>
      <c r="G102" s="484" t="s">
        <v>555</v>
      </c>
      <c r="H102" s="484" t="s">
        <v>547</v>
      </c>
      <c r="I102" s="484">
        <v>15</v>
      </c>
      <c r="J102" s="485" t="s">
        <v>946</v>
      </c>
      <c r="K102" s="129">
        <v>37.5</v>
      </c>
      <c r="L102" s="66">
        <v>12</v>
      </c>
      <c r="M102" s="129">
        <v>70000</v>
      </c>
      <c r="N102" s="28">
        <f t="shared" si="2"/>
        <v>15</v>
      </c>
      <c r="O102" s="144" t="s">
        <v>885</v>
      </c>
      <c r="P102" s="167"/>
      <c r="Q102" s="131" t="s">
        <v>884</v>
      </c>
      <c r="R102" s="131" t="str">
        <f t="shared" si="3"/>
        <v>Screw or Pin Based CFL Fixture LTE 32WBC</v>
      </c>
      <c r="S102"/>
      <c r="T102" s="145"/>
      <c r="U102" s="145"/>
    </row>
    <row r="103" spans="1:21" ht="16.5" customHeight="1" thickBot="1" x14ac:dyDescent="0.3">
      <c r="A103" s="156" t="s">
        <v>1247</v>
      </c>
      <c r="B103" s="483" t="s">
        <v>5</v>
      </c>
      <c r="C103" s="483" t="s">
        <v>945</v>
      </c>
      <c r="D103" s="483" t="s">
        <v>699</v>
      </c>
      <c r="E103" s="483" t="s">
        <v>888</v>
      </c>
      <c r="F103" s="484" t="s">
        <v>889</v>
      </c>
      <c r="G103" s="484" t="s">
        <v>568</v>
      </c>
      <c r="H103" s="484" t="s">
        <v>547</v>
      </c>
      <c r="I103" s="484">
        <v>15</v>
      </c>
      <c r="J103" s="485" t="s">
        <v>946</v>
      </c>
      <c r="K103" s="129">
        <v>116</v>
      </c>
      <c r="L103" s="66">
        <v>12</v>
      </c>
      <c r="M103" s="129">
        <v>70000</v>
      </c>
      <c r="N103" s="28">
        <f t="shared" si="2"/>
        <v>15</v>
      </c>
      <c r="O103" s="144" t="s">
        <v>885</v>
      </c>
      <c r="P103" s="167"/>
      <c r="Q103" s="131" t="s">
        <v>884</v>
      </c>
      <c r="R103" s="131" t="str">
        <f t="shared" si="3"/>
        <v>Screw or Pin Based CFL Fixture GT 32WBC</v>
      </c>
      <c r="S103"/>
      <c r="T103" s="145"/>
      <c r="U103" s="145"/>
    </row>
    <row r="104" spans="1:21" ht="16.5" customHeight="1" thickBot="1" x14ac:dyDescent="0.3">
      <c r="A104" s="156" t="s">
        <v>1247</v>
      </c>
      <c r="B104" s="483" t="s">
        <v>5</v>
      </c>
      <c r="C104" s="483" t="s">
        <v>945</v>
      </c>
      <c r="D104" s="483" t="s">
        <v>684</v>
      </c>
      <c r="E104" s="483" t="s">
        <v>891</v>
      </c>
      <c r="F104" s="484" t="s">
        <v>892</v>
      </c>
      <c r="G104" s="484" t="s">
        <v>555</v>
      </c>
      <c r="H104" s="484" t="s">
        <v>547</v>
      </c>
      <c r="I104" s="484">
        <v>15</v>
      </c>
      <c r="J104" s="485" t="s">
        <v>946</v>
      </c>
      <c r="K104" s="129">
        <v>37.5</v>
      </c>
      <c r="L104" s="66">
        <v>12</v>
      </c>
      <c r="M104" s="129">
        <v>70000</v>
      </c>
      <c r="N104" s="28">
        <f t="shared" si="2"/>
        <v>15</v>
      </c>
      <c r="O104" s="144" t="s">
        <v>885</v>
      </c>
      <c r="P104" s="167"/>
      <c r="Q104" s="131" t="s">
        <v>884</v>
      </c>
      <c r="R104" s="131" t="str">
        <f t="shared" si="3"/>
        <v>Screw or Pin Based Incandescent Fixture LTE 60WBC</v>
      </c>
      <c r="S104"/>
      <c r="T104" s="145"/>
      <c r="U104" s="145"/>
    </row>
    <row r="105" spans="1:21" ht="16.5" customHeight="1" thickBot="1" x14ac:dyDescent="0.3">
      <c r="A105" s="156" t="s">
        <v>1247</v>
      </c>
      <c r="B105" s="483" t="s">
        <v>5</v>
      </c>
      <c r="C105" s="483" t="s">
        <v>945</v>
      </c>
      <c r="D105" s="483" t="s">
        <v>689</v>
      </c>
      <c r="E105" s="483" t="s">
        <v>893</v>
      </c>
      <c r="F105" s="484" t="s">
        <v>894</v>
      </c>
      <c r="G105" s="484" t="s">
        <v>568</v>
      </c>
      <c r="H105" s="484" t="s">
        <v>547</v>
      </c>
      <c r="I105" s="484">
        <v>15</v>
      </c>
      <c r="J105" s="485" t="s">
        <v>946</v>
      </c>
      <c r="K105" s="129">
        <v>116</v>
      </c>
      <c r="L105" s="66">
        <v>12</v>
      </c>
      <c r="M105" s="129">
        <v>70000</v>
      </c>
      <c r="N105" s="28">
        <f t="shared" ref="N105:N130" si="7">IF(M105=0,L105*1.25,IF(M105&lt;L105,M105*1.25,L105*1.25))</f>
        <v>15</v>
      </c>
      <c r="O105" s="144" t="s">
        <v>885</v>
      </c>
      <c r="P105" s="167"/>
      <c r="Q105" s="131" t="s">
        <v>884</v>
      </c>
      <c r="R105" s="131" t="str">
        <f t="shared" si="3"/>
        <v>Screw or Pin Based Incandescent Fixture GT 60WBC</v>
      </c>
      <c r="S105"/>
      <c r="T105" s="145"/>
      <c r="U105" s="145"/>
    </row>
    <row r="106" spans="1:21" ht="16.5" customHeight="1" thickBot="1" x14ac:dyDescent="0.3">
      <c r="A106" s="156" t="s">
        <v>1247</v>
      </c>
      <c r="B106" s="483" t="s">
        <v>5</v>
      </c>
      <c r="C106" s="483" t="s">
        <v>945</v>
      </c>
      <c r="D106" s="483" t="s">
        <v>703</v>
      </c>
      <c r="E106" s="483" t="s">
        <v>895</v>
      </c>
      <c r="F106" s="484" t="s">
        <v>896</v>
      </c>
      <c r="G106" s="484" t="s">
        <v>706</v>
      </c>
      <c r="H106" s="484" t="s">
        <v>547</v>
      </c>
      <c r="I106" s="484">
        <v>15</v>
      </c>
      <c r="J106" s="485" t="s">
        <v>946</v>
      </c>
      <c r="K106" s="129">
        <v>70</v>
      </c>
      <c r="L106" s="66">
        <v>12</v>
      </c>
      <c r="M106" s="129">
        <v>70000</v>
      </c>
      <c r="N106" s="28">
        <f t="shared" si="7"/>
        <v>15</v>
      </c>
      <c r="O106" s="144" t="s">
        <v>885</v>
      </c>
      <c r="P106" s="167"/>
      <c r="Q106" s="131" t="s">
        <v>884</v>
      </c>
      <c r="R106" s="131" t="str">
        <f t="shared" ref="R106:R130" si="8">D106&amp;O106</f>
        <v>2x2 Troffer - 2 Lamp Fluorescent FixtureBC</v>
      </c>
      <c r="S106"/>
      <c r="T106" s="145"/>
      <c r="U106" s="145"/>
    </row>
    <row r="107" spans="1:21" ht="16.5" customHeight="1" thickBot="1" x14ac:dyDescent="0.3">
      <c r="A107" s="156" t="s">
        <v>1247</v>
      </c>
      <c r="B107" s="483" t="s">
        <v>5</v>
      </c>
      <c r="C107" s="483" t="s">
        <v>945</v>
      </c>
      <c r="D107" s="483" t="s">
        <v>661</v>
      </c>
      <c r="E107" s="483" t="s">
        <v>897</v>
      </c>
      <c r="F107" s="484" t="s">
        <v>898</v>
      </c>
      <c r="G107" s="484" t="s">
        <v>664</v>
      </c>
      <c r="H107" s="484" t="s">
        <v>547</v>
      </c>
      <c r="I107" s="484">
        <v>35</v>
      </c>
      <c r="J107" s="485" t="s">
        <v>946</v>
      </c>
      <c r="K107" s="129">
        <v>71</v>
      </c>
      <c r="L107" s="66">
        <v>12</v>
      </c>
      <c r="M107" s="129">
        <v>70000</v>
      </c>
      <c r="N107" s="28">
        <f t="shared" si="7"/>
        <v>15</v>
      </c>
      <c r="O107" s="144" t="s">
        <v>885</v>
      </c>
      <c r="P107" s="167"/>
      <c r="Q107" s="131" t="s">
        <v>884</v>
      </c>
      <c r="R107" s="131" t="str">
        <f t="shared" si="8"/>
        <v>2x4-2-Lamp TrofferBC</v>
      </c>
      <c r="S107"/>
      <c r="T107" s="145"/>
      <c r="U107" s="145"/>
    </row>
    <row r="108" spans="1:21" ht="16.5" customHeight="1" thickBot="1" x14ac:dyDescent="0.3">
      <c r="A108" s="156" t="s">
        <v>1247</v>
      </c>
      <c r="B108" s="483" t="s">
        <v>5</v>
      </c>
      <c r="C108" s="483" t="s">
        <v>945</v>
      </c>
      <c r="D108" s="483" t="s">
        <v>668</v>
      </c>
      <c r="E108" s="483" t="s">
        <v>899</v>
      </c>
      <c r="F108" s="484" t="s">
        <v>900</v>
      </c>
      <c r="G108" s="484" t="s">
        <v>671</v>
      </c>
      <c r="H108" s="484" t="s">
        <v>547</v>
      </c>
      <c r="I108" s="484">
        <v>35</v>
      </c>
      <c r="J108" s="485" t="s">
        <v>946</v>
      </c>
      <c r="K108" s="129">
        <v>84</v>
      </c>
      <c r="L108" s="66">
        <v>12</v>
      </c>
      <c r="M108" s="129">
        <v>70000</v>
      </c>
      <c r="N108" s="28">
        <f t="shared" si="7"/>
        <v>15</v>
      </c>
      <c r="O108" s="144" t="s">
        <v>885</v>
      </c>
      <c r="P108" s="167"/>
      <c r="Q108" s="131" t="s">
        <v>884</v>
      </c>
      <c r="R108" s="131" t="str">
        <f t="shared" si="8"/>
        <v>2x4-3-Lamp TrofferBC</v>
      </c>
      <c r="S108"/>
    </row>
    <row r="109" spans="1:21" ht="16.5" customHeight="1" thickBot="1" x14ac:dyDescent="0.3">
      <c r="A109" s="156" t="s">
        <v>1247</v>
      </c>
      <c r="B109" s="483" t="s">
        <v>5</v>
      </c>
      <c r="C109" s="483" t="s">
        <v>945</v>
      </c>
      <c r="D109" s="483" t="s">
        <v>675</v>
      </c>
      <c r="E109" s="483" t="s">
        <v>901</v>
      </c>
      <c r="F109" s="484" t="s">
        <v>902</v>
      </c>
      <c r="G109" s="484" t="s">
        <v>678</v>
      </c>
      <c r="H109" s="484" t="s">
        <v>547</v>
      </c>
      <c r="I109" s="484">
        <v>35</v>
      </c>
      <c r="J109" s="485" t="s">
        <v>946</v>
      </c>
      <c r="K109" s="129">
        <v>113</v>
      </c>
      <c r="L109" s="66">
        <v>12</v>
      </c>
      <c r="M109" s="129">
        <v>70000</v>
      </c>
      <c r="N109" s="28">
        <f t="shared" si="7"/>
        <v>15</v>
      </c>
      <c r="O109" s="144" t="s">
        <v>885</v>
      </c>
      <c r="P109" s="167"/>
      <c r="Q109" s="131" t="s">
        <v>884</v>
      </c>
      <c r="R109" s="131" t="str">
        <f t="shared" si="8"/>
        <v>2x4-4-Lamp TrofferBC</v>
      </c>
      <c r="S109"/>
    </row>
    <row r="110" spans="1:21" ht="16.5" customHeight="1" thickBot="1" x14ac:dyDescent="0.3">
      <c r="A110" s="156" t="s">
        <v>1247</v>
      </c>
      <c r="B110" s="483" t="s">
        <v>5</v>
      </c>
      <c r="C110" s="483" t="s">
        <v>945</v>
      </c>
      <c r="D110" s="483" t="s">
        <v>703</v>
      </c>
      <c r="E110" s="483" t="s">
        <v>905</v>
      </c>
      <c r="F110" s="484" t="s">
        <v>906</v>
      </c>
      <c r="G110" s="484" t="s">
        <v>706</v>
      </c>
      <c r="H110" s="484" t="s">
        <v>547</v>
      </c>
      <c r="I110" s="484">
        <v>25</v>
      </c>
      <c r="J110" s="485" t="s">
        <v>946</v>
      </c>
      <c r="K110" s="129">
        <v>70</v>
      </c>
      <c r="L110" s="66">
        <v>12</v>
      </c>
      <c r="M110" s="129">
        <v>70000</v>
      </c>
      <c r="N110" s="28">
        <f t="shared" si="7"/>
        <v>15</v>
      </c>
      <c r="O110" s="144" t="s">
        <v>904</v>
      </c>
      <c r="P110" s="167"/>
      <c r="Q110" s="131" t="s">
        <v>903</v>
      </c>
      <c r="R110" s="131" t="str">
        <f t="shared" si="8"/>
        <v>2x2 Troffer - 2 Lamp Fluorescent FixtureBD</v>
      </c>
      <c r="S110"/>
    </row>
    <row r="111" spans="1:21" ht="16.5" customHeight="1" thickBot="1" x14ac:dyDescent="0.3">
      <c r="A111" s="156" t="s">
        <v>1247</v>
      </c>
      <c r="B111" s="483" t="s">
        <v>5</v>
      </c>
      <c r="C111" s="483" t="s">
        <v>945</v>
      </c>
      <c r="D111" s="483" t="s">
        <v>660</v>
      </c>
      <c r="E111" s="483" t="s">
        <v>907</v>
      </c>
      <c r="F111" s="484" t="s">
        <v>908</v>
      </c>
      <c r="G111" s="484" t="s">
        <v>664</v>
      </c>
      <c r="H111" s="484" t="s">
        <v>547</v>
      </c>
      <c r="I111" s="484">
        <v>25</v>
      </c>
      <c r="J111" s="485" t="s">
        <v>946</v>
      </c>
      <c r="K111" s="129">
        <v>71</v>
      </c>
      <c r="L111" s="66">
        <v>12</v>
      </c>
      <c r="M111" s="129">
        <v>70000</v>
      </c>
      <c r="N111" s="28">
        <f t="shared" si="7"/>
        <v>15</v>
      </c>
      <c r="O111" s="144" t="s">
        <v>904</v>
      </c>
      <c r="P111" s="167"/>
      <c r="Q111" s="131" t="s">
        <v>903</v>
      </c>
      <c r="R111" s="131" t="str">
        <f t="shared" si="8"/>
        <v>2x4 Troffer - 2 Lamp Fluorescent FixtureBD</v>
      </c>
      <c r="S111"/>
    </row>
    <row r="112" spans="1:21" ht="16.5" customHeight="1" thickBot="1" x14ac:dyDescent="0.3">
      <c r="A112" s="156" t="s">
        <v>1247</v>
      </c>
      <c r="B112" s="483" t="s">
        <v>5</v>
      </c>
      <c r="C112" s="483" t="s">
        <v>945</v>
      </c>
      <c r="D112" s="483" t="s">
        <v>667</v>
      </c>
      <c r="E112" s="483" t="s">
        <v>909</v>
      </c>
      <c r="F112" s="484" t="s">
        <v>910</v>
      </c>
      <c r="G112" s="484" t="s">
        <v>671</v>
      </c>
      <c r="H112" s="484" t="s">
        <v>547</v>
      </c>
      <c r="I112" s="484">
        <v>30</v>
      </c>
      <c r="J112" s="485" t="s">
        <v>946</v>
      </c>
      <c r="K112" s="129">
        <v>84</v>
      </c>
      <c r="L112" s="66">
        <v>12</v>
      </c>
      <c r="M112" s="129">
        <v>70000</v>
      </c>
      <c r="N112" s="28">
        <f t="shared" si="7"/>
        <v>15</v>
      </c>
      <c r="O112" s="144" t="s">
        <v>904</v>
      </c>
      <c r="P112" s="167"/>
      <c r="Q112" s="131" t="s">
        <v>903</v>
      </c>
      <c r="R112" s="131" t="str">
        <f t="shared" si="8"/>
        <v>2x4 Troffer - 3 Lamp Fluorescent FixtureBD</v>
      </c>
      <c r="S112"/>
    </row>
    <row r="113" spans="1:21" ht="16.5" customHeight="1" thickBot="1" x14ac:dyDescent="0.3">
      <c r="A113" s="156" t="s">
        <v>1247</v>
      </c>
      <c r="B113" s="483" t="s">
        <v>5</v>
      </c>
      <c r="C113" s="483" t="s">
        <v>945</v>
      </c>
      <c r="D113" s="483" t="s">
        <v>674</v>
      </c>
      <c r="E113" s="483" t="s">
        <v>911</v>
      </c>
      <c r="F113" s="484" t="s">
        <v>912</v>
      </c>
      <c r="G113" s="484" t="s">
        <v>678</v>
      </c>
      <c r="H113" s="484" t="s">
        <v>547</v>
      </c>
      <c r="I113" s="484">
        <v>50</v>
      </c>
      <c r="J113" s="485" t="s">
        <v>946</v>
      </c>
      <c r="K113" s="129">
        <v>113</v>
      </c>
      <c r="L113" s="66">
        <v>12</v>
      </c>
      <c r="M113" s="129">
        <v>70000</v>
      </c>
      <c r="N113" s="28">
        <f t="shared" si="7"/>
        <v>15</v>
      </c>
      <c r="O113" s="144" t="s">
        <v>904</v>
      </c>
      <c r="P113" s="167"/>
      <c r="Q113" s="131" t="s">
        <v>903</v>
      </c>
      <c r="R113" s="131" t="str">
        <f t="shared" si="8"/>
        <v>2x4 Troffer - 4 Lamp Fluorescent FixtureBD</v>
      </c>
      <c r="S113"/>
    </row>
    <row r="114" spans="1:21" ht="16.5" customHeight="1" thickBot="1" x14ac:dyDescent="0.3">
      <c r="A114" s="156" t="s">
        <v>1247</v>
      </c>
      <c r="B114" s="483" t="s">
        <v>5</v>
      </c>
      <c r="C114" s="483" t="s">
        <v>945</v>
      </c>
      <c r="D114" s="483" t="s">
        <v>890</v>
      </c>
      <c r="E114" s="483" t="s">
        <v>915</v>
      </c>
      <c r="F114" s="484" t="s">
        <v>916</v>
      </c>
      <c r="G114" s="484" t="s">
        <v>748</v>
      </c>
      <c r="H114" s="484" t="s">
        <v>547</v>
      </c>
      <c r="I114" s="484">
        <v>50</v>
      </c>
      <c r="J114" s="485" t="s">
        <v>946</v>
      </c>
      <c r="K114" s="129">
        <v>117</v>
      </c>
      <c r="L114" s="66">
        <v>12</v>
      </c>
      <c r="M114" s="129">
        <v>70000</v>
      </c>
      <c r="N114" s="28">
        <f t="shared" si="7"/>
        <v>15</v>
      </c>
      <c r="O114" s="144" t="s">
        <v>914</v>
      </c>
      <c r="P114" s="167"/>
      <c r="Q114" s="131" t="s">
        <v>913</v>
      </c>
      <c r="R114" s="131" t="str">
        <f t="shared" si="8"/>
        <v>T5 HighBay - 2 Lamp Fluorescent FixtureBE</v>
      </c>
      <c r="S114"/>
    </row>
    <row r="115" spans="1:21" ht="16.5" customHeight="1" thickBot="1" x14ac:dyDescent="0.3">
      <c r="A115" s="156" t="s">
        <v>1247</v>
      </c>
      <c r="B115" s="483" t="s">
        <v>5</v>
      </c>
      <c r="C115" s="483" t="s">
        <v>945</v>
      </c>
      <c r="D115" s="483" t="s">
        <v>752</v>
      </c>
      <c r="E115" s="483" t="s">
        <v>917</v>
      </c>
      <c r="F115" s="484" t="s">
        <v>918</v>
      </c>
      <c r="G115" s="484" t="s">
        <v>755</v>
      </c>
      <c r="H115" s="484" t="s">
        <v>547</v>
      </c>
      <c r="I115" s="484">
        <v>60</v>
      </c>
      <c r="J115" s="485" t="s">
        <v>946</v>
      </c>
      <c r="K115" s="129">
        <v>179</v>
      </c>
      <c r="L115" s="66">
        <v>12</v>
      </c>
      <c r="M115" s="129">
        <v>70000</v>
      </c>
      <c r="N115" s="28">
        <f t="shared" si="7"/>
        <v>15</v>
      </c>
      <c r="O115" s="144" t="s">
        <v>914</v>
      </c>
      <c r="P115" s="167"/>
      <c r="Q115" s="131" t="s">
        <v>913</v>
      </c>
      <c r="R115" s="131" t="str">
        <f t="shared" si="8"/>
        <v>T5 HighBay - 3 Lamp Fluorescent FixtureBE</v>
      </c>
      <c r="S115"/>
      <c r="T115" s="145"/>
      <c r="U115" s="145"/>
    </row>
    <row r="116" spans="1:21" ht="16.5" customHeight="1" thickBot="1" x14ac:dyDescent="0.3">
      <c r="A116" s="156" t="s">
        <v>1247</v>
      </c>
      <c r="B116" s="483" t="s">
        <v>5</v>
      </c>
      <c r="C116" s="483" t="s">
        <v>945</v>
      </c>
      <c r="D116" s="483" t="s">
        <v>155</v>
      </c>
      <c r="E116" s="483" t="s">
        <v>919</v>
      </c>
      <c r="F116" s="484" t="s">
        <v>920</v>
      </c>
      <c r="G116" s="484" t="s">
        <v>761</v>
      </c>
      <c r="H116" s="484" t="s">
        <v>547</v>
      </c>
      <c r="I116" s="484">
        <v>70</v>
      </c>
      <c r="J116" s="485" t="s">
        <v>946</v>
      </c>
      <c r="K116" s="129">
        <v>234</v>
      </c>
      <c r="L116" s="66">
        <v>12</v>
      </c>
      <c r="M116" s="129">
        <v>70000</v>
      </c>
      <c r="N116" s="28">
        <f t="shared" si="7"/>
        <v>15</v>
      </c>
      <c r="O116" s="144" t="s">
        <v>914</v>
      </c>
      <c r="P116" s="167"/>
      <c r="Q116" s="131" t="s">
        <v>913</v>
      </c>
      <c r="R116" s="131" t="str">
        <f t="shared" si="8"/>
        <v>T5 HighBay - 4 Lamp Fluorescent FixtureBE</v>
      </c>
      <c r="S116"/>
      <c r="T116" s="145"/>
      <c r="U116" s="145"/>
    </row>
    <row r="117" spans="1:21" ht="16.5" customHeight="1" thickBot="1" x14ac:dyDescent="0.3">
      <c r="A117" s="156" t="s">
        <v>1247</v>
      </c>
      <c r="B117" s="483" t="s">
        <v>5</v>
      </c>
      <c r="C117" s="483" t="s">
        <v>945</v>
      </c>
      <c r="D117" s="483" t="s">
        <v>764</v>
      </c>
      <c r="E117" s="483" t="s">
        <v>921</v>
      </c>
      <c r="F117" s="484" t="s">
        <v>922</v>
      </c>
      <c r="G117" s="484" t="s">
        <v>767</v>
      </c>
      <c r="H117" s="484" t="s">
        <v>547</v>
      </c>
      <c r="I117" s="484">
        <v>25</v>
      </c>
      <c r="J117" s="485" t="s">
        <v>946</v>
      </c>
      <c r="K117" s="129">
        <v>152</v>
      </c>
      <c r="L117" s="66">
        <v>12</v>
      </c>
      <c r="M117" s="129">
        <v>70000</v>
      </c>
      <c r="N117" s="28">
        <f t="shared" si="7"/>
        <v>15</v>
      </c>
      <c r="O117" s="144" t="s">
        <v>914</v>
      </c>
      <c r="P117" s="167"/>
      <c r="Q117" s="131" t="s">
        <v>913</v>
      </c>
      <c r="R117" s="131" t="str">
        <f t="shared" si="8"/>
        <v>T8 HighBay - 4 Lamp Fluorescent FixtureBE</v>
      </c>
      <c r="S117"/>
      <c r="T117" s="145"/>
      <c r="U117" s="145"/>
    </row>
    <row r="118" spans="1:21" ht="16.5" customHeight="1" thickBot="1" x14ac:dyDescent="0.3">
      <c r="A118" s="156" t="s">
        <v>1247</v>
      </c>
      <c r="B118" s="483" t="s">
        <v>5</v>
      </c>
      <c r="C118" s="483" t="s">
        <v>945</v>
      </c>
      <c r="D118" s="483" t="s">
        <v>769</v>
      </c>
      <c r="E118" s="483" t="s">
        <v>923</v>
      </c>
      <c r="F118" s="484" t="s">
        <v>924</v>
      </c>
      <c r="G118" s="484" t="s">
        <v>772</v>
      </c>
      <c r="H118" s="484" t="s">
        <v>547</v>
      </c>
      <c r="I118" s="484">
        <v>30</v>
      </c>
      <c r="J118" s="485" t="s">
        <v>946</v>
      </c>
      <c r="K118" s="129">
        <v>226</v>
      </c>
      <c r="L118" s="66">
        <v>12</v>
      </c>
      <c r="M118" s="129">
        <v>70000</v>
      </c>
      <c r="N118" s="28">
        <f t="shared" si="7"/>
        <v>15</v>
      </c>
      <c r="O118" s="144" t="s">
        <v>914</v>
      </c>
      <c r="P118" s="167"/>
      <c r="Q118" s="131" t="s">
        <v>913</v>
      </c>
      <c r="R118" s="131" t="str">
        <f t="shared" si="8"/>
        <v>T8 HighBay - 6 Lamp Fluorescent FixtureBE</v>
      </c>
      <c r="S118"/>
      <c r="T118" s="145"/>
      <c r="U118" s="145"/>
    </row>
    <row r="119" spans="1:21" ht="16.5" customHeight="1" thickBot="1" x14ac:dyDescent="0.3">
      <c r="A119" s="156" t="s">
        <v>1247</v>
      </c>
      <c r="B119" s="483" t="s">
        <v>5</v>
      </c>
      <c r="C119" s="483" t="s">
        <v>945</v>
      </c>
      <c r="D119" s="483" t="s">
        <v>774</v>
      </c>
      <c r="E119" s="483" t="s">
        <v>925</v>
      </c>
      <c r="F119" s="484" t="s">
        <v>926</v>
      </c>
      <c r="G119" s="484" t="s">
        <v>777</v>
      </c>
      <c r="H119" s="484" t="s">
        <v>547</v>
      </c>
      <c r="I119" s="484">
        <v>40</v>
      </c>
      <c r="J119" s="485" t="s">
        <v>946</v>
      </c>
      <c r="K119" s="129">
        <v>304</v>
      </c>
      <c r="L119" s="66">
        <v>12</v>
      </c>
      <c r="M119" s="129">
        <v>70000</v>
      </c>
      <c r="N119" s="28">
        <f t="shared" si="7"/>
        <v>15</v>
      </c>
      <c r="O119" s="144" t="s">
        <v>914</v>
      </c>
      <c r="P119" s="167"/>
      <c r="Q119" s="131" t="s">
        <v>913</v>
      </c>
      <c r="R119" s="131" t="str">
        <f t="shared" si="8"/>
        <v>T8 HighBay - 8 Lamp Fluorescent FixtureBE</v>
      </c>
      <c r="S119"/>
      <c r="T119" s="145"/>
      <c r="U119" s="145"/>
    </row>
    <row r="120" spans="1:21" ht="16.5" customHeight="1" thickBot="1" x14ac:dyDescent="0.3">
      <c r="A120" s="156" t="s">
        <v>1247</v>
      </c>
      <c r="B120" s="483" t="s">
        <v>5</v>
      </c>
      <c r="C120" s="483" t="s">
        <v>945</v>
      </c>
      <c r="D120" s="483" t="s">
        <v>587</v>
      </c>
      <c r="E120" s="483" t="s">
        <v>929</v>
      </c>
      <c r="F120" s="484" t="s">
        <v>930</v>
      </c>
      <c r="G120" s="484" t="s">
        <v>590</v>
      </c>
      <c r="H120" s="484" t="s">
        <v>547</v>
      </c>
      <c r="I120" s="484">
        <v>10</v>
      </c>
      <c r="J120" s="485" t="s">
        <v>946</v>
      </c>
      <c r="K120" s="129">
        <v>17</v>
      </c>
      <c r="L120" s="66">
        <v>12</v>
      </c>
      <c r="M120" s="129">
        <v>70000</v>
      </c>
      <c r="N120" s="28">
        <f t="shared" si="7"/>
        <v>15</v>
      </c>
      <c r="O120" s="144" t="s">
        <v>928</v>
      </c>
      <c r="P120" s="167"/>
      <c r="Q120" s="131" t="s">
        <v>927</v>
      </c>
      <c r="R120" s="131" t="str">
        <f t="shared" si="8"/>
        <v>2FT 1-Lamp Fluorescent FixtureBF</v>
      </c>
      <c r="S120"/>
      <c r="T120" s="145"/>
      <c r="U120" s="145"/>
    </row>
    <row r="121" spans="1:21" ht="16.5" customHeight="1" thickBot="1" x14ac:dyDescent="0.3">
      <c r="A121" s="156" t="s">
        <v>1247</v>
      </c>
      <c r="B121" s="483" t="s">
        <v>5</v>
      </c>
      <c r="C121" s="483" t="s">
        <v>945</v>
      </c>
      <c r="D121" s="483" t="s">
        <v>596</v>
      </c>
      <c r="E121" s="483" t="s">
        <v>931</v>
      </c>
      <c r="F121" s="484" t="s">
        <v>932</v>
      </c>
      <c r="G121" s="484" t="s">
        <v>599</v>
      </c>
      <c r="H121" s="484" t="s">
        <v>547</v>
      </c>
      <c r="I121" s="484">
        <v>15</v>
      </c>
      <c r="J121" s="485" t="s">
        <v>946</v>
      </c>
      <c r="K121" s="129">
        <v>36</v>
      </c>
      <c r="L121" s="66">
        <v>12</v>
      </c>
      <c r="M121" s="129">
        <v>70000</v>
      </c>
      <c r="N121" s="28">
        <f t="shared" si="7"/>
        <v>15</v>
      </c>
      <c r="O121" s="144" t="s">
        <v>928</v>
      </c>
      <c r="P121" s="167"/>
      <c r="Q121" s="131" t="s">
        <v>927</v>
      </c>
      <c r="R121" s="131" t="str">
        <f t="shared" si="8"/>
        <v>2FT 2-Lamp Fluorescent FixtureBF</v>
      </c>
      <c r="S121"/>
      <c r="T121" s="145"/>
      <c r="U121" s="145"/>
    </row>
    <row r="122" spans="1:21" ht="16.5" customHeight="1" thickBot="1" x14ac:dyDescent="0.3">
      <c r="A122" s="156" t="s">
        <v>1247</v>
      </c>
      <c r="B122" s="483" t="s">
        <v>5</v>
      </c>
      <c r="C122" s="483" t="s">
        <v>945</v>
      </c>
      <c r="D122" s="483" t="s">
        <v>603</v>
      </c>
      <c r="E122" s="483" t="s">
        <v>933</v>
      </c>
      <c r="F122" s="484" t="s">
        <v>934</v>
      </c>
      <c r="G122" s="484" t="s">
        <v>606</v>
      </c>
      <c r="H122" s="484" t="s">
        <v>547</v>
      </c>
      <c r="I122" s="484">
        <v>20</v>
      </c>
      <c r="J122" s="485" t="s">
        <v>946</v>
      </c>
      <c r="K122" s="129">
        <v>29.5</v>
      </c>
      <c r="L122" s="66">
        <v>12</v>
      </c>
      <c r="M122" s="129">
        <v>70000</v>
      </c>
      <c r="N122" s="28">
        <f t="shared" si="7"/>
        <v>15</v>
      </c>
      <c r="O122" s="144" t="s">
        <v>928</v>
      </c>
      <c r="P122" s="167"/>
      <c r="Q122" s="131" t="s">
        <v>927</v>
      </c>
      <c r="R122" s="131" t="str">
        <f t="shared" si="8"/>
        <v>4FT 1-Lamp Fluorescent FixtureBF</v>
      </c>
      <c r="S122"/>
      <c r="T122" s="145"/>
      <c r="U122" s="145"/>
    </row>
    <row r="123" spans="1:21" ht="16.5" customHeight="1" thickBot="1" x14ac:dyDescent="0.3">
      <c r="A123" s="156" t="s">
        <v>1247</v>
      </c>
      <c r="B123" s="483" t="s">
        <v>5</v>
      </c>
      <c r="C123" s="483" t="s">
        <v>945</v>
      </c>
      <c r="D123" s="483" t="s">
        <v>609</v>
      </c>
      <c r="E123" s="483" t="s">
        <v>935</v>
      </c>
      <c r="F123" s="484" t="s">
        <v>936</v>
      </c>
      <c r="G123" s="484" t="s">
        <v>612</v>
      </c>
      <c r="H123" s="484" t="s">
        <v>547</v>
      </c>
      <c r="I123" s="484">
        <v>30</v>
      </c>
      <c r="J123" s="485" t="s">
        <v>946</v>
      </c>
      <c r="K123" s="129">
        <v>57.9</v>
      </c>
      <c r="L123" s="66">
        <v>12</v>
      </c>
      <c r="M123" s="129">
        <v>70000</v>
      </c>
      <c r="N123" s="28">
        <f t="shared" si="7"/>
        <v>15</v>
      </c>
      <c r="O123" s="144" t="s">
        <v>928</v>
      </c>
      <c r="P123" s="167"/>
      <c r="Q123" s="131" t="s">
        <v>927</v>
      </c>
      <c r="R123" s="131" t="str">
        <f t="shared" si="8"/>
        <v>4FT 2-Lamp Fluorescent FixtureBF</v>
      </c>
      <c r="S123"/>
      <c r="T123" s="145"/>
      <c r="U123" s="145"/>
    </row>
    <row r="124" spans="1:21" ht="16.5" customHeight="1" thickBot="1" x14ac:dyDescent="0.3">
      <c r="A124" s="156" t="s">
        <v>1247</v>
      </c>
      <c r="B124" s="483" t="s">
        <v>5</v>
      </c>
      <c r="C124" s="483" t="s">
        <v>945</v>
      </c>
      <c r="D124" s="487" t="s">
        <v>812</v>
      </c>
      <c r="E124" s="488" t="s">
        <v>937</v>
      </c>
      <c r="F124" s="488" t="s">
        <v>938</v>
      </c>
      <c r="G124" s="484" t="s">
        <v>627</v>
      </c>
      <c r="H124" s="484" t="s">
        <v>547</v>
      </c>
      <c r="I124" s="484">
        <v>60</v>
      </c>
      <c r="J124" s="485" t="s">
        <v>946</v>
      </c>
      <c r="K124" s="129">
        <v>136</v>
      </c>
      <c r="L124" s="66">
        <v>12</v>
      </c>
      <c r="M124" s="129">
        <v>70000</v>
      </c>
      <c r="N124" s="28">
        <f t="shared" ref="N124:N127" si="9">IF(M124=0,L124*1.25,IF(M124&lt;L124,M124*1.25,L124*1.25))</f>
        <v>15</v>
      </c>
      <c r="O124" s="144" t="s">
        <v>928</v>
      </c>
      <c r="P124" s="167"/>
      <c r="Q124" s="131" t="s">
        <v>927</v>
      </c>
      <c r="R124" s="131" t="str">
        <f t="shared" si="8"/>
        <v>8FT 2-Lamp Fluorescent Fixture (2x4ft Replacement)BF</v>
      </c>
      <c r="S124"/>
      <c r="T124" s="145"/>
      <c r="U124" s="145"/>
    </row>
    <row r="125" spans="1:21" ht="16.5" customHeight="1" thickBot="1" x14ac:dyDescent="0.3">
      <c r="A125" s="156" t="s">
        <v>1247</v>
      </c>
      <c r="B125" s="483" t="s">
        <v>5</v>
      </c>
      <c r="C125" s="483" t="s">
        <v>945</v>
      </c>
      <c r="D125" s="487" t="s">
        <v>819</v>
      </c>
      <c r="E125" s="488" t="s">
        <v>939</v>
      </c>
      <c r="F125" s="488" t="s">
        <v>940</v>
      </c>
      <c r="G125" s="484" t="s">
        <v>619</v>
      </c>
      <c r="H125" s="484" t="s">
        <v>547</v>
      </c>
      <c r="I125" s="484">
        <v>40</v>
      </c>
      <c r="J125" s="485" t="s">
        <v>946</v>
      </c>
      <c r="K125" s="129">
        <v>68</v>
      </c>
      <c r="L125" s="66">
        <v>12</v>
      </c>
      <c r="M125" s="129">
        <v>70000</v>
      </c>
      <c r="N125" s="28">
        <f t="shared" si="9"/>
        <v>15</v>
      </c>
      <c r="O125" s="144" t="s">
        <v>928</v>
      </c>
      <c r="P125" s="167"/>
      <c r="Q125" s="131" t="s">
        <v>927</v>
      </c>
      <c r="R125" s="131" t="str">
        <f t="shared" si="8"/>
        <v>8FT 1-Lamp Fluorescent Fixture (2x4ft Replacement)BF</v>
      </c>
      <c r="S125"/>
      <c r="T125" s="145"/>
      <c r="U125" s="145"/>
    </row>
    <row r="126" spans="1:21" ht="16.5" customHeight="1" thickBot="1" x14ac:dyDescent="0.3">
      <c r="A126" s="156" t="s">
        <v>1247</v>
      </c>
      <c r="B126" s="483" t="s">
        <v>5</v>
      </c>
      <c r="C126" s="483" t="s">
        <v>945</v>
      </c>
      <c r="D126" s="487" t="s">
        <v>823</v>
      </c>
      <c r="E126" s="488" t="s">
        <v>941</v>
      </c>
      <c r="F126" s="488" t="s">
        <v>942</v>
      </c>
      <c r="G126" s="484" t="s">
        <v>627</v>
      </c>
      <c r="H126" s="484" t="s">
        <v>547</v>
      </c>
      <c r="I126" s="484">
        <v>30</v>
      </c>
      <c r="J126" s="485" t="s">
        <v>946</v>
      </c>
      <c r="K126" s="129">
        <v>136</v>
      </c>
      <c r="L126" s="66">
        <v>12</v>
      </c>
      <c r="M126" s="129">
        <v>70000</v>
      </c>
      <c r="N126" s="28">
        <f t="shared" si="9"/>
        <v>15</v>
      </c>
      <c r="O126" s="144" t="s">
        <v>928</v>
      </c>
      <c r="P126" s="167"/>
      <c r="Q126" s="131" t="s">
        <v>927</v>
      </c>
      <c r="R126" s="131" t="str">
        <f t="shared" si="8"/>
        <v>8FT 2-Lamp Fluorescent Fixture (1x4ft Replacement)BF</v>
      </c>
      <c r="S126"/>
      <c r="T126" s="145"/>
      <c r="U126" s="145"/>
    </row>
    <row r="127" spans="1:21" ht="16.5" customHeight="1" thickBot="1" x14ac:dyDescent="0.3">
      <c r="A127" s="156" t="s">
        <v>1247</v>
      </c>
      <c r="B127" s="483" t="s">
        <v>5</v>
      </c>
      <c r="C127" s="483" t="s">
        <v>945</v>
      </c>
      <c r="D127" s="487" t="s">
        <v>807</v>
      </c>
      <c r="E127" s="488" t="s">
        <v>943</v>
      </c>
      <c r="F127" s="488" t="s">
        <v>944</v>
      </c>
      <c r="G127" s="484" t="s">
        <v>619</v>
      </c>
      <c r="H127" s="484" t="s">
        <v>547</v>
      </c>
      <c r="I127" s="484">
        <v>20</v>
      </c>
      <c r="J127" s="485" t="s">
        <v>946</v>
      </c>
      <c r="K127" s="129">
        <v>68</v>
      </c>
      <c r="L127" s="66">
        <v>12</v>
      </c>
      <c r="M127" s="129">
        <v>70000</v>
      </c>
      <c r="N127" s="28">
        <f t="shared" si="9"/>
        <v>15</v>
      </c>
      <c r="O127" s="144" t="s">
        <v>928</v>
      </c>
      <c r="P127" s="167"/>
      <c r="Q127" s="131" t="s">
        <v>927</v>
      </c>
      <c r="R127" s="131" t="str">
        <f t="shared" si="8"/>
        <v>8FT 1-Lamp Fluorescent Fixture (1x4ft Replacement)BF</v>
      </c>
      <c r="S127"/>
      <c r="T127" s="145"/>
      <c r="U127" s="145"/>
    </row>
    <row r="128" spans="1:21" ht="16.5" customHeight="1" thickBot="1" x14ac:dyDescent="0.3">
      <c r="A128" s="156" t="s">
        <v>1247</v>
      </c>
      <c r="B128" s="483" t="s">
        <v>5</v>
      </c>
      <c r="C128" s="483" t="s">
        <v>945</v>
      </c>
      <c r="D128" s="483" t="s">
        <v>616</v>
      </c>
      <c r="E128" s="483" t="s">
        <v>947</v>
      </c>
      <c r="F128" s="484" t="s">
        <v>948</v>
      </c>
      <c r="G128" s="484" t="s">
        <v>619</v>
      </c>
      <c r="H128" s="484" t="s">
        <v>547</v>
      </c>
      <c r="I128" s="484">
        <v>40</v>
      </c>
      <c r="J128" s="485" t="s">
        <v>946</v>
      </c>
      <c r="K128" s="129">
        <v>68</v>
      </c>
      <c r="L128" s="66">
        <v>12</v>
      </c>
      <c r="M128" s="129">
        <v>70000</v>
      </c>
      <c r="N128" s="28">
        <f t="shared" si="7"/>
        <v>15</v>
      </c>
      <c r="O128" s="144" t="s">
        <v>928</v>
      </c>
      <c r="P128" s="167"/>
      <c r="Q128" s="131" t="s">
        <v>927</v>
      </c>
      <c r="R128" s="131" t="str">
        <f t="shared" si="8"/>
        <v>8FT 1-Lamp Fluorescent FixtureBF</v>
      </c>
      <c r="S128"/>
      <c r="T128" s="145"/>
      <c r="U128" s="145"/>
    </row>
    <row r="129" spans="1:21" ht="16.5" customHeight="1" thickBot="1" x14ac:dyDescent="0.3">
      <c r="A129" s="156" t="s">
        <v>1247</v>
      </c>
      <c r="B129" s="483" t="s">
        <v>5</v>
      </c>
      <c r="C129" s="483" t="s">
        <v>945</v>
      </c>
      <c r="D129" s="483" t="s">
        <v>624</v>
      </c>
      <c r="E129" s="483" t="s">
        <v>949</v>
      </c>
      <c r="F129" s="484" t="s">
        <v>950</v>
      </c>
      <c r="G129" s="484" t="s">
        <v>627</v>
      </c>
      <c r="H129" s="484" t="s">
        <v>547</v>
      </c>
      <c r="I129" s="484">
        <v>60</v>
      </c>
      <c r="J129" s="485" t="s">
        <v>946</v>
      </c>
      <c r="K129" s="129">
        <v>136</v>
      </c>
      <c r="L129" s="66">
        <v>12</v>
      </c>
      <c r="M129" s="129">
        <v>70000</v>
      </c>
      <c r="N129" s="28">
        <f t="shared" si="7"/>
        <v>15</v>
      </c>
      <c r="O129" s="144" t="s">
        <v>928</v>
      </c>
      <c r="P129" s="167"/>
      <c r="Q129" s="131" t="s">
        <v>927</v>
      </c>
      <c r="R129" s="131" t="str">
        <f t="shared" si="8"/>
        <v>8FT 2-Lamp Fluorescent FixtureBF</v>
      </c>
      <c r="S129"/>
      <c r="T129" s="145"/>
      <c r="U129" s="145"/>
    </row>
    <row r="130" spans="1:21" ht="16.5" customHeight="1" thickBot="1" x14ac:dyDescent="0.3">
      <c r="A130" s="156" t="s">
        <v>1247</v>
      </c>
      <c r="B130" s="483" t="s">
        <v>5</v>
      </c>
      <c r="C130" s="483" t="s">
        <v>153</v>
      </c>
      <c r="D130" s="483" t="s">
        <v>952</v>
      </c>
      <c r="E130" s="483" t="s">
        <v>954</v>
      </c>
      <c r="F130" s="484" t="s">
        <v>955</v>
      </c>
      <c r="G130" s="484" t="s">
        <v>956</v>
      </c>
      <c r="H130" s="484" t="s">
        <v>547</v>
      </c>
      <c r="I130" s="484">
        <v>20</v>
      </c>
      <c r="J130" s="485" t="s">
        <v>946</v>
      </c>
      <c r="K130" s="129">
        <v>11</v>
      </c>
      <c r="L130" s="66">
        <v>12</v>
      </c>
      <c r="M130" s="129">
        <v>70000</v>
      </c>
      <c r="N130" s="28">
        <f t="shared" si="7"/>
        <v>15</v>
      </c>
      <c r="O130" s="144" t="s">
        <v>953</v>
      </c>
      <c r="P130" s="167"/>
      <c r="Q130" s="131" t="s">
        <v>951</v>
      </c>
      <c r="R130" s="131" t="str">
        <f t="shared" si="8"/>
        <v>Incandescent or CFL Exit SignFIRE</v>
      </c>
      <c r="S130"/>
      <c r="T130" s="145"/>
      <c r="U130" s="145"/>
    </row>
    <row r="131" spans="1:21" ht="16.5" customHeight="1" thickBot="1" x14ac:dyDescent="0.3">
      <c r="A131" s="156" t="s">
        <v>1247</v>
      </c>
      <c r="B131" s="494" t="s">
        <v>19</v>
      </c>
      <c r="C131" s="495"/>
      <c r="D131" s="495"/>
      <c r="E131" s="498" t="s">
        <v>297</v>
      </c>
      <c r="F131" s="500" t="s">
        <v>298</v>
      </c>
      <c r="G131" s="500"/>
      <c r="H131" s="500" t="s">
        <v>547</v>
      </c>
      <c r="I131" s="500">
        <v>0.25</v>
      </c>
      <c r="J131" s="501" t="s">
        <v>594</v>
      </c>
      <c r="K131" s="145"/>
      <c r="L131" s="217"/>
      <c r="M131" s="217"/>
      <c r="N131" s="28">
        <f t="shared" ref="N131:N140" si="10">IF(M131=0,L131*1.25,IF(M131&lt;L131,M131*1.25,L131*1.25))</f>
        <v>0</v>
      </c>
      <c r="O131" s="146"/>
      <c r="P131" s="147"/>
      <c r="Q131" s="131" t="str">
        <f>IFERROR(INDEX(Table1[DLC Category],MATCH('Measure&amp;Incentive Picklist'!O131,Table1[Legend],0)),"")</f>
        <v/>
      </c>
      <c r="R131" s="131"/>
      <c r="S131" s="145"/>
      <c r="T131" s="145"/>
      <c r="U131" s="145"/>
    </row>
    <row r="132" spans="1:21" ht="60" x14ac:dyDescent="0.25">
      <c r="A132" s="556" t="s">
        <v>1247</v>
      </c>
      <c r="B132" s="559" t="s">
        <v>957</v>
      </c>
      <c r="C132" s="497" t="s">
        <v>352</v>
      </c>
      <c r="D132" s="497" t="s">
        <v>958</v>
      </c>
      <c r="E132" s="507" t="s">
        <v>284</v>
      </c>
      <c r="F132" s="503" t="s">
        <v>959</v>
      </c>
      <c r="G132" s="504" t="s">
        <v>960</v>
      </c>
      <c r="H132" s="505" t="s">
        <v>547</v>
      </c>
      <c r="I132" s="506">
        <v>20</v>
      </c>
      <c r="J132" s="505" t="s">
        <v>762</v>
      </c>
      <c r="K132" s="145"/>
      <c r="L132" s="217">
        <v>6</v>
      </c>
      <c r="M132" s="217">
        <v>0</v>
      </c>
      <c r="N132" s="28">
        <f t="shared" si="10"/>
        <v>7.5</v>
      </c>
      <c r="O132" s="371"/>
      <c r="P132" s="191"/>
      <c r="Q132" s="131" t="str">
        <f>IFERROR(INDEX(Table1[DLC Category],MATCH('Measure&amp;Incentive Picklist'!O132,Table1[Legend],0)),"")</f>
        <v/>
      </c>
      <c r="R132" s="131"/>
      <c r="S132" s="145"/>
      <c r="T132" s="145"/>
      <c r="U132" s="145"/>
    </row>
    <row r="133" spans="1:21" x14ac:dyDescent="0.25">
      <c r="A133" s="557"/>
      <c r="B133" s="559"/>
      <c r="C133" s="497" t="s">
        <v>364</v>
      </c>
      <c r="D133" s="497" t="s">
        <v>961</v>
      </c>
      <c r="E133" s="507" t="s">
        <v>284</v>
      </c>
      <c r="F133" s="503" t="s">
        <v>959</v>
      </c>
      <c r="G133" s="505" t="s">
        <v>963</v>
      </c>
      <c r="H133" s="505" t="s">
        <v>547</v>
      </c>
      <c r="I133" s="506">
        <v>20</v>
      </c>
      <c r="J133" s="503" t="s">
        <v>762</v>
      </c>
      <c r="K133" s="145"/>
      <c r="L133" s="217">
        <v>6</v>
      </c>
      <c r="M133" s="217">
        <v>0</v>
      </c>
      <c r="N133" s="28">
        <f t="shared" si="10"/>
        <v>7.5</v>
      </c>
      <c r="O133" s="371"/>
      <c r="P133" s="191"/>
      <c r="Q133" s="131" t="str">
        <f>IFERROR(INDEX(Table1[DLC Category],MATCH('Measure&amp;Incentive Picklist'!O133,Table1[Legend],0)),"")</f>
        <v/>
      </c>
      <c r="R133" s="131"/>
      <c r="S133" s="145"/>
      <c r="T133" s="145"/>
      <c r="U133" s="145"/>
    </row>
    <row r="134" spans="1:21" x14ac:dyDescent="0.25">
      <c r="A134" s="557"/>
      <c r="B134" s="559"/>
      <c r="C134" s="497" t="s">
        <v>352</v>
      </c>
      <c r="D134" s="497" t="s">
        <v>964</v>
      </c>
      <c r="E134" s="507" t="s">
        <v>284</v>
      </c>
      <c r="F134" s="503" t="s">
        <v>959</v>
      </c>
      <c r="G134" s="505" t="s">
        <v>965</v>
      </c>
      <c r="H134" s="505" t="s">
        <v>547</v>
      </c>
      <c r="I134" s="506">
        <v>20</v>
      </c>
      <c r="J134" s="503" t="s">
        <v>762</v>
      </c>
      <c r="K134" s="145"/>
      <c r="L134" s="217">
        <v>6</v>
      </c>
      <c r="M134" s="217">
        <v>0</v>
      </c>
      <c r="N134" s="28">
        <f t="shared" si="10"/>
        <v>7.5</v>
      </c>
      <c r="O134" s="371"/>
      <c r="P134" s="191"/>
      <c r="Q134" s="131" t="str">
        <f>IFERROR(INDEX(Table1[DLC Category],MATCH('Measure&amp;Incentive Picklist'!O134,Table1[Legend],0)),"")</f>
        <v/>
      </c>
      <c r="R134" s="131"/>
      <c r="S134" s="145"/>
    </row>
    <row r="135" spans="1:21" ht="15.75" thickBot="1" x14ac:dyDescent="0.3">
      <c r="A135" s="558"/>
      <c r="B135" s="559"/>
      <c r="C135" s="497" t="s">
        <v>364</v>
      </c>
      <c r="D135" s="497" t="s">
        <v>966</v>
      </c>
      <c r="E135" s="507" t="s">
        <v>284</v>
      </c>
      <c r="F135" s="503" t="s">
        <v>959</v>
      </c>
      <c r="G135" s="505" t="s">
        <v>967</v>
      </c>
      <c r="H135" s="505" t="s">
        <v>547</v>
      </c>
      <c r="I135" s="506">
        <v>20</v>
      </c>
      <c r="J135" s="503" t="s">
        <v>762</v>
      </c>
      <c r="K135" s="145"/>
      <c r="L135" s="217">
        <v>6</v>
      </c>
      <c r="M135" s="217">
        <v>0</v>
      </c>
      <c r="N135" s="28">
        <f t="shared" si="10"/>
        <v>7.5</v>
      </c>
      <c r="O135" s="371"/>
      <c r="P135" s="191"/>
      <c r="Q135" s="131" t="str">
        <f>IFERROR(INDEX(Table1[DLC Category],MATCH('Measure&amp;Incentive Picklist'!O135,Table1[Legend],0)),"")</f>
        <v/>
      </c>
      <c r="R135" s="131"/>
      <c r="S135" s="145"/>
    </row>
    <row r="136" spans="1:21" ht="60" x14ac:dyDescent="0.25">
      <c r="A136" s="556" t="s">
        <v>1247</v>
      </c>
      <c r="B136" s="559" t="s">
        <v>957</v>
      </c>
      <c r="C136" s="497" t="s">
        <v>352</v>
      </c>
      <c r="D136" s="497" t="s">
        <v>958</v>
      </c>
      <c r="E136" s="507" t="s">
        <v>962</v>
      </c>
      <c r="F136" s="503" t="s">
        <v>968</v>
      </c>
      <c r="G136" s="504" t="s">
        <v>960</v>
      </c>
      <c r="H136" s="505" t="s">
        <v>547</v>
      </c>
      <c r="I136" s="506">
        <v>25</v>
      </c>
      <c r="J136" s="503" t="s">
        <v>762</v>
      </c>
      <c r="K136" s="145"/>
      <c r="L136" s="217">
        <v>6</v>
      </c>
      <c r="M136" s="217">
        <v>0</v>
      </c>
      <c r="N136" s="28">
        <f t="shared" si="10"/>
        <v>7.5</v>
      </c>
      <c r="O136" s="371"/>
      <c r="P136" s="191"/>
      <c r="Q136" s="131" t="str">
        <f>IFERROR(INDEX(Table1[DLC Category],MATCH('Measure&amp;Incentive Picklist'!O136,Table1[Legend],0)),"")</f>
        <v/>
      </c>
      <c r="R136" s="131"/>
      <c r="S136" s="145"/>
    </row>
    <row r="137" spans="1:21" x14ac:dyDescent="0.25">
      <c r="A137" s="557"/>
      <c r="B137" s="559"/>
      <c r="C137" s="497" t="s">
        <v>364</v>
      </c>
      <c r="D137" s="497" t="s">
        <v>961</v>
      </c>
      <c r="E137" s="507" t="s">
        <v>962</v>
      </c>
      <c r="F137" s="503" t="s">
        <v>968</v>
      </c>
      <c r="G137" s="505" t="s">
        <v>963</v>
      </c>
      <c r="H137" s="505" t="s">
        <v>547</v>
      </c>
      <c r="I137" s="506">
        <v>25</v>
      </c>
      <c r="J137" s="503" t="s">
        <v>762</v>
      </c>
      <c r="K137" s="145"/>
      <c r="L137" s="217">
        <v>6</v>
      </c>
      <c r="M137" s="217">
        <v>0</v>
      </c>
      <c r="N137" s="28">
        <f t="shared" si="10"/>
        <v>7.5</v>
      </c>
      <c r="O137" s="371"/>
      <c r="P137" s="191"/>
      <c r="Q137" s="131" t="str">
        <f>IFERROR(INDEX(Table1[DLC Category],MATCH('Measure&amp;Incentive Picklist'!O137,Table1[Legend],0)),"")</f>
        <v/>
      </c>
      <c r="R137" s="131"/>
      <c r="S137" s="145"/>
    </row>
    <row r="138" spans="1:21" x14ac:dyDescent="0.25">
      <c r="A138" s="557"/>
      <c r="B138" s="559"/>
      <c r="C138" s="497" t="s">
        <v>352</v>
      </c>
      <c r="D138" s="497" t="s">
        <v>964</v>
      </c>
      <c r="E138" s="507" t="s">
        <v>962</v>
      </c>
      <c r="F138" s="503" t="s">
        <v>968</v>
      </c>
      <c r="G138" s="505" t="s">
        <v>965</v>
      </c>
      <c r="H138" s="505" t="s">
        <v>547</v>
      </c>
      <c r="I138" s="506">
        <v>25</v>
      </c>
      <c r="J138" s="503" t="s">
        <v>762</v>
      </c>
      <c r="K138" s="145"/>
      <c r="L138" s="217">
        <v>6</v>
      </c>
      <c r="M138" s="217">
        <v>0</v>
      </c>
      <c r="N138" s="28">
        <f t="shared" si="10"/>
        <v>7.5</v>
      </c>
      <c r="O138" s="371"/>
      <c r="P138" s="191"/>
      <c r="Q138" s="131" t="str">
        <f>IFERROR(INDEX(Table1[DLC Category],MATCH('Measure&amp;Incentive Picklist'!O138,Table1[Legend],0)),"")</f>
        <v/>
      </c>
      <c r="R138" s="131"/>
      <c r="S138" s="145"/>
    </row>
    <row r="139" spans="1:21" ht="15.75" thickBot="1" x14ac:dyDescent="0.3">
      <c r="A139" s="558"/>
      <c r="B139" s="559"/>
      <c r="C139" s="497" t="s">
        <v>364</v>
      </c>
      <c r="D139" s="497" t="s">
        <v>966</v>
      </c>
      <c r="E139" s="507" t="s">
        <v>962</v>
      </c>
      <c r="F139" s="503" t="s">
        <v>968</v>
      </c>
      <c r="G139" s="505" t="s">
        <v>967</v>
      </c>
      <c r="H139" s="505" t="s">
        <v>547</v>
      </c>
      <c r="I139" s="506">
        <v>25</v>
      </c>
      <c r="J139" s="503" t="s">
        <v>762</v>
      </c>
      <c r="K139" s="145"/>
      <c r="L139" s="217">
        <v>6</v>
      </c>
      <c r="M139" s="217">
        <v>0</v>
      </c>
      <c r="N139" s="28">
        <f t="shared" si="10"/>
        <v>7.5</v>
      </c>
      <c r="O139" s="371"/>
      <c r="P139" s="51"/>
      <c r="Q139" s="131" t="str">
        <f>IFERROR(INDEX(Table1[DLC Category],MATCH('Measure&amp;Incentive Picklist'!O139,Table1[Legend],0)),"")</f>
        <v/>
      </c>
      <c r="R139" s="131"/>
      <c r="S139" s="145"/>
    </row>
    <row r="140" spans="1:21" ht="16.5" customHeight="1" thickBot="1" x14ac:dyDescent="0.3">
      <c r="A140" s="156" t="s">
        <v>1247</v>
      </c>
      <c r="B140" s="464" t="s">
        <v>12</v>
      </c>
      <c r="C140" s="496"/>
      <c r="D140" s="496"/>
      <c r="E140" s="499" t="s">
        <v>270</v>
      </c>
      <c r="F140" s="502" t="s">
        <v>969</v>
      </c>
      <c r="G140" s="502"/>
      <c r="H140" s="502" t="s">
        <v>547</v>
      </c>
      <c r="I140" s="465">
        <v>59.5</v>
      </c>
      <c r="J140" s="468" t="s">
        <v>762</v>
      </c>
      <c r="K140" s="145"/>
      <c r="L140" s="217">
        <v>12</v>
      </c>
      <c r="M140" s="217">
        <v>0</v>
      </c>
      <c r="N140" s="28">
        <f t="shared" si="10"/>
        <v>15</v>
      </c>
      <c r="O140" s="294"/>
      <c r="P140" s="293"/>
      <c r="Q140" s="131" t="str">
        <f>IFERROR(INDEX(Table1[DLC Category],MATCH('Measure&amp;Incentive Picklist'!O140,Table1[Legend],0)),"")</f>
        <v/>
      </c>
      <c r="R140" s="131"/>
      <c r="S140" s="145"/>
    </row>
    <row r="141" spans="1:21" ht="16.5" customHeight="1" thickBot="1" x14ac:dyDescent="0.3">
      <c r="A141" s="156" t="s">
        <v>1247</v>
      </c>
      <c r="B141" s="464" t="s">
        <v>12</v>
      </c>
      <c r="C141" s="466"/>
      <c r="D141" s="466"/>
      <c r="E141" s="464" t="s">
        <v>970</v>
      </c>
      <c r="F141" s="467" t="s">
        <v>971</v>
      </c>
      <c r="G141" s="467"/>
      <c r="H141" s="467" t="s">
        <v>547</v>
      </c>
      <c r="I141" s="465">
        <v>35</v>
      </c>
      <c r="J141" s="468" t="s">
        <v>762</v>
      </c>
      <c r="K141" s="145"/>
      <c r="L141" s="374">
        <v>12</v>
      </c>
      <c r="M141" s="375">
        <v>70000</v>
      </c>
      <c r="O141" s="292"/>
      <c r="P141" s="293"/>
      <c r="Q141" s="131" t="str">
        <f>IFERROR(INDEX(Table1[DLC Category],MATCH('Measure&amp;Incentive Picklist'!O141,Table1[Legend],0)),"")</f>
        <v/>
      </c>
      <c r="R141" s="131"/>
      <c r="S141" s="145"/>
    </row>
    <row r="142" spans="1:21" ht="16.5" customHeight="1" thickBot="1" x14ac:dyDescent="0.3">
      <c r="A142" s="156" t="s">
        <v>1247</v>
      </c>
      <c r="B142" s="464" t="s">
        <v>12</v>
      </c>
      <c r="C142" s="466"/>
      <c r="D142" s="466"/>
      <c r="E142" s="464" t="s">
        <v>972</v>
      </c>
      <c r="F142" s="467" t="s">
        <v>973</v>
      </c>
      <c r="G142" s="467"/>
      <c r="H142" s="467" t="s">
        <v>547</v>
      </c>
      <c r="I142" s="465">
        <v>17.5</v>
      </c>
      <c r="J142" s="468" t="s">
        <v>762</v>
      </c>
      <c r="K142" s="145"/>
      <c r="L142" s="374">
        <v>12</v>
      </c>
      <c r="M142" s="375">
        <v>70000</v>
      </c>
      <c r="O142" s="292"/>
      <c r="P142" s="293"/>
      <c r="Q142" s="131" t="str">
        <f>IFERROR(INDEX(Table1[DLC Category],MATCH('Measure&amp;Incentive Picklist'!O142,Table1[Legend],0)),"")</f>
        <v/>
      </c>
      <c r="R142" s="131"/>
      <c r="S142" s="145"/>
    </row>
    <row r="143" spans="1:21" ht="16.5" customHeight="1" thickBot="1" x14ac:dyDescent="0.3">
      <c r="A143" s="156" t="s">
        <v>1247</v>
      </c>
      <c r="B143" s="464" t="s">
        <v>12</v>
      </c>
      <c r="C143" s="466"/>
      <c r="D143" s="466"/>
      <c r="E143" s="464" t="s">
        <v>974</v>
      </c>
      <c r="F143" s="467" t="s">
        <v>975</v>
      </c>
      <c r="G143" s="467"/>
      <c r="H143" s="467" t="s">
        <v>547</v>
      </c>
      <c r="I143" s="465">
        <v>52.5</v>
      </c>
      <c r="J143" s="468" t="s">
        <v>762</v>
      </c>
      <c r="K143" s="145"/>
      <c r="L143" s="374">
        <v>12</v>
      </c>
      <c r="M143" s="375">
        <v>70000</v>
      </c>
      <c r="O143" s="292"/>
      <c r="P143" s="293"/>
      <c r="Q143" s="131" t="str">
        <f>IFERROR(INDEX(Table1[DLC Category],MATCH('Measure&amp;Incentive Picklist'!O143,Table1[Legend],0)),"")</f>
        <v/>
      </c>
      <c r="R143" s="131"/>
      <c r="S143" s="145"/>
    </row>
    <row r="144" spans="1:21" ht="16.5" customHeight="1" thickBot="1" x14ac:dyDescent="0.3">
      <c r="A144" s="156" t="s">
        <v>1247</v>
      </c>
      <c r="B144" s="464" t="s">
        <v>12</v>
      </c>
      <c r="C144" s="466"/>
      <c r="D144" s="466"/>
      <c r="E144" s="464" t="s">
        <v>976</v>
      </c>
      <c r="F144" s="467" t="s">
        <v>977</v>
      </c>
      <c r="G144" s="467"/>
      <c r="H144" s="467" t="s">
        <v>547</v>
      </c>
      <c r="I144" s="465">
        <v>70</v>
      </c>
      <c r="J144" s="468" t="s">
        <v>762</v>
      </c>
      <c r="K144" s="145"/>
      <c r="L144" s="374">
        <v>12</v>
      </c>
      <c r="M144" s="375">
        <v>70000</v>
      </c>
      <c r="O144" s="292"/>
      <c r="P144" s="293"/>
      <c r="Q144" s="131" t="str">
        <f>IFERROR(INDEX(Table1[DLC Category],MATCH('Measure&amp;Incentive Picklist'!O144,Table1[Legend],0)),"")</f>
        <v/>
      </c>
      <c r="R144" s="131"/>
      <c r="S144" s="145"/>
    </row>
    <row r="145" spans="1:19" ht="16.5" customHeight="1" thickBot="1" x14ac:dyDescent="0.3">
      <c r="A145" s="156" t="s">
        <v>1247</v>
      </c>
      <c r="B145" s="464" t="s">
        <v>12</v>
      </c>
      <c r="C145" s="466"/>
      <c r="D145" s="466"/>
      <c r="E145" s="464" t="s">
        <v>978</v>
      </c>
      <c r="F145" s="467" t="s">
        <v>979</v>
      </c>
      <c r="G145" s="467"/>
      <c r="H145" s="467" t="s">
        <v>547</v>
      </c>
      <c r="I145" s="465">
        <v>87.5</v>
      </c>
      <c r="J145" s="468" t="s">
        <v>762</v>
      </c>
      <c r="K145" s="145"/>
      <c r="L145" s="374">
        <v>12</v>
      </c>
      <c r="M145" s="375">
        <v>70000</v>
      </c>
      <c r="O145" s="292"/>
      <c r="P145" s="293"/>
      <c r="Q145" s="131" t="str">
        <f>IFERROR(INDEX(Table1[DLC Category],MATCH('Measure&amp;Incentive Picklist'!O145,Table1[Legend],0)),"")</f>
        <v/>
      </c>
      <c r="R145" s="131"/>
      <c r="S145" s="145"/>
    </row>
    <row r="146" spans="1:19" ht="16.5" customHeight="1" thickBot="1" x14ac:dyDescent="0.3">
      <c r="A146" s="156" t="s">
        <v>1247</v>
      </c>
      <c r="B146" s="464" t="s">
        <v>12</v>
      </c>
      <c r="C146" s="466"/>
      <c r="D146" s="466"/>
      <c r="E146" s="464" t="s">
        <v>980</v>
      </c>
      <c r="F146" s="467" t="s">
        <v>981</v>
      </c>
      <c r="G146" s="467"/>
      <c r="H146" s="467" t="s">
        <v>547</v>
      </c>
      <c r="I146" s="465">
        <v>105</v>
      </c>
      <c r="J146" s="468" t="s">
        <v>762</v>
      </c>
      <c r="K146" s="145"/>
      <c r="L146" s="374">
        <v>12</v>
      </c>
      <c r="M146" s="375">
        <v>70000</v>
      </c>
      <c r="O146" s="292"/>
      <c r="P146" s="293"/>
      <c r="Q146" s="131" t="str">
        <f>IFERROR(INDEX(Table1[DLC Category],MATCH('Measure&amp;Incentive Picklist'!O146,Table1[Legend],0)),"")</f>
        <v/>
      </c>
      <c r="R146" s="131"/>
    </row>
    <row r="147" spans="1:19" ht="16.5" customHeight="1" thickBot="1" x14ac:dyDescent="0.3">
      <c r="A147" s="156" t="s">
        <v>1247</v>
      </c>
      <c r="B147" s="464" t="s">
        <v>12</v>
      </c>
      <c r="C147" s="466"/>
      <c r="D147" s="466"/>
      <c r="E147" s="464" t="s">
        <v>982</v>
      </c>
      <c r="F147" s="467" t="s">
        <v>983</v>
      </c>
      <c r="G147" s="467"/>
      <c r="H147" s="467" t="s">
        <v>547</v>
      </c>
      <c r="I147" s="465">
        <v>126</v>
      </c>
      <c r="J147" s="468" t="s">
        <v>762</v>
      </c>
      <c r="K147" s="145"/>
      <c r="L147" s="374">
        <v>12</v>
      </c>
      <c r="M147" s="375">
        <v>70000</v>
      </c>
      <c r="O147" s="292"/>
      <c r="P147" s="293"/>
      <c r="Q147" s="131" t="str">
        <f>IFERROR(INDEX(Table1[DLC Category],MATCH('Measure&amp;Incentive Picklist'!O147,Table1[Legend],0)),"")</f>
        <v/>
      </c>
      <c r="R147" s="131"/>
    </row>
    <row r="148" spans="1:19" ht="16.5" customHeight="1" thickBot="1" x14ac:dyDescent="0.3">
      <c r="A148" s="156" t="s">
        <v>1247</v>
      </c>
      <c r="B148" s="464" t="s">
        <v>12</v>
      </c>
      <c r="C148" s="466"/>
      <c r="D148" s="466"/>
      <c r="E148" s="464" t="s">
        <v>984</v>
      </c>
      <c r="F148" s="467" t="s">
        <v>985</v>
      </c>
      <c r="G148" s="467"/>
      <c r="H148" s="467" t="s">
        <v>547</v>
      </c>
      <c r="I148" s="465">
        <v>161</v>
      </c>
      <c r="J148" s="468" t="s">
        <v>762</v>
      </c>
      <c r="K148" s="145"/>
      <c r="L148" s="374">
        <v>12</v>
      </c>
      <c r="M148" s="375">
        <v>70000</v>
      </c>
      <c r="O148" s="292"/>
      <c r="P148" s="293"/>
      <c r="Q148" s="131" t="str">
        <f>IFERROR(INDEX(Table1[DLC Category],MATCH('Measure&amp;Incentive Picklist'!O148,Table1[Legend],0)),"")</f>
        <v/>
      </c>
      <c r="R148" s="131"/>
    </row>
    <row r="149" spans="1:19" ht="16.5" customHeight="1" thickBot="1" x14ac:dyDescent="0.3">
      <c r="A149" s="156" t="s">
        <v>1247</v>
      </c>
      <c r="B149" s="464" t="s">
        <v>12</v>
      </c>
      <c r="C149" s="466"/>
      <c r="D149" s="466"/>
      <c r="E149" s="464" t="s">
        <v>986</v>
      </c>
      <c r="F149" s="467" t="s">
        <v>987</v>
      </c>
      <c r="G149" s="467"/>
      <c r="H149" s="467" t="s">
        <v>547</v>
      </c>
      <c r="I149" s="465">
        <v>196</v>
      </c>
      <c r="J149" s="468" t="s">
        <v>762</v>
      </c>
      <c r="K149" s="145"/>
      <c r="L149" s="374">
        <v>12</v>
      </c>
      <c r="M149" s="375">
        <v>70000</v>
      </c>
      <c r="O149" s="292"/>
      <c r="P149" s="293"/>
      <c r="Q149" s="131" t="str">
        <f>IFERROR(INDEX(Table1[DLC Category],MATCH('Measure&amp;Incentive Picklist'!O149,Table1[Legend],0)),"")</f>
        <v/>
      </c>
      <c r="R149" s="131"/>
    </row>
    <row r="150" spans="1:19" ht="16.5" customHeight="1" thickBot="1" x14ac:dyDescent="0.3">
      <c r="A150" s="156" t="s">
        <v>1247</v>
      </c>
      <c r="B150" s="469" t="s">
        <v>8</v>
      </c>
      <c r="C150" s="470" t="s">
        <v>255</v>
      </c>
      <c r="D150" s="470"/>
      <c r="E150" s="471" t="s">
        <v>988</v>
      </c>
      <c r="F150" s="472" t="s">
        <v>989</v>
      </c>
      <c r="G150" s="472"/>
      <c r="H150" s="473" t="s">
        <v>547</v>
      </c>
      <c r="I150" s="474">
        <v>24.5</v>
      </c>
      <c r="J150" s="475" t="s">
        <v>990</v>
      </c>
      <c r="K150" s="145"/>
      <c r="L150" s="217">
        <v>8</v>
      </c>
      <c r="M150" s="217">
        <v>0</v>
      </c>
      <c r="N150" s="28">
        <f t="shared" ref="N150:N155" si="11">IF(M150=0,L150*1.25,IF(M150&lt;L150,M150*1.25,L150*1.25))</f>
        <v>10</v>
      </c>
      <c r="O150" s="38"/>
      <c r="P150" s="52"/>
      <c r="Q150" s="131" t="str">
        <f>IFERROR(INDEX(Table1[DLC Category],MATCH('Measure&amp;Incentive Picklist'!O150,Table1[Legend],0)),"")</f>
        <v/>
      </c>
      <c r="R150" s="131"/>
    </row>
    <row r="151" spans="1:19" ht="16.5" customHeight="1" thickBot="1" x14ac:dyDescent="0.3">
      <c r="A151" s="156" t="s">
        <v>1247</v>
      </c>
      <c r="B151" s="469" t="s">
        <v>8</v>
      </c>
      <c r="C151" s="470" t="s">
        <v>255</v>
      </c>
      <c r="D151" s="470"/>
      <c r="E151" s="471" t="s">
        <v>256</v>
      </c>
      <c r="F151" s="472" t="s">
        <v>991</v>
      </c>
      <c r="G151" s="472"/>
      <c r="H151" s="473" t="s">
        <v>547</v>
      </c>
      <c r="I151" s="474">
        <v>24.5</v>
      </c>
      <c r="J151" s="475" t="s">
        <v>990</v>
      </c>
      <c r="L151" s="53">
        <v>12</v>
      </c>
      <c r="M151" s="217">
        <v>0</v>
      </c>
      <c r="N151" s="28">
        <f t="shared" si="11"/>
        <v>15</v>
      </c>
      <c r="O151" s="296"/>
      <c r="P151" s="52"/>
      <c r="Q151" s="131" t="str">
        <f>IFERROR(INDEX(Table1[DLC Category],MATCH('Measure&amp;Incentive Picklist'!O151,Table1[Legend],0)),"")</f>
        <v/>
      </c>
      <c r="R151" s="131"/>
    </row>
    <row r="152" spans="1:19" ht="16.5" customHeight="1" thickBot="1" x14ac:dyDescent="0.3">
      <c r="A152" s="156" t="s">
        <v>1247</v>
      </c>
      <c r="B152" s="469" t="s">
        <v>8</v>
      </c>
      <c r="C152" s="470" t="s">
        <v>255</v>
      </c>
      <c r="D152" s="470"/>
      <c r="E152" s="471" t="s">
        <v>992</v>
      </c>
      <c r="F152" s="472" t="s">
        <v>993</v>
      </c>
      <c r="G152" s="472"/>
      <c r="H152" s="473" t="s">
        <v>547</v>
      </c>
      <c r="I152" s="474">
        <v>24.5</v>
      </c>
      <c r="J152" s="475" t="s">
        <v>990</v>
      </c>
      <c r="L152" s="53">
        <v>8</v>
      </c>
      <c r="M152" s="217">
        <v>0</v>
      </c>
      <c r="N152" s="28">
        <f>IF(M152=0,L152*1.25,IF(M152&lt;L152,M152*1.25,L152*1.25))</f>
        <v>10</v>
      </c>
      <c r="O152" s="38"/>
      <c r="P152" s="52"/>
      <c r="Q152" s="131" t="str">
        <f>IFERROR(INDEX(Table1[DLC Category],MATCH('Measure&amp;Incentive Picklist'!O152,Table1[Legend],0)),"")</f>
        <v/>
      </c>
      <c r="R152" s="131"/>
      <c r="S152" s="145"/>
    </row>
    <row r="153" spans="1:19" ht="16.5" customHeight="1" thickBot="1" x14ac:dyDescent="0.3">
      <c r="A153" s="156" t="s">
        <v>1247</v>
      </c>
      <c r="B153" s="469" t="s">
        <v>8</v>
      </c>
      <c r="C153" s="470" t="s">
        <v>255</v>
      </c>
      <c r="D153" s="470"/>
      <c r="E153" s="471" t="s">
        <v>994</v>
      </c>
      <c r="F153" s="472" t="s">
        <v>995</v>
      </c>
      <c r="G153" s="472"/>
      <c r="H153" s="473" t="s">
        <v>547</v>
      </c>
      <c r="I153" s="474">
        <v>35</v>
      </c>
      <c r="J153" s="475" t="s">
        <v>996</v>
      </c>
      <c r="L153" s="53">
        <v>8</v>
      </c>
      <c r="M153" s="217">
        <v>0</v>
      </c>
      <c r="N153" s="28">
        <f>IF(M153=0,L153*1.25,IF(M153&lt;L153,M153*1.25,L153*1.25))</f>
        <v>10</v>
      </c>
      <c r="O153" s="296"/>
      <c r="P153" s="52"/>
      <c r="Q153" s="131" t="str">
        <f>IFERROR(INDEX(Table1[DLC Category],MATCH('Measure&amp;Incentive Picklist'!O153,Table1[Legend],0)),"")</f>
        <v/>
      </c>
      <c r="R153" s="131"/>
      <c r="S153" s="145"/>
    </row>
    <row r="154" spans="1:19" ht="16.5" customHeight="1" thickBot="1" x14ac:dyDescent="0.3">
      <c r="A154" s="156" t="s">
        <v>1247</v>
      </c>
      <c r="B154" s="469" t="s">
        <v>8</v>
      </c>
      <c r="C154" s="470" t="s">
        <v>255</v>
      </c>
      <c r="D154" s="470"/>
      <c r="E154" s="471" t="s">
        <v>997</v>
      </c>
      <c r="F154" s="472" t="s">
        <v>998</v>
      </c>
      <c r="G154" s="472"/>
      <c r="H154" s="473" t="s">
        <v>547</v>
      </c>
      <c r="I154" s="474">
        <v>35</v>
      </c>
      <c r="J154" s="475" t="s">
        <v>996</v>
      </c>
      <c r="L154" s="53">
        <v>8</v>
      </c>
      <c r="M154" s="217">
        <v>0</v>
      </c>
      <c r="N154" s="28">
        <f t="shared" si="11"/>
        <v>10</v>
      </c>
      <c r="O154" s="296"/>
      <c r="P154" s="52"/>
      <c r="Q154" s="131" t="str">
        <f>IFERROR(INDEX(Table1[DLC Category],MATCH('Measure&amp;Incentive Picklist'!O154,Table1[Legend],0)),"")</f>
        <v/>
      </c>
      <c r="R154" s="131"/>
      <c r="S154" s="145"/>
    </row>
    <row r="155" spans="1:19" ht="16.5" customHeight="1" thickBot="1" x14ac:dyDescent="0.3">
      <c r="A155" s="156" t="s">
        <v>1247</v>
      </c>
      <c r="B155" s="476" t="s">
        <v>999</v>
      </c>
      <c r="C155" s="477" t="s">
        <v>255</v>
      </c>
      <c r="D155" s="477"/>
      <c r="E155" s="478" t="s">
        <v>305</v>
      </c>
      <c r="F155" s="479" t="s">
        <v>1000</v>
      </c>
      <c r="G155" s="479"/>
      <c r="H155" s="480" t="s">
        <v>547</v>
      </c>
      <c r="I155" s="481">
        <v>0.11</v>
      </c>
      <c r="J155" s="482" t="s">
        <v>594</v>
      </c>
      <c r="L155" s="53">
        <v>8</v>
      </c>
      <c r="M155" s="217">
        <v>0</v>
      </c>
      <c r="N155" s="28">
        <f t="shared" si="11"/>
        <v>10</v>
      </c>
      <c r="O155" s="365"/>
      <c r="P155" s="366"/>
      <c r="Q155" s="131" t="str">
        <f>IFERROR(INDEX(Table1[DLC Category],MATCH('Measure&amp;Incentive Picklist'!O155,Table1[Legend],0)),"")</f>
        <v/>
      </c>
      <c r="R155" s="131"/>
      <c r="S155" s="145"/>
    </row>
    <row r="156" spans="1:19" ht="16.5" customHeight="1" thickBot="1" x14ac:dyDescent="0.3">
      <c r="A156" s="156" t="s">
        <v>1247</v>
      </c>
      <c r="B156" s="476" t="s">
        <v>999</v>
      </c>
      <c r="C156" s="477" t="s">
        <v>255</v>
      </c>
      <c r="D156" s="477"/>
      <c r="E156" s="478" t="s">
        <v>1001</v>
      </c>
      <c r="F156" s="479" t="s">
        <v>1002</v>
      </c>
      <c r="G156" s="479"/>
      <c r="H156" s="480" t="s">
        <v>547</v>
      </c>
      <c r="I156" s="481">
        <v>0.11</v>
      </c>
      <c r="J156" s="482" t="s">
        <v>594</v>
      </c>
      <c r="L156" s="53">
        <v>8</v>
      </c>
      <c r="M156" s="217">
        <v>0</v>
      </c>
      <c r="N156" s="28">
        <f>IF(M156=0,L156*1.25,IF(M156&lt;L156,M156*1.25,L156*1.25))</f>
        <v>10</v>
      </c>
      <c r="O156" s="365"/>
      <c r="P156" s="366"/>
      <c r="Q156" s="131" t="str">
        <f>IFERROR(INDEX(Table1[DLC Category],MATCH('Measure&amp;Incentive Picklist'!O156,Table1[Legend],0)),"")</f>
        <v/>
      </c>
      <c r="R156" s="131"/>
      <c r="S156" s="145"/>
    </row>
    <row r="157" spans="1:19" ht="16.5" customHeight="1" thickBot="1" x14ac:dyDescent="0.3">
      <c r="A157" s="156" t="s">
        <v>1247</v>
      </c>
      <c r="B157" s="192" t="s">
        <v>1003</v>
      </c>
      <c r="C157" s="193"/>
      <c r="D157" s="193"/>
      <c r="E157" s="194" t="s">
        <v>1004</v>
      </c>
      <c r="F157" s="195" t="s">
        <v>1005</v>
      </c>
      <c r="G157" s="195"/>
      <c r="H157" s="195" t="s">
        <v>547</v>
      </c>
      <c r="I157" s="195">
        <v>15</v>
      </c>
      <c r="J157" s="196" t="s">
        <v>1006</v>
      </c>
      <c r="K157" s="145"/>
      <c r="L157" s="217"/>
      <c r="M157" s="217"/>
      <c r="N157" s="28">
        <f t="shared" ref="N157:N174" si="12">IF(M157=0,L157*1.25,IF(M157&lt;L157,M157*1.25,L157*1.25))</f>
        <v>0</v>
      </c>
      <c r="O157" s="194"/>
      <c r="P157" s="195"/>
      <c r="Q157" s="131" t="str">
        <f>IFERROR(INDEX(Table1[DLC Category],MATCH('Measure&amp;Incentive Picklist'!O157,Table1[Legend],0)),"")</f>
        <v/>
      </c>
      <c r="R157" s="131"/>
      <c r="S157" s="145"/>
    </row>
    <row r="158" spans="1:19" ht="16.5" customHeight="1" thickBot="1" x14ac:dyDescent="0.3">
      <c r="A158" s="156" t="s">
        <v>1247</v>
      </c>
      <c r="B158" s="148" t="s">
        <v>1007</v>
      </c>
      <c r="C158" s="148" t="s">
        <v>481</v>
      </c>
      <c r="D158" s="148"/>
      <c r="E158" s="149" t="s">
        <v>479</v>
      </c>
      <c r="F158" s="150" t="s">
        <v>480</v>
      </c>
      <c r="G158" s="150"/>
      <c r="H158" s="150" t="s">
        <v>547</v>
      </c>
      <c r="I158" s="384">
        <v>0.19</v>
      </c>
      <c r="J158" s="151" t="s">
        <v>594</v>
      </c>
      <c r="K158" s="148"/>
      <c r="L158" s="217">
        <v>15</v>
      </c>
      <c r="M158" s="53">
        <v>0</v>
      </c>
      <c r="N158" s="28">
        <f t="shared" si="12"/>
        <v>18.75</v>
      </c>
      <c r="O158" s="149"/>
      <c r="P158" s="384"/>
      <c r="Q158" s="131" t="str">
        <f>IFERROR(INDEX(Table1[DLC Category],MATCH('Measure&amp;Incentive Picklist'!O158,Table1[Legend],0)),"")</f>
        <v/>
      </c>
      <c r="R158" s="131"/>
      <c r="S158" s="145"/>
    </row>
    <row r="159" spans="1:19" ht="16.5" customHeight="1" thickBot="1" x14ac:dyDescent="0.3">
      <c r="A159" s="156" t="s">
        <v>1247</v>
      </c>
      <c r="B159" s="148" t="s">
        <v>1007</v>
      </c>
      <c r="C159" s="148" t="s">
        <v>1008</v>
      </c>
      <c r="D159" s="148"/>
      <c r="E159" s="149" t="s">
        <v>1009</v>
      </c>
      <c r="F159" s="150" t="s">
        <v>1010</v>
      </c>
      <c r="G159" s="150"/>
      <c r="H159" s="150" t="s">
        <v>547</v>
      </c>
      <c r="I159" s="384">
        <v>0.19</v>
      </c>
      <c r="J159" s="151" t="s">
        <v>594</v>
      </c>
      <c r="K159" s="148"/>
      <c r="L159" s="217">
        <v>15</v>
      </c>
      <c r="M159" s="53">
        <v>0</v>
      </c>
      <c r="N159" s="28">
        <f t="shared" si="12"/>
        <v>18.75</v>
      </c>
      <c r="O159" s="149"/>
      <c r="P159" s="384"/>
      <c r="Q159" s="131" t="str">
        <f>IFERROR(INDEX(Table1[DLC Category],MATCH('Measure&amp;Incentive Picklist'!O159,Table1[Legend],0)),"")</f>
        <v/>
      </c>
      <c r="R159" s="131"/>
      <c r="S159" s="145"/>
    </row>
    <row r="160" spans="1:19" ht="16.5" customHeight="1" thickBot="1" x14ac:dyDescent="0.3">
      <c r="A160" s="156" t="s">
        <v>1247</v>
      </c>
      <c r="B160" s="148" t="s">
        <v>1007</v>
      </c>
      <c r="C160" s="148" t="s">
        <v>1011</v>
      </c>
      <c r="D160" s="148"/>
      <c r="E160" s="149" t="s">
        <v>1012</v>
      </c>
      <c r="F160" s="150" t="s">
        <v>1013</v>
      </c>
      <c r="G160" s="150"/>
      <c r="H160" s="150" t="s">
        <v>547</v>
      </c>
      <c r="I160" s="384">
        <v>0.19</v>
      </c>
      <c r="J160" s="151" t="s">
        <v>594</v>
      </c>
      <c r="K160" s="148"/>
      <c r="L160" s="217">
        <v>15</v>
      </c>
      <c r="M160" s="53">
        <v>0</v>
      </c>
      <c r="N160" s="28">
        <f t="shared" si="12"/>
        <v>18.75</v>
      </c>
      <c r="O160" s="149"/>
      <c r="P160" s="384"/>
      <c r="Q160" s="131" t="str">
        <f>IFERROR(INDEX(Table1[DLC Category],MATCH('Measure&amp;Incentive Picklist'!O160,Table1[Legend],0)),"")</f>
        <v/>
      </c>
      <c r="R160" s="131"/>
      <c r="S160" s="145"/>
    </row>
    <row r="161" spans="1:19" ht="16.5" customHeight="1" thickBot="1" x14ac:dyDescent="0.3">
      <c r="A161" s="156" t="s">
        <v>1247</v>
      </c>
      <c r="B161" s="148" t="s">
        <v>1007</v>
      </c>
      <c r="C161" s="148" t="s">
        <v>1014</v>
      </c>
      <c r="D161" s="148"/>
      <c r="E161" s="149" t="s">
        <v>1015</v>
      </c>
      <c r="F161" s="150" t="s">
        <v>1016</v>
      </c>
      <c r="G161" s="150"/>
      <c r="H161" s="150" t="s">
        <v>547</v>
      </c>
      <c r="I161" s="384">
        <v>0.19</v>
      </c>
      <c r="J161" s="151" t="s">
        <v>594</v>
      </c>
      <c r="K161" s="148"/>
      <c r="L161" s="217">
        <v>15</v>
      </c>
      <c r="M161" s="53">
        <v>0</v>
      </c>
      <c r="N161" s="28">
        <f t="shared" si="12"/>
        <v>18.75</v>
      </c>
      <c r="O161" s="149"/>
      <c r="P161" s="384"/>
      <c r="Q161" s="131" t="str">
        <f>IFERROR(INDEX(Table1[DLC Category],MATCH('Measure&amp;Incentive Picklist'!O161,Table1[Legend],0)),"")</f>
        <v/>
      </c>
      <c r="R161" s="131"/>
      <c r="S161" s="145"/>
    </row>
    <row r="162" spans="1:19" ht="16.5" customHeight="1" thickBot="1" x14ac:dyDescent="0.3">
      <c r="A162" s="156" t="s">
        <v>1247</v>
      </c>
      <c r="B162" s="148" t="s">
        <v>1007</v>
      </c>
      <c r="C162" s="148" t="s">
        <v>1017</v>
      </c>
      <c r="D162" s="148"/>
      <c r="E162" s="149" t="s">
        <v>1018</v>
      </c>
      <c r="F162" s="150" t="s">
        <v>1019</v>
      </c>
      <c r="G162" s="150"/>
      <c r="H162" s="150" t="s">
        <v>547</v>
      </c>
      <c r="I162" s="384">
        <v>0.19</v>
      </c>
      <c r="J162" s="151" t="s">
        <v>594</v>
      </c>
      <c r="K162" s="148"/>
      <c r="L162" s="217">
        <v>15</v>
      </c>
      <c r="M162" s="53">
        <v>0</v>
      </c>
      <c r="N162" s="28">
        <f t="shared" si="12"/>
        <v>18.75</v>
      </c>
      <c r="O162" s="149"/>
      <c r="P162" s="384"/>
      <c r="Q162" s="131" t="str">
        <f>IFERROR(INDEX(Table1[DLC Category],MATCH('Measure&amp;Incentive Picklist'!O162,Table1[Legend],0)),"")</f>
        <v/>
      </c>
      <c r="R162" s="131"/>
      <c r="S162" s="145"/>
    </row>
    <row r="163" spans="1:19" ht="16.5" customHeight="1" thickBot="1" x14ac:dyDescent="0.3">
      <c r="A163" s="156" t="s">
        <v>1247</v>
      </c>
      <c r="B163" s="148" t="s">
        <v>1007</v>
      </c>
      <c r="C163" s="148" t="s">
        <v>1020</v>
      </c>
      <c r="D163" s="148"/>
      <c r="E163" s="149" t="s">
        <v>1021</v>
      </c>
      <c r="F163" s="150" t="s">
        <v>1022</v>
      </c>
      <c r="G163" s="150"/>
      <c r="H163" s="150" t="s">
        <v>547</v>
      </c>
      <c r="I163" s="384">
        <v>0.19</v>
      </c>
      <c r="J163" s="151" t="s">
        <v>594</v>
      </c>
      <c r="K163" s="148"/>
      <c r="L163" s="217">
        <v>15</v>
      </c>
      <c r="M163" s="53">
        <v>0</v>
      </c>
      <c r="N163" s="28">
        <f t="shared" si="12"/>
        <v>18.75</v>
      </c>
      <c r="O163" s="149"/>
      <c r="P163" s="384"/>
      <c r="Q163" s="131" t="str">
        <f>IFERROR(INDEX(Table1[DLC Category],MATCH('Measure&amp;Incentive Picklist'!O163,Table1[Legend],0)),"")</f>
        <v/>
      </c>
      <c r="R163" s="131"/>
    </row>
    <row r="164" spans="1:19" ht="16.5" customHeight="1" thickBot="1" x14ac:dyDescent="0.3">
      <c r="A164" s="156" t="s">
        <v>1247</v>
      </c>
      <c r="B164" s="148" t="s">
        <v>1007</v>
      </c>
      <c r="C164" s="148" t="s">
        <v>1023</v>
      </c>
      <c r="D164" s="148"/>
      <c r="E164" s="149" t="s">
        <v>1024</v>
      </c>
      <c r="F164" s="150" t="s">
        <v>1025</v>
      </c>
      <c r="G164" s="150"/>
      <c r="H164" s="150" t="s">
        <v>547</v>
      </c>
      <c r="I164" s="384">
        <v>0.19</v>
      </c>
      <c r="J164" s="151" t="s">
        <v>594</v>
      </c>
      <c r="K164" s="148"/>
      <c r="L164" s="217">
        <v>15</v>
      </c>
      <c r="M164" s="53">
        <v>0</v>
      </c>
      <c r="N164" s="28">
        <f t="shared" si="12"/>
        <v>18.75</v>
      </c>
      <c r="O164" s="149"/>
      <c r="P164" s="384"/>
      <c r="Q164" s="131" t="str">
        <f>IFERROR(INDEX(Table1[DLC Category],MATCH('Measure&amp;Incentive Picklist'!O164,Table1[Legend],0)),"")</f>
        <v/>
      </c>
      <c r="R164" s="131"/>
    </row>
    <row r="165" spans="1:19" ht="16.5" customHeight="1" thickBot="1" x14ac:dyDescent="0.3">
      <c r="A165" s="156" t="s">
        <v>1247</v>
      </c>
      <c r="B165" s="148" t="s">
        <v>1007</v>
      </c>
      <c r="C165" s="148" t="s">
        <v>1026</v>
      </c>
      <c r="D165" s="148"/>
      <c r="E165" s="149" t="s">
        <v>1027</v>
      </c>
      <c r="F165" s="150" t="s">
        <v>1028</v>
      </c>
      <c r="G165" s="150"/>
      <c r="H165" s="150" t="s">
        <v>547</v>
      </c>
      <c r="I165" s="384">
        <v>0.19</v>
      </c>
      <c r="J165" s="151" t="s">
        <v>594</v>
      </c>
      <c r="K165" s="148"/>
      <c r="L165" s="217">
        <v>15</v>
      </c>
      <c r="M165" s="53">
        <v>0</v>
      </c>
      <c r="N165" s="28">
        <f t="shared" si="12"/>
        <v>18.75</v>
      </c>
      <c r="O165" s="149"/>
      <c r="P165" s="384"/>
      <c r="Q165" s="131" t="str">
        <f>IFERROR(INDEX(Table1[DLC Category],MATCH('Measure&amp;Incentive Picklist'!O165,Table1[Legend],0)),"")</f>
        <v/>
      </c>
      <c r="R165" s="131"/>
    </row>
    <row r="166" spans="1:19" ht="16.5" customHeight="1" thickBot="1" x14ac:dyDescent="0.3">
      <c r="A166" s="156" t="s">
        <v>1247</v>
      </c>
      <c r="B166" s="148" t="s">
        <v>1007</v>
      </c>
      <c r="C166" s="148" t="s">
        <v>1029</v>
      </c>
      <c r="D166" s="148"/>
      <c r="E166" s="149" t="s">
        <v>1030</v>
      </c>
      <c r="F166" s="150" t="s">
        <v>1031</v>
      </c>
      <c r="G166" s="150"/>
      <c r="H166" s="150" t="s">
        <v>547</v>
      </c>
      <c r="I166" s="384">
        <v>0.19</v>
      </c>
      <c r="J166" s="151" t="s">
        <v>594</v>
      </c>
      <c r="K166" s="148"/>
      <c r="L166" s="217">
        <v>15</v>
      </c>
      <c r="M166" s="53">
        <v>0</v>
      </c>
      <c r="N166" s="28">
        <f t="shared" si="12"/>
        <v>18.75</v>
      </c>
      <c r="O166" s="149"/>
      <c r="P166" s="384"/>
      <c r="Q166" s="131" t="str">
        <f>IFERROR(INDEX(Table1[DLC Category],MATCH('Measure&amp;Incentive Picklist'!O166,Table1[Legend],0)),"")</f>
        <v/>
      </c>
      <c r="R166" s="131"/>
    </row>
    <row r="167" spans="1:19" ht="16.5" customHeight="1" thickBot="1" x14ac:dyDescent="0.3">
      <c r="A167" s="156" t="s">
        <v>1247</v>
      </c>
      <c r="B167" s="148" t="s">
        <v>1007</v>
      </c>
      <c r="C167" s="148" t="s">
        <v>1032</v>
      </c>
      <c r="D167" s="148"/>
      <c r="E167" s="149" t="s">
        <v>1033</v>
      </c>
      <c r="F167" s="150" t="s">
        <v>1034</v>
      </c>
      <c r="G167" s="150"/>
      <c r="H167" s="150" t="s">
        <v>547</v>
      </c>
      <c r="I167" s="384">
        <v>0.19</v>
      </c>
      <c r="J167" s="151" t="s">
        <v>594</v>
      </c>
      <c r="K167" s="148"/>
      <c r="L167" s="217">
        <v>15</v>
      </c>
      <c r="M167" s="53">
        <v>0</v>
      </c>
      <c r="N167" s="28">
        <f t="shared" si="12"/>
        <v>18.75</v>
      </c>
      <c r="O167" s="149"/>
      <c r="P167" s="384"/>
      <c r="Q167" s="131" t="str">
        <f>IFERROR(INDEX(Table1[DLC Category],MATCH('Measure&amp;Incentive Picklist'!O167,Table1[Legend],0)),"")</f>
        <v/>
      </c>
      <c r="R167" s="131"/>
    </row>
    <row r="168" spans="1:19" ht="16.5" customHeight="1" thickBot="1" x14ac:dyDescent="0.3">
      <c r="A168" s="156" t="s">
        <v>1247</v>
      </c>
      <c r="B168" s="171" t="s">
        <v>6</v>
      </c>
      <c r="C168" s="172"/>
      <c r="D168" s="172"/>
      <c r="E168" s="171" t="s">
        <v>351</v>
      </c>
      <c r="F168" s="173" t="s">
        <v>1035</v>
      </c>
      <c r="G168" s="173"/>
      <c r="H168" s="173" t="s">
        <v>547</v>
      </c>
      <c r="I168" s="174">
        <v>25</v>
      </c>
      <c r="J168" s="175" t="s">
        <v>1036</v>
      </c>
      <c r="L168" s="218">
        <v>12</v>
      </c>
      <c r="M168" s="53">
        <v>0</v>
      </c>
      <c r="N168" s="28">
        <f t="shared" si="12"/>
        <v>15</v>
      </c>
      <c r="O168" s="171"/>
      <c r="P168" s="174"/>
      <c r="Q168" s="131" t="str">
        <f>IFERROR(INDEX(Table1[DLC Category],MATCH('Measure&amp;Incentive Picklist'!O168,Table1[Legend],0)),"")</f>
        <v/>
      </c>
      <c r="R168" s="131"/>
    </row>
    <row r="169" spans="1:19" ht="16.5" customHeight="1" thickBot="1" x14ac:dyDescent="0.3">
      <c r="A169" s="156" t="s">
        <v>1247</v>
      </c>
      <c r="B169" s="40" t="s">
        <v>20</v>
      </c>
      <c r="C169" s="39"/>
      <c r="D169" s="39"/>
      <c r="E169" s="40" t="s">
        <v>358</v>
      </c>
      <c r="F169" s="161" t="s">
        <v>1037</v>
      </c>
      <c r="G169" s="40"/>
      <c r="H169" s="161" t="s">
        <v>547</v>
      </c>
      <c r="I169" s="161">
        <v>0.19</v>
      </c>
      <c r="J169" s="58" t="s">
        <v>594</v>
      </c>
      <c r="L169" s="218">
        <v>16</v>
      </c>
      <c r="M169" s="53">
        <v>0</v>
      </c>
      <c r="N169" s="28">
        <f t="shared" si="12"/>
        <v>20</v>
      </c>
      <c r="O169" s="40"/>
      <c r="P169" s="161"/>
      <c r="Q169" s="131" t="str">
        <f>IFERROR(INDEX(Table1[DLC Category],MATCH('Measure&amp;Incentive Picklist'!O169,Table1[Legend],0)),"")</f>
        <v/>
      </c>
      <c r="R169" s="131"/>
    </row>
    <row r="170" spans="1:19" ht="16.5" customHeight="1" thickBot="1" x14ac:dyDescent="0.3">
      <c r="A170" s="156" t="s">
        <v>1247</v>
      </c>
      <c r="B170" s="42" t="s">
        <v>1038</v>
      </c>
      <c r="C170" s="41"/>
      <c r="D170" s="41"/>
      <c r="E170" s="42" t="s">
        <v>368</v>
      </c>
      <c r="F170" s="162" t="s">
        <v>1039</v>
      </c>
      <c r="G170" s="162"/>
      <c r="H170" s="162" t="s">
        <v>547</v>
      </c>
      <c r="I170" s="162">
        <v>0.19</v>
      </c>
      <c r="J170" s="59" t="s">
        <v>594</v>
      </c>
      <c r="L170" s="218">
        <v>4</v>
      </c>
      <c r="M170" s="53">
        <v>0</v>
      </c>
      <c r="N170" s="28">
        <f t="shared" si="12"/>
        <v>5</v>
      </c>
      <c r="O170" s="42"/>
      <c r="P170" s="162"/>
      <c r="Q170" s="131" t="str">
        <f>IFERROR(INDEX(Table1[DLC Category],MATCH('Measure&amp;Incentive Picklist'!O170,Table1[Legend],0)),"")</f>
        <v/>
      </c>
      <c r="R170" s="131"/>
      <c r="S170" s="145"/>
    </row>
    <row r="171" spans="1:19" ht="16.5" customHeight="1" thickBot="1" x14ac:dyDescent="0.3">
      <c r="A171" s="156" t="s">
        <v>1247</v>
      </c>
      <c r="B171" s="44" t="s">
        <v>13</v>
      </c>
      <c r="C171" s="43"/>
      <c r="D171" s="43"/>
      <c r="E171" s="44" t="s">
        <v>381</v>
      </c>
      <c r="F171" s="163" t="s">
        <v>1040</v>
      </c>
      <c r="G171" s="163"/>
      <c r="H171" s="163" t="s">
        <v>547</v>
      </c>
      <c r="I171" s="163">
        <v>0.19</v>
      </c>
      <c r="J171" s="60" t="s">
        <v>594</v>
      </c>
      <c r="L171" s="218">
        <v>15</v>
      </c>
      <c r="M171" s="53">
        <v>0</v>
      </c>
      <c r="N171" s="28">
        <f t="shared" si="12"/>
        <v>18.75</v>
      </c>
      <c r="O171" s="44"/>
      <c r="P171" s="163"/>
      <c r="Q171" s="131" t="str">
        <f>IFERROR(INDEX(Table1[DLC Category],MATCH('Measure&amp;Incentive Picklist'!O171,Table1[Legend],0)),"")</f>
        <v/>
      </c>
      <c r="R171" s="131"/>
      <c r="S171" s="145"/>
    </row>
    <row r="172" spans="1:19" ht="16.5" customHeight="1" thickBot="1" x14ac:dyDescent="0.3">
      <c r="A172" s="156" t="s">
        <v>1247</v>
      </c>
      <c r="B172" s="46" t="s">
        <v>1041</v>
      </c>
      <c r="C172" s="45"/>
      <c r="D172" s="45"/>
      <c r="E172" s="46" t="s">
        <v>377</v>
      </c>
      <c r="F172" s="164" t="s">
        <v>1042</v>
      </c>
      <c r="G172" s="164"/>
      <c r="H172" s="164" t="s">
        <v>547</v>
      </c>
      <c r="I172" s="164">
        <v>0.19</v>
      </c>
      <c r="J172" s="61" t="s">
        <v>594</v>
      </c>
      <c r="L172" s="218">
        <v>8</v>
      </c>
      <c r="M172" s="53">
        <v>0</v>
      </c>
      <c r="N172" s="28">
        <f t="shared" si="12"/>
        <v>10</v>
      </c>
      <c r="O172" s="46"/>
      <c r="P172" s="164"/>
      <c r="Q172" s="131" t="str">
        <f>IFERROR(INDEX(Table1[DLC Category],MATCH('Measure&amp;Incentive Picklist'!O172,Table1[Legend],0)),"")</f>
        <v/>
      </c>
      <c r="R172" s="131"/>
      <c r="S172" s="145"/>
    </row>
    <row r="173" spans="1:19" ht="16.5" customHeight="1" thickBot="1" x14ac:dyDescent="0.3">
      <c r="A173" s="156" t="s">
        <v>1247</v>
      </c>
      <c r="B173" s="48" t="s">
        <v>1043</v>
      </c>
      <c r="C173" s="47"/>
      <c r="D173" s="47"/>
      <c r="E173" s="48" t="s">
        <v>419</v>
      </c>
      <c r="F173" s="165" t="s">
        <v>1044</v>
      </c>
      <c r="G173" s="165"/>
      <c r="H173" s="165" t="s">
        <v>547</v>
      </c>
      <c r="I173" s="165">
        <v>0.19</v>
      </c>
      <c r="J173" s="62" t="s">
        <v>594</v>
      </c>
      <c r="L173" s="218">
        <v>5</v>
      </c>
      <c r="M173" s="53">
        <v>0</v>
      </c>
      <c r="N173" s="28">
        <f t="shared" si="12"/>
        <v>6.25</v>
      </c>
      <c r="O173" s="48"/>
      <c r="P173" s="165"/>
      <c r="Q173" s="131" t="str">
        <f>IFERROR(INDEX(Table1[DLC Category],MATCH('Measure&amp;Incentive Picklist'!O173,Table1[Legend],0)),"")</f>
        <v/>
      </c>
      <c r="R173" s="131"/>
      <c r="S173" s="145"/>
    </row>
    <row r="174" spans="1:19" ht="16.5" customHeight="1" thickBot="1" x14ac:dyDescent="0.3">
      <c r="A174" s="156" t="s">
        <v>1247</v>
      </c>
      <c r="B174" s="50" t="s">
        <v>26</v>
      </c>
      <c r="C174" s="49"/>
      <c r="D174" s="49"/>
      <c r="E174" s="50" t="s">
        <v>455</v>
      </c>
      <c r="F174" s="166" t="s">
        <v>1045</v>
      </c>
      <c r="G174" s="166"/>
      <c r="H174" s="166" t="s">
        <v>547</v>
      </c>
      <c r="I174" s="166">
        <v>0.19</v>
      </c>
      <c r="J174" s="63" t="s">
        <v>594</v>
      </c>
      <c r="L174" s="218">
        <v>4</v>
      </c>
      <c r="M174" s="53">
        <v>0</v>
      </c>
      <c r="N174" s="28">
        <f t="shared" si="12"/>
        <v>5</v>
      </c>
      <c r="O174" s="50"/>
      <c r="P174" s="166"/>
      <c r="Q174" s="131" t="str">
        <f>IFERROR(INDEX(Table1[DLC Category],MATCH('Measure&amp;Incentive Picklist'!O174,Table1[Legend],0)),"")</f>
        <v/>
      </c>
      <c r="R174" s="131"/>
      <c r="S174" s="145"/>
    </row>
    <row r="175" spans="1:19" ht="16.5" customHeight="1" thickBot="1" x14ac:dyDescent="0.3">
      <c r="A175" s="156" t="s">
        <v>1247</v>
      </c>
      <c r="B175" s="253" t="s">
        <v>31</v>
      </c>
      <c r="C175" s="253" t="s">
        <v>31</v>
      </c>
      <c r="D175" s="253"/>
      <c r="E175" s="253" t="s">
        <v>1046</v>
      </c>
      <c r="F175" s="237" t="s">
        <v>1047</v>
      </c>
      <c r="G175" s="237"/>
      <c r="H175" s="237" t="s">
        <v>547</v>
      </c>
      <c r="I175" s="489">
        <v>250</v>
      </c>
      <c r="J175" s="238" t="s">
        <v>1048</v>
      </c>
      <c r="K175" s="145"/>
      <c r="L175" s="217"/>
      <c r="M175" s="217"/>
      <c r="N175" s="145"/>
      <c r="O175" s="253"/>
      <c r="P175" s="237"/>
      <c r="Q175" s="131" t="str">
        <f>IFERROR(INDEX(Table1[DLC Category],MATCH('Measure&amp;Incentive Picklist'!O175,Table1[Legend],0)),"")</f>
        <v/>
      </c>
      <c r="R175" s="131"/>
      <c r="S175" s="145"/>
    </row>
    <row r="176" spans="1:19" ht="16.5" customHeight="1" thickBot="1" x14ac:dyDescent="0.3">
      <c r="A176" s="156" t="s">
        <v>1247</v>
      </c>
      <c r="B176" s="253" t="s">
        <v>31</v>
      </c>
      <c r="C176" s="253" t="s">
        <v>31</v>
      </c>
      <c r="D176" s="253"/>
      <c r="E176" s="253" t="s">
        <v>1049</v>
      </c>
      <c r="F176" s="237" t="s">
        <v>1050</v>
      </c>
      <c r="G176" s="237"/>
      <c r="H176" s="237" t="s">
        <v>547</v>
      </c>
      <c r="I176" s="489">
        <v>250</v>
      </c>
      <c r="J176" s="237" t="s">
        <v>1048</v>
      </c>
      <c r="K176" s="145"/>
      <c r="L176" s="217"/>
      <c r="M176" s="217"/>
      <c r="N176" s="145"/>
      <c r="O176" s="253"/>
      <c r="P176" s="237"/>
      <c r="Q176" s="131" t="str">
        <f>IFERROR(INDEX(Table1[DLC Category],MATCH('Measure&amp;Incentive Picklist'!O176,Table1[Legend],0)),"")</f>
        <v/>
      </c>
      <c r="R176" s="131"/>
      <c r="S176" s="145"/>
    </row>
    <row r="177" spans="1:19" ht="16.5" customHeight="1" thickBot="1" x14ac:dyDescent="0.3">
      <c r="A177" s="156" t="s">
        <v>1247</v>
      </c>
      <c r="B177" s="253" t="s">
        <v>31</v>
      </c>
      <c r="C177" s="253" t="s">
        <v>31</v>
      </c>
      <c r="D177" s="253"/>
      <c r="E177" s="253" t="s">
        <v>1051</v>
      </c>
      <c r="F177" s="237" t="s">
        <v>1052</v>
      </c>
      <c r="G177" s="237"/>
      <c r="H177" s="237" t="s">
        <v>547</v>
      </c>
      <c r="I177" s="489">
        <v>250</v>
      </c>
      <c r="J177" s="238" t="s">
        <v>1048</v>
      </c>
      <c r="K177" s="145"/>
      <c r="L177" s="217"/>
      <c r="M177" s="217"/>
      <c r="N177" s="145"/>
      <c r="O177" s="253"/>
      <c r="P177" s="237"/>
      <c r="Q177" s="131" t="str">
        <f>IFERROR(INDEX(Table1[DLC Category],MATCH('Measure&amp;Incentive Picklist'!O177,Table1[Legend],0)),"")</f>
        <v/>
      </c>
      <c r="R177" s="131"/>
      <c r="S177" s="145"/>
    </row>
    <row r="178" spans="1:19" ht="16.5" customHeight="1" thickBot="1" x14ac:dyDescent="0.3">
      <c r="A178" s="156" t="s">
        <v>1247</v>
      </c>
      <c r="B178" s="253" t="s">
        <v>31</v>
      </c>
      <c r="C178" s="253" t="s">
        <v>31</v>
      </c>
      <c r="D178" s="253"/>
      <c r="E178" s="253" t="s">
        <v>1053</v>
      </c>
      <c r="F178" s="237" t="s">
        <v>1054</v>
      </c>
      <c r="G178" s="237"/>
      <c r="H178" s="237" t="s">
        <v>547</v>
      </c>
      <c r="I178" s="489">
        <v>250</v>
      </c>
      <c r="J178" s="237" t="s">
        <v>1048</v>
      </c>
      <c r="K178" s="145"/>
      <c r="L178" s="217"/>
      <c r="M178" s="217"/>
      <c r="N178" s="145"/>
      <c r="O178" s="253"/>
      <c r="P178" s="237"/>
      <c r="Q178" s="131" t="str">
        <f>IFERROR(INDEX(Table1[DLC Category],MATCH('Measure&amp;Incentive Picklist'!O178,Table1[Legend],0)),"")</f>
        <v/>
      </c>
      <c r="R178" s="131"/>
      <c r="S178" s="145"/>
    </row>
    <row r="179" spans="1:19" ht="16.5" customHeight="1" thickBot="1" x14ac:dyDescent="0.3">
      <c r="A179" s="156" t="s">
        <v>1247</v>
      </c>
      <c r="B179" s="254" t="s">
        <v>31</v>
      </c>
      <c r="C179" s="254" t="s">
        <v>31</v>
      </c>
      <c r="D179" s="254"/>
      <c r="E179" s="254" t="s">
        <v>1055</v>
      </c>
      <c r="F179" s="239" t="s">
        <v>1056</v>
      </c>
      <c r="G179" s="239"/>
      <c r="H179" s="239" t="s">
        <v>547</v>
      </c>
      <c r="I179" s="490">
        <v>250</v>
      </c>
      <c r="J179" s="240" t="s">
        <v>1048</v>
      </c>
      <c r="K179" s="145"/>
      <c r="L179" s="217"/>
      <c r="M179" s="217"/>
      <c r="N179" s="145"/>
      <c r="O179" s="254"/>
      <c r="P179" s="239"/>
      <c r="Q179" s="131" t="str">
        <f>IFERROR(INDEX(Table1[DLC Category],MATCH('Measure&amp;Incentive Picklist'!O179,Table1[Legend],0)),"")</f>
        <v/>
      </c>
      <c r="R179" s="131"/>
      <c r="S179" s="145"/>
    </row>
    <row r="180" spans="1:19" ht="16.5" customHeight="1" thickBot="1" x14ac:dyDescent="0.3">
      <c r="A180" s="156" t="s">
        <v>1247</v>
      </c>
      <c r="B180" s="249" t="s">
        <v>39</v>
      </c>
      <c r="C180" s="250" t="s">
        <v>489</v>
      </c>
      <c r="D180" s="250"/>
      <c r="E180" s="250" t="s">
        <v>489</v>
      </c>
      <c r="F180" s="251" t="s">
        <v>1057</v>
      </c>
      <c r="G180" s="251"/>
      <c r="H180" s="251" t="s">
        <v>547</v>
      </c>
      <c r="I180" s="251">
        <v>1</v>
      </c>
      <c r="J180" s="252" t="s">
        <v>1058</v>
      </c>
      <c r="K180" s="145"/>
      <c r="L180" s="217"/>
      <c r="M180" s="217"/>
      <c r="N180" s="145"/>
      <c r="O180" s="250"/>
      <c r="P180" s="251"/>
      <c r="Q180" s="131" t="str">
        <f>IFERROR(INDEX(Table1[DLC Category],MATCH('Measure&amp;Incentive Picklist'!O180,Table1[Legend],0)),"")</f>
        <v/>
      </c>
      <c r="R180" s="131"/>
      <c r="S180" s="145"/>
    </row>
    <row r="181" spans="1:19" ht="16.5" customHeight="1" thickBot="1" x14ac:dyDescent="0.3">
      <c r="A181" s="156" t="s">
        <v>1247</v>
      </c>
      <c r="B181" s="241" t="s">
        <v>391</v>
      </c>
      <c r="C181" s="242" t="s">
        <v>391</v>
      </c>
      <c r="D181" s="242"/>
      <c r="E181" s="242" t="s">
        <v>1059</v>
      </c>
      <c r="F181" s="243" t="s">
        <v>1060</v>
      </c>
      <c r="G181" s="243"/>
      <c r="H181" s="243" t="s">
        <v>547</v>
      </c>
      <c r="I181" s="243">
        <v>2</v>
      </c>
      <c r="J181" s="244" t="s">
        <v>1061</v>
      </c>
      <c r="K181" s="145"/>
      <c r="L181" s="217"/>
      <c r="M181" s="217"/>
      <c r="N181" s="145"/>
      <c r="O181" s="242"/>
      <c r="P181" s="243"/>
      <c r="Q181" s="131" t="str">
        <f>IFERROR(INDEX(Table1[DLC Category],MATCH('Measure&amp;Incentive Picklist'!O181,Table1[Legend],0)),"")</f>
        <v/>
      </c>
      <c r="R181" s="131"/>
      <c r="S181" s="145"/>
    </row>
    <row r="182" spans="1:19" ht="16.5" customHeight="1" thickBot="1" x14ac:dyDescent="0.3">
      <c r="A182" s="156" t="s">
        <v>1247</v>
      </c>
      <c r="B182" s="241" t="s">
        <v>391</v>
      </c>
      <c r="C182" s="242" t="s">
        <v>391</v>
      </c>
      <c r="D182" s="242"/>
      <c r="E182" s="242" t="s">
        <v>1062</v>
      </c>
      <c r="F182" s="243" t="s">
        <v>1063</v>
      </c>
      <c r="G182" s="243"/>
      <c r="H182" s="243" t="s">
        <v>547</v>
      </c>
      <c r="I182" s="243">
        <v>2</v>
      </c>
      <c r="J182" s="244" t="s">
        <v>1061</v>
      </c>
      <c r="K182" s="145"/>
      <c r="L182" s="217"/>
      <c r="M182" s="217"/>
      <c r="N182" s="145"/>
      <c r="O182" s="242"/>
      <c r="P182" s="243"/>
      <c r="Q182" s="131" t="str">
        <f>IFERROR(INDEX(Table1[DLC Category],MATCH('Measure&amp;Incentive Picklist'!O182,Table1[Legend],0)),"")</f>
        <v/>
      </c>
      <c r="R182" s="131"/>
      <c r="S182" s="145"/>
    </row>
    <row r="183" spans="1:19" ht="16.5" customHeight="1" thickBot="1" x14ac:dyDescent="0.3">
      <c r="A183" s="156" t="s">
        <v>1247</v>
      </c>
      <c r="B183" s="261" t="s">
        <v>36</v>
      </c>
      <c r="C183" s="262" t="s">
        <v>36</v>
      </c>
      <c r="D183" s="262"/>
      <c r="E183" s="262" t="s">
        <v>36</v>
      </c>
      <c r="F183" s="263" t="s">
        <v>1064</v>
      </c>
      <c r="G183" s="263"/>
      <c r="H183" s="263" t="s">
        <v>1065</v>
      </c>
      <c r="I183" s="263">
        <v>50</v>
      </c>
      <c r="J183" s="264" t="s">
        <v>1061</v>
      </c>
      <c r="K183" s="145"/>
      <c r="L183" s="217"/>
      <c r="M183" s="217"/>
      <c r="N183" s="145"/>
      <c r="O183" s="262"/>
      <c r="P183" s="263"/>
      <c r="Q183" s="131" t="str">
        <f>IFERROR(INDEX(Table1[DLC Category],MATCH('Measure&amp;Incentive Picklist'!O183,Table1[Legend],0)),"")</f>
        <v/>
      </c>
      <c r="R183" s="131"/>
      <c r="S183" s="145"/>
    </row>
    <row r="184" spans="1:19" ht="16.5" customHeight="1" thickBot="1" x14ac:dyDescent="0.3">
      <c r="A184" s="156" t="s">
        <v>1247</v>
      </c>
      <c r="B184" s="265" t="s">
        <v>1066</v>
      </c>
      <c r="C184" s="266" t="s">
        <v>1067</v>
      </c>
      <c r="D184" s="266"/>
      <c r="E184" s="266" t="s">
        <v>409</v>
      </c>
      <c r="F184" s="267" t="s">
        <v>1068</v>
      </c>
      <c r="G184" s="267"/>
      <c r="H184" s="267" t="s">
        <v>1065</v>
      </c>
      <c r="I184" s="267">
        <v>150</v>
      </c>
      <c r="J184" s="268" t="s">
        <v>548</v>
      </c>
      <c r="K184" s="145"/>
      <c r="L184" s="217"/>
      <c r="M184" s="217"/>
      <c r="N184" s="145"/>
      <c r="O184" s="266"/>
      <c r="P184" s="267"/>
      <c r="Q184" s="131" t="str">
        <f>IFERROR(INDEX(Table1[DLC Category],MATCH('Measure&amp;Incentive Picklist'!O184,Table1[Legend],0)),"")</f>
        <v/>
      </c>
      <c r="R184" s="131"/>
      <c r="S184" s="145"/>
    </row>
    <row r="185" spans="1:19" ht="16.5" customHeight="1" thickBot="1" x14ac:dyDescent="0.3">
      <c r="A185" s="156" t="s">
        <v>1247</v>
      </c>
      <c r="B185" s="269" t="s">
        <v>1066</v>
      </c>
      <c r="C185" s="270" t="s">
        <v>1067</v>
      </c>
      <c r="D185" s="270"/>
      <c r="E185" s="270" t="s">
        <v>1069</v>
      </c>
      <c r="F185" s="271" t="s">
        <v>1070</v>
      </c>
      <c r="G185" s="271"/>
      <c r="H185" s="271" t="s">
        <v>1065</v>
      </c>
      <c r="I185" s="271">
        <v>150</v>
      </c>
      <c r="J185" s="272" t="s">
        <v>548</v>
      </c>
      <c r="K185" s="145"/>
      <c r="L185" s="217"/>
      <c r="M185" s="217"/>
      <c r="N185" s="145"/>
      <c r="O185" s="270"/>
      <c r="P185" s="271"/>
      <c r="Q185" s="131" t="str">
        <f>IFERROR(INDEX(Table1[DLC Category],MATCH('Measure&amp;Incentive Picklist'!O185,Table1[Legend],0)),"")</f>
        <v/>
      </c>
      <c r="R185" s="131"/>
    </row>
    <row r="186" spans="1:19" ht="16.5" customHeight="1" thickBot="1" x14ac:dyDescent="0.3">
      <c r="A186" s="156" t="s">
        <v>1247</v>
      </c>
      <c r="B186" s="274" t="s">
        <v>1071</v>
      </c>
      <c r="C186" s="275" t="s">
        <v>1072</v>
      </c>
      <c r="D186" s="275"/>
      <c r="E186" s="276" t="s">
        <v>415</v>
      </c>
      <c r="F186" s="277" t="s">
        <v>1073</v>
      </c>
      <c r="G186" s="277"/>
      <c r="H186" s="277" t="s">
        <v>1065</v>
      </c>
      <c r="I186" s="277">
        <v>150</v>
      </c>
      <c r="J186" s="278" t="s">
        <v>548</v>
      </c>
      <c r="K186" s="145"/>
      <c r="L186" s="217"/>
      <c r="M186" s="217"/>
      <c r="N186" s="145"/>
      <c r="O186" s="276"/>
      <c r="P186" s="277"/>
      <c r="Q186" s="131" t="str">
        <f>IFERROR(INDEX(Table1[DLC Category],MATCH('Measure&amp;Incentive Picklist'!O186,Table1[Legend],0)),"")</f>
        <v/>
      </c>
      <c r="R186" s="131"/>
    </row>
    <row r="187" spans="1:19" ht="16.5" customHeight="1" thickBot="1" x14ac:dyDescent="0.3">
      <c r="A187" s="156" t="s">
        <v>1247</v>
      </c>
      <c r="B187" s="279" t="s">
        <v>1071</v>
      </c>
      <c r="C187" s="280" t="s">
        <v>1072</v>
      </c>
      <c r="D187" s="280"/>
      <c r="E187" s="281" t="s">
        <v>1074</v>
      </c>
      <c r="F187" s="282" t="s">
        <v>1075</v>
      </c>
      <c r="G187" s="282"/>
      <c r="H187" s="282" t="s">
        <v>1065</v>
      </c>
      <c r="I187" s="282">
        <v>150</v>
      </c>
      <c r="J187" s="283" t="s">
        <v>548</v>
      </c>
      <c r="K187" s="145"/>
      <c r="L187" s="217"/>
      <c r="M187" s="217"/>
      <c r="N187" s="145"/>
      <c r="O187" s="281"/>
      <c r="P187" s="282"/>
      <c r="Q187" s="131" t="str">
        <f>IFERROR(INDEX(Table1[DLC Category],MATCH('Measure&amp;Incentive Picklist'!O187,Table1[Legend],0)),"")</f>
        <v/>
      </c>
      <c r="R187" s="131"/>
    </row>
    <row r="188" spans="1:19" ht="16.5" customHeight="1" thickBot="1" x14ac:dyDescent="0.3">
      <c r="A188" s="156" t="s">
        <v>1247</v>
      </c>
      <c r="B188" s="511" t="s">
        <v>1248</v>
      </c>
      <c r="C188" s="512"/>
      <c r="D188" s="512"/>
      <c r="E188" s="513" t="s">
        <v>1248</v>
      </c>
      <c r="F188" s="514"/>
      <c r="G188" s="514"/>
      <c r="H188" s="514" t="s">
        <v>1065</v>
      </c>
      <c r="I188" s="514">
        <v>0.35</v>
      </c>
      <c r="J188" s="515" t="s">
        <v>594</v>
      </c>
      <c r="K188" s="145"/>
      <c r="L188" s="217"/>
      <c r="M188" s="217"/>
      <c r="N188" s="145"/>
      <c r="O188" s="281"/>
      <c r="P188" s="282"/>
      <c r="Q188" s="131"/>
      <c r="R188" s="131"/>
    </row>
    <row r="189" spans="1:19" x14ac:dyDescent="0.25">
      <c r="A189" s="131"/>
      <c r="B189" s="152"/>
      <c r="C189" s="131"/>
      <c r="D189" s="131"/>
      <c r="E189" s="131"/>
      <c r="F189" s="153"/>
      <c r="G189" s="153"/>
      <c r="H189" s="153"/>
      <c r="I189" s="153"/>
      <c r="J189" s="153"/>
      <c r="K189" s="145"/>
      <c r="L189" s="217"/>
      <c r="M189" s="217"/>
      <c r="N189" s="145"/>
      <c r="O189" s="131"/>
      <c r="P189" s="153"/>
      <c r="Q189" s="145"/>
      <c r="R189" s="145"/>
    </row>
    <row r="190" spans="1:19" x14ac:dyDescent="0.25">
      <c r="A190" s="131"/>
      <c r="B190" s="152"/>
      <c r="C190" s="131"/>
      <c r="D190" s="131"/>
      <c r="E190" s="131"/>
      <c r="F190" s="153"/>
      <c r="G190" s="153"/>
      <c r="H190" s="153"/>
      <c r="I190" s="153"/>
      <c r="J190" s="153"/>
      <c r="O190" s="131"/>
      <c r="P190" s="153"/>
    </row>
    <row r="191" spans="1:19" x14ac:dyDescent="0.25">
      <c r="A191" s="131"/>
      <c r="B191" s="152"/>
      <c r="C191" s="131"/>
      <c r="D191" s="131"/>
      <c r="E191" s="131"/>
      <c r="F191" s="153"/>
      <c r="G191" s="153"/>
      <c r="H191" s="153"/>
      <c r="I191" s="153"/>
      <c r="J191" s="153"/>
      <c r="O191" s="131"/>
      <c r="P191" s="153"/>
    </row>
    <row r="192" spans="1:19" x14ac:dyDescent="0.25">
      <c r="A192" s="131"/>
      <c r="B192" s="152"/>
      <c r="C192" s="131"/>
      <c r="D192" s="131"/>
      <c r="E192" s="131"/>
      <c r="F192" s="153"/>
      <c r="G192" s="153"/>
      <c r="H192" s="153"/>
      <c r="I192" s="153"/>
      <c r="J192" s="153"/>
      <c r="O192" s="131"/>
      <c r="P192" s="153"/>
    </row>
    <row r="193" spans="1:16" x14ac:dyDescent="0.25">
      <c r="A193" s="131"/>
      <c r="B193" s="152"/>
      <c r="C193" s="131"/>
      <c r="D193" s="131"/>
      <c r="E193" s="131"/>
      <c r="F193" s="153"/>
      <c r="G193" s="153"/>
      <c r="H193" s="153"/>
      <c r="I193" s="153"/>
      <c r="J193" s="153"/>
      <c r="O193" s="131"/>
      <c r="P193" s="153"/>
    </row>
    <row r="194" spans="1:16" x14ac:dyDescent="0.25">
      <c r="A194" s="131"/>
      <c r="B194" s="152"/>
      <c r="C194" s="131"/>
      <c r="D194" s="131"/>
      <c r="E194" s="131"/>
      <c r="F194" s="153"/>
      <c r="G194" s="153"/>
      <c r="H194" s="153"/>
      <c r="I194" s="153"/>
      <c r="J194" s="153"/>
      <c r="O194" s="131"/>
      <c r="P194" s="153"/>
    </row>
    <row r="195" spans="1:16" x14ac:dyDescent="0.25">
      <c r="A195" s="131"/>
      <c r="B195" s="152"/>
      <c r="C195" s="131"/>
      <c r="D195" s="131"/>
      <c r="E195" s="131"/>
      <c r="F195" s="153"/>
      <c r="G195" s="153"/>
      <c r="H195" s="153"/>
      <c r="I195" s="153"/>
      <c r="J195" s="153"/>
      <c r="O195" s="131"/>
      <c r="P195" s="153"/>
    </row>
    <row r="196" spans="1:16" x14ac:dyDescent="0.25">
      <c r="B196" s="152"/>
      <c r="C196" s="131"/>
      <c r="D196" s="131"/>
      <c r="E196" s="131"/>
      <c r="F196" s="153"/>
      <c r="G196" s="153"/>
      <c r="H196" s="153"/>
      <c r="I196" s="153"/>
      <c r="J196" s="153"/>
      <c r="O196" s="131"/>
      <c r="P196" s="153"/>
    </row>
    <row r="197" spans="1:16" x14ac:dyDescent="0.25">
      <c r="B197" s="152"/>
      <c r="C197" s="131"/>
      <c r="D197" s="131"/>
      <c r="E197" s="131"/>
      <c r="F197" s="153"/>
      <c r="G197" s="153"/>
      <c r="H197" s="153"/>
      <c r="I197" s="153"/>
      <c r="J197" s="153"/>
      <c r="O197" s="131"/>
      <c r="P197" s="153"/>
    </row>
    <row r="198" spans="1:16" x14ac:dyDescent="0.25">
      <c r="B198" s="152"/>
      <c r="C198" s="131"/>
      <c r="D198" s="131"/>
      <c r="E198" s="131"/>
      <c r="F198" s="153"/>
      <c r="G198" s="153"/>
      <c r="H198" s="153"/>
      <c r="I198" s="153"/>
      <c r="J198" s="153"/>
      <c r="O198" s="131"/>
      <c r="P198" s="153"/>
    </row>
    <row r="199" spans="1:16" x14ac:dyDescent="0.25">
      <c r="B199" s="152"/>
      <c r="C199" s="131"/>
      <c r="D199" s="131"/>
      <c r="E199" s="131"/>
      <c r="F199" s="153"/>
      <c r="G199" s="153"/>
      <c r="H199" s="153"/>
      <c r="I199" s="153"/>
      <c r="J199" s="153"/>
      <c r="O199" s="131"/>
      <c r="P199" s="153"/>
    </row>
    <row r="200" spans="1:16" x14ac:dyDescent="0.25">
      <c r="B200" s="152"/>
      <c r="C200" s="131"/>
      <c r="D200" s="131"/>
      <c r="E200" s="131"/>
      <c r="F200" s="153"/>
      <c r="G200" s="153"/>
      <c r="H200" s="153"/>
      <c r="I200" s="153"/>
      <c r="J200" s="153"/>
      <c r="O200" s="131"/>
      <c r="P200" s="153"/>
    </row>
    <row r="201" spans="1:16" x14ac:dyDescent="0.25">
      <c r="B201" s="152"/>
      <c r="C201" s="131"/>
      <c r="D201" s="131"/>
      <c r="E201" s="131"/>
      <c r="F201" s="153"/>
      <c r="G201" s="153"/>
      <c r="H201" s="153"/>
      <c r="I201" s="153"/>
      <c r="J201" s="153"/>
      <c r="O201" s="131"/>
      <c r="P201" s="153"/>
    </row>
  </sheetData>
  <autoFilter ref="A1:J189" xr:uid="{00000000-0009-0000-0000-00001E000000}"/>
  <sortState xmlns:xlrd2="http://schemas.microsoft.com/office/spreadsheetml/2017/richdata2" ref="E12:P31">
    <sortCondition ref="K12:K31"/>
  </sortState>
  <mergeCells count="4">
    <mergeCell ref="A136:A139"/>
    <mergeCell ref="B132:B135"/>
    <mergeCell ref="B136:B139"/>
    <mergeCell ref="A132:A135"/>
  </mergeCells>
  <phoneticPr fontId="61" type="noConversion"/>
  <conditionalFormatting sqref="F168:G168 F170:G172">
    <cfRule type="duplicateValues" dxfId="24" priority="3"/>
  </conditionalFormatting>
  <pageMargins left="0.7" right="0.7" top="0.75" bottom="0.75" header="0.3" footer="0.3"/>
  <pageSetup orientation="portrait" r:id="rId1"/>
  <headerFooter>
    <oddFooter>&amp;C_x000D_&amp;1#&amp;"Calibri"&amp;22&amp;K0073CF INTERNAL</oddFooter>
  </headerFooter>
  <tableParts count="1">
    <tablePart r:id="rId2"/>
  </tablePart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2"/>
  <dimension ref="A1:Z64"/>
  <sheetViews>
    <sheetView topLeftCell="N4" zoomScaleNormal="100" workbookViewId="0">
      <selection activeCell="P20" sqref="P20"/>
    </sheetView>
  </sheetViews>
  <sheetFormatPr defaultColWidth="9.140625" defaultRowHeight="15" x14ac:dyDescent="0.25"/>
  <cols>
    <col min="1" max="1" width="48.85546875" customWidth="1"/>
    <col min="2" max="2" width="20.42578125" customWidth="1"/>
    <col min="3" max="3" width="28" customWidth="1"/>
    <col min="4" max="4" width="27.85546875" customWidth="1"/>
    <col min="5" max="5" width="30.85546875" customWidth="1"/>
    <col min="6" max="6" width="29.85546875" customWidth="1"/>
    <col min="7" max="7" width="15.85546875" customWidth="1"/>
    <col min="8" max="8" width="35" customWidth="1"/>
    <col min="9" max="9" width="11.140625" customWidth="1"/>
    <col min="10" max="12" width="24.140625" customWidth="1"/>
    <col min="13" max="13" width="32" customWidth="1"/>
    <col min="14" max="14" width="24.42578125" customWidth="1"/>
    <col min="15" max="15" width="31" bestFit="1" customWidth="1"/>
    <col min="16" max="16" width="72.85546875" bestFit="1" customWidth="1"/>
    <col min="17" max="17" width="41.85546875" customWidth="1"/>
    <col min="18" max="18" width="15.7109375" bestFit="1" customWidth="1"/>
    <col min="21" max="21" width="124.140625" bestFit="1" customWidth="1"/>
    <col min="22" max="22" width="12.140625" bestFit="1" customWidth="1"/>
    <col min="25" max="25" width="60.5703125" bestFit="1" customWidth="1"/>
    <col min="26" max="26" width="54.140625" customWidth="1"/>
  </cols>
  <sheetData>
    <row r="1" spans="1:26" ht="35.25" customHeight="1" x14ac:dyDescent="0.25">
      <c r="A1" s="190" t="s">
        <v>1076</v>
      </c>
      <c r="B1" s="10" t="s">
        <v>1077</v>
      </c>
      <c r="C1" s="560" t="s">
        <v>1078</v>
      </c>
      <c r="D1" s="561"/>
      <c r="E1" s="561"/>
      <c r="F1" s="561"/>
      <c r="G1" s="561"/>
      <c r="H1" s="561"/>
      <c r="I1" s="68"/>
      <c r="J1" s="189"/>
      <c r="K1" s="189"/>
      <c r="L1" s="189"/>
      <c r="M1" s="189"/>
      <c r="N1" s="189"/>
      <c r="O1" s="189"/>
      <c r="P1" s="189"/>
      <c r="Q1" s="189"/>
      <c r="R1" s="189"/>
      <c r="U1" s="395" t="s">
        <v>304</v>
      </c>
      <c r="V1" s="396" t="s">
        <v>1079</v>
      </c>
      <c r="Y1" t="s">
        <v>1080</v>
      </c>
      <c r="Z1" t="s">
        <v>304</v>
      </c>
    </row>
    <row r="2" spans="1:26" ht="30" x14ac:dyDescent="0.25">
      <c r="A2" s="12" t="s">
        <v>173</v>
      </c>
      <c r="B2" s="12" t="s">
        <v>1081</v>
      </c>
      <c r="C2" s="12" t="s">
        <v>174</v>
      </c>
      <c r="D2" s="12" t="s">
        <v>176</v>
      </c>
      <c r="E2" s="12" t="s">
        <v>178</v>
      </c>
      <c r="F2" s="12" t="s">
        <v>180</v>
      </c>
      <c r="G2" s="12" t="s">
        <v>182</v>
      </c>
      <c r="H2" s="12" t="s">
        <v>184</v>
      </c>
      <c r="I2" s="68"/>
      <c r="J2" s="115" t="s">
        <v>1082</v>
      </c>
      <c r="K2" s="68" t="s">
        <v>1083</v>
      </c>
      <c r="L2" s="68" t="s">
        <v>1084</v>
      </c>
      <c r="M2" s="68" t="s">
        <v>1085</v>
      </c>
      <c r="N2" s="68" t="s">
        <v>1086</v>
      </c>
      <c r="O2" s="68" t="s">
        <v>1087</v>
      </c>
      <c r="P2" s="68" t="s">
        <v>540</v>
      </c>
      <c r="Q2" s="68" t="s">
        <v>1088</v>
      </c>
      <c r="R2" s="68" t="s">
        <v>126</v>
      </c>
      <c r="U2" s="393" t="s">
        <v>1089</v>
      </c>
      <c r="V2" s="394">
        <v>0</v>
      </c>
      <c r="Y2" t="s">
        <v>256</v>
      </c>
      <c r="Z2" s="412" t="s">
        <v>1090</v>
      </c>
    </row>
    <row r="3" spans="1:26" ht="14.45" customHeight="1" x14ac:dyDescent="0.25">
      <c r="A3" s="12" t="s">
        <v>175</v>
      </c>
      <c r="B3" s="12" t="s">
        <v>1081</v>
      </c>
      <c r="C3" s="12" t="s">
        <v>174</v>
      </c>
      <c r="D3" s="12" t="s">
        <v>176</v>
      </c>
      <c r="E3" s="12" t="s">
        <v>178</v>
      </c>
      <c r="F3" s="12" t="s">
        <v>180</v>
      </c>
      <c r="G3" s="12" t="s">
        <v>182</v>
      </c>
      <c r="H3" s="12" t="s">
        <v>184</v>
      </c>
      <c r="I3" s="68"/>
      <c r="J3" s="181" t="s">
        <v>153</v>
      </c>
      <c r="K3" s="182" t="s">
        <v>161</v>
      </c>
      <c r="L3" s="65" t="s">
        <v>160</v>
      </c>
      <c r="M3" s="182" t="s">
        <v>162</v>
      </c>
      <c r="N3" s="182" t="s">
        <v>286</v>
      </c>
      <c r="O3" s="3" t="s">
        <v>255</v>
      </c>
      <c r="P3" s="112" t="s">
        <v>951</v>
      </c>
      <c r="Q3" s="112" t="s">
        <v>952</v>
      </c>
      <c r="R3" t="s">
        <v>953</v>
      </c>
      <c r="U3" s="393" t="s">
        <v>1091</v>
      </c>
      <c r="V3" s="394">
        <v>0.4</v>
      </c>
      <c r="Y3" t="s">
        <v>992</v>
      </c>
      <c r="Z3" s="412" t="s">
        <v>1092</v>
      </c>
    </row>
    <row r="4" spans="1:26" ht="30" x14ac:dyDescent="0.25">
      <c r="A4" s="12" t="s">
        <v>177</v>
      </c>
      <c r="B4" s="12" t="s">
        <v>1081</v>
      </c>
      <c r="C4" s="12" t="s">
        <v>174</v>
      </c>
      <c r="D4" s="12" t="s">
        <v>176</v>
      </c>
      <c r="E4" s="12" t="s">
        <v>178</v>
      </c>
      <c r="F4" s="12" t="s">
        <v>180</v>
      </c>
      <c r="G4" s="12" t="s">
        <v>182</v>
      </c>
      <c r="H4" s="12" t="s">
        <v>184</v>
      </c>
      <c r="I4" s="68"/>
      <c r="J4" s="181" t="s">
        <v>945</v>
      </c>
      <c r="K4" s="182" t="s">
        <v>1093</v>
      </c>
      <c r="L4" s="65" t="s">
        <v>301</v>
      </c>
      <c r="M4" s="182" t="s">
        <v>258</v>
      </c>
      <c r="N4" s="182" t="s">
        <v>1094</v>
      </c>
      <c r="O4" s="3"/>
      <c r="P4" s="377" t="s">
        <v>549</v>
      </c>
      <c r="Q4" s="377" t="s">
        <v>1095</v>
      </c>
      <c r="R4" t="s">
        <v>551</v>
      </c>
      <c r="U4" s="393" t="s">
        <v>1096</v>
      </c>
      <c r="V4" s="394">
        <v>0.3</v>
      </c>
      <c r="Y4" t="s">
        <v>994</v>
      </c>
      <c r="Z4" s="412" t="s">
        <v>1097</v>
      </c>
    </row>
    <row r="5" spans="1:26" x14ac:dyDescent="0.25">
      <c r="A5" s="12" t="s">
        <v>179</v>
      </c>
      <c r="B5" s="12" t="s">
        <v>1081</v>
      </c>
      <c r="C5" s="12" t="s">
        <v>174</v>
      </c>
      <c r="D5" s="12" t="s">
        <v>176</v>
      </c>
      <c r="E5" s="12" t="s">
        <v>178</v>
      </c>
      <c r="F5" s="12" t="s">
        <v>180</v>
      </c>
      <c r="G5" s="12" t="s">
        <v>182</v>
      </c>
      <c r="H5" s="12" t="s">
        <v>184</v>
      </c>
      <c r="I5" s="68"/>
      <c r="J5" s="181"/>
      <c r="K5" s="65"/>
      <c r="L5" s="65" t="s">
        <v>1098</v>
      </c>
      <c r="M5" s="65"/>
      <c r="N5" s="65"/>
      <c r="O5" s="3"/>
      <c r="P5" s="88" t="s">
        <v>1099</v>
      </c>
      <c r="Q5" s="297" t="s">
        <v>577</v>
      </c>
      <c r="R5" t="s">
        <v>579</v>
      </c>
      <c r="U5" s="393" t="s">
        <v>1100</v>
      </c>
      <c r="V5" s="394">
        <v>0.2</v>
      </c>
      <c r="Y5" t="s">
        <v>997</v>
      </c>
      <c r="Z5" s="412" t="s">
        <v>1101</v>
      </c>
    </row>
    <row r="6" spans="1:26" ht="45" x14ac:dyDescent="0.25">
      <c r="A6" s="12" t="s">
        <v>181</v>
      </c>
      <c r="B6" s="12" t="s">
        <v>1081</v>
      </c>
      <c r="C6" s="12" t="s">
        <v>174</v>
      </c>
      <c r="D6" s="12" t="s">
        <v>176</v>
      </c>
      <c r="E6" s="12" t="s">
        <v>178</v>
      </c>
      <c r="F6" s="12" t="s">
        <v>180</v>
      </c>
      <c r="G6" s="12" t="s">
        <v>182</v>
      </c>
      <c r="H6" s="12" t="s">
        <v>184</v>
      </c>
      <c r="I6" s="68"/>
      <c r="J6" s="65"/>
      <c r="K6" s="65"/>
      <c r="L6" s="65" t="s">
        <v>1102</v>
      </c>
      <c r="M6" s="65"/>
      <c r="N6" s="65"/>
      <c r="O6" s="65"/>
      <c r="P6" s="112" t="s">
        <v>584</v>
      </c>
      <c r="Q6" s="112" t="s">
        <v>1103</v>
      </c>
      <c r="R6" s="65" t="s">
        <v>586</v>
      </c>
      <c r="U6" s="393" t="s">
        <v>1104</v>
      </c>
      <c r="V6" s="394">
        <v>0.2</v>
      </c>
      <c r="Y6" t="s">
        <v>988</v>
      </c>
      <c r="Z6" s="412" t="s">
        <v>1104</v>
      </c>
    </row>
    <row r="7" spans="1:26" x14ac:dyDescent="0.25">
      <c r="A7" s="12" t="s">
        <v>183</v>
      </c>
      <c r="B7" s="12" t="s">
        <v>1081</v>
      </c>
      <c r="C7" s="12" t="s">
        <v>174</v>
      </c>
      <c r="D7" s="12" t="s">
        <v>176</v>
      </c>
      <c r="E7" s="12" t="s">
        <v>178</v>
      </c>
      <c r="F7" s="12" t="s">
        <v>180</v>
      </c>
      <c r="G7" s="12" t="s">
        <v>182</v>
      </c>
      <c r="H7" s="12" t="s">
        <v>184</v>
      </c>
      <c r="I7" s="68" t="str">
        <f>SUBSTITUTE(A7," ","_")</f>
        <v>College_-_Cafeteria</v>
      </c>
      <c r="J7" s="65"/>
      <c r="K7" s="65"/>
      <c r="L7" s="65"/>
      <c r="M7" s="65"/>
      <c r="N7" s="65"/>
      <c r="O7" s="65"/>
      <c r="P7" s="112" t="s">
        <v>646</v>
      </c>
      <c r="Q7" s="112" t="s">
        <v>1105</v>
      </c>
      <c r="R7" t="s">
        <v>648</v>
      </c>
      <c r="U7" s="393" t="s">
        <v>306</v>
      </c>
      <c r="V7" s="394">
        <v>0.1</v>
      </c>
    </row>
    <row r="8" spans="1:26" ht="14.45" customHeight="1" x14ac:dyDescent="0.25">
      <c r="A8" s="13" t="s">
        <v>228</v>
      </c>
      <c r="B8" s="13" t="s">
        <v>300</v>
      </c>
      <c r="C8" s="13" t="s">
        <v>159</v>
      </c>
      <c r="D8" s="13" t="s">
        <v>187</v>
      </c>
      <c r="E8" s="13" t="s">
        <v>189</v>
      </c>
      <c r="F8" s="13" t="s">
        <v>184</v>
      </c>
      <c r="G8" s="68"/>
      <c r="H8" s="68"/>
      <c r="I8" s="68"/>
      <c r="J8" s="65"/>
      <c r="K8" s="65"/>
      <c r="L8" s="65"/>
      <c r="M8" s="65"/>
      <c r="N8" s="65"/>
      <c r="O8" s="65"/>
      <c r="P8" s="74" t="s">
        <v>681</v>
      </c>
      <c r="Q8" s="297" t="s">
        <v>1106</v>
      </c>
      <c r="R8" t="s">
        <v>683</v>
      </c>
      <c r="U8" s="393" t="s">
        <v>1107</v>
      </c>
      <c r="V8" s="394">
        <v>0.05</v>
      </c>
    </row>
    <row r="9" spans="1:26" x14ac:dyDescent="0.25">
      <c r="A9" s="14" t="s">
        <v>239</v>
      </c>
      <c r="B9" s="14" t="s">
        <v>1108</v>
      </c>
      <c r="C9" s="14" t="s">
        <v>192</v>
      </c>
      <c r="D9" s="14" t="s">
        <v>194</v>
      </c>
      <c r="E9" s="14" t="s">
        <v>184</v>
      </c>
      <c r="F9" s="68"/>
      <c r="G9" s="68"/>
      <c r="H9" s="68"/>
      <c r="I9" s="68"/>
      <c r="J9" s="65"/>
      <c r="K9" s="65"/>
      <c r="L9" s="65"/>
      <c r="M9" s="65"/>
      <c r="N9" s="65"/>
      <c r="O9" s="65"/>
      <c r="P9" s="112" t="s">
        <v>725</v>
      </c>
      <c r="Q9" s="112" t="s">
        <v>1109</v>
      </c>
      <c r="R9" t="s">
        <v>726</v>
      </c>
      <c r="U9" s="393" t="s">
        <v>1110</v>
      </c>
      <c r="V9" s="394">
        <v>0.05</v>
      </c>
    </row>
    <row r="10" spans="1:26" ht="75" x14ac:dyDescent="0.25">
      <c r="A10" s="12" t="s">
        <v>185</v>
      </c>
      <c r="B10" s="12" t="s">
        <v>1081</v>
      </c>
      <c r="C10" s="12" t="s">
        <v>174</v>
      </c>
      <c r="D10" s="12" t="s">
        <v>176</v>
      </c>
      <c r="E10" s="12" t="s">
        <v>178</v>
      </c>
      <c r="F10" s="12" t="s">
        <v>180</v>
      </c>
      <c r="G10" s="12" t="s">
        <v>182</v>
      </c>
      <c r="H10" s="12" t="s">
        <v>184</v>
      </c>
      <c r="I10" s="68"/>
      <c r="J10" s="65"/>
      <c r="K10" s="65"/>
      <c r="L10" s="65"/>
      <c r="M10" s="65"/>
      <c r="N10" s="65"/>
      <c r="O10" s="65"/>
      <c r="P10" s="377" t="s">
        <v>154</v>
      </c>
      <c r="Q10" s="377" t="s">
        <v>1111</v>
      </c>
      <c r="R10" t="s">
        <v>744</v>
      </c>
      <c r="U10" s="393" t="s">
        <v>1112</v>
      </c>
      <c r="V10" s="394">
        <v>0.1</v>
      </c>
    </row>
    <row r="11" spans="1:26" ht="75" x14ac:dyDescent="0.25">
      <c r="A11" s="12" t="s">
        <v>186</v>
      </c>
      <c r="B11" s="12" t="s">
        <v>1081</v>
      </c>
      <c r="C11" s="12" t="s">
        <v>174</v>
      </c>
      <c r="D11" s="12" t="s">
        <v>176</v>
      </c>
      <c r="E11" s="12" t="s">
        <v>178</v>
      </c>
      <c r="F11" s="12" t="s">
        <v>180</v>
      </c>
      <c r="G11" s="12" t="s">
        <v>182</v>
      </c>
      <c r="H11" s="12" t="s">
        <v>184</v>
      </c>
      <c r="I11" s="68"/>
      <c r="J11" s="65"/>
      <c r="K11" s="65"/>
      <c r="L11" s="65"/>
      <c r="M11" s="65"/>
      <c r="N11" s="65"/>
      <c r="O11" s="65"/>
      <c r="P11" s="377" t="s">
        <v>796</v>
      </c>
      <c r="Q11" s="377" t="s">
        <v>1113</v>
      </c>
      <c r="R11" t="s">
        <v>798</v>
      </c>
      <c r="U11" s="393" t="s">
        <v>1092</v>
      </c>
      <c r="V11" s="394">
        <v>0.2</v>
      </c>
    </row>
    <row r="12" spans="1:26" ht="45" x14ac:dyDescent="0.25">
      <c r="A12" s="12" t="s">
        <v>188</v>
      </c>
      <c r="B12" s="12" t="s">
        <v>1081</v>
      </c>
      <c r="C12" s="12" t="s">
        <v>174</v>
      </c>
      <c r="D12" s="12" t="s">
        <v>176</v>
      </c>
      <c r="E12" s="12" t="s">
        <v>178</v>
      </c>
      <c r="F12" s="12" t="s">
        <v>180</v>
      </c>
      <c r="G12" s="12" t="s">
        <v>182</v>
      </c>
      <c r="H12" s="12" t="s">
        <v>184</v>
      </c>
      <c r="I12" s="68"/>
      <c r="J12" s="65"/>
      <c r="K12" s="65"/>
      <c r="L12" s="65"/>
      <c r="M12" s="65"/>
      <c r="N12" s="65"/>
      <c r="O12" s="65"/>
      <c r="P12" s="112" t="s">
        <v>813</v>
      </c>
      <c r="Q12" s="112" t="s">
        <v>1114</v>
      </c>
      <c r="R12" t="s">
        <v>815</v>
      </c>
      <c r="U12" s="393" t="s">
        <v>1090</v>
      </c>
      <c r="V12" s="394">
        <v>0.3</v>
      </c>
    </row>
    <row r="13" spans="1:26" ht="14.45" customHeight="1" x14ac:dyDescent="0.25">
      <c r="A13" s="13" t="s">
        <v>229</v>
      </c>
      <c r="B13" s="13" t="s">
        <v>300</v>
      </c>
      <c r="C13" s="13" t="s">
        <v>159</v>
      </c>
      <c r="D13" s="13" t="s">
        <v>187</v>
      </c>
      <c r="E13" s="13" t="s">
        <v>189</v>
      </c>
      <c r="F13" s="13" t="s">
        <v>184</v>
      </c>
      <c r="G13" s="68"/>
      <c r="H13" s="68"/>
      <c r="I13" s="68"/>
      <c r="J13" s="65"/>
      <c r="K13" s="65"/>
      <c r="L13" s="65"/>
      <c r="M13" s="65"/>
      <c r="N13" s="65"/>
      <c r="O13" s="65"/>
      <c r="P13" s="112" t="s">
        <v>828</v>
      </c>
      <c r="Q13" s="112" t="s">
        <v>1115</v>
      </c>
      <c r="R13" t="s">
        <v>830</v>
      </c>
      <c r="U13" s="393" t="s">
        <v>1116</v>
      </c>
      <c r="V13" s="394">
        <v>0.35</v>
      </c>
    </row>
    <row r="14" spans="1:26" ht="45" x14ac:dyDescent="0.25">
      <c r="A14" s="12" t="s">
        <v>190</v>
      </c>
      <c r="B14" s="12" t="s">
        <v>1081</v>
      </c>
      <c r="C14" s="12" t="s">
        <v>174</v>
      </c>
      <c r="D14" s="12" t="s">
        <v>176</v>
      </c>
      <c r="E14" s="12" t="s">
        <v>178</v>
      </c>
      <c r="F14" s="12" t="s">
        <v>180</v>
      </c>
      <c r="G14" s="12" t="s">
        <v>182</v>
      </c>
      <c r="H14" s="12" t="s">
        <v>184</v>
      </c>
      <c r="I14" s="68"/>
      <c r="J14" s="65"/>
      <c r="K14" s="65"/>
      <c r="L14" s="65"/>
      <c r="M14" s="65"/>
      <c r="N14" s="65"/>
      <c r="O14" s="65"/>
      <c r="P14" s="112" t="s">
        <v>847</v>
      </c>
      <c r="Q14" s="112" t="s">
        <v>1117</v>
      </c>
      <c r="R14" t="s">
        <v>849</v>
      </c>
      <c r="U14" s="393" t="s">
        <v>1118</v>
      </c>
      <c r="V14" s="394">
        <v>0.35</v>
      </c>
    </row>
    <row r="15" spans="1:26" ht="30" x14ac:dyDescent="0.25">
      <c r="A15" s="12" t="s">
        <v>191</v>
      </c>
      <c r="B15" s="12" t="s">
        <v>1081</v>
      </c>
      <c r="C15" s="12" t="s">
        <v>174</v>
      </c>
      <c r="D15" s="12" t="s">
        <v>176</v>
      </c>
      <c r="E15" s="12" t="s">
        <v>178</v>
      </c>
      <c r="F15" s="12" t="s">
        <v>180</v>
      </c>
      <c r="G15" s="12" t="s">
        <v>182</v>
      </c>
      <c r="H15" s="12" t="s">
        <v>184</v>
      </c>
      <c r="I15" s="68"/>
      <c r="J15" s="65"/>
      <c r="K15" s="10" t="s">
        <v>1119</v>
      </c>
      <c r="L15" s="65"/>
      <c r="M15" s="65"/>
      <c r="N15" s="65"/>
      <c r="P15" s="65" t="s">
        <v>862</v>
      </c>
      <c r="Q15" s="112" t="s">
        <v>1095</v>
      </c>
      <c r="R15" t="s">
        <v>863</v>
      </c>
      <c r="U15" s="393" t="s">
        <v>1097</v>
      </c>
      <c r="V15" s="394">
        <v>0.4</v>
      </c>
    </row>
    <row r="16" spans="1:26" ht="14.45" customHeight="1" x14ac:dyDescent="0.25">
      <c r="A16" s="12" t="s">
        <v>193</v>
      </c>
      <c r="B16" s="12" t="s">
        <v>1081</v>
      </c>
      <c r="C16" s="12" t="s">
        <v>174</v>
      </c>
      <c r="D16" s="12" t="s">
        <v>176</v>
      </c>
      <c r="E16" s="12" t="s">
        <v>178</v>
      </c>
      <c r="F16" s="12" t="s">
        <v>180</v>
      </c>
      <c r="G16" s="12" t="s">
        <v>182</v>
      </c>
      <c r="H16" s="12" t="s">
        <v>184</v>
      </c>
      <c r="I16" s="68"/>
      <c r="J16" s="65"/>
      <c r="K16" s="12" t="s">
        <v>174</v>
      </c>
      <c r="L16" s="65"/>
      <c r="M16" s="65"/>
      <c r="N16" s="65"/>
      <c r="O16" s="65"/>
      <c r="P16" s="376" t="s">
        <v>872</v>
      </c>
      <c r="Q16" s="377" t="s">
        <v>1105</v>
      </c>
      <c r="R16" s="378" t="s">
        <v>873</v>
      </c>
      <c r="U16" s="397" t="s">
        <v>1101</v>
      </c>
      <c r="V16" s="398">
        <v>0.47</v>
      </c>
    </row>
    <row r="17" spans="1:18" x14ac:dyDescent="0.25">
      <c r="A17" s="12" t="s">
        <v>195</v>
      </c>
      <c r="B17" s="12" t="s">
        <v>1081</v>
      </c>
      <c r="C17" s="12" t="s">
        <v>174</v>
      </c>
      <c r="D17" s="12" t="s">
        <v>176</v>
      </c>
      <c r="E17" s="12" t="s">
        <v>178</v>
      </c>
      <c r="F17" s="12" t="s">
        <v>180</v>
      </c>
      <c r="G17" s="12" t="s">
        <v>182</v>
      </c>
      <c r="H17" s="12" t="s">
        <v>184</v>
      </c>
      <c r="I17" s="68"/>
      <c r="J17" s="65"/>
      <c r="K17" s="12" t="s">
        <v>176</v>
      </c>
      <c r="L17" s="65"/>
      <c r="M17" s="65"/>
      <c r="N17" s="65"/>
      <c r="O17" s="65"/>
      <c r="P17" s="376" t="s">
        <v>884</v>
      </c>
      <c r="Q17" s="377" t="s">
        <v>1106</v>
      </c>
      <c r="R17" s="378" t="s">
        <v>885</v>
      </c>
    </row>
    <row r="18" spans="1:18" x14ac:dyDescent="0.25">
      <c r="A18" s="12" t="s">
        <v>196</v>
      </c>
      <c r="B18" s="12" t="s">
        <v>1081</v>
      </c>
      <c r="C18" s="12" t="s">
        <v>174</v>
      </c>
      <c r="D18" s="12" t="s">
        <v>176</v>
      </c>
      <c r="E18" s="12" t="s">
        <v>178</v>
      </c>
      <c r="F18" s="12" t="s">
        <v>180</v>
      </c>
      <c r="G18" s="12" t="s">
        <v>182</v>
      </c>
      <c r="H18" s="12" t="s">
        <v>184</v>
      </c>
      <c r="I18" s="68"/>
      <c r="J18" s="65"/>
      <c r="K18" s="12" t="s">
        <v>178</v>
      </c>
      <c r="L18" s="65"/>
      <c r="M18" s="65"/>
      <c r="N18" s="65"/>
      <c r="O18" s="65"/>
      <c r="P18" s="376" t="s">
        <v>903</v>
      </c>
      <c r="Q18" s="377" t="s">
        <v>1109</v>
      </c>
      <c r="R18" s="378" t="s">
        <v>904</v>
      </c>
    </row>
    <row r="19" spans="1:18" ht="45" x14ac:dyDescent="0.25">
      <c r="A19" s="12" t="s">
        <v>197</v>
      </c>
      <c r="B19" s="12" t="s">
        <v>1081</v>
      </c>
      <c r="C19" s="12" t="s">
        <v>174</v>
      </c>
      <c r="D19" s="12" t="s">
        <v>176</v>
      </c>
      <c r="E19" s="12" t="s">
        <v>178</v>
      </c>
      <c r="F19" s="12" t="s">
        <v>180</v>
      </c>
      <c r="G19" s="12" t="s">
        <v>182</v>
      </c>
      <c r="H19" s="12" t="s">
        <v>184</v>
      </c>
      <c r="I19" s="68"/>
      <c r="J19" s="65"/>
      <c r="K19" s="12" t="s">
        <v>180</v>
      </c>
      <c r="L19" s="65"/>
      <c r="M19" s="65"/>
      <c r="N19" s="65"/>
      <c r="O19" s="65"/>
      <c r="P19" s="112" t="s">
        <v>913</v>
      </c>
      <c r="Q19" s="112" t="s">
        <v>1111</v>
      </c>
      <c r="R19" t="s">
        <v>914</v>
      </c>
    </row>
    <row r="20" spans="1:18" ht="45" x14ac:dyDescent="0.25">
      <c r="A20" s="12" t="s">
        <v>199</v>
      </c>
      <c r="B20" s="12" t="s">
        <v>1081</v>
      </c>
      <c r="C20" s="12" t="s">
        <v>174</v>
      </c>
      <c r="D20" s="12" t="s">
        <v>176</v>
      </c>
      <c r="E20" s="12" t="s">
        <v>178</v>
      </c>
      <c r="F20" s="12" t="s">
        <v>180</v>
      </c>
      <c r="G20" s="12" t="s">
        <v>182</v>
      </c>
      <c r="H20" s="12" t="s">
        <v>184</v>
      </c>
      <c r="I20" s="68"/>
      <c r="J20" s="65"/>
      <c r="K20" s="12" t="s">
        <v>182</v>
      </c>
      <c r="L20" s="65"/>
      <c r="M20" s="65"/>
      <c r="N20" s="65"/>
      <c r="O20" s="65"/>
      <c r="P20" s="112" t="s">
        <v>927</v>
      </c>
      <c r="Q20" s="112" t="s">
        <v>1103</v>
      </c>
      <c r="R20" t="s">
        <v>928</v>
      </c>
    </row>
    <row r="21" spans="1:18" x14ac:dyDescent="0.25">
      <c r="A21" s="12" t="s">
        <v>201</v>
      </c>
      <c r="B21" s="12" t="s">
        <v>1081</v>
      </c>
      <c r="C21" s="12" t="s">
        <v>174</v>
      </c>
      <c r="D21" s="12" t="s">
        <v>176</v>
      </c>
      <c r="E21" s="12" t="s">
        <v>178</v>
      </c>
      <c r="F21" s="12" t="s">
        <v>180</v>
      </c>
      <c r="G21" s="12" t="s">
        <v>182</v>
      </c>
      <c r="H21" s="12" t="s">
        <v>184</v>
      </c>
      <c r="I21" s="68"/>
      <c r="J21" s="65"/>
      <c r="K21" s="182"/>
      <c r="L21" s="65"/>
      <c r="M21" s="65"/>
      <c r="N21" s="65"/>
      <c r="O21" s="65"/>
      <c r="P21" s="112"/>
      <c r="Q21" s="112"/>
    </row>
    <row r="22" spans="1:18" x14ac:dyDescent="0.25">
      <c r="A22" s="13" t="s">
        <v>230</v>
      </c>
      <c r="B22" s="13" t="s">
        <v>300</v>
      </c>
      <c r="C22" s="13" t="s">
        <v>159</v>
      </c>
      <c r="D22" s="13" t="s">
        <v>187</v>
      </c>
      <c r="E22" s="13" t="s">
        <v>189</v>
      </c>
      <c r="F22" s="13" t="s">
        <v>184</v>
      </c>
      <c r="G22" s="68"/>
      <c r="H22" s="68"/>
      <c r="I22" s="68"/>
      <c r="J22" s="65"/>
      <c r="K22" s="10" t="s">
        <v>1120</v>
      </c>
      <c r="L22" s="65"/>
      <c r="M22" s="65"/>
      <c r="N22" s="65"/>
      <c r="O22" s="65"/>
      <c r="P22" s="65"/>
      <c r="Q22" s="65"/>
    </row>
    <row r="23" spans="1:18" x14ac:dyDescent="0.25">
      <c r="A23" s="13" t="s">
        <v>231</v>
      </c>
      <c r="B23" s="13" t="s">
        <v>300</v>
      </c>
      <c r="C23" s="13" t="s">
        <v>159</v>
      </c>
      <c r="D23" s="13" t="s">
        <v>187</v>
      </c>
      <c r="E23" s="13" t="s">
        <v>189</v>
      </c>
      <c r="F23" s="13" t="s">
        <v>184</v>
      </c>
      <c r="G23" s="68"/>
      <c r="H23" s="68"/>
      <c r="I23" s="68"/>
      <c r="J23" s="65"/>
      <c r="K23" s="13" t="s">
        <v>159</v>
      </c>
      <c r="L23" s="65"/>
      <c r="M23" s="65"/>
      <c r="N23" s="65"/>
      <c r="O23" s="65"/>
      <c r="P23" s="65"/>
      <c r="Q23" s="65"/>
    </row>
    <row r="24" spans="1:18" x14ac:dyDescent="0.25">
      <c r="A24" s="12" t="s">
        <v>202</v>
      </c>
      <c r="B24" s="12" t="s">
        <v>1081</v>
      </c>
      <c r="C24" s="12" t="s">
        <v>174</v>
      </c>
      <c r="D24" s="12" t="s">
        <v>176</v>
      </c>
      <c r="E24" s="12" t="s">
        <v>178</v>
      </c>
      <c r="F24" s="12" t="s">
        <v>180</v>
      </c>
      <c r="G24" s="12" t="s">
        <v>182</v>
      </c>
      <c r="H24" s="12" t="s">
        <v>184</v>
      </c>
      <c r="I24" s="68"/>
      <c r="J24" s="65"/>
      <c r="K24" s="13" t="s">
        <v>187</v>
      </c>
      <c r="L24" s="65"/>
      <c r="M24" s="65"/>
      <c r="N24" s="65"/>
      <c r="O24" s="65"/>
      <c r="P24" s="65"/>
      <c r="Q24" s="65"/>
    </row>
    <row r="25" spans="1:18" ht="14.45" customHeight="1" x14ac:dyDescent="0.25">
      <c r="A25" s="12" t="s">
        <v>203</v>
      </c>
      <c r="B25" s="12" t="s">
        <v>1081</v>
      </c>
      <c r="C25" s="12" t="s">
        <v>174</v>
      </c>
      <c r="D25" s="12" t="s">
        <v>176</v>
      </c>
      <c r="E25" s="12" t="s">
        <v>178</v>
      </c>
      <c r="F25" s="12" t="s">
        <v>180</v>
      </c>
      <c r="G25" s="12" t="s">
        <v>182</v>
      </c>
      <c r="H25" s="12" t="s">
        <v>184</v>
      </c>
      <c r="I25" s="68"/>
      <c r="J25" s="65"/>
      <c r="K25" s="13" t="s">
        <v>189</v>
      </c>
      <c r="L25" s="65"/>
      <c r="M25" s="65"/>
      <c r="N25" s="65"/>
      <c r="O25" s="65"/>
      <c r="P25" s="65"/>
      <c r="Q25" s="65"/>
    </row>
    <row r="26" spans="1:18" x14ac:dyDescent="0.25">
      <c r="A26" s="12" t="s">
        <v>204</v>
      </c>
      <c r="B26" s="12" t="s">
        <v>1081</v>
      </c>
      <c r="C26" s="12" t="s">
        <v>174</v>
      </c>
      <c r="D26" s="12" t="s">
        <v>176</v>
      </c>
      <c r="E26" s="12" t="s">
        <v>178</v>
      </c>
      <c r="F26" s="12" t="s">
        <v>180</v>
      </c>
      <c r="G26" s="12" t="s">
        <v>182</v>
      </c>
      <c r="H26" s="12" t="s">
        <v>184</v>
      </c>
      <c r="I26" s="68"/>
      <c r="J26" s="65"/>
      <c r="K26" s="13" t="s">
        <v>184</v>
      </c>
      <c r="L26" s="65"/>
      <c r="M26" s="65"/>
      <c r="N26" s="65"/>
      <c r="O26" s="65"/>
      <c r="P26" s="65"/>
      <c r="Q26" s="65"/>
    </row>
    <row r="27" spans="1:18" x14ac:dyDescent="0.25">
      <c r="A27" s="12" t="s">
        <v>205</v>
      </c>
      <c r="B27" s="12" t="s">
        <v>1081</v>
      </c>
      <c r="C27" s="12" t="s">
        <v>174</v>
      </c>
      <c r="D27" s="12" t="s">
        <v>176</v>
      </c>
      <c r="E27" s="12" t="s">
        <v>178</v>
      </c>
      <c r="F27" s="12" t="s">
        <v>180</v>
      </c>
      <c r="G27" s="12" t="s">
        <v>182</v>
      </c>
      <c r="H27" s="12" t="s">
        <v>184</v>
      </c>
      <c r="I27" s="68"/>
      <c r="J27" s="65"/>
      <c r="K27" s="182"/>
      <c r="L27" s="65"/>
      <c r="M27" s="65"/>
      <c r="N27" s="65"/>
      <c r="O27" s="65"/>
      <c r="P27" s="65"/>
      <c r="Q27" s="65"/>
    </row>
    <row r="28" spans="1:18" x14ac:dyDescent="0.25">
      <c r="A28" s="13" t="s">
        <v>232</v>
      </c>
      <c r="B28" s="13" t="s">
        <v>300</v>
      </c>
      <c r="C28" s="13" t="s">
        <v>159</v>
      </c>
      <c r="D28" s="13" t="s">
        <v>187</v>
      </c>
      <c r="E28" s="13" t="s">
        <v>189</v>
      </c>
      <c r="F28" s="13" t="s">
        <v>184</v>
      </c>
      <c r="G28" s="68"/>
      <c r="H28" s="68"/>
      <c r="I28" s="68"/>
      <c r="J28" s="65"/>
      <c r="K28" s="10" t="s">
        <v>1121</v>
      </c>
      <c r="L28" s="65"/>
      <c r="M28" s="65"/>
      <c r="N28" s="65"/>
      <c r="O28" s="65"/>
      <c r="P28" s="65"/>
      <c r="Q28" s="65"/>
    </row>
    <row r="29" spans="1:18" x14ac:dyDescent="0.25">
      <c r="A29" s="12" t="s">
        <v>206</v>
      </c>
      <c r="B29" s="12" t="s">
        <v>1081</v>
      </c>
      <c r="C29" s="12" t="s">
        <v>174</v>
      </c>
      <c r="D29" s="12" t="s">
        <v>176</v>
      </c>
      <c r="E29" s="12" t="s">
        <v>178</v>
      </c>
      <c r="F29" s="12" t="s">
        <v>180</v>
      </c>
      <c r="G29" s="12" t="s">
        <v>182</v>
      </c>
      <c r="H29" s="12" t="s">
        <v>184</v>
      </c>
      <c r="I29" s="68"/>
      <c r="J29" s="65"/>
      <c r="K29" s="14" t="s">
        <v>192</v>
      </c>
      <c r="L29" s="65"/>
      <c r="M29" s="65"/>
      <c r="N29" s="65"/>
      <c r="O29" s="65"/>
      <c r="P29" s="65"/>
      <c r="Q29" s="65"/>
    </row>
    <row r="30" spans="1:18" x14ac:dyDescent="0.25">
      <c r="A30" s="13" t="s">
        <v>233</v>
      </c>
      <c r="B30" s="13" t="s">
        <v>300</v>
      </c>
      <c r="C30" s="13" t="s">
        <v>159</v>
      </c>
      <c r="D30" s="13" t="s">
        <v>187</v>
      </c>
      <c r="E30" s="13" t="s">
        <v>189</v>
      </c>
      <c r="F30" s="13" t="s">
        <v>184</v>
      </c>
      <c r="G30" s="68"/>
      <c r="H30" s="68"/>
      <c r="I30" s="68"/>
      <c r="J30" s="65"/>
      <c r="K30" s="14" t="s">
        <v>194</v>
      </c>
      <c r="L30" s="65"/>
      <c r="M30" s="65"/>
      <c r="N30" s="65"/>
      <c r="O30" s="65"/>
      <c r="P30" s="65"/>
    </row>
    <row r="31" spans="1:18" x14ac:dyDescent="0.25">
      <c r="A31" s="12" t="s">
        <v>207</v>
      </c>
      <c r="B31" s="12" t="s">
        <v>1081</v>
      </c>
      <c r="C31" s="12" t="s">
        <v>174</v>
      </c>
      <c r="D31" s="12" t="s">
        <v>176</v>
      </c>
      <c r="E31" s="12" t="s">
        <v>178</v>
      </c>
      <c r="F31" s="12" t="s">
        <v>180</v>
      </c>
      <c r="G31" s="12" t="s">
        <v>182</v>
      </c>
      <c r="H31" s="12" t="s">
        <v>184</v>
      </c>
      <c r="I31" s="68"/>
      <c r="J31" s="65"/>
      <c r="K31" s="14" t="s">
        <v>184</v>
      </c>
      <c r="L31" s="65"/>
      <c r="M31" s="65"/>
      <c r="N31" s="65"/>
      <c r="O31" s="65"/>
      <c r="P31" s="65"/>
      <c r="Q31" s="65"/>
    </row>
    <row r="32" spans="1:18" x14ac:dyDescent="0.25">
      <c r="A32" s="13" t="s">
        <v>234</v>
      </c>
      <c r="B32" s="13" t="s">
        <v>300</v>
      </c>
      <c r="C32" s="13" t="s">
        <v>159</v>
      </c>
      <c r="D32" s="13" t="s">
        <v>187</v>
      </c>
      <c r="E32" s="13" t="s">
        <v>189</v>
      </c>
      <c r="F32" s="13" t="s">
        <v>184</v>
      </c>
      <c r="G32" s="68"/>
      <c r="H32" s="68"/>
      <c r="I32" s="68"/>
      <c r="J32" s="65"/>
      <c r="K32" s="182"/>
      <c r="L32" s="65"/>
      <c r="M32" s="65"/>
      <c r="N32" s="65"/>
      <c r="O32" s="65"/>
      <c r="P32" s="65"/>
      <c r="Q32" s="65"/>
    </row>
    <row r="33" spans="1:17" x14ac:dyDescent="0.25">
      <c r="A33" s="12" t="s">
        <v>208</v>
      </c>
      <c r="B33" s="12" t="s">
        <v>1081</v>
      </c>
      <c r="C33" s="12" t="s">
        <v>174</v>
      </c>
      <c r="D33" s="12" t="s">
        <v>176</v>
      </c>
      <c r="E33" s="12" t="s">
        <v>178</v>
      </c>
      <c r="F33" s="12" t="s">
        <v>180</v>
      </c>
      <c r="G33" s="12" t="s">
        <v>182</v>
      </c>
      <c r="H33" s="12" t="s">
        <v>184</v>
      </c>
      <c r="I33" s="68"/>
      <c r="J33" s="65"/>
      <c r="K33" s="10" t="s">
        <v>1122</v>
      </c>
      <c r="L33" s="65"/>
      <c r="M33" s="65"/>
      <c r="N33" s="65"/>
      <c r="O33" s="65"/>
      <c r="P33" s="65"/>
    </row>
    <row r="34" spans="1:17" ht="14.45" customHeight="1" x14ac:dyDescent="0.25">
      <c r="A34" s="12" t="s">
        <v>209</v>
      </c>
      <c r="B34" s="12" t="s">
        <v>1081</v>
      </c>
      <c r="C34" s="12" t="s">
        <v>174</v>
      </c>
      <c r="D34" s="12" t="s">
        <v>176</v>
      </c>
      <c r="E34" s="12" t="s">
        <v>178</v>
      </c>
      <c r="F34" s="12" t="s">
        <v>180</v>
      </c>
      <c r="G34" s="12" t="s">
        <v>182</v>
      </c>
      <c r="H34" s="12" t="s">
        <v>184</v>
      </c>
      <c r="I34" s="68"/>
      <c r="J34" s="65"/>
      <c r="K34" s="15" t="s">
        <v>198</v>
      </c>
      <c r="L34" s="65"/>
      <c r="M34" s="65"/>
      <c r="N34" s="65"/>
      <c r="O34" s="65"/>
      <c r="P34" s="65"/>
      <c r="Q34" s="65"/>
    </row>
    <row r="35" spans="1:17" x14ac:dyDescent="0.25">
      <c r="A35" s="12" t="s">
        <v>210</v>
      </c>
      <c r="B35" s="12" t="s">
        <v>1081</v>
      </c>
      <c r="C35" s="12" t="s">
        <v>174</v>
      </c>
      <c r="D35" s="12" t="s">
        <v>176</v>
      </c>
      <c r="E35" s="12" t="s">
        <v>178</v>
      </c>
      <c r="F35" s="12" t="s">
        <v>180</v>
      </c>
      <c r="G35" s="12" t="s">
        <v>182</v>
      </c>
      <c r="H35" s="12" t="s">
        <v>184</v>
      </c>
      <c r="I35" s="68"/>
      <c r="J35" s="65"/>
      <c r="K35" s="15" t="s">
        <v>184</v>
      </c>
      <c r="L35" s="65"/>
      <c r="M35" s="65"/>
      <c r="N35" s="65"/>
      <c r="O35" s="65"/>
      <c r="P35" s="65"/>
      <c r="Q35" s="65"/>
    </row>
    <row r="36" spans="1:17" x14ac:dyDescent="0.25">
      <c r="A36" s="12" t="s">
        <v>211</v>
      </c>
      <c r="B36" s="12" t="s">
        <v>1081</v>
      </c>
      <c r="C36" s="12" t="s">
        <v>174</v>
      </c>
      <c r="D36" s="12" t="s">
        <v>176</v>
      </c>
      <c r="E36" s="12" t="s">
        <v>178</v>
      </c>
      <c r="F36" s="12" t="s">
        <v>180</v>
      </c>
      <c r="G36" s="12" t="s">
        <v>182</v>
      </c>
      <c r="H36" s="12" t="s">
        <v>184</v>
      </c>
      <c r="I36" s="68"/>
      <c r="J36" s="65"/>
      <c r="K36" s="183" t="s">
        <v>194</v>
      </c>
      <c r="L36" s="65"/>
      <c r="M36" s="65"/>
      <c r="N36" s="65"/>
      <c r="O36" s="65"/>
      <c r="P36" s="65"/>
      <c r="Q36" s="65"/>
    </row>
    <row r="37" spans="1:17" ht="14.45" customHeight="1" x14ac:dyDescent="0.25">
      <c r="A37" s="14" t="s">
        <v>240</v>
      </c>
      <c r="B37" s="14" t="s">
        <v>1108</v>
      </c>
      <c r="C37" s="14" t="s">
        <v>192</v>
      </c>
      <c r="D37" s="14" t="s">
        <v>194</v>
      </c>
      <c r="E37" s="14" t="s">
        <v>184</v>
      </c>
      <c r="F37" s="68"/>
      <c r="G37" s="68"/>
      <c r="H37" s="68"/>
      <c r="I37" s="68"/>
      <c r="J37" s="65"/>
      <c r="K37" s="182"/>
      <c r="L37" s="65"/>
      <c r="M37" s="65"/>
      <c r="N37" s="65"/>
      <c r="O37" s="65"/>
      <c r="P37" s="65"/>
      <c r="Q37" s="65"/>
    </row>
    <row r="38" spans="1:17" x14ac:dyDescent="0.25">
      <c r="A38" s="13" t="s">
        <v>158</v>
      </c>
      <c r="B38" s="13" t="s">
        <v>300</v>
      </c>
      <c r="C38" s="13" t="s">
        <v>159</v>
      </c>
      <c r="D38" s="13" t="s">
        <v>187</v>
      </c>
      <c r="E38" s="13" t="s">
        <v>189</v>
      </c>
      <c r="F38" s="13" t="s">
        <v>184</v>
      </c>
      <c r="G38" s="68"/>
      <c r="H38" s="68"/>
      <c r="I38" s="68"/>
      <c r="J38" s="65"/>
      <c r="K38" s="10" t="s">
        <v>1123</v>
      </c>
      <c r="L38" s="65"/>
      <c r="M38" s="65"/>
      <c r="N38" s="65"/>
      <c r="O38" s="65"/>
      <c r="P38" s="65"/>
    </row>
    <row r="39" spans="1:17" x14ac:dyDescent="0.25">
      <c r="A39" s="12" t="s">
        <v>212</v>
      </c>
      <c r="B39" s="12" t="s">
        <v>1081</v>
      </c>
      <c r="C39" s="12" t="s">
        <v>174</v>
      </c>
      <c r="D39" s="12" t="s">
        <v>176</v>
      </c>
      <c r="E39" s="12" t="s">
        <v>178</v>
      </c>
      <c r="F39" s="12" t="s">
        <v>180</v>
      </c>
      <c r="G39" s="12" t="s">
        <v>182</v>
      </c>
      <c r="H39" s="12" t="s">
        <v>184</v>
      </c>
      <c r="I39" s="68"/>
      <c r="J39" s="65"/>
      <c r="K39" s="184" t="s">
        <v>184</v>
      </c>
      <c r="L39" s="65"/>
      <c r="M39" s="65"/>
      <c r="N39" s="65"/>
      <c r="O39" s="65"/>
      <c r="P39" s="65"/>
      <c r="Q39" s="65"/>
    </row>
    <row r="40" spans="1:17" x14ac:dyDescent="0.25">
      <c r="A40" s="184" t="s">
        <v>242</v>
      </c>
      <c r="B40" s="184" t="s">
        <v>1124</v>
      </c>
      <c r="C40" s="184" t="s">
        <v>184</v>
      </c>
      <c r="D40" s="68"/>
      <c r="E40" s="68"/>
      <c r="F40" s="68"/>
      <c r="G40" s="68"/>
      <c r="H40" s="68"/>
      <c r="I40" s="68"/>
      <c r="J40" s="65"/>
      <c r="K40" s="182"/>
      <c r="L40" s="65"/>
      <c r="M40" s="65"/>
      <c r="N40" s="65"/>
      <c r="O40" s="65"/>
      <c r="P40" s="65"/>
      <c r="Q40" s="65"/>
    </row>
    <row r="41" spans="1:17" x14ac:dyDescent="0.25">
      <c r="A41" s="184" t="s">
        <v>243</v>
      </c>
      <c r="B41" s="184" t="s">
        <v>1124</v>
      </c>
      <c r="C41" s="184" t="s">
        <v>184</v>
      </c>
      <c r="D41" s="68"/>
      <c r="E41" s="68"/>
      <c r="F41" s="68"/>
      <c r="G41" s="68"/>
      <c r="H41" s="68"/>
      <c r="I41" s="68"/>
      <c r="J41" s="65"/>
      <c r="K41" s="182"/>
      <c r="L41" s="65"/>
      <c r="M41" s="65"/>
      <c r="N41" s="65"/>
      <c r="O41" s="65"/>
      <c r="P41" s="65"/>
      <c r="Q41" s="65"/>
    </row>
    <row r="42" spans="1:17" ht="14.45" customHeight="1" x14ac:dyDescent="0.25">
      <c r="A42" s="184" t="s">
        <v>244</v>
      </c>
      <c r="B42" s="184" t="s">
        <v>1124</v>
      </c>
      <c r="C42" s="184" t="s">
        <v>184</v>
      </c>
      <c r="D42" s="68"/>
      <c r="E42" s="68"/>
      <c r="F42" s="68"/>
      <c r="G42" s="68"/>
      <c r="H42" s="68"/>
      <c r="I42" s="68"/>
      <c r="J42" s="65"/>
      <c r="K42" s="185" t="s">
        <v>1125</v>
      </c>
      <c r="L42" s="65"/>
      <c r="M42" s="65"/>
      <c r="N42" s="65"/>
      <c r="O42" s="65"/>
      <c r="P42" s="65"/>
      <c r="Q42" s="65"/>
    </row>
    <row r="43" spans="1:17" x14ac:dyDescent="0.25">
      <c r="A43" s="14" t="s">
        <v>241</v>
      </c>
      <c r="B43" s="14" t="s">
        <v>1108</v>
      </c>
      <c r="C43" s="14" t="s">
        <v>192</v>
      </c>
      <c r="D43" s="14" t="s">
        <v>194</v>
      </c>
      <c r="E43" s="14" t="s">
        <v>184</v>
      </c>
      <c r="F43" s="68"/>
      <c r="G43" s="68"/>
      <c r="H43" s="68"/>
      <c r="I43" s="68"/>
      <c r="J43" s="65"/>
      <c r="K43" s="12" t="s">
        <v>1126</v>
      </c>
      <c r="L43" s="65"/>
      <c r="M43" s="65"/>
      <c r="N43" s="65"/>
      <c r="O43" s="65"/>
      <c r="P43" s="65"/>
      <c r="Q43" s="65"/>
    </row>
    <row r="44" spans="1:17" x14ac:dyDescent="0.25">
      <c r="A44" s="12" t="s">
        <v>213</v>
      </c>
      <c r="B44" s="12" t="s">
        <v>1081</v>
      </c>
      <c r="C44" s="12" t="s">
        <v>174</v>
      </c>
      <c r="D44" s="12" t="s">
        <v>176</v>
      </c>
      <c r="E44" s="12" t="s">
        <v>178</v>
      </c>
      <c r="F44" s="12" t="s">
        <v>180</v>
      </c>
      <c r="G44" s="12" t="s">
        <v>182</v>
      </c>
      <c r="H44" s="12" t="s">
        <v>184</v>
      </c>
      <c r="I44" s="68"/>
      <c r="J44" s="65"/>
      <c r="K44" s="13" t="s">
        <v>1127</v>
      </c>
      <c r="L44" s="65"/>
      <c r="M44" s="65"/>
      <c r="N44" s="65"/>
      <c r="O44" s="65"/>
      <c r="P44" s="65"/>
      <c r="Q44" s="65"/>
    </row>
    <row r="45" spans="1:17" x14ac:dyDescent="0.25">
      <c r="A45" s="12" t="s">
        <v>214</v>
      </c>
      <c r="B45" s="12" t="s">
        <v>1081</v>
      </c>
      <c r="C45" s="12" t="s">
        <v>174</v>
      </c>
      <c r="D45" s="12" t="s">
        <v>176</v>
      </c>
      <c r="E45" s="12" t="s">
        <v>178</v>
      </c>
      <c r="F45" s="12" t="s">
        <v>180</v>
      </c>
      <c r="G45" s="12" t="s">
        <v>182</v>
      </c>
      <c r="H45" s="12" t="s">
        <v>184</v>
      </c>
      <c r="I45" s="68"/>
      <c r="J45" s="65"/>
      <c r="K45" s="186" t="s">
        <v>1128</v>
      </c>
      <c r="L45" s="65"/>
      <c r="M45" s="65"/>
      <c r="N45" s="65"/>
      <c r="O45" s="65"/>
      <c r="P45" s="65"/>
      <c r="Q45" s="65"/>
    </row>
    <row r="46" spans="1:17" x14ac:dyDescent="0.25">
      <c r="A46" s="12" t="s">
        <v>215</v>
      </c>
      <c r="B46" s="12" t="s">
        <v>1081</v>
      </c>
      <c r="C46" s="12" t="s">
        <v>174</v>
      </c>
      <c r="D46" s="12" t="s">
        <v>176</v>
      </c>
      <c r="E46" s="12" t="s">
        <v>178</v>
      </c>
      <c r="F46" s="12" t="s">
        <v>180</v>
      </c>
      <c r="G46" s="12" t="s">
        <v>182</v>
      </c>
      <c r="H46" s="12" t="s">
        <v>184</v>
      </c>
      <c r="I46" s="68"/>
      <c r="J46" s="65"/>
      <c r="K46" s="15" t="s">
        <v>245</v>
      </c>
      <c r="L46" s="65"/>
      <c r="M46" s="65"/>
      <c r="N46" s="65"/>
      <c r="O46" s="65"/>
      <c r="P46" s="65"/>
      <c r="Q46" s="65"/>
    </row>
    <row r="47" spans="1:17" x14ac:dyDescent="0.25">
      <c r="A47" s="12" t="s">
        <v>216</v>
      </c>
      <c r="B47" s="12" t="s">
        <v>1081</v>
      </c>
      <c r="C47" s="12" t="s">
        <v>174</v>
      </c>
      <c r="D47" s="12" t="s">
        <v>176</v>
      </c>
      <c r="E47" s="12" t="s">
        <v>178</v>
      </c>
      <c r="F47" s="12" t="s">
        <v>180</v>
      </c>
      <c r="G47" s="12" t="s">
        <v>182</v>
      </c>
      <c r="H47" s="12" t="s">
        <v>184</v>
      </c>
      <c r="I47" s="68"/>
      <c r="J47" s="65"/>
      <c r="K47" s="65"/>
      <c r="L47" s="65"/>
      <c r="M47" s="65"/>
      <c r="N47" s="65"/>
      <c r="O47" s="65"/>
      <c r="P47" s="65"/>
      <c r="Q47" s="65"/>
    </row>
    <row r="48" spans="1:17" x14ac:dyDescent="0.25">
      <c r="A48" s="15" t="s">
        <v>245</v>
      </c>
      <c r="B48" s="15" t="s">
        <v>346</v>
      </c>
      <c r="C48" s="15" t="s">
        <v>198</v>
      </c>
      <c r="D48" s="15" t="s">
        <v>184</v>
      </c>
      <c r="E48" s="68"/>
      <c r="F48" s="68"/>
      <c r="G48" s="68"/>
      <c r="H48" s="68"/>
      <c r="I48" s="68"/>
      <c r="J48" s="65"/>
      <c r="K48" s="65"/>
      <c r="L48" s="65"/>
      <c r="M48" s="65"/>
      <c r="N48" s="65"/>
      <c r="O48" s="65"/>
      <c r="P48" s="65"/>
      <c r="Q48" s="65"/>
    </row>
    <row r="49" spans="1:17" x14ac:dyDescent="0.25">
      <c r="A49" s="12" t="s">
        <v>217</v>
      </c>
      <c r="B49" s="12" t="s">
        <v>1081</v>
      </c>
      <c r="C49" s="12" t="s">
        <v>174</v>
      </c>
      <c r="D49" s="12" t="s">
        <v>176</v>
      </c>
      <c r="E49" s="12" t="s">
        <v>178</v>
      </c>
      <c r="F49" s="12" t="s">
        <v>180</v>
      </c>
      <c r="G49" s="12" t="s">
        <v>182</v>
      </c>
      <c r="H49" s="12" t="s">
        <v>184</v>
      </c>
      <c r="I49" s="68"/>
      <c r="J49" s="65"/>
      <c r="K49" s="100" t="s">
        <v>1084</v>
      </c>
      <c r="L49" s="65"/>
      <c r="M49" s="65"/>
      <c r="N49" s="65"/>
      <c r="O49" s="65"/>
      <c r="P49" s="65"/>
      <c r="Q49" s="65"/>
    </row>
    <row r="50" spans="1:17" x14ac:dyDescent="0.25">
      <c r="A50" s="12" t="s">
        <v>218</v>
      </c>
      <c r="B50" s="12" t="s">
        <v>1081</v>
      </c>
      <c r="C50" s="12" t="s">
        <v>174</v>
      </c>
      <c r="D50" s="12" t="s">
        <v>176</v>
      </c>
      <c r="E50" s="12" t="s">
        <v>178</v>
      </c>
      <c r="F50" s="12" t="s">
        <v>180</v>
      </c>
      <c r="G50" s="12" t="s">
        <v>182</v>
      </c>
      <c r="H50" s="12" t="s">
        <v>184</v>
      </c>
      <c r="I50" s="68"/>
      <c r="J50" s="65"/>
      <c r="K50" s="65" t="s">
        <v>160</v>
      </c>
      <c r="L50" s="65"/>
      <c r="M50" s="65"/>
      <c r="N50" s="65"/>
      <c r="O50" s="65"/>
      <c r="P50" s="65"/>
      <c r="Q50" s="65"/>
    </row>
    <row r="51" spans="1:17" x14ac:dyDescent="0.25">
      <c r="A51" s="13" t="s">
        <v>235</v>
      </c>
      <c r="B51" s="13" t="s">
        <v>300</v>
      </c>
      <c r="C51" s="13" t="s">
        <v>159</v>
      </c>
      <c r="D51" s="13" t="s">
        <v>187</v>
      </c>
      <c r="E51" s="13" t="s">
        <v>189</v>
      </c>
      <c r="F51" s="13" t="s">
        <v>184</v>
      </c>
      <c r="G51" s="68"/>
      <c r="H51" s="68"/>
      <c r="I51" s="68"/>
      <c r="J51" s="65"/>
      <c r="K51" s="65" t="s">
        <v>301</v>
      </c>
      <c r="L51" s="65"/>
      <c r="M51" s="65"/>
      <c r="N51" s="65"/>
      <c r="O51" s="65"/>
      <c r="P51" s="65"/>
      <c r="Q51" s="65"/>
    </row>
    <row r="52" spans="1:17" x14ac:dyDescent="0.25">
      <c r="A52" s="12" t="s">
        <v>219</v>
      </c>
      <c r="B52" s="12" t="s">
        <v>1081</v>
      </c>
      <c r="C52" s="12" t="s">
        <v>174</v>
      </c>
      <c r="D52" s="12" t="s">
        <v>176</v>
      </c>
      <c r="E52" s="12" t="s">
        <v>178</v>
      </c>
      <c r="F52" s="12" t="s">
        <v>180</v>
      </c>
      <c r="G52" s="12" t="s">
        <v>182</v>
      </c>
      <c r="H52" s="12" t="s">
        <v>184</v>
      </c>
      <c r="I52" s="68"/>
      <c r="J52" s="65"/>
      <c r="K52" s="65" t="s">
        <v>1098</v>
      </c>
      <c r="L52" s="65"/>
      <c r="M52" s="65"/>
      <c r="N52" s="65"/>
      <c r="O52" s="65"/>
      <c r="P52" s="65"/>
      <c r="Q52" s="65"/>
    </row>
    <row r="53" spans="1:17" x14ac:dyDescent="0.25">
      <c r="A53" s="13" t="s">
        <v>236</v>
      </c>
      <c r="B53" s="13" t="s">
        <v>300</v>
      </c>
      <c r="C53" s="13" t="s">
        <v>159</v>
      </c>
      <c r="D53" s="13" t="s">
        <v>187</v>
      </c>
      <c r="E53" s="13" t="s">
        <v>189</v>
      </c>
      <c r="F53" s="13" t="s">
        <v>184</v>
      </c>
      <c r="G53" s="68"/>
      <c r="H53" s="68"/>
      <c r="I53" s="68"/>
      <c r="J53" s="65"/>
      <c r="K53" s="65" t="s">
        <v>1102</v>
      </c>
      <c r="L53" s="65"/>
      <c r="M53" s="65"/>
      <c r="N53" s="65"/>
      <c r="O53" s="65"/>
      <c r="P53" s="65"/>
      <c r="Q53" s="65"/>
    </row>
    <row r="54" spans="1:17" x14ac:dyDescent="0.25">
      <c r="A54" s="13" t="s">
        <v>237</v>
      </c>
      <c r="B54" s="13" t="s">
        <v>300</v>
      </c>
      <c r="C54" s="13" t="s">
        <v>159</v>
      </c>
      <c r="D54" s="13" t="s">
        <v>187</v>
      </c>
      <c r="E54" s="13" t="s">
        <v>189</v>
      </c>
      <c r="F54" s="13" t="s">
        <v>184</v>
      </c>
      <c r="G54" s="68"/>
      <c r="H54" s="68"/>
      <c r="I54" s="68"/>
      <c r="J54" s="65"/>
      <c r="K54" s="65"/>
      <c r="L54" s="65"/>
      <c r="M54" s="65"/>
      <c r="N54" s="65"/>
      <c r="O54" s="65"/>
      <c r="P54" s="65"/>
      <c r="Q54" s="65"/>
    </row>
    <row r="55" spans="1:17" x14ac:dyDescent="0.25">
      <c r="A55" s="12" t="s">
        <v>220</v>
      </c>
      <c r="B55" s="12" t="s">
        <v>1081</v>
      </c>
      <c r="C55" s="12" t="s">
        <v>174</v>
      </c>
      <c r="D55" s="12" t="s">
        <v>176</v>
      </c>
      <c r="E55" s="12" t="s">
        <v>178</v>
      </c>
      <c r="F55" s="12" t="s">
        <v>180</v>
      </c>
      <c r="G55" s="12" t="s">
        <v>182</v>
      </c>
      <c r="H55" s="12" t="s">
        <v>184</v>
      </c>
      <c r="I55" s="68"/>
      <c r="J55" s="65"/>
      <c r="K55" s="65"/>
      <c r="L55" s="65"/>
      <c r="M55" s="65"/>
      <c r="N55" s="65"/>
      <c r="O55" s="65"/>
      <c r="P55" s="65"/>
      <c r="Q55" s="65"/>
    </row>
    <row r="56" spans="1:17" x14ac:dyDescent="0.25">
      <c r="A56" s="13" t="s">
        <v>238</v>
      </c>
      <c r="B56" s="13" t="s">
        <v>300</v>
      </c>
      <c r="C56" s="13" t="s">
        <v>159</v>
      </c>
      <c r="D56" s="13" t="s">
        <v>187</v>
      </c>
      <c r="E56" s="13" t="s">
        <v>189</v>
      </c>
      <c r="F56" s="13" t="s">
        <v>184</v>
      </c>
      <c r="G56" s="68"/>
      <c r="H56" s="68"/>
      <c r="I56" s="68"/>
      <c r="J56" s="65"/>
      <c r="K56" s="65"/>
      <c r="L56" s="65"/>
      <c r="M56" s="65"/>
      <c r="N56" s="65"/>
      <c r="O56" s="65"/>
      <c r="P56" s="65"/>
      <c r="Q56" s="65"/>
    </row>
    <row r="57" spans="1:17" x14ac:dyDescent="0.25">
      <c r="A57" s="12" t="s">
        <v>221</v>
      </c>
      <c r="B57" s="12" t="s">
        <v>1081</v>
      </c>
      <c r="C57" s="12" t="s">
        <v>174</v>
      </c>
      <c r="D57" s="12" t="s">
        <v>176</v>
      </c>
      <c r="E57" s="12" t="s">
        <v>178</v>
      </c>
      <c r="F57" s="12" t="s">
        <v>180</v>
      </c>
      <c r="G57" s="12" t="s">
        <v>182</v>
      </c>
      <c r="H57" s="12" t="s">
        <v>184</v>
      </c>
      <c r="I57" s="68"/>
      <c r="J57" s="65"/>
      <c r="K57" s="65"/>
      <c r="L57" s="65"/>
      <c r="M57" s="65"/>
      <c r="N57" s="65"/>
      <c r="O57" s="65"/>
      <c r="P57" s="65"/>
      <c r="Q57" s="65"/>
    </row>
    <row r="58" spans="1:17" x14ac:dyDescent="0.25">
      <c r="A58" s="12" t="s">
        <v>222</v>
      </c>
      <c r="B58" s="12" t="s">
        <v>1081</v>
      </c>
      <c r="C58" s="12" t="s">
        <v>174</v>
      </c>
      <c r="D58" s="12" t="s">
        <v>176</v>
      </c>
      <c r="E58" s="12" t="s">
        <v>178</v>
      </c>
      <c r="F58" s="12" t="s">
        <v>180</v>
      </c>
      <c r="G58" s="12" t="s">
        <v>182</v>
      </c>
      <c r="H58" s="12" t="s">
        <v>184</v>
      </c>
      <c r="I58" s="68"/>
      <c r="J58" s="65"/>
      <c r="K58" s="65"/>
      <c r="L58" s="65"/>
      <c r="M58" s="65"/>
      <c r="N58" s="65"/>
      <c r="O58" s="65"/>
      <c r="P58" s="65"/>
      <c r="Q58" s="65"/>
    </row>
    <row r="59" spans="1:17" x14ac:dyDescent="0.25">
      <c r="A59" s="12" t="s">
        <v>223</v>
      </c>
      <c r="B59" s="12" t="s">
        <v>1081</v>
      </c>
      <c r="C59" s="12" t="s">
        <v>174</v>
      </c>
      <c r="D59" s="12" t="s">
        <v>176</v>
      </c>
      <c r="E59" s="12" t="s">
        <v>178</v>
      </c>
      <c r="F59" s="12" t="s">
        <v>180</v>
      </c>
      <c r="G59" s="12" t="s">
        <v>182</v>
      </c>
      <c r="H59" s="12" t="s">
        <v>184</v>
      </c>
      <c r="I59" s="68"/>
      <c r="J59" s="65"/>
      <c r="K59" s="65"/>
      <c r="L59" s="65"/>
      <c r="M59" s="65"/>
      <c r="N59" s="65"/>
      <c r="O59" s="65"/>
      <c r="P59" s="65"/>
      <c r="Q59" s="65"/>
    </row>
    <row r="60" spans="1:17" x14ac:dyDescent="0.25">
      <c r="A60" s="12" t="s">
        <v>224</v>
      </c>
      <c r="B60" s="12" t="s">
        <v>1081</v>
      </c>
      <c r="C60" s="12" t="s">
        <v>174</v>
      </c>
      <c r="D60" s="12" t="s">
        <v>176</v>
      </c>
      <c r="E60" s="12" t="s">
        <v>178</v>
      </c>
      <c r="F60" s="12" t="s">
        <v>180</v>
      </c>
      <c r="G60" s="12" t="s">
        <v>182</v>
      </c>
      <c r="H60" s="12" t="s">
        <v>184</v>
      </c>
      <c r="I60" s="68"/>
      <c r="J60" s="65"/>
      <c r="K60" s="65"/>
      <c r="L60" s="65"/>
      <c r="M60" s="65"/>
      <c r="N60" s="65"/>
      <c r="O60" s="65"/>
      <c r="P60" s="65"/>
      <c r="Q60" s="65"/>
    </row>
    <row r="61" spans="1:17" x14ac:dyDescent="0.25">
      <c r="A61" s="187" t="s">
        <v>225</v>
      </c>
      <c r="B61" s="187" t="s">
        <v>1081</v>
      </c>
      <c r="C61" s="12" t="s">
        <v>174</v>
      </c>
      <c r="D61" s="12" t="s">
        <v>176</v>
      </c>
      <c r="E61" s="12" t="s">
        <v>178</v>
      </c>
      <c r="F61" s="12" t="s">
        <v>180</v>
      </c>
      <c r="G61" s="12" t="s">
        <v>182</v>
      </c>
      <c r="H61" s="12" t="s">
        <v>184</v>
      </c>
      <c r="I61" s="68"/>
      <c r="J61" s="65"/>
      <c r="K61" s="65"/>
      <c r="L61" s="65"/>
      <c r="M61" s="65"/>
      <c r="N61" s="65"/>
      <c r="O61" s="65"/>
    </row>
    <row r="62" spans="1:17" x14ac:dyDescent="0.25">
      <c r="A62" s="12" t="s">
        <v>226</v>
      </c>
      <c r="B62" s="12" t="s">
        <v>1081</v>
      </c>
      <c r="C62" s="12" t="s">
        <v>174</v>
      </c>
      <c r="D62" s="12" t="s">
        <v>176</v>
      </c>
      <c r="E62" s="12" t="s">
        <v>178</v>
      </c>
      <c r="F62" s="12" t="s">
        <v>180</v>
      </c>
      <c r="G62" s="12" t="s">
        <v>182</v>
      </c>
      <c r="H62" s="12" t="s">
        <v>184</v>
      </c>
      <c r="I62" s="68"/>
      <c r="J62" s="65"/>
      <c r="K62" s="65"/>
      <c r="L62" s="65"/>
      <c r="M62" s="65"/>
      <c r="N62" s="65"/>
      <c r="O62" s="65"/>
    </row>
    <row r="63" spans="1:17" x14ac:dyDescent="0.25">
      <c r="A63" s="12" t="s">
        <v>227</v>
      </c>
      <c r="B63" s="12" t="s">
        <v>1081</v>
      </c>
      <c r="C63" s="12" t="s">
        <v>174</v>
      </c>
      <c r="D63" s="12" t="s">
        <v>176</v>
      </c>
      <c r="E63" s="12" t="s">
        <v>178</v>
      </c>
      <c r="F63" s="12" t="s">
        <v>180</v>
      </c>
      <c r="G63" s="12" t="s">
        <v>182</v>
      </c>
      <c r="H63" s="12" t="s">
        <v>184</v>
      </c>
      <c r="I63" s="68"/>
      <c r="J63" s="65"/>
      <c r="K63" s="65"/>
      <c r="L63" s="65"/>
      <c r="M63" s="65"/>
      <c r="N63" s="65"/>
      <c r="O63" s="65"/>
    </row>
    <row r="64" spans="1:17" x14ac:dyDescent="0.25">
      <c r="J64" s="65"/>
      <c r="K64" s="65"/>
      <c r="L64" s="65"/>
      <c r="M64" s="65"/>
      <c r="N64" s="65"/>
      <c r="O64" s="65"/>
    </row>
  </sheetData>
  <autoFilter ref="A1:H63" xr:uid="{00000000-0009-0000-0000-00001F000000}">
    <filterColumn colId="2" showButton="0"/>
    <filterColumn colId="3" showButton="0"/>
    <filterColumn colId="4" showButton="0"/>
    <filterColumn colId="5" showButton="0"/>
    <filterColumn colId="6" showButton="0"/>
  </autoFilter>
  <mergeCells count="1">
    <mergeCell ref="C1:H1"/>
  </mergeCells>
  <pageMargins left="0.7" right="0.7" top="0.75" bottom="0.75" header="0.3" footer="0.3"/>
  <pageSetup orientation="portrait" r:id="rId1"/>
  <headerFooter>
    <oddFooter>&amp;C_x000D_&amp;1#&amp;"Calibri"&amp;22&amp;K0073CF INTERNAL</oddFooter>
  </headerFooter>
  <tableParts count="3">
    <tablePart r:id="rId2"/>
    <tablePart r:id="rId3"/>
    <tablePart r:id="rId4"/>
  </tablePart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3"/>
  <dimension ref="A1:M82"/>
  <sheetViews>
    <sheetView topLeftCell="A43" zoomScale="90" zoomScaleNormal="90" workbookViewId="0">
      <selection activeCell="A74" sqref="A74"/>
    </sheetView>
  </sheetViews>
  <sheetFormatPr defaultRowHeight="15" x14ac:dyDescent="0.25"/>
  <cols>
    <col min="1" max="1" width="55.5703125" bestFit="1" customWidth="1"/>
    <col min="2" max="2" width="28.85546875" bestFit="1" customWidth="1"/>
    <col min="3" max="4" width="28.85546875" customWidth="1"/>
    <col min="6" max="6" width="60" bestFit="1" customWidth="1"/>
    <col min="8" max="8" width="31.140625" customWidth="1"/>
    <col min="9" max="9" width="25.85546875" customWidth="1"/>
  </cols>
  <sheetData>
    <row r="1" spans="1:13" x14ac:dyDescent="0.25">
      <c r="A1" s="334" t="s">
        <v>1129</v>
      </c>
      <c r="B1" s="335" t="s">
        <v>1130</v>
      </c>
      <c r="C1" s="336"/>
      <c r="D1" s="336"/>
      <c r="E1" s="337"/>
      <c r="F1" s="338" t="s">
        <v>1131</v>
      </c>
    </row>
    <row r="2" spans="1:13" x14ac:dyDescent="0.25">
      <c r="A2" s="19" t="s">
        <v>173</v>
      </c>
      <c r="B2" s="19" t="s">
        <v>448</v>
      </c>
      <c r="C2" s="339" t="s">
        <v>1132</v>
      </c>
      <c r="D2" s="339" t="s">
        <v>1133</v>
      </c>
      <c r="E2" s="340"/>
      <c r="F2" s="328" t="s">
        <v>159</v>
      </c>
      <c r="H2" s="7" t="s">
        <v>1134</v>
      </c>
    </row>
    <row r="3" spans="1:13" x14ac:dyDescent="0.25">
      <c r="A3" s="19" t="s">
        <v>175</v>
      </c>
      <c r="B3" s="19" t="s">
        <v>448</v>
      </c>
      <c r="C3" s="339" t="s">
        <v>1132</v>
      </c>
      <c r="D3" s="339" t="s">
        <v>1133</v>
      </c>
      <c r="E3" s="340"/>
      <c r="F3" s="328" t="s">
        <v>187</v>
      </c>
      <c r="H3" s="3" t="s">
        <v>620</v>
      </c>
      <c r="I3" s="3" t="s">
        <v>1135</v>
      </c>
      <c r="J3" t="s">
        <v>1136</v>
      </c>
    </row>
    <row r="4" spans="1:13" x14ac:dyDescent="0.25">
      <c r="A4" s="19" t="s">
        <v>177</v>
      </c>
      <c r="B4" s="19" t="s">
        <v>338</v>
      </c>
      <c r="C4" s="339" t="s">
        <v>1132</v>
      </c>
      <c r="D4" s="339" t="s">
        <v>1133</v>
      </c>
      <c r="E4" s="340"/>
      <c r="F4" s="328" t="s">
        <v>189</v>
      </c>
      <c r="H4" s="3" t="s">
        <v>486</v>
      </c>
      <c r="I4" s="3" t="s">
        <v>1137</v>
      </c>
      <c r="J4" t="s">
        <v>1138</v>
      </c>
    </row>
    <row r="5" spans="1:13" x14ac:dyDescent="0.25">
      <c r="A5" s="19" t="s">
        <v>179</v>
      </c>
      <c r="B5" s="19" t="s">
        <v>344</v>
      </c>
      <c r="C5" s="339" t="s">
        <v>1132</v>
      </c>
      <c r="D5" s="339" t="s">
        <v>1133</v>
      </c>
      <c r="E5" s="340"/>
      <c r="F5" s="327"/>
      <c r="I5" s="3"/>
    </row>
    <row r="6" spans="1:13" x14ac:dyDescent="0.25">
      <c r="A6" s="19" t="s">
        <v>181</v>
      </c>
      <c r="B6" s="19" t="s">
        <v>1139</v>
      </c>
      <c r="C6" s="339" t="s">
        <v>1132</v>
      </c>
      <c r="D6" s="339" t="s">
        <v>1133</v>
      </c>
      <c r="E6" s="340"/>
      <c r="F6" s="338" t="s">
        <v>1140</v>
      </c>
    </row>
    <row r="7" spans="1:13" x14ac:dyDescent="0.25">
      <c r="A7" s="19" t="s">
        <v>183</v>
      </c>
      <c r="B7" s="19" t="s">
        <v>338</v>
      </c>
      <c r="C7" s="339" t="s">
        <v>1132</v>
      </c>
      <c r="D7" s="339" t="s">
        <v>1133</v>
      </c>
      <c r="E7" s="340"/>
      <c r="F7" s="330" t="s">
        <v>321</v>
      </c>
      <c r="H7" t="s">
        <v>1141</v>
      </c>
    </row>
    <row r="8" spans="1:13" ht="15.75" x14ac:dyDescent="0.25">
      <c r="A8" s="331" t="s">
        <v>228</v>
      </c>
      <c r="B8" s="331" t="s">
        <v>400</v>
      </c>
      <c r="C8" s="341" t="s">
        <v>1142</v>
      </c>
      <c r="D8" s="339" t="s">
        <v>1133</v>
      </c>
      <c r="E8" s="340"/>
      <c r="F8" s="327"/>
      <c r="H8" t="s">
        <v>1143</v>
      </c>
      <c r="I8" s="4" t="s">
        <v>1144</v>
      </c>
      <c r="J8" t="s">
        <v>1145</v>
      </c>
      <c r="K8" t="s">
        <v>1146</v>
      </c>
    </row>
    <row r="9" spans="1:13" ht="15.75" x14ac:dyDescent="0.25">
      <c r="A9" s="333" t="s">
        <v>239</v>
      </c>
      <c r="B9" s="1" t="s">
        <v>449</v>
      </c>
      <c r="C9" s="2" t="s">
        <v>1147</v>
      </c>
      <c r="D9" s="339" t="s">
        <v>1133</v>
      </c>
      <c r="E9" s="340"/>
      <c r="F9" s="338" t="s">
        <v>1148</v>
      </c>
      <c r="H9" t="s">
        <v>1149</v>
      </c>
      <c r="I9" s="4" t="s">
        <v>1144</v>
      </c>
      <c r="J9" t="s">
        <v>1145</v>
      </c>
      <c r="K9" t="s">
        <v>1146</v>
      </c>
    </row>
    <row r="10" spans="1:13" ht="15.75" x14ac:dyDescent="0.25">
      <c r="A10" s="19" t="s">
        <v>185</v>
      </c>
      <c r="B10" s="19" t="s">
        <v>344</v>
      </c>
      <c r="C10" s="339" t="s">
        <v>1132</v>
      </c>
      <c r="D10" s="339" t="s">
        <v>1133</v>
      </c>
      <c r="E10" s="340"/>
      <c r="F10" s="329" t="s">
        <v>327</v>
      </c>
      <c r="H10" t="s">
        <v>1150</v>
      </c>
      <c r="I10" s="4" t="s">
        <v>1151</v>
      </c>
      <c r="M10" s="3"/>
    </row>
    <row r="11" spans="1:13" x14ac:dyDescent="0.25">
      <c r="A11" s="19" t="s">
        <v>186</v>
      </c>
      <c r="B11" s="19" t="s">
        <v>345</v>
      </c>
      <c r="C11" s="339" t="s">
        <v>1132</v>
      </c>
      <c r="D11" s="339" t="s">
        <v>1133</v>
      </c>
      <c r="E11" s="340"/>
      <c r="F11" s="329" t="s">
        <v>329</v>
      </c>
      <c r="M11" s="3"/>
    </row>
    <row r="12" spans="1:13" ht="15.75" x14ac:dyDescent="0.25">
      <c r="A12" s="19" t="s">
        <v>188</v>
      </c>
      <c r="B12" s="19" t="s">
        <v>333</v>
      </c>
      <c r="C12" s="339" t="s">
        <v>1132</v>
      </c>
      <c r="D12" s="339" t="s">
        <v>1133</v>
      </c>
      <c r="E12" s="340"/>
      <c r="F12" s="329" t="s">
        <v>330</v>
      </c>
      <c r="I12" s="4"/>
    </row>
    <row r="13" spans="1:13" x14ac:dyDescent="0.25">
      <c r="A13" s="331" t="s">
        <v>229</v>
      </c>
      <c r="B13" s="331" t="s">
        <v>445</v>
      </c>
      <c r="C13" s="341" t="s">
        <v>1142</v>
      </c>
      <c r="D13" s="339" t="s">
        <v>1133</v>
      </c>
      <c r="E13" s="340"/>
      <c r="F13" s="329" t="s">
        <v>331</v>
      </c>
      <c r="H13" t="s">
        <v>1143</v>
      </c>
    </row>
    <row r="14" spans="1:13" x14ac:dyDescent="0.25">
      <c r="A14" s="19" t="s">
        <v>190</v>
      </c>
      <c r="B14" s="19" t="s">
        <v>338</v>
      </c>
      <c r="C14" s="339" t="s">
        <v>1132</v>
      </c>
      <c r="D14" s="339" t="s">
        <v>1133</v>
      </c>
      <c r="E14" s="340"/>
      <c r="F14" s="327"/>
      <c r="H14" t="s">
        <v>1149</v>
      </c>
    </row>
    <row r="15" spans="1:13" x14ac:dyDescent="0.25">
      <c r="A15" s="19" t="s">
        <v>191</v>
      </c>
      <c r="B15" s="19" t="s">
        <v>396</v>
      </c>
      <c r="C15" s="339" t="s">
        <v>1132</v>
      </c>
      <c r="D15" s="339" t="s">
        <v>1133</v>
      </c>
      <c r="E15" s="340"/>
      <c r="F15" s="327"/>
      <c r="H15" t="s">
        <v>1150</v>
      </c>
      <c r="I15" s="5" t="s">
        <v>1152</v>
      </c>
    </row>
    <row r="16" spans="1:13" x14ac:dyDescent="0.25">
      <c r="A16" s="19" t="s">
        <v>193</v>
      </c>
      <c r="B16" s="19" t="s">
        <v>338</v>
      </c>
      <c r="C16" s="339" t="s">
        <v>1132</v>
      </c>
      <c r="D16" s="339" t="s">
        <v>1133</v>
      </c>
      <c r="E16" s="340"/>
      <c r="F16" s="327"/>
      <c r="I16" s="3" t="s">
        <v>1153</v>
      </c>
    </row>
    <row r="17" spans="1:9" x14ac:dyDescent="0.25">
      <c r="A17" s="19" t="s">
        <v>195</v>
      </c>
      <c r="B17" s="19" t="s">
        <v>333</v>
      </c>
      <c r="C17" s="339" t="s">
        <v>1132</v>
      </c>
      <c r="D17" s="339" t="s">
        <v>1133</v>
      </c>
      <c r="E17" s="340"/>
      <c r="F17" s="327"/>
      <c r="I17" s="3" t="s">
        <v>1154</v>
      </c>
    </row>
    <row r="18" spans="1:9" x14ac:dyDescent="0.25">
      <c r="A18" s="19" t="s">
        <v>196</v>
      </c>
      <c r="B18" s="19" t="s">
        <v>345</v>
      </c>
      <c r="C18" s="339" t="s">
        <v>1132</v>
      </c>
      <c r="D18" s="339" t="s">
        <v>1133</v>
      </c>
      <c r="E18" s="340"/>
      <c r="F18" s="327"/>
      <c r="I18" s="3" t="s">
        <v>1155</v>
      </c>
    </row>
    <row r="19" spans="1:9" x14ac:dyDescent="0.25">
      <c r="A19" s="19" t="s">
        <v>197</v>
      </c>
      <c r="B19" s="19" t="s">
        <v>396</v>
      </c>
      <c r="C19" s="339" t="s">
        <v>1132</v>
      </c>
      <c r="D19" s="339" t="s">
        <v>1133</v>
      </c>
      <c r="E19" s="340"/>
      <c r="F19" s="342" t="s">
        <v>1125</v>
      </c>
      <c r="I19" s="3" t="s">
        <v>1156</v>
      </c>
    </row>
    <row r="20" spans="1:9" x14ac:dyDescent="0.25">
      <c r="A20" s="19" t="s">
        <v>199</v>
      </c>
      <c r="B20" s="19" t="s">
        <v>333</v>
      </c>
      <c r="C20" s="339" t="s">
        <v>1132</v>
      </c>
      <c r="D20" s="339" t="s">
        <v>1133</v>
      </c>
      <c r="E20" s="340"/>
      <c r="F20" s="19" t="s">
        <v>1126</v>
      </c>
      <c r="I20" s="3" t="s">
        <v>1157</v>
      </c>
    </row>
    <row r="21" spans="1:9" x14ac:dyDescent="0.25">
      <c r="A21" s="19" t="s">
        <v>200</v>
      </c>
      <c r="B21" s="19" t="s">
        <v>339</v>
      </c>
      <c r="C21" s="339" t="s">
        <v>1132</v>
      </c>
      <c r="D21" s="339" t="s">
        <v>1133</v>
      </c>
      <c r="E21" s="340"/>
      <c r="F21" s="331" t="s">
        <v>1127</v>
      </c>
    </row>
    <row r="22" spans="1:9" x14ac:dyDescent="0.25">
      <c r="A22" s="19" t="s">
        <v>201</v>
      </c>
      <c r="B22" s="19" t="s">
        <v>333</v>
      </c>
      <c r="C22" s="339" t="s">
        <v>1132</v>
      </c>
      <c r="D22" s="339" t="s">
        <v>1133</v>
      </c>
      <c r="E22" s="340"/>
      <c r="F22" s="332" t="s">
        <v>1158</v>
      </c>
      <c r="I22" s="7" t="s">
        <v>1159</v>
      </c>
    </row>
    <row r="23" spans="1:9" x14ac:dyDescent="0.25">
      <c r="A23" s="19" t="s">
        <v>230</v>
      </c>
      <c r="B23" s="19" t="s">
        <v>402</v>
      </c>
      <c r="C23" s="341" t="s">
        <v>1142</v>
      </c>
      <c r="D23" s="339" t="s">
        <v>1133</v>
      </c>
      <c r="E23" s="340"/>
      <c r="F23" s="1" t="s">
        <v>449</v>
      </c>
      <c r="I23" s="3" t="s">
        <v>1160</v>
      </c>
    </row>
    <row r="24" spans="1:9" x14ac:dyDescent="0.25">
      <c r="A24" s="19" t="s">
        <v>231</v>
      </c>
      <c r="B24" s="19" t="s">
        <v>402</v>
      </c>
      <c r="C24" s="341" t="s">
        <v>1142</v>
      </c>
      <c r="D24" s="339" t="s">
        <v>1133</v>
      </c>
      <c r="E24" s="340"/>
      <c r="F24" s="327"/>
      <c r="I24" s="3" t="s">
        <v>1161</v>
      </c>
    </row>
    <row r="25" spans="1:9" x14ac:dyDescent="0.25">
      <c r="A25" s="19" t="s">
        <v>202</v>
      </c>
      <c r="B25" s="19" t="s">
        <v>340</v>
      </c>
      <c r="C25" s="339" t="s">
        <v>1132</v>
      </c>
      <c r="D25" s="339" t="s">
        <v>1133</v>
      </c>
      <c r="E25" s="340"/>
      <c r="F25" s="327"/>
      <c r="I25" s="3" t="s">
        <v>1162</v>
      </c>
    </row>
    <row r="26" spans="1:9" x14ac:dyDescent="0.25">
      <c r="A26" s="19" t="s">
        <v>203</v>
      </c>
      <c r="B26" s="19" t="s">
        <v>340</v>
      </c>
      <c r="C26" s="339" t="s">
        <v>1132</v>
      </c>
      <c r="D26" s="339" t="s">
        <v>1133</v>
      </c>
      <c r="E26" s="340"/>
      <c r="F26" s="6" t="s">
        <v>1163</v>
      </c>
      <c r="I26" s="3" t="s">
        <v>1164</v>
      </c>
    </row>
    <row r="27" spans="1:9" x14ac:dyDescent="0.25">
      <c r="A27" s="19" t="s">
        <v>204</v>
      </c>
      <c r="B27" s="19" t="s">
        <v>340</v>
      </c>
      <c r="C27" s="339" t="s">
        <v>1132</v>
      </c>
      <c r="D27" s="339" t="s">
        <v>1133</v>
      </c>
      <c r="E27" s="340"/>
      <c r="F27" s="327" t="s">
        <v>412</v>
      </c>
    </row>
    <row r="28" spans="1:9" x14ac:dyDescent="0.25">
      <c r="A28" s="19" t="s">
        <v>205</v>
      </c>
      <c r="B28" s="19" t="s">
        <v>345</v>
      </c>
      <c r="C28" s="339" t="s">
        <v>1132</v>
      </c>
      <c r="D28" s="339" t="s">
        <v>1133</v>
      </c>
      <c r="E28" s="340"/>
      <c r="F28" s="327" t="s">
        <v>412</v>
      </c>
    </row>
    <row r="29" spans="1:9" x14ac:dyDescent="0.25">
      <c r="A29" s="331" t="s">
        <v>232</v>
      </c>
      <c r="B29" s="331" t="s">
        <v>445</v>
      </c>
      <c r="C29" s="341" t="s">
        <v>1142</v>
      </c>
      <c r="D29" s="339" t="s">
        <v>1133</v>
      </c>
      <c r="E29" s="340"/>
      <c r="F29" s="327" t="s">
        <v>412</v>
      </c>
    </row>
    <row r="30" spans="1:9" x14ac:dyDescent="0.25">
      <c r="A30" s="19" t="s">
        <v>206</v>
      </c>
      <c r="B30" s="19" t="s">
        <v>340</v>
      </c>
      <c r="C30" s="339" t="s">
        <v>1132</v>
      </c>
      <c r="D30" s="339" t="s">
        <v>1133</v>
      </c>
      <c r="E30" s="340"/>
      <c r="F30" s="6" t="s">
        <v>472</v>
      </c>
    </row>
    <row r="31" spans="1:9" x14ac:dyDescent="0.25">
      <c r="A31" s="331" t="s">
        <v>233</v>
      </c>
      <c r="B31" s="331" t="s">
        <v>403</v>
      </c>
      <c r="C31" s="341" t="s">
        <v>1142</v>
      </c>
      <c r="D31" s="339" t="s">
        <v>1133</v>
      </c>
      <c r="E31" s="340"/>
      <c r="F31" s="327" t="s">
        <v>336</v>
      </c>
    </row>
    <row r="32" spans="1:9" x14ac:dyDescent="0.25">
      <c r="A32" s="19" t="s">
        <v>207</v>
      </c>
      <c r="B32" s="19" t="s">
        <v>341</v>
      </c>
      <c r="C32" s="339" t="s">
        <v>1132</v>
      </c>
      <c r="D32" s="339" t="s">
        <v>1133</v>
      </c>
      <c r="E32" s="340"/>
      <c r="F32" s="327" t="s">
        <v>335</v>
      </c>
    </row>
    <row r="33" spans="1:6" x14ac:dyDescent="0.25">
      <c r="A33" s="331" t="s">
        <v>234</v>
      </c>
      <c r="B33" s="331" t="s">
        <v>1165</v>
      </c>
      <c r="C33" s="341" t="s">
        <v>1142</v>
      </c>
      <c r="D33" s="339" t="s">
        <v>1133</v>
      </c>
      <c r="E33" s="340"/>
      <c r="F33" s="327"/>
    </row>
    <row r="34" spans="1:6" x14ac:dyDescent="0.25">
      <c r="A34" s="19" t="s">
        <v>208</v>
      </c>
      <c r="B34" s="19" t="s">
        <v>340</v>
      </c>
      <c r="C34" s="339" t="s">
        <v>1132</v>
      </c>
      <c r="D34" s="339" t="s">
        <v>1133</v>
      </c>
      <c r="E34" s="340"/>
      <c r="F34" s="6" t="s">
        <v>1166</v>
      </c>
    </row>
    <row r="35" spans="1:6" x14ac:dyDescent="0.25">
      <c r="A35" s="19" t="s">
        <v>209</v>
      </c>
      <c r="B35" s="19" t="s">
        <v>344</v>
      </c>
      <c r="C35" s="339" t="s">
        <v>1132</v>
      </c>
      <c r="D35" s="339" t="s">
        <v>1133</v>
      </c>
      <c r="E35" s="340"/>
      <c r="F35" s="327" t="s">
        <v>1167</v>
      </c>
    </row>
    <row r="36" spans="1:6" x14ac:dyDescent="0.25">
      <c r="A36" s="19" t="s">
        <v>210</v>
      </c>
      <c r="B36" s="19" t="s">
        <v>333</v>
      </c>
      <c r="C36" s="339" t="s">
        <v>1132</v>
      </c>
      <c r="D36" s="339" t="s">
        <v>1133</v>
      </c>
      <c r="E36" s="340"/>
      <c r="F36" s="327" t="s">
        <v>1168</v>
      </c>
    </row>
    <row r="37" spans="1:6" x14ac:dyDescent="0.25">
      <c r="A37" s="19" t="s">
        <v>211</v>
      </c>
      <c r="B37" s="19" t="s">
        <v>333</v>
      </c>
      <c r="C37" s="339" t="s">
        <v>1132</v>
      </c>
      <c r="D37" s="339" t="s">
        <v>1133</v>
      </c>
      <c r="E37" s="340"/>
      <c r="F37" s="327" t="s">
        <v>1169</v>
      </c>
    </row>
    <row r="38" spans="1:6" x14ac:dyDescent="0.25">
      <c r="A38" s="332" t="s">
        <v>240</v>
      </c>
      <c r="B38" s="332" t="s">
        <v>1170</v>
      </c>
      <c r="C38" s="343" t="s">
        <v>1132</v>
      </c>
      <c r="D38" s="343" t="s">
        <v>1171</v>
      </c>
      <c r="E38" s="340"/>
      <c r="F38" s="327"/>
    </row>
    <row r="39" spans="1:6" x14ac:dyDescent="0.25">
      <c r="A39" s="331" t="s">
        <v>158</v>
      </c>
      <c r="B39" s="331" t="s">
        <v>445</v>
      </c>
      <c r="C39" s="341" t="s">
        <v>1142</v>
      </c>
      <c r="D39" s="339" t="s">
        <v>1133</v>
      </c>
      <c r="E39" s="340"/>
      <c r="F39" s="8" t="s">
        <v>1172</v>
      </c>
    </row>
    <row r="40" spans="1:6" x14ac:dyDescent="0.25">
      <c r="A40" s="19" t="s">
        <v>212</v>
      </c>
      <c r="B40" s="19" t="s">
        <v>344</v>
      </c>
      <c r="C40" s="339" t="s">
        <v>1132</v>
      </c>
      <c r="D40" s="339" t="s">
        <v>1133</v>
      </c>
      <c r="E40" s="340"/>
      <c r="F40" s="9" t="s">
        <v>1173</v>
      </c>
    </row>
    <row r="41" spans="1:6" x14ac:dyDescent="0.25">
      <c r="A41" s="332" t="s">
        <v>241</v>
      </c>
      <c r="B41" s="332" t="s">
        <v>1170</v>
      </c>
      <c r="C41" s="343" t="s">
        <v>1132</v>
      </c>
      <c r="D41" s="343" t="s">
        <v>1171</v>
      </c>
      <c r="E41" s="340"/>
      <c r="F41" s="9" t="s">
        <v>1174</v>
      </c>
    </row>
    <row r="42" spans="1:6" x14ac:dyDescent="0.25">
      <c r="A42" s="19" t="s">
        <v>213</v>
      </c>
      <c r="B42" s="19" t="s">
        <v>333</v>
      </c>
      <c r="C42" s="339" t="s">
        <v>1132</v>
      </c>
      <c r="D42" s="339" t="s">
        <v>1133</v>
      </c>
      <c r="E42" s="340"/>
      <c r="F42" s="9" t="s">
        <v>1175</v>
      </c>
    </row>
    <row r="43" spans="1:6" x14ac:dyDescent="0.25">
      <c r="A43" s="19" t="s">
        <v>214</v>
      </c>
      <c r="B43" s="19" t="s">
        <v>333</v>
      </c>
      <c r="C43" s="339" t="s">
        <v>1132</v>
      </c>
      <c r="D43" s="339" t="s">
        <v>1133</v>
      </c>
      <c r="E43" s="340"/>
      <c r="F43" s="327"/>
    </row>
    <row r="44" spans="1:6" x14ac:dyDescent="0.25">
      <c r="A44" s="19" t="s">
        <v>215</v>
      </c>
      <c r="B44" s="19" t="s">
        <v>345</v>
      </c>
      <c r="C44" s="339" t="s">
        <v>1132</v>
      </c>
      <c r="D44" s="339" t="s">
        <v>1133</v>
      </c>
      <c r="E44" s="340"/>
      <c r="F44" s="6" t="s">
        <v>1176</v>
      </c>
    </row>
    <row r="45" spans="1:6" x14ac:dyDescent="0.25">
      <c r="A45" s="19" t="s">
        <v>216</v>
      </c>
      <c r="B45" s="19" t="s">
        <v>340</v>
      </c>
      <c r="C45" s="339" t="s">
        <v>1132</v>
      </c>
      <c r="D45" s="339" t="s">
        <v>1133</v>
      </c>
      <c r="E45" s="340"/>
      <c r="F45" s="327" t="s">
        <v>1177</v>
      </c>
    </row>
    <row r="46" spans="1:6" x14ac:dyDescent="0.25">
      <c r="A46" s="331" t="s">
        <v>245</v>
      </c>
      <c r="B46" s="331" t="s">
        <v>33</v>
      </c>
      <c r="C46" s="341" t="s">
        <v>1142</v>
      </c>
      <c r="D46" s="339" t="s">
        <v>1133</v>
      </c>
      <c r="E46" s="340"/>
      <c r="F46" s="344">
        <v>30</v>
      </c>
    </row>
    <row r="47" spans="1:6" x14ac:dyDescent="0.25">
      <c r="A47" s="19" t="s">
        <v>217</v>
      </c>
      <c r="B47" s="19" t="s">
        <v>1139</v>
      </c>
      <c r="C47" s="339" t="s">
        <v>1132</v>
      </c>
      <c r="D47" s="339" t="s">
        <v>1133</v>
      </c>
      <c r="E47" s="340"/>
      <c r="F47" s="344">
        <v>40</v>
      </c>
    </row>
    <row r="48" spans="1:6" x14ac:dyDescent="0.25">
      <c r="A48" s="19" t="s">
        <v>218</v>
      </c>
      <c r="B48" s="19" t="s">
        <v>338</v>
      </c>
      <c r="C48" s="339" t="s">
        <v>1132</v>
      </c>
      <c r="D48" s="339" t="s">
        <v>1133</v>
      </c>
      <c r="E48" s="340"/>
      <c r="F48" s="344">
        <v>50</v>
      </c>
    </row>
    <row r="49" spans="1:6" x14ac:dyDescent="0.25">
      <c r="A49" s="331" t="s">
        <v>235</v>
      </c>
      <c r="B49" s="331" t="s">
        <v>1165</v>
      </c>
      <c r="C49" s="341" t="s">
        <v>1142</v>
      </c>
      <c r="D49" s="339" t="s">
        <v>1133</v>
      </c>
      <c r="E49" s="340"/>
      <c r="F49" s="344">
        <v>65</v>
      </c>
    </row>
    <row r="50" spans="1:6" x14ac:dyDescent="0.25">
      <c r="A50" s="19" t="s">
        <v>219</v>
      </c>
      <c r="B50" s="19" t="s">
        <v>1178</v>
      </c>
      <c r="C50" s="339" t="s">
        <v>1132</v>
      </c>
      <c r="D50" s="339" t="s">
        <v>1133</v>
      </c>
      <c r="E50" s="340"/>
      <c r="F50" s="344">
        <v>80</v>
      </c>
    </row>
    <row r="51" spans="1:6" x14ac:dyDescent="0.25">
      <c r="A51" s="331" t="s">
        <v>236</v>
      </c>
      <c r="B51" s="331" t="s">
        <v>404</v>
      </c>
      <c r="C51" s="341" t="s">
        <v>1142</v>
      </c>
      <c r="D51" s="339" t="s">
        <v>1133</v>
      </c>
      <c r="E51" s="340"/>
      <c r="F51" s="344">
        <v>120</v>
      </c>
    </row>
    <row r="52" spans="1:6" x14ac:dyDescent="0.25">
      <c r="A52" s="331" t="s">
        <v>237</v>
      </c>
      <c r="B52" s="331" t="s">
        <v>1179</v>
      </c>
      <c r="C52" s="341" t="s">
        <v>1142</v>
      </c>
      <c r="D52" s="339" t="s">
        <v>1133</v>
      </c>
      <c r="E52" s="340"/>
      <c r="F52" s="327"/>
    </row>
    <row r="53" spans="1:6" x14ac:dyDescent="0.25">
      <c r="A53" s="19" t="s">
        <v>220</v>
      </c>
      <c r="B53" s="19" t="s">
        <v>342</v>
      </c>
      <c r="C53" s="339" t="s">
        <v>1132</v>
      </c>
      <c r="D53" s="339" t="s">
        <v>1133</v>
      </c>
      <c r="E53" s="340"/>
      <c r="F53" s="6" t="s">
        <v>1180</v>
      </c>
    </row>
    <row r="54" spans="1:6" x14ac:dyDescent="0.25">
      <c r="A54" s="331" t="s">
        <v>238</v>
      </c>
      <c r="B54" s="331" t="s">
        <v>400</v>
      </c>
      <c r="C54" s="341" t="s">
        <v>1142</v>
      </c>
      <c r="D54" s="339" t="s">
        <v>1133</v>
      </c>
      <c r="E54" s="340"/>
      <c r="F54" s="327" t="s">
        <v>352</v>
      </c>
    </row>
    <row r="55" spans="1:6" x14ac:dyDescent="0.25">
      <c r="A55" s="19" t="s">
        <v>221</v>
      </c>
      <c r="B55" s="19" t="s">
        <v>345</v>
      </c>
      <c r="C55" s="339" t="s">
        <v>1132</v>
      </c>
      <c r="D55" s="339" t="s">
        <v>1133</v>
      </c>
      <c r="E55" s="340"/>
      <c r="F55" s="327" t="s">
        <v>364</v>
      </c>
    </row>
    <row r="56" spans="1:6" x14ac:dyDescent="0.25">
      <c r="A56" s="19" t="s">
        <v>222</v>
      </c>
      <c r="B56" s="19" t="s">
        <v>333</v>
      </c>
      <c r="C56" s="339" t="s">
        <v>1132</v>
      </c>
      <c r="D56" s="339" t="s">
        <v>1133</v>
      </c>
      <c r="E56" s="340"/>
      <c r="F56" s="327"/>
    </row>
    <row r="57" spans="1:6" x14ac:dyDescent="0.25">
      <c r="A57" s="19" t="s">
        <v>223</v>
      </c>
      <c r="B57" s="19" t="s">
        <v>333</v>
      </c>
      <c r="C57" s="339" t="s">
        <v>1132</v>
      </c>
      <c r="D57" s="339" t="s">
        <v>1133</v>
      </c>
      <c r="E57" s="340"/>
      <c r="F57" s="6" t="s">
        <v>362</v>
      </c>
    </row>
    <row r="58" spans="1:6" x14ac:dyDescent="0.25">
      <c r="A58" s="19" t="s">
        <v>224</v>
      </c>
      <c r="B58" s="19" t="s">
        <v>333</v>
      </c>
      <c r="C58" s="339" t="s">
        <v>1132</v>
      </c>
      <c r="D58" s="339" t="s">
        <v>1133</v>
      </c>
      <c r="E58" s="340"/>
      <c r="F58" s="327" t="s">
        <v>359</v>
      </c>
    </row>
    <row r="59" spans="1:6" x14ac:dyDescent="0.25">
      <c r="A59" s="19" t="s">
        <v>226</v>
      </c>
      <c r="B59" s="19" t="s">
        <v>346</v>
      </c>
      <c r="C59" s="339" t="s">
        <v>1132</v>
      </c>
      <c r="D59" s="339" t="s">
        <v>1133</v>
      </c>
      <c r="E59" s="340"/>
      <c r="F59" s="327" t="s">
        <v>379</v>
      </c>
    </row>
    <row r="60" spans="1:6" x14ac:dyDescent="0.25">
      <c r="A60" s="19" t="s">
        <v>227</v>
      </c>
      <c r="B60" s="19" t="s">
        <v>340</v>
      </c>
      <c r="C60" s="339" t="s">
        <v>1132</v>
      </c>
      <c r="D60" s="339" t="s">
        <v>1133</v>
      </c>
      <c r="E60" s="340"/>
    </row>
    <row r="61" spans="1:6" x14ac:dyDescent="0.25">
      <c r="A61" s="19" t="s">
        <v>225</v>
      </c>
      <c r="B61" s="19" t="s">
        <v>340</v>
      </c>
      <c r="C61" s="339" t="s">
        <v>1132</v>
      </c>
      <c r="D61" s="339" t="s">
        <v>1133</v>
      </c>
      <c r="E61" s="340"/>
      <c r="F61" s="6" t="s">
        <v>1181</v>
      </c>
    </row>
    <row r="62" spans="1:6" x14ac:dyDescent="0.25">
      <c r="E62" s="340"/>
      <c r="F62" s="327" t="s">
        <v>1182</v>
      </c>
    </row>
    <row r="63" spans="1:6" x14ac:dyDescent="0.25">
      <c r="E63" s="340"/>
      <c r="F63" s="327" t="s">
        <v>1183</v>
      </c>
    </row>
    <row r="64" spans="1:6" x14ac:dyDescent="0.25">
      <c r="F64" s="327" t="s">
        <v>1184</v>
      </c>
    </row>
    <row r="66" spans="6:6" x14ac:dyDescent="0.25">
      <c r="F66" s="6" t="s">
        <v>26</v>
      </c>
    </row>
    <row r="67" spans="6:6" x14ac:dyDescent="0.25">
      <c r="F67" t="s">
        <v>1185</v>
      </c>
    </row>
    <row r="68" spans="6:6" x14ac:dyDescent="0.25">
      <c r="F68" t="s">
        <v>456</v>
      </c>
    </row>
    <row r="69" spans="6:6" x14ac:dyDescent="0.25">
      <c r="F69" t="s">
        <v>1186</v>
      </c>
    </row>
    <row r="70" spans="6:6" x14ac:dyDescent="0.25">
      <c r="F70" t="s">
        <v>1187</v>
      </c>
    </row>
    <row r="71" spans="6:6" x14ac:dyDescent="0.25">
      <c r="F71" t="s">
        <v>1188</v>
      </c>
    </row>
    <row r="72" spans="6:6" x14ac:dyDescent="0.25">
      <c r="F72" t="s">
        <v>1189</v>
      </c>
    </row>
    <row r="75" spans="6:6" x14ac:dyDescent="0.25">
      <c r="F75" s="5" t="s">
        <v>1190</v>
      </c>
    </row>
    <row r="76" spans="6:6" x14ac:dyDescent="0.25">
      <c r="F76" t="s">
        <v>1191</v>
      </c>
    </row>
    <row r="77" spans="6:6" x14ac:dyDescent="0.25">
      <c r="F77" t="s">
        <v>1192</v>
      </c>
    </row>
    <row r="78" spans="6:6" x14ac:dyDescent="0.25">
      <c r="F78" t="s">
        <v>1193</v>
      </c>
    </row>
    <row r="80" spans="6:6" x14ac:dyDescent="0.25">
      <c r="F80" s="5" t="s">
        <v>1194</v>
      </c>
    </row>
    <row r="81" spans="6:6" x14ac:dyDescent="0.25">
      <c r="F81" s="18">
        <v>1</v>
      </c>
    </row>
    <row r="82" spans="6:6" x14ac:dyDescent="0.25">
      <c r="F82" s="18">
        <v>3</v>
      </c>
    </row>
  </sheetData>
  <pageMargins left="0.7" right="0.7" top="0.75" bottom="0.75" header="0.3" footer="0.3"/>
  <pageSetup orientation="portrait" r:id="rId1"/>
  <headerFooter>
    <oddFooter>&amp;C_x000D_&amp;1#&amp;"Calibri"&amp;22&amp;K0073CF INTERNAL</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4"/>
  <dimension ref="A1:L103"/>
  <sheetViews>
    <sheetView topLeftCell="A10" workbookViewId="0">
      <selection activeCell="A33" sqref="A33"/>
    </sheetView>
  </sheetViews>
  <sheetFormatPr defaultRowHeight="15" x14ac:dyDescent="0.25"/>
  <cols>
    <col min="1" max="1" width="47.140625" bestFit="1" customWidth="1"/>
    <col min="2" max="2" width="14" bestFit="1" customWidth="1"/>
    <col min="4" max="4" width="30.42578125" bestFit="1" customWidth="1"/>
    <col min="6" max="6" width="30.42578125" bestFit="1" customWidth="1"/>
    <col min="8" max="8" width="30.42578125" bestFit="1" customWidth="1"/>
    <col min="10" max="10" width="50.85546875" customWidth="1"/>
  </cols>
  <sheetData>
    <row r="1" spans="1:10" x14ac:dyDescent="0.25">
      <c r="A1" s="11" t="s">
        <v>1195</v>
      </c>
      <c r="B1" s="10" t="s">
        <v>1196</v>
      </c>
      <c r="D1" s="16" t="s">
        <v>1197</v>
      </c>
      <c r="F1" s="16" t="s">
        <v>1014</v>
      </c>
      <c r="H1" s="17" t="s">
        <v>1023</v>
      </c>
      <c r="J1" s="17" t="s">
        <v>1198</v>
      </c>
    </row>
    <row r="2" spans="1:10" x14ac:dyDescent="0.25">
      <c r="A2" s="12" t="s">
        <v>177</v>
      </c>
      <c r="B2" s="12" t="s">
        <v>1199</v>
      </c>
      <c r="D2" s="13" t="s">
        <v>233</v>
      </c>
      <c r="F2" s="13" t="s">
        <v>233</v>
      </c>
      <c r="H2" s="13" t="s">
        <v>233</v>
      </c>
      <c r="J2" s="13" t="s">
        <v>233</v>
      </c>
    </row>
    <row r="3" spans="1:10" x14ac:dyDescent="0.25">
      <c r="A3" s="12" t="s">
        <v>183</v>
      </c>
      <c r="B3" s="12" t="s">
        <v>1199</v>
      </c>
      <c r="D3" s="13" t="s">
        <v>158</v>
      </c>
      <c r="F3" s="13" t="s">
        <v>158</v>
      </c>
      <c r="H3" s="13" t="s">
        <v>158</v>
      </c>
      <c r="J3" s="13" t="s">
        <v>158</v>
      </c>
    </row>
    <row r="4" spans="1:10" x14ac:dyDescent="0.25">
      <c r="A4" s="13" t="s">
        <v>228</v>
      </c>
      <c r="B4" s="13" t="s">
        <v>1200</v>
      </c>
      <c r="D4" s="13" t="s">
        <v>230</v>
      </c>
      <c r="F4" s="13" t="s">
        <v>230</v>
      </c>
      <c r="H4" s="13" t="s">
        <v>230</v>
      </c>
      <c r="J4" s="13" t="s">
        <v>230</v>
      </c>
    </row>
    <row r="5" spans="1:10" x14ac:dyDescent="0.25">
      <c r="A5" s="14" t="s">
        <v>239</v>
      </c>
      <c r="B5" s="14" t="s">
        <v>1201</v>
      </c>
      <c r="D5" s="13" t="s">
        <v>228</v>
      </c>
      <c r="F5" s="13" t="s">
        <v>228</v>
      </c>
      <c r="H5" s="13" t="s">
        <v>228</v>
      </c>
      <c r="J5" s="13" t="s">
        <v>228</v>
      </c>
    </row>
    <row r="6" spans="1:10" x14ac:dyDescent="0.25">
      <c r="A6" s="13" t="s">
        <v>229</v>
      </c>
      <c r="B6" s="13" t="s">
        <v>1202</v>
      </c>
      <c r="D6" s="14" t="s">
        <v>239</v>
      </c>
      <c r="F6" s="14" t="s">
        <v>1170</v>
      </c>
      <c r="H6" s="14" t="s">
        <v>1170</v>
      </c>
      <c r="J6" s="14" t="s">
        <v>239</v>
      </c>
    </row>
    <row r="7" spans="1:10" x14ac:dyDescent="0.25">
      <c r="A7" s="12" t="s">
        <v>190</v>
      </c>
      <c r="B7" s="12" t="s">
        <v>1199</v>
      </c>
      <c r="D7" s="13" t="s">
        <v>237</v>
      </c>
      <c r="F7" s="13" t="s">
        <v>237</v>
      </c>
      <c r="H7" s="13" t="s">
        <v>237</v>
      </c>
      <c r="J7" s="13" t="s">
        <v>237</v>
      </c>
    </row>
    <row r="8" spans="1:10" x14ac:dyDescent="0.25">
      <c r="A8" s="12" t="s">
        <v>193</v>
      </c>
      <c r="B8" s="12" t="s">
        <v>1199</v>
      </c>
      <c r="D8" s="12" t="s">
        <v>220</v>
      </c>
      <c r="F8" s="12" t="s">
        <v>220</v>
      </c>
      <c r="H8" s="12" t="s">
        <v>220</v>
      </c>
      <c r="J8" s="12" t="s">
        <v>220</v>
      </c>
    </row>
    <row r="9" spans="1:10" x14ac:dyDescent="0.25">
      <c r="A9" s="14" t="s">
        <v>200</v>
      </c>
      <c r="B9" s="14" t="s">
        <v>1203</v>
      </c>
      <c r="D9" s="13" t="s">
        <v>235</v>
      </c>
      <c r="F9" s="13" t="s">
        <v>235</v>
      </c>
      <c r="H9" s="13" t="s">
        <v>235</v>
      </c>
      <c r="J9" s="13" t="s">
        <v>235</v>
      </c>
    </row>
    <row r="10" spans="1:10" x14ac:dyDescent="0.25">
      <c r="A10" s="13" t="s">
        <v>230</v>
      </c>
      <c r="B10" s="13" t="s">
        <v>1204</v>
      </c>
      <c r="D10" s="13" t="s">
        <v>236</v>
      </c>
      <c r="F10" s="13" t="s">
        <v>236</v>
      </c>
      <c r="H10" s="13" t="s">
        <v>236</v>
      </c>
      <c r="J10" s="13" t="s">
        <v>236</v>
      </c>
    </row>
    <row r="11" spans="1:10" x14ac:dyDescent="0.25">
      <c r="A11" s="13" t="s">
        <v>231</v>
      </c>
      <c r="B11" s="13" t="s">
        <v>1204</v>
      </c>
      <c r="D11" s="12" t="s">
        <v>226</v>
      </c>
      <c r="F11" s="12" t="s">
        <v>226</v>
      </c>
      <c r="H11" s="12" t="s">
        <v>226</v>
      </c>
      <c r="J11" s="12" t="s">
        <v>207</v>
      </c>
    </row>
    <row r="12" spans="1:10" x14ac:dyDescent="0.25">
      <c r="A12" s="13" t="s">
        <v>232</v>
      </c>
      <c r="B12" s="13" t="s">
        <v>1202</v>
      </c>
      <c r="D12" s="12" t="s">
        <v>207</v>
      </c>
      <c r="F12" s="12" t="s">
        <v>207</v>
      </c>
      <c r="H12" s="12" t="s">
        <v>207</v>
      </c>
      <c r="J12" s="288"/>
    </row>
    <row r="13" spans="1:10" x14ac:dyDescent="0.25">
      <c r="A13" s="13" t="s">
        <v>233</v>
      </c>
      <c r="B13" s="13" t="s">
        <v>403</v>
      </c>
      <c r="D13" s="14" t="s">
        <v>200</v>
      </c>
      <c r="F13" s="14" t="s">
        <v>200</v>
      </c>
      <c r="H13" s="14" t="s">
        <v>200</v>
      </c>
      <c r="J13" s="289"/>
    </row>
    <row r="14" spans="1:10" x14ac:dyDescent="0.25">
      <c r="A14" s="12" t="s">
        <v>207</v>
      </c>
      <c r="B14" s="12" t="s">
        <v>341</v>
      </c>
      <c r="D14" s="12" t="s">
        <v>218</v>
      </c>
      <c r="F14" s="12" t="s">
        <v>218</v>
      </c>
      <c r="H14" s="12" t="s">
        <v>218</v>
      </c>
      <c r="J14" s="288"/>
    </row>
    <row r="15" spans="1:10" x14ac:dyDescent="0.25">
      <c r="A15" s="12" t="s">
        <v>1205</v>
      </c>
      <c r="B15" s="12" t="s">
        <v>341</v>
      </c>
      <c r="D15" s="287"/>
      <c r="F15" s="286"/>
      <c r="H15" s="286"/>
    </row>
    <row r="16" spans="1:10" ht="15.75" thickBot="1" x14ac:dyDescent="0.3">
      <c r="A16" s="13" t="s">
        <v>234</v>
      </c>
      <c r="B16" s="13" t="s">
        <v>1206</v>
      </c>
      <c r="D16" s="287"/>
      <c r="F16" s="287"/>
      <c r="H16" s="289"/>
      <c r="J16" s="225" t="s">
        <v>1207</v>
      </c>
    </row>
    <row r="17" spans="1:12" ht="14.25" customHeight="1" x14ac:dyDescent="0.25">
      <c r="A17" s="14" t="s">
        <v>1170</v>
      </c>
      <c r="B17" s="14" t="s">
        <v>1208</v>
      </c>
      <c r="D17" s="288"/>
      <c r="F17" s="288"/>
      <c r="H17" s="286"/>
      <c r="J17" s="226" t="s">
        <v>479</v>
      </c>
      <c r="K17" s="227" t="s">
        <v>1198</v>
      </c>
      <c r="L17" t="s">
        <v>1209</v>
      </c>
    </row>
    <row r="18" spans="1:12" ht="15" customHeight="1" x14ac:dyDescent="0.25">
      <c r="A18" s="14" t="s">
        <v>240</v>
      </c>
      <c r="B18" s="14" t="s">
        <v>1208</v>
      </c>
      <c r="D18" s="286"/>
      <c r="F18" s="286"/>
      <c r="H18" s="287"/>
      <c r="J18" s="228" t="s">
        <v>1009</v>
      </c>
      <c r="K18" s="229" t="s">
        <v>1197</v>
      </c>
      <c r="L18" t="s">
        <v>1209</v>
      </c>
    </row>
    <row r="19" spans="1:12" ht="14.25" customHeight="1" x14ac:dyDescent="0.25">
      <c r="A19" s="13" t="s">
        <v>158</v>
      </c>
      <c r="B19" s="13" t="s">
        <v>1202</v>
      </c>
      <c r="D19" s="286"/>
      <c r="F19" s="286"/>
      <c r="H19" s="288"/>
      <c r="J19" s="228" t="s">
        <v>1012</v>
      </c>
      <c r="K19" s="229" t="s">
        <v>1210</v>
      </c>
    </row>
    <row r="20" spans="1:12" ht="15.75" customHeight="1" x14ac:dyDescent="0.25">
      <c r="A20" s="15" t="s">
        <v>245</v>
      </c>
      <c r="B20" s="15" t="s">
        <v>1211</v>
      </c>
      <c r="D20" s="286"/>
      <c r="F20" s="286"/>
      <c r="H20" s="286"/>
      <c r="J20" s="228" t="s">
        <v>1015</v>
      </c>
      <c r="K20" s="229" t="s">
        <v>1212</v>
      </c>
    </row>
    <row r="21" spans="1:12" ht="14.25" customHeight="1" x14ac:dyDescent="0.25">
      <c r="A21" s="12" t="s">
        <v>218</v>
      </c>
      <c r="B21" s="12" t="s">
        <v>1199</v>
      </c>
      <c r="D21" s="286"/>
      <c r="F21" s="286"/>
      <c r="H21" s="286"/>
      <c r="J21" s="228" t="s">
        <v>1018</v>
      </c>
      <c r="K21" s="229" t="s">
        <v>1213</v>
      </c>
    </row>
    <row r="22" spans="1:12" ht="15" customHeight="1" x14ac:dyDescent="0.25">
      <c r="A22" s="13" t="s">
        <v>235</v>
      </c>
      <c r="B22" s="13" t="s">
        <v>1206</v>
      </c>
      <c r="D22" s="288"/>
      <c r="F22" s="288"/>
      <c r="H22" s="286"/>
      <c r="J22" s="228" t="s">
        <v>1021</v>
      </c>
      <c r="K22" s="229" t="s">
        <v>1214</v>
      </c>
    </row>
    <row r="23" spans="1:12" ht="14.25" customHeight="1" x14ac:dyDescent="0.25">
      <c r="A23" s="13" t="s">
        <v>236</v>
      </c>
      <c r="B23" s="13" t="s">
        <v>1215</v>
      </c>
      <c r="H23" s="288"/>
      <c r="J23" s="228" t="s">
        <v>1024</v>
      </c>
      <c r="K23" s="229" t="s">
        <v>1216</v>
      </c>
    </row>
    <row r="24" spans="1:12" ht="9.75" customHeight="1" x14ac:dyDescent="0.25">
      <c r="A24" s="13" t="s">
        <v>237</v>
      </c>
      <c r="B24" s="13" t="s">
        <v>1217</v>
      </c>
      <c r="D24" s="17" t="s">
        <v>1210</v>
      </c>
      <c r="F24" s="16" t="s">
        <v>1017</v>
      </c>
      <c r="H24" s="286"/>
      <c r="J24" s="228" t="s">
        <v>1027</v>
      </c>
      <c r="K24" s="229" t="s">
        <v>1218</v>
      </c>
    </row>
    <row r="25" spans="1:12" ht="18.75" customHeight="1" x14ac:dyDescent="0.25">
      <c r="A25" s="12" t="s">
        <v>220</v>
      </c>
      <c r="B25" s="12" t="s">
        <v>1219</v>
      </c>
      <c r="D25" s="13" t="s">
        <v>233</v>
      </c>
      <c r="F25" s="13" t="s">
        <v>233</v>
      </c>
      <c r="H25" s="288"/>
      <c r="J25" s="228" t="s">
        <v>1030</v>
      </c>
      <c r="K25" s="229" t="s">
        <v>1029</v>
      </c>
    </row>
    <row r="26" spans="1:12" ht="19.5" customHeight="1" thickBot="1" x14ac:dyDescent="0.3">
      <c r="A26" s="13" t="s">
        <v>238</v>
      </c>
      <c r="B26" s="13" t="s">
        <v>1200</v>
      </c>
      <c r="D26" s="13" t="s">
        <v>158</v>
      </c>
      <c r="F26" s="13" t="s">
        <v>158</v>
      </c>
      <c r="J26" s="230" t="s">
        <v>1033</v>
      </c>
      <c r="K26" s="231" t="s">
        <v>1220</v>
      </c>
    </row>
    <row r="27" spans="1:12" x14ac:dyDescent="0.25">
      <c r="A27" s="12" t="s">
        <v>226</v>
      </c>
      <c r="B27" s="12" t="s">
        <v>1221</v>
      </c>
      <c r="D27" s="13" t="s">
        <v>230</v>
      </c>
      <c r="F27" s="13" t="s">
        <v>230</v>
      </c>
      <c r="H27" s="17" t="s">
        <v>1222</v>
      </c>
    </row>
    <row r="28" spans="1:12" x14ac:dyDescent="0.25">
      <c r="D28" s="13" t="s">
        <v>228</v>
      </c>
      <c r="F28" s="13" t="s">
        <v>228</v>
      </c>
      <c r="H28" s="13" t="s">
        <v>233</v>
      </c>
    </row>
    <row r="29" spans="1:12" x14ac:dyDescent="0.25">
      <c r="D29" s="14" t="s">
        <v>239</v>
      </c>
      <c r="F29" s="14" t="s">
        <v>1170</v>
      </c>
      <c r="H29" s="13" t="s">
        <v>158</v>
      </c>
    </row>
    <row r="30" spans="1:12" x14ac:dyDescent="0.25">
      <c r="A30" s="388" t="s">
        <v>1223</v>
      </c>
      <c r="D30" s="13" t="s">
        <v>237</v>
      </c>
      <c r="F30" s="13" t="s">
        <v>237</v>
      </c>
      <c r="H30" s="13" t="s">
        <v>230</v>
      </c>
    </row>
    <row r="31" spans="1:12" x14ac:dyDescent="0.25">
      <c r="A31" s="13" t="s">
        <v>482</v>
      </c>
      <c r="D31" s="12" t="s">
        <v>220</v>
      </c>
      <c r="F31" s="12" t="s">
        <v>220</v>
      </c>
      <c r="H31" s="13" t="s">
        <v>228</v>
      </c>
    </row>
    <row r="32" spans="1:12" x14ac:dyDescent="0.25">
      <c r="A32" s="13" t="s">
        <v>382</v>
      </c>
      <c r="D32" s="13" t="s">
        <v>235</v>
      </c>
      <c r="F32" s="13" t="s">
        <v>235</v>
      </c>
      <c r="H32" s="14" t="s">
        <v>1170</v>
      </c>
    </row>
    <row r="33" spans="4:8" x14ac:dyDescent="0.25">
      <c r="D33" s="13" t="s">
        <v>236</v>
      </c>
      <c r="F33" s="13" t="s">
        <v>236</v>
      </c>
      <c r="H33" s="13" t="s">
        <v>237</v>
      </c>
    </row>
    <row r="34" spans="4:8" x14ac:dyDescent="0.25">
      <c r="D34" s="12" t="s">
        <v>226</v>
      </c>
      <c r="F34" s="12" t="s">
        <v>226</v>
      </c>
      <c r="H34" s="12" t="s">
        <v>220</v>
      </c>
    </row>
    <row r="35" spans="4:8" x14ac:dyDescent="0.25">
      <c r="D35" s="12" t="s">
        <v>207</v>
      </c>
      <c r="F35" s="12" t="s">
        <v>207</v>
      </c>
      <c r="H35" s="13" t="s">
        <v>235</v>
      </c>
    </row>
    <row r="36" spans="4:8" x14ac:dyDescent="0.25">
      <c r="D36" s="14" t="s">
        <v>200</v>
      </c>
      <c r="F36" s="14" t="s">
        <v>200</v>
      </c>
      <c r="H36" s="13" t="s">
        <v>236</v>
      </c>
    </row>
    <row r="37" spans="4:8" x14ac:dyDescent="0.25">
      <c r="D37" s="12" t="s">
        <v>218</v>
      </c>
      <c r="F37" s="12" t="s">
        <v>218</v>
      </c>
      <c r="H37" s="12" t="s">
        <v>226</v>
      </c>
    </row>
    <row r="38" spans="4:8" x14ac:dyDescent="0.25">
      <c r="D38" s="286"/>
      <c r="F38" s="286"/>
      <c r="H38" s="12" t="s">
        <v>207</v>
      </c>
    </row>
    <row r="39" spans="4:8" x14ac:dyDescent="0.25">
      <c r="D39" s="287"/>
      <c r="F39" s="287"/>
      <c r="H39" s="14" t="s">
        <v>200</v>
      </c>
    </row>
    <row r="40" spans="4:8" x14ac:dyDescent="0.25">
      <c r="D40" s="288"/>
      <c r="F40" s="288"/>
      <c r="H40" s="12" t="s">
        <v>218</v>
      </c>
    </row>
    <row r="41" spans="4:8" x14ac:dyDescent="0.25">
      <c r="D41" s="286"/>
      <c r="F41" s="286"/>
      <c r="H41" s="286"/>
    </row>
    <row r="42" spans="4:8" x14ac:dyDescent="0.25">
      <c r="D42" s="286"/>
      <c r="F42" s="286"/>
      <c r="H42" s="289"/>
    </row>
    <row r="43" spans="4:8" x14ac:dyDescent="0.25">
      <c r="D43" s="286"/>
      <c r="F43" s="286"/>
      <c r="H43" s="286"/>
    </row>
    <row r="44" spans="4:8" x14ac:dyDescent="0.25">
      <c r="D44" s="286"/>
      <c r="F44" s="286"/>
      <c r="H44" s="287"/>
    </row>
    <row r="45" spans="4:8" x14ac:dyDescent="0.25">
      <c r="D45" s="288"/>
      <c r="F45" s="288"/>
      <c r="H45" s="288"/>
    </row>
    <row r="46" spans="4:8" x14ac:dyDescent="0.25">
      <c r="H46" s="286"/>
    </row>
    <row r="47" spans="4:8" x14ac:dyDescent="0.25">
      <c r="D47" s="17" t="s">
        <v>1020</v>
      </c>
      <c r="H47" s="286"/>
    </row>
    <row r="48" spans="4:8" x14ac:dyDescent="0.25">
      <c r="D48" s="13" t="s">
        <v>233</v>
      </c>
      <c r="H48" s="286"/>
    </row>
    <row r="49" spans="4:8" x14ac:dyDescent="0.25">
      <c r="D49" s="13" t="s">
        <v>158</v>
      </c>
      <c r="H49" s="288"/>
    </row>
    <row r="50" spans="4:8" x14ac:dyDescent="0.25">
      <c r="D50" s="13" t="s">
        <v>230</v>
      </c>
      <c r="H50" s="286"/>
    </row>
    <row r="51" spans="4:8" x14ac:dyDescent="0.25">
      <c r="D51" s="13" t="s">
        <v>228</v>
      </c>
      <c r="H51" s="288"/>
    </row>
    <row r="52" spans="4:8" x14ac:dyDescent="0.25">
      <c r="D52" s="14" t="s">
        <v>239</v>
      </c>
    </row>
    <row r="53" spans="4:8" x14ac:dyDescent="0.25">
      <c r="D53" s="13" t="s">
        <v>237</v>
      </c>
      <c r="H53" s="17" t="s">
        <v>1029</v>
      </c>
    </row>
    <row r="54" spans="4:8" x14ac:dyDescent="0.25">
      <c r="D54" s="12" t="s">
        <v>220</v>
      </c>
      <c r="H54" s="13" t="s">
        <v>233</v>
      </c>
    </row>
    <row r="55" spans="4:8" x14ac:dyDescent="0.25">
      <c r="D55" s="13" t="s">
        <v>235</v>
      </c>
      <c r="H55" s="13" t="s">
        <v>158</v>
      </c>
    </row>
    <row r="56" spans="4:8" x14ac:dyDescent="0.25">
      <c r="D56" s="13" t="s">
        <v>236</v>
      </c>
      <c r="H56" s="13" t="s">
        <v>230</v>
      </c>
    </row>
    <row r="57" spans="4:8" x14ac:dyDescent="0.25">
      <c r="D57" s="12" t="s">
        <v>226</v>
      </c>
      <c r="H57" s="13" t="s">
        <v>228</v>
      </c>
    </row>
    <row r="58" spans="4:8" x14ac:dyDescent="0.25">
      <c r="D58" s="12" t="s">
        <v>207</v>
      </c>
      <c r="H58" s="14" t="s">
        <v>1170</v>
      </c>
    </row>
    <row r="59" spans="4:8" x14ac:dyDescent="0.25">
      <c r="D59" s="14" t="s">
        <v>200</v>
      </c>
      <c r="H59" s="13" t="s">
        <v>237</v>
      </c>
    </row>
    <row r="60" spans="4:8" x14ac:dyDescent="0.25">
      <c r="D60" s="12" t="s">
        <v>218</v>
      </c>
      <c r="H60" s="12" t="s">
        <v>220</v>
      </c>
    </row>
    <row r="61" spans="4:8" x14ac:dyDescent="0.25">
      <c r="D61" s="286"/>
      <c r="H61" s="13" t="s">
        <v>235</v>
      </c>
    </row>
    <row r="62" spans="4:8" x14ac:dyDescent="0.25">
      <c r="D62" s="287"/>
      <c r="H62" s="13" t="s">
        <v>236</v>
      </c>
    </row>
    <row r="63" spans="4:8" x14ac:dyDescent="0.25">
      <c r="D63" s="288"/>
      <c r="H63" s="12" t="s">
        <v>226</v>
      </c>
    </row>
    <row r="64" spans="4:8" x14ac:dyDescent="0.25">
      <c r="D64" s="286"/>
      <c r="H64" s="12" t="s">
        <v>207</v>
      </c>
    </row>
    <row r="65" spans="4:8" x14ac:dyDescent="0.25">
      <c r="D65" s="286"/>
      <c r="H65" s="14" t="s">
        <v>200</v>
      </c>
    </row>
    <row r="66" spans="4:8" x14ac:dyDescent="0.25">
      <c r="D66" s="286"/>
      <c r="H66" s="12" t="s">
        <v>218</v>
      </c>
    </row>
    <row r="67" spans="4:8" x14ac:dyDescent="0.25">
      <c r="D67" s="286"/>
      <c r="H67" s="286"/>
    </row>
    <row r="68" spans="4:8" x14ac:dyDescent="0.25">
      <c r="D68" s="288"/>
      <c r="H68" s="289"/>
    </row>
    <row r="69" spans="4:8" x14ac:dyDescent="0.25">
      <c r="H69" s="286"/>
    </row>
    <row r="70" spans="4:8" x14ac:dyDescent="0.25">
      <c r="H70" s="287"/>
    </row>
    <row r="71" spans="4:8" x14ac:dyDescent="0.25">
      <c r="H71" s="288"/>
    </row>
    <row r="72" spans="4:8" x14ac:dyDescent="0.25">
      <c r="H72" s="286"/>
    </row>
    <row r="73" spans="4:8" x14ac:dyDescent="0.25">
      <c r="H73" s="286"/>
    </row>
    <row r="74" spans="4:8" x14ac:dyDescent="0.25">
      <c r="H74" s="286"/>
    </row>
    <row r="75" spans="4:8" x14ac:dyDescent="0.25">
      <c r="H75" s="288"/>
    </row>
    <row r="76" spans="4:8" x14ac:dyDescent="0.25">
      <c r="H76" s="286"/>
    </row>
    <row r="77" spans="4:8" x14ac:dyDescent="0.25">
      <c r="H77" s="288"/>
    </row>
    <row r="79" spans="4:8" x14ac:dyDescent="0.25">
      <c r="H79" s="17" t="s">
        <v>1220</v>
      </c>
    </row>
    <row r="80" spans="4:8" x14ac:dyDescent="0.25">
      <c r="H80" s="13" t="s">
        <v>233</v>
      </c>
    </row>
    <row r="81" spans="8:8" x14ac:dyDescent="0.25">
      <c r="H81" s="13" t="s">
        <v>158</v>
      </c>
    </row>
    <row r="82" spans="8:8" x14ac:dyDescent="0.25">
      <c r="H82" s="13" t="s">
        <v>230</v>
      </c>
    </row>
    <row r="83" spans="8:8" x14ac:dyDescent="0.25">
      <c r="H83" s="13" t="s">
        <v>228</v>
      </c>
    </row>
    <row r="84" spans="8:8" x14ac:dyDescent="0.25">
      <c r="H84" s="14" t="s">
        <v>1170</v>
      </c>
    </row>
    <row r="85" spans="8:8" x14ac:dyDescent="0.25">
      <c r="H85" s="13" t="s">
        <v>237</v>
      </c>
    </row>
    <row r="86" spans="8:8" x14ac:dyDescent="0.25">
      <c r="H86" s="12" t="s">
        <v>220</v>
      </c>
    </row>
    <row r="87" spans="8:8" x14ac:dyDescent="0.25">
      <c r="H87" s="13" t="s">
        <v>235</v>
      </c>
    </row>
    <row r="88" spans="8:8" x14ac:dyDescent="0.25">
      <c r="H88" s="13" t="s">
        <v>236</v>
      </c>
    </row>
    <row r="89" spans="8:8" x14ac:dyDescent="0.25">
      <c r="H89" s="12" t="s">
        <v>226</v>
      </c>
    </row>
    <row r="90" spans="8:8" x14ac:dyDescent="0.25">
      <c r="H90" s="12" t="s">
        <v>207</v>
      </c>
    </row>
    <row r="91" spans="8:8" x14ac:dyDescent="0.25">
      <c r="H91" s="14" t="s">
        <v>200</v>
      </c>
    </row>
    <row r="92" spans="8:8" x14ac:dyDescent="0.25">
      <c r="H92" s="12" t="s">
        <v>218</v>
      </c>
    </row>
    <row r="93" spans="8:8" x14ac:dyDescent="0.25">
      <c r="H93" s="286"/>
    </row>
    <row r="94" spans="8:8" x14ac:dyDescent="0.25">
      <c r="H94" s="289"/>
    </row>
    <row r="95" spans="8:8" x14ac:dyDescent="0.25">
      <c r="H95" s="286"/>
    </row>
    <row r="96" spans="8:8" x14ac:dyDescent="0.25">
      <c r="H96" s="287"/>
    </row>
    <row r="97" spans="8:8" x14ac:dyDescent="0.25">
      <c r="H97" s="288"/>
    </row>
    <row r="98" spans="8:8" x14ac:dyDescent="0.25">
      <c r="H98" s="286"/>
    </row>
    <row r="99" spans="8:8" x14ac:dyDescent="0.25">
      <c r="H99" s="286"/>
    </row>
    <row r="100" spans="8:8" x14ac:dyDescent="0.25">
      <c r="H100" s="286"/>
    </row>
    <row r="101" spans="8:8" x14ac:dyDescent="0.25">
      <c r="H101" s="288"/>
    </row>
    <row r="102" spans="8:8" x14ac:dyDescent="0.25">
      <c r="H102" s="286"/>
    </row>
    <row r="103" spans="8:8" x14ac:dyDescent="0.25">
      <c r="H103" s="288"/>
    </row>
  </sheetData>
  <pageMargins left="0.7" right="0.7" top="0.75" bottom="0.75" header="0.3" footer="0.3"/>
  <pageSetup orientation="portrait" r:id="rId1"/>
  <headerFooter>
    <oddFooter>&amp;C_x000D_&amp;1#&amp;"Calibri"&amp;22&amp;K0073CF INTERNAL</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3"/>
  <dimension ref="A1:K103"/>
  <sheetViews>
    <sheetView topLeftCell="A16" workbookViewId="0">
      <selection activeCell="D34" sqref="D34:D40"/>
    </sheetView>
  </sheetViews>
  <sheetFormatPr defaultColWidth="8.85546875" defaultRowHeight="15" x14ac:dyDescent="0.25"/>
  <cols>
    <col min="1" max="1" width="47.140625" bestFit="1" customWidth="1"/>
    <col min="2" max="2" width="14" bestFit="1" customWidth="1"/>
    <col min="4" max="4" width="30.42578125" bestFit="1" customWidth="1"/>
    <col min="6" max="6" width="30.42578125" bestFit="1" customWidth="1"/>
    <col min="8" max="8" width="30.42578125" bestFit="1" customWidth="1"/>
    <col min="10" max="10" width="50.85546875" customWidth="1"/>
  </cols>
  <sheetData>
    <row r="1" spans="1:10" x14ac:dyDescent="0.25">
      <c r="A1" s="11" t="s">
        <v>1195</v>
      </c>
      <c r="B1" s="10" t="s">
        <v>1196</v>
      </c>
      <c r="D1" s="16" t="s">
        <v>1197</v>
      </c>
      <c r="F1" s="16" t="s">
        <v>1014</v>
      </c>
      <c r="H1" s="17" t="s">
        <v>1023</v>
      </c>
      <c r="J1" s="17" t="s">
        <v>1198</v>
      </c>
    </row>
    <row r="2" spans="1:10" x14ac:dyDescent="0.25">
      <c r="A2" s="12" t="s">
        <v>177</v>
      </c>
      <c r="B2" s="12" t="s">
        <v>1199</v>
      </c>
      <c r="D2" s="12" t="s">
        <v>177</v>
      </c>
      <c r="F2" s="12" t="s">
        <v>177</v>
      </c>
      <c r="H2" s="12" t="s">
        <v>177</v>
      </c>
      <c r="J2" s="13" t="s">
        <v>228</v>
      </c>
    </row>
    <row r="3" spans="1:10" x14ac:dyDescent="0.25">
      <c r="A3" s="12" t="s">
        <v>183</v>
      </c>
      <c r="B3" s="12" t="s">
        <v>1199</v>
      </c>
      <c r="D3" s="12" t="s">
        <v>183</v>
      </c>
      <c r="F3" s="12" t="s">
        <v>183</v>
      </c>
      <c r="H3" s="12" t="s">
        <v>183</v>
      </c>
      <c r="J3" s="14" t="s">
        <v>239</v>
      </c>
    </row>
    <row r="4" spans="1:10" x14ac:dyDescent="0.25">
      <c r="A4" s="13" t="s">
        <v>228</v>
      </c>
      <c r="B4" s="13" t="s">
        <v>1200</v>
      </c>
      <c r="D4" s="13" t="s">
        <v>228</v>
      </c>
      <c r="F4" s="13" t="s">
        <v>228</v>
      </c>
      <c r="H4" s="13" t="s">
        <v>228</v>
      </c>
      <c r="J4" s="13" t="s">
        <v>229</v>
      </c>
    </row>
    <row r="5" spans="1:10" x14ac:dyDescent="0.25">
      <c r="A5" s="14" t="s">
        <v>239</v>
      </c>
      <c r="B5" s="14" t="s">
        <v>1201</v>
      </c>
      <c r="D5" s="14" t="s">
        <v>239</v>
      </c>
      <c r="F5" s="13" t="s">
        <v>229</v>
      </c>
      <c r="H5" s="13" t="s">
        <v>229</v>
      </c>
      <c r="J5" s="13" t="s">
        <v>230</v>
      </c>
    </row>
    <row r="6" spans="1:10" x14ac:dyDescent="0.25">
      <c r="A6" s="13" t="s">
        <v>229</v>
      </c>
      <c r="B6" s="13" t="s">
        <v>1202</v>
      </c>
      <c r="D6" s="13" t="s">
        <v>229</v>
      </c>
      <c r="F6" s="12" t="s">
        <v>190</v>
      </c>
      <c r="H6" s="12" t="s">
        <v>190</v>
      </c>
      <c r="J6" s="13" t="s">
        <v>231</v>
      </c>
    </row>
    <row r="7" spans="1:10" x14ac:dyDescent="0.25">
      <c r="A7" s="12" t="s">
        <v>190</v>
      </c>
      <c r="B7" s="12" t="s">
        <v>1199</v>
      </c>
      <c r="D7" s="12" t="s">
        <v>190</v>
      </c>
      <c r="F7" s="12" t="s">
        <v>193</v>
      </c>
      <c r="H7" s="12" t="s">
        <v>193</v>
      </c>
      <c r="J7" s="13" t="s">
        <v>232</v>
      </c>
    </row>
    <row r="8" spans="1:10" x14ac:dyDescent="0.25">
      <c r="A8" s="12" t="s">
        <v>193</v>
      </c>
      <c r="B8" s="12" t="s">
        <v>1199</v>
      </c>
      <c r="D8" s="12" t="s">
        <v>193</v>
      </c>
      <c r="F8" s="14" t="s">
        <v>200</v>
      </c>
      <c r="H8" s="14" t="s">
        <v>200</v>
      </c>
      <c r="J8" s="13" t="s">
        <v>233</v>
      </c>
    </row>
    <row r="9" spans="1:10" x14ac:dyDescent="0.25">
      <c r="A9" s="14" t="s">
        <v>200</v>
      </c>
      <c r="B9" s="14" t="s">
        <v>1203</v>
      </c>
      <c r="D9" s="14" t="s">
        <v>200</v>
      </c>
      <c r="F9" s="13" t="s">
        <v>230</v>
      </c>
      <c r="H9" s="13" t="s">
        <v>230</v>
      </c>
      <c r="J9" s="13" t="s">
        <v>234</v>
      </c>
    </row>
    <row r="10" spans="1:10" x14ac:dyDescent="0.25">
      <c r="A10" s="13" t="s">
        <v>230</v>
      </c>
      <c r="B10" s="13" t="s">
        <v>1204</v>
      </c>
      <c r="D10" s="13" t="s">
        <v>230</v>
      </c>
      <c r="F10" s="13" t="s">
        <v>231</v>
      </c>
      <c r="H10" s="13" t="s">
        <v>231</v>
      </c>
      <c r="J10" s="13" t="s">
        <v>158</v>
      </c>
    </row>
    <row r="11" spans="1:10" x14ac:dyDescent="0.25">
      <c r="A11" s="13" t="s">
        <v>231</v>
      </c>
      <c r="B11" s="13" t="s">
        <v>1204</v>
      </c>
      <c r="D11" s="13" t="s">
        <v>231</v>
      </c>
      <c r="F11" s="13" t="s">
        <v>232</v>
      </c>
      <c r="H11" s="13" t="s">
        <v>232</v>
      </c>
      <c r="J11" s="13" t="s">
        <v>235</v>
      </c>
    </row>
    <row r="12" spans="1:10" x14ac:dyDescent="0.25">
      <c r="A12" s="13" t="s">
        <v>232</v>
      </c>
      <c r="B12" s="13" t="s">
        <v>1202</v>
      </c>
      <c r="D12" s="13" t="s">
        <v>232</v>
      </c>
      <c r="F12" s="13" t="s">
        <v>233</v>
      </c>
      <c r="H12" s="13" t="s">
        <v>233</v>
      </c>
      <c r="J12" s="13" t="s">
        <v>236</v>
      </c>
    </row>
    <row r="13" spans="1:10" x14ac:dyDescent="0.25">
      <c r="A13" s="13" t="s">
        <v>233</v>
      </c>
      <c r="B13" s="13" t="s">
        <v>403</v>
      </c>
      <c r="D13" s="13" t="s">
        <v>233</v>
      </c>
      <c r="F13" s="13" t="s">
        <v>234</v>
      </c>
      <c r="H13" s="12" t="s">
        <v>207</v>
      </c>
      <c r="J13" s="13" t="s">
        <v>237</v>
      </c>
    </row>
    <row r="14" spans="1:10" x14ac:dyDescent="0.25">
      <c r="A14" s="12" t="s">
        <v>207</v>
      </c>
      <c r="B14" s="12" t="s">
        <v>341</v>
      </c>
      <c r="D14" s="13" t="s">
        <v>234</v>
      </c>
      <c r="F14" s="14" t="s">
        <v>240</v>
      </c>
      <c r="H14" s="12" t="s">
        <v>1205</v>
      </c>
      <c r="J14" s="13" t="s">
        <v>238</v>
      </c>
    </row>
    <row r="15" spans="1:10" x14ac:dyDescent="0.25">
      <c r="A15" s="12" t="s">
        <v>1205</v>
      </c>
      <c r="B15" s="12" t="s">
        <v>341</v>
      </c>
      <c r="D15" s="13" t="s">
        <v>158</v>
      </c>
      <c r="F15" s="13" t="s">
        <v>158</v>
      </c>
      <c r="H15" s="13" t="s">
        <v>234</v>
      </c>
    </row>
    <row r="16" spans="1:10" ht="15.75" thickBot="1" x14ac:dyDescent="0.3">
      <c r="A16" s="13" t="s">
        <v>234</v>
      </c>
      <c r="B16" s="13" t="s">
        <v>1206</v>
      </c>
      <c r="D16" s="15" t="s">
        <v>245</v>
      </c>
      <c r="F16" s="15" t="s">
        <v>245</v>
      </c>
      <c r="H16" s="14" t="s">
        <v>240</v>
      </c>
      <c r="J16" s="225" t="s">
        <v>1207</v>
      </c>
    </row>
    <row r="17" spans="1:11" ht="14.25" customHeight="1" x14ac:dyDescent="0.25">
      <c r="A17" s="14" t="s">
        <v>1170</v>
      </c>
      <c r="B17" s="14" t="s">
        <v>1208</v>
      </c>
      <c r="D17" s="12" t="s">
        <v>218</v>
      </c>
      <c r="F17" s="12" t="s">
        <v>218</v>
      </c>
      <c r="H17" s="13" t="s">
        <v>158</v>
      </c>
      <c r="J17" s="226" t="s">
        <v>479</v>
      </c>
      <c r="K17" s="227" t="s">
        <v>1198</v>
      </c>
    </row>
    <row r="18" spans="1:11" ht="15" customHeight="1" x14ac:dyDescent="0.25">
      <c r="A18" s="14" t="s">
        <v>240</v>
      </c>
      <c r="B18" s="14" t="s">
        <v>1208</v>
      </c>
      <c r="D18" s="13" t="s">
        <v>235</v>
      </c>
      <c r="F18" s="13" t="s">
        <v>235</v>
      </c>
      <c r="H18" s="15" t="s">
        <v>245</v>
      </c>
      <c r="J18" s="228" t="s">
        <v>1009</v>
      </c>
      <c r="K18" s="229" t="s">
        <v>1197</v>
      </c>
    </row>
    <row r="19" spans="1:11" ht="14.25" customHeight="1" x14ac:dyDescent="0.25">
      <c r="A19" s="13" t="s">
        <v>158</v>
      </c>
      <c r="B19" s="13" t="s">
        <v>1202</v>
      </c>
      <c r="D19" s="13" t="s">
        <v>236</v>
      </c>
      <c r="F19" s="13" t="s">
        <v>236</v>
      </c>
      <c r="H19" s="12" t="s">
        <v>218</v>
      </c>
      <c r="J19" s="228" t="s">
        <v>1012</v>
      </c>
      <c r="K19" s="229" t="s">
        <v>1210</v>
      </c>
    </row>
    <row r="20" spans="1:11" ht="15.75" customHeight="1" x14ac:dyDescent="0.25">
      <c r="A20" s="15" t="s">
        <v>245</v>
      </c>
      <c r="B20" s="15" t="s">
        <v>1211</v>
      </c>
      <c r="D20" s="13" t="s">
        <v>237</v>
      </c>
      <c r="F20" s="13" t="s">
        <v>237</v>
      </c>
      <c r="H20" s="13" t="s">
        <v>235</v>
      </c>
      <c r="J20" s="228" t="s">
        <v>1015</v>
      </c>
      <c r="K20" s="229" t="s">
        <v>1212</v>
      </c>
    </row>
    <row r="21" spans="1:11" ht="14.25" customHeight="1" x14ac:dyDescent="0.25">
      <c r="A21" s="12" t="s">
        <v>218</v>
      </c>
      <c r="B21" s="12" t="s">
        <v>1199</v>
      </c>
      <c r="D21" s="13" t="s">
        <v>238</v>
      </c>
      <c r="F21" s="13" t="s">
        <v>238</v>
      </c>
      <c r="H21" s="13" t="s">
        <v>236</v>
      </c>
      <c r="J21" s="228" t="s">
        <v>1018</v>
      </c>
      <c r="K21" s="229" t="s">
        <v>1213</v>
      </c>
    </row>
    <row r="22" spans="1:11" ht="15" customHeight="1" x14ac:dyDescent="0.25">
      <c r="A22" s="13" t="s">
        <v>235</v>
      </c>
      <c r="B22" s="13" t="s">
        <v>1206</v>
      </c>
      <c r="D22" s="12" t="s">
        <v>226</v>
      </c>
      <c r="F22" s="12" t="s">
        <v>226</v>
      </c>
      <c r="H22" s="13" t="s">
        <v>237</v>
      </c>
      <c r="J22" s="228" t="s">
        <v>1021</v>
      </c>
      <c r="K22" s="229" t="s">
        <v>1214</v>
      </c>
    </row>
    <row r="23" spans="1:11" ht="14.25" customHeight="1" x14ac:dyDescent="0.25">
      <c r="A23" s="13" t="s">
        <v>236</v>
      </c>
      <c r="B23" s="13" t="s">
        <v>1215</v>
      </c>
      <c r="H23" s="12" t="s">
        <v>220</v>
      </c>
      <c r="J23" s="228" t="s">
        <v>1024</v>
      </c>
      <c r="K23" s="229" t="s">
        <v>1216</v>
      </c>
    </row>
    <row r="24" spans="1:11" ht="9.75" customHeight="1" x14ac:dyDescent="0.25">
      <c r="A24" s="13" t="s">
        <v>237</v>
      </c>
      <c r="B24" s="13" t="s">
        <v>1217</v>
      </c>
      <c r="D24" s="17" t="s">
        <v>1210</v>
      </c>
      <c r="F24" s="16" t="s">
        <v>1017</v>
      </c>
      <c r="H24" s="13" t="s">
        <v>238</v>
      </c>
      <c r="J24" s="228" t="s">
        <v>1027</v>
      </c>
      <c r="K24" s="229" t="s">
        <v>1218</v>
      </c>
    </row>
    <row r="25" spans="1:11" ht="18.75" customHeight="1" x14ac:dyDescent="0.25">
      <c r="A25" s="12" t="s">
        <v>220</v>
      </c>
      <c r="B25" s="12" t="s">
        <v>1219</v>
      </c>
      <c r="D25" s="12" t="s">
        <v>177</v>
      </c>
      <c r="F25" s="12" t="s">
        <v>177</v>
      </c>
      <c r="H25" s="12" t="s">
        <v>226</v>
      </c>
      <c r="J25" s="228" t="s">
        <v>1030</v>
      </c>
      <c r="K25" s="229" t="s">
        <v>1029</v>
      </c>
    </row>
    <row r="26" spans="1:11" ht="19.5" customHeight="1" thickBot="1" x14ac:dyDescent="0.3">
      <c r="A26" s="13" t="s">
        <v>238</v>
      </c>
      <c r="B26" s="13" t="s">
        <v>1200</v>
      </c>
      <c r="D26" s="12" t="s">
        <v>183</v>
      </c>
      <c r="F26" s="12" t="s">
        <v>183</v>
      </c>
      <c r="J26" s="230" t="s">
        <v>1033</v>
      </c>
      <c r="K26" s="231" t="s">
        <v>1220</v>
      </c>
    </row>
    <row r="27" spans="1:11" x14ac:dyDescent="0.25">
      <c r="A27" s="12" t="s">
        <v>226</v>
      </c>
      <c r="B27" s="12" t="s">
        <v>1221</v>
      </c>
      <c r="D27" s="13" t="s">
        <v>228</v>
      </c>
      <c r="F27" s="13" t="s">
        <v>228</v>
      </c>
      <c r="H27" s="17" t="s">
        <v>1222</v>
      </c>
    </row>
    <row r="28" spans="1:11" x14ac:dyDescent="0.25">
      <c r="D28" s="14" t="s">
        <v>239</v>
      </c>
      <c r="F28" s="13" t="s">
        <v>229</v>
      </c>
      <c r="H28" s="12" t="s">
        <v>177</v>
      </c>
    </row>
    <row r="29" spans="1:11" x14ac:dyDescent="0.25">
      <c r="D29" s="13" t="s">
        <v>229</v>
      </c>
      <c r="F29" s="12" t="s">
        <v>190</v>
      </c>
      <c r="H29" s="12" t="s">
        <v>183</v>
      </c>
    </row>
    <row r="30" spans="1:11" x14ac:dyDescent="0.25">
      <c r="D30" s="12" t="s">
        <v>190</v>
      </c>
      <c r="F30" s="12" t="s">
        <v>193</v>
      </c>
      <c r="H30" s="13" t="s">
        <v>228</v>
      </c>
    </row>
    <row r="31" spans="1:11" x14ac:dyDescent="0.25">
      <c r="D31" s="12" t="s">
        <v>193</v>
      </c>
      <c r="F31" s="14" t="s">
        <v>200</v>
      </c>
      <c r="H31" s="13" t="s">
        <v>229</v>
      </c>
    </row>
    <row r="32" spans="1:11" x14ac:dyDescent="0.25">
      <c r="D32" s="14" t="s">
        <v>200</v>
      </c>
      <c r="F32" s="13" t="s">
        <v>230</v>
      </c>
      <c r="H32" s="12" t="s">
        <v>190</v>
      </c>
    </row>
    <row r="33" spans="4:8" x14ac:dyDescent="0.25">
      <c r="D33" s="13" t="s">
        <v>230</v>
      </c>
      <c r="F33" s="13" t="s">
        <v>231</v>
      </c>
      <c r="H33" s="12" t="s">
        <v>193</v>
      </c>
    </row>
    <row r="34" spans="4:8" x14ac:dyDescent="0.25">
      <c r="D34" s="13" t="s">
        <v>231</v>
      </c>
      <c r="F34" s="13" t="s">
        <v>232</v>
      </c>
      <c r="H34" s="14" t="s">
        <v>200</v>
      </c>
    </row>
    <row r="35" spans="4:8" x14ac:dyDescent="0.25">
      <c r="D35" s="13" t="s">
        <v>232</v>
      </c>
      <c r="F35" s="13" t="s">
        <v>233</v>
      </c>
      <c r="H35" s="13" t="s">
        <v>230</v>
      </c>
    </row>
    <row r="36" spans="4:8" x14ac:dyDescent="0.25">
      <c r="D36" s="13" t="s">
        <v>233</v>
      </c>
      <c r="F36" s="13" t="s">
        <v>234</v>
      </c>
      <c r="H36" s="13" t="s">
        <v>231</v>
      </c>
    </row>
    <row r="37" spans="4:8" x14ac:dyDescent="0.25">
      <c r="D37" s="13" t="s">
        <v>234</v>
      </c>
      <c r="F37" s="14" t="s">
        <v>240</v>
      </c>
      <c r="H37" s="13" t="s">
        <v>232</v>
      </c>
    </row>
    <row r="38" spans="4:8" x14ac:dyDescent="0.25">
      <c r="D38" s="13" t="s">
        <v>158</v>
      </c>
      <c r="F38" s="13" t="s">
        <v>158</v>
      </c>
      <c r="H38" s="13" t="s">
        <v>233</v>
      </c>
    </row>
    <row r="39" spans="4:8" x14ac:dyDescent="0.25">
      <c r="D39" s="15" t="s">
        <v>245</v>
      </c>
      <c r="F39" s="15" t="s">
        <v>245</v>
      </c>
      <c r="H39" s="12" t="s">
        <v>207</v>
      </c>
    </row>
    <row r="40" spans="4:8" x14ac:dyDescent="0.25">
      <c r="D40" s="12" t="s">
        <v>218</v>
      </c>
      <c r="F40" s="12" t="s">
        <v>218</v>
      </c>
      <c r="H40" s="12" t="s">
        <v>1205</v>
      </c>
    </row>
    <row r="41" spans="4:8" x14ac:dyDescent="0.25">
      <c r="D41" s="13" t="s">
        <v>235</v>
      </c>
      <c r="F41" s="13" t="s">
        <v>235</v>
      </c>
      <c r="H41" s="13" t="s">
        <v>234</v>
      </c>
    </row>
    <row r="42" spans="4:8" x14ac:dyDescent="0.25">
      <c r="D42" s="13" t="s">
        <v>236</v>
      </c>
      <c r="F42" s="13" t="s">
        <v>236</v>
      </c>
      <c r="H42" s="14" t="s">
        <v>240</v>
      </c>
    </row>
    <row r="43" spans="4:8" x14ac:dyDescent="0.25">
      <c r="D43" s="13" t="s">
        <v>237</v>
      </c>
      <c r="F43" s="13" t="s">
        <v>237</v>
      </c>
      <c r="H43" s="13" t="s">
        <v>158</v>
      </c>
    </row>
    <row r="44" spans="4:8" x14ac:dyDescent="0.25">
      <c r="D44" s="13" t="s">
        <v>238</v>
      </c>
      <c r="F44" s="13" t="s">
        <v>238</v>
      </c>
      <c r="H44" s="15" t="s">
        <v>245</v>
      </c>
    </row>
    <row r="45" spans="4:8" x14ac:dyDescent="0.25">
      <c r="D45" s="12" t="s">
        <v>226</v>
      </c>
      <c r="F45" s="12" t="s">
        <v>226</v>
      </c>
      <c r="H45" s="12" t="s">
        <v>218</v>
      </c>
    </row>
    <row r="46" spans="4:8" x14ac:dyDescent="0.25">
      <c r="H46" s="13" t="s">
        <v>235</v>
      </c>
    </row>
    <row r="47" spans="4:8" x14ac:dyDescent="0.25">
      <c r="D47" s="17" t="s">
        <v>1020</v>
      </c>
      <c r="H47" s="13" t="s">
        <v>236</v>
      </c>
    </row>
    <row r="48" spans="4:8" x14ac:dyDescent="0.25">
      <c r="D48" s="12" t="s">
        <v>177</v>
      </c>
      <c r="H48" s="13" t="s">
        <v>237</v>
      </c>
    </row>
    <row r="49" spans="4:8" x14ac:dyDescent="0.25">
      <c r="D49" s="12" t="s">
        <v>183</v>
      </c>
      <c r="H49" s="12" t="s">
        <v>220</v>
      </c>
    </row>
    <row r="50" spans="4:8" x14ac:dyDescent="0.25">
      <c r="D50" s="13" t="s">
        <v>228</v>
      </c>
      <c r="H50" s="13" t="s">
        <v>238</v>
      </c>
    </row>
    <row r="51" spans="4:8" x14ac:dyDescent="0.25">
      <c r="D51" s="14" t="s">
        <v>239</v>
      </c>
      <c r="H51" s="12" t="s">
        <v>226</v>
      </c>
    </row>
    <row r="52" spans="4:8" x14ac:dyDescent="0.25">
      <c r="D52" s="13" t="s">
        <v>229</v>
      </c>
    </row>
    <row r="53" spans="4:8" x14ac:dyDescent="0.25">
      <c r="D53" s="12" t="s">
        <v>190</v>
      </c>
      <c r="H53" s="17" t="s">
        <v>1029</v>
      </c>
    </row>
    <row r="54" spans="4:8" x14ac:dyDescent="0.25">
      <c r="D54" s="12" t="s">
        <v>193</v>
      </c>
      <c r="H54" s="12" t="s">
        <v>177</v>
      </c>
    </row>
    <row r="55" spans="4:8" x14ac:dyDescent="0.25">
      <c r="D55" s="14" t="s">
        <v>200</v>
      </c>
      <c r="H55" s="12" t="s">
        <v>183</v>
      </c>
    </row>
    <row r="56" spans="4:8" x14ac:dyDescent="0.25">
      <c r="D56" s="13" t="s">
        <v>230</v>
      </c>
      <c r="H56" s="13" t="s">
        <v>228</v>
      </c>
    </row>
    <row r="57" spans="4:8" x14ac:dyDescent="0.25">
      <c r="D57" s="13" t="s">
        <v>231</v>
      </c>
      <c r="H57" s="13" t="s">
        <v>229</v>
      </c>
    </row>
    <row r="58" spans="4:8" x14ac:dyDescent="0.25">
      <c r="D58" s="13" t="s">
        <v>232</v>
      </c>
      <c r="H58" s="12" t="s">
        <v>190</v>
      </c>
    </row>
    <row r="59" spans="4:8" x14ac:dyDescent="0.25">
      <c r="D59" s="13" t="s">
        <v>233</v>
      </c>
      <c r="H59" s="12" t="s">
        <v>193</v>
      </c>
    </row>
    <row r="60" spans="4:8" x14ac:dyDescent="0.25">
      <c r="D60" s="13" t="s">
        <v>234</v>
      </c>
      <c r="H60" s="14" t="s">
        <v>200</v>
      </c>
    </row>
    <row r="61" spans="4:8" x14ac:dyDescent="0.25">
      <c r="D61" s="13" t="s">
        <v>158</v>
      </c>
      <c r="H61" s="13" t="s">
        <v>230</v>
      </c>
    </row>
    <row r="62" spans="4:8" x14ac:dyDescent="0.25">
      <c r="D62" s="15" t="s">
        <v>245</v>
      </c>
      <c r="H62" s="13" t="s">
        <v>231</v>
      </c>
    </row>
    <row r="63" spans="4:8" x14ac:dyDescent="0.25">
      <c r="D63" s="12" t="s">
        <v>218</v>
      </c>
      <c r="H63" s="13" t="s">
        <v>232</v>
      </c>
    </row>
    <row r="64" spans="4:8" x14ac:dyDescent="0.25">
      <c r="D64" s="13" t="s">
        <v>235</v>
      </c>
      <c r="H64" s="13" t="s">
        <v>233</v>
      </c>
    </row>
    <row r="65" spans="4:8" x14ac:dyDescent="0.25">
      <c r="D65" s="13" t="s">
        <v>236</v>
      </c>
      <c r="H65" s="12" t="s">
        <v>207</v>
      </c>
    </row>
    <row r="66" spans="4:8" x14ac:dyDescent="0.25">
      <c r="D66" s="13" t="s">
        <v>237</v>
      </c>
      <c r="H66" s="12" t="s">
        <v>1205</v>
      </c>
    </row>
    <row r="67" spans="4:8" x14ac:dyDescent="0.25">
      <c r="D67" s="13" t="s">
        <v>238</v>
      </c>
      <c r="H67" s="13" t="s">
        <v>234</v>
      </c>
    </row>
    <row r="68" spans="4:8" x14ac:dyDescent="0.25">
      <c r="D68" s="12" t="s">
        <v>226</v>
      </c>
      <c r="H68" s="14" t="s">
        <v>240</v>
      </c>
    </row>
    <row r="69" spans="4:8" x14ac:dyDescent="0.25">
      <c r="H69" s="13" t="s">
        <v>158</v>
      </c>
    </row>
    <row r="70" spans="4:8" x14ac:dyDescent="0.25">
      <c r="H70" s="15" t="s">
        <v>245</v>
      </c>
    </row>
    <row r="71" spans="4:8" x14ac:dyDescent="0.25">
      <c r="H71" s="12" t="s">
        <v>218</v>
      </c>
    </row>
    <row r="72" spans="4:8" x14ac:dyDescent="0.25">
      <c r="H72" s="13" t="s">
        <v>235</v>
      </c>
    </row>
    <row r="73" spans="4:8" x14ac:dyDescent="0.25">
      <c r="H73" s="13" t="s">
        <v>236</v>
      </c>
    </row>
    <row r="74" spans="4:8" x14ac:dyDescent="0.25">
      <c r="H74" s="13" t="s">
        <v>237</v>
      </c>
    </row>
    <row r="75" spans="4:8" x14ac:dyDescent="0.25">
      <c r="H75" s="12" t="s">
        <v>220</v>
      </c>
    </row>
    <row r="76" spans="4:8" x14ac:dyDescent="0.25">
      <c r="H76" s="13" t="s">
        <v>238</v>
      </c>
    </row>
    <row r="77" spans="4:8" x14ac:dyDescent="0.25">
      <c r="H77" s="12" t="s">
        <v>226</v>
      </c>
    </row>
    <row r="79" spans="4:8" x14ac:dyDescent="0.25">
      <c r="H79" s="17" t="s">
        <v>1220</v>
      </c>
    </row>
    <row r="80" spans="4:8" x14ac:dyDescent="0.25">
      <c r="H80" s="12" t="s">
        <v>177</v>
      </c>
    </row>
    <row r="81" spans="8:8" x14ac:dyDescent="0.25">
      <c r="H81" s="12" t="s">
        <v>183</v>
      </c>
    </row>
    <row r="82" spans="8:8" x14ac:dyDescent="0.25">
      <c r="H82" s="13" t="s">
        <v>228</v>
      </c>
    </row>
    <row r="83" spans="8:8" x14ac:dyDescent="0.25">
      <c r="H83" s="13" t="s">
        <v>229</v>
      </c>
    </row>
    <row r="84" spans="8:8" x14ac:dyDescent="0.25">
      <c r="H84" s="12" t="s">
        <v>190</v>
      </c>
    </row>
    <row r="85" spans="8:8" x14ac:dyDescent="0.25">
      <c r="H85" s="12" t="s">
        <v>193</v>
      </c>
    </row>
    <row r="86" spans="8:8" x14ac:dyDescent="0.25">
      <c r="H86" s="14" t="s">
        <v>200</v>
      </c>
    </row>
    <row r="87" spans="8:8" x14ac:dyDescent="0.25">
      <c r="H87" s="13" t="s">
        <v>230</v>
      </c>
    </row>
    <row r="88" spans="8:8" x14ac:dyDescent="0.25">
      <c r="H88" s="13" t="s">
        <v>231</v>
      </c>
    </row>
    <row r="89" spans="8:8" x14ac:dyDescent="0.25">
      <c r="H89" s="13" t="s">
        <v>232</v>
      </c>
    </row>
    <row r="90" spans="8:8" x14ac:dyDescent="0.25">
      <c r="H90" s="13" t="s">
        <v>233</v>
      </c>
    </row>
    <row r="91" spans="8:8" x14ac:dyDescent="0.25">
      <c r="H91" s="12" t="s">
        <v>207</v>
      </c>
    </row>
    <row r="92" spans="8:8" x14ac:dyDescent="0.25">
      <c r="H92" s="12" t="s">
        <v>1205</v>
      </c>
    </row>
    <row r="93" spans="8:8" x14ac:dyDescent="0.25">
      <c r="H93" s="13" t="s">
        <v>234</v>
      </c>
    </row>
    <row r="94" spans="8:8" x14ac:dyDescent="0.25">
      <c r="H94" s="14" t="s">
        <v>240</v>
      </c>
    </row>
    <row r="95" spans="8:8" x14ac:dyDescent="0.25">
      <c r="H95" s="13" t="s">
        <v>158</v>
      </c>
    </row>
    <row r="96" spans="8:8" x14ac:dyDescent="0.25">
      <c r="H96" s="15" t="s">
        <v>245</v>
      </c>
    </row>
    <row r="97" spans="8:8" x14ac:dyDescent="0.25">
      <c r="H97" s="12" t="s">
        <v>218</v>
      </c>
    </row>
    <row r="98" spans="8:8" x14ac:dyDescent="0.25">
      <c r="H98" s="13" t="s">
        <v>235</v>
      </c>
    </row>
    <row r="99" spans="8:8" x14ac:dyDescent="0.25">
      <c r="H99" s="13" t="s">
        <v>236</v>
      </c>
    </row>
    <row r="100" spans="8:8" x14ac:dyDescent="0.25">
      <c r="H100" s="13" t="s">
        <v>237</v>
      </c>
    </row>
    <row r="101" spans="8:8" x14ac:dyDescent="0.25">
      <c r="H101" s="12" t="s">
        <v>220</v>
      </c>
    </row>
    <row r="102" spans="8:8" x14ac:dyDescent="0.25">
      <c r="H102" s="13" t="s">
        <v>238</v>
      </c>
    </row>
    <row r="103" spans="8:8" x14ac:dyDescent="0.25">
      <c r="H103" s="12" t="s">
        <v>226</v>
      </c>
    </row>
  </sheetData>
  <pageMargins left="0.7" right="0.7" top="0.75" bottom="0.75" header="0.3" footer="0.3"/>
  <pageSetup orientation="portrait" r:id="rId1"/>
  <headerFooter>
    <oddFooter>&amp;C_x000D_&amp;1#&amp;"Calibri"&amp;22&amp;K0073CF INTERNAL</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11"/>
  <dimension ref="A1:B8"/>
  <sheetViews>
    <sheetView zoomScaleNormal="100" workbookViewId="0">
      <selection sqref="A1:B2"/>
    </sheetView>
  </sheetViews>
  <sheetFormatPr defaultColWidth="9.140625" defaultRowHeight="15" x14ac:dyDescent="0.25"/>
  <cols>
    <col min="1" max="1" width="78.5703125" customWidth="1"/>
    <col min="2" max="2" width="150.140625" customWidth="1"/>
  </cols>
  <sheetData>
    <row r="1" spans="1:2" ht="33.75" customHeight="1" x14ac:dyDescent="0.25">
      <c r="A1" s="562" t="s">
        <v>1224</v>
      </c>
      <c r="B1" s="563"/>
    </row>
    <row r="2" spans="1:2" ht="33.75" customHeight="1" x14ac:dyDescent="0.25">
      <c r="A2" s="563"/>
      <c r="B2" s="563"/>
    </row>
    <row r="3" spans="1:2" ht="15.75" thickBot="1" x14ac:dyDescent="0.3">
      <c r="A3" s="20" t="s">
        <v>1225</v>
      </c>
      <c r="B3" s="21"/>
    </row>
    <row r="4" spans="1:2" ht="176.25" customHeight="1" x14ac:dyDescent="0.25">
      <c r="A4" s="22" t="s">
        <v>1226</v>
      </c>
      <c r="B4" s="23"/>
    </row>
    <row r="5" spans="1:2" ht="191.25" customHeight="1" x14ac:dyDescent="0.25">
      <c r="A5" s="24" t="s">
        <v>1227</v>
      </c>
      <c r="B5" s="25"/>
    </row>
    <row r="6" spans="1:2" ht="110.25" customHeight="1" x14ac:dyDescent="0.25">
      <c r="A6" s="24" t="s">
        <v>1228</v>
      </c>
      <c r="B6" s="25"/>
    </row>
    <row r="7" spans="1:2" ht="122.25" customHeight="1" thickBot="1" x14ac:dyDescent="0.3">
      <c r="A7" s="26" t="s">
        <v>1229</v>
      </c>
      <c r="B7" s="27"/>
    </row>
    <row r="8" spans="1:2" ht="144" customHeight="1" thickBot="1" x14ac:dyDescent="0.3">
      <c r="A8" s="564" t="s">
        <v>1230</v>
      </c>
      <c r="B8" s="565"/>
    </row>
  </sheetData>
  <sheetProtection selectLockedCells="1"/>
  <mergeCells count="2">
    <mergeCell ref="A1:B2"/>
    <mergeCell ref="A8:B8"/>
  </mergeCells>
  <hyperlinks>
    <hyperlink ref="A3" r:id="rId1" xr:uid="{00000000-0004-0000-2300-000000000000}"/>
  </hyperlinks>
  <pageMargins left="0.7" right="0.7" top="0.75" bottom="0.75" header="0.3" footer="0.3"/>
  <pageSetup scale="39" orientation="landscape" r:id="rId2"/>
  <headerFooter>
    <oddFooter>&amp;C_x000D_&amp;1#&amp;"Calibri"&amp;22&amp;K0073CF INTERNAL</oddFooter>
  </headerFooter>
  <colBreaks count="1" manualBreakCount="1">
    <brk id="2" max="7" man="1"/>
  </colBreaks>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2"/>
  <dimension ref="A1:AL1008"/>
  <sheetViews>
    <sheetView topLeftCell="A2" zoomScaleNormal="100" workbookViewId="0">
      <selection activeCell="B8" sqref="B8:C8"/>
    </sheetView>
  </sheetViews>
  <sheetFormatPr defaultColWidth="9.140625" defaultRowHeight="15" x14ac:dyDescent="0.25"/>
  <cols>
    <col min="1" max="1" width="11" style="65" customWidth="1"/>
    <col min="2" max="2" width="18.85546875" style="65" customWidth="1"/>
    <col min="3" max="3" width="66" style="65" customWidth="1"/>
    <col min="4" max="4" width="11.85546875" style="65" hidden="1" customWidth="1"/>
    <col min="5" max="5" width="52.42578125" style="65" customWidth="1"/>
    <col min="6" max="6" width="32.42578125" style="65" customWidth="1"/>
    <col min="7" max="7" width="46.85546875" style="88" hidden="1" customWidth="1"/>
    <col min="8" max="8" width="25.140625" style="112" customWidth="1"/>
    <col min="9" max="9" width="14.5703125" style="66" customWidth="1"/>
    <col min="10" max="10" width="16.140625" style="66" bestFit="1" customWidth="1"/>
    <col min="11" max="11" width="18.85546875" style="66" customWidth="1"/>
    <col min="12" max="12" width="17" style="66" customWidth="1"/>
    <col min="13" max="13" width="22.140625" style="66" hidden="1" customWidth="1"/>
    <col min="14" max="14" width="44.5703125" style="65" customWidth="1"/>
    <col min="15" max="15" width="11.85546875" style="65" hidden="1" customWidth="1"/>
    <col min="16" max="16" width="36.5703125" style="65" customWidth="1"/>
    <col min="17" max="17" width="36.5703125" style="65" hidden="1" customWidth="1"/>
    <col min="18" max="18" width="23.42578125" style="65" bestFit="1" customWidth="1"/>
    <col min="19" max="19" width="34.85546875" style="65" bestFit="1" customWidth="1"/>
    <col min="20" max="20" width="25" style="66" customWidth="1"/>
    <col min="21" max="22" width="15.140625" style="65" customWidth="1"/>
    <col min="23" max="23" width="15.85546875" style="65" customWidth="1"/>
    <col min="24" max="24" width="16.85546875" style="72" customWidth="1"/>
    <col min="25" max="25" width="16.85546875" style="124" customWidth="1"/>
    <col min="26" max="26" width="20.42578125" style="124" customWidth="1"/>
    <col min="27" max="27" width="16" style="113" customWidth="1"/>
    <col min="28" max="28" width="25.140625" style="113" customWidth="1"/>
    <col min="29" max="29" width="16" style="113" customWidth="1"/>
    <col min="30" max="30" width="75" style="96" customWidth="1"/>
    <col min="31" max="31" width="14" style="65" hidden="1" customWidth="1"/>
    <col min="32" max="32" width="15.140625" style="65" hidden="1" customWidth="1"/>
    <col min="33" max="33" width="17.85546875" style="65" hidden="1" customWidth="1"/>
    <col min="34" max="34" width="17.140625" style="65" hidden="1" customWidth="1"/>
    <col min="35" max="36" width="18.140625" style="65" hidden="1" customWidth="1"/>
    <col min="37" max="37" width="54" style="65" hidden="1" customWidth="1"/>
    <col min="38" max="38" width="41.140625" style="65" hidden="1" customWidth="1"/>
    <col min="39" max="16384" width="9.140625" style="65"/>
  </cols>
  <sheetData>
    <row r="1" spans="1:38" ht="30" x14ac:dyDescent="0.25">
      <c r="A1" s="540" t="s">
        <v>104</v>
      </c>
      <c r="B1" s="540"/>
      <c r="C1" s="86">
        <f>Acct_No</f>
        <v>0</v>
      </c>
      <c r="D1" s="434"/>
      <c r="E1" s="65" t="s">
        <v>105</v>
      </c>
      <c r="F1" s="434"/>
      <c r="G1" s="66"/>
      <c r="H1" s="302"/>
      <c r="I1" s="299" t="s">
        <v>106</v>
      </c>
      <c r="K1" s="74" t="s">
        <v>107</v>
      </c>
      <c r="L1" s="306"/>
      <c r="N1" s="108" t="s">
        <v>108</v>
      </c>
      <c r="O1" s="65" t="str">
        <f>IF($H$1="","",VLOOKUP($H$1,'Lighting Picklist'!A$2:B$63,2,FALSE))</f>
        <v/>
      </c>
      <c r="P1" s="96" t="s">
        <v>109</v>
      </c>
      <c r="R1" s="434" t="s">
        <v>110</v>
      </c>
      <c r="S1" s="66"/>
      <c r="T1" s="65"/>
      <c r="W1" s="72"/>
      <c r="X1" s="124"/>
      <c r="Z1" s="113"/>
      <c r="AD1" s="65"/>
    </row>
    <row r="2" spans="1:38" ht="45" x14ac:dyDescent="0.25">
      <c r="A2" s="540" t="s">
        <v>111</v>
      </c>
      <c r="B2" s="540"/>
      <c r="C2" s="434">
        <f>SiteAddress</f>
        <v>0</v>
      </c>
      <c r="D2" s="434"/>
      <c r="E2" s="65" t="s">
        <v>112</v>
      </c>
      <c r="F2" s="434"/>
      <c r="G2" s="66"/>
      <c r="H2" s="302"/>
      <c r="I2" s="299" t="s">
        <v>113</v>
      </c>
      <c r="K2" s="74" t="s">
        <v>114</v>
      </c>
      <c r="L2" s="305"/>
      <c r="N2" s="108" t="s">
        <v>115</v>
      </c>
      <c r="O2" s="188"/>
      <c r="P2" s="66"/>
      <c r="R2" s="434" t="s">
        <v>116</v>
      </c>
      <c r="S2" s="66"/>
      <c r="T2" s="65"/>
      <c r="W2" s="72"/>
      <c r="X2" s="124"/>
      <c r="Z2" s="113"/>
      <c r="AB2" s="446"/>
      <c r="AD2" s="65"/>
    </row>
    <row r="3" spans="1:38" x14ac:dyDescent="0.25">
      <c r="A3" s="541"/>
      <c r="B3" s="541"/>
      <c r="C3" s="435"/>
      <c r="D3" s="435"/>
      <c r="E3" s="87" t="s">
        <v>117</v>
      </c>
      <c r="F3" s="435"/>
      <c r="G3" s="66"/>
      <c r="H3" s="302"/>
      <c r="I3" s="299" t="s">
        <v>118</v>
      </c>
      <c r="O3" s="188"/>
      <c r="P3" s="96"/>
      <c r="R3" s="434" t="s">
        <v>119</v>
      </c>
      <c r="S3" s="66"/>
      <c r="T3" s="65"/>
      <c r="W3" s="72"/>
      <c r="X3" s="124"/>
      <c r="Z3" s="113"/>
      <c r="AD3" s="65"/>
    </row>
    <row r="4" spans="1:38" ht="23.25" x14ac:dyDescent="0.25">
      <c r="A4" s="545" t="s">
        <v>5</v>
      </c>
      <c r="B4" s="545"/>
      <c r="C4" s="545"/>
      <c r="D4" s="103"/>
      <c r="E4" s="103"/>
      <c r="F4" s="103"/>
      <c r="P4" s="291"/>
      <c r="R4" s="434" t="s">
        <v>120</v>
      </c>
      <c r="S4" s="66"/>
      <c r="T4" s="65"/>
      <c r="W4" s="89"/>
      <c r="X4" s="124"/>
      <c r="Z4" s="113"/>
      <c r="AD4" s="65"/>
    </row>
    <row r="5" spans="1:38" ht="19.5" thickBot="1" x14ac:dyDescent="0.3">
      <c r="A5" s="543" t="s">
        <v>121</v>
      </c>
      <c r="B5" s="543"/>
      <c r="C5" s="436"/>
      <c r="D5" s="436"/>
      <c r="F5" s="544" t="s">
        <v>11</v>
      </c>
      <c r="G5" s="544"/>
      <c r="H5" s="542" t="str">
        <f>IF(AF1008&gt;=1, "Error in Proposed Measure - please correct", IF(AG1008&gt;=1,"Error in Total Cost - please correct",IF(AJ1008&gt;=1,"Error in HVAC Type - please correct","")))</f>
        <v/>
      </c>
      <c r="I5" s="542"/>
      <c r="J5" s="542"/>
      <c r="N5" s="66"/>
      <c r="O5" s="66"/>
      <c r="P5" s="66"/>
      <c r="Q5" s="66"/>
      <c r="R5" s="66"/>
      <c r="S5" s="66"/>
      <c r="U5" s="90"/>
      <c r="V5" s="90"/>
      <c r="W5" s="122"/>
      <c r="X5" s="122"/>
      <c r="Y5" s="125"/>
      <c r="Z5" s="113"/>
      <c r="AB5" s="391" t="s">
        <v>122</v>
      </c>
      <c r="AC5" s="65"/>
      <c r="AD5" s="65"/>
    </row>
    <row r="6" spans="1:38" s="66" customFormat="1" ht="45.75" thickBot="1" x14ac:dyDescent="0.3">
      <c r="A6" s="91" t="s">
        <v>123</v>
      </c>
      <c r="B6" s="92" t="s">
        <v>124</v>
      </c>
      <c r="C6" s="92" t="s">
        <v>125</v>
      </c>
      <c r="D6" s="385" t="s">
        <v>126</v>
      </c>
      <c r="E6" s="92" t="s">
        <v>127</v>
      </c>
      <c r="F6" s="92" t="s">
        <v>128</v>
      </c>
      <c r="G6" s="385" t="s">
        <v>129</v>
      </c>
      <c r="H6" s="67" t="s">
        <v>130</v>
      </c>
      <c r="I6" s="67" t="s">
        <v>131</v>
      </c>
      <c r="J6" s="67" t="s">
        <v>132</v>
      </c>
      <c r="K6" s="67" t="s">
        <v>133</v>
      </c>
      <c r="L6" s="67" t="s">
        <v>134</v>
      </c>
      <c r="M6" s="440" t="s">
        <v>135</v>
      </c>
      <c r="N6" s="67" t="s">
        <v>136</v>
      </c>
      <c r="O6" s="440" t="s">
        <v>137</v>
      </c>
      <c r="P6" s="67" t="s">
        <v>138</v>
      </c>
      <c r="Q6" s="440" t="s">
        <v>139</v>
      </c>
      <c r="R6" s="67" t="s">
        <v>140</v>
      </c>
      <c r="S6" s="67" t="s">
        <v>141</v>
      </c>
      <c r="T6" s="67" t="s">
        <v>142</v>
      </c>
      <c r="U6" s="67" t="s">
        <v>143</v>
      </c>
      <c r="V6" s="67" t="s">
        <v>144</v>
      </c>
      <c r="W6" s="67" t="s">
        <v>145</v>
      </c>
      <c r="X6" s="67" t="s">
        <v>146</v>
      </c>
      <c r="Y6" s="67" t="s">
        <v>147</v>
      </c>
      <c r="Z6" s="67" t="s">
        <v>148</v>
      </c>
      <c r="AA6" s="67" t="s">
        <v>149</v>
      </c>
      <c r="AB6" s="67" t="s">
        <v>150</v>
      </c>
      <c r="AC6" s="67" t="s">
        <v>151</v>
      </c>
      <c r="AD6" s="93" t="s">
        <v>97</v>
      </c>
      <c r="AE6" s="538" t="s">
        <v>152</v>
      </c>
      <c r="AF6" s="539"/>
      <c r="AG6" s="539"/>
      <c r="AH6" s="539"/>
    </row>
    <row r="7" spans="1:38" ht="75" x14ac:dyDescent="0.25">
      <c r="A7" s="75">
        <v>0</v>
      </c>
      <c r="B7" s="300" t="s">
        <v>153</v>
      </c>
      <c r="C7" s="300" t="s">
        <v>154</v>
      </c>
      <c r="D7" s="115" t="str">
        <f>_xlfn.IFNA(VLOOKUP(C7,Table1[],3,FALSE),"")</f>
        <v>AG</v>
      </c>
      <c r="E7" s="301" t="s">
        <v>155</v>
      </c>
      <c r="F7" s="115" t="str">
        <f t="shared" ref="F7:F70" si="0">_xlfn.IFNA(INDEX(ListOneForOneReplacements_ProposedMeasureName,MATCH(E7&amp;D7,ListOneForOneReplacements_Concatenated,0)),"")</f>
        <v>LED Fixture Replacing T5 4-Lamp Highbay</v>
      </c>
      <c r="G7" s="301" t="str">
        <f>IF(E7="","",INDEX('Measure&amp;Incentive Picklist'!$F$37:$F$130,MATCH('One for One Replacements'!$F7,'Measure&amp;Incentive Picklist'!$E$37:$E$130,0)))</f>
        <v>LED-FIXT-T5-HIGHBAY-4-INT-EXT</v>
      </c>
      <c r="H7" s="115" t="s">
        <v>156</v>
      </c>
      <c r="I7" s="75">
        <v>26</v>
      </c>
      <c r="J7" s="75">
        <v>5</v>
      </c>
      <c r="K7" s="75">
        <v>24</v>
      </c>
      <c r="L7" s="75">
        <v>12.7</v>
      </c>
      <c r="M7" s="75" t="s">
        <v>157</v>
      </c>
      <c r="N7" s="68" t="s">
        <v>158</v>
      </c>
      <c r="O7" s="68"/>
      <c r="P7" s="68" t="s">
        <v>159</v>
      </c>
      <c r="Q7" s="68" t="s">
        <v>160</v>
      </c>
      <c r="R7" s="68" t="s">
        <v>161</v>
      </c>
      <c r="S7" s="68" t="s">
        <v>162</v>
      </c>
      <c r="T7" s="75">
        <v>8760</v>
      </c>
      <c r="U7" s="68" t="str">
        <f t="shared" ref="U7:U70" si="1">IF(AND($H$3&lt;&gt;"",C7&lt;&gt;""),$H$3,"")</f>
        <v/>
      </c>
      <c r="V7" s="68" t="s">
        <v>163</v>
      </c>
      <c r="W7" s="68" t="s">
        <v>164</v>
      </c>
      <c r="X7" s="82">
        <v>2000</v>
      </c>
      <c r="Y7" s="82">
        <v>2000</v>
      </c>
      <c r="Z7" s="82">
        <f>SUM(X$7+Y$7)</f>
        <v>4000</v>
      </c>
      <c r="AA7" s="95">
        <f>IF(F7="","",IF(VLOOKUP($F7,'Measure&amp;Incentive Picklist'!$E:$J,5,FALSE)="kWh saved","Contact ConEd",VLOOKUP($F7,'Measure&amp;Incentive Picklist'!$E:$J,5,FALSE)*I7))</f>
        <v>4160</v>
      </c>
      <c r="AB7" s="445">
        <f>IF(Date&gt;44742,"",IF(F7="","",IF(VLOOKUP($F7,'Measure&amp;Incentive Picklist'!$E:$P,12,FALSE)="kWh saved","Contact ConEd",VLOOKUP($F7,'Measure&amp;Incentive Picklist'!$E:$P,12,FALSE)*I7)))</f>
        <v>0</v>
      </c>
      <c r="AC7" s="95">
        <f>IF(SUM(AA7,AB7)=0,"",MIN(SUM(AA7,AB7),Z7))</f>
        <v>4000</v>
      </c>
      <c r="AD7" s="68" t="s">
        <v>165</v>
      </c>
      <c r="AE7" s="75" t="s">
        <v>166</v>
      </c>
      <c r="AF7" s="75" t="s">
        <v>167</v>
      </c>
      <c r="AG7" s="75" t="s">
        <v>168</v>
      </c>
      <c r="AH7" s="75" t="s">
        <v>169</v>
      </c>
      <c r="AI7" s="75" t="s">
        <v>170</v>
      </c>
      <c r="AJ7" s="75" t="s">
        <v>170</v>
      </c>
      <c r="AK7" s="65" t="s">
        <v>171</v>
      </c>
      <c r="AL7" s="65" t="s">
        <v>172</v>
      </c>
    </row>
    <row r="8" spans="1:38" x14ac:dyDescent="0.25">
      <c r="A8" s="66">
        <v>1</v>
      </c>
      <c r="B8" s="69"/>
      <c r="C8" s="79"/>
      <c r="D8" s="112" t="str">
        <f>_xlfn.IFNA(VLOOKUP(C8,Table1[],3,FALSE),"")</f>
        <v/>
      </c>
      <c r="E8" s="69"/>
      <c r="F8" s="112" t="str">
        <f t="shared" si="0"/>
        <v/>
      </c>
      <c r="G8" s="88" t="str">
        <f>IF(E8="","",INDEX('Measure&amp;Incentive Picklist'!$F$37:$F$130,MATCH('One for One Replacements'!$F8,'Measure&amp;Incentive Picklist'!$E$37:$E$130,0)))</f>
        <v/>
      </c>
      <c r="H8" s="79"/>
      <c r="I8" s="70"/>
      <c r="J8" s="70"/>
      <c r="K8" s="70"/>
      <c r="L8" s="70"/>
      <c r="M8" s="66" t="str">
        <f>IF(E8="", "", VLOOKUP(E8,'Measure&amp;Incentive Picklist'!$D$37:$G$130,4,FALSE))</f>
        <v/>
      </c>
      <c r="N8" s="65" t="str">
        <f t="shared" ref="N8:N39" si="2">IF(AND($H$1&lt;&gt;"",C8&lt;&gt;""),$H$1,"")</f>
        <v/>
      </c>
      <c r="O8" s="65" t="str">
        <f>IF(N8="","",VLOOKUP(N8,'Lighting Picklist'!A$2:B$63,2,FALSE))</f>
        <v/>
      </c>
      <c r="P8" s="65" t="str">
        <f t="shared" ref="P8:P39" si="3">IF(AND($H$2&lt;&gt;"",C8&lt;&gt;""),$H$2,"")</f>
        <v/>
      </c>
      <c r="Q8" s="69" t="str">
        <f t="shared" ref="Q8:Q39" si="4">IF(AND($H$2&lt;&gt;"",D8&lt;&gt;""),$H$2,"")</f>
        <v/>
      </c>
      <c r="R8" s="69"/>
      <c r="S8" s="65" t="str">
        <f t="shared" ref="S8:S71" si="5">IF(AND($L$1&lt;&gt;"",C8&lt;&gt;""),$L$1,"")</f>
        <v/>
      </c>
      <c r="T8" s="70" t="str">
        <f t="shared" ref="T8:T71" si="6">IF(AND($L$2&lt;&gt;"",C8&lt;&gt;""),$L$2,"")</f>
        <v/>
      </c>
      <c r="U8" s="69" t="str">
        <f t="shared" si="1"/>
        <v/>
      </c>
      <c r="V8" s="298"/>
      <c r="W8" s="298"/>
      <c r="X8" s="387"/>
      <c r="Y8" s="387"/>
      <c r="Z8" s="124" t="str">
        <f t="shared" ref="Z8:Z13" si="7">IF(E8="","",$X8+$Y8)</f>
        <v/>
      </c>
      <c r="AA8" s="386" t="str">
        <f>IF(F8="","",IF(VLOOKUP($F8,'Measure&amp;Incentive Picklist'!$E:$J,5,FALSE)="kWh saved","Contact ConEd",VLOOKUP($F8,'Measure&amp;Incentive Picklist'!$E:$J,5,FALSE)*I8))</f>
        <v/>
      </c>
      <c r="AB8" s="85" t="str">
        <f>IF(Date&gt;44742,"",IF(F8="","",IF(VLOOKUP($F8,'Measure&amp;Incentive Picklist'!$E:$P,12,FALSE)="kWh saved","Contact ConEd",VLOOKUP($F8,'Measure&amp;Incentive Picklist'!$E:$P,12,FALSE)*I8)))</f>
        <v/>
      </c>
      <c r="AC8" s="85" t="str">
        <f t="shared" ref="AC8:AC71" si="8">IF(SUM(AA8,AB8)=0,"",MIN(SUM(AA8,AB8),Z8))</f>
        <v/>
      </c>
      <c r="AD8" s="123"/>
      <c r="AE8" s="65">
        <f t="shared" ref="AE8:AE39" si="9">IF(B8&gt;"",1,0)</f>
        <v>0</v>
      </c>
      <c r="AF8" s="65">
        <f t="shared" ref="AF8:AF39" si="10">IF(AND(B8&gt;"",ISERROR(AA8)),1,0)</f>
        <v>0</v>
      </c>
      <c r="AG8" s="65">
        <f t="shared" ref="AG8:AG39" si="11">IF(ISERROR(Z8),1,0)</f>
        <v>0</v>
      </c>
      <c r="AH8" s="65">
        <f t="shared" ref="AH8:AH39" si="12">IF(AND(ISERROR(AE8),B8&gt;0),1,0)</f>
        <v>0</v>
      </c>
      <c r="AI8" s="188" t="str">
        <f>IF(OR(AND(OR(N8=AK$8,N8=AK$9,N8=AK$10,N8=AK$11,N8=AK$12,N8=AK$13,N8=AK$14,N8=AK$15,N8=AK$16,N8=AK$17,N8=AK$18,N8=AK$19,N8=AK$20,N8=AK$21,N8=AK$22,N8=AK$23,N8=AK$24,N8=AK$25,N8=AK$26,N8=AK$27,N8=AK$28,N8=AK$29,N8=AK$30,N8=AK$31,N8=AK$32,N8=AK$33,N8=AK$34,N8=AK$35,N8=AK$36,N8=AK$37,N8=AK$38,N8=AK$39,N8=AK$40,N8=AK$41,N8=AK$42,N8=AK$43,N8=AK$44,N8=AK$45,N8=AK$46,N8=AK$47,N8=AK$48,N8=AK$49,N8=AK$50,N8=AK$51),OR(P8=AL$8,P8=AL$9,P8=AL$10,P8=AL$11,P8=AL$12,P8=AL$13)),AND(OR(N8=AK$52,N8=AK$53,N8=AK$54,N8=AK$55,N8=AK$56,N8=AK$57,N8=AK$58,N8=AK$59,N8=AK$60,,N8=AK$61,N8=AK$62,N8=AK$63), OR(P8=AL$14,P8=AL$15,P8=AL$16,P8=AL$17)),AND(OR(N8=AK$64,N8=AK$65,N8=AK$66),OR(P8=AL$18,P8=AL$19,P8=AL$20)),AND(OR(N8=AK$67,N8=AK$68,N8=AK$69),P8=AL$21),AND(N8=AK$70,OR(P8=AL$22,P8=AL$23))),1,IF(OR(N8="",P8=""),"","Error"))</f>
        <v/>
      </c>
      <c r="AJ8" s="188">
        <f>IF(AI8="Error",1,0)</f>
        <v>0</v>
      </c>
      <c r="AK8" s="12" t="s">
        <v>173</v>
      </c>
      <c r="AL8" s="12" t="s">
        <v>174</v>
      </c>
    </row>
    <row r="9" spans="1:38" x14ac:dyDescent="0.25">
      <c r="A9" s="66">
        <f>A8+1</f>
        <v>2</v>
      </c>
      <c r="B9" s="69"/>
      <c r="C9" s="79"/>
      <c r="D9" s="112" t="str">
        <f>_xlfn.IFNA(VLOOKUP(C9,Table1[],3,FALSE),"")</f>
        <v/>
      </c>
      <c r="E9" s="69"/>
      <c r="F9" s="112" t="str">
        <f t="shared" si="0"/>
        <v/>
      </c>
      <c r="G9" s="88" t="str">
        <f>IF(E9="","",INDEX('Measure&amp;Incentive Picklist'!$F$37:$F$130,MATCH('One for One Replacements'!$F9,'Measure&amp;Incentive Picklist'!$E$37:$E$130,0)))</f>
        <v/>
      </c>
      <c r="H9" s="79"/>
      <c r="I9" s="70"/>
      <c r="J9" s="70"/>
      <c r="K9" s="70"/>
      <c r="L9" s="70"/>
      <c r="M9" s="66" t="str">
        <f>IF(E9="", "", VLOOKUP(E9,'Measure&amp;Incentive Picklist'!$D$37:$G$130,4,FALSE))</f>
        <v/>
      </c>
      <c r="N9" s="65" t="str">
        <f t="shared" si="2"/>
        <v/>
      </c>
      <c r="O9" s="65" t="str">
        <f>IF(N9="","",VLOOKUP(N9,'Lighting Picklist'!A$2:B$63,2,FALSE))</f>
        <v/>
      </c>
      <c r="P9" s="65" t="str">
        <f t="shared" si="3"/>
        <v/>
      </c>
      <c r="Q9" s="69" t="str">
        <f t="shared" si="4"/>
        <v/>
      </c>
      <c r="R9" s="69"/>
      <c r="S9" s="65" t="str">
        <f t="shared" si="5"/>
        <v/>
      </c>
      <c r="T9" s="70" t="str">
        <f t="shared" si="6"/>
        <v/>
      </c>
      <c r="U9" s="69" t="str">
        <f t="shared" si="1"/>
        <v/>
      </c>
      <c r="V9" s="298"/>
      <c r="W9" s="298"/>
      <c r="X9" s="387"/>
      <c r="Y9" s="387"/>
      <c r="Z9" s="124" t="str">
        <f t="shared" si="7"/>
        <v/>
      </c>
      <c r="AA9" s="386" t="str">
        <f>IF(F9="","",IF(VLOOKUP($F9,'Measure&amp;Incentive Picklist'!$E:$J,5,FALSE)="kWh saved","Contact ConEd",VLOOKUP($F9,'Measure&amp;Incentive Picklist'!$E:$J,5,FALSE)*I9))</f>
        <v/>
      </c>
      <c r="AB9" s="85" t="str">
        <f>IF(Date&gt;44742,"",IF(F9="","",IF(VLOOKUP($F9,'Measure&amp;Incentive Picklist'!$E:$P,12,FALSE)="kWh saved","Contact ConEd",VLOOKUP($F9,'Measure&amp;Incentive Picklist'!$E:$P,12,FALSE)*I9)))</f>
        <v/>
      </c>
      <c r="AC9" s="85" t="str">
        <f t="shared" si="8"/>
        <v/>
      </c>
      <c r="AD9" s="123"/>
      <c r="AE9" s="65">
        <f t="shared" si="9"/>
        <v>0</v>
      </c>
      <c r="AF9" s="65">
        <f t="shared" si="10"/>
        <v>0</v>
      </c>
      <c r="AG9" s="65">
        <f t="shared" si="11"/>
        <v>0</v>
      </c>
      <c r="AH9" s="65">
        <f t="shared" si="12"/>
        <v>0</v>
      </c>
      <c r="AI9" s="188" t="str">
        <f t="shared" ref="AI9:AI40" si="13">IF(OR(AND(OR(N9=AK$8,N9=AK$9,N9=AK$10,N9=AK$11,N9=AK$12,N9=AK$13,N9=AK$14,N9=AK$15,N9=AK$16,N9=AK$17,N9=AK$18,N9=AK$19,N9=AK$20,N9=AK$21,N9=AK$22,N9=AK$23,N9=AK$24,N9=AK$25,N9=AK$26,N9=AK$27,N9=AK$28,N9=AK$29,N9=AK$30,N9=AK$31,N9=AK$32,N9=AK$33,N9=AK$34,N9=AK$35,N9=AK$36,N9=AK$37,N9=AK$38,N9=AK$39,N9=AK$40,N9=AK$41,N9=AK$42,N9=AK$43,N9=AK$44,N9=AK$45,N9=AK$46,N9=AK$47,N9=AK$48,N9=AK$49,N9=AK$50,N9=AK$51),OR(P9=AL$8,P9=AL$9,P9=AL$10,P9=AL$11,P9=AL$12,P9=AL$13)),AND(OR(N9=AK$52,N9=AK$53,N9=AK$54,N9=AK$55,N9=AK$56,N9=AK$57,N9=AK$58,N9=AK$59,N9=AK$60,,N9=AK$61,N9=AK$62,N9=AK$63), OR(P9=AL$14,P9=AL$15,P9=AL$16,P9=AL$17)),AND(OR(N9=AK$64,N9=AK$65,N9=AK$66),OR(P9=AL$18,P9=AL$19,P9=AL$20)),AND(OR(N9=AK$67,N9=AK$68,N9=AK$69),P9=AL$21),AND(N9=AK$70,OR(P9=AL$22,P9=AL$23))),1,IF(OR(N9="",P9=""),"","Error"))</f>
        <v/>
      </c>
      <c r="AJ9" s="188">
        <f t="shared" ref="AJ9:AJ72" si="14">IF(AI9="Error",1,0)</f>
        <v>0</v>
      </c>
      <c r="AK9" s="12" t="s">
        <v>175</v>
      </c>
      <c r="AL9" s="12" t="s">
        <v>176</v>
      </c>
    </row>
    <row r="10" spans="1:38" x14ac:dyDescent="0.25">
      <c r="A10" s="66">
        <f t="shared" ref="A10:A73" si="15">A9+1</f>
        <v>3</v>
      </c>
      <c r="B10" s="69"/>
      <c r="C10" s="79"/>
      <c r="D10" s="112" t="str">
        <f>_xlfn.IFNA(VLOOKUP(C10,Table1[],3,FALSE),"")</f>
        <v/>
      </c>
      <c r="E10" s="69"/>
      <c r="F10" s="112" t="str">
        <f t="shared" si="0"/>
        <v/>
      </c>
      <c r="G10" s="88" t="str">
        <f>IF(E10="","",INDEX('Measure&amp;Incentive Picklist'!$F$37:$F$130,MATCH('One for One Replacements'!$F10,'Measure&amp;Incentive Picklist'!$E$37:$E$130,0)))</f>
        <v/>
      </c>
      <c r="H10" s="79"/>
      <c r="I10" s="70"/>
      <c r="J10" s="70"/>
      <c r="K10" s="70"/>
      <c r="L10" s="70"/>
      <c r="M10" s="66" t="str">
        <f>IF(E10="", "", VLOOKUP(E10,'Measure&amp;Incentive Picklist'!$D$37:$G$130,4,FALSE))</f>
        <v/>
      </c>
      <c r="N10" s="65" t="str">
        <f t="shared" si="2"/>
        <v/>
      </c>
      <c r="O10" s="65" t="str">
        <f>IF(N10="","",VLOOKUP(N10,'Lighting Picklist'!A$2:B$63,2,FALSE))</f>
        <v/>
      </c>
      <c r="P10" s="65" t="str">
        <f t="shared" si="3"/>
        <v/>
      </c>
      <c r="Q10" s="69" t="str">
        <f t="shared" si="4"/>
        <v/>
      </c>
      <c r="R10" s="69"/>
      <c r="S10" s="65" t="str">
        <f t="shared" si="5"/>
        <v/>
      </c>
      <c r="T10" s="70" t="str">
        <f t="shared" si="6"/>
        <v/>
      </c>
      <c r="U10" s="69" t="str">
        <f t="shared" si="1"/>
        <v/>
      </c>
      <c r="V10" s="298"/>
      <c r="W10" s="298"/>
      <c r="X10" s="387"/>
      <c r="Y10" s="387"/>
      <c r="Z10" s="124" t="str">
        <f t="shared" si="7"/>
        <v/>
      </c>
      <c r="AA10" s="386" t="str">
        <f>IF(F10="","",IF(VLOOKUP($F10,'Measure&amp;Incentive Picklist'!$E:$J,5,FALSE)="kWh saved","Contact ConEd",VLOOKUP($F10,'Measure&amp;Incentive Picklist'!$E:$J,5,FALSE)*I10))</f>
        <v/>
      </c>
      <c r="AB10" s="85" t="str">
        <f>IF(Date&gt;44742,"",IF(F10="","",IF(VLOOKUP($F10,'Measure&amp;Incentive Picklist'!$E:$P,12,FALSE)="kWh saved","Contact ConEd",VLOOKUP($F10,'Measure&amp;Incentive Picklist'!$E:$P,12,FALSE)*I10)))</f>
        <v/>
      </c>
      <c r="AC10" s="85" t="str">
        <f t="shared" si="8"/>
        <v/>
      </c>
      <c r="AD10" s="123"/>
      <c r="AE10" s="65">
        <f t="shared" si="9"/>
        <v>0</v>
      </c>
      <c r="AF10" s="65">
        <f t="shared" si="10"/>
        <v>0</v>
      </c>
      <c r="AG10" s="65">
        <f t="shared" si="11"/>
        <v>0</v>
      </c>
      <c r="AH10" s="65">
        <f t="shared" si="12"/>
        <v>0</v>
      </c>
      <c r="AI10" s="188" t="str">
        <f t="shared" si="13"/>
        <v/>
      </c>
      <c r="AJ10" s="188">
        <f t="shared" si="14"/>
        <v>0</v>
      </c>
      <c r="AK10" s="12" t="s">
        <v>177</v>
      </c>
      <c r="AL10" s="12" t="s">
        <v>178</v>
      </c>
    </row>
    <row r="11" spans="1:38" x14ac:dyDescent="0.25">
      <c r="A11" s="66">
        <f t="shared" si="15"/>
        <v>4</v>
      </c>
      <c r="B11" s="69"/>
      <c r="C11" s="79"/>
      <c r="D11" s="112" t="str">
        <f>_xlfn.IFNA(VLOOKUP(C11,Table1[],3,FALSE),"")</f>
        <v/>
      </c>
      <c r="E11" s="69"/>
      <c r="F11" s="112" t="str">
        <f t="shared" si="0"/>
        <v/>
      </c>
      <c r="G11" s="88" t="str">
        <f>IF(E11="","",INDEX('Measure&amp;Incentive Picklist'!$F$37:$F$130,MATCH('One for One Replacements'!$F11,'Measure&amp;Incentive Picklist'!$E$37:$E$130,0)))</f>
        <v/>
      </c>
      <c r="H11" s="79"/>
      <c r="I11" s="70"/>
      <c r="J11" s="70"/>
      <c r="K11" s="70"/>
      <c r="L11" s="70"/>
      <c r="M11" s="66" t="str">
        <f>IF(E11="", "", VLOOKUP(E11,'Measure&amp;Incentive Picklist'!$D$37:$G$130,4,FALSE))</f>
        <v/>
      </c>
      <c r="N11" s="65" t="str">
        <f t="shared" si="2"/>
        <v/>
      </c>
      <c r="O11" s="65" t="str">
        <f>IF(N11="","",VLOOKUP(N11,'Lighting Picklist'!A$2:B$63,2,FALSE))</f>
        <v/>
      </c>
      <c r="P11" s="65" t="str">
        <f t="shared" si="3"/>
        <v/>
      </c>
      <c r="Q11" s="69" t="str">
        <f t="shared" si="4"/>
        <v/>
      </c>
      <c r="R11" s="69"/>
      <c r="S11" s="65" t="str">
        <f t="shared" si="5"/>
        <v/>
      </c>
      <c r="T11" s="70" t="str">
        <f t="shared" si="6"/>
        <v/>
      </c>
      <c r="U11" s="69" t="str">
        <f t="shared" si="1"/>
        <v/>
      </c>
      <c r="V11" s="298"/>
      <c r="W11" s="298"/>
      <c r="X11" s="387"/>
      <c r="Y11" s="387"/>
      <c r="Z11" s="124" t="str">
        <f t="shared" si="7"/>
        <v/>
      </c>
      <c r="AA11" s="386" t="str">
        <f>IF(F11="","",IF(VLOOKUP($F11,'Measure&amp;Incentive Picklist'!$E:$J,5,FALSE)="kWh saved","Contact ConEd",VLOOKUP($F11,'Measure&amp;Incentive Picklist'!$E:$J,5,FALSE)*I11))</f>
        <v/>
      </c>
      <c r="AB11" s="85" t="str">
        <f>IF(Date&gt;44742,"",IF(F11="","",IF(VLOOKUP($F11,'Measure&amp;Incentive Picklist'!$E:$P,12,FALSE)="kWh saved","Contact ConEd",VLOOKUP($F11,'Measure&amp;Incentive Picklist'!$E:$P,12,FALSE)*I11)))</f>
        <v/>
      </c>
      <c r="AC11" s="85" t="str">
        <f t="shared" si="8"/>
        <v/>
      </c>
      <c r="AD11" s="123"/>
      <c r="AE11" s="65">
        <f t="shared" si="9"/>
        <v>0</v>
      </c>
      <c r="AF11" s="65">
        <f t="shared" si="10"/>
        <v>0</v>
      </c>
      <c r="AG11" s="65">
        <f t="shared" si="11"/>
        <v>0</v>
      </c>
      <c r="AH11" s="65">
        <f t="shared" si="12"/>
        <v>0</v>
      </c>
      <c r="AI11" s="188" t="str">
        <f t="shared" si="13"/>
        <v/>
      </c>
      <c r="AJ11" s="188">
        <f t="shared" si="14"/>
        <v>0</v>
      </c>
      <c r="AK11" s="12" t="s">
        <v>179</v>
      </c>
      <c r="AL11" s="12" t="s">
        <v>180</v>
      </c>
    </row>
    <row r="12" spans="1:38" x14ac:dyDescent="0.25">
      <c r="A12" s="66">
        <f t="shared" si="15"/>
        <v>5</v>
      </c>
      <c r="B12" s="69"/>
      <c r="C12" s="79"/>
      <c r="D12" s="112" t="str">
        <f>_xlfn.IFNA(VLOOKUP(C12,Table1[],3,FALSE),"")</f>
        <v/>
      </c>
      <c r="E12" s="69"/>
      <c r="F12" s="112" t="str">
        <f t="shared" si="0"/>
        <v/>
      </c>
      <c r="G12" s="88" t="str">
        <f>IF(E12="","",INDEX('Measure&amp;Incentive Picklist'!$F$37:$F$130,MATCH('One for One Replacements'!$F12,'Measure&amp;Incentive Picklist'!$E$37:$E$130,0)))</f>
        <v/>
      </c>
      <c r="H12" s="79"/>
      <c r="I12" s="70"/>
      <c r="J12" s="70"/>
      <c r="K12" s="70"/>
      <c r="L12" s="70"/>
      <c r="M12" s="66" t="str">
        <f>IF(E12="", "", VLOOKUP(E12,'Measure&amp;Incentive Picklist'!$D$37:$G$130,4,FALSE))</f>
        <v/>
      </c>
      <c r="N12" s="65" t="str">
        <f t="shared" si="2"/>
        <v/>
      </c>
      <c r="O12" s="65" t="str">
        <f>IF(N12="","",VLOOKUP(N12,'Lighting Picklist'!A$2:B$63,2,FALSE))</f>
        <v/>
      </c>
      <c r="P12" s="65" t="str">
        <f t="shared" si="3"/>
        <v/>
      </c>
      <c r="Q12" s="69" t="str">
        <f t="shared" si="4"/>
        <v/>
      </c>
      <c r="R12" s="69"/>
      <c r="S12" s="65" t="str">
        <f t="shared" si="5"/>
        <v/>
      </c>
      <c r="T12" s="70" t="str">
        <f t="shared" si="6"/>
        <v/>
      </c>
      <c r="U12" s="69" t="str">
        <f t="shared" si="1"/>
        <v/>
      </c>
      <c r="V12" s="298"/>
      <c r="W12" s="298"/>
      <c r="X12" s="387"/>
      <c r="Y12" s="387"/>
      <c r="Z12" s="124" t="str">
        <f t="shared" si="7"/>
        <v/>
      </c>
      <c r="AA12" s="386" t="str">
        <f>IF(F12="","",IF(VLOOKUP($F12,'Measure&amp;Incentive Picklist'!$E:$J,5,FALSE)="kWh saved","Contact ConEd",VLOOKUP($F12,'Measure&amp;Incentive Picklist'!$E:$J,5,FALSE)*I12))</f>
        <v/>
      </c>
      <c r="AB12" s="85" t="str">
        <f>IF(Date&gt;44742,"",IF(F12="","",IF(VLOOKUP($F12,'Measure&amp;Incentive Picklist'!$E:$P,12,FALSE)="kWh saved","Contact ConEd",VLOOKUP($F12,'Measure&amp;Incentive Picklist'!$E:$P,12,FALSE)*I12)))</f>
        <v/>
      </c>
      <c r="AC12" s="85" t="str">
        <f t="shared" si="8"/>
        <v/>
      </c>
      <c r="AD12" s="123"/>
      <c r="AE12" s="65">
        <f t="shared" si="9"/>
        <v>0</v>
      </c>
      <c r="AF12" s="65">
        <f t="shared" si="10"/>
        <v>0</v>
      </c>
      <c r="AG12" s="65">
        <f t="shared" si="11"/>
        <v>0</v>
      </c>
      <c r="AH12" s="65">
        <f t="shared" si="12"/>
        <v>0</v>
      </c>
      <c r="AI12" s="188" t="str">
        <f t="shared" si="13"/>
        <v/>
      </c>
      <c r="AJ12" s="188">
        <f t="shared" si="14"/>
        <v>0</v>
      </c>
      <c r="AK12" s="12" t="s">
        <v>181</v>
      </c>
      <c r="AL12" s="12" t="s">
        <v>182</v>
      </c>
    </row>
    <row r="13" spans="1:38" x14ac:dyDescent="0.25">
      <c r="A13" s="66">
        <f t="shared" si="15"/>
        <v>6</v>
      </c>
      <c r="B13" s="69"/>
      <c r="C13" s="79"/>
      <c r="D13" s="112" t="str">
        <f>_xlfn.IFNA(VLOOKUP(C13,Table1[],3,FALSE),"")</f>
        <v/>
      </c>
      <c r="E13" s="69"/>
      <c r="F13" s="112" t="str">
        <f t="shared" si="0"/>
        <v/>
      </c>
      <c r="G13" s="88" t="str">
        <f>IF(E13="","",INDEX('Measure&amp;Incentive Picklist'!$F$37:$F$130,MATCH('One for One Replacements'!$F13,'Measure&amp;Incentive Picklist'!$E$37:$E$130,0)))</f>
        <v/>
      </c>
      <c r="H13" s="79"/>
      <c r="I13" s="70"/>
      <c r="J13" s="70"/>
      <c r="K13" s="70"/>
      <c r="L13" s="70"/>
      <c r="M13" s="66" t="str">
        <f>IF(E13="", "", VLOOKUP(E13,'Measure&amp;Incentive Picklist'!$D$37:$G$130,4,FALSE))</f>
        <v/>
      </c>
      <c r="N13" s="65" t="str">
        <f t="shared" si="2"/>
        <v/>
      </c>
      <c r="O13" s="65" t="str">
        <f>IF(N13="","",VLOOKUP(N13,'Lighting Picklist'!A$2:B$63,2,FALSE))</f>
        <v/>
      </c>
      <c r="P13" s="65" t="str">
        <f t="shared" si="3"/>
        <v/>
      </c>
      <c r="Q13" s="69" t="str">
        <f t="shared" si="4"/>
        <v/>
      </c>
      <c r="R13" s="69"/>
      <c r="S13" s="65" t="str">
        <f t="shared" si="5"/>
        <v/>
      </c>
      <c r="T13" s="70" t="str">
        <f t="shared" si="6"/>
        <v/>
      </c>
      <c r="U13" s="69" t="str">
        <f t="shared" si="1"/>
        <v/>
      </c>
      <c r="V13" s="298"/>
      <c r="W13" s="298"/>
      <c r="X13" s="387"/>
      <c r="Y13" s="387"/>
      <c r="Z13" s="124" t="str">
        <f t="shared" si="7"/>
        <v/>
      </c>
      <c r="AA13" s="386" t="str">
        <f>IF(F13="","",IF(VLOOKUP($F13,'Measure&amp;Incentive Picklist'!$E:$J,5,FALSE)="kWh saved","Contact ConEd",VLOOKUP($F13,'Measure&amp;Incentive Picklist'!$E:$J,5,FALSE)*I13))</f>
        <v/>
      </c>
      <c r="AB13" s="85" t="str">
        <f>IF(Date&gt;44742,"",IF(F13="","",IF(VLOOKUP($F13,'Measure&amp;Incentive Picklist'!$E:$P,12,FALSE)="kWh saved","Contact ConEd",VLOOKUP($F13,'Measure&amp;Incentive Picklist'!$E:$P,12,FALSE)*I13)))</f>
        <v/>
      </c>
      <c r="AC13" s="85" t="str">
        <f t="shared" si="8"/>
        <v/>
      </c>
      <c r="AD13" s="123"/>
      <c r="AE13" s="65">
        <f t="shared" si="9"/>
        <v>0</v>
      </c>
      <c r="AF13" s="65">
        <f t="shared" si="10"/>
        <v>0</v>
      </c>
      <c r="AG13" s="65">
        <f t="shared" si="11"/>
        <v>0</v>
      </c>
      <c r="AH13" s="65">
        <f t="shared" si="12"/>
        <v>0</v>
      </c>
      <c r="AI13" s="188" t="str">
        <f t="shared" si="13"/>
        <v/>
      </c>
      <c r="AJ13" s="188">
        <f t="shared" si="14"/>
        <v>0</v>
      </c>
      <c r="AK13" s="12" t="s">
        <v>183</v>
      </c>
      <c r="AL13" s="12" t="s">
        <v>184</v>
      </c>
    </row>
    <row r="14" spans="1:38" x14ac:dyDescent="0.25">
      <c r="A14" s="66">
        <f t="shared" si="15"/>
        <v>7</v>
      </c>
      <c r="B14" s="69"/>
      <c r="C14" s="79"/>
      <c r="D14" s="112" t="str">
        <f>_xlfn.IFNA(VLOOKUP(C14,Table1[],3,FALSE),"")</f>
        <v/>
      </c>
      <c r="E14" s="69"/>
      <c r="F14" s="112" t="str">
        <f t="shared" si="0"/>
        <v/>
      </c>
      <c r="G14" s="88" t="str">
        <f>IF(E14="","",INDEX('Measure&amp;Incentive Picklist'!$F$37:$F$130,MATCH('One for One Replacements'!$F14,'Measure&amp;Incentive Picklist'!$E$37:$E$130,0)))</f>
        <v/>
      </c>
      <c r="H14" s="79"/>
      <c r="I14" s="70"/>
      <c r="J14" s="70"/>
      <c r="K14" s="70"/>
      <c r="L14" s="70"/>
      <c r="M14" s="66" t="str">
        <f>IF(E14="", "", VLOOKUP(E14,'Measure&amp;Incentive Picklist'!$D$37:$G$130,4,FALSE))</f>
        <v/>
      </c>
      <c r="N14" s="65" t="str">
        <f t="shared" si="2"/>
        <v/>
      </c>
      <c r="O14" s="65" t="str">
        <f>IF(N14="","",VLOOKUP(N14,'Lighting Picklist'!A$2:B$63,2,FALSE))</f>
        <v/>
      </c>
      <c r="P14" s="65" t="str">
        <f t="shared" si="3"/>
        <v/>
      </c>
      <c r="Q14" s="69" t="str">
        <f t="shared" si="4"/>
        <v/>
      </c>
      <c r="R14" s="69"/>
      <c r="S14" s="65" t="str">
        <f t="shared" si="5"/>
        <v/>
      </c>
      <c r="T14" s="70" t="str">
        <f t="shared" si="6"/>
        <v/>
      </c>
      <c r="U14" s="69" t="str">
        <f t="shared" si="1"/>
        <v/>
      </c>
      <c r="V14" s="298"/>
      <c r="W14" s="298"/>
      <c r="X14" s="387"/>
      <c r="Y14" s="387"/>
      <c r="Z14" s="124" t="str">
        <f t="shared" ref="Z14:Z77" si="16">IF(E14="","",$X14+$Y14)</f>
        <v/>
      </c>
      <c r="AA14" s="386" t="str">
        <f>IF(F14="","",IF(VLOOKUP($F14,'Measure&amp;Incentive Picklist'!$E:$J,5,FALSE)="kWh saved","Contact ConEd",VLOOKUP($F14,'Measure&amp;Incentive Picklist'!$E:$J,5,FALSE)*I14))</f>
        <v/>
      </c>
      <c r="AB14" s="85" t="str">
        <f>IF(Date&gt;44742,"",IF(F14="","",IF(VLOOKUP($F14,'Measure&amp;Incentive Picklist'!$E:$P,12,FALSE)="kWh saved","Contact ConEd",VLOOKUP($F14,'Measure&amp;Incentive Picklist'!$E:$P,12,FALSE)*I14)))</f>
        <v/>
      </c>
      <c r="AC14" s="85" t="str">
        <f t="shared" si="8"/>
        <v/>
      </c>
      <c r="AD14" s="123"/>
      <c r="AE14" s="65">
        <f t="shared" si="9"/>
        <v>0</v>
      </c>
      <c r="AF14" s="65">
        <f t="shared" si="10"/>
        <v>0</v>
      </c>
      <c r="AG14" s="65">
        <f t="shared" si="11"/>
        <v>0</v>
      </c>
      <c r="AH14" s="65">
        <f t="shared" si="12"/>
        <v>0</v>
      </c>
      <c r="AI14" s="188" t="str">
        <f t="shared" si="13"/>
        <v/>
      </c>
      <c r="AJ14" s="188">
        <f t="shared" si="14"/>
        <v>0</v>
      </c>
      <c r="AK14" s="12" t="s">
        <v>185</v>
      </c>
      <c r="AL14" s="13" t="s">
        <v>159</v>
      </c>
    </row>
    <row r="15" spans="1:38" x14ac:dyDescent="0.25">
      <c r="A15" s="66">
        <f t="shared" si="15"/>
        <v>8</v>
      </c>
      <c r="B15" s="69"/>
      <c r="C15" s="79"/>
      <c r="D15" s="112" t="str">
        <f>_xlfn.IFNA(VLOOKUP(C15,Table1[],3,FALSE),"")</f>
        <v/>
      </c>
      <c r="E15" s="69"/>
      <c r="F15" s="112" t="str">
        <f t="shared" si="0"/>
        <v/>
      </c>
      <c r="G15" s="88" t="str">
        <f>IF(E15="","",INDEX('Measure&amp;Incentive Picklist'!$F$37:$F$130,MATCH('One for One Replacements'!$F15,'Measure&amp;Incentive Picklist'!$E$37:$E$130,0)))</f>
        <v/>
      </c>
      <c r="H15" s="79"/>
      <c r="I15" s="70"/>
      <c r="J15" s="70"/>
      <c r="K15" s="70"/>
      <c r="L15" s="70"/>
      <c r="M15" s="66" t="str">
        <f>IF(E15="", "", VLOOKUP(E15,'Measure&amp;Incentive Picklist'!$D$37:$G$130,4,FALSE))</f>
        <v/>
      </c>
      <c r="N15" s="65" t="str">
        <f t="shared" si="2"/>
        <v/>
      </c>
      <c r="O15" s="65" t="str">
        <f>IF(N15="","",VLOOKUP(N15,'Lighting Picklist'!A$2:B$63,2,FALSE))</f>
        <v/>
      </c>
      <c r="P15" s="65" t="str">
        <f t="shared" si="3"/>
        <v/>
      </c>
      <c r="Q15" s="69" t="str">
        <f t="shared" si="4"/>
        <v/>
      </c>
      <c r="R15" s="69"/>
      <c r="S15" s="65" t="str">
        <f t="shared" si="5"/>
        <v/>
      </c>
      <c r="T15" s="70" t="str">
        <f t="shared" si="6"/>
        <v/>
      </c>
      <c r="U15" s="69" t="str">
        <f t="shared" si="1"/>
        <v/>
      </c>
      <c r="V15" s="298"/>
      <c r="W15" s="298"/>
      <c r="X15" s="387"/>
      <c r="Y15" s="387"/>
      <c r="Z15" s="124" t="str">
        <f t="shared" si="16"/>
        <v/>
      </c>
      <c r="AA15" s="386" t="str">
        <f>IF(F15="","",IF(VLOOKUP($F15,'Measure&amp;Incentive Picklist'!$E:$J,5,FALSE)="kWh saved","Contact ConEd",VLOOKUP($F15,'Measure&amp;Incentive Picklist'!$E:$J,5,FALSE)*I15))</f>
        <v/>
      </c>
      <c r="AB15" s="85" t="str">
        <f>IF(Date&gt;44742,"",IF(F15="","",IF(VLOOKUP($F15,'Measure&amp;Incentive Picklist'!$E:$P,12,FALSE)="kWh saved","Contact ConEd",VLOOKUP($F15,'Measure&amp;Incentive Picklist'!$E:$P,12,FALSE)*I15)))</f>
        <v/>
      </c>
      <c r="AC15" s="85" t="str">
        <f t="shared" si="8"/>
        <v/>
      </c>
      <c r="AD15" s="123"/>
      <c r="AE15" s="65">
        <f t="shared" si="9"/>
        <v>0</v>
      </c>
      <c r="AF15" s="65">
        <f t="shared" si="10"/>
        <v>0</v>
      </c>
      <c r="AG15" s="65">
        <f t="shared" si="11"/>
        <v>0</v>
      </c>
      <c r="AH15" s="65">
        <f t="shared" si="12"/>
        <v>0</v>
      </c>
      <c r="AI15" s="188" t="str">
        <f t="shared" si="13"/>
        <v/>
      </c>
      <c r="AJ15" s="188">
        <f t="shared" si="14"/>
        <v>0</v>
      </c>
      <c r="AK15" s="12" t="s">
        <v>186</v>
      </c>
      <c r="AL15" s="13" t="s">
        <v>187</v>
      </c>
    </row>
    <row r="16" spans="1:38" x14ac:dyDescent="0.25">
      <c r="A16" s="66">
        <f t="shared" si="15"/>
        <v>9</v>
      </c>
      <c r="B16" s="69"/>
      <c r="C16" s="79"/>
      <c r="D16" s="112" t="str">
        <f>_xlfn.IFNA(VLOOKUP(C16,Table1[],3,FALSE),"")</f>
        <v/>
      </c>
      <c r="E16" s="69"/>
      <c r="F16" s="112" t="str">
        <f t="shared" si="0"/>
        <v/>
      </c>
      <c r="G16" s="88" t="str">
        <f>IF(E16="","",INDEX('Measure&amp;Incentive Picklist'!$F$37:$F$130,MATCH('One for One Replacements'!$F16,'Measure&amp;Incentive Picklist'!$E$37:$E$130,0)))</f>
        <v/>
      </c>
      <c r="H16" s="79"/>
      <c r="I16" s="70"/>
      <c r="J16" s="70"/>
      <c r="K16" s="70"/>
      <c r="L16" s="70"/>
      <c r="M16" s="66" t="str">
        <f>IF(E16="", "", VLOOKUP(E16,'Measure&amp;Incentive Picklist'!$D$37:$G$130,4,FALSE))</f>
        <v/>
      </c>
      <c r="N16" s="65" t="str">
        <f t="shared" si="2"/>
        <v/>
      </c>
      <c r="O16" s="65" t="str">
        <f>IF(N16="","",VLOOKUP(N16,'Lighting Picklist'!A$2:B$63,2,FALSE))</f>
        <v/>
      </c>
      <c r="P16" s="65" t="str">
        <f t="shared" si="3"/>
        <v/>
      </c>
      <c r="Q16" s="69" t="str">
        <f t="shared" si="4"/>
        <v/>
      </c>
      <c r="R16" s="69"/>
      <c r="S16" s="65" t="str">
        <f t="shared" si="5"/>
        <v/>
      </c>
      <c r="T16" s="70" t="str">
        <f t="shared" si="6"/>
        <v/>
      </c>
      <c r="U16" s="69" t="str">
        <f t="shared" si="1"/>
        <v/>
      </c>
      <c r="V16" s="298"/>
      <c r="W16" s="298"/>
      <c r="X16" s="387"/>
      <c r="Y16" s="387"/>
      <c r="Z16" s="124" t="str">
        <f t="shared" si="16"/>
        <v/>
      </c>
      <c r="AA16" s="386" t="str">
        <f>IF(F16="","",IF(VLOOKUP($F16,'Measure&amp;Incentive Picklist'!$E:$J,5,FALSE)="kWh saved","Contact ConEd",VLOOKUP($F16,'Measure&amp;Incentive Picklist'!$E:$J,5,FALSE)*I16))</f>
        <v/>
      </c>
      <c r="AB16" s="85" t="str">
        <f>IF(Date&gt;44742,"",IF(F16="","",IF(VLOOKUP($F16,'Measure&amp;Incentive Picklist'!$E:$P,12,FALSE)="kWh saved","Contact ConEd",VLOOKUP($F16,'Measure&amp;Incentive Picklist'!$E:$P,12,FALSE)*I16)))</f>
        <v/>
      </c>
      <c r="AC16" s="85" t="str">
        <f t="shared" si="8"/>
        <v/>
      </c>
      <c r="AD16" s="123"/>
      <c r="AE16" s="65">
        <f t="shared" si="9"/>
        <v>0</v>
      </c>
      <c r="AF16" s="65">
        <f t="shared" si="10"/>
        <v>0</v>
      </c>
      <c r="AG16" s="65">
        <f t="shared" si="11"/>
        <v>0</v>
      </c>
      <c r="AH16" s="65">
        <f t="shared" si="12"/>
        <v>0</v>
      </c>
      <c r="AI16" s="188" t="str">
        <f t="shared" si="13"/>
        <v/>
      </c>
      <c r="AJ16" s="188">
        <f t="shared" si="14"/>
        <v>0</v>
      </c>
      <c r="AK16" s="12" t="s">
        <v>188</v>
      </c>
      <c r="AL16" s="13" t="s">
        <v>189</v>
      </c>
    </row>
    <row r="17" spans="1:38" x14ac:dyDescent="0.25">
      <c r="A17" s="66">
        <f t="shared" si="15"/>
        <v>10</v>
      </c>
      <c r="B17" s="69"/>
      <c r="C17" s="79"/>
      <c r="D17" s="112" t="str">
        <f>_xlfn.IFNA(VLOOKUP(C17,Table1[],3,FALSE),"")</f>
        <v/>
      </c>
      <c r="E17" s="69"/>
      <c r="F17" s="112" t="str">
        <f t="shared" si="0"/>
        <v/>
      </c>
      <c r="G17" s="88" t="str">
        <f>IF(E17="","",INDEX('Measure&amp;Incentive Picklist'!$F$37:$F$130,MATCH('One for One Replacements'!$F17,'Measure&amp;Incentive Picklist'!$E$37:$E$130,0)))</f>
        <v/>
      </c>
      <c r="H17" s="79"/>
      <c r="I17" s="70"/>
      <c r="J17" s="70"/>
      <c r="K17" s="70"/>
      <c r="L17" s="70"/>
      <c r="M17" s="66" t="str">
        <f>IF(E17="", "", VLOOKUP(E17,'Measure&amp;Incentive Picklist'!$D$37:$G$130,4,FALSE))</f>
        <v/>
      </c>
      <c r="N17" s="65" t="str">
        <f t="shared" si="2"/>
        <v/>
      </c>
      <c r="O17" s="65" t="str">
        <f>IF(N17="","",VLOOKUP(N17,'Lighting Picklist'!A$2:B$63,2,FALSE))</f>
        <v/>
      </c>
      <c r="P17" s="65" t="str">
        <f t="shared" si="3"/>
        <v/>
      </c>
      <c r="Q17" s="69" t="str">
        <f t="shared" si="4"/>
        <v/>
      </c>
      <c r="R17" s="69"/>
      <c r="S17" s="65" t="str">
        <f t="shared" si="5"/>
        <v/>
      </c>
      <c r="T17" s="70" t="str">
        <f t="shared" si="6"/>
        <v/>
      </c>
      <c r="U17" s="69" t="str">
        <f t="shared" si="1"/>
        <v/>
      </c>
      <c r="V17" s="298"/>
      <c r="W17" s="298"/>
      <c r="X17" s="387"/>
      <c r="Y17" s="387"/>
      <c r="Z17" s="124" t="str">
        <f t="shared" si="16"/>
        <v/>
      </c>
      <c r="AA17" s="386" t="str">
        <f>IF(F17="","",IF(VLOOKUP($F17,'Measure&amp;Incentive Picklist'!$E:$J,5,FALSE)="kWh saved","Contact ConEd",VLOOKUP($F17,'Measure&amp;Incentive Picklist'!$E:$J,5,FALSE)*I17))</f>
        <v/>
      </c>
      <c r="AB17" s="85" t="str">
        <f>IF(Date&gt;44742,"",IF(F17="","",IF(VLOOKUP($F17,'Measure&amp;Incentive Picklist'!$E:$P,12,FALSE)="kWh saved","Contact ConEd",VLOOKUP($F17,'Measure&amp;Incentive Picklist'!$E:$P,12,FALSE)*I17)))</f>
        <v/>
      </c>
      <c r="AC17" s="85" t="str">
        <f t="shared" si="8"/>
        <v/>
      </c>
      <c r="AD17" s="123"/>
      <c r="AE17" s="65">
        <f t="shared" si="9"/>
        <v>0</v>
      </c>
      <c r="AF17" s="65">
        <f t="shared" si="10"/>
        <v>0</v>
      </c>
      <c r="AG17" s="65">
        <f t="shared" si="11"/>
        <v>0</v>
      </c>
      <c r="AH17" s="65">
        <f t="shared" si="12"/>
        <v>0</v>
      </c>
      <c r="AI17" s="188" t="str">
        <f t="shared" si="13"/>
        <v/>
      </c>
      <c r="AJ17" s="188">
        <f t="shared" si="14"/>
        <v>0</v>
      </c>
      <c r="AK17" s="12" t="s">
        <v>190</v>
      </c>
      <c r="AL17" s="13" t="s">
        <v>184</v>
      </c>
    </row>
    <row r="18" spans="1:38" x14ac:dyDescent="0.25">
      <c r="A18" s="66">
        <f t="shared" si="15"/>
        <v>11</v>
      </c>
      <c r="B18" s="69"/>
      <c r="C18" s="79"/>
      <c r="D18" s="112" t="str">
        <f>_xlfn.IFNA(VLOOKUP(C18,Table1[],3,FALSE),"")</f>
        <v/>
      </c>
      <c r="E18" s="69"/>
      <c r="F18" s="112" t="str">
        <f t="shared" si="0"/>
        <v/>
      </c>
      <c r="G18" s="88" t="str">
        <f>IF(E18="","",INDEX('Measure&amp;Incentive Picklist'!$F$37:$F$130,MATCH('One for One Replacements'!$F18,'Measure&amp;Incentive Picklist'!$E$37:$E$130,0)))</f>
        <v/>
      </c>
      <c r="H18" s="79"/>
      <c r="I18" s="70"/>
      <c r="J18" s="70"/>
      <c r="K18" s="70"/>
      <c r="L18" s="70"/>
      <c r="M18" s="66" t="str">
        <f>IF(E18="", "", VLOOKUP(E18,'Measure&amp;Incentive Picklist'!$D$37:$G$130,4,FALSE))</f>
        <v/>
      </c>
      <c r="N18" s="65" t="str">
        <f t="shared" si="2"/>
        <v/>
      </c>
      <c r="O18" s="65" t="str">
        <f>IF(N18="","",VLOOKUP(N18,'Lighting Picklist'!A$2:B$63,2,FALSE))</f>
        <v/>
      </c>
      <c r="P18" s="65" t="str">
        <f t="shared" si="3"/>
        <v/>
      </c>
      <c r="Q18" s="69" t="str">
        <f t="shared" si="4"/>
        <v/>
      </c>
      <c r="R18" s="69"/>
      <c r="S18" s="65" t="str">
        <f t="shared" si="5"/>
        <v/>
      </c>
      <c r="T18" s="70" t="str">
        <f t="shared" si="6"/>
        <v/>
      </c>
      <c r="U18" s="69" t="str">
        <f t="shared" si="1"/>
        <v/>
      </c>
      <c r="V18" s="298"/>
      <c r="W18" s="298"/>
      <c r="X18" s="387"/>
      <c r="Y18" s="387"/>
      <c r="Z18" s="124" t="str">
        <f t="shared" si="16"/>
        <v/>
      </c>
      <c r="AA18" s="386" t="str">
        <f>IF(F18="","",IF(VLOOKUP($F18,'Measure&amp;Incentive Picklist'!$E:$J,5,FALSE)="kWh saved","Contact ConEd",VLOOKUP($F18,'Measure&amp;Incentive Picklist'!$E:$J,5,FALSE)*I18))</f>
        <v/>
      </c>
      <c r="AB18" s="85" t="str">
        <f>IF(Date&gt;44742,"",IF(F18="","",IF(VLOOKUP($F18,'Measure&amp;Incentive Picklist'!$E:$P,12,FALSE)="kWh saved","Contact ConEd",VLOOKUP($F18,'Measure&amp;Incentive Picklist'!$E:$P,12,FALSE)*I18)))</f>
        <v/>
      </c>
      <c r="AC18" s="85" t="str">
        <f t="shared" si="8"/>
        <v/>
      </c>
      <c r="AD18" s="123"/>
      <c r="AE18" s="65">
        <f t="shared" si="9"/>
        <v>0</v>
      </c>
      <c r="AF18" s="65">
        <f t="shared" si="10"/>
        <v>0</v>
      </c>
      <c r="AG18" s="65">
        <f t="shared" si="11"/>
        <v>0</v>
      </c>
      <c r="AH18" s="65">
        <f t="shared" si="12"/>
        <v>0</v>
      </c>
      <c r="AI18" s="188" t="str">
        <f t="shared" si="13"/>
        <v/>
      </c>
      <c r="AJ18" s="188">
        <f t="shared" si="14"/>
        <v>0</v>
      </c>
      <c r="AK18" s="12" t="s">
        <v>191</v>
      </c>
      <c r="AL18" s="14" t="s">
        <v>192</v>
      </c>
    </row>
    <row r="19" spans="1:38" x14ac:dyDescent="0.25">
      <c r="A19" s="66">
        <f t="shared" si="15"/>
        <v>12</v>
      </c>
      <c r="B19" s="69"/>
      <c r="C19" s="79"/>
      <c r="D19" s="112" t="str">
        <f>_xlfn.IFNA(VLOOKUP(C19,Table1[],3,FALSE),"")</f>
        <v/>
      </c>
      <c r="E19" s="69"/>
      <c r="F19" s="112" t="str">
        <f t="shared" si="0"/>
        <v/>
      </c>
      <c r="G19" s="88" t="str">
        <f>IF(E19="","",INDEX('Measure&amp;Incentive Picklist'!$F$37:$F$130,MATCH('One for One Replacements'!$F19,'Measure&amp;Incentive Picklist'!$E$37:$E$130,0)))</f>
        <v/>
      </c>
      <c r="H19" s="79"/>
      <c r="I19" s="70"/>
      <c r="J19" s="70"/>
      <c r="K19" s="70"/>
      <c r="L19" s="70"/>
      <c r="M19" s="66" t="str">
        <f>IF(E19="", "", VLOOKUP(E19,'Measure&amp;Incentive Picklist'!$D$37:$G$130,4,FALSE))</f>
        <v/>
      </c>
      <c r="N19" s="65" t="str">
        <f t="shared" si="2"/>
        <v/>
      </c>
      <c r="O19" s="65" t="str">
        <f>IF(N19="","",VLOOKUP(N19,'Lighting Picklist'!A$2:B$63,2,FALSE))</f>
        <v/>
      </c>
      <c r="P19" s="65" t="str">
        <f t="shared" si="3"/>
        <v/>
      </c>
      <c r="Q19" s="69" t="str">
        <f t="shared" si="4"/>
        <v/>
      </c>
      <c r="R19" s="69"/>
      <c r="S19" s="65" t="str">
        <f t="shared" si="5"/>
        <v/>
      </c>
      <c r="T19" s="70" t="str">
        <f t="shared" si="6"/>
        <v/>
      </c>
      <c r="U19" s="69" t="str">
        <f t="shared" si="1"/>
        <v/>
      </c>
      <c r="V19" s="298"/>
      <c r="W19" s="298"/>
      <c r="X19" s="387"/>
      <c r="Y19" s="387"/>
      <c r="Z19" s="124" t="str">
        <f t="shared" si="16"/>
        <v/>
      </c>
      <c r="AA19" s="386" t="str">
        <f>IF(F19="","",IF(VLOOKUP($F19,'Measure&amp;Incentive Picklist'!$E:$J,5,FALSE)="kWh saved","Contact ConEd",VLOOKUP($F19,'Measure&amp;Incentive Picklist'!$E:$J,5,FALSE)*I19))</f>
        <v/>
      </c>
      <c r="AB19" s="85" t="str">
        <f>IF(Date&gt;44742,"",IF(F19="","",IF(VLOOKUP($F19,'Measure&amp;Incentive Picklist'!$E:$P,12,FALSE)="kWh saved","Contact ConEd",VLOOKUP($F19,'Measure&amp;Incentive Picklist'!$E:$P,12,FALSE)*I19)))</f>
        <v/>
      </c>
      <c r="AC19" s="85" t="str">
        <f t="shared" si="8"/>
        <v/>
      </c>
      <c r="AD19" s="123"/>
      <c r="AE19" s="65">
        <f t="shared" si="9"/>
        <v>0</v>
      </c>
      <c r="AF19" s="65">
        <f t="shared" si="10"/>
        <v>0</v>
      </c>
      <c r="AG19" s="65">
        <f t="shared" si="11"/>
        <v>0</v>
      </c>
      <c r="AH19" s="65">
        <f t="shared" si="12"/>
        <v>0</v>
      </c>
      <c r="AI19" s="188" t="str">
        <f t="shared" si="13"/>
        <v/>
      </c>
      <c r="AJ19" s="188">
        <f t="shared" si="14"/>
        <v>0</v>
      </c>
      <c r="AK19" s="12" t="s">
        <v>193</v>
      </c>
      <c r="AL19" s="14" t="s">
        <v>194</v>
      </c>
    </row>
    <row r="20" spans="1:38" x14ac:dyDescent="0.25">
      <c r="A20" s="66">
        <f t="shared" si="15"/>
        <v>13</v>
      </c>
      <c r="B20" s="69"/>
      <c r="C20" s="79"/>
      <c r="D20" s="112" t="str">
        <f>_xlfn.IFNA(VLOOKUP(C20,Table1[],3,FALSE),"")</f>
        <v/>
      </c>
      <c r="E20" s="69"/>
      <c r="F20" s="112" t="str">
        <f t="shared" si="0"/>
        <v/>
      </c>
      <c r="G20" s="88" t="str">
        <f>IF(E20="","",INDEX('Measure&amp;Incentive Picklist'!$F$37:$F$130,MATCH('One for One Replacements'!$F20,'Measure&amp;Incentive Picklist'!$E$37:$E$130,0)))</f>
        <v/>
      </c>
      <c r="H20" s="79"/>
      <c r="I20" s="70"/>
      <c r="J20" s="70"/>
      <c r="K20" s="70"/>
      <c r="L20" s="70"/>
      <c r="M20" s="66" t="str">
        <f>IF(E20="", "", VLOOKUP(E20,'Measure&amp;Incentive Picklist'!$D$37:$G$130,4,FALSE))</f>
        <v/>
      </c>
      <c r="N20" s="65" t="str">
        <f t="shared" si="2"/>
        <v/>
      </c>
      <c r="O20" s="65" t="str">
        <f>IF(N20="","",VLOOKUP(N20,'Lighting Picklist'!A$2:B$63,2,FALSE))</f>
        <v/>
      </c>
      <c r="P20" s="65" t="str">
        <f t="shared" si="3"/>
        <v/>
      </c>
      <c r="Q20" s="69" t="str">
        <f t="shared" si="4"/>
        <v/>
      </c>
      <c r="R20" s="69"/>
      <c r="S20" s="65" t="str">
        <f t="shared" si="5"/>
        <v/>
      </c>
      <c r="T20" s="70" t="str">
        <f t="shared" si="6"/>
        <v/>
      </c>
      <c r="U20" s="69" t="str">
        <f t="shared" si="1"/>
        <v/>
      </c>
      <c r="V20" s="298"/>
      <c r="W20" s="298"/>
      <c r="X20" s="387"/>
      <c r="Y20" s="387"/>
      <c r="Z20" s="124" t="str">
        <f t="shared" si="16"/>
        <v/>
      </c>
      <c r="AA20" s="386" t="str">
        <f>IF(F20="","",IF(VLOOKUP($F20,'Measure&amp;Incentive Picklist'!$E:$J,5,FALSE)="kWh saved","Contact ConEd",VLOOKUP($F20,'Measure&amp;Incentive Picklist'!$E:$J,5,FALSE)*I20))</f>
        <v/>
      </c>
      <c r="AB20" s="85" t="str">
        <f>IF(Date&gt;44742,"",IF(F20="","",IF(VLOOKUP($F20,'Measure&amp;Incentive Picklist'!$E:$P,12,FALSE)="kWh saved","Contact ConEd",VLOOKUP($F20,'Measure&amp;Incentive Picklist'!$E:$P,12,FALSE)*I20)))</f>
        <v/>
      </c>
      <c r="AC20" s="85" t="str">
        <f t="shared" si="8"/>
        <v/>
      </c>
      <c r="AD20" s="123"/>
      <c r="AE20" s="65">
        <f t="shared" si="9"/>
        <v>0</v>
      </c>
      <c r="AF20" s="65">
        <f t="shared" si="10"/>
        <v>0</v>
      </c>
      <c r="AG20" s="65">
        <f t="shared" si="11"/>
        <v>0</v>
      </c>
      <c r="AH20" s="65">
        <f t="shared" si="12"/>
        <v>0</v>
      </c>
      <c r="AI20" s="188" t="str">
        <f t="shared" si="13"/>
        <v/>
      </c>
      <c r="AJ20" s="188">
        <f t="shared" si="14"/>
        <v>0</v>
      </c>
      <c r="AK20" s="12" t="s">
        <v>195</v>
      </c>
      <c r="AL20" s="14" t="s">
        <v>184</v>
      </c>
    </row>
    <row r="21" spans="1:38" x14ac:dyDescent="0.25">
      <c r="A21" s="66">
        <f t="shared" si="15"/>
        <v>14</v>
      </c>
      <c r="B21" s="69"/>
      <c r="C21" s="79"/>
      <c r="D21" s="112" t="str">
        <f>_xlfn.IFNA(VLOOKUP(C21,Table1[],3,FALSE),"")</f>
        <v/>
      </c>
      <c r="E21" s="69"/>
      <c r="F21" s="112" t="str">
        <f t="shared" si="0"/>
        <v/>
      </c>
      <c r="G21" s="88" t="str">
        <f>IF(E21="","",INDEX('Measure&amp;Incentive Picklist'!$F$37:$F$130,MATCH('One for One Replacements'!$F21,'Measure&amp;Incentive Picklist'!$E$37:$E$130,0)))</f>
        <v/>
      </c>
      <c r="H21" s="79"/>
      <c r="I21" s="70"/>
      <c r="J21" s="70"/>
      <c r="K21" s="70"/>
      <c r="L21" s="70"/>
      <c r="M21" s="66" t="str">
        <f>IF(E21="", "", VLOOKUP(E21,'Measure&amp;Incentive Picklist'!$D$37:$G$130,4,FALSE))</f>
        <v/>
      </c>
      <c r="N21" s="65" t="str">
        <f t="shared" si="2"/>
        <v/>
      </c>
      <c r="O21" s="65" t="str">
        <f>IF(N21="","",VLOOKUP(N21,'Lighting Picklist'!A$2:B$63,2,FALSE))</f>
        <v/>
      </c>
      <c r="P21" s="65" t="str">
        <f t="shared" si="3"/>
        <v/>
      </c>
      <c r="Q21" s="69" t="str">
        <f t="shared" si="4"/>
        <v/>
      </c>
      <c r="R21" s="69"/>
      <c r="S21" s="65" t="str">
        <f t="shared" si="5"/>
        <v/>
      </c>
      <c r="T21" s="70" t="str">
        <f t="shared" si="6"/>
        <v/>
      </c>
      <c r="U21" s="69" t="str">
        <f t="shared" si="1"/>
        <v/>
      </c>
      <c r="V21" s="298"/>
      <c r="W21" s="298"/>
      <c r="X21" s="387"/>
      <c r="Y21" s="387"/>
      <c r="Z21" s="124" t="str">
        <f t="shared" si="16"/>
        <v/>
      </c>
      <c r="AA21" s="386" t="str">
        <f>IF(F21="","",IF(VLOOKUP($F21,'Measure&amp;Incentive Picklist'!$E:$J,5,FALSE)="kWh saved","Contact ConEd",VLOOKUP($F21,'Measure&amp;Incentive Picklist'!$E:$J,5,FALSE)*I21))</f>
        <v/>
      </c>
      <c r="AB21" s="85" t="str">
        <f>IF(Date&gt;44742,"",IF(F21="","",IF(VLOOKUP($F21,'Measure&amp;Incentive Picklist'!$E:$P,12,FALSE)="kWh saved","Contact ConEd",VLOOKUP($F21,'Measure&amp;Incentive Picklist'!$E:$P,12,FALSE)*I21)))</f>
        <v/>
      </c>
      <c r="AC21" s="85" t="str">
        <f t="shared" si="8"/>
        <v/>
      </c>
      <c r="AD21" s="123"/>
      <c r="AE21" s="65">
        <f t="shared" si="9"/>
        <v>0</v>
      </c>
      <c r="AF21" s="65">
        <f t="shared" si="10"/>
        <v>0</v>
      </c>
      <c r="AG21" s="65">
        <f t="shared" si="11"/>
        <v>0</v>
      </c>
      <c r="AH21" s="65">
        <f t="shared" si="12"/>
        <v>0</v>
      </c>
      <c r="AI21" s="188" t="str">
        <f t="shared" si="13"/>
        <v/>
      </c>
      <c r="AJ21" s="188">
        <f t="shared" si="14"/>
        <v>0</v>
      </c>
      <c r="AK21" s="12" t="s">
        <v>196</v>
      </c>
      <c r="AL21" s="184" t="s">
        <v>184</v>
      </c>
    </row>
    <row r="22" spans="1:38" x14ac:dyDescent="0.25">
      <c r="A22" s="66">
        <f t="shared" si="15"/>
        <v>15</v>
      </c>
      <c r="B22" s="69"/>
      <c r="C22" s="79"/>
      <c r="D22" s="112" t="str">
        <f>_xlfn.IFNA(VLOOKUP(C22,Table1[],3,FALSE),"")</f>
        <v/>
      </c>
      <c r="E22" s="69"/>
      <c r="F22" s="112" t="str">
        <f t="shared" si="0"/>
        <v/>
      </c>
      <c r="G22" s="88" t="str">
        <f>IF(E22="","",INDEX('Measure&amp;Incentive Picklist'!$F$37:$F$130,MATCH('One for One Replacements'!$F22,'Measure&amp;Incentive Picklist'!$E$37:$E$130,0)))</f>
        <v/>
      </c>
      <c r="H22" s="79"/>
      <c r="I22" s="70"/>
      <c r="J22" s="70"/>
      <c r="K22" s="70"/>
      <c r="L22" s="70"/>
      <c r="M22" s="66" t="str">
        <f>IF(E22="", "", VLOOKUP(E22,'Measure&amp;Incentive Picklist'!$D$37:$G$130,4,FALSE))</f>
        <v/>
      </c>
      <c r="N22" s="65" t="str">
        <f t="shared" si="2"/>
        <v/>
      </c>
      <c r="O22" s="65" t="str">
        <f>IF(N22="","",VLOOKUP(N22,'Lighting Picklist'!A$2:B$63,2,FALSE))</f>
        <v/>
      </c>
      <c r="P22" s="65" t="str">
        <f t="shared" si="3"/>
        <v/>
      </c>
      <c r="Q22" s="69" t="str">
        <f t="shared" si="4"/>
        <v/>
      </c>
      <c r="R22" s="69"/>
      <c r="S22" s="65" t="str">
        <f t="shared" si="5"/>
        <v/>
      </c>
      <c r="T22" s="70" t="str">
        <f t="shared" si="6"/>
        <v/>
      </c>
      <c r="U22" s="69" t="str">
        <f t="shared" si="1"/>
        <v/>
      </c>
      <c r="V22" s="298"/>
      <c r="W22" s="298"/>
      <c r="X22" s="387"/>
      <c r="Y22" s="387"/>
      <c r="Z22" s="124" t="str">
        <f t="shared" si="16"/>
        <v/>
      </c>
      <c r="AA22" s="386" t="str">
        <f>IF(F22="","",IF(VLOOKUP($F22,'Measure&amp;Incentive Picklist'!$E:$J,5,FALSE)="kWh saved","Contact ConEd",VLOOKUP($F22,'Measure&amp;Incentive Picklist'!$E:$J,5,FALSE)*I22))</f>
        <v/>
      </c>
      <c r="AB22" s="85" t="str">
        <f>IF(Date&gt;44742,"",IF(F22="","",IF(VLOOKUP($F22,'Measure&amp;Incentive Picklist'!$E:$P,12,FALSE)="kWh saved","Contact ConEd",VLOOKUP($F22,'Measure&amp;Incentive Picklist'!$E:$P,12,FALSE)*I22)))</f>
        <v/>
      </c>
      <c r="AC22" s="85" t="str">
        <f t="shared" si="8"/>
        <v/>
      </c>
      <c r="AD22" s="123"/>
      <c r="AE22" s="65">
        <f t="shared" si="9"/>
        <v>0</v>
      </c>
      <c r="AF22" s="65">
        <f t="shared" si="10"/>
        <v>0</v>
      </c>
      <c r="AG22" s="65">
        <f t="shared" si="11"/>
        <v>0</v>
      </c>
      <c r="AH22" s="65">
        <f t="shared" si="12"/>
        <v>0</v>
      </c>
      <c r="AI22" s="188" t="str">
        <f t="shared" si="13"/>
        <v/>
      </c>
      <c r="AJ22" s="188">
        <f t="shared" si="14"/>
        <v>0</v>
      </c>
      <c r="AK22" s="12" t="s">
        <v>197</v>
      </c>
      <c r="AL22" s="15" t="s">
        <v>198</v>
      </c>
    </row>
    <row r="23" spans="1:38" x14ac:dyDescent="0.25">
      <c r="A23" s="66">
        <f t="shared" si="15"/>
        <v>16</v>
      </c>
      <c r="B23" s="69"/>
      <c r="C23" s="79"/>
      <c r="D23" s="112" t="str">
        <f>_xlfn.IFNA(VLOOKUP(C23,Table1[],3,FALSE),"")</f>
        <v/>
      </c>
      <c r="E23" s="69"/>
      <c r="F23" s="112" t="str">
        <f t="shared" si="0"/>
        <v/>
      </c>
      <c r="G23" s="88" t="str">
        <f>IF(E23="","",INDEX('Measure&amp;Incentive Picklist'!$F$37:$F$130,MATCH('One for One Replacements'!$F23,'Measure&amp;Incentive Picklist'!$E$37:$E$130,0)))</f>
        <v/>
      </c>
      <c r="H23" s="79"/>
      <c r="I23" s="70"/>
      <c r="J23" s="70"/>
      <c r="K23" s="70"/>
      <c r="L23" s="70"/>
      <c r="M23" s="66" t="str">
        <f>IF(E23="", "", VLOOKUP(E23,'Measure&amp;Incentive Picklist'!$D$37:$G$130,4,FALSE))</f>
        <v/>
      </c>
      <c r="N23" s="65" t="str">
        <f t="shared" si="2"/>
        <v/>
      </c>
      <c r="O23" s="65" t="str">
        <f>IF(N23="","",VLOOKUP(N23,'Lighting Picklist'!A$2:B$63,2,FALSE))</f>
        <v/>
      </c>
      <c r="P23" s="65" t="str">
        <f t="shared" si="3"/>
        <v/>
      </c>
      <c r="Q23" s="69" t="str">
        <f t="shared" si="4"/>
        <v/>
      </c>
      <c r="R23" s="69"/>
      <c r="S23" s="65" t="str">
        <f t="shared" si="5"/>
        <v/>
      </c>
      <c r="T23" s="70" t="str">
        <f t="shared" si="6"/>
        <v/>
      </c>
      <c r="U23" s="69" t="str">
        <f t="shared" si="1"/>
        <v/>
      </c>
      <c r="V23" s="298"/>
      <c r="W23" s="298"/>
      <c r="X23" s="387"/>
      <c r="Y23" s="387"/>
      <c r="Z23" s="124" t="str">
        <f t="shared" si="16"/>
        <v/>
      </c>
      <c r="AA23" s="386" t="str">
        <f>IF(F23="","",IF(VLOOKUP($F23,'Measure&amp;Incentive Picklist'!$E:$J,5,FALSE)="kWh saved","Contact ConEd",VLOOKUP($F23,'Measure&amp;Incentive Picklist'!$E:$J,5,FALSE)*I23))</f>
        <v/>
      </c>
      <c r="AB23" s="85" t="str">
        <f>IF(Date&gt;44742,"",IF(F23="","",IF(VLOOKUP($F23,'Measure&amp;Incentive Picklist'!$E:$P,12,FALSE)="kWh saved","Contact ConEd",VLOOKUP($F23,'Measure&amp;Incentive Picklist'!$E:$P,12,FALSE)*I23)))</f>
        <v/>
      </c>
      <c r="AC23" s="85" t="str">
        <f t="shared" si="8"/>
        <v/>
      </c>
      <c r="AD23" s="123"/>
      <c r="AE23" s="65">
        <f t="shared" si="9"/>
        <v>0</v>
      </c>
      <c r="AF23" s="65">
        <f t="shared" si="10"/>
        <v>0</v>
      </c>
      <c r="AG23" s="65">
        <f t="shared" si="11"/>
        <v>0</v>
      </c>
      <c r="AH23" s="65">
        <f t="shared" si="12"/>
        <v>0</v>
      </c>
      <c r="AI23" s="188" t="str">
        <f t="shared" si="13"/>
        <v/>
      </c>
      <c r="AJ23" s="188">
        <f t="shared" si="14"/>
        <v>0</v>
      </c>
      <c r="AK23" s="12" t="s">
        <v>199</v>
      </c>
      <c r="AL23" s="15" t="s">
        <v>184</v>
      </c>
    </row>
    <row r="24" spans="1:38" x14ac:dyDescent="0.25">
      <c r="A24" s="66">
        <f t="shared" si="15"/>
        <v>17</v>
      </c>
      <c r="B24" s="69"/>
      <c r="C24" s="79"/>
      <c r="D24" s="112" t="str">
        <f>_xlfn.IFNA(VLOOKUP(C24,Table1[],3,FALSE),"")</f>
        <v/>
      </c>
      <c r="E24" s="69"/>
      <c r="F24" s="112" t="str">
        <f t="shared" si="0"/>
        <v/>
      </c>
      <c r="G24" s="88" t="str">
        <f>IF(E24="","",INDEX('Measure&amp;Incentive Picklist'!$F$37:$F$130,MATCH('One for One Replacements'!$F24,'Measure&amp;Incentive Picklist'!$E$37:$E$130,0)))</f>
        <v/>
      </c>
      <c r="H24" s="79"/>
      <c r="I24" s="70"/>
      <c r="J24" s="70"/>
      <c r="K24" s="70"/>
      <c r="L24" s="70"/>
      <c r="M24" s="66" t="str">
        <f>IF(E24="", "", VLOOKUP(E24,'Measure&amp;Incentive Picklist'!$D$37:$G$130,4,FALSE))</f>
        <v/>
      </c>
      <c r="N24" s="65" t="str">
        <f t="shared" si="2"/>
        <v/>
      </c>
      <c r="O24" s="65" t="str">
        <f>IF(N24="","",VLOOKUP(N24,'Lighting Picklist'!A$2:B$63,2,FALSE))</f>
        <v/>
      </c>
      <c r="P24" s="65" t="str">
        <f t="shared" si="3"/>
        <v/>
      </c>
      <c r="Q24" s="69" t="str">
        <f t="shared" si="4"/>
        <v/>
      </c>
      <c r="R24" s="69"/>
      <c r="S24" s="65" t="str">
        <f t="shared" si="5"/>
        <v/>
      </c>
      <c r="T24" s="70" t="str">
        <f t="shared" si="6"/>
        <v/>
      </c>
      <c r="U24" s="69" t="str">
        <f t="shared" si="1"/>
        <v/>
      </c>
      <c r="V24" s="298"/>
      <c r="W24" s="298"/>
      <c r="X24" s="387"/>
      <c r="Y24" s="387"/>
      <c r="Z24" s="124" t="str">
        <f t="shared" si="16"/>
        <v/>
      </c>
      <c r="AA24" s="386" t="str">
        <f>IF(F24="","",IF(VLOOKUP($F24,'Measure&amp;Incentive Picklist'!$E:$J,5,FALSE)="kWh saved","Contact ConEd",VLOOKUP($F24,'Measure&amp;Incentive Picklist'!$E:$J,5,FALSE)*I24))</f>
        <v/>
      </c>
      <c r="AB24" s="85" t="str">
        <f>IF(Date&gt;44742,"",IF(F24="","",IF(VLOOKUP($F24,'Measure&amp;Incentive Picklist'!$E:$P,12,FALSE)="kWh saved","Contact ConEd",VLOOKUP($F24,'Measure&amp;Incentive Picklist'!$E:$P,12,FALSE)*I24)))</f>
        <v/>
      </c>
      <c r="AC24" s="85" t="str">
        <f t="shared" si="8"/>
        <v/>
      </c>
      <c r="AD24" s="123"/>
      <c r="AE24" s="65">
        <f t="shared" si="9"/>
        <v>0</v>
      </c>
      <c r="AF24" s="65">
        <f t="shared" si="10"/>
        <v>0</v>
      </c>
      <c r="AG24" s="65">
        <f t="shared" si="11"/>
        <v>0</v>
      </c>
      <c r="AH24" s="65">
        <f t="shared" si="12"/>
        <v>0</v>
      </c>
      <c r="AI24" s="188" t="str">
        <f t="shared" si="13"/>
        <v/>
      </c>
      <c r="AJ24" s="188">
        <f t="shared" si="14"/>
        <v>0</v>
      </c>
      <c r="AK24" s="12" t="s">
        <v>200</v>
      </c>
    </row>
    <row r="25" spans="1:38" x14ac:dyDescent="0.25">
      <c r="A25" s="66">
        <f t="shared" si="15"/>
        <v>18</v>
      </c>
      <c r="B25" s="69"/>
      <c r="C25" s="79"/>
      <c r="D25" s="112" t="str">
        <f>_xlfn.IFNA(VLOOKUP(C25,Table1[],3,FALSE),"")</f>
        <v/>
      </c>
      <c r="E25" s="69"/>
      <c r="F25" s="112" t="str">
        <f t="shared" si="0"/>
        <v/>
      </c>
      <c r="G25" s="88" t="str">
        <f>IF(E25="","",INDEX('Measure&amp;Incentive Picklist'!$F$37:$F$130,MATCH('One for One Replacements'!$F25,'Measure&amp;Incentive Picklist'!$E$37:$E$130,0)))</f>
        <v/>
      </c>
      <c r="H25" s="79"/>
      <c r="I25" s="70"/>
      <c r="J25" s="70"/>
      <c r="K25" s="70"/>
      <c r="L25" s="70"/>
      <c r="M25" s="66" t="str">
        <f>IF(E25="", "", VLOOKUP(E25,'Measure&amp;Incentive Picklist'!$D$37:$G$130,4,FALSE))</f>
        <v/>
      </c>
      <c r="N25" s="65" t="str">
        <f t="shared" si="2"/>
        <v/>
      </c>
      <c r="O25" s="65" t="str">
        <f>IF(N25="","",VLOOKUP(N25,'Lighting Picklist'!A$2:B$63,2,FALSE))</f>
        <v/>
      </c>
      <c r="P25" s="65" t="str">
        <f t="shared" si="3"/>
        <v/>
      </c>
      <c r="Q25" s="69" t="str">
        <f t="shared" si="4"/>
        <v/>
      </c>
      <c r="R25" s="69"/>
      <c r="S25" s="65" t="str">
        <f t="shared" si="5"/>
        <v/>
      </c>
      <c r="T25" s="70" t="str">
        <f t="shared" si="6"/>
        <v/>
      </c>
      <c r="U25" s="69" t="str">
        <f t="shared" si="1"/>
        <v/>
      </c>
      <c r="V25" s="298"/>
      <c r="W25" s="298"/>
      <c r="X25" s="387"/>
      <c r="Y25" s="387"/>
      <c r="Z25" s="124" t="str">
        <f t="shared" si="16"/>
        <v/>
      </c>
      <c r="AA25" s="386" t="str">
        <f>IF(F25="","",IF(VLOOKUP($F25,'Measure&amp;Incentive Picklist'!$E:$J,5,FALSE)="kWh saved","Contact ConEd",VLOOKUP($F25,'Measure&amp;Incentive Picklist'!$E:$J,5,FALSE)*I25))</f>
        <v/>
      </c>
      <c r="AB25" s="85" t="str">
        <f>IF(Date&gt;44742,"",IF(F25="","",IF(VLOOKUP($F25,'Measure&amp;Incentive Picklist'!$E:$P,12,FALSE)="kWh saved","Contact ConEd",VLOOKUP($F25,'Measure&amp;Incentive Picklist'!$E:$P,12,FALSE)*I25)))</f>
        <v/>
      </c>
      <c r="AC25" s="85" t="str">
        <f t="shared" si="8"/>
        <v/>
      </c>
      <c r="AD25" s="123"/>
      <c r="AE25" s="65">
        <f t="shared" si="9"/>
        <v>0</v>
      </c>
      <c r="AF25" s="65">
        <f t="shared" si="10"/>
        <v>0</v>
      </c>
      <c r="AG25" s="65">
        <f t="shared" si="11"/>
        <v>0</v>
      </c>
      <c r="AH25" s="65">
        <f t="shared" si="12"/>
        <v>0</v>
      </c>
      <c r="AI25" s="188" t="str">
        <f t="shared" si="13"/>
        <v/>
      </c>
      <c r="AJ25" s="188">
        <f t="shared" si="14"/>
        <v>0</v>
      </c>
      <c r="AK25" s="12" t="s">
        <v>201</v>
      </c>
    </row>
    <row r="26" spans="1:38" x14ac:dyDescent="0.25">
      <c r="A26" s="66">
        <f t="shared" si="15"/>
        <v>19</v>
      </c>
      <c r="B26" s="69"/>
      <c r="C26" s="79"/>
      <c r="D26" s="112" t="str">
        <f>_xlfn.IFNA(VLOOKUP(C26,Table1[],3,FALSE),"")</f>
        <v/>
      </c>
      <c r="E26" s="69"/>
      <c r="F26" s="112" t="str">
        <f t="shared" si="0"/>
        <v/>
      </c>
      <c r="G26" s="88" t="str">
        <f>IF(E26="","",INDEX('Measure&amp;Incentive Picklist'!$F$37:$F$130,MATCH('One for One Replacements'!$F26,'Measure&amp;Incentive Picklist'!$E$37:$E$130,0)))</f>
        <v/>
      </c>
      <c r="H26" s="79"/>
      <c r="I26" s="70"/>
      <c r="J26" s="70"/>
      <c r="K26" s="70"/>
      <c r="L26" s="70"/>
      <c r="M26" s="66" t="str">
        <f>IF(E26="", "", VLOOKUP(E26,'Measure&amp;Incentive Picklist'!$D$37:$G$130,4,FALSE))</f>
        <v/>
      </c>
      <c r="N26" s="65" t="str">
        <f t="shared" si="2"/>
        <v/>
      </c>
      <c r="O26" s="65" t="str">
        <f>IF(N26="","",VLOOKUP(N26,'Lighting Picklist'!A$2:B$63,2,FALSE))</f>
        <v/>
      </c>
      <c r="P26" s="65" t="str">
        <f t="shared" si="3"/>
        <v/>
      </c>
      <c r="Q26" s="69" t="str">
        <f t="shared" si="4"/>
        <v/>
      </c>
      <c r="R26" s="69"/>
      <c r="S26" s="65" t="str">
        <f t="shared" si="5"/>
        <v/>
      </c>
      <c r="T26" s="70" t="str">
        <f t="shared" si="6"/>
        <v/>
      </c>
      <c r="U26" s="69" t="str">
        <f t="shared" si="1"/>
        <v/>
      </c>
      <c r="V26" s="298"/>
      <c r="W26" s="298"/>
      <c r="X26" s="387"/>
      <c r="Y26" s="387"/>
      <c r="Z26" s="124" t="str">
        <f t="shared" si="16"/>
        <v/>
      </c>
      <c r="AA26" s="386" t="str">
        <f>IF(F26="","",IF(VLOOKUP($F26,'Measure&amp;Incentive Picklist'!$E:$J,5,FALSE)="kWh saved","Contact ConEd",VLOOKUP($F26,'Measure&amp;Incentive Picklist'!$E:$J,5,FALSE)*I26))</f>
        <v/>
      </c>
      <c r="AB26" s="85" t="str">
        <f>IF(Date&gt;44742,"",IF(F26="","",IF(VLOOKUP($F26,'Measure&amp;Incentive Picklist'!$E:$P,12,FALSE)="kWh saved","Contact ConEd",VLOOKUP($F26,'Measure&amp;Incentive Picklist'!$E:$P,12,FALSE)*I26)))</f>
        <v/>
      </c>
      <c r="AC26" s="85" t="str">
        <f t="shared" si="8"/>
        <v/>
      </c>
      <c r="AD26" s="123"/>
      <c r="AE26" s="65">
        <f t="shared" si="9"/>
        <v>0</v>
      </c>
      <c r="AF26" s="65">
        <f t="shared" si="10"/>
        <v>0</v>
      </c>
      <c r="AG26" s="65">
        <f t="shared" si="11"/>
        <v>0</v>
      </c>
      <c r="AH26" s="65">
        <f t="shared" si="12"/>
        <v>0</v>
      </c>
      <c r="AI26" s="188" t="str">
        <f t="shared" si="13"/>
        <v/>
      </c>
      <c r="AJ26" s="188">
        <f t="shared" si="14"/>
        <v>0</v>
      </c>
      <c r="AK26" s="12" t="s">
        <v>202</v>
      </c>
      <c r="AL26" s="188"/>
    </row>
    <row r="27" spans="1:38" x14ac:dyDescent="0.25">
      <c r="A27" s="66">
        <f t="shared" si="15"/>
        <v>20</v>
      </c>
      <c r="B27" s="69"/>
      <c r="C27" s="79"/>
      <c r="D27" s="112" t="str">
        <f>_xlfn.IFNA(VLOOKUP(C27,Table1[],3,FALSE),"")</f>
        <v/>
      </c>
      <c r="E27" s="69"/>
      <c r="F27" s="112" t="str">
        <f t="shared" si="0"/>
        <v/>
      </c>
      <c r="G27" s="88" t="str">
        <f>IF(E27="","",INDEX('Measure&amp;Incentive Picklist'!$F$37:$F$130,MATCH('One for One Replacements'!$F27,'Measure&amp;Incentive Picklist'!$E$37:$E$130,0)))</f>
        <v/>
      </c>
      <c r="H27" s="79"/>
      <c r="I27" s="70"/>
      <c r="J27" s="70"/>
      <c r="K27" s="70"/>
      <c r="L27" s="70"/>
      <c r="M27" s="66" t="str">
        <f>IF(E27="", "", VLOOKUP(E27,'Measure&amp;Incentive Picklist'!$D$37:$G$130,4,FALSE))</f>
        <v/>
      </c>
      <c r="N27" s="65" t="str">
        <f t="shared" si="2"/>
        <v/>
      </c>
      <c r="O27" s="65" t="str">
        <f>IF(N27="","",VLOOKUP(N27,'Lighting Picklist'!A$2:B$63,2,FALSE))</f>
        <v/>
      </c>
      <c r="P27" s="65" t="str">
        <f t="shared" si="3"/>
        <v/>
      </c>
      <c r="Q27" s="69" t="str">
        <f t="shared" si="4"/>
        <v/>
      </c>
      <c r="R27" s="69"/>
      <c r="S27" s="65" t="str">
        <f t="shared" si="5"/>
        <v/>
      </c>
      <c r="T27" s="70" t="str">
        <f t="shared" si="6"/>
        <v/>
      </c>
      <c r="U27" s="69" t="str">
        <f t="shared" si="1"/>
        <v/>
      </c>
      <c r="V27" s="298"/>
      <c r="W27" s="298"/>
      <c r="X27" s="387"/>
      <c r="Y27" s="387"/>
      <c r="Z27" s="124" t="str">
        <f t="shared" si="16"/>
        <v/>
      </c>
      <c r="AA27" s="386" t="str">
        <f>IF(F27="","",IF(VLOOKUP($F27,'Measure&amp;Incentive Picklist'!$E:$J,5,FALSE)="kWh saved","Contact ConEd",VLOOKUP($F27,'Measure&amp;Incentive Picklist'!$E:$J,5,FALSE)*I27))</f>
        <v/>
      </c>
      <c r="AB27" s="85" t="str">
        <f>IF(Date&gt;44742,"",IF(F27="","",IF(VLOOKUP($F27,'Measure&amp;Incentive Picklist'!$E:$P,12,FALSE)="kWh saved","Contact ConEd",VLOOKUP($F27,'Measure&amp;Incentive Picklist'!$E:$P,12,FALSE)*I27)))</f>
        <v/>
      </c>
      <c r="AC27" s="85" t="str">
        <f t="shared" si="8"/>
        <v/>
      </c>
      <c r="AD27" s="123"/>
      <c r="AE27" s="65">
        <f t="shared" si="9"/>
        <v>0</v>
      </c>
      <c r="AF27" s="65">
        <f t="shared" si="10"/>
        <v>0</v>
      </c>
      <c r="AG27" s="65">
        <f t="shared" si="11"/>
        <v>0</v>
      </c>
      <c r="AH27" s="65">
        <f t="shared" si="12"/>
        <v>0</v>
      </c>
      <c r="AI27" s="188" t="str">
        <f t="shared" si="13"/>
        <v/>
      </c>
      <c r="AJ27" s="188">
        <f t="shared" si="14"/>
        <v>0</v>
      </c>
      <c r="AK27" s="12" t="s">
        <v>203</v>
      </c>
      <c r="AL27" s="188"/>
    </row>
    <row r="28" spans="1:38" x14ac:dyDescent="0.25">
      <c r="A28" s="66">
        <f t="shared" si="15"/>
        <v>21</v>
      </c>
      <c r="B28" s="69"/>
      <c r="C28" s="79"/>
      <c r="D28" s="112" t="str">
        <f>_xlfn.IFNA(VLOOKUP(C28,Table1[],3,FALSE),"")</f>
        <v/>
      </c>
      <c r="E28" s="69"/>
      <c r="F28" s="112" t="str">
        <f t="shared" si="0"/>
        <v/>
      </c>
      <c r="G28" s="88" t="str">
        <f>IF(E28="","",INDEX('Measure&amp;Incentive Picklist'!$F$37:$F$130,MATCH('One for One Replacements'!$F28,'Measure&amp;Incentive Picklist'!$E$37:$E$130,0)))</f>
        <v/>
      </c>
      <c r="H28" s="79"/>
      <c r="I28" s="70"/>
      <c r="J28" s="70"/>
      <c r="K28" s="70"/>
      <c r="L28" s="70"/>
      <c r="M28" s="66" t="str">
        <f>IF(E28="", "", VLOOKUP(E28,'Measure&amp;Incentive Picklist'!$D$37:$G$130,4,FALSE))</f>
        <v/>
      </c>
      <c r="N28" s="65" t="str">
        <f t="shared" si="2"/>
        <v/>
      </c>
      <c r="O28" s="65" t="str">
        <f>IF(N28="","",VLOOKUP(N28,'Lighting Picklist'!A$2:B$63,2,FALSE))</f>
        <v/>
      </c>
      <c r="P28" s="65" t="str">
        <f t="shared" si="3"/>
        <v/>
      </c>
      <c r="Q28" s="69" t="str">
        <f t="shared" si="4"/>
        <v/>
      </c>
      <c r="R28" s="69"/>
      <c r="S28" s="65" t="str">
        <f t="shared" si="5"/>
        <v/>
      </c>
      <c r="T28" s="70" t="str">
        <f t="shared" si="6"/>
        <v/>
      </c>
      <c r="U28" s="69" t="str">
        <f t="shared" si="1"/>
        <v/>
      </c>
      <c r="V28" s="298"/>
      <c r="W28" s="298"/>
      <c r="X28" s="387"/>
      <c r="Y28" s="387"/>
      <c r="Z28" s="124" t="str">
        <f t="shared" si="16"/>
        <v/>
      </c>
      <c r="AA28" s="386" t="str">
        <f>IF(F28="","",IF(VLOOKUP($F28,'Measure&amp;Incentive Picklist'!$E:$J,5,FALSE)="kWh saved","Contact ConEd",VLOOKUP($F28,'Measure&amp;Incentive Picklist'!$E:$J,5,FALSE)*I28))</f>
        <v/>
      </c>
      <c r="AB28" s="85" t="str">
        <f>IF(Date&gt;44742,"",IF(F28="","",IF(VLOOKUP($F28,'Measure&amp;Incentive Picklist'!$E:$P,12,FALSE)="kWh saved","Contact ConEd",VLOOKUP($F28,'Measure&amp;Incentive Picklist'!$E:$P,12,FALSE)*I28)))</f>
        <v/>
      </c>
      <c r="AC28" s="85" t="str">
        <f t="shared" si="8"/>
        <v/>
      </c>
      <c r="AD28" s="123"/>
      <c r="AE28" s="65">
        <f t="shared" si="9"/>
        <v>0</v>
      </c>
      <c r="AF28" s="65">
        <f t="shared" si="10"/>
        <v>0</v>
      </c>
      <c r="AG28" s="65">
        <f t="shared" si="11"/>
        <v>0</v>
      </c>
      <c r="AH28" s="65">
        <f t="shared" si="12"/>
        <v>0</v>
      </c>
      <c r="AI28" s="188" t="str">
        <f t="shared" si="13"/>
        <v/>
      </c>
      <c r="AJ28" s="188">
        <f t="shared" si="14"/>
        <v>0</v>
      </c>
      <c r="AK28" s="12" t="s">
        <v>204</v>
      </c>
    </row>
    <row r="29" spans="1:38" x14ac:dyDescent="0.25">
      <c r="A29" s="66">
        <f t="shared" si="15"/>
        <v>22</v>
      </c>
      <c r="B29" s="69"/>
      <c r="C29" s="79"/>
      <c r="D29" s="112" t="str">
        <f>_xlfn.IFNA(VLOOKUP(C29,Table1[],3,FALSE),"")</f>
        <v/>
      </c>
      <c r="E29" s="69"/>
      <c r="F29" s="112" t="str">
        <f t="shared" si="0"/>
        <v/>
      </c>
      <c r="G29" s="88" t="str">
        <f>IF(E29="","",INDEX('Measure&amp;Incentive Picklist'!$F$37:$F$130,MATCH('One for One Replacements'!$F29,'Measure&amp;Incentive Picklist'!$E$37:$E$130,0)))</f>
        <v/>
      </c>
      <c r="H29" s="79"/>
      <c r="I29" s="70"/>
      <c r="J29" s="70"/>
      <c r="K29" s="70"/>
      <c r="L29" s="70"/>
      <c r="M29" s="66" t="str">
        <f>IF(E29="", "", VLOOKUP(E29,'Measure&amp;Incentive Picklist'!$D$37:$G$130,4,FALSE))</f>
        <v/>
      </c>
      <c r="N29" s="65" t="str">
        <f t="shared" si="2"/>
        <v/>
      </c>
      <c r="O29" s="65" t="str">
        <f>IF(N29="","",VLOOKUP(N29,'Lighting Picklist'!A$2:B$63,2,FALSE))</f>
        <v/>
      </c>
      <c r="P29" s="65" t="str">
        <f t="shared" si="3"/>
        <v/>
      </c>
      <c r="Q29" s="69" t="str">
        <f t="shared" si="4"/>
        <v/>
      </c>
      <c r="R29" s="69"/>
      <c r="S29" s="65" t="str">
        <f t="shared" si="5"/>
        <v/>
      </c>
      <c r="T29" s="70" t="str">
        <f t="shared" si="6"/>
        <v/>
      </c>
      <c r="U29" s="69" t="str">
        <f t="shared" si="1"/>
        <v/>
      </c>
      <c r="V29" s="298"/>
      <c r="W29" s="298"/>
      <c r="X29" s="387"/>
      <c r="Y29" s="387"/>
      <c r="Z29" s="124" t="str">
        <f t="shared" si="16"/>
        <v/>
      </c>
      <c r="AA29" s="386" t="str">
        <f>IF(F29="","",IF(VLOOKUP($F29,'Measure&amp;Incentive Picklist'!$E:$J,5,FALSE)="kWh saved","Contact ConEd",VLOOKUP($F29,'Measure&amp;Incentive Picklist'!$E:$J,5,FALSE)*I29))</f>
        <v/>
      </c>
      <c r="AB29" s="85" t="str">
        <f>IF(Date&gt;44742,"",IF(F29="","",IF(VLOOKUP($F29,'Measure&amp;Incentive Picklist'!$E:$P,12,FALSE)="kWh saved","Contact ConEd",VLOOKUP($F29,'Measure&amp;Incentive Picklist'!$E:$P,12,FALSE)*I29)))</f>
        <v/>
      </c>
      <c r="AC29" s="85" t="str">
        <f t="shared" si="8"/>
        <v/>
      </c>
      <c r="AD29" s="123"/>
      <c r="AE29" s="65">
        <f t="shared" si="9"/>
        <v>0</v>
      </c>
      <c r="AF29" s="65">
        <f t="shared" si="10"/>
        <v>0</v>
      </c>
      <c r="AG29" s="65">
        <f t="shared" si="11"/>
        <v>0</v>
      </c>
      <c r="AH29" s="65">
        <f t="shared" si="12"/>
        <v>0</v>
      </c>
      <c r="AI29" s="188" t="str">
        <f t="shared" si="13"/>
        <v/>
      </c>
      <c r="AJ29" s="188">
        <f t="shared" si="14"/>
        <v>0</v>
      </c>
      <c r="AK29" s="12" t="s">
        <v>205</v>
      </c>
    </row>
    <row r="30" spans="1:38" x14ac:dyDescent="0.25">
      <c r="A30" s="66">
        <f t="shared" si="15"/>
        <v>23</v>
      </c>
      <c r="B30" s="69"/>
      <c r="C30" s="79"/>
      <c r="D30" s="112" t="str">
        <f>_xlfn.IFNA(VLOOKUP(C30,Table1[],3,FALSE),"")</f>
        <v/>
      </c>
      <c r="E30" s="69"/>
      <c r="F30" s="112" t="str">
        <f t="shared" si="0"/>
        <v/>
      </c>
      <c r="G30" s="88" t="str">
        <f>IF(E30="","",INDEX('Measure&amp;Incentive Picklist'!$F$37:$F$130,MATCH('One for One Replacements'!$F30,'Measure&amp;Incentive Picklist'!$E$37:$E$130,0)))</f>
        <v/>
      </c>
      <c r="H30" s="79"/>
      <c r="I30" s="70"/>
      <c r="J30" s="70"/>
      <c r="K30" s="70"/>
      <c r="L30" s="70"/>
      <c r="M30" s="66" t="str">
        <f>IF(E30="", "", VLOOKUP(E30,'Measure&amp;Incentive Picklist'!$D$37:$G$130,4,FALSE))</f>
        <v/>
      </c>
      <c r="N30" s="65" t="str">
        <f t="shared" si="2"/>
        <v/>
      </c>
      <c r="O30" s="65" t="str">
        <f>IF(N30="","",VLOOKUP(N30,'Lighting Picklist'!A$2:B$63,2,FALSE))</f>
        <v/>
      </c>
      <c r="P30" s="65" t="str">
        <f t="shared" si="3"/>
        <v/>
      </c>
      <c r="Q30" s="69" t="str">
        <f t="shared" si="4"/>
        <v/>
      </c>
      <c r="R30" s="69"/>
      <c r="S30" s="65" t="str">
        <f t="shared" si="5"/>
        <v/>
      </c>
      <c r="T30" s="70" t="str">
        <f t="shared" si="6"/>
        <v/>
      </c>
      <c r="U30" s="69" t="str">
        <f t="shared" si="1"/>
        <v/>
      </c>
      <c r="V30" s="298"/>
      <c r="W30" s="298"/>
      <c r="X30" s="387"/>
      <c r="Y30" s="387"/>
      <c r="Z30" s="124" t="str">
        <f t="shared" si="16"/>
        <v/>
      </c>
      <c r="AA30" s="386" t="str">
        <f>IF(F30="","",IF(VLOOKUP($F30,'Measure&amp;Incentive Picklist'!$E:$J,5,FALSE)="kWh saved","Contact ConEd",VLOOKUP($F30,'Measure&amp;Incentive Picklist'!$E:$J,5,FALSE)*I30))</f>
        <v/>
      </c>
      <c r="AB30" s="85" t="str">
        <f>IF(Date&gt;44742,"",IF(F30="","",IF(VLOOKUP($F30,'Measure&amp;Incentive Picklist'!$E:$P,12,FALSE)="kWh saved","Contact ConEd",VLOOKUP($F30,'Measure&amp;Incentive Picklist'!$E:$P,12,FALSE)*I30)))</f>
        <v/>
      </c>
      <c r="AC30" s="85" t="str">
        <f t="shared" si="8"/>
        <v/>
      </c>
      <c r="AD30" s="123"/>
      <c r="AE30" s="65">
        <f t="shared" si="9"/>
        <v>0</v>
      </c>
      <c r="AF30" s="65">
        <f t="shared" si="10"/>
        <v>0</v>
      </c>
      <c r="AG30" s="65">
        <f t="shared" si="11"/>
        <v>0</v>
      </c>
      <c r="AH30" s="65">
        <f t="shared" si="12"/>
        <v>0</v>
      </c>
      <c r="AI30" s="188" t="str">
        <f t="shared" si="13"/>
        <v/>
      </c>
      <c r="AJ30" s="188">
        <f t="shared" si="14"/>
        <v>0</v>
      </c>
      <c r="AK30" s="12" t="s">
        <v>206</v>
      </c>
    </row>
    <row r="31" spans="1:38" x14ac:dyDescent="0.25">
      <c r="A31" s="66">
        <f t="shared" si="15"/>
        <v>24</v>
      </c>
      <c r="B31" s="69"/>
      <c r="C31" s="79"/>
      <c r="D31" s="112" t="str">
        <f>_xlfn.IFNA(VLOOKUP(C31,Table1[],3,FALSE),"")</f>
        <v/>
      </c>
      <c r="E31" s="69"/>
      <c r="F31" s="112" t="str">
        <f t="shared" si="0"/>
        <v/>
      </c>
      <c r="G31" s="88" t="str">
        <f>IF(E31="","",INDEX('Measure&amp;Incentive Picklist'!$F$37:$F$130,MATCH('One for One Replacements'!$F31,'Measure&amp;Incentive Picklist'!$E$37:$E$130,0)))</f>
        <v/>
      </c>
      <c r="H31" s="79"/>
      <c r="I31" s="70"/>
      <c r="J31" s="70"/>
      <c r="K31" s="70"/>
      <c r="L31" s="70"/>
      <c r="M31" s="66" t="str">
        <f>IF(E31="", "", VLOOKUP(E31,'Measure&amp;Incentive Picklist'!$D$37:$G$130,4,FALSE))</f>
        <v/>
      </c>
      <c r="N31" s="65" t="str">
        <f t="shared" si="2"/>
        <v/>
      </c>
      <c r="O31" s="65" t="str">
        <f>IF(N31="","",VLOOKUP(N31,'Lighting Picklist'!A$2:B$63,2,FALSE))</f>
        <v/>
      </c>
      <c r="P31" s="65" t="str">
        <f t="shared" si="3"/>
        <v/>
      </c>
      <c r="Q31" s="69" t="str">
        <f t="shared" si="4"/>
        <v/>
      </c>
      <c r="R31" s="69"/>
      <c r="S31" s="65" t="str">
        <f t="shared" si="5"/>
        <v/>
      </c>
      <c r="T31" s="70" t="str">
        <f t="shared" si="6"/>
        <v/>
      </c>
      <c r="U31" s="69" t="str">
        <f t="shared" si="1"/>
        <v/>
      </c>
      <c r="V31" s="298"/>
      <c r="W31" s="298"/>
      <c r="X31" s="387"/>
      <c r="Y31" s="387"/>
      <c r="Z31" s="124" t="str">
        <f t="shared" si="16"/>
        <v/>
      </c>
      <c r="AA31" s="386" t="str">
        <f>IF(F31="","",IF(VLOOKUP($F31,'Measure&amp;Incentive Picklist'!$E:$J,5,FALSE)="kWh saved","Contact ConEd",VLOOKUP($F31,'Measure&amp;Incentive Picklist'!$E:$J,5,FALSE)*I31))</f>
        <v/>
      </c>
      <c r="AB31" s="85" t="str">
        <f>IF(Date&gt;44742,"",IF(F31="","",IF(VLOOKUP($F31,'Measure&amp;Incentive Picklist'!$E:$P,12,FALSE)="kWh saved","Contact ConEd",VLOOKUP($F31,'Measure&amp;Incentive Picklist'!$E:$P,12,FALSE)*I31)))</f>
        <v/>
      </c>
      <c r="AC31" s="85" t="str">
        <f t="shared" si="8"/>
        <v/>
      </c>
      <c r="AD31" s="123"/>
      <c r="AE31" s="65">
        <f t="shared" si="9"/>
        <v>0</v>
      </c>
      <c r="AF31" s="65">
        <f t="shared" si="10"/>
        <v>0</v>
      </c>
      <c r="AG31" s="65">
        <f t="shared" si="11"/>
        <v>0</v>
      </c>
      <c r="AH31" s="65">
        <f t="shared" si="12"/>
        <v>0</v>
      </c>
      <c r="AI31" s="188" t="str">
        <f t="shared" si="13"/>
        <v/>
      </c>
      <c r="AJ31" s="188">
        <f t="shared" si="14"/>
        <v>0</v>
      </c>
      <c r="AK31" s="12" t="s">
        <v>207</v>
      </c>
    </row>
    <row r="32" spans="1:38" x14ac:dyDescent="0.25">
      <c r="A32" s="66">
        <f t="shared" si="15"/>
        <v>25</v>
      </c>
      <c r="B32" s="69"/>
      <c r="C32" s="79"/>
      <c r="D32" s="112" t="str">
        <f>_xlfn.IFNA(VLOOKUP(C32,Table1[],3,FALSE),"")</f>
        <v/>
      </c>
      <c r="E32" s="69"/>
      <c r="F32" s="112" t="str">
        <f t="shared" si="0"/>
        <v/>
      </c>
      <c r="G32" s="88" t="str">
        <f>IF(E32="","",INDEX('Measure&amp;Incentive Picklist'!$F$37:$F$130,MATCH('One for One Replacements'!$F32,'Measure&amp;Incentive Picklist'!$E$37:$E$130,0)))</f>
        <v/>
      </c>
      <c r="H32" s="79"/>
      <c r="I32" s="70"/>
      <c r="J32" s="70"/>
      <c r="K32" s="70"/>
      <c r="L32" s="70"/>
      <c r="M32" s="66" t="str">
        <f>IF(E32="", "", VLOOKUP(E32,'Measure&amp;Incentive Picklist'!$D$37:$G$130,4,FALSE))</f>
        <v/>
      </c>
      <c r="N32" s="65" t="str">
        <f t="shared" si="2"/>
        <v/>
      </c>
      <c r="O32" s="65" t="str">
        <f>IF(N32="","",VLOOKUP(N32,'Lighting Picklist'!A$2:B$63,2,FALSE))</f>
        <v/>
      </c>
      <c r="P32" s="65" t="str">
        <f t="shared" si="3"/>
        <v/>
      </c>
      <c r="Q32" s="69" t="str">
        <f t="shared" si="4"/>
        <v/>
      </c>
      <c r="R32" s="69"/>
      <c r="S32" s="65" t="str">
        <f t="shared" si="5"/>
        <v/>
      </c>
      <c r="T32" s="70" t="str">
        <f t="shared" si="6"/>
        <v/>
      </c>
      <c r="U32" s="69" t="str">
        <f t="shared" si="1"/>
        <v/>
      </c>
      <c r="V32" s="298"/>
      <c r="W32" s="298"/>
      <c r="X32" s="387"/>
      <c r="Y32" s="387"/>
      <c r="Z32" s="124" t="str">
        <f t="shared" si="16"/>
        <v/>
      </c>
      <c r="AA32" s="386" t="str">
        <f>IF(F32="","",IF(VLOOKUP($F32,'Measure&amp;Incentive Picklist'!$E:$J,5,FALSE)="kWh saved","Contact ConEd",VLOOKUP($F32,'Measure&amp;Incentive Picklist'!$E:$J,5,FALSE)*I32))</f>
        <v/>
      </c>
      <c r="AB32" s="85" t="str">
        <f>IF(Date&gt;44742,"",IF(F32="","",IF(VLOOKUP($F32,'Measure&amp;Incentive Picklist'!$E:$P,12,FALSE)="kWh saved","Contact ConEd",VLOOKUP($F32,'Measure&amp;Incentive Picklist'!$E:$P,12,FALSE)*I32)))</f>
        <v/>
      </c>
      <c r="AC32" s="85" t="str">
        <f t="shared" si="8"/>
        <v/>
      </c>
      <c r="AD32" s="123"/>
      <c r="AE32" s="65">
        <f t="shared" si="9"/>
        <v>0</v>
      </c>
      <c r="AF32" s="65">
        <f t="shared" si="10"/>
        <v>0</v>
      </c>
      <c r="AG32" s="65">
        <f t="shared" si="11"/>
        <v>0</v>
      </c>
      <c r="AH32" s="65">
        <f t="shared" si="12"/>
        <v>0</v>
      </c>
      <c r="AI32" s="188" t="str">
        <f t="shared" si="13"/>
        <v/>
      </c>
      <c r="AJ32" s="188">
        <f t="shared" si="14"/>
        <v>0</v>
      </c>
      <c r="AK32" s="12" t="s">
        <v>208</v>
      </c>
    </row>
    <row r="33" spans="1:37" x14ac:dyDescent="0.25">
      <c r="A33" s="66">
        <f t="shared" si="15"/>
        <v>26</v>
      </c>
      <c r="B33" s="69"/>
      <c r="C33" s="79"/>
      <c r="D33" s="112" t="str">
        <f>_xlfn.IFNA(VLOOKUP(C33,Table1[],3,FALSE),"")</f>
        <v/>
      </c>
      <c r="E33" s="69"/>
      <c r="F33" s="112" t="str">
        <f t="shared" si="0"/>
        <v/>
      </c>
      <c r="G33" s="88" t="str">
        <f>IF(E33="","",INDEX('Measure&amp;Incentive Picklist'!$F$37:$F$130,MATCH('One for One Replacements'!$F33,'Measure&amp;Incentive Picklist'!$E$37:$E$130,0)))</f>
        <v/>
      </c>
      <c r="H33" s="79"/>
      <c r="I33" s="70"/>
      <c r="J33" s="70"/>
      <c r="K33" s="70"/>
      <c r="L33" s="70"/>
      <c r="M33" s="66" t="str">
        <f>IF(E33="", "", VLOOKUP(E33,'Measure&amp;Incentive Picklist'!$D$37:$G$130,4,FALSE))</f>
        <v/>
      </c>
      <c r="N33" s="65" t="str">
        <f t="shared" si="2"/>
        <v/>
      </c>
      <c r="O33" s="65" t="str">
        <f>IF(N33="","",VLOOKUP(N33,'Lighting Picklist'!A$2:B$63,2,FALSE))</f>
        <v/>
      </c>
      <c r="P33" s="65" t="str">
        <f t="shared" si="3"/>
        <v/>
      </c>
      <c r="Q33" s="69" t="str">
        <f t="shared" si="4"/>
        <v/>
      </c>
      <c r="R33" s="69"/>
      <c r="S33" s="65" t="str">
        <f t="shared" si="5"/>
        <v/>
      </c>
      <c r="T33" s="70" t="str">
        <f t="shared" si="6"/>
        <v/>
      </c>
      <c r="U33" s="69" t="str">
        <f t="shared" si="1"/>
        <v/>
      </c>
      <c r="V33" s="298"/>
      <c r="W33" s="298"/>
      <c r="X33" s="387"/>
      <c r="Y33" s="387"/>
      <c r="Z33" s="124" t="str">
        <f t="shared" si="16"/>
        <v/>
      </c>
      <c r="AA33" s="386" t="str">
        <f>IF(F33="","",IF(VLOOKUP($F33,'Measure&amp;Incentive Picklist'!$E:$J,5,FALSE)="kWh saved","Contact ConEd",VLOOKUP($F33,'Measure&amp;Incentive Picklist'!$E:$J,5,FALSE)*I33))</f>
        <v/>
      </c>
      <c r="AB33" s="85" t="str">
        <f>IF(Date&gt;44742,"",IF(F33="","",IF(VLOOKUP($F33,'Measure&amp;Incentive Picklist'!$E:$P,12,FALSE)="kWh saved","Contact ConEd",VLOOKUP($F33,'Measure&amp;Incentive Picklist'!$E:$P,12,FALSE)*I33)))</f>
        <v/>
      </c>
      <c r="AC33" s="85" t="str">
        <f t="shared" si="8"/>
        <v/>
      </c>
      <c r="AD33" s="123"/>
      <c r="AE33" s="65">
        <f t="shared" si="9"/>
        <v>0</v>
      </c>
      <c r="AF33" s="65">
        <f t="shared" si="10"/>
        <v>0</v>
      </c>
      <c r="AG33" s="65">
        <f t="shared" si="11"/>
        <v>0</v>
      </c>
      <c r="AH33" s="65">
        <f t="shared" si="12"/>
        <v>0</v>
      </c>
      <c r="AI33" s="188" t="str">
        <f t="shared" si="13"/>
        <v/>
      </c>
      <c r="AJ33" s="188">
        <f t="shared" si="14"/>
        <v>0</v>
      </c>
      <c r="AK33" s="12" t="s">
        <v>209</v>
      </c>
    </row>
    <row r="34" spans="1:37" x14ac:dyDescent="0.25">
      <c r="A34" s="66">
        <f t="shared" si="15"/>
        <v>27</v>
      </c>
      <c r="B34" s="69"/>
      <c r="C34" s="79"/>
      <c r="D34" s="112" t="str">
        <f>_xlfn.IFNA(VLOOKUP(C34,Table1[],3,FALSE),"")</f>
        <v/>
      </c>
      <c r="E34" s="69"/>
      <c r="F34" s="112" t="str">
        <f t="shared" si="0"/>
        <v/>
      </c>
      <c r="G34" s="88" t="str">
        <f>IF(E34="","",INDEX('Measure&amp;Incentive Picklist'!$F$37:$F$130,MATCH('One for One Replacements'!$F34,'Measure&amp;Incentive Picklist'!$E$37:$E$130,0)))</f>
        <v/>
      </c>
      <c r="H34" s="79"/>
      <c r="I34" s="70"/>
      <c r="J34" s="70"/>
      <c r="K34" s="70"/>
      <c r="L34" s="70"/>
      <c r="M34" s="66" t="str">
        <f>IF(E34="", "", VLOOKUP(E34,'Measure&amp;Incentive Picklist'!$D$37:$G$130,4,FALSE))</f>
        <v/>
      </c>
      <c r="N34" s="65" t="str">
        <f t="shared" si="2"/>
        <v/>
      </c>
      <c r="O34" s="65" t="str">
        <f>IF(N34="","",VLOOKUP(N34,'Lighting Picklist'!A$2:B$63,2,FALSE))</f>
        <v/>
      </c>
      <c r="P34" s="65" t="str">
        <f t="shared" si="3"/>
        <v/>
      </c>
      <c r="Q34" s="69" t="str">
        <f t="shared" si="4"/>
        <v/>
      </c>
      <c r="R34" s="69"/>
      <c r="S34" s="65" t="str">
        <f t="shared" si="5"/>
        <v/>
      </c>
      <c r="T34" s="70" t="str">
        <f t="shared" si="6"/>
        <v/>
      </c>
      <c r="U34" s="69" t="str">
        <f t="shared" si="1"/>
        <v/>
      </c>
      <c r="V34" s="298"/>
      <c r="W34" s="298"/>
      <c r="X34" s="387"/>
      <c r="Y34" s="387"/>
      <c r="Z34" s="124" t="str">
        <f t="shared" si="16"/>
        <v/>
      </c>
      <c r="AA34" s="386" t="str">
        <f>IF(F34="","",IF(VLOOKUP($F34,'Measure&amp;Incentive Picklist'!$E:$J,5,FALSE)="kWh saved","Contact ConEd",VLOOKUP($F34,'Measure&amp;Incentive Picklist'!$E:$J,5,FALSE)*I34))</f>
        <v/>
      </c>
      <c r="AB34" s="85" t="str">
        <f>IF(Date&gt;44742,"",IF(F34="","",IF(VLOOKUP($F34,'Measure&amp;Incentive Picklist'!$E:$P,12,FALSE)="kWh saved","Contact ConEd",VLOOKUP($F34,'Measure&amp;Incentive Picklist'!$E:$P,12,FALSE)*I34)))</f>
        <v/>
      </c>
      <c r="AC34" s="85" t="str">
        <f t="shared" si="8"/>
        <v/>
      </c>
      <c r="AD34" s="123"/>
      <c r="AE34" s="65">
        <f t="shared" si="9"/>
        <v>0</v>
      </c>
      <c r="AF34" s="65">
        <f t="shared" si="10"/>
        <v>0</v>
      </c>
      <c r="AG34" s="65">
        <f t="shared" si="11"/>
        <v>0</v>
      </c>
      <c r="AH34" s="65">
        <f t="shared" si="12"/>
        <v>0</v>
      </c>
      <c r="AI34" s="188" t="str">
        <f t="shared" si="13"/>
        <v/>
      </c>
      <c r="AJ34" s="188">
        <f t="shared" si="14"/>
        <v>0</v>
      </c>
      <c r="AK34" s="12" t="s">
        <v>210</v>
      </c>
    </row>
    <row r="35" spans="1:37" x14ac:dyDescent="0.25">
      <c r="A35" s="66">
        <f t="shared" si="15"/>
        <v>28</v>
      </c>
      <c r="B35" s="69"/>
      <c r="C35" s="79"/>
      <c r="D35" s="112" t="str">
        <f>_xlfn.IFNA(VLOOKUP(C35,Table1[],3,FALSE),"")</f>
        <v/>
      </c>
      <c r="E35" s="69"/>
      <c r="F35" s="112" t="str">
        <f t="shared" si="0"/>
        <v/>
      </c>
      <c r="G35" s="88" t="str">
        <f>IF(E35="","",INDEX('Measure&amp;Incentive Picklist'!$F$37:$F$130,MATCH('One for One Replacements'!$F35,'Measure&amp;Incentive Picklist'!$E$37:$E$130,0)))</f>
        <v/>
      </c>
      <c r="H35" s="79"/>
      <c r="I35" s="70"/>
      <c r="J35" s="70"/>
      <c r="K35" s="70"/>
      <c r="L35" s="70"/>
      <c r="M35" s="66" t="str">
        <f>IF(E35="", "", VLOOKUP(E35,'Measure&amp;Incentive Picklist'!$D$37:$G$130,4,FALSE))</f>
        <v/>
      </c>
      <c r="N35" s="65" t="str">
        <f t="shared" si="2"/>
        <v/>
      </c>
      <c r="O35" s="65" t="str">
        <f>IF(N35="","",VLOOKUP(N35,'Lighting Picklist'!A$2:B$63,2,FALSE))</f>
        <v/>
      </c>
      <c r="P35" s="65" t="str">
        <f t="shared" si="3"/>
        <v/>
      </c>
      <c r="Q35" s="69" t="str">
        <f t="shared" si="4"/>
        <v/>
      </c>
      <c r="R35" s="69"/>
      <c r="S35" s="65" t="str">
        <f t="shared" si="5"/>
        <v/>
      </c>
      <c r="T35" s="70" t="str">
        <f t="shared" si="6"/>
        <v/>
      </c>
      <c r="U35" s="69" t="str">
        <f t="shared" si="1"/>
        <v/>
      </c>
      <c r="V35" s="298"/>
      <c r="W35" s="298"/>
      <c r="X35" s="387"/>
      <c r="Y35" s="387"/>
      <c r="Z35" s="124" t="str">
        <f t="shared" si="16"/>
        <v/>
      </c>
      <c r="AA35" s="386" t="str">
        <f>IF(F35="","",IF(VLOOKUP($F35,'Measure&amp;Incentive Picklist'!$E:$J,5,FALSE)="kWh saved","Contact ConEd",VLOOKUP($F35,'Measure&amp;Incentive Picklist'!$E:$J,5,FALSE)*I35))</f>
        <v/>
      </c>
      <c r="AB35" s="85" t="str">
        <f>IF(Date&gt;44742,"",IF(F35="","",IF(VLOOKUP($F35,'Measure&amp;Incentive Picklist'!$E:$P,12,FALSE)="kWh saved","Contact ConEd",VLOOKUP($F35,'Measure&amp;Incentive Picklist'!$E:$P,12,FALSE)*I35)))</f>
        <v/>
      </c>
      <c r="AC35" s="85" t="str">
        <f t="shared" si="8"/>
        <v/>
      </c>
      <c r="AD35" s="123"/>
      <c r="AE35" s="65">
        <f t="shared" si="9"/>
        <v>0</v>
      </c>
      <c r="AF35" s="65">
        <f t="shared" si="10"/>
        <v>0</v>
      </c>
      <c r="AG35" s="65">
        <f t="shared" si="11"/>
        <v>0</v>
      </c>
      <c r="AH35" s="65">
        <f t="shared" si="12"/>
        <v>0</v>
      </c>
      <c r="AI35" s="188" t="str">
        <f t="shared" si="13"/>
        <v/>
      </c>
      <c r="AJ35" s="188">
        <f t="shared" si="14"/>
        <v>0</v>
      </c>
      <c r="AK35" s="12" t="s">
        <v>211</v>
      </c>
    </row>
    <row r="36" spans="1:37" x14ac:dyDescent="0.25">
      <c r="A36" s="66">
        <f t="shared" si="15"/>
        <v>29</v>
      </c>
      <c r="B36" s="69"/>
      <c r="C36" s="79"/>
      <c r="D36" s="112" t="str">
        <f>_xlfn.IFNA(VLOOKUP(C36,Table1[],3,FALSE),"")</f>
        <v/>
      </c>
      <c r="E36" s="69"/>
      <c r="F36" s="112" t="str">
        <f t="shared" si="0"/>
        <v/>
      </c>
      <c r="G36" s="88" t="str">
        <f>IF(E36="","",INDEX('Measure&amp;Incentive Picklist'!$F$37:$F$130,MATCH('One for One Replacements'!$F36,'Measure&amp;Incentive Picklist'!$E$37:$E$130,0)))</f>
        <v/>
      </c>
      <c r="H36" s="79"/>
      <c r="I36" s="70"/>
      <c r="J36" s="70"/>
      <c r="K36" s="70"/>
      <c r="L36" s="70"/>
      <c r="M36" s="66" t="str">
        <f>IF(E36="", "", VLOOKUP(E36,'Measure&amp;Incentive Picklist'!$D$37:$G$130,4,FALSE))</f>
        <v/>
      </c>
      <c r="N36" s="65" t="str">
        <f t="shared" si="2"/>
        <v/>
      </c>
      <c r="O36" s="65" t="str">
        <f>IF(N36="","",VLOOKUP(N36,'Lighting Picklist'!A$2:B$63,2,FALSE))</f>
        <v/>
      </c>
      <c r="P36" s="65" t="str">
        <f t="shared" si="3"/>
        <v/>
      </c>
      <c r="Q36" s="69" t="str">
        <f t="shared" si="4"/>
        <v/>
      </c>
      <c r="R36" s="69"/>
      <c r="S36" s="65" t="str">
        <f t="shared" si="5"/>
        <v/>
      </c>
      <c r="T36" s="70" t="str">
        <f t="shared" si="6"/>
        <v/>
      </c>
      <c r="U36" s="69" t="str">
        <f t="shared" si="1"/>
        <v/>
      </c>
      <c r="V36" s="298"/>
      <c r="W36" s="298"/>
      <c r="X36" s="387"/>
      <c r="Y36" s="387"/>
      <c r="Z36" s="124" t="str">
        <f t="shared" si="16"/>
        <v/>
      </c>
      <c r="AA36" s="386" t="str">
        <f>IF(F36="","",IF(VLOOKUP($F36,'Measure&amp;Incentive Picklist'!$E:$J,5,FALSE)="kWh saved","Contact ConEd",VLOOKUP($F36,'Measure&amp;Incentive Picklist'!$E:$J,5,FALSE)*I36))</f>
        <v/>
      </c>
      <c r="AB36" s="85" t="str">
        <f>IF(Date&gt;44742,"",IF(F36="","",IF(VLOOKUP($F36,'Measure&amp;Incentive Picklist'!$E:$P,12,FALSE)="kWh saved","Contact ConEd",VLOOKUP($F36,'Measure&amp;Incentive Picklist'!$E:$P,12,FALSE)*I36)))</f>
        <v/>
      </c>
      <c r="AC36" s="85" t="str">
        <f t="shared" si="8"/>
        <v/>
      </c>
      <c r="AD36" s="123"/>
      <c r="AE36" s="65">
        <f t="shared" si="9"/>
        <v>0</v>
      </c>
      <c r="AF36" s="65">
        <f t="shared" si="10"/>
        <v>0</v>
      </c>
      <c r="AG36" s="65">
        <f t="shared" si="11"/>
        <v>0</v>
      </c>
      <c r="AH36" s="65">
        <f t="shared" si="12"/>
        <v>0</v>
      </c>
      <c r="AI36" s="188" t="str">
        <f t="shared" si="13"/>
        <v/>
      </c>
      <c r="AJ36" s="188">
        <f t="shared" si="14"/>
        <v>0</v>
      </c>
      <c r="AK36" s="12" t="s">
        <v>212</v>
      </c>
    </row>
    <row r="37" spans="1:37" x14ac:dyDescent="0.25">
      <c r="A37" s="66">
        <f t="shared" si="15"/>
        <v>30</v>
      </c>
      <c r="B37" s="69"/>
      <c r="C37" s="79"/>
      <c r="D37" s="112" t="str">
        <f>_xlfn.IFNA(VLOOKUP(C37,Table1[],3,FALSE),"")</f>
        <v/>
      </c>
      <c r="E37" s="69"/>
      <c r="F37" s="112" t="str">
        <f t="shared" si="0"/>
        <v/>
      </c>
      <c r="G37" s="88" t="str">
        <f>IF(E37="","",INDEX('Measure&amp;Incentive Picklist'!$F$37:$F$130,MATCH('One for One Replacements'!$F37,'Measure&amp;Incentive Picklist'!$E$37:$E$130,0)))</f>
        <v/>
      </c>
      <c r="H37" s="79"/>
      <c r="I37" s="70"/>
      <c r="J37" s="70"/>
      <c r="K37" s="70"/>
      <c r="L37" s="70"/>
      <c r="M37" s="66" t="str">
        <f>IF(E37="", "", VLOOKUP(E37,'Measure&amp;Incentive Picklist'!$D$37:$G$130,4,FALSE))</f>
        <v/>
      </c>
      <c r="N37" s="65" t="str">
        <f t="shared" si="2"/>
        <v/>
      </c>
      <c r="O37" s="65" t="str">
        <f>IF(N37="","",VLOOKUP(N37,'Lighting Picklist'!A$2:B$63,2,FALSE))</f>
        <v/>
      </c>
      <c r="P37" s="65" t="str">
        <f t="shared" si="3"/>
        <v/>
      </c>
      <c r="Q37" s="69" t="str">
        <f t="shared" si="4"/>
        <v/>
      </c>
      <c r="R37" s="69"/>
      <c r="S37" s="65" t="str">
        <f t="shared" si="5"/>
        <v/>
      </c>
      <c r="T37" s="70" t="str">
        <f t="shared" si="6"/>
        <v/>
      </c>
      <c r="U37" s="69" t="str">
        <f t="shared" si="1"/>
        <v/>
      </c>
      <c r="V37" s="298"/>
      <c r="W37" s="298"/>
      <c r="X37" s="387"/>
      <c r="Y37" s="387"/>
      <c r="Z37" s="124" t="str">
        <f t="shared" si="16"/>
        <v/>
      </c>
      <c r="AA37" s="386" t="str">
        <f>IF(F37="","",IF(VLOOKUP($F37,'Measure&amp;Incentive Picklist'!$E:$J,5,FALSE)="kWh saved","Contact ConEd",VLOOKUP($F37,'Measure&amp;Incentive Picklist'!$E:$J,5,FALSE)*I37))</f>
        <v/>
      </c>
      <c r="AB37" s="85" t="str">
        <f>IF(Date&gt;44742,"",IF(F37="","",IF(VLOOKUP($F37,'Measure&amp;Incentive Picklist'!$E:$P,12,FALSE)="kWh saved","Contact ConEd",VLOOKUP($F37,'Measure&amp;Incentive Picklist'!$E:$P,12,FALSE)*I37)))</f>
        <v/>
      </c>
      <c r="AC37" s="85" t="str">
        <f t="shared" si="8"/>
        <v/>
      </c>
      <c r="AD37" s="123"/>
      <c r="AE37" s="65">
        <f t="shared" si="9"/>
        <v>0</v>
      </c>
      <c r="AF37" s="65">
        <f t="shared" si="10"/>
        <v>0</v>
      </c>
      <c r="AG37" s="65">
        <f t="shared" si="11"/>
        <v>0</v>
      </c>
      <c r="AH37" s="65">
        <f t="shared" si="12"/>
        <v>0</v>
      </c>
      <c r="AI37" s="188" t="str">
        <f t="shared" si="13"/>
        <v/>
      </c>
      <c r="AJ37" s="188">
        <f t="shared" si="14"/>
        <v>0</v>
      </c>
      <c r="AK37" s="12" t="s">
        <v>213</v>
      </c>
    </row>
    <row r="38" spans="1:37" x14ac:dyDescent="0.25">
      <c r="A38" s="66">
        <f t="shared" si="15"/>
        <v>31</v>
      </c>
      <c r="B38" s="69"/>
      <c r="C38" s="79"/>
      <c r="D38" s="112" t="str">
        <f>_xlfn.IFNA(VLOOKUP(C38,Table1[],3,FALSE),"")</f>
        <v/>
      </c>
      <c r="E38" s="69"/>
      <c r="F38" s="112" t="str">
        <f t="shared" si="0"/>
        <v/>
      </c>
      <c r="G38" s="88" t="str">
        <f>IF(E38="","",INDEX('Measure&amp;Incentive Picklist'!$F$37:$F$130,MATCH('One for One Replacements'!$F38,'Measure&amp;Incentive Picklist'!$E$37:$E$130,0)))</f>
        <v/>
      </c>
      <c r="H38" s="79"/>
      <c r="I38" s="70"/>
      <c r="J38" s="70"/>
      <c r="K38" s="70"/>
      <c r="L38" s="70"/>
      <c r="M38" s="66" t="str">
        <f>IF(E38="", "", VLOOKUP(E38,'Measure&amp;Incentive Picklist'!$D$37:$G$130,4,FALSE))</f>
        <v/>
      </c>
      <c r="N38" s="65" t="str">
        <f t="shared" si="2"/>
        <v/>
      </c>
      <c r="O38" s="65" t="str">
        <f>IF(N38="","",VLOOKUP(N38,'Lighting Picklist'!A$2:B$63,2,FALSE))</f>
        <v/>
      </c>
      <c r="P38" s="65" t="str">
        <f t="shared" si="3"/>
        <v/>
      </c>
      <c r="Q38" s="69" t="str">
        <f t="shared" si="4"/>
        <v/>
      </c>
      <c r="R38" s="69"/>
      <c r="S38" s="65" t="str">
        <f t="shared" si="5"/>
        <v/>
      </c>
      <c r="T38" s="70" t="str">
        <f t="shared" si="6"/>
        <v/>
      </c>
      <c r="U38" s="69" t="str">
        <f t="shared" si="1"/>
        <v/>
      </c>
      <c r="V38" s="298"/>
      <c r="W38" s="298"/>
      <c r="X38" s="387"/>
      <c r="Y38" s="387"/>
      <c r="Z38" s="124" t="str">
        <f t="shared" si="16"/>
        <v/>
      </c>
      <c r="AA38" s="386" t="str">
        <f>IF(F38="","",IF(VLOOKUP($F38,'Measure&amp;Incentive Picklist'!$E:$J,5,FALSE)="kWh saved","Contact ConEd",VLOOKUP($F38,'Measure&amp;Incentive Picklist'!$E:$J,5,FALSE)*I38))</f>
        <v/>
      </c>
      <c r="AB38" s="85" t="str">
        <f>IF(Date&gt;44742,"",IF(F38="","",IF(VLOOKUP($F38,'Measure&amp;Incentive Picklist'!$E:$P,12,FALSE)="kWh saved","Contact ConEd",VLOOKUP($F38,'Measure&amp;Incentive Picklist'!$E:$P,12,FALSE)*I38)))</f>
        <v/>
      </c>
      <c r="AC38" s="85" t="str">
        <f t="shared" si="8"/>
        <v/>
      </c>
      <c r="AD38" s="123"/>
      <c r="AE38" s="65">
        <f t="shared" si="9"/>
        <v>0</v>
      </c>
      <c r="AF38" s="65">
        <f t="shared" si="10"/>
        <v>0</v>
      </c>
      <c r="AG38" s="65">
        <f t="shared" si="11"/>
        <v>0</v>
      </c>
      <c r="AH38" s="65">
        <f t="shared" si="12"/>
        <v>0</v>
      </c>
      <c r="AI38" s="188" t="str">
        <f t="shared" si="13"/>
        <v/>
      </c>
      <c r="AJ38" s="188">
        <f t="shared" si="14"/>
        <v>0</v>
      </c>
      <c r="AK38" s="12" t="s">
        <v>214</v>
      </c>
    </row>
    <row r="39" spans="1:37" x14ac:dyDescent="0.25">
      <c r="A39" s="66">
        <f t="shared" si="15"/>
        <v>32</v>
      </c>
      <c r="B39" s="69"/>
      <c r="C39" s="79"/>
      <c r="D39" s="112" t="str">
        <f>_xlfn.IFNA(VLOOKUP(C39,Table1[],3,FALSE),"")</f>
        <v/>
      </c>
      <c r="E39" s="69"/>
      <c r="F39" s="112" t="str">
        <f t="shared" si="0"/>
        <v/>
      </c>
      <c r="G39" s="88" t="str">
        <f>IF(E39="","",INDEX('Measure&amp;Incentive Picklist'!$F$37:$F$130,MATCH('One for One Replacements'!$F39,'Measure&amp;Incentive Picklist'!$E$37:$E$130,0)))</f>
        <v/>
      </c>
      <c r="H39" s="79"/>
      <c r="I39" s="70"/>
      <c r="J39" s="70"/>
      <c r="K39" s="70"/>
      <c r="L39" s="70"/>
      <c r="M39" s="66" t="str">
        <f>IF(E39="", "", VLOOKUP(E39,'Measure&amp;Incentive Picklist'!$D$37:$G$130,4,FALSE))</f>
        <v/>
      </c>
      <c r="N39" s="65" t="str">
        <f t="shared" si="2"/>
        <v/>
      </c>
      <c r="O39" s="65" t="str">
        <f>IF(N39="","",VLOOKUP(N39,'Lighting Picklist'!A$2:B$63,2,FALSE))</f>
        <v/>
      </c>
      <c r="P39" s="65" t="str">
        <f t="shared" si="3"/>
        <v/>
      </c>
      <c r="Q39" s="69" t="str">
        <f t="shared" si="4"/>
        <v/>
      </c>
      <c r="R39" s="69"/>
      <c r="S39" s="65" t="str">
        <f t="shared" si="5"/>
        <v/>
      </c>
      <c r="T39" s="70" t="str">
        <f t="shared" si="6"/>
        <v/>
      </c>
      <c r="U39" s="69" t="str">
        <f t="shared" si="1"/>
        <v/>
      </c>
      <c r="V39" s="298"/>
      <c r="W39" s="298"/>
      <c r="X39" s="387"/>
      <c r="Y39" s="387"/>
      <c r="Z39" s="124" t="str">
        <f t="shared" si="16"/>
        <v/>
      </c>
      <c r="AA39" s="386" t="str">
        <f>IF(F39="","",IF(VLOOKUP($F39,'Measure&amp;Incentive Picklist'!$E:$J,5,FALSE)="kWh saved","Contact ConEd",VLOOKUP($F39,'Measure&amp;Incentive Picklist'!$E:$J,5,FALSE)*I39))</f>
        <v/>
      </c>
      <c r="AB39" s="85" t="str">
        <f>IF(Date&gt;44742,"",IF(F39="","",IF(VLOOKUP($F39,'Measure&amp;Incentive Picklist'!$E:$P,12,FALSE)="kWh saved","Contact ConEd",VLOOKUP($F39,'Measure&amp;Incentive Picklist'!$E:$P,12,FALSE)*I39)))</f>
        <v/>
      </c>
      <c r="AC39" s="85" t="str">
        <f t="shared" si="8"/>
        <v/>
      </c>
      <c r="AD39" s="123"/>
      <c r="AE39" s="65">
        <f t="shared" si="9"/>
        <v>0</v>
      </c>
      <c r="AF39" s="65">
        <f t="shared" si="10"/>
        <v>0</v>
      </c>
      <c r="AG39" s="65">
        <f t="shared" si="11"/>
        <v>0</v>
      </c>
      <c r="AH39" s="65">
        <f t="shared" si="12"/>
        <v>0</v>
      </c>
      <c r="AI39" s="188" t="str">
        <f t="shared" si="13"/>
        <v/>
      </c>
      <c r="AJ39" s="188">
        <f t="shared" si="14"/>
        <v>0</v>
      </c>
      <c r="AK39" s="12" t="s">
        <v>215</v>
      </c>
    </row>
    <row r="40" spans="1:37" x14ac:dyDescent="0.25">
      <c r="A40" s="66">
        <f t="shared" si="15"/>
        <v>33</v>
      </c>
      <c r="B40" s="69"/>
      <c r="C40" s="79"/>
      <c r="D40" s="112" t="str">
        <f>_xlfn.IFNA(VLOOKUP(C40,Table1[],3,FALSE),"")</f>
        <v/>
      </c>
      <c r="E40" s="69"/>
      <c r="F40" s="112" t="str">
        <f t="shared" si="0"/>
        <v/>
      </c>
      <c r="G40" s="88" t="str">
        <f>IF(E40="","",INDEX('Measure&amp;Incentive Picklist'!$F$37:$F$130,MATCH('One for One Replacements'!$F40,'Measure&amp;Incentive Picklist'!$E$37:$E$130,0)))</f>
        <v/>
      </c>
      <c r="H40" s="79"/>
      <c r="I40" s="70"/>
      <c r="J40" s="70"/>
      <c r="K40" s="70"/>
      <c r="L40" s="70"/>
      <c r="M40" s="66" t="str">
        <f>IF(E40="", "", VLOOKUP(E40,'Measure&amp;Incentive Picklist'!$D$37:$G$130,4,FALSE))</f>
        <v/>
      </c>
      <c r="N40" s="65" t="str">
        <f t="shared" ref="N40:N71" si="17">IF(AND($H$1&lt;&gt;"",C40&lt;&gt;""),$H$1,"")</f>
        <v/>
      </c>
      <c r="O40" s="65" t="str">
        <f>IF(N40="","",VLOOKUP(N40,'Lighting Picklist'!A$2:B$63,2,FALSE))</f>
        <v/>
      </c>
      <c r="P40" s="65" t="str">
        <f t="shared" ref="P40:P71" si="18">IF(AND($H$2&lt;&gt;"",C40&lt;&gt;""),$H$2,"")</f>
        <v/>
      </c>
      <c r="Q40" s="69" t="str">
        <f t="shared" ref="Q40:Q71" si="19">IF(AND($H$2&lt;&gt;"",D40&lt;&gt;""),$H$2,"")</f>
        <v/>
      </c>
      <c r="R40" s="69"/>
      <c r="S40" s="65" t="str">
        <f t="shared" si="5"/>
        <v/>
      </c>
      <c r="T40" s="70" t="str">
        <f t="shared" si="6"/>
        <v/>
      </c>
      <c r="U40" s="69" t="str">
        <f t="shared" si="1"/>
        <v/>
      </c>
      <c r="V40" s="298"/>
      <c r="W40" s="298"/>
      <c r="X40" s="387"/>
      <c r="Y40" s="387"/>
      <c r="Z40" s="124" t="str">
        <f t="shared" si="16"/>
        <v/>
      </c>
      <c r="AA40" s="386" t="str">
        <f>IF(F40="","",IF(VLOOKUP($F40,'Measure&amp;Incentive Picklist'!$E:$J,5,FALSE)="kWh saved","Contact ConEd",VLOOKUP($F40,'Measure&amp;Incentive Picklist'!$E:$J,5,FALSE)*I40))</f>
        <v/>
      </c>
      <c r="AB40" s="85" t="str">
        <f>IF(Date&gt;44742,"",IF(F40="","",IF(VLOOKUP($F40,'Measure&amp;Incentive Picklist'!$E:$P,12,FALSE)="kWh saved","Contact ConEd",VLOOKUP($F40,'Measure&amp;Incentive Picklist'!$E:$P,12,FALSE)*I40)))</f>
        <v/>
      </c>
      <c r="AC40" s="85" t="str">
        <f t="shared" si="8"/>
        <v/>
      </c>
      <c r="AD40" s="123"/>
      <c r="AE40" s="65">
        <f t="shared" ref="AE40:AE71" si="20">IF(B40&gt;"",1,0)</f>
        <v>0</v>
      </c>
      <c r="AF40" s="65">
        <f t="shared" ref="AF40:AF71" si="21">IF(AND(B40&gt;"",ISERROR(AA40)),1,0)</f>
        <v>0</v>
      </c>
      <c r="AG40" s="65">
        <f t="shared" ref="AG40:AG71" si="22">IF(ISERROR(Z40),1,0)</f>
        <v>0</v>
      </c>
      <c r="AH40" s="65">
        <f t="shared" ref="AH40:AH71" si="23">IF(AND(ISERROR(AE40),B40&gt;0),1,0)</f>
        <v>0</v>
      </c>
      <c r="AI40" s="188" t="str">
        <f t="shared" si="13"/>
        <v/>
      </c>
      <c r="AJ40" s="188">
        <f t="shared" si="14"/>
        <v>0</v>
      </c>
      <c r="AK40" s="12" t="s">
        <v>216</v>
      </c>
    </row>
    <row r="41" spans="1:37" x14ac:dyDescent="0.25">
      <c r="A41" s="66">
        <f t="shared" si="15"/>
        <v>34</v>
      </c>
      <c r="B41" s="69"/>
      <c r="C41" s="79"/>
      <c r="D41" s="112" t="str">
        <f>_xlfn.IFNA(VLOOKUP(C41,Table1[],3,FALSE),"")</f>
        <v/>
      </c>
      <c r="E41" s="69"/>
      <c r="F41" s="112" t="str">
        <f t="shared" si="0"/>
        <v/>
      </c>
      <c r="G41" s="88" t="str">
        <f>IF(E41="","",INDEX('Measure&amp;Incentive Picklist'!$F$37:$F$130,MATCH('One for One Replacements'!$F41,'Measure&amp;Incentive Picklist'!$E$37:$E$130,0)))</f>
        <v/>
      </c>
      <c r="H41" s="79"/>
      <c r="I41" s="70"/>
      <c r="J41" s="70"/>
      <c r="K41" s="70"/>
      <c r="L41" s="70"/>
      <c r="M41" s="66" t="str">
        <f>IF(E41="", "", VLOOKUP(E41,'Measure&amp;Incentive Picklist'!$D$37:$G$130,4,FALSE))</f>
        <v/>
      </c>
      <c r="N41" s="65" t="str">
        <f t="shared" si="17"/>
        <v/>
      </c>
      <c r="O41" s="65" t="str">
        <f>IF(N41="","",VLOOKUP(N41,'Lighting Picklist'!A$2:B$63,2,FALSE))</f>
        <v/>
      </c>
      <c r="P41" s="65" t="str">
        <f t="shared" si="18"/>
        <v/>
      </c>
      <c r="Q41" s="69" t="str">
        <f t="shared" si="19"/>
        <v/>
      </c>
      <c r="R41" s="69"/>
      <c r="S41" s="65" t="str">
        <f t="shared" si="5"/>
        <v/>
      </c>
      <c r="T41" s="70" t="str">
        <f t="shared" si="6"/>
        <v/>
      </c>
      <c r="U41" s="69" t="str">
        <f t="shared" si="1"/>
        <v/>
      </c>
      <c r="V41" s="298"/>
      <c r="W41" s="298"/>
      <c r="X41" s="387"/>
      <c r="Y41" s="387"/>
      <c r="Z41" s="124" t="str">
        <f t="shared" si="16"/>
        <v/>
      </c>
      <c r="AA41" s="386" t="str">
        <f>IF(F41="","",IF(VLOOKUP($F41,'Measure&amp;Incentive Picklist'!$E:$J,5,FALSE)="kWh saved","Contact ConEd",VLOOKUP($F41,'Measure&amp;Incentive Picklist'!$E:$J,5,FALSE)*I41))</f>
        <v/>
      </c>
      <c r="AB41" s="85" t="str">
        <f>IF(Date&gt;44742,"",IF(F41="","",IF(VLOOKUP($F41,'Measure&amp;Incentive Picklist'!$E:$P,12,FALSE)="kWh saved","Contact ConEd",VLOOKUP($F41,'Measure&amp;Incentive Picklist'!$E:$P,12,FALSE)*I41)))</f>
        <v/>
      </c>
      <c r="AC41" s="85" t="str">
        <f t="shared" si="8"/>
        <v/>
      </c>
      <c r="AD41" s="123"/>
      <c r="AE41" s="65">
        <f t="shared" si="20"/>
        <v>0</v>
      </c>
      <c r="AF41" s="65">
        <f t="shared" si="21"/>
        <v>0</v>
      </c>
      <c r="AG41" s="65">
        <f t="shared" si="22"/>
        <v>0</v>
      </c>
      <c r="AH41" s="65">
        <f t="shared" si="23"/>
        <v>0</v>
      </c>
      <c r="AI41" s="188" t="str">
        <f t="shared" ref="AI41:AI72" si="24">IF(OR(AND(OR(N41=AK$8,N41=AK$9,N41=AK$10,N41=AK$11,N41=AK$12,N41=AK$13,N41=AK$14,N41=AK$15,N41=AK$16,N41=AK$17,N41=AK$18,N41=AK$19,N41=AK$20,N41=AK$21,N41=AK$22,N41=AK$23,N41=AK$24,N41=AK$25,N41=AK$26,N41=AK$27,N41=AK$28,N41=AK$29,N41=AK$30,N41=AK$31,N41=AK$32,N41=AK$33,N41=AK$34,N41=AK$35,N41=AK$36,N41=AK$37,N41=AK$38,N41=AK$39,N41=AK$40,N41=AK$41,N41=AK$42,N41=AK$43,N41=AK$44,N41=AK$45,N41=AK$46,N41=AK$47,N41=AK$48,N41=AK$49,N41=AK$50,N41=AK$51),OR(P41=AL$8,P41=AL$9,P41=AL$10,P41=AL$11,P41=AL$12,P41=AL$13)),AND(OR(N41=AK$52,N41=AK$53,N41=AK$54,N41=AK$55,N41=AK$56,N41=AK$57,N41=AK$58,N41=AK$59,N41=AK$60,,N41=AK$61,N41=AK$62,N41=AK$63), OR(P41=AL$14,P41=AL$15,P41=AL$16,P41=AL$17)),AND(OR(N41=AK$64,N41=AK$65,N41=AK$66),OR(P41=AL$18,P41=AL$19,P41=AL$20)),AND(OR(N41=AK$67,N41=AK$68,N41=AK$69),P41=AL$21),AND(N41=AK$70,OR(P41=AL$22,P41=AL$23))),1,IF(OR(N41="",P41=""),"","Error"))</f>
        <v/>
      </c>
      <c r="AJ41" s="188">
        <f t="shared" si="14"/>
        <v>0</v>
      </c>
      <c r="AK41" s="12" t="s">
        <v>217</v>
      </c>
    </row>
    <row r="42" spans="1:37" x14ac:dyDescent="0.25">
      <c r="A42" s="66">
        <f t="shared" si="15"/>
        <v>35</v>
      </c>
      <c r="B42" s="69"/>
      <c r="C42" s="79"/>
      <c r="D42" s="112" t="str">
        <f>_xlfn.IFNA(VLOOKUP(C42,Table1[],3,FALSE),"")</f>
        <v/>
      </c>
      <c r="E42" s="69"/>
      <c r="F42" s="112" t="str">
        <f t="shared" si="0"/>
        <v/>
      </c>
      <c r="G42" s="88" t="str">
        <f>IF(E42="","",INDEX('Measure&amp;Incentive Picklist'!$F$37:$F$130,MATCH('One for One Replacements'!$F42,'Measure&amp;Incentive Picklist'!$E$37:$E$130,0)))</f>
        <v/>
      </c>
      <c r="H42" s="79"/>
      <c r="I42" s="70"/>
      <c r="J42" s="70"/>
      <c r="K42" s="70"/>
      <c r="L42" s="70"/>
      <c r="M42" s="66" t="str">
        <f>IF(E42="", "", VLOOKUP(E42,'Measure&amp;Incentive Picklist'!$D$37:$G$130,4,FALSE))</f>
        <v/>
      </c>
      <c r="N42" s="65" t="str">
        <f t="shared" si="17"/>
        <v/>
      </c>
      <c r="O42" s="65" t="str">
        <f>IF(N42="","",VLOOKUP(N42,'Lighting Picklist'!A$2:B$63,2,FALSE))</f>
        <v/>
      </c>
      <c r="P42" s="65" t="str">
        <f t="shared" si="18"/>
        <v/>
      </c>
      <c r="Q42" s="69" t="str">
        <f t="shared" si="19"/>
        <v/>
      </c>
      <c r="R42" s="69"/>
      <c r="S42" s="65" t="str">
        <f t="shared" si="5"/>
        <v/>
      </c>
      <c r="T42" s="70" t="str">
        <f t="shared" si="6"/>
        <v/>
      </c>
      <c r="U42" s="69" t="str">
        <f t="shared" si="1"/>
        <v/>
      </c>
      <c r="V42" s="298"/>
      <c r="W42" s="298"/>
      <c r="X42" s="387"/>
      <c r="Y42" s="387"/>
      <c r="Z42" s="124" t="str">
        <f t="shared" si="16"/>
        <v/>
      </c>
      <c r="AA42" s="386" t="str">
        <f>IF(F42="","",IF(VLOOKUP($F42,'Measure&amp;Incentive Picklist'!$E:$J,5,FALSE)="kWh saved","Contact ConEd",VLOOKUP($F42,'Measure&amp;Incentive Picklist'!$E:$J,5,FALSE)*I42))</f>
        <v/>
      </c>
      <c r="AB42" s="85" t="str">
        <f>IF(Date&gt;44742,"",IF(F42="","",IF(VLOOKUP($F42,'Measure&amp;Incentive Picklist'!$E:$P,12,FALSE)="kWh saved","Contact ConEd",VLOOKUP($F42,'Measure&amp;Incentive Picklist'!$E:$P,12,FALSE)*I42)))</f>
        <v/>
      </c>
      <c r="AC42" s="85" t="str">
        <f t="shared" si="8"/>
        <v/>
      </c>
      <c r="AD42" s="123"/>
      <c r="AE42" s="65">
        <f t="shared" si="20"/>
        <v>0</v>
      </c>
      <c r="AF42" s="65">
        <f t="shared" si="21"/>
        <v>0</v>
      </c>
      <c r="AG42" s="65">
        <f t="shared" si="22"/>
        <v>0</v>
      </c>
      <c r="AH42" s="65">
        <f t="shared" si="23"/>
        <v>0</v>
      </c>
      <c r="AI42" s="188" t="str">
        <f t="shared" si="24"/>
        <v/>
      </c>
      <c r="AJ42" s="188">
        <f t="shared" si="14"/>
        <v>0</v>
      </c>
      <c r="AK42" s="12" t="s">
        <v>218</v>
      </c>
    </row>
    <row r="43" spans="1:37" x14ac:dyDescent="0.25">
      <c r="A43" s="66">
        <f t="shared" si="15"/>
        <v>36</v>
      </c>
      <c r="B43" s="69"/>
      <c r="C43" s="79"/>
      <c r="D43" s="112" t="str">
        <f>_xlfn.IFNA(VLOOKUP(C43,Table1[],3,FALSE),"")</f>
        <v/>
      </c>
      <c r="E43" s="69"/>
      <c r="F43" s="112" t="str">
        <f t="shared" si="0"/>
        <v/>
      </c>
      <c r="G43" s="88" t="str">
        <f>IF(E43="","",INDEX('Measure&amp;Incentive Picklist'!$F$37:$F$130,MATCH('One for One Replacements'!$F43,'Measure&amp;Incentive Picklist'!$E$37:$E$130,0)))</f>
        <v/>
      </c>
      <c r="H43" s="79"/>
      <c r="I43" s="70"/>
      <c r="J43" s="70"/>
      <c r="K43" s="70"/>
      <c r="L43" s="70"/>
      <c r="M43" s="66" t="str">
        <f>IF(E43="", "", VLOOKUP(E43,'Measure&amp;Incentive Picklist'!$D$37:$G$130,4,FALSE))</f>
        <v/>
      </c>
      <c r="N43" s="65" t="str">
        <f t="shared" si="17"/>
        <v/>
      </c>
      <c r="O43" s="65" t="str">
        <f>IF(N43="","",VLOOKUP(N43,'Lighting Picklist'!A$2:B$63,2,FALSE))</f>
        <v/>
      </c>
      <c r="P43" s="65" t="str">
        <f t="shared" si="18"/>
        <v/>
      </c>
      <c r="Q43" s="69" t="str">
        <f t="shared" si="19"/>
        <v/>
      </c>
      <c r="R43" s="69"/>
      <c r="S43" s="65" t="str">
        <f t="shared" si="5"/>
        <v/>
      </c>
      <c r="T43" s="70" t="str">
        <f t="shared" si="6"/>
        <v/>
      </c>
      <c r="U43" s="69" t="str">
        <f t="shared" si="1"/>
        <v/>
      </c>
      <c r="V43" s="298"/>
      <c r="W43" s="298"/>
      <c r="X43" s="387"/>
      <c r="Y43" s="387"/>
      <c r="Z43" s="124" t="str">
        <f t="shared" si="16"/>
        <v/>
      </c>
      <c r="AA43" s="386" t="str">
        <f>IF(F43="","",IF(VLOOKUP($F43,'Measure&amp;Incentive Picklist'!$E:$J,5,FALSE)="kWh saved","Contact ConEd",VLOOKUP($F43,'Measure&amp;Incentive Picklist'!$E:$J,5,FALSE)*I43))</f>
        <v/>
      </c>
      <c r="AB43" s="85" t="str">
        <f>IF(Date&gt;44742,"",IF(F43="","",IF(VLOOKUP($F43,'Measure&amp;Incentive Picklist'!$E:$P,12,FALSE)="kWh saved","Contact ConEd",VLOOKUP($F43,'Measure&amp;Incentive Picklist'!$E:$P,12,FALSE)*I43)))</f>
        <v/>
      </c>
      <c r="AC43" s="85" t="str">
        <f t="shared" si="8"/>
        <v/>
      </c>
      <c r="AD43" s="123"/>
      <c r="AE43" s="65">
        <f t="shared" si="20"/>
        <v>0</v>
      </c>
      <c r="AF43" s="65">
        <f t="shared" si="21"/>
        <v>0</v>
      </c>
      <c r="AG43" s="65">
        <f t="shared" si="22"/>
        <v>0</v>
      </c>
      <c r="AH43" s="65">
        <f t="shared" si="23"/>
        <v>0</v>
      </c>
      <c r="AI43" s="188" t="str">
        <f t="shared" si="24"/>
        <v/>
      </c>
      <c r="AJ43" s="188">
        <f t="shared" si="14"/>
        <v>0</v>
      </c>
      <c r="AK43" s="12" t="s">
        <v>219</v>
      </c>
    </row>
    <row r="44" spans="1:37" x14ac:dyDescent="0.25">
      <c r="A44" s="66">
        <f t="shared" si="15"/>
        <v>37</v>
      </c>
      <c r="B44" s="69"/>
      <c r="C44" s="79"/>
      <c r="D44" s="112" t="str">
        <f>_xlfn.IFNA(VLOOKUP(C44,Table1[],3,FALSE),"")</f>
        <v/>
      </c>
      <c r="E44" s="69"/>
      <c r="F44" s="112" t="str">
        <f t="shared" si="0"/>
        <v/>
      </c>
      <c r="G44" s="88" t="str">
        <f>IF(E44="","",INDEX('Measure&amp;Incentive Picklist'!$F$37:$F$130,MATCH('One for One Replacements'!$F44,'Measure&amp;Incentive Picklist'!$E$37:$E$130,0)))</f>
        <v/>
      </c>
      <c r="H44" s="79"/>
      <c r="I44" s="70"/>
      <c r="J44" s="70"/>
      <c r="K44" s="70"/>
      <c r="L44" s="70"/>
      <c r="M44" s="66" t="str">
        <f>IF(E44="", "", VLOOKUP(E44,'Measure&amp;Incentive Picklist'!$D$37:$G$130,4,FALSE))</f>
        <v/>
      </c>
      <c r="N44" s="65" t="str">
        <f t="shared" si="17"/>
        <v/>
      </c>
      <c r="O44" s="65" t="str">
        <f>IF(N44="","",VLOOKUP(N44,'Lighting Picklist'!A$2:B$63,2,FALSE))</f>
        <v/>
      </c>
      <c r="P44" s="65" t="str">
        <f t="shared" si="18"/>
        <v/>
      </c>
      <c r="Q44" s="69" t="str">
        <f t="shared" si="19"/>
        <v/>
      </c>
      <c r="R44" s="69"/>
      <c r="S44" s="65" t="str">
        <f t="shared" si="5"/>
        <v/>
      </c>
      <c r="T44" s="70" t="str">
        <f t="shared" si="6"/>
        <v/>
      </c>
      <c r="U44" s="69" t="str">
        <f t="shared" si="1"/>
        <v/>
      </c>
      <c r="V44" s="298"/>
      <c r="W44" s="298"/>
      <c r="X44" s="387"/>
      <c r="Y44" s="387"/>
      <c r="Z44" s="124" t="str">
        <f t="shared" si="16"/>
        <v/>
      </c>
      <c r="AA44" s="386" t="str">
        <f>IF(F44="","",IF(VLOOKUP($F44,'Measure&amp;Incentive Picklist'!$E:$J,5,FALSE)="kWh saved","Contact ConEd",VLOOKUP($F44,'Measure&amp;Incentive Picklist'!$E:$J,5,FALSE)*I44))</f>
        <v/>
      </c>
      <c r="AB44" s="85" t="str">
        <f>IF(Date&gt;44742,"",IF(F44="","",IF(VLOOKUP($F44,'Measure&amp;Incentive Picklist'!$E:$P,12,FALSE)="kWh saved","Contact ConEd",VLOOKUP($F44,'Measure&amp;Incentive Picklist'!$E:$P,12,FALSE)*I44)))</f>
        <v/>
      </c>
      <c r="AC44" s="85" t="str">
        <f t="shared" si="8"/>
        <v/>
      </c>
      <c r="AD44" s="123"/>
      <c r="AE44" s="65">
        <f t="shared" si="20"/>
        <v>0</v>
      </c>
      <c r="AF44" s="65">
        <f t="shared" si="21"/>
        <v>0</v>
      </c>
      <c r="AG44" s="65">
        <f t="shared" si="22"/>
        <v>0</v>
      </c>
      <c r="AH44" s="65">
        <f t="shared" si="23"/>
        <v>0</v>
      </c>
      <c r="AI44" s="188" t="str">
        <f t="shared" si="24"/>
        <v/>
      </c>
      <c r="AJ44" s="188">
        <f t="shared" si="14"/>
        <v>0</v>
      </c>
      <c r="AK44" s="12" t="s">
        <v>220</v>
      </c>
    </row>
    <row r="45" spans="1:37" x14ac:dyDescent="0.25">
      <c r="A45" s="66">
        <f t="shared" si="15"/>
        <v>38</v>
      </c>
      <c r="B45" s="69"/>
      <c r="C45" s="79"/>
      <c r="D45" s="112" t="str">
        <f>_xlfn.IFNA(VLOOKUP(C45,Table1[],3,FALSE),"")</f>
        <v/>
      </c>
      <c r="E45" s="69"/>
      <c r="F45" s="112" t="str">
        <f t="shared" si="0"/>
        <v/>
      </c>
      <c r="G45" s="88" t="str">
        <f>IF(E45="","",INDEX('Measure&amp;Incentive Picklist'!$F$37:$F$130,MATCH('One for One Replacements'!$F45,'Measure&amp;Incentive Picklist'!$E$37:$E$130,0)))</f>
        <v/>
      </c>
      <c r="H45" s="79"/>
      <c r="I45" s="70"/>
      <c r="J45" s="70"/>
      <c r="K45" s="70"/>
      <c r="L45" s="70"/>
      <c r="M45" s="66" t="str">
        <f>IF(E45="", "", VLOOKUP(E45,'Measure&amp;Incentive Picklist'!$D$37:$G$130,4,FALSE))</f>
        <v/>
      </c>
      <c r="N45" s="65" t="str">
        <f t="shared" si="17"/>
        <v/>
      </c>
      <c r="O45" s="65" t="str">
        <f>IF(N45="","",VLOOKUP(N45,'Lighting Picklist'!A$2:B$63,2,FALSE))</f>
        <v/>
      </c>
      <c r="P45" s="65" t="str">
        <f t="shared" si="18"/>
        <v/>
      </c>
      <c r="Q45" s="69" t="str">
        <f t="shared" si="19"/>
        <v/>
      </c>
      <c r="R45" s="69"/>
      <c r="S45" s="65" t="str">
        <f t="shared" si="5"/>
        <v/>
      </c>
      <c r="T45" s="70" t="str">
        <f t="shared" si="6"/>
        <v/>
      </c>
      <c r="U45" s="69" t="str">
        <f t="shared" si="1"/>
        <v/>
      </c>
      <c r="V45" s="298"/>
      <c r="W45" s="298"/>
      <c r="X45" s="387"/>
      <c r="Y45" s="387"/>
      <c r="Z45" s="124" t="str">
        <f t="shared" si="16"/>
        <v/>
      </c>
      <c r="AA45" s="386" t="str">
        <f>IF(F45="","",IF(VLOOKUP($F45,'Measure&amp;Incentive Picklist'!$E:$J,5,FALSE)="kWh saved","Contact ConEd",VLOOKUP($F45,'Measure&amp;Incentive Picklist'!$E:$J,5,FALSE)*I45))</f>
        <v/>
      </c>
      <c r="AB45" s="85" t="str">
        <f>IF(Date&gt;44742,"",IF(F45="","",IF(VLOOKUP($F45,'Measure&amp;Incentive Picklist'!$E:$P,12,FALSE)="kWh saved","Contact ConEd",VLOOKUP($F45,'Measure&amp;Incentive Picklist'!$E:$P,12,FALSE)*I45)))</f>
        <v/>
      </c>
      <c r="AC45" s="85" t="str">
        <f t="shared" si="8"/>
        <v/>
      </c>
      <c r="AD45" s="123"/>
      <c r="AE45" s="65">
        <f t="shared" si="20"/>
        <v>0</v>
      </c>
      <c r="AF45" s="65">
        <f t="shared" si="21"/>
        <v>0</v>
      </c>
      <c r="AG45" s="65">
        <f t="shared" si="22"/>
        <v>0</v>
      </c>
      <c r="AH45" s="65">
        <f t="shared" si="23"/>
        <v>0</v>
      </c>
      <c r="AI45" s="188" t="str">
        <f t="shared" si="24"/>
        <v/>
      </c>
      <c r="AJ45" s="188">
        <f t="shared" si="14"/>
        <v>0</v>
      </c>
      <c r="AK45" s="12" t="s">
        <v>221</v>
      </c>
    </row>
    <row r="46" spans="1:37" x14ac:dyDescent="0.25">
      <c r="A46" s="66">
        <f t="shared" si="15"/>
        <v>39</v>
      </c>
      <c r="B46" s="69"/>
      <c r="C46" s="79"/>
      <c r="D46" s="112" t="str">
        <f>_xlfn.IFNA(VLOOKUP(C46,Table1[],3,FALSE),"")</f>
        <v/>
      </c>
      <c r="E46" s="69"/>
      <c r="F46" s="112" t="str">
        <f t="shared" si="0"/>
        <v/>
      </c>
      <c r="G46" s="88" t="str">
        <f>IF(E46="","",INDEX('Measure&amp;Incentive Picklist'!$F$37:$F$130,MATCH('One for One Replacements'!$F46,'Measure&amp;Incentive Picklist'!$E$37:$E$130,0)))</f>
        <v/>
      </c>
      <c r="H46" s="79"/>
      <c r="I46" s="70"/>
      <c r="J46" s="70"/>
      <c r="K46" s="70"/>
      <c r="L46" s="70"/>
      <c r="M46" s="66" t="str">
        <f>IF(E46="", "", VLOOKUP(E46,'Measure&amp;Incentive Picklist'!$D$37:$G$130,4,FALSE))</f>
        <v/>
      </c>
      <c r="N46" s="65" t="str">
        <f t="shared" si="17"/>
        <v/>
      </c>
      <c r="O46" s="65" t="str">
        <f>IF(N46="","",VLOOKUP(N46,'Lighting Picklist'!A$2:B$63,2,FALSE))</f>
        <v/>
      </c>
      <c r="P46" s="65" t="str">
        <f t="shared" si="18"/>
        <v/>
      </c>
      <c r="Q46" s="69" t="str">
        <f t="shared" si="19"/>
        <v/>
      </c>
      <c r="R46" s="69"/>
      <c r="S46" s="65" t="str">
        <f t="shared" si="5"/>
        <v/>
      </c>
      <c r="T46" s="70" t="str">
        <f t="shared" si="6"/>
        <v/>
      </c>
      <c r="U46" s="69" t="str">
        <f t="shared" si="1"/>
        <v/>
      </c>
      <c r="V46" s="298"/>
      <c r="W46" s="298"/>
      <c r="X46" s="387"/>
      <c r="Y46" s="387"/>
      <c r="Z46" s="124" t="str">
        <f t="shared" si="16"/>
        <v/>
      </c>
      <c r="AA46" s="386" t="str">
        <f>IF(F46="","",IF(VLOOKUP($F46,'Measure&amp;Incentive Picklist'!$E:$J,5,FALSE)="kWh saved","Contact ConEd",VLOOKUP($F46,'Measure&amp;Incentive Picklist'!$E:$J,5,FALSE)*I46))</f>
        <v/>
      </c>
      <c r="AB46" s="85" t="str">
        <f>IF(Date&gt;44742,"",IF(F46="","",IF(VLOOKUP($F46,'Measure&amp;Incentive Picklist'!$E:$P,12,FALSE)="kWh saved","Contact ConEd",VLOOKUP($F46,'Measure&amp;Incentive Picklist'!$E:$P,12,FALSE)*I46)))</f>
        <v/>
      </c>
      <c r="AC46" s="85" t="str">
        <f t="shared" si="8"/>
        <v/>
      </c>
      <c r="AD46" s="123"/>
      <c r="AE46" s="65">
        <f t="shared" si="20"/>
        <v>0</v>
      </c>
      <c r="AF46" s="65">
        <f t="shared" si="21"/>
        <v>0</v>
      </c>
      <c r="AG46" s="65">
        <f t="shared" si="22"/>
        <v>0</v>
      </c>
      <c r="AH46" s="65">
        <f t="shared" si="23"/>
        <v>0</v>
      </c>
      <c r="AI46" s="188" t="str">
        <f t="shared" si="24"/>
        <v/>
      </c>
      <c r="AJ46" s="188">
        <f t="shared" si="14"/>
        <v>0</v>
      </c>
      <c r="AK46" s="12" t="s">
        <v>222</v>
      </c>
    </row>
    <row r="47" spans="1:37" x14ac:dyDescent="0.25">
      <c r="A47" s="66">
        <f t="shared" si="15"/>
        <v>40</v>
      </c>
      <c r="B47" s="69"/>
      <c r="C47" s="79"/>
      <c r="D47" s="112" t="str">
        <f>_xlfn.IFNA(VLOOKUP(C47,Table1[],3,FALSE),"")</f>
        <v/>
      </c>
      <c r="E47" s="69"/>
      <c r="F47" s="112" t="str">
        <f t="shared" si="0"/>
        <v/>
      </c>
      <c r="G47" s="88" t="str">
        <f>IF(E47="","",INDEX('Measure&amp;Incentive Picklist'!$F$37:$F$130,MATCH('One for One Replacements'!$F47,'Measure&amp;Incentive Picklist'!$E$37:$E$130,0)))</f>
        <v/>
      </c>
      <c r="H47" s="79"/>
      <c r="I47" s="70"/>
      <c r="J47" s="70"/>
      <c r="K47" s="70"/>
      <c r="L47" s="70"/>
      <c r="M47" s="66" t="str">
        <f>IF(E47="", "", VLOOKUP(E47,'Measure&amp;Incentive Picklist'!$D$37:$G$130,4,FALSE))</f>
        <v/>
      </c>
      <c r="N47" s="65" t="str">
        <f t="shared" si="17"/>
        <v/>
      </c>
      <c r="O47" s="65" t="str">
        <f>IF(N47="","",VLOOKUP(N47,'Lighting Picklist'!A$2:B$63,2,FALSE))</f>
        <v/>
      </c>
      <c r="P47" s="65" t="str">
        <f t="shared" si="18"/>
        <v/>
      </c>
      <c r="Q47" s="69" t="str">
        <f t="shared" si="19"/>
        <v/>
      </c>
      <c r="R47" s="69"/>
      <c r="S47" s="65" t="str">
        <f t="shared" si="5"/>
        <v/>
      </c>
      <c r="T47" s="70" t="str">
        <f t="shared" si="6"/>
        <v/>
      </c>
      <c r="U47" s="69" t="str">
        <f t="shared" si="1"/>
        <v/>
      </c>
      <c r="V47" s="298"/>
      <c r="W47" s="298"/>
      <c r="X47" s="387"/>
      <c r="Y47" s="387"/>
      <c r="Z47" s="124" t="str">
        <f t="shared" si="16"/>
        <v/>
      </c>
      <c r="AA47" s="386" t="str">
        <f>IF(F47="","",IF(VLOOKUP($F47,'Measure&amp;Incentive Picklist'!$E:$J,5,FALSE)="kWh saved","Contact ConEd",VLOOKUP($F47,'Measure&amp;Incentive Picklist'!$E:$J,5,FALSE)*I47))</f>
        <v/>
      </c>
      <c r="AB47" s="85" t="str">
        <f>IF(Date&gt;44742,"",IF(F47="","",IF(VLOOKUP($F47,'Measure&amp;Incentive Picklist'!$E:$P,12,FALSE)="kWh saved","Contact ConEd",VLOOKUP($F47,'Measure&amp;Incentive Picklist'!$E:$P,12,FALSE)*I47)))</f>
        <v/>
      </c>
      <c r="AC47" s="85" t="str">
        <f t="shared" si="8"/>
        <v/>
      </c>
      <c r="AD47" s="123"/>
      <c r="AE47" s="65">
        <f t="shared" si="20"/>
        <v>0</v>
      </c>
      <c r="AF47" s="65">
        <f t="shared" si="21"/>
        <v>0</v>
      </c>
      <c r="AG47" s="65">
        <f t="shared" si="22"/>
        <v>0</v>
      </c>
      <c r="AH47" s="65">
        <f t="shared" si="23"/>
        <v>0</v>
      </c>
      <c r="AI47" s="188" t="str">
        <f t="shared" si="24"/>
        <v/>
      </c>
      <c r="AJ47" s="188">
        <f t="shared" si="14"/>
        <v>0</v>
      </c>
      <c r="AK47" s="12" t="s">
        <v>223</v>
      </c>
    </row>
    <row r="48" spans="1:37" x14ac:dyDescent="0.25">
      <c r="A48" s="66">
        <f t="shared" si="15"/>
        <v>41</v>
      </c>
      <c r="B48" s="69"/>
      <c r="C48" s="79"/>
      <c r="D48" s="112" t="str">
        <f>_xlfn.IFNA(VLOOKUP(C48,Table1[],3,FALSE),"")</f>
        <v/>
      </c>
      <c r="E48" s="69"/>
      <c r="F48" s="112" t="str">
        <f t="shared" si="0"/>
        <v/>
      </c>
      <c r="G48" s="88" t="str">
        <f>IF(E48="","",INDEX('Measure&amp;Incentive Picklist'!$F$37:$F$130,MATCH('One for One Replacements'!$F48,'Measure&amp;Incentive Picklist'!$E$37:$E$130,0)))</f>
        <v/>
      </c>
      <c r="H48" s="79"/>
      <c r="I48" s="70"/>
      <c r="J48" s="70"/>
      <c r="K48" s="70"/>
      <c r="L48" s="70"/>
      <c r="M48" s="66" t="str">
        <f>IF(E48="", "", VLOOKUP(E48,'Measure&amp;Incentive Picklist'!$D$37:$G$130,4,FALSE))</f>
        <v/>
      </c>
      <c r="N48" s="65" t="str">
        <f t="shared" si="17"/>
        <v/>
      </c>
      <c r="O48" s="65" t="str">
        <f>IF(N48="","",VLOOKUP(N48,'Lighting Picklist'!A$2:B$63,2,FALSE))</f>
        <v/>
      </c>
      <c r="P48" s="65" t="str">
        <f t="shared" si="18"/>
        <v/>
      </c>
      <c r="Q48" s="69" t="str">
        <f t="shared" si="19"/>
        <v/>
      </c>
      <c r="R48" s="69"/>
      <c r="S48" s="65" t="str">
        <f t="shared" si="5"/>
        <v/>
      </c>
      <c r="T48" s="70" t="str">
        <f t="shared" si="6"/>
        <v/>
      </c>
      <c r="U48" s="69" t="str">
        <f t="shared" si="1"/>
        <v/>
      </c>
      <c r="V48" s="298"/>
      <c r="W48" s="298"/>
      <c r="X48" s="387"/>
      <c r="Y48" s="387"/>
      <c r="Z48" s="124" t="str">
        <f t="shared" si="16"/>
        <v/>
      </c>
      <c r="AA48" s="386" t="str">
        <f>IF(F48="","",IF(VLOOKUP($F48,'Measure&amp;Incentive Picklist'!$E:$J,5,FALSE)="kWh saved","Contact ConEd",VLOOKUP($F48,'Measure&amp;Incentive Picklist'!$E:$J,5,FALSE)*I48))</f>
        <v/>
      </c>
      <c r="AB48" s="85" t="str">
        <f>IF(Date&gt;44742,"",IF(F48="","",IF(VLOOKUP($F48,'Measure&amp;Incentive Picklist'!$E:$P,12,FALSE)="kWh saved","Contact ConEd",VLOOKUP($F48,'Measure&amp;Incentive Picklist'!$E:$P,12,FALSE)*I48)))</f>
        <v/>
      </c>
      <c r="AC48" s="85" t="str">
        <f t="shared" si="8"/>
        <v/>
      </c>
      <c r="AD48" s="123"/>
      <c r="AE48" s="65">
        <f t="shared" si="20"/>
        <v>0</v>
      </c>
      <c r="AF48" s="65">
        <f t="shared" si="21"/>
        <v>0</v>
      </c>
      <c r="AG48" s="65">
        <f t="shared" si="22"/>
        <v>0</v>
      </c>
      <c r="AH48" s="65">
        <f t="shared" si="23"/>
        <v>0</v>
      </c>
      <c r="AI48" s="188" t="str">
        <f t="shared" si="24"/>
        <v/>
      </c>
      <c r="AJ48" s="188">
        <f t="shared" si="14"/>
        <v>0</v>
      </c>
      <c r="AK48" s="12" t="s">
        <v>224</v>
      </c>
    </row>
    <row r="49" spans="1:37" x14ac:dyDescent="0.25">
      <c r="A49" s="66">
        <f t="shared" si="15"/>
        <v>42</v>
      </c>
      <c r="B49" s="69"/>
      <c r="C49" s="79"/>
      <c r="D49" s="112" t="str">
        <f>_xlfn.IFNA(VLOOKUP(C49,Table1[],3,FALSE),"")</f>
        <v/>
      </c>
      <c r="E49" s="69"/>
      <c r="F49" s="112" t="str">
        <f t="shared" si="0"/>
        <v/>
      </c>
      <c r="G49" s="88" t="str">
        <f>IF(E49="","",INDEX('Measure&amp;Incentive Picklist'!$F$37:$F$130,MATCH('One for One Replacements'!$F49,'Measure&amp;Incentive Picklist'!$E$37:$E$130,0)))</f>
        <v/>
      </c>
      <c r="H49" s="79"/>
      <c r="I49" s="70"/>
      <c r="J49" s="70"/>
      <c r="K49" s="70"/>
      <c r="L49" s="70"/>
      <c r="M49" s="66" t="str">
        <f>IF(E49="", "", VLOOKUP(E49,'Measure&amp;Incentive Picklist'!$D$37:$G$130,4,FALSE))</f>
        <v/>
      </c>
      <c r="N49" s="65" t="str">
        <f t="shared" si="17"/>
        <v/>
      </c>
      <c r="O49" s="65" t="str">
        <f>IF(N49="","",VLOOKUP(N49,'Lighting Picklist'!A$2:B$63,2,FALSE))</f>
        <v/>
      </c>
      <c r="P49" s="65" t="str">
        <f t="shared" si="18"/>
        <v/>
      </c>
      <c r="Q49" s="69" t="str">
        <f t="shared" si="19"/>
        <v/>
      </c>
      <c r="R49" s="69"/>
      <c r="S49" s="65" t="str">
        <f t="shared" si="5"/>
        <v/>
      </c>
      <c r="T49" s="70" t="str">
        <f t="shared" si="6"/>
        <v/>
      </c>
      <c r="U49" s="69" t="str">
        <f t="shared" si="1"/>
        <v/>
      </c>
      <c r="V49" s="298"/>
      <c r="W49" s="298"/>
      <c r="X49" s="387"/>
      <c r="Y49" s="387"/>
      <c r="Z49" s="124" t="str">
        <f t="shared" si="16"/>
        <v/>
      </c>
      <c r="AA49" s="386" t="str">
        <f>IF(F49="","",IF(VLOOKUP($F49,'Measure&amp;Incentive Picklist'!$E:$J,5,FALSE)="kWh saved","Contact ConEd",VLOOKUP($F49,'Measure&amp;Incentive Picklist'!$E:$J,5,FALSE)*I49))</f>
        <v/>
      </c>
      <c r="AB49" s="85" t="str">
        <f>IF(Date&gt;44742,"",IF(F49="","",IF(VLOOKUP($F49,'Measure&amp;Incentive Picklist'!$E:$P,12,FALSE)="kWh saved","Contact ConEd",VLOOKUP($F49,'Measure&amp;Incentive Picklist'!$E:$P,12,FALSE)*I49)))</f>
        <v/>
      </c>
      <c r="AC49" s="85" t="str">
        <f t="shared" si="8"/>
        <v/>
      </c>
      <c r="AD49" s="123"/>
      <c r="AE49" s="65">
        <f t="shared" si="20"/>
        <v>0</v>
      </c>
      <c r="AF49" s="65">
        <f t="shared" si="21"/>
        <v>0</v>
      </c>
      <c r="AG49" s="65">
        <f t="shared" si="22"/>
        <v>0</v>
      </c>
      <c r="AH49" s="65">
        <f t="shared" si="23"/>
        <v>0</v>
      </c>
      <c r="AI49" s="188" t="str">
        <f t="shared" si="24"/>
        <v/>
      </c>
      <c r="AJ49" s="188">
        <f t="shared" si="14"/>
        <v>0</v>
      </c>
      <c r="AK49" s="187" t="s">
        <v>225</v>
      </c>
    </row>
    <row r="50" spans="1:37" x14ac:dyDescent="0.25">
      <c r="A50" s="66">
        <f t="shared" si="15"/>
        <v>43</v>
      </c>
      <c r="B50" s="69"/>
      <c r="C50" s="79"/>
      <c r="D50" s="112" t="str">
        <f>_xlfn.IFNA(VLOOKUP(C50,Table1[],3,FALSE),"")</f>
        <v/>
      </c>
      <c r="E50" s="69"/>
      <c r="F50" s="112" t="str">
        <f t="shared" si="0"/>
        <v/>
      </c>
      <c r="G50" s="88" t="str">
        <f>IF(E50="","",INDEX('Measure&amp;Incentive Picklist'!$F$37:$F$130,MATCH('One for One Replacements'!$F50,'Measure&amp;Incentive Picklist'!$E$37:$E$130,0)))</f>
        <v/>
      </c>
      <c r="H50" s="79"/>
      <c r="I50" s="70"/>
      <c r="J50" s="70"/>
      <c r="K50" s="70"/>
      <c r="L50" s="70"/>
      <c r="M50" s="66" t="str">
        <f>IF(E50="", "", VLOOKUP(E50,'Measure&amp;Incentive Picklist'!$D$37:$G$130,4,FALSE))</f>
        <v/>
      </c>
      <c r="N50" s="65" t="str">
        <f t="shared" si="17"/>
        <v/>
      </c>
      <c r="O50" s="65" t="str">
        <f>IF(N50="","",VLOOKUP(N50,'Lighting Picklist'!A$2:B$63,2,FALSE))</f>
        <v/>
      </c>
      <c r="P50" s="65" t="str">
        <f t="shared" si="18"/>
        <v/>
      </c>
      <c r="Q50" s="69" t="str">
        <f t="shared" si="19"/>
        <v/>
      </c>
      <c r="R50" s="69"/>
      <c r="S50" s="65" t="str">
        <f t="shared" si="5"/>
        <v/>
      </c>
      <c r="T50" s="70" t="str">
        <f t="shared" si="6"/>
        <v/>
      </c>
      <c r="U50" s="69" t="str">
        <f t="shared" si="1"/>
        <v/>
      </c>
      <c r="V50" s="298"/>
      <c r="W50" s="298"/>
      <c r="X50" s="387"/>
      <c r="Y50" s="387"/>
      <c r="Z50" s="124" t="str">
        <f t="shared" si="16"/>
        <v/>
      </c>
      <c r="AA50" s="386" t="str">
        <f>IF(F50="","",IF(VLOOKUP($F50,'Measure&amp;Incentive Picklist'!$E:$J,5,FALSE)="kWh saved","Contact ConEd",VLOOKUP($F50,'Measure&amp;Incentive Picklist'!$E:$J,5,FALSE)*I50))</f>
        <v/>
      </c>
      <c r="AB50" s="85" t="str">
        <f>IF(Date&gt;44742,"",IF(F50="","",IF(VLOOKUP($F50,'Measure&amp;Incentive Picklist'!$E:$P,12,FALSE)="kWh saved","Contact ConEd",VLOOKUP($F50,'Measure&amp;Incentive Picklist'!$E:$P,12,FALSE)*I50)))</f>
        <v/>
      </c>
      <c r="AC50" s="85" t="str">
        <f t="shared" si="8"/>
        <v/>
      </c>
      <c r="AD50" s="123"/>
      <c r="AE50" s="65">
        <f t="shared" si="20"/>
        <v>0</v>
      </c>
      <c r="AF50" s="65">
        <f t="shared" si="21"/>
        <v>0</v>
      </c>
      <c r="AG50" s="65">
        <f t="shared" si="22"/>
        <v>0</v>
      </c>
      <c r="AH50" s="65">
        <f t="shared" si="23"/>
        <v>0</v>
      </c>
      <c r="AI50" s="188" t="str">
        <f t="shared" si="24"/>
        <v/>
      </c>
      <c r="AJ50" s="188">
        <f t="shared" si="14"/>
        <v>0</v>
      </c>
      <c r="AK50" s="12" t="s">
        <v>226</v>
      </c>
    </row>
    <row r="51" spans="1:37" x14ac:dyDescent="0.25">
      <c r="A51" s="66">
        <f t="shared" si="15"/>
        <v>44</v>
      </c>
      <c r="B51" s="69"/>
      <c r="C51" s="79"/>
      <c r="D51" s="112" t="str">
        <f>_xlfn.IFNA(VLOOKUP(C51,Table1[],3,FALSE),"")</f>
        <v/>
      </c>
      <c r="E51" s="69"/>
      <c r="F51" s="112" t="str">
        <f t="shared" si="0"/>
        <v/>
      </c>
      <c r="G51" s="88" t="str">
        <f>IF(E51="","",INDEX('Measure&amp;Incentive Picklist'!$F$37:$F$130,MATCH('One for One Replacements'!$F51,'Measure&amp;Incentive Picklist'!$E$37:$E$130,0)))</f>
        <v/>
      </c>
      <c r="H51" s="79"/>
      <c r="I51" s="70"/>
      <c r="J51" s="70"/>
      <c r="K51" s="70"/>
      <c r="L51" s="70"/>
      <c r="M51" s="66" t="str">
        <f>IF(E51="", "", VLOOKUP(E51,'Measure&amp;Incentive Picklist'!$D$37:$G$130,4,FALSE))</f>
        <v/>
      </c>
      <c r="N51" s="65" t="str">
        <f t="shared" si="17"/>
        <v/>
      </c>
      <c r="O51" s="65" t="str">
        <f>IF(N51="","",VLOOKUP(N51,'Lighting Picklist'!A$2:B$63,2,FALSE))</f>
        <v/>
      </c>
      <c r="P51" s="65" t="str">
        <f t="shared" si="18"/>
        <v/>
      </c>
      <c r="Q51" s="69" t="str">
        <f t="shared" si="19"/>
        <v/>
      </c>
      <c r="R51" s="69"/>
      <c r="S51" s="65" t="str">
        <f t="shared" si="5"/>
        <v/>
      </c>
      <c r="T51" s="70" t="str">
        <f t="shared" si="6"/>
        <v/>
      </c>
      <c r="U51" s="69" t="str">
        <f t="shared" si="1"/>
        <v/>
      </c>
      <c r="V51" s="298"/>
      <c r="W51" s="298"/>
      <c r="X51" s="387"/>
      <c r="Y51" s="387"/>
      <c r="Z51" s="124" t="str">
        <f t="shared" si="16"/>
        <v/>
      </c>
      <c r="AA51" s="386" t="str">
        <f>IF(F51="","",IF(VLOOKUP($F51,'Measure&amp;Incentive Picklist'!$E:$J,5,FALSE)="kWh saved","Contact ConEd",VLOOKUP($F51,'Measure&amp;Incentive Picklist'!$E:$J,5,FALSE)*I51))</f>
        <v/>
      </c>
      <c r="AB51" s="85" t="str">
        <f>IF(Date&gt;44742,"",IF(F51="","",IF(VLOOKUP($F51,'Measure&amp;Incentive Picklist'!$E:$P,12,FALSE)="kWh saved","Contact ConEd",VLOOKUP($F51,'Measure&amp;Incentive Picklist'!$E:$P,12,FALSE)*I51)))</f>
        <v/>
      </c>
      <c r="AC51" s="85" t="str">
        <f t="shared" si="8"/>
        <v/>
      </c>
      <c r="AD51" s="123"/>
      <c r="AE51" s="65">
        <f t="shared" si="20"/>
        <v>0</v>
      </c>
      <c r="AF51" s="65">
        <f t="shared" si="21"/>
        <v>0</v>
      </c>
      <c r="AG51" s="65">
        <f t="shared" si="22"/>
        <v>0</v>
      </c>
      <c r="AH51" s="65">
        <f t="shared" si="23"/>
        <v>0</v>
      </c>
      <c r="AI51" s="188" t="str">
        <f t="shared" si="24"/>
        <v/>
      </c>
      <c r="AJ51" s="188">
        <f t="shared" si="14"/>
        <v>0</v>
      </c>
      <c r="AK51" s="12" t="s">
        <v>227</v>
      </c>
    </row>
    <row r="52" spans="1:37" x14ac:dyDescent="0.25">
      <c r="A52" s="66">
        <f t="shared" si="15"/>
        <v>45</v>
      </c>
      <c r="B52" s="69"/>
      <c r="C52" s="79"/>
      <c r="D52" s="112" t="str">
        <f>_xlfn.IFNA(VLOOKUP(C52,Table1[],3,FALSE),"")</f>
        <v/>
      </c>
      <c r="E52" s="69"/>
      <c r="F52" s="112" t="str">
        <f t="shared" si="0"/>
        <v/>
      </c>
      <c r="G52" s="88" t="str">
        <f>IF(E52="","",INDEX('Measure&amp;Incentive Picklist'!$F$37:$F$130,MATCH('One for One Replacements'!$F52,'Measure&amp;Incentive Picklist'!$E$37:$E$130,0)))</f>
        <v/>
      </c>
      <c r="H52" s="79"/>
      <c r="I52" s="70"/>
      <c r="J52" s="70"/>
      <c r="K52" s="70"/>
      <c r="L52" s="70"/>
      <c r="M52" s="66" t="str">
        <f>IF(E52="", "", VLOOKUP(E52,'Measure&amp;Incentive Picklist'!$D$37:$G$130,4,FALSE))</f>
        <v/>
      </c>
      <c r="N52" s="65" t="str">
        <f t="shared" si="17"/>
        <v/>
      </c>
      <c r="O52" s="65" t="str">
        <f>IF(N52="","",VLOOKUP(N52,'Lighting Picklist'!A$2:B$63,2,FALSE))</f>
        <v/>
      </c>
      <c r="P52" s="65" t="str">
        <f t="shared" si="18"/>
        <v/>
      </c>
      <c r="Q52" s="69" t="str">
        <f t="shared" si="19"/>
        <v/>
      </c>
      <c r="R52" s="69"/>
      <c r="S52" s="65" t="str">
        <f t="shared" si="5"/>
        <v/>
      </c>
      <c r="T52" s="70" t="str">
        <f t="shared" si="6"/>
        <v/>
      </c>
      <c r="U52" s="69" t="str">
        <f t="shared" si="1"/>
        <v/>
      </c>
      <c r="V52" s="298"/>
      <c r="W52" s="298"/>
      <c r="X52" s="387"/>
      <c r="Y52" s="387"/>
      <c r="Z52" s="124" t="str">
        <f t="shared" si="16"/>
        <v/>
      </c>
      <c r="AA52" s="386" t="str">
        <f>IF(F52="","",IF(VLOOKUP($F52,'Measure&amp;Incentive Picklist'!$E:$J,5,FALSE)="kWh saved","Contact ConEd",VLOOKUP($F52,'Measure&amp;Incentive Picklist'!$E:$J,5,FALSE)*I52))</f>
        <v/>
      </c>
      <c r="AB52" s="85" t="str">
        <f>IF(Date&gt;44742,"",IF(F52="","",IF(VLOOKUP($F52,'Measure&amp;Incentive Picklist'!$E:$P,12,FALSE)="kWh saved","Contact ConEd",VLOOKUP($F52,'Measure&amp;Incentive Picklist'!$E:$P,12,FALSE)*I52)))</f>
        <v/>
      </c>
      <c r="AC52" s="85" t="str">
        <f t="shared" si="8"/>
        <v/>
      </c>
      <c r="AD52" s="123"/>
      <c r="AE52" s="65">
        <f t="shared" si="20"/>
        <v>0</v>
      </c>
      <c r="AF52" s="65">
        <f t="shared" si="21"/>
        <v>0</v>
      </c>
      <c r="AG52" s="65">
        <f t="shared" si="22"/>
        <v>0</v>
      </c>
      <c r="AH52" s="65">
        <f t="shared" si="23"/>
        <v>0</v>
      </c>
      <c r="AI52" s="188" t="str">
        <f t="shared" si="24"/>
        <v/>
      </c>
      <c r="AJ52" s="188">
        <f t="shared" si="14"/>
        <v>0</v>
      </c>
      <c r="AK52" s="13" t="s">
        <v>228</v>
      </c>
    </row>
    <row r="53" spans="1:37" x14ac:dyDescent="0.25">
      <c r="A53" s="66">
        <f t="shared" si="15"/>
        <v>46</v>
      </c>
      <c r="B53" s="69"/>
      <c r="C53" s="79"/>
      <c r="D53" s="112" t="str">
        <f>_xlfn.IFNA(VLOOKUP(C53,Table1[],3,FALSE),"")</f>
        <v/>
      </c>
      <c r="E53" s="69"/>
      <c r="F53" s="112" t="str">
        <f t="shared" si="0"/>
        <v/>
      </c>
      <c r="G53" s="88" t="str">
        <f>IF(E53="","",INDEX('Measure&amp;Incentive Picklist'!$F$37:$F$130,MATCH('One for One Replacements'!$F53,'Measure&amp;Incentive Picklist'!$E$37:$E$130,0)))</f>
        <v/>
      </c>
      <c r="H53" s="79"/>
      <c r="I53" s="70"/>
      <c r="J53" s="70"/>
      <c r="K53" s="70"/>
      <c r="L53" s="70"/>
      <c r="M53" s="66" t="str">
        <f>IF(E53="", "", VLOOKUP(E53,'Measure&amp;Incentive Picklist'!$D$37:$G$130,4,FALSE))</f>
        <v/>
      </c>
      <c r="N53" s="65" t="str">
        <f t="shared" si="17"/>
        <v/>
      </c>
      <c r="O53" s="65" t="str">
        <f>IF(N53="","",VLOOKUP(N53,'Lighting Picklist'!A$2:B$63,2,FALSE))</f>
        <v/>
      </c>
      <c r="P53" s="65" t="str">
        <f t="shared" si="18"/>
        <v/>
      </c>
      <c r="Q53" s="69" t="str">
        <f t="shared" si="19"/>
        <v/>
      </c>
      <c r="R53" s="69"/>
      <c r="S53" s="65" t="str">
        <f t="shared" si="5"/>
        <v/>
      </c>
      <c r="T53" s="70" t="str">
        <f t="shared" si="6"/>
        <v/>
      </c>
      <c r="U53" s="69" t="str">
        <f t="shared" si="1"/>
        <v/>
      </c>
      <c r="V53" s="298"/>
      <c r="W53" s="298"/>
      <c r="X53" s="387"/>
      <c r="Y53" s="387"/>
      <c r="Z53" s="124" t="str">
        <f t="shared" si="16"/>
        <v/>
      </c>
      <c r="AA53" s="386" t="str">
        <f>IF(F53="","",IF(VLOOKUP($F53,'Measure&amp;Incentive Picklist'!$E:$J,5,FALSE)="kWh saved","Contact ConEd",VLOOKUP($F53,'Measure&amp;Incentive Picklist'!$E:$J,5,FALSE)*I53))</f>
        <v/>
      </c>
      <c r="AB53" s="85" t="str">
        <f>IF(Date&gt;44742,"",IF(F53="","",IF(VLOOKUP($F53,'Measure&amp;Incentive Picklist'!$E:$P,12,FALSE)="kWh saved","Contact ConEd",VLOOKUP($F53,'Measure&amp;Incentive Picklist'!$E:$P,12,FALSE)*I53)))</f>
        <v/>
      </c>
      <c r="AC53" s="85" t="str">
        <f t="shared" si="8"/>
        <v/>
      </c>
      <c r="AD53" s="123"/>
      <c r="AE53" s="65">
        <f t="shared" si="20"/>
        <v>0</v>
      </c>
      <c r="AF53" s="65">
        <f t="shared" si="21"/>
        <v>0</v>
      </c>
      <c r="AG53" s="65">
        <f t="shared" si="22"/>
        <v>0</v>
      </c>
      <c r="AH53" s="65">
        <f t="shared" si="23"/>
        <v>0</v>
      </c>
      <c r="AI53" s="188" t="str">
        <f t="shared" si="24"/>
        <v/>
      </c>
      <c r="AJ53" s="188">
        <f t="shared" si="14"/>
        <v>0</v>
      </c>
      <c r="AK53" s="13" t="s">
        <v>229</v>
      </c>
    </row>
    <row r="54" spans="1:37" x14ac:dyDescent="0.25">
      <c r="A54" s="66">
        <f t="shared" si="15"/>
        <v>47</v>
      </c>
      <c r="B54" s="69"/>
      <c r="C54" s="79"/>
      <c r="D54" s="112" t="str">
        <f>_xlfn.IFNA(VLOOKUP(C54,Table1[],3,FALSE),"")</f>
        <v/>
      </c>
      <c r="E54" s="69"/>
      <c r="F54" s="112" t="str">
        <f t="shared" si="0"/>
        <v/>
      </c>
      <c r="G54" s="88" t="str">
        <f>IF(E54="","",INDEX('Measure&amp;Incentive Picklist'!$F$37:$F$130,MATCH('One for One Replacements'!$F54,'Measure&amp;Incentive Picklist'!$E$37:$E$130,0)))</f>
        <v/>
      </c>
      <c r="H54" s="79"/>
      <c r="I54" s="70"/>
      <c r="J54" s="70"/>
      <c r="K54" s="70"/>
      <c r="L54" s="70"/>
      <c r="M54" s="66" t="str">
        <f>IF(E54="", "", VLOOKUP(E54,'Measure&amp;Incentive Picklist'!$D$37:$G$130,4,FALSE))</f>
        <v/>
      </c>
      <c r="N54" s="65" t="str">
        <f t="shared" si="17"/>
        <v/>
      </c>
      <c r="O54" s="65" t="str">
        <f>IF(N54="","",VLOOKUP(N54,'Lighting Picklist'!A$2:B$63,2,FALSE))</f>
        <v/>
      </c>
      <c r="P54" s="65" t="str">
        <f t="shared" si="18"/>
        <v/>
      </c>
      <c r="Q54" s="69" t="str">
        <f t="shared" si="19"/>
        <v/>
      </c>
      <c r="R54" s="69"/>
      <c r="S54" s="65" t="str">
        <f t="shared" si="5"/>
        <v/>
      </c>
      <c r="T54" s="70" t="str">
        <f t="shared" si="6"/>
        <v/>
      </c>
      <c r="U54" s="69" t="str">
        <f t="shared" si="1"/>
        <v/>
      </c>
      <c r="V54" s="298"/>
      <c r="W54" s="298"/>
      <c r="X54" s="387"/>
      <c r="Y54" s="387"/>
      <c r="Z54" s="124" t="str">
        <f t="shared" si="16"/>
        <v/>
      </c>
      <c r="AA54" s="386" t="str">
        <f>IF(F54="","",IF(VLOOKUP($F54,'Measure&amp;Incentive Picklist'!$E:$J,5,FALSE)="kWh saved","Contact ConEd",VLOOKUP($F54,'Measure&amp;Incentive Picklist'!$E:$J,5,FALSE)*I54))</f>
        <v/>
      </c>
      <c r="AB54" s="85" t="str">
        <f>IF(Date&gt;44742,"",IF(F54="","",IF(VLOOKUP($F54,'Measure&amp;Incentive Picklist'!$E:$P,12,FALSE)="kWh saved","Contact ConEd",VLOOKUP($F54,'Measure&amp;Incentive Picklist'!$E:$P,12,FALSE)*I54)))</f>
        <v/>
      </c>
      <c r="AC54" s="85" t="str">
        <f t="shared" si="8"/>
        <v/>
      </c>
      <c r="AD54" s="123"/>
      <c r="AE54" s="65">
        <f t="shared" si="20"/>
        <v>0</v>
      </c>
      <c r="AF54" s="65">
        <f t="shared" si="21"/>
        <v>0</v>
      </c>
      <c r="AG54" s="65">
        <f t="shared" si="22"/>
        <v>0</v>
      </c>
      <c r="AH54" s="65">
        <f t="shared" si="23"/>
        <v>0</v>
      </c>
      <c r="AI54" s="188" t="str">
        <f t="shared" si="24"/>
        <v/>
      </c>
      <c r="AJ54" s="188">
        <f t="shared" si="14"/>
        <v>0</v>
      </c>
      <c r="AK54" s="13" t="s">
        <v>230</v>
      </c>
    </row>
    <row r="55" spans="1:37" x14ac:dyDescent="0.25">
      <c r="A55" s="66">
        <f t="shared" si="15"/>
        <v>48</v>
      </c>
      <c r="B55" s="69"/>
      <c r="C55" s="79"/>
      <c r="D55" s="112" t="str">
        <f>_xlfn.IFNA(VLOOKUP(C55,Table1[],3,FALSE),"")</f>
        <v/>
      </c>
      <c r="E55" s="69"/>
      <c r="F55" s="112" t="str">
        <f t="shared" si="0"/>
        <v/>
      </c>
      <c r="G55" s="88" t="str">
        <f>IF(E55="","",INDEX('Measure&amp;Incentive Picklist'!$F$37:$F$130,MATCH('One for One Replacements'!$F55,'Measure&amp;Incentive Picklist'!$E$37:$E$130,0)))</f>
        <v/>
      </c>
      <c r="H55" s="79"/>
      <c r="I55" s="70"/>
      <c r="J55" s="70"/>
      <c r="K55" s="70"/>
      <c r="L55" s="70"/>
      <c r="M55" s="66" t="str">
        <f>IF(E55="", "", VLOOKUP(E55,'Measure&amp;Incentive Picklist'!$D$37:$G$130,4,FALSE))</f>
        <v/>
      </c>
      <c r="N55" s="65" t="str">
        <f t="shared" si="17"/>
        <v/>
      </c>
      <c r="O55" s="65" t="str">
        <f>IF(N55="","",VLOOKUP(N55,'Lighting Picklist'!A$2:B$63,2,FALSE))</f>
        <v/>
      </c>
      <c r="P55" s="65" t="str">
        <f t="shared" si="18"/>
        <v/>
      </c>
      <c r="Q55" s="69" t="str">
        <f t="shared" si="19"/>
        <v/>
      </c>
      <c r="R55" s="69"/>
      <c r="S55" s="65" t="str">
        <f t="shared" si="5"/>
        <v/>
      </c>
      <c r="T55" s="70" t="str">
        <f t="shared" si="6"/>
        <v/>
      </c>
      <c r="U55" s="69" t="str">
        <f t="shared" si="1"/>
        <v/>
      </c>
      <c r="V55" s="298"/>
      <c r="W55" s="298"/>
      <c r="X55" s="387"/>
      <c r="Y55" s="387"/>
      <c r="Z55" s="124" t="str">
        <f t="shared" si="16"/>
        <v/>
      </c>
      <c r="AA55" s="386" t="str">
        <f>IF(F55="","",IF(VLOOKUP($F55,'Measure&amp;Incentive Picklist'!$E:$J,5,FALSE)="kWh saved","Contact ConEd",VLOOKUP($F55,'Measure&amp;Incentive Picklist'!$E:$J,5,FALSE)*I55))</f>
        <v/>
      </c>
      <c r="AB55" s="85" t="str">
        <f>IF(Date&gt;44742,"",IF(F55="","",IF(VLOOKUP($F55,'Measure&amp;Incentive Picklist'!$E:$P,12,FALSE)="kWh saved","Contact ConEd",VLOOKUP($F55,'Measure&amp;Incentive Picklist'!$E:$P,12,FALSE)*I55)))</f>
        <v/>
      </c>
      <c r="AC55" s="85" t="str">
        <f t="shared" si="8"/>
        <v/>
      </c>
      <c r="AD55" s="123"/>
      <c r="AE55" s="65">
        <f t="shared" si="20"/>
        <v>0</v>
      </c>
      <c r="AF55" s="65">
        <f t="shared" si="21"/>
        <v>0</v>
      </c>
      <c r="AG55" s="65">
        <f t="shared" si="22"/>
        <v>0</v>
      </c>
      <c r="AH55" s="65">
        <f t="shared" si="23"/>
        <v>0</v>
      </c>
      <c r="AI55" s="188" t="str">
        <f t="shared" si="24"/>
        <v/>
      </c>
      <c r="AJ55" s="188">
        <f t="shared" si="14"/>
        <v>0</v>
      </c>
      <c r="AK55" s="13" t="s">
        <v>231</v>
      </c>
    </row>
    <row r="56" spans="1:37" x14ac:dyDescent="0.25">
      <c r="A56" s="66">
        <f t="shared" si="15"/>
        <v>49</v>
      </c>
      <c r="B56" s="69"/>
      <c r="C56" s="79"/>
      <c r="D56" s="112" t="str">
        <f>_xlfn.IFNA(VLOOKUP(C56,Table1[],3,FALSE),"")</f>
        <v/>
      </c>
      <c r="E56" s="69"/>
      <c r="F56" s="112" t="str">
        <f t="shared" si="0"/>
        <v/>
      </c>
      <c r="G56" s="88" t="str">
        <f>IF(E56="","",INDEX('Measure&amp;Incentive Picklist'!$F$37:$F$130,MATCH('One for One Replacements'!$F56,'Measure&amp;Incentive Picklist'!$E$37:$E$130,0)))</f>
        <v/>
      </c>
      <c r="H56" s="79"/>
      <c r="I56" s="70"/>
      <c r="J56" s="70"/>
      <c r="K56" s="70"/>
      <c r="L56" s="70"/>
      <c r="M56" s="66" t="str">
        <f>IF(E56="", "", VLOOKUP(E56,'Measure&amp;Incentive Picklist'!$D$37:$G$130,4,FALSE))</f>
        <v/>
      </c>
      <c r="N56" s="65" t="str">
        <f t="shared" si="17"/>
        <v/>
      </c>
      <c r="O56" s="65" t="str">
        <f>IF(N56="","",VLOOKUP(N56,'Lighting Picklist'!A$2:B$63,2,FALSE))</f>
        <v/>
      </c>
      <c r="P56" s="65" t="str">
        <f t="shared" si="18"/>
        <v/>
      </c>
      <c r="Q56" s="69" t="str">
        <f t="shared" si="19"/>
        <v/>
      </c>
      <c r="R56" s="69"/>
      <c r="S56" s="65" t="str">
        <f t="shared" si="5"/>
        <v/>
      </c>
      <c r="T56" s="70" t="str">
        <f t="shared" si="6"/>
        <v/>
      </c>
      <c r="U56" s="69" t="str">
        <f t="shared" si="1"/>
        <v/>
      </c>
      <c r="V56" s="298"/>
      <c r="W56" s="298"/>
      <c r="X56" s="387"/>
      <c r="Y56" s="387"/>
      <c r="Z56" s="124" t="str">
        <f t="shared" si="16"/>
        <v/>
      </c>
      <c r="AA56" s="386" t="str">
        <f>IF(F56="","",IF(VLOOKUP($F56,'Measure&amp;Incentive Picklist'!$E:$J,5,FALSE)="kWh saved","Contact ConEd",VLOOKUP($F56,'Measure&amp;Incentive Picklist'!$E:$J,5,FALSE)*I56))</f>
        <v/>
      </c>
      <c r="AB56" s="85" t="str">
        <f>IF(Date&gt;44742,"",IF(F56="","",IF(VLOOKUP($F56,'Measure&amp;Incentive Picklist'!$E:$P,12,FALSE)="kWh saved","Contact ConEd",VLOOKUP($F56,'Measure&amp;Incentive Picklist'!$E:$P,12,FALSE)*I56)))</f>
        <v/>
      </c>
      <c r="AC56" s="85" t="str">
        <f t="shared" si="8"/>
        <v/>
      </c>
      <c r="AD56" s="123"/>
      <c r="AE56" s="65">
        <f t="shared" si="20"/>
        <v>0</v>
      </c>
      <c r="AF56" s="65">
        <f t="shared" si="21"/>
        <v>0</v>
      </c>
      <c r="AG56" s="65">
        <f t="shared" si="22"/>
        <v>0</v>
      </c>
      <c r="AH56" s="65">
        <f t="shared" si="23"/>
        <v>0</v>
      </c>
      <c r="AI56" s="188" t="str">
        <f t="shared" si="24"/>
        <v/>
      </c>
      <c r="AJ56" s="188">
        <f t="shared" si="14"/>
        <v>0</v>
      </c>
      <c r="AK56" s="13" t="s">
        <v>232</v>
      </c>
    </row>
    <row r="57" spans="1:37" x14ac:dyDescent="0.25">
      <c r="A57" s="66">
        <f t="shared" si="15"/>
        <v>50</v>
      </c>
      <c r="B57" s="69"/>
      <c r="C57" s="79"/>
      <c r="D57" s="112" t="str">
        <f>_xlfn.IFNA(VLOOKUP(C57,Table1[],3,FALSE),"")</f>
        <v/>
      </c>
      <c r="E57" s="69"/>
      <c r="F57" s="112" t="str">
        <f t="shared" si="0"/>
        <v/>
      </c>
      <c r="G57" s="88" t="str">
        <f>IF(E57="","",INDEX('Measure&amp;Incentive Picklist'!$F$37:$F$130,MATCH('One for One Replacements'!$F57,'Measure&amp;Incentive Picklist'!$E$37:$E$130,0)))</f>
        <v/>
      </c>
      <c r="H57" s="79"/>
      <c r="I57" s="70"/>
      <c r="J57" s="70"/>
      <c r="K57" s="70"/>
      <c r="L57" s="70"/>
      <c r="M57" s="66" t="str">
        <f>IF(E57="", "", VLOOKUP(E57,'Measure&amp;Incentive Picklist'!$D$37:$G$130,4,FALSE))</f>
        <v/>
      </c>
      <c r="N57" s="65" t="str">
        <f t="shared" si="17"/>
        <v/>
      </c>
      <c r="O57" s="65" t="str">
        <f>IF(N57="","",VLOOKUP(N57,'Lighting Picklist'!A$2:B$63,2,FALSE))</f>
        <v/>
      </c>
      <c r="P57" s="65" t="str">
        <f t="shared" si="18"/>
        <v/>
      </c>
      <c r="Q57" s="69" t="str">
        <f t="shared" si="19"/>
        <v/>
      </c>
      <c r="R57" s="69"/>
      <c r="S57" s="65" t="str">
        <f t="shared" si="5"/>
        <v/>
      </c>
      <c r="T57" s="70" t="str">
        <f t="shared" si="6"/>
        <v/>
      </c>
      <c r="U57" s="69" t="str">
        <f t="shared" si="1"/>
        <v/>
      </c>
      <c r="V57" s="298"/>
      <c r="W57" s="298"/>
      <c r="X57" s="387"/>
      <c r="Y57" s="387"/>
      <c r="Z57" s="124" t="str">
        <f t="shared" si="16"/>
        <v/>
      </c>
      <c r="AA57" s="386" t="str">
        <f>IF(F57="","",IF(VLOOKUP($F57,'Measure&amp;Incentive Picklist'!$E:$J,5,FALSE)="kWh saved","Contact ConEd",VLOOKUP($F57,'Measure&amp;Incentive Picklist'!$E:$J,5,FALSE)*I57))</f>
        <v/>
      </c>
      <c r="AB57" s="85" t="str">
        <f>IF(Date&gt;44742,"",IF(F57="","",IF(VLOOKUP($F57,'Measure&amp;Incentive Picklist'!$E:$P,12,FALSE)="kWh saved","Contact ConEd",VLOOKUP($F57,'Measure&amp;Incentive Picklist'!$E:$P,12,FALSE)*I57)))</f>
        <v/>
      </c>
      <c r="AC57" s="85" t="str">
        <f t="shared" si="8"/>
        <v/>
      </c>
      <c r="AD57" s="123"/>
      <c r="AE57" s="65">
        <f t="shared" si="20"/>
        <v>0</v>
      </c>
      <c r="AF57" s="65">
        <f t="shared" si="21"/>
        <v>0</v>
      </c>
      <c r="AG57" s="65">
        <f t="shared" si="22"/>
        <v>0</v>
      </c>
      <c r="AH57" s="65">
        <f t="shared" si="23"/>
        <v>0</v>
      </c>
      <c r="AI57" s="188" t="str">
        <f t="shared" si="24"/>
        <v/>
      </c>
      <c r="AJ57" s="188">
        <f t="shared" si="14"/>
        <v>0</v>
      </c>
      <c r="AK57" s="13" t="s">
        <v>233</v>
      </c>
    </row>
    <row r="58" spans="1:37" x14ac:dyDescent="0.25">
      <c r="A58" s="66">
        <f t="shared" si="15"/>
        <v>51</v>
      </c>
      <c r="B58" s="69"/>
      <c r="C58" s="79"/>
      <c r="D58" s="112" t="str">
        <f>_xlfn.IFNA(VLOOKUP(C58,Table1[],3,FALSE),"")</f>
        <v/>
      </c>
      <c r="E58" s="69"/>
      <c r="F58" s="112" t="str">
        <f t="shared" si="0"/>
        <v/>
      </c>
      <c r="G58" s="88" t="str">
        <f>IF(E58="","",INDEX('Measure&amp;Incentive Picklist'!$F$37:$F$130,MATCH('One for One Replacements'!$F58,'Measure&amp;Incentive Picklist'!$E$37:$E$130,0)))</f>
        <v/>
      </c>
      <c r="H58" s="79"/>
      <c r="I58" s="70"/>
      <c r="J58" s="70"/>
      <c r="K58" s="70"/>
      <c r="L58" s="70"/>
      <c r="M58" s="66" t="str">
        <f>IF(E58="", "", VLOOKUP(E58,'Measure&amp;Incentive Picklist'!$D$37:$G$130,4,FALSE))</f>
        <v/>
      </c>
      <c r="N58" s="65" t="str">
        <f t="shared" si="17"/>
        <v/>
      </c>
      <c r="O58" s="65" t="str">
        <f>IF(N58="","",VLOOKUP(N58,'Lighting Picklist'!A$2:B$63,2,FALSE))</f>
        <v/>
      </c>
      <c r="P58" s="65" t="str">
        <f t="shared" si="18"/>
        <v/>
      </c>
      <c r="Q58" s="69" t="str">
        <f t="shared" si="19"/>
        <v/>
      </c>
      <c r="R58" s="69"/>
      <c r="S58" s="65" t="str">
        <f t="shared" si="5"/>
        <v/>
      </c>
      <c r="T58" s="70" t="str">
        <f t="shared" si="6"/>
        <v/>
      </c>
      <c r="U58" s="69" t="str">
        <f t="shared" si="1"/>
        <v/>
      </c>
      <c r="V58" s="298"/>
      <c r="W58" s="298"/>
      <c r="X58" s="387"/>
      <c r="Y58" s="387"/>
      <c r="Z58" s="124" t="str">
        <f t="shared" si="16"/>
        <v/>
      </c>
      <c r="AA58" s="386" t="str">
        <f>IF(F58="","",IF(VLOOKUP($F58,'Measure&amp;Incentive Picklist'!$E:$J,5,FALSE)="kWh saved","Contact ConEd",VLOOKUP($F58,'Measure&amp;Incentive Picklist'!$E:$J,5,FALSE)*I58))</f>
        <v/>
      </c>
      <c r="AB58" s="85" t="str">
        <f>IF(Date&gt;44742,"",IF(F58="","",IF(VLOOKUP($F58,'Measure&amp;Incentive Picklist'!$E:$P,12,FALSE)="kWh saved","Contact ConEd",VLOOKUP($F58,'Measure&amp;Incentive Picklist'!$E:$P,12,FALSE)*I58)))</f>
        <v/>
      </c>
      <c r="AC58" s="85" t="str">
        <f t="shared" si="8"/>
        <v/>
      </c>
      <c r="AD58" s="123"/>
      <c r="AE58" s="65">
        <f t="shared" si="20"/>
        <v>0</v>
      </c>
      <c r="AF58" s="65">
        <f t="shared" si="21"/>
        <v>0</v>
      </c>
      <c r="AG58" s="65">
        <f t="shared" si="22"/>
        <v>0</v>
      </c>
      <c r="AH58" s="65">
        <f t="shared" si="23"/>
        <v>0</v>
      </c>
      <c r="AI58" s="188" t="str">
        <f t="shared" si="24"/>
        <v/>
      </c>
      <c r="AJ58" s="188">
        <f t="shared" si="14"/>
        <v>0</v>
      </c>
      <c r="AK58" s="13" t="s">
        <v>234</v>
      </c>
    </row>
    <row r="59" spans="1:37" x14ac:dyDescent="0.25">
      <c r="A59" s="66">
        <f t="shared" si="15"/>
        <v>52</v>
      </c>
      <c r="B59" s="69"/>
      <c r="C59" s="79"/>
      <c r="D59" s="112" t="str">
        <f>_xlfn.IFNA(VLOOKUP(C59,Table1[],3,FALSE),"")</f>
        <v/>
      </c>
      <c r="E59" s="69"/>
      <c r="F59" s="112" t="str">
        <f t="shared" si="0"/>
        <v/>
      </c>
      <c r="G59" s="88" t="str">
        <f>IF(E59="","",INDEX('Measure&amp;Incentive Picklist'!$F$37:$F$130,MATCH('One for One Replacements'!$F59,'Measure&amp;Incentive Picklist'!$E$37:$E$130,0)))</f>
        <v/>
      </c>
      <c r="H59" s="79"/>
      <c r="I59" s="70"/>
      <c r="J59" s="70"/>
      <c r="K59" s="70"/>
      <c r="L59" s="70"/>
      <c r="M59" s="66" t="str">
        <f>IF(E59="", "", VLOOKUP(E59,'Measure&amp;Incentive Picklist'!$D$37:$G$130,4,FALSE))</f>
        <v/>
      </c>
      <c r="N59" s="65" t="str">
        <f t="shared" si="17"/>
        <v/>
      </c>
      <c r="O59" s="65" t="str">
        <f>IF(N59="","",VLOOKUP(N59,'Lighting Picklist'!A$2:B$63,2,FALSE))</f>
        <v/>
      </c>
      <c r="P59" s="65" t="str">
        <f t="shared" si="18"/>
        <v/>
      </c>
      <c r="Q59" s="69" t="str">
        <f t="shared" si="19"/>
        <v/>
      </c>
      <c r="R59" s="69"/>
      <c r="S59" s="65" t="str">
        <f t="shared" si="5"/>
        <v/>
      </c>
      <c r="T59" s="70" t="str">
        <f t="shared" si="6"/>
        <v/>
      </c>
      <c r="U59" s="69" t="str">
        <f t="shared" si="1"/>
        <v/>
      </c>
      <c r="V59" s="298"/>
      <c r="W59" s="298"/>
      <c r="X59" s="387"/>
      <c r="Y59" s="387"/>
      <c r="Z59" s="124" t="str">
        <f t="shared" si="16"/>
        <v/>
      </c>
      <c r="AA59" s="386" t="str">
        <f>IF(F59="","",IF(VLOOKUP($F59,'Measure&amp;Incentive Picklist'!$E:$J,5,FALSE)="kWh saved","Contact ConEd",VLOOKUP($F59,'Measure&amp;Incentive Picklist'!$E:$J,5,FALSE)*I59))</f>
        <v/>
      </c>
      <c r="AB59" s="85" t="str">
        <f>IF(Date&gt;44742,"",IF(F59="","",IF(VLOOKUP($F59,'Measure&amp;Incentive Picklist'!$E:$P,12,FALSE)="kWh saved","Contact ConEd",VLOOKUP($F59,'Measure&amp;Incentive Picklist'!$E:$P,12,FALSE)*I59)))</f>
        <v/>
      </c>
      <c r="AC59" s="85" t="str">
        <f t="shared" si="8"/>
        <v/>
      </c>
      <c r="AD59" s="123"/>
      <c r="AE59" s="65">
        <f t="shared" si="20"/>
        <v>0</v>
      </c>
      <c r="AF59" s="65">
        <f t="shared" si="21"/>
        <v>0</v>
      </c>
      <c r="AG59" s="65">
        <f t="shared" si="22"/>
        <v>0</v>
      </c>
      <c r="AH59" s="65">
        <f t="shared" si="23"/>
        <v>0</v>
      </c>
      <c r="AI59" s="188" t="str">
        <f t="shared" si="24"/>
        <v/>
      </c>
      <c r="AJ59" s="188">
        <f t="shared" si="14"/>
        <v>0</v>
      </c>
      <c r="AK59" s="13" t="s">
        <v>158</v>
      </c>
    </row>
    <row r="60" spans="1:37" x14ac:dyDescent="0.25">
      <c r="A60" s="66">
        <f t="shared" si="15"/>
        <v>53</v>
      </c>
      <c r="B60" s="69"/>
      <c r="C60" s="79"/>
      <c r="D60" s="112" t="str">
        <f>_xlfn.IFNA(VLOOKUP(C60,Table1[],3,FALSE),"")</f>
        <v/>
      </c>
      <c r="E60" s="69"/>
      <c r="F60" s="112" t="str">
        <f t="shared" si="0"/>
        <v/>
      </c>
      <c r="G60" s="88" t="str">
        <f>IF(E60="","",INDEX('Measure&amp;Incentive Picklist'!$F$37:$F$130,MATCH('One for One Replacements'!$F60,'Measure&amp;Incentive Picklist'!$E$37:$E$130,0)))</f>
        <v/>
      </c>
      <c r="H60" s="79"/>
      <c r="I60" s="70"/>
      <c r="J60" s="70"/>
      <c r="K60" s="70"/>
      <c r="L60" s="70"/>
      <c r="M60" s="66" t="str">
        <f>IF(E60="", "", VLOOKUP(E60,'Measure&amp;Incentive Picklist'!$D$37:$G$130,4,FALSE))</f>
        <v/>
      </c>
      <c r="N60" s="65" t="str">
        <f t="shared" si="17"/>
        <v/>
      </c>
      <c r="O60" s="65" t="str">
        <f>IF(N60="","",VLOOKUP(N60,'Lighting Picklist'!A$2:B$63,2,FALSE))</f>
        <v/>
      </c>
      <c r="P60" s="65" t="str">
        <f t="shared" si="18"/>
        <v/>
      </c>
      <c r="Q60" s="69" t="str">
        <f t="shared" si="19"/>
        <v/>
      </c>
      <c r="R60" s="69"/>
      <c r="S60" s="65" t="str">
        <f t="shared" si="5"/>
        <v/>
      </c>
      <c r="T60" s="70" t="str">
        <f t="shared" si="6"/>
        <v/>
      </c>
      <c r="U60" s="69" t="str">
        <f t="shared" si="1"/>
        <v/>
      </c>
      <c r="V60" s="298"/>
      <c r="W60" s="298"/>
      <c r="X60" s="387"/>
      <c r="Y60" s="387"/>
      <c r="Z60" s="124" t="str">
        <f t="shared" si="16"/>
        <v/>
      </c>
      <c r="AA60" s="386" t="str">
        <f>IF(F60="","",IF(VLOOKUP($F60,'Measure&amp;Incentive Picklist'!$E:$J,5,FALSE)="kWh saved","Contact ConEd",VLOOKUP($F60,'Measure&amp;Incentive Picklist'!$E:$J,5,FALSE)*I60))</f>
        <v/>
      </c>
      <c r="AB60" s="85" t="str">
        <f>IF(Date&gt;44742,"",IF(F60="","",IF(VLOOKUP($F60,'Measure&amp;Incentive Picklist'!$E:$P,12,FALSE)="kWh saved","Contact ConEd",VLOOKUP($F60,'Measure&amp;Incentive Picklist'!$E:$P,12,FALSE)*I60)))</f>
        <v/>
      </c>
      <c r="AC60" s="85" t="str">
        <f t="shared" si="8"/>
        <v/>
      </c>
      <c r="AD60" s="123"/>
      <c r="AE60" s="65">
        <f t="shared" si="20"/>
        <v>0</v>
      </c>
      <c r="AF60" s="65">
        <f t="shared" si="21"/>
        <v>0</v>
      </c>
      <c r="AG60" s="65">
        <f t="shared" si="22"/>
        <v>0</v>
      </c>
      <c r="AH60" s="65">
        <f t="shared" si="23"/>
        <v>0</v>
      </c>
      <c r="AI60" s="188" t="str">
        <f t="shared" si="24"/>
        <v/>
      </c>
      <c r="AJ60" s="188">
        <f t="shared" si="14"/>
        <v>0</v>
      </c>
      <c r="AK60" s="13" t="s">
        <v>235</v>
      </c>
    </row>
    <row r="61" spans="1:37" x14ac:dyDescent="0.25">
      <c r="A61" s="66">
        <f t="shared" si="15"/>
        <v>54</v>
      </c>
      <c r="B61" s="69"/>
      <c r="C61" s="79"/>
      <c r="D61" s="112" t="str">
        <f>_xlfn.IFNA(VLOOKUP(C61,Table1[],3,FALSE),"")</f>
        <v/>
      </c>
      <c r="E61" s="69"/>
      <c r="F61" s="112" t="str">
        <f t="shared" si="0"/>
        <v/>
      </c>
      <c r="G61" s="88" t="str">
        <f>IF(E61="","",INDEX('Measure&amp;Incentive Picklist'!$F$37:$F$130,MATCH('One for One Replacements'!$F61,'Measure&amp;Incentive Picklist'!$E$37:$E$130,0)))</f>
        <v/>
      </c>
      <c r="H61" s="79"/>
      <c r="I61" s="70"/>
      <c r="J61" s="70"/>
      <c r="K61" s="70"/>
      <c r="L61" s="70"/>
      <c r="M61" s="66" t="str">
        <f>IF(E61="", "", VLOOKUP(E61,'Measure&amp;Incentive Picklist'!$D$37:$G$130,4,FALSE))</f>
        <v/>
      </c>
      <c r="N61" s="65" t="str">
        <f t="shared" si="17"/>
        <v/>
      </c>
      <c r="O61" s="65" t="str">
        <f>IF(N61="","",VLOOKUP(N61,'Lighting Picklist'!A$2:B$63,2,FALSE))</f>
        <v/>
      </c>
      <c r="P61" s="65" t="str">
        <f t="shared" si="18"/>
        <v/>
      </c>
      <c r="Q61" s="69" t="str">
        <f t="shared" si="19"/>
        <v/>
      </c>
      <c r="R61" s="69"/>
      <c r="S61" s="65" t="str">
        <f t="shared" si="5"/>
        <v/>
      </c>
      <c r="T61" s="70" t="str">
        <f t="shared" si="6"/>
        <v/>
      </c>
      <c r="U61" s="69" t="str">
        <f t="shared" si="1"/>
        <v/>
      </c>
      <c r="V61" s="298"/>
      <c r="W61" s="298"/>
      <c r="X61" s="387"/>
      <c r="Y61" s="387"/>
      <c r="Z61" s="124" t="str">
        <f t="shared" si="16"/>
        <v/>
      </c>
      <c r="AA61" s="386" t="str">
        <f>IF(F61="","",IF(VLOOKUP($F61,'Measure&amp;Incentive Picklist'!$E:$J,5,FALSE)="kWh saved","Contact ConEd",VLOOKUP($F61,'Measure&amp;Incentive Picklist'!$E:$J,5,FALSE)*I61))</f>
        <v/>
      </c>
      <c r="AB61" s="85" t="str">
        <f>IF(Date&gt;44742,"",IF(F61="","",IF(VLOOKUP($F61,'Measure&amp;Incentive Picklist'!$E:$P,12,FALSE)="kWh saved","Contact ConEd",VLOOKUP($F61,'Measure&amp;Incentive Picklist'!$E:$P,12,FALSE)*I61)))</f>
        <v/>
      </c>
      <c r="AC61" s="85" t="str">
        <f t="shared" si="8"/>
        <v/>
      </c>
      <c r="AD61" s="123"/>
      <c r="AE61" s="65">
        <f t="shared" si="20"/>
        <v>0</v>
      </c>
      <c r="AF61" s="65">
        <f t="shared" si="21"/>
        <v>0</v>
      </c>
      <c r="AG61" s="65">
        <f t="shared" si="22"/>
        <v>0</v>
      </c>
      <c r="AH61" s="65">
        <f t="shared" si="23"/>
        <v>0</v>
      </c>
      <c r="AI61" s="188" t="str">
        <f t="shared" si="24"/>
        <v/>
      </c>
      <c r="AJ61" s="188">
        <f t="shared" si="14"/>
        <v>0</v>
      </c>
      <c r="AK61" s="13" t="s">
        <v>236</v>
      </c>
    </row>
    <row r="62" spans="1:37" x14ac:dyDescent="0.25">
      <c r="A62" s="66">
        <f t="shared" si="15"/>
        <v>55</v>
      </c>
      <c r="B62" s="69"/>
      <c r="C62" s="79"/>
      <c r="D62" s="112" t="str">
        <f>_xlfn.IFNA(VLOOKUP(C62,Table1[],3,FALSE),"")</f>
        <v/>
      </c>
      <c r="E62" s="69"/>
      <c r="F62" s="112" t="str">
        <f t="shared" si="0"/>
        <v/>
      </c>
      <c r="G62" s="88" t="str">
        <f>IF(E62="","",INDEX('Measure&amp;Incentive Picklist'!$F$37:$F$130,MATCH('One for One Replacements'!$F62,'Measure&amp;Incentive Picklist'!$E$37:$E$130,0)))</f>
        <v/>
      </c>
      <c r="H62" s="79"/>
      <c r="I62" s="70"/>
      <c r="J62" s="70"/>
      <c r="K62" s="70"/>
      <c r="L62" s="70"/>
      <c r="M62" s="66" t="str">
        <f>IF(E62="", "", VLOOKUP(E62,'Measure&amp;Incentive Picklist'!$D$37:$G$130,4,FALSE))</f>
        <v/>
      </c>
      <c r="N62" s="65" t="str">
        <f t="shared" si="17"/>
        <v/>
      </c>
      <c r="O62" s="65" t="str">
        <f>IF(N62="","",VLOOKUP(N62,'Lighting Picklist'!A$2:B$63,2,FALSE))</f>
        <v/>
      </c>
      <c r="P62" s="65" t="str">
        <f t="shared" si="18"/>
        <v/>
      </c>
      <c r="Q62" s="69" t="str">
        <f t="shared" si="19"/>
        <v/>
      </c>
      <c r="R62" s="69"/>
      <c r="S62" s="65" t="str">
        <f t="shared" si="5"/>
        <v/>
      </c>
      <c r="T62" s="70" t="str">
        <f t="shared" si="6"/>
        <v/>
      </c>
      <c r="U62" s="69" t="str">
        <f t="shared" si="1"/>
        <v/>
      </c>
      <c r="V62" s="298"/>
      <c r="W62" s="298"/>
      <c r="X62" s="387"/>
      <c r="Y62" s="387"/>
      <c r="Z62" s="124" t="str">
        <f t="shared" si="16"/>
        <v/>
      </c>
      <c r="AA62" s="386" t="str">
        <f>IF(F62="","",IF(VLOOKUP($F62,'Measure&amp;Incentive Picklist'!$E:$J,5,FALSE)="kWh saved","Contact ConEd",VLOOKUP($F62,'Measure&amp;Incentive Picklist'!$E:$J,5,FALSE)*I62))</f>
        <v/>
      </c>
      <c r="AB62" s="85" t="str">
        <f>IF(Date&gt;44742,"",IF(F62="","",IF(VLOOKUP($F62,'Measure&amp;Incentive Picklist'!$E:$P,12,FALSE)="kWh saved","Contact ConEd",VLOOKUP($F62,'Measure&amp;Incentive Picklist'!$E:$P,12,FALSE)*I62)))</f>
        <v/>
      </c>
      <c r="AC62" s="85" t="str">
        <f t="shared" si="8"/>
        <v/>
      </c>
      <c r="AD62" s="123"/>
      <c r="AE62" s="65">
        <f t="shared" si="20"/>
        <v>0</v>
      </c>
      <c r="AF62" s="65">
        <f t="shared" si="21"/>
        <v>0</v>
      </c>
      <c r="AG62" s="65">
        <f t="shared" si="22"/>
        <v>0</v>
      </c>
      <c r="AH62" s="65">
        <f t="shared" si="23"/>
        <v>0</v>
      </c>
      <c r="AI62" s="188" t="str">
        <f t="shared" si="24"/>
        <v/>
      </c>
      <c r="AJ62" s="188">
        <f t="shared" si="14"/>
        <v>0</v>
      </c>
      <c r="AK62" s="13" t="s">
        <v>237</v>
      </c>
    </row>
    <row r="63" spans="1:37" x14ac:dyDescent="0.25">
      <c r="A63" s="66">
        <f t="shared" si="15"/>
        <v>56</v>
      </c>
      <c r="B63" s="69"/>
      <c r="C63" s="79"/>
      <c r="D63" s="112" t="str">
        <f>_xlfn.IFNA(VLOOKUP(C63,Table1[],3,FALSE),"")</f>
        <v/>
      </c>
      <c r="E63" s="69"/>
      <c r="F63" s="112" t="str">
        <f t="shared" si="0"/>
        <v/>
      </c>
      <c r="G63" s="88" t="str">
        <f>IF(E63="","",INDEX('Measure&amp;Incentive Picklist'!$F$37:$F$130,MATCH('One for One Replacements'!$F63,'Measure&amp;Incentive Picklist'!$E$37:$E$130,0)))</f>
        <v/>
      </c>
      <c r="H63" s="79"/>
      <c r="I63" s="70"/>
      <c r="J63" s="70"/>
      <c r="K63" s="70"/>
      <c r="L63" s="70"/>
      <c r="M63" s="66" t="str">
        <f>IF(E63="", "", VLOOKUP(E63,'Measure&amp;Incentive Picklist'!$D$37:$G$130,4,FALSE))</f>
        <v/>
      </c>
      <c r="N63" s="65" t="str">
        <f t="shared" si="17"/>
        <v/>
      </c>
      <c r="O63" s="65" t="str">
        <f>IF(N63="","",VLOOKUP(N63,'Lighting Picklist'!A$2:B$63,2,FALSE))</f>
        <v/>
      </c>
      <c r="P63" s="65" t="str">
        <f t="shared" si="18"/>
        <v/>
      </c>
      <c r="Q63" s="69" t="str">
        <f t="shared" si="19"/>
        <v/>
      </c>
      <c r="R63" s="69"/>
      <c r="S63" s="65" t="str">
        <f t="shared" si="5"/>
        <v/>
      </c>
      <c r="T63" s="70" t="str">
        <f t="shared" si="6"/>
        <v/>
      </c>
      <c r="U63" s="69" t="str">
        <f t="shared" si="1"/>
        <v/>
      </c>
      <c r="V63" s="298"/>
      <c r="W63" s="298"/>
      <c r="X63" s="387"/>
      <c r="Y63" s="387"/>
      <c r="Z63" s="124" t="str">
        <f t="shared" si="16"/>
        <v/>
      </c>
      <c r="AA63" s="386" t="str">
        <f>IF(F63="","",IF(VLOOKUP($F63,'Measure&amp;Incentive Picklist'!$E:$J,5,FALSE)="kWh saved","Contact ConEd",VLOOKUP($F63,'Measure&amp;Incentive Picklist'!$E:$J,5,FALSE)*I63))</f>
        <v/>
      </c>
      <c r="AB63" s="85" t="str">
        <f>IF(Date&gt;44742,"",IF(F63="","",IF(VLOOKUP($F63,'Measure&amp;Incentive Picklist'!$E:$P,12,FALSE)="kWh saved","Contact ConEd",VLOOKUP($F63,'Measure&amp;Incentive Picklist'!$E:$P,12,FALSE)*I63)))</f>
        <v/>
      </c>
      <c r="AC63" s="85" t="str">
        <f t="shared" si="8"/>
        <v/>
      </c>
      <c r="AD63" s="123"/>
      <c r="AE63" s="65">
        <f t="shared" si="20"/>
        <v>0</v>
      </c>
      <c r="AF63" s="65">
        <f t="shared" si="21"/>
        <v>0</v>
      </c>
      <c r="AG63" s="65">
        <f t="shared" si="22"/>
        <v>0</v>
      </c>
      <c r="AH63" s="65">
        <f t="shared" si="23"/>
        <v>0</v>
      </c>
      <c r="AI63" s="188" t="str">
        <f t="shared" si="24"/>
        <v/>
      </c>
      <c r="AJ63" s="188">
        <f t="shared" si="14"/>
        <v>0</v>
      </c>
      <c r="AK63" s="13" t="s">
        <v>238</v>
      </c>
    </row>
    <row r="64" spans="1:37" x14ac:dyDescent="0.25">
      <c r="A64" s="66">
        <f t="shared" si="15"/>
        <v>57</v>
      </c>
      <c r="B64" s="69"/>
      <c r="C64" s="79"/>
      <c r="D64" s="112" t="str">
        <f>_xlfn.IFNA(VLOOKUP(C64,Table1[],3,FALSE),"")</f>
        <v/>
      </c>
      <c r="E64" s="69"/>
      <c r="F64" s="112" t="str">
        <f t="shared" si="0"/>
        <v/>
      </c>
      <c r="G64" s="88" t="str">
        <f>IF(E64="","",INDEX('Measure&amp;Incentive Picklist'!$F$37:$F$130,MATCH('One for One Replacements'!$F64,'Measure&amp;Incentive Picklist'!$E$37:$E$130,0)))</f>
        <v/>
      </c>
      <c r="H64" s="79"/>
      <c r="I64" s="70"/>
      <c r="J64" s="70"/>
      <c r="K64" s="70"/>
      <c r="L64" s="70"/>
      <c r="M64" s="66" t="str">
        <f>IF(E64="", "", VLOOKUP(E64,'Measure&amp;Incentive Picklist'!$D$37:$G$130,4,FALSE))</f>
        <v/>
      </c>
      <c r="N64" s="65" t="str">
        <f t="shared" si="17"/>
        <v/>
      </c>
      <c r="O64" s="65" t="str">
        <f>IF(N64="","",VLOOKUP(N64,'Lighting Picklist'!A$2:B$63,2,FALSE))</f>
        <v/>
      </c>
      <c r="P64" s="65" t="str">
        <f t="shared" si="18"/>
        <v/>
      </c>
      <c r="Q64" s="69" t="str">
        <f t="shared" si="19"/>
        <v/>
      </c>
      <c r="R64" s="69"/>
      <c r="S64" s="65" t="str">
        <f t="shared" si="5"/>
        <v/>
      </c>
      <c r="T64" s="70" t="str">
        <f t="shared" si="6"/>
        <v/>
      </c>
      <c r="U64" s="69" t="str">
        <f t="shared" si="1"/>
        <v/>
      </c>
      <c r="V64" s="298"/>
      <c r="W64" s="298"/>
      <c r="X64" s="387"/>
      <c r="Y64" s="387"/>
      <c r="Z64" s="124" t="str">
        <f t="shared" si="16"/>
        <v/>
      </c>
      <c r="AA64" s="386" t="str">
        <f>IF(F64="","",IF(VLOOKUP($F64,'Measure&amp;Incentive Picklist'!$E:$J,5,FALSE)="kWh saved","Contact ConEd",VLOOKUP($F64,'Measure&amp;Incentive Picklist'!$E:$J,5,FALSE)*I64))</f>
        <v/>
      </c>
      <c r="AB64" s="85" t="str">
        <f>IF(Date&gt;44742,"",IF(F64="","",IF(VLOOKUP($F64,'Measure&amp;Incentive Picklist'!$E:$P,12,FALSE)="kWh saved","Contact ConEd",VLOOKUP($F64,'Measure&amp;Incentive Picklist'!$E:$P,12,FALSE)*I64)))</f>
        <v/>
      </c>
      <c r="AC64" s="85" t="str">
        <f t="shared" si="8"/>
        <v/>
      </c>
      <c r="AD64" s="123"/>
      <c r="AE64" s="65">
        <f t="shared" si="20"/>
        <v>0</v>
      </c>
      <c r="AF64" s="65">
        <f t="shared" si="21"/>
        <v>0</v>
      </c>
      <c r="AG64" s="65">
        <f t="shared" si="22"/>
        <v>0</v>
      </c>
      <c r="AH64" s="65">
        <f t="shared" si="23"/>
        <v>0</v>
      </c>
      <c r="AI64" s="188" t="str">
        <f t="shared" si="24"/>
        <v/>
      </c>
      <c r="AJ64" s="188">
        <f t="shared" si="14"/>
        <v>0</v>
      </c>
      <c r="AK64" s="14" t="s">
        <v>239</v>
      </c>
    </row>
    <row r="65" spans="1:37" x14ac:dyDescent="0.25">
      <c r="A65" s="66">
        <f t="shared" si="15"/>
        <v>58</v>
      </c>
      <c r="B65" s="69"/>
      <c r="C65" s="79"/>
      <c r="D65" s="112" t="str">
        <f>_xlfn.IFNA(VLOOKUP(C65,Table1[],3,FALSE),"")</f>
        <v/>
      </c>
      <c r="E65" s="69"/>
      <c r="F65" s="112" t="str">
        <f t="shared" si="0"/>
        <v/>
      </c>
      <c r="G65" s="88" t="str">
        <f>IF(E65="","",INDEX('Measure&amp;Incentive Picklist'!$F$37:$F$130,MATCH('One for One Replacements'!$F65,'Measure&amp;Incentive Picklist'!$E$37:$E$130,0)))</f>
        <v/>
      </c>
      <c r="H65" s="79"/>
      <c r="I65" s="70"/>
      <c r="J65" s="70"/>
      <c r="K65" s="70"/>
      <c r="L65" s="70"/>
      <c r="M65" s="66" t="str">
        <f>IF(E65="", "", VLOOKUP(E65,'Measure&amp;Incentive Picklist'!$D$37:$G$130,4,FALSE))</f>
        <v/>
      </c>
      <c r="N65" s="65" t="str">
        <f t="shared" si="17"/>
        <v/>
      </c>
      <c r="O65" s="65" t="str">
        <f>IF(N65="","",VLOOKUP(N65,'Lighting Picklist'!A$2:B$63,2,FALSE))</f>
        <v/>
      </c>
      <c r="P65" s="65" t="str">
        <f t="shared" si="18"/>
        <v/>
      </c>
      <c r="Q65" s="69" t="str">
        <f t="shared" si="19"/>
        <v/>
      </c>
      <c r="R65" s="69"/>
      <c r="S65" s="65" t="str">
        <f t="shared" si="5"/>
        <v/>
      </c>
      <c r="T65" s="70" t="str">
        <f t="shared" si="6"/>
        <v/>
      </c>
      <c r="U65" s="69" t="str">
        <f t="shared" si="1"/>
        <v/>
      </c>
      <c r="V65" s="298"/>
      <c r="W65" s="298"/>
      <c r="X65" s="387"/>
      <c r="Y65" s="387"/>
      <c r="Z65" s="124" t="str">
        <f t="shared" si="16"/>
        <v/>
      </c>
      <c r="AA65" s="386" t="str">
        <f>IF(F65="","",IF(VLOOKUP($F65,'Measure&amp;Incentive Picklist'!$E:$J,5,FALSE)="kWh saved","Contact ConEd",VLOOKUP($F65,'Measure&amp;Incentive Picklist'!$E:$J,5,FALSE)*I65))</f>
        <v/>
      </c>
      <c r="AB65" s="85" t="str">
        <f>IF(Date&gt;44742,"",IF(F65="","",IF(VLOOKUP($F65,'Measure&amp;Incentive Picklist'!$E:$P,12,FALSE)="kWh saved","Contact ConEd",VLOOKUP($F65,'Measure&amp;Incentive Picklist'!$E:$P,12,FALSE)*I65)))</f>
        <v/>
      </c>
      <c r="AC65" s="85" t="str">
        <f t="shared" si="8"/>
        <v/>
      </c>
      <c r="AD65" s="123"/>
      <c r="AE65" s="65">
        <f t="shared" si="20"/>
        <v>0</v>
      </c>
      <c r="AF65" s="65">
        <f t="shared" si="21"/>
        <v>0</v>
      </c>
      <c r="AG65" s="65">
        <f t="shared" si="22"/>
        <v>0</v>
      </c>
      <c r="AH65" s="65">
        <f t="shared" si="23"/>
        <v>0</v>
      </c>
      <c r="AI65" s="188" t="str">
        <f t="shared" si="24"/>
        <v/>
      </c>
      <c r="AJ65" s="188">
        <f t="shared" si="14"/>
        <v>0</v>
      </c>
      <c r="AK65" s="14" t="s">
        <v>240</v>
      </c>
    </row>
    <row r="66" spans="1:37" x14ac:dyDescent="0.25">
      <c r="A66" s="66">
        <f t="shared" si="15"/>
        <v>59</v>
      </c>
      <c r="B66" s="69"/>
      <c r="C66" s="79"/>
      <c r="D66" s="112" t="str">
        <f>_xlfn.IFNA(VLOOKUP(C66,Table1[],3,FALSE),"")</f>
        <v/>
      </c>
      <c r="E66" s="69"/>
      <c r="F66" s="112" t="str">
        <f t="shared" si="0"/>
        <v/>
      </c>
      <c r="G66" s="88" t="str">
        <f>IF(E66="","",INDEX('Measure&amp;Incentive Picklist'!$F$37:$F$130,MATCH('One for One Replacements'!$F66,'Measure&amp;Incentive Picklist'!$E$37:$E$130,0)))</f>
        <v/>
      </c>
      <c r="H66" s="79"/>
      <c r="I66" s="70"/>
      <c r="J66" s="70"/>
      <c r="K66" s="70"/>
      <c r="L66" s="70"/>
      <c r="M66" s="66" t="str">
        <f>IF(E66="", "", VLOOKUP(E66,'Measure&amp;Incentive Picklist'!$D$37:$G$130,4,FALSE))</f>
        <v/>
      </c>
      <c r="N66" s="65" t="str">
        <f t="shared" si="17"/>
        <v/>
      </c>
      <c r="O66" s="65" t="str">
        <f>IF(N66="","",VLOOKUP(N66,'Lighting Picklist'!A$2:B$63,2,FALSE))</f>
        <v/>
      </c>
      <c r="P66" s="65" t="str">
        <f t="shared" si="18"/>
        <v/>
      </c>
      <c r="Q66" s="69" t="str">
        <f t="shared" si="19"/>
        <v/>
      </c>
      <c r="R66" s="69"/>
      <c r="S66" s="65" t="str">
        <f t="shared" si="5"/>
        <v/>
      </c>
      <c r="T66" s="70" t="str">
        <f t="shared" si="6"/>
        <v/>
      </c>
      <c r="U66" s="69" t="str">
        <f t="shared" si="1"/>
        <v/>
      </c>
      <c r="V66" s="298"/>
      <c r="W66" s="298"/>
      <c r="X66" s="387"/>
      <c r="Y66" s="387"/>
      <c r="Z66" s="124" t="str">
        <f t="shared" si="16"/>
        <v/>
      </c>
      <c r="AA66" s="386" t="str">
        <f>IF(F66="","",IF(VLOOKUP($F66,'Measure&amp;Incentive Picklist'!$E:$J,5,FALSE)="kWh saved","Contact ConEd",VLOOKUP($F66,'Measure&amp;Incentive Picklist'!$E:$J,5,FALSE)*I66))</f>
        <v/>
      </c>
      <c r="AB66" s="85" t="str">
        <f>IF(Date&gt;44742,"",IF(F66="","",IF(VLOOKUP($F66,'Measure&amp;Incentive Picklist'!$E:$P,12,FALSE)="kWh saved","Contact ConEd",VLOOKUP($F66,'Measure&amp;Incentive Picklist'!$E:$P,12,FALSE)*I66)))</f>
        <v/>
      </c>
      <c r="AC66" s="85" t="str">
        <f t="shared" si="8"/>
        <v/>
      </c>
      <c r="AD66" s="123"/>
      <c r="AE66" s="65">
        <f t="shared" si="20"/>
        <v>0</v>
      </c>
      <c r="AF66" s="65">
        <f t="shared" si="21"/>
        <v>0</v>
      </c>
      <c r="AG66" s="65">
        <f t="shared" si="22"/>
        <v>0</v>
      </c>
      <c r="AH66" s="65">
        <f t="shared" si="23"/>
        <v>0</v>
      </c>
      <c r="AI66" s="188" t="str">
        <f t="shared" si="24"/>
        <v/>
      </c>
      <c r="AJ66" s="188">
        <f t="shared" si="14"/>
        <v>0</v>
      </c>
      <c r="AK66" s="14" t="s">
        <v>241</v>
      </c>
    </row>
    <row r="67" spans="1:37" x14ac:dyDescent="0.25">
      <c r="A67" s="66">
        <f t="shared" si="15"/>
        <v>60</v>
      </c>
      <c r="B67" s="69"/>
      <c r="C67" s="79"/>
      <c r="D67" s="112" t="str">
        <f>_xlfn.IFNA(VLOOKUP(C67,Table1[],3,FALSE),"")</f>
        <v/>
      </c>
      <c r="E67" s="69"/>
      <c r="F67" s="112" t="str">
        <f t="shared" si="0"/>
        <v/>
      </c>
      <c r="G67" s="88" t="str">
        <f>IF(E67="","",INDEX('Measure&amp;Incentive Picklist'!$F$37:$F$130,MATCH('One for One Replacements'!$F67,'Measure&amp;Incentive Picklist'!$E$37:$E$130,0)))</f>
        <v/>
      </c>
      <c r="H67" s="79"/>
      <c r="I67" s="70"/>
      <c r="J67" s="70"/>
      <c r="K67" s="70"/>
      <c r="L67" s="70"/>
      <c r="M67" s="66" t="str">
        <f>IF(E67="", "", VLOOKUP(E67,'Measure&amp;Incentive Picklist'!$D$37:$G$130,4,FALSE))</f>
        <v/>
      </c>
      <c r="N67" s="65" t="str">
        <f t="shared" si="17"/>
        <v/>
      </c>
      <c r="O67" s="65" t="str">
        <f>IF(N67="","",VLOOKUP(N67,'Lighting Picklist'!A$2:B$63,2,FALSE))</f>
        <v/>
      </c>
      <c r="P67" s="65" t="str">
        <f t="shared" si="18"/>
        <v/>
      </c>
      <c r="Q67" s="69" t="str">
        <f t="shared" si="19"/>
        <v/>
      </c>
      <c r="R67" s="69"/>
      <c r="S67" s="65" t="str">
        <f t="shared" si="5"/>
        <v/>
      </c>
      <c r="T67" s="70" t="str">
        <f t="shared" si="6"/>
        <v/>
      </c>
      <c r="U67" s="69" t="str">
        <f t="shared" si="1"/>
        <v/>
      </c>
      <c r="V67" s="298"/>
      <c r="W67" s="298"/>
      <c r="X67" s="387"/>
      <c r="Y67" s="387"/>
      <c r="Z67" s="124" t="str">
        <f t="shared" si="16"/>
        <v/>
      </c>
      <c r="AA67" s="386" t="str">
        <f>IF(F67="","",IF(VLOOKUP($F67,'Measure&amp;Incentive Picklist'!$E:$J,5,FALSE)="kWh saved","Contact ConEd",VLOOKUP($F67,'Measure&amp;Incentive Picklist'!$E:$J,5,FALSE)*I67))</f>
        <v/>
      </c>
      <c r="AB67" s="85" t="str">
        <f>IF(Date&gt;44742,"",IF(F67="","",IF(VLOOKUP($F67,'Measure&amp;Incentive Picklist'!$E:$P,12,FALSE)="kWh saved","Contact ConEd",VLOOKUP($F67,'Measure&amp;Incentive Picklist'!$E:$P,12,FALSE)*I67)))</f>
        <v/>
      </c>
      <c r="AC67" s="85" t="str">
        <f t="shared" si="8"/>
        <v/>
      </c>
      <c r="AD67" s="123"/>
      <c r="AE67" s="65">
        <f t="shared" si="20"/>
        <v>0</v>
      </c>
      <c r="AF67" s="65">
        <f t="shared" si="21"/>
        <v>0</v>
      </c>
      <c r="AG67" s="65">
        <f t="shared" si="22"/>
        <v>0</v>
      </c>
      <c r="AH67" s="65">
        <f t="shared" si="23"/>
        <v>0</v>
      </c>
      <c r="AI67" s="188" t="str">
        <f t="shared" si="24"/>
        <v/>
      </c>
      <c r="AJ67" s="188">
        <f t="shared" si="14"/>
        <v>0</v>
      </c>
      <c r="AK67" s="184" t="s">
        <v>242</v>
      </c>
    </row>
    <row r="68" spans="1:37" x14ac:dyDescent="0.25">
      <c r="A68" s="66">
        <f t="shared" si="15"/>
        <v>61</v>
      </c>
      <c r="B68" s="69"/>
      <c r="C68" s="79"/>
      <c r="D68" s="112" t="str">
        <f>_xlfn.IFNA(VLOOKUP(C68,Table1[],3,FALSE),"")</f>
        <v/>
      </c>
      <c r="E68" s="69"/>
      <c r="F68" s="112" t="str">
        <f t="shared" si="0"/>
        <v/>
      </c>
      <c r="G68" s="88" t="str">
        <f>IF(E68="","",INDEX('Measure&amp;Incentive Picklist'!$F$37:$F$130,MATCH('One for One Replacements'!$F68,'Measure&amp;Incentive Picklist'!$E$37:$E$130,0)))</f>
        <v/>
      </c>
      <c r="H68" s="79"/>
      <c r="I68" s="70"/>
      <c r="J68" s="70"/>
      <c r="K68" s="70"/>
      <c r="L68" s="70"/>
      <c r="M68" s="66" t="str">
        <f>IF(E68="", "", VLOOKUP(E68,'Measure&amp;Incentive Picklist'!$D$37:$G$130,4,FALSE))</f>
        <v/>
      </c>
      <c r="N68" s="65" t="str">
        <f t="shared" si="17"/>
        <v/>
      </c>
      <c r="O68" s="65" t="str">
        <f>IF(N68="","",VLOOKUP(N68,'Lighting Picklist'!A$2:B$63,2,FALSE))</f>
        <v/>
      </c>
      <c r="P68" s="65" t="str">
        <f t="shared" si="18"/>
        <v/>
      </c>
      <c r="Q68" s="69" t="str">
        <f t="shared" si="19"/>
        <v/>
      </c>
      <c r="R68" s="69"/>
      <c r="S68" s="65" t="str">
        <f t="shared" si="5"/>
        <v/>
      </c>
      <c r="T68" s="70" t="str">
        <f t="shared" si="6"/>
        <v/>
      </c>
      <c r="U68" s="69" t="str">
        <f t="shared" si="1"/>
        <v/>
      </c>
      <c r="V68" s="298"/>
      <c r="W68" s="298"/>
      <c r="X68" s="387"/>
      <c r="Y68" s="387"/>
      <c r="Z68" s="124" t="str">
        <f t="shared" si="16"/>
        <v/>
      </c>
      <c r="AA68" s="386" t="str">
        <f>IF(F68="","",IF(VLOOKUP($F68,'Measure&amp;Incentive Picklist'!$E:$J,5,FALSE)="kWh saved","Contact ConEd",VLOOKUP($F68,'Measure&amp;Incentive Picklist'!$E:$J,5,FALSE)*I68))</f>
        <v/>
      </c>
      <c r="AB68" s="85" t="str">
        <f>IF(Date&gt;44742,"",IF(F68="","",IF(VLOOKUP($F68,'Measure&amp;Incentive Picklist'!$E:$P,12,FALSE)="kWh saved","Contact ConEd",VLOOKUP($F68,'Measure&amp;Incentive Picklist'!$E:$P,12,FALSE)*I68)))</f>
        <v/>
      </c>
      <c r="AC68" s="85" t="str">
        <f t="shared" si="8"/>
        <v/>
      </c>
      <c r="AD68" s="123"/>
      <c r="AE68" s="65">
        <f t="shared" si="20"/>
        <v>0</v>
      </c>
      <c r="AF68" s="65">
        <f t="shared" si="21"/>
        <v>0</v>
      </c>
      <c r="AG68" s="65">
        <f t="shared" si="22"/>
        <v>0</v>
      </c>
      <c r="AH68" s="65">
        <f t="shared" si="23"/>
        <v>0</v>
      </c>
      <c r="AI68" s="188" t="str">
        <f t="shared" si="24"/>
        <v/>
      </c>
      <c r="AJ68" s="188">
        <f t="shared" si="14"/>
        <v>0</v>
      </c>
      <c r="AK68" s="184" t="s">
        <v>243</v>
      </c>
    </row>
    <row r="69" spans="1:37" x14ac:dyDescent="0.25">
      <c r="A69" s="66">
        <f t="shared" si="15"/>
        <v>62</v>
      </c>
      <c r="B69" s="69"/>
      <c r="C69" s="79"/>
      <c r="D69" s="112" t="str">
        <f>_xlfn.IFNA(VLOOKUP(C69,Table1[],3,FALSE),"")</f>
        <v/>
      </c>
      <c r="E69" s="69"/>
      <c r="F69" s="112" t="str">
        <f t="shared" si="0"/>
        <v/>
      </c>
      <c r="G69" s="88" t="str">
        <f>IF(E69="","",INDEX('Measure&amp;Incentive Picklist'!$F$37:$F$130,MATCH('One for One Replacements'!$F69,'Measure&amp;Incentive Picklist'!$E$37:$E$130,0)))</f>
        <v/>
      </c>
      <c r="H69" s="79"/>
      <c r="I69" s="70"/>
      <c r="J69" s="70"/>
      <c r="K69" s="70"/>
      <c r="L69" s="70"/>
      <c r="M69" s="66" t="str">
        <f>IF(E69="", "", VLOOKUP(E69,'Measure&amp;Incentive Picklist'!$D$37:$G$130,4,FALSE))</f>
        <v/>
      </c>
      <c r="N69" s="65" t="str">
        <f t="shared" si="17"/>
        <v/>
      </c>
      <c r="O69" s="65" t="str">
        <f>IF(N69="","",VLOOKUP(N69,'Lighting Picklist'!A$2:B$63,2,FALSE))</f>
        <v/>
      </c>
      <c r="P69" s="65" t="str">
        <f t="shared" si="18"/>
        <v/>
      </c>
      <c r="Q69" s="69" t="str">
        <f t="shared" si="19"/>
        <v/>
      </c>
      <c r="R69" s="69"/>
      <c r="S69" s="65" t="str">
        <f t="shared" si="5"/>
        <v/>
      </c>
      <c r="T69" s="70" t="str">
        <f t="shared" si="6"/>
        <v/>
      </c>
      <c r="U69" s="69" t="str">
        <f t="shared" si="1"/>
        <v/>
      </c>
      <c r="V69" s="298"/>
      <c r="W69" s="298"/>
      <c r="X69" s="387"/>
      <c r="Y69" s="387"/>
      <c r="Z69" s="124" t="str">
        <f t="shared" si="16"/>
        <v/>
      </c>
      <c r="AA69" s="386" t="str">
        <f>IF(F69="","",IF(VLOOKUP($F69,'Measure&amp;Incentive Picklist'!$E:$J,5,FALSE)="kWh saved","Contact ConEd",VLOOKUP($F69,'Measure&amp;Incentive Picklist'!$E:$J,5,FALSE)*I69))</f>
        <v/>
      </c>
      <c r="AB69" s="85" t="str">
        <f>IF(Date&gt;44742,"",IF(F69="","",IF(VLOOKUP($F69,'Measure&amp;Incentive Picklist'!$E:$P,12,FALSE)="kWh saved","Contact ConEd",VLOOKUP($F69,'Measure&amp;Incentive Picklist'!$E:$P,12,FALSE)*I69)))</f>
        <v/>
      </c>
      <c r="AC69" s="85" t="str">
        <f t="shared" si="8"/>
        <v/>
      </c>
      <c r="AD69" s="123"/>
      <c r="AE69" s="65">
        <f t="shared" si="20"/>
        <v>0</v>
      </c>
      <c r="AF69" s="65">
        <f t="shared" si="21"/>
        <v>0</v>
      </c>
      <c r="AG69" s="65">
        <f t="shared" si="22"/>
        <v>0</v>
      </c>
      <c r="AH69" s="65">
        <f t="shared" si="23"/>
        <v>0</v>
      </c>
      <c r="AI69" s="188" t="str">
        <f t="shared" si="24"/>
        <v/>
      </c>
      <c r="AJ69" s="188">
        <f t="shared" si="14"/>
        <v>0</v>
      </c>
      <c r="AK69" s="184" t="s">
        <v>244</v>
      </c>
    </row>
    <row r="70" spans="1:37" x14ac:dyDescent="0.25">
      <c r="A70" s="66">
        <f t="shared" si="15"/>
        <v>63</v>
      </c>
      <c r="B70" s="69"/>
      <c r="C70" s="79"/>
      <c r="D70" s="112" t="str">
        <f>_xlfn.IFNA(VLOOKUP(C70,Table1[],3,FALSE),"")</f>
        <v/>
      </c>
      <c r="E70" s="69"/>
      <c r="F70" s="112" t="str">
        <f t="shared" si="0"/>
        <v/>
      </c>
      <c r="G70" s="88" t="str">
        <f>IF(E70="","",INDEX('Measure&amp;Incentive Picklist'!$F$37:$F$130,MATCH('One for One Replacements'!$F70,'Measure&amp;Incentive Picklist'!$E$37:$E$130,0)))</f>
        <v/>
      </c>
      <c r="H70" s="79"/>
      <c r="I70" s="70"/>
      <c r="J70" s="70"/>
      <c r="K70" s="70"/>
      <c r="L70" s="70"/>
      <c r="M70" s="66" t="str">
        <f>IF(E70="", "", VLOOKUP(E70,'Measure&amp;Incentive Picklist'!$D$37:$G$130,4,FALSE))</f>
        <v/>
      </c>
      <c r="N70" s="65" t="str">
        <f t="shared" si="17"/>
        <v/>
      </c>
      <c r="O70" s="65" t="str">
        <f>IF(N70="","",VLOOKUP(N70,'Lighting Picklist'!A$2:B$63,2,FALSE))</f>
        <v/>
      </c>
      <c r="P70" s="65" t="str">
        <f t="shared" si="18"/>
        <v/>
      </c>
      <c r="Q70" s="69" t="str">
        <f t="shared" si="19"/>
        <v/>
      </c>
      <c r="R70" s="69"/>
      <c r="S70" s="65" t="str">
        <f t="shared" si="5"/>
        <v/>
      </c>
      <c r="T70" s="70" t="str">
        <f t="shared" si="6"/>
        <v/>
      </c>
      <c r="U70" s="69" t="str">
        <f t="shared" si="1"/>
        <v/>
      </c>
      <c r="V70" s="298"/>
      <c r="W70" s="298"/>
      <c r="X70" s="387"/>
      <c r="Y70" s="387"/>
      <c r="Z70" s="124" t="str">
        <f t="shared" si="16"/>
        <v/>
      </c>
      <c r="AA70" s="386" t="str">
        <f>IF(F70="","",IF(VLOOKUP($F70,'Measure&amp;Incentive Picklist'!$E:$J,5,FALSE)="kWh saved","Contact ConEd",VLOOKUP($F70,'Measure&amp;Incentive Picklist'!$E:$J,5,FALSE)*I70))</f>
        <v/>
      </c>
      <c r="AB70" s="85" t="str">
        <f>IF(Date&gt;44742,"",IF(F70="","",IF(VLOOKUP($F70,'Measure&amp;Incentive Picklist'!$E:$P,12,FALSE)="kWh saved","Contact ConEd",VLOOKUP($F70,'Measure&amp;Incentive Picklist'!$E:$P,12,FALSE)*I70)))</f>
        <v/>
      </c>
      <c r="AC70" s="85" t="str">
        <f t="shared" si="8"/>
        <v/>
      </c>
      <c r="AD70" s="123"/>
      <c r="AE70" s="65">
        <f t="shared" si="20"/>
        <v>0</v>
      </c>
      <c r="AF70" s="65">
        <f t="shared" si="21"/>
        <v>0</v>
      </c>
      <c r="AG70" s="65">
        <f t="shared" si="22"/>
        <v>0</v>
      </c>
      <c r="AH70" s="65">
        <f t="shared" si="23"/>
        <v>0</v>
      </c>
      <c r="AI70" s="188" t="str">
        <f t="shared" si="24"/>
        <v/>
      </c>
      <c r="AJ70" s="188">
        <f t="shared" si="14"/>
        <v>0</v>
      </c>
      <c r="AK70" s="15" t="s">
        <v>245</v>
      </c>
    </row>
    <row r="71" spans="1:37" x14ac:dyDescent="0.25">
      <c r="A71" s="66">
        <f t="shared" si="15"/>
        <v>64</v>
      </c>
      <c r="B71" s="69"/>
      <c r="C71" s="79"/>
      <c r="D71" s="112" t="str">
        <f>_xlfn.IFNA(VLOOKUP(C71,Table1[],3,FALSE),"")</f>
        <v/>
      </c>
      <c r="E71" s="69"/>
      <c r="F71" s="112" t="str">
        <f t="shared" ref="F71:F134" si="25">_xlfn.IFNA(INDEX(ListOneForOneReplacements_ProposedMeasureName,MATCH(E71&amp;D71,ListOneForOneReplacements_Concatenated,0)),"")</f>
        <v/>
      </c>
      <c r="G71" s="88" t="str">
        <f>IF(E71="","",INDEX('Measure&amp;Incentive Picklist'!$F$37:$F$130,MATCH('One for One Replacements'!$F71,'Measure&amp;Incentive Picklist'!$E$37:$E$130,0)))</f>
        <v/>
      </c>
      <c r="H71" s="79"/>
      <c r="I71" s="70"/>
      <c r="J71" s="70"/>
      <c r="K71" s="70"/>
      <c r="L71" s="70"/>
      <c r="M71" s="66" t="str">
        <f>IF(E71="", "", VLOOKUP(E71,'Measure&amp;Incentive Picklist'!$D$37:$G$130,4,FALSE))</f>
        <v/>
      </c>
      <c r="N71" s="65" t="str">
        <f t="shared" si="17"/>
        <v/>
      </c>
      <c r="O71" s="65" t="str">
        <f>IF(N71="","",VLOOKUP(N71,'Lighting Picklist'!A$2:B$63,2,FALSE))</f>
        <v/>
      </c>
      <c r="P71" s="65" t="str">
        <f t="shared" si="18"/>
        <v/>
      </c>
      <c r="Q71" s="69" t="str">
        <f t="shared" si="19"/>
        <v/>
      </c>
      <c r="R71" s="69"/>
      <c r="S71" s="65" t="str">
        <f t="shared" si="5"/>
        <v/>
      </c>
      <c r="T71" s="70" t="str">
        <f t="shared" si="6"/>
        <v/>
      </c>
      <c r="U71" s="69" t="str">
        <f t="shared" ref="U71:U134" si="26">IF(AND($H$3&lt;&gt;"",C71&lt;&gt;""),$H$3,"")</f>
        <v/>
      </c>
      <c r="V71" s="298"/>
      <c r="W71" s="298"/>
      <c r="X71" s="387"/>
      <c r="Y71" s="387"/>
      <c r="Z71" s="124" t="str">
        <f t="shared" si="16"/>
        <v/>
      </c>
      <c r="AA71" s="386" t="str">
        <f>IF(F71="","",IF(VLOOKUP($F71,'Measure&amp;Incentive Picklist'!$E:$J,5,FALSE)="kWh saved","Contact ConEd",VLOOKUP($F71,'Measure&amp;Incentive Picklist'!$E:$J,5,FALSE)*I71))</f>
        <v/>
      </c>
      <c r="AB71" s="85" t="str">
        <f>IF(Date&gt;44742,"",IF(F71="","",IF(VLOOKUP($F71,'Measure&amp;Incentive Picklist'!$E:$P,12,FALSE)="kWh saved","Contact ConEd",VLOOKUP($F71,'Measure&amp;Incentive Picklist'!$E:$P,12,FALSE)*I71)))</f>
        <v/>
      </c>
      <c r="AC71" s="85" t="str">
        <f t="shared" si="8"/>
        <v/>
      </c>
      <c r="AD71" s="123"/>
      <c r="AE71" s="65">
        <f t="shared" si="20"/>
        <v>0</v>
      </c>
      <c r="AF71" s="65">
        <f t="shared" si="21"/>
        <v>0</v>
      </c>
      <c r="AG71" s="65">
        <f t="shared" si="22"/>
        <v>0</v>
      </c>
      <c r="AH71" s="65">
        <f t="shared" si="23"/>
        <v>0</v>
      </c>
      <c r="AI71" s="188" t="str">
        <f t="shared" si="24"/>
        <v/>
      </c>
      <c r="AJ71" s="188">
        <f t="shared" si="14"/>
        <v>0</v>
      </c>
    </row>
    <row r="72" spans="1:37" x14ac:dyDescent="0.25">
      <c r="A72" s="66">
        <f t="shared" si="15"/>
        <v>65</v>
      </c>
      <c r="B72" s="69"/>
      <c r="C72" s="79"/>
      <c r="D72" s="112" t="str">
        <f>_xlfn.IFNA(VLOOKUP(C72,Table1[],3,FALSE),"")</f>
        <v/>
      </c>
      <c r="E72" s="69"/>
      <c r="F72" s="112" t="str">
        <f t="shared" si="25"/>
        <v/>
      </c>
      <c r="G72" s="88" t="str">
        <f>IF(E72="","",INDEX('Measure&amp;Incentive Picklist'!$F$37:$F$130,MATCH('One for One Replacements'!$F72,'Measure&amp;Incentive Picklist'!$E$37:$E$130,0)))</f>
        <v/>
      </c>
      <c r="H72" s="79"/>
      <c r="I72" s="70"/>
      <c r="J72" s="70"/>
      <c r="K72" s="70"/>
      <c r="L72" s="70"/>
      <c r="M72" s="66" t="str">
        <f>IF(E72="", "", VLOOKUP(E72,'Measure&amp;Incentive Picklist'!$D$37:$G$130,4,FALSE))</f>
        <v/>
      </c>
      <c r="N72" s="65" t="str">
        <f t="shared" ref="N72:N103" si="27">IF(AND($H$1&lt;&gt;"",C72&lt;&gt;""),$H$1,"")</f>
        <v/>
      </c>
      <c r="O72" s="65" t="str">
        <f>IF(N72="","",VLOOKUP(N72,'Lighting Picklist'!A$2:B$63,2,FALSE))</f>
        <v/>
      </c>
      <c r="P72" s="65" t="str">
        <f t="shared" ref="P72:P103" si="28">IF(AND($H$2&lt;&gt;"",C72&lt;&gt;""),$H$2,"")</f>
        <v/>
      </c>
      <c r="Q72" s="69" t="str">
        <f t="shared" ref="Q72:Q103" si="29">IF(AND($H$2&lt;&gt;"",D72&lt;&gt;""),$H$2,"")</f>
        <v/>
      </c>
      <c r="R72" s="69"/>
      <c r="S72" s="65" t="str">
        <f t="shared" ref="S72:S135" si="30">IF(AND($L$1&lt;&gt;"",C72&lt;&gt;""),$L$1,"")</f>
        <v/>
      </c>
      <c r="T72" s="70" t="str">
        <f t="shared" ref="T72:T135" si="31">IF(AND($L$2&lt;&gt;"",C72&lt;&gt;""),$L$2,"")</f>
        <v/>
      </c>
      <c r="U72" s="69" t="str">
        <f t="shared" si="26"/>
        <v/>
      </c>
      <c r="V72" s="298"/>
      <c r="W72" s="298"/>
      <c r="X72" s="387"/>
      <c r="Y72" s="387"/>
      <c r="Z72" s="124" t="str">
        <f t="shared" si="16"/>
        <v/>
      </c>
      <c r="AA72" s="386" t="str">
        <f>IF(F72="","",IF(VLOOKUP($F72,'Measure&amp;Incentive Picklist'!$E:$J,5,FALSE)="kWh saved","Contact ConEd",VLOOKUP($F72,'Measure&amp;Incentive Picklist'!$E:$J,5,FALSE)*I72))</f>
        <v/>
      </c>
      <c r="AB72" s="85" t="str">
        <f>IF(Date&gt;44742,"",IF(F72="","",IF(VLOOKUP($F72,'Measure&amp;Incentive Picklist'!$E:$P,12,FALSE)="kWh saved","Contact ConEd",VLOOKUP($F72,'Measure&amp;Incentive Picklist'!$E:$P,12,FALSE)*I72)))</f>
        <v/>
      </c>
      <c r="AC72" s="85" t="str">
        <f t="shared" ref="AC72:AC135" si="32">IF(SUM(AA72,AB72)=0,"",MIN(SUM(AA72,AB72),Z72))</f>
        <v/>
      </c>
      <c r="AD72" s="123"/>
      <c r="AE72" s="65">
        <f t="shared" ref="AE72:AE103" si="33">IF(B72&gt;"",1,0)</f>
        <v>0</v>
      </c>
      <c r="AF72" s="65">
        <f t="shared" ref="AF72:AF103" si="34">IF(AND(B72&gt;"",ISERROR(AA72)),1,0)</f>
        <v>0</v>
      </c>
      <c r="AG72" s="65">
        <f t="shared" ref="AG72:AG103" si="35">IF(ISERROR(Z72),1,0)</f>
        <v>0</v>
      </c>
      <c r="AH72" s="65">
        <f t="shared" ref="AH72:AH103" si="36">IF(AND(ISERROR(AE72),B72&gt;0),1,0)</f>
        <v>0</v>
      </c>
      <c r="AI72" s="188" t="str">
        <f t="shared" si="24"/>
        <v/>
      </c>
      <c r="AJ72" s="188">
        <f t="shared" si="14"/>
        <v>0</v>
      </c>
    </row>
    <row r="73" spans="1:37" x14ac:dyDescent="0.25">
      <c r="A73" s="66">
        <f t="shared" si="15"/>
        <v>66</v>
      </c>
      <c r="B73" s="69"/>
      <c r="C73" s="79"/>
      <c r="D73" s="112" t="str">
        <f>_xlfn.IFNA(VLOOKUP(C73,Table1[],3,FALSE),"")</f>
        <v/>
      </c>
      <c r="E73" s="69"/>
      <c r="F73" s="112" t="str">
        <f t="shared" si="25"/>
        <v/>
      </c>
      <c r="G73" s="88" t="str">
        <f>IF(E73="","",INDEX('Measure&amp;Incentive Picklist'!$F$37:$F$130,MATCH('One for One Replacements'!$F73,'Measure&amp;Incentive Picklist'!$E$37:$E$130,0)))</f>
        <v/>
      </c>
      <c r="H73" s="79"/>
      <c r="I73" s="70"/>
      <c r="J73" s="70"/>
      <c r="K73" s="70"/>
      <c r="L73" s="70"/>
      <c r="M73" s="66" t="str">
        <f>IF(E73="", "", VLOOKUP(E73,'Measure&amp;Incentive Picklist'!$D$37:$G$130,4,FALSE))</f>
        <v/>
      </c>
      <c r="N73" s="65" t="str">
        <f t="shared" si="27"/>
        <v/>
      </c>
      <c r="O73" s="65" t="str">
        <f>IF(N73="","",VLOOKUP(N73,'Lighting Picklist'!A$2:B$63,2,FALSE))</f>
        <v/>
      </c>
      <c r="P73" s="65" t="str">
        <f t="shared" si="28"/>
        <v/>
      </c>
      <c r="Q73" s="69" t="str">
        <f t="shared" si="29"/>
        <v/>
      </c>
      <c r="R73" s="69"/>
      <c r="S73" s="65" t="str">
        <f t="shared" si="30"/>
        <v/>
      </c>
      <c r="T73" s="70" t="str">
        <f t="shared" si="31"/>
        <v/>
      </c>
      <c r="U73" s="69" t="str">
        <f t="shared" si="26"/>
        <v/>
      </c>
      <c r="V73" s="298"/>
      <c r="W73" s="298"/>
      <c r="X73" s="387"/>
      <c r="Y73" s="387"/>
      <c r="Z73" s="124" t="str">
        <f t="shared" si="16"/>
        <v/>
      </c>
      <c r="AA73" s="386" t="str">
        <f>IF(F73="","",IF(VLOOKUP($F73,'Measure&amp;Incentive Picklist'!$E:$J,5,FALSE)="kWh saved","Contact ConEd",VLOOKUP($F73,'Measure&amp;Incentive Picklist'!$E:$J,5,FALSE)*I73))</f>
        <v/>
      </c>
      <c r="AB73" s="85" t="str">
        <f>IF(Date&gt;44742,"",IF(F73="","",IF(VLOOKUP($F73,'Measure&amp;Incentive Picklist'!$E:$P,12,FALSE)="kWh saved","Contact ConEd",VLOOKUP($F73,'Measure&amp;Incentive Picklist'!$E:$P,12,FALSE)*I73)))</f>
        <v/>
      </c>
      <c r="AC73" s="85" t="str">
        <f t="shared" si="32"/>
        <v/>
      </c>
      <c r="AD73" s="123"/>
      <c r="AE73" s="65">
        <f t="shared" si="33"/>
        <v>0</v>
      </c>
      <c r="AF73" s="65">
        <f t="shared" si="34"/>
        <v>0</v>
      </c>
      <c r="AG73" s="65">
        <f t="shared" si="35"/>
        <v>0</v>
      </c>
      <c r="AH73" s="65">
        <f t="shared" si="36"/>
        <v>0</v>
      </c>
      <c r="AI73" s="188" t="str">
        <f t="shared" ref="AI73:AI104" si="37">IF(OR(AND(OR(N73=AK$8,N73=AK$9,N73=AK$10,N73=AK$11,N73=AK$12,N73=AK$13,N73=AK$14,N73=AK$15,N73=AK$16,N73=AK$17,N73=AK$18,N73=AK$19,N73=AK$20,N73=AK$21,N73=AK$22,N73=AK$23,N73=AK$24,N73=AK$25,N73=AK$26,N73=AK$27,N73=AK$28,N73=AK$29,N73=AK$30,N73=AK$31,N73=AK$32,N73=AK$33,N73=AK$34,N73=AK$35,N73=AK$36,N73=AK$37,N73=AK$38,N73=AK$39,N73=AK$40,N73=AK$41,N73=AK$42,N73=AK$43,N73=AK$44,N73=AK$45,N73=AK$46,N73=AK$47,N73=AK$48,N73=AK$49,N73=AK$50,N73=AK$51),OR(P73=AL$8,P73=AL$9,P73=AL$10,P73=AL$11,P73=AL$12,P73=AL$13)),AND(OR(N73=AK$52,N73=AK$53,N73=AK$54,N73=AK$55,N73=AK$56,N73=AK$57,N73=AK$58,N73=AK$59,N73=AK$60,,N73=AK$61,N73=AK$62,N73=AK$63), OR(P73=AL$14,P73=AL$15,P73=AL$16,P73=AL$17)),AND(OR(N73=AK$64,N73=AK$65,N73=AK$66),OR(P73=AL$18,P73=AL$19,P73=AL$20)),AND(OR(N73=AK$67,N73=AK$68,N73=AK$69),P73=AL$21),AND(N73=AK$70,OR(P73=AL$22,P73=AL$23))),1,IF(OR(N73="",P73=""),"","Error"))</f>
        <v/>
      </c>
      <c r="AJ73" s="188">
        <f t="shared" ref="AJ73:AJ136" si="38">IF(AI73="Error",1,0)</f>
        <v>0</v>
      </c>
    </row>
    <row r="74" spans="1:37" x14ac:dyDescent="0.25">
      <c r="A74" s="66">
        <f t="shared" ref="A74:A137" si="39">A73+1</f>
        <v>67</v>
      </c>
      <c r="B74" s="69"/>
      <c r="C74" s="79"/>
      <c r="D74" s="112" t="str">
        <f>_xlfn.IFNA(VLOOKUP(C74,Table1[],3,FALSE),"")</f>
        <v/>
      </c>
      <c r="E74" s="69"/>
      <c r="F74" s="112" t="str">
        <f t="shared" si="25"/>
        <v/>
      </c>
      <c r="G74" s="88" t="str">
        <f>IF(E74="","",INDEX('Measure&amp;Incentive Picklist'!$F$37:$F$130,MATCH('One for One Replacements'!$F74,'Measure&amp;Incentive Picklist'!$E$37:$E$130,0)))</f>
        <v/>
      </c>
      <c r="H74" s="79"/>
      <c r="I74" s="70"/>
      <c r="J74" s="70"/>
      <c r="K74" s="70"/>
      <c r="L74" s="70"/>
      <c r="M74" s="66" t="str">
        <f>IF(E74="", "", VLOOKUP(E74,'Measure&amp;Incentive Picklist'!$D$37:$G$130,4,FALSE))</f>
        <v/>
      </c>
      <c r="N74" s="65" t="str">
        <f t="shared" si="27"/>
        <v/>
      </c>
      <c r="O74" s="65" t="str">
        <f>IF(N74="","",VLOOKUP(N74,'Lighting Picklist'!A$2:B$63,2,FALSE))</f>
        <v/>
      </c>
      <c r="P74" s="65" t="str">
        <f t="shared" si="28"/>
        <v/>
      </c>
      <c r="Q74" s="69" t="str">
        <f t="shared" si="29"/>
        <v/>
      </c>
      <c r="R74" s="69"/>
      <c r="S74" s="65" t="str">
        <f t="shared" si="30"/>
        <v/>
      </c>
      <c r="T74" s="70" t="str">
        <f t="shared" si="31"/>
        <v/>
      </c>
      <c r="U74" s="69" t="str">
        <f t="shared" si="26"/>
        <v/>
      </c>
      <c r="V74" s="298"/>
      <c r="W74" s="298"/>
      <c r="X74" s="387"/>
      <c r="Y74" s="387"/>
      <c r="Z74" s="124" t="str">
        <f t="shared" si="16"/>
        <v/>
      </c>
      <c r="AA74" s="386" t="str">
        <f>IF(F74="","",IF(VLOOKUP($F74,'Measure&amp;Incentive Picklist'!$E:$J,5,FALSE)="kWh saved","Contact ConEd",VLOOKUP($F74,'Measure&amp;Incentive Picklist'!$E:$J,5,FALSE)*I74))</f>
        <v/>
      </c>
      <c r="AB74" s="85" t="str">
        <f>IF(Date&gt;44742,"",IF(F74="","",IF(VLOOKUP($F74,'Measure&amp;Incentive Picklist'!$E:$P,12,FALSE)="kWh saved","Contact ConEd",VLOOKUP($F74,'Measure&amp;Incentive Picklist'!$E:$P,12,FALSE)*I74)))</f>
        <v/>
      </c>
      <c r="AC74" s="85" t="str">
        <f t="shared" si="32"/>
        <v/>
      </c>
      <c r="AD74" s="123"/>
      <c r="AE74" s="65">
        <f t="shared" si="33"/>
        <v>0</v>
      </c>
      <c r="AF74" s="65">
        <f t="shared" si="34"/>
        <v>0</v>
      </c>
      <c r="AG74" s="65">
        <f t="shared" si="35"/>
        <v>0</v>
      </c>
      <c r="AH74" s="65">
        <f t="shared" si="36"/>
        <v>0</v>
      </c>
      <c r="AI74" s="188" t="str">
        <f t="shared" si="37"/>
        <v/>
      </c>
      <c r="AJ74" s="188">
        <f t="shared" si="38"/>
        <v>0</v>
      </c>
    </row>
    <row r="75" spans="1:37" x14ac:dyDescent="0.25">
      <c r="A75" s="66">
        <f t="shared" si="39"/>
        <v>68</v>
      </c>
      <c r="B75" s="69"/>
      <c r="C75" s="79"/>
      <c r="D75" s="112" t="str">
        <f>_xlfn.IFNA(VLOOKUP(C75,Table1[],3,FALSE),"")</f>
        <v/>
      </c>
      <c r="E75" s="69"/>
      <c r="F75" s="112" t="str">
        <f t="shared" si="25"/>
        <v/>
      </c>
      <c r="G75" s="88" t="str">
        <f>IF(E75="","",INDEX('Measure&amp;Incentive Picklist'!$F$37:$F$130,MATCH('One for One Replacements'!$F75,'Measure&amp;Incentive Picklist'!$E$37:$E$130,0)))</f>
        <v/>
      </c>
      <c r="H75" s="79"/>
      <c r="I75" s="70"/>
      <c r="J75" s="70"/>
      <c r="K75" s="70"/>
      <c r="L75" s="70"/>
      <c r="M75" s="66" t="str">
        <f>IF(E75="", "", VLOOKUP(E75,'Measure&amp;Incentive Picklist'!$D$37:$G$130,4,FALSE))</f>
        <v/>
      </c>
      <c r="N75" s="65" t="str">
        <f t="shared" si="27"/>
        <v/>
      </c>
      <c r="O75" s="65" t="str">
        <f>IF(N75="","",VLOOKUP(N75,'Lighting Picklist'!A$2:B$63,2,FALSE))</f>
        <v/>
      </c>
      <c r="P75" s="65" t="str">
        <f t="shared" si="28"/>
        <v/>
      </c>
      <c r="Q75" s="69" t="str">
        <f t="shared" si="29"/>
        <v/>
      </c>
      <c r="R75" s="69"/>
      <c r="S75" s="65" t="str">
        <f t="shared" si="30"/>
        <v/>
      </c>
      <c r="T75" s="70" t="str">
        <f t="shared" si="31"/>
        <v/>
      </c>
      <c r="U75" s="69" t="str">
        <f t="shared" si="26"/>
        <v/>
      </c>
      <c r="V75" s="298"/>
      <c r="W75" s="298"/>
      <c r="X75" s="387"/>
      <c r="Y75" s="387"/>
      <c r="Z75" s="124" t="str">
        <f t="shared" si="16"/>
        <v/>
      </c>
      <c r="AA75" s="386" t="str">
        <f>IF(F75="","",IF(VLOOKUP($F75,'Measure&amp;Incentive Picklist'!$E:$J,5,FALSE)="kWh saved","Contact ConEd",VLOOKUP($F75,'Measure&amp;Incentive Picklist'!$E:$J,5,FALSE)*I75))</f>
        <v/>
      </c>
      <c r="AB75" s="85" t="str">
        <f>IF(Date&gt;44742,"",IF(F75="","",IF(VLOOKUP($F75,'Measure&amp;Incentive Picklist'!$E:$P,12,FALSE)="kWh saved","Contact ConEd",VLOOKUP($F75,'Measure&amp;Incentive Picklist'!$E:$P,12,FALSE)*I75)))</f>
        <v/>
      </c>
      <c r="AC75" s="85" t="str">
        <f t="shared" si="32"/>
        <v/>
      </c>
      <c r="AD75" s="123"/>
      <c r="AE75" s="65">
        <f t="shared" si="33"/>
        <v>0</v>
      </c>
      <c r="AF75" s="65">
        <f t="shared" si="34"/>
        <v>0</v>
      </c>
      <c r="AG75" s="65">
        <f t="shared" si="35"/>
        <v>0</v>
      </c>
      <c r="AH75" s="65">
        <f t="shared" si="36"/>
        <v>0</v>
      </c>
      <c r="AI75" s="188" t="str">
        <f t="shared" si="37"/>
        <v/>
      </c>
      <c r="AJ75" s="188">
        <f t="shared" si="38"/>
        <v>0</v>
      </c>
    </row>
    <row r="76" spans="1:37" x14ac:dyDescent="0.25">
      <c r="A76" s="66">
        <f t="shared" si="39"/>
        <v>69</v>
      </c>
      <c r="B76" s="69"/>
      <c r="C76" s="79"/>
      <c r="D76" s="112" t="str">
        <f>_xlfn.IFNA(VLOOKUP(C76,Table1[],3,FALSE),"")</f>
        <v/>
      </c>
      <c r="E76" s="69"/>
      <c r="F76" s="112" t="str">
        <f t="shared" si="25"/>
        <v/>
      </c>
      <c r="G76" s="88" t="str">
        <f>IF(E76="","",INDEX('Measure&amp;Incentive Picklist'!$F$37:$F$130,MATCH('One for One Replacements'!$F76,'Measure&amp;Incentive Picklist'!$E$37:$E$130,0)))</f>
        <v/>
      </c>
      <c r="H76" s="79"/>
      <c r="I76" s="70"/>
      <c r="J76" s="70"/>
      <c r="K76" s="70"/>
      <c r="L76" s="70"/>
      <c r="M76" s="66" t="str">
        <f>IF(E76="", "", VLOOKUP(E76,'Measure&amp;Incentive Picklist'!$D$37:$G$130,4,FALSE))</f>
        <v/>
      </c>
      <c r="N76" s="65" t="str">
        <f t="shared" si="27"/>
        <v/>
      </c>
      <c r="O76" s="65" t="str">
        <f>IF(N76="","",VLOOKUP(N76,'Lighting Picklist'!A$2:B$63,2,FALSE))</f>
        <v/>
      </c>
      <c r="P76" s="65" t="str">
        <f t="shared" si="28"/>
        <v/>
      </c>
      <c r="Q76" s="69" t="str">
        <f t="shared" si="29"/>
        <v/>
      </c>
      <c r="R76" s="69"/>
      <c r="S76" s="65" t="str">
        <f t="shared" si="30"/>
        <v/>
      </c>
      <c r="T76" s="70" t="str">
        <f t="shared" si="31"/>
        <v/>
      </c>
      <c r="U76" s="69" t="str">
        <f t="shared" si="26"/>
        <v/>
      </c>
      <c r="V76" s="298"/>
      <c r="W76" s="298"/>
      <c r="X76" s="387"/>
      <c r="Y76" s="387"/>
      <c r="Z76" s="124" t="str">
        <f t="shared" si="16"/>
        <v/>
      </c>
      <c r="AA76" s="386" t="str">
        <f>IF(F76="","",IF(VLOOKUP($F76,'Measure&amp;Incentive Picklist'!$E:$J,5,FALSE)="kWh saved","Contact ConEd",VLOOKUP($F76,'Measure&amp;Incentive Picklist'!$E:$J,5,FALSE)*I76))</f>
        <v/>
      </c>
      <c r="AB76" s="85" t="str">
        <f>IF(Date&gt;44742,"",IF(F76="","",IF(VLOOKUP($F76,'Measure&amp;Incentive Picklist'!$E:$P,12,FALSE)="kWh saved","Contact ConEd",VLOOKUP($F76,'Measure&amp;Incentive Picklist'!$E:$P,12,FALSE)*I76)))</f>
        <v/>
      </c>
      <c r="AC76" s="85" t="str">
        <f t="shared" si="32"/>
        <v/>
      </c>
      <c r="AD76" s="123"/>
      <c r="AE76" s="65">
        <f t="shared" si="33"/>
        <v>0</v>
      </c>
      <c r="AF76" s="65">
        <f t="shared" si="34"/>
        <v>0</v>
      </c>
      <c r="AG76" s="65">
        <f t="shared" si="35"/>
        <v>0</v>
      </c>
      <c r="AH76" s="65">
        <f t="shared" si="36"/>
        <v>0</v>
      </c>
      <c r="AI76" s="188" t="str">
        <f t="shared" si="37"/>
        <v/>
      </c>
      <c r="AJ76" s="188">
        <f t="shared" si="38"/>
        <v>0</v>
      </c>
    </row>
    <row r="77" spans="1:37" x14ac:dyDescent="0.25">
      <c r="A77" s="66">
        <f t="shared" si="39"/>
        <v>70</v>
      </c>
      <c r="B77" s="69"/>
      <c r="C77" s="79"/>
      <c r="D77" s="112" t="str">
        <f>_xlfn.IFNA(VLOOKUP(C77,Table1[],3,FALSE),"")</f>
        <v/>
      </c>
      <c r="E77" s="69"/>
      <c r="F77" s="112" t="str">
        <f t="shared" si="25"/>
        <v/>
      </c>
      <c r="G77" s="88" t="str">
        <f>IF(E77="","",INDEX('Measure&amp;Incentive Picklist'!$F$37:$F$130,MATCH('One for One Replacements'!$F77,'Measure&amp;Incentive Picklist'!$E$37:$E$130,0)))</f>
        <v/>
      </c>
      <c r="H77" s="79"/>
      <c r="I77" s="70"/>
      <c r="J77" s="70"/>
      <c r="K77" s="70"/>
      <c r="L77" s="70"/>
      <c r="M77" s="66" t="str">
        <f>IF(E77="", "", VLOOKUP(E77,'Measure&amp;Incentive Picklist'!$D$37:$G$130,4,FALSE))</f>
        <v/>
      </c>
      <c r="N77" s="65" t="str">
        <f t="shared" si="27"/>
        <v/>
      </c>
      <c r="O77" s="65" t="str">
        <f>IF(N77="","",VLOOKUP(N77,'Lighting Picklist'!A$2:B$63,2,FALSE))</f>
        <v/>
      </c>
      <c r="P77" s="65" t="str">
        <f t="shared" si="28"/>
        <v/>
      </c>
      <c r="Q77" s="69" t="str">
        <f t="shared" si="29"/>
        <v/>
      </c>
      <c r="R77" s="69"/>
      <c r="S77" s="65" t="str">
        <f t="shared" si="30"/>
        <v/>
      </c>
      <c r="T77" s="70" t="str">
        <f t="shared" si="31"/>
        <v/>
      </c>
      <c r="U77" s="69" t="str">
        <f t="shared" si="26"/>
        <v/>
      </c>
      <c r="V77" s="298"/>
      <c r="W77" s="298"/>
      <c r="X77" s="387"/>
      <c r="Y77" s="387"/>
      <c r="Z77" s="124" t="str">
        <f t="shared" si="16"/>
        <v/>
      </c>
      <c r="AA77" s="386" t="str">
        <f>IF(F77="","",IF(VLOOKUP($F77,'Measure&amp;Incentive Picklist'!$E:$J,5,FALSE)="kWh saved","Contact ConEd",VLOOKUP($F77,'Measure&amp;Incentive Picklist'!$E:$J,5,FALSE)*I77))</f>
        <v/>
      </c>
      <c r="AB77" s="85" t="str">
        <f>IF(Date&gt;44742,"",IF(F77="","",IF(VLOOKUP($F77,'Measure&amp;Incentive Picklist'!$E:$P,12,FALSE)="kWh saved","Contact ConEd",VLOOKUP($F77,'Measure&amp;Incentive Picklist'!$E:$P,12,FALSE)*I77)))</f>
        <v/>
      </c>
      <c r="AC77" s="85" t="str">
        <f t="shared" si="32"/>
        <v/>
      </c>
      <c r="AD77" s="123"/>
      <c r="AE77" s="65">
        <f t="shared" si="33"/>
        <v>0</v>
      </c>
      <c r="AF77" s="65">
        <f t="shared" si="34"/>
        <v>0</v>
      </c>
      <c r="AG77" s="65">
        <f t="shared" si="35"/>
        <v>0</v>
      </c>
      <c r="AH77" s="65">
        <f t="shared" si="36"/>
        <v>0</v>
      </c>
      <c r="AI77" s="188" t="str">
        <f t="shared" si="37"/>
        <v/>
      </c>
      <c r="AJ77" s="188">
        <f t="shared" si="38"/>
        <v>0</v>
      </c>
    </row>
    <row r="78" spans="1:37" x14ac:dyDescent="0.25">
      <c r="A78" s="66">
        <f t="shared" si="39"/>
        <v>71</v>
      </c>
      <c r="B78" s="69"/>
      <c r="C78" s="79"/>
      <c r="D78" s="112" t="str">
        <f>_xlfn.IFNA(VLOOKUP(C78,Table1[],3,FALSE),"")</f>
        <v/>
      </c>
      <c r="E78" s="69"/>
      <c r="F78" s="112" t="str">
        <f t="shared" si="25"/>
        <v/>
      </c>
      <c r="G78" s="88" t="str">
        <f>IF(E78="","",INDEX('Measure&amp;Incentive Picklist'!$F$37:$F$130,MATCH('One for One Replacements'!$F78,'Measure&amp;Incentive Picklist'!$E$37:$E$130,0)))</f>
        <v/>
      </c>
      <c r="H78" s="79"/>
      <c r="I78" s="70"/>
      <c r="J78" s="70"/>
      <c r="K78" s="70"/>
      <c r="L78" s="70"/>
      <c r="M78" s="66" t="str">
        <f>IF(E78="", "", VLOOKUP(E78,'Measure&amp;Incentive Picklist'!$D$37:$G$130,4,FALSE))</f>
        <v/>
      </c>
      <c r="N78" s="65" t="str">
        <f t="shared" si="27"/>
        <v/>
      </c>
      <c r="O78" s="65" t="str">
        <f>IF(N78="","",VLOOKUP(N78,'Lighting Picklist'!A$2:B$63,2,FALSE))</f>
        <v/>
      </c>
      <c r="P78" s="65" t="str">
        <f t="shared" si="28"/>
        <v/>
      </c>
      <c r="Q78" s="69" t="str">
        <f t="shared" si="29"/>
        <v/>
      </c>
      <c r="R78" s="69"/>
      <c r="S78" s="65" t="str">
        <f t="shared" si="30"/>
        <v/>
      </c>
      <c r="T78" s="70" t="str">
        <f t="shared" si="31"/>
        <v/>
      </c>
      <c r="U78" s="69" t="str">
        <f t="shared" si="26"/>
        <v/>
      </c>
      <c r="V78" s="298"/>
      <c r="W78" s="298"/>
      <c r="X78" s="387"/>
      <c r="Y78" s="387"/>
      <c r="Z78" s="124" t="str">
        <f t="shared" ref="Z78:Z101" si="40">IF(E78="","",$X78+$Y78)</f>
        <v/>
      </c>
      <c r="AA78" s="386" t="str">
        <f>IF(F78="","",IF(VLOOKUP($F78,'Measure&amp;Incentive Picklist'!$E:$J,5,FALSE)="kWh saved","Contact ConEd",VLOOKUP($F78,'Measure&amp;Incentive Picklist'!$E:$J,5,FALSE)*I78))</f>
        <v/>
      </c>
      <c r="AB78" s="85" t="str">
        <f>IF(Date&gt;44742,"",IF(F78="","",IF(VLOOKUP($F78,'Measure&amp;Incentive Picklist'!$E:$P,12,FALSE)="kWh saved","Contact ConEd",VLOOKUP($F78,'Measure&amp;Incentive Picklist'!$E:$P,12,FALSE)*I78)))</f>
        <v/>
      </c>
      <c r="AC78" s="85" t="str">
        <f t="shared" si="32"/>
        <v/>
      </c>
      <c r="AD78" s="123"/>
      <c r="AE78" s="65">
        <f t="shared" si="33"/>
        <v>0</v>
      </c>
      <c r="AF78" s="65">
        <f t="shared" si="34"/>
        <v>0</v>
      </c>
      <c r="AG78" s="65">
        <f t="shared" si="35"/>
        <v>0</v>
      </c>
      <c r="AH78" s="65">
        <f t="shared" si="36"/>
        <v>0</v>
      </c>
      <c r="AI78" s="188" t="str">
        <f t="shared" si="37"/>
        <v/>
      </c>
      <c r="AJ78" s="188">
        <f t="shared" si="38"/>
        <v>0</v>
      </c>
    </row>
    <row r="79" spans="1:37" x14ac:dyDescent="0.25">
      <c r="A79" s="66">
        <f t="shared" si="39"/>
        <v>72</v>
      </c>
      <c r="B79" s="69"/>
      <c r="C79" s="79"/>
      <c r="D79" s="112" t="str">
        <f>_xlfn.IFNA(VLOOKUP(C79,Table1[],3,FALSE),"")</f>
        <v/>
      </c>
      <c r="E79" s="69"/>
      <c r="F79" s="112" t="str">
        <f t="shared" si="25"/>
        <v/>
      </c>
      <c r="G79" s="88" t="str">
        <f>IF(E79="","",INDEX('Measure&amp;Incentive Picklist'!$F$37:$F$130,MATCH('One for One Replacements'!$F79,'Measure&amp;Incentive Picklist'!$E$37:$E$130,0)))</f>
        <v/>
      </c>
      <c r="H79" s="79"/>
      <c r="I79" s="70"/>
      <c r="J79" s="70"/>
      <c r="K79" s="70"/>
      <c r="L79" s="70"/>
      <c r="M79" s="66" t="str">
        <f>IF(E79="", "", VLOOKUP(E79,'Measure&amp;Incentive Picklist'!$D$37:$G$130,4,FALSE))</f>
        <v/>
      </c>
      <c r="N79" s="65" t="str">
        <f t="shared" si="27"/>
        <v/>
      </c>
      <c r="O79" s="65" t="str">
        <f>IF(N79="","",VLOOKUP(N79,'Lighting Picklist'!A$2:B$63,2,FALSE))</f>
        <v/>
      </c>
      <c r="P79" s="65" t="str">
        <f t="shared" si="28"/>
        <v/>
      </c>
      <c r="Q79" s="69" t="str">
        <f t="shared" si="29"/>
        <v/>
      </c>
      <c r="R79" s="69"/>
      <c r="S79" s="65" t="str">
        <f t="shared" si="30"/>
        <v/>
      </c>
      <c r="T79" s="70" t="str">
        <f t="shared" si="31"/>
        <v/>
      </c>
      <c r="U79" s="69" t="str">
        <f t="shared" si="26"/>
        <v/>
      </c>
      <c r="V79" s="298"/>
      <c r="W79" s="298"/>
      <c r="X79" s="387"/>
      <c r="Y79" s="387"/>
      <c r="Z79" s="124" t="str">
        <f t="shared" si="40"/>
        <v/>
      </c>
      <c r="AA79" s="386" t="str">
        <f>IF(F79="","",IF(VLOOKUP($F79,'Measure&amp;Incentive Picklist'!$E:$J,5,FALSE)="kWh saved","Contact ConEd",VLOOKUP($F79,'Measure&amp;Incentive Picklist'!$E:$J,5,FALSE)*I79))</f>
        <v/>
      </c>
      <c r="AB79" s="85" t="str">
        <f>IF(Date&gt;44742,"",IF(F79="","",IF(VLOOKUP($F79,'Measure&amp;Incentive Picklist'!$E:$P,12,FALSE)="kWh saved","Contact ConEd",VLOOKUP($F79,'Measure&amp;Incentive Picklist'!$E:$P,12,FALSE)*I79)))</f>
        <v/>
      </c>
      <c r="AC79" s="85" t="str">
        <f t="shared" si="32"/>
        <v/>
      </c>
      <c r="AD79" s="123"/>
      <c r="AE79" s="65">
        <f t="shared" si="33"/>
        <v>0</v>
      </c>
      <c r="AF79" s="65">
        <f t="shared" si="34"/>
        <v>0</v>
      </c>
      <c r="AG79" s="65">
        <f t="shared" si="35"/>
        <v>0</v>
      </c>
      <c r="AH79" s="65">
        <f t="shared" si="36"/>
        <v>0</v>
      </c>
      <c r="AI79" s="188" t="str">
        <f t="shared" si="37"/>
        <v/>
      </c>
      <c r="AJ79" s="188">
        <f t="shared" si="38"/>
        <v>0</v>
      </c>
    </row>
    <row r="80" spans="1:37" x14ac:dyDescent="0.25">
      <c r="A80" s="66">
        <f t="shared" si="39"/>
        <v>73</v>
      </c>
      <c r="B80" s="69"/>
      <c r="C80" s="79"/>
      <c r="D80" s="112" t="str">
        <f>_xlfn.IFNA(VLOOKUP(C80,Table1[],3,FALSE),"")</f>
        <v/>
      </c>
      <c r="E80" s="69"/>
      <c r="F80" s="112" t="str">
        <f t="shared" si="25"/>
        <v/>
      </c>
      <c r="G80" s="88" t="str">
        <f>IF(E80="","",INDEX('Measure&amp;Incentive Picklist'!$F$37:$F$130,MATCH('One for One Replacements'!$F80,'Measure&amp;Incentive Picklist'!$E$37:$E$130,0)))</f>
        <v/>
      </c>
      <c r="H80" s="79"/>
      <c r="I80" s="70"/>
      <c r="J80" s="70"/>
      <c r="K80" s="70"/>
      <c r="L80" s="70"/>
      <c r="M80" s="66" t="str">
        <f>IF(E80="", "", VLOOKUP(E80,'Measure&amp;Incentive Picklist'!$D$37:$G$130,4,FALSE))</f>
        <v/>
      </c>
      <c r="N80" s="65" t="str">
        <f t="shared" si="27"/>
        <v/>
      </c>
      <c r="O80" s="65" t="str">
        <f>IF(N80="","",VLOOKUP(N80,'Lighting Picklist'!A$2:B$63,2,FALSE))</f>
        <v/>
      </c>
      <c r="P80" s="65" t="str">
        <f t="shared" si="28"/>
        <v/>
      </c>
      <c r="Q80" s="69" t="str">
        <f t="shared" si="29"/>
        <v/>
      </c>
      <c r="R80" s="69"/>
      <c r="S80" s="65" t="str">
        <f t="shared" si="30"/>
        <v/>
      </c>
      <c r="T80" s="70" t="str">
        <f t="shared" si="31"/>
        <v/>
      </c>
      <c r="U80" s="69" t="str">
        <f t="shared" si="26"/>
        <v/>
      </c>
      <c r="V80" s="298"/>
      <c r="W80" s="298"/>
      <c r="X80" s="387"/>
      <c r="Y80" s="387"/>
      <c r="Z80" s="124" t="str">
        <f t="shared" si="40"/>
        <v/>
      </c>
      <c r="AA80" s="386" t="str">
        <f>IF(F80="","",IF(VLOOKUP($F80,'Measure&amp;Incentive Picklist'!$E:$J,5,FALSE)="kWh saved","Contact ConEd",VLOOKUP($F80,'Measure&amp;Incentive Picklist'!$E:$J,5,FALSE)*I80))</f>
        <v/>
      </c>
      <c r="AB80" s="85" t="str">
        <f>IF(Date&gt;44742,"",IF(F80="","",IF(VLOOKUP($F80,'Measure&amp;Incentive Picklist'!$E:$P,12,FALSE)="kWh saved","Contact ConEd",VLOOKUP($F80,'Measure&amp;Incentive Picklist'!$E:$P,12,FALSE)*I80)))</f>
        <v/>
      </c>
      <c r="AC80" s="85" t="str">
        <f t="shared" si="32"/>
        <v/>
      </c>
      <c r="AD80" s="123"/>
      <c r="AE80" s="65">
        <f t="shared" si="33"/>
        <v>0</v>
      </c>
      <c r="AF80" s="65">
        <f t="shared" si="34"/>
        <v>0</v>
      </c>
      <c r="AG80" s="65">
        <f t="shared" si="35"/>
        <v>0</v>
      </c>
      <c r="AH80" s="65">
        <f t="shared" si="36"/>
        <v>0</v>
      </c>
      <c r="AI80" s="188" t="str">
        <f t="shared" si="37"/>
        <v/>
      </c>
      <c r="AJ80" s="188">
        <f t="shared" si="38"/>
        <v>0</v>
      </c>
    </row>
    <row r="81" spans="1:36" x14ac:dyDescent="0.25">
      <c r="A81" s="66">
        <f t="shared" si="39"/>
        <v>74</v>
      </c>
      <c r="B81" s="69"/>
      <c r="C81" s="79"/>
      <c r="D81" s="112" t="str">
        <f>_xlfn.IFNA(VLOOKUP(C81,Table1[],3,FALSE),"")</f>
        <v/>
      </c>
      <c r="E81" s="69"/>
      <c r="F81" s="112" t="str">
        <f t="shared" si="25"/>
        <v/>
      </c>
      <c r="G81" s="88" t="str">
        <f>IF(E81="","",INDEX('Measure&amp;Incentive Picklist'!$F$37:$F$130,MATCH('One for One Replacements'!$F81,'Measure&amp;Incentive Picklist'!$E$37:$E$130,0)))</f>
        <v/>
      </c>
      <c r="H81" s="79"/>
      <c r="I81" s="70"/>
      <c r="J81" s="70"/>
      <c r="K81" s="70"/>
      <c r="L81" s="70"/>
      <c r="M81" s="66" t="str">
        <f>IF(E81="", "", VLOOKUP(E81,'Measure&amp;Incentive Picklist'!$D$37:$G$130,4,FALSE))</f>
        <v/>
      </c>
      <c r="N81" s="65" t="str">
        <f t="shared" si="27"/>
        <v/>
      </c>
      <c r="O81" s="65" t="str">
        <f>IF(N81="","",VLOOKUP(N81,'Lighting Picklist'!A$2:B$63,2,FALSE))</f>
        <v/>
      </c>
      <c r="P81" s="65" t="str">
        <f t="shared" si="28"/>
        <v/>
      </c>
      <c r="Q81" s="69" t="str">
        <f t="shared" si="29"/>
        <v/>
      </c>
      <c r="R81" s="69"/>
      <c r="S81" s="65" t="str">
        <f t="shared" si="30"/>
        <v/>
      </c>
      <c r="T81" s="70" t="str">
        <f t="shared" si="31"/>
        <v/>
      </c>
      <c r="U81" s="69" t="str">
        <f t="shared" si="26"/>
        <v/>
      </c>
      <c r="V81" s="298"/>
      <c r="W81" s="298"/>
      <c r="X81" s="387"/>
      <c r="Y81" s="387"/>
      <c r="Z81" s="124" t="str">
        <f t="shared" si="40"/>
        <v/>
      </c>
      <c r="AA81" s="386" t="str">
        <f>IF(F81="","",IF(VLOOKUP($F81,'Measure&amp;Incentive Picklist'!$E:$J,5,FALSE)="kWh saved","Contact ConEd",VLOOKUP($F81,'Measure&amp;Incentive Picklist'!$E:$J,5,FALSE)*I81))</f>
        <v/>
      </c>
      <c r="AB81" s="85" t="str">
        <f>IF(Date&gt;44742,"",IF(F81="","",IF(VLOOKUP($F81,'Measure&amp;Incentive Picklist'!$E:$P,12,FALSE)="kWh saved","Contact ConEd",VLOOKUP($F81,'Measure&amp;Incentive Picklist'!$E:$P,12,FALSE)*I81)))</f>
        <v/>
      </c>
      <c r="AC81" s="85" t="str">
        <f t="shared" si="32"/>
        <v/>
      </c>
      <c r="AD81" s="123"/>
      <c r="AE81" s="65">
        <f t="shared" si="33"/>
        <v>0</v>
      </c>
      <c r="AF81" s="65">
        <f t="shared" si="34"/>
        <v>0</v>
      </c>
      <c r="AG81" s="65">
        <f t="shared" si="35"/>
        <v>0</v>
      </c>
      <c r="AH81" s="65">
        <f t="shared" si="36"/>
        <v>0</v>
      </c>
      <c r="AI81" s="188" t="str">
        <f t="shared" si="37"/>
        <v/>
      </c>
      <c r="AJ81" s="188">
        <f t="shared" si="38"/>
        <v>0</v>
      </c>
    </row>
    <row r="82" spans="1:36" x14ac:dyDescent="0.25">
      <c r="A82" s="66">
        <f t="shared" si="39"/>
        <v>75</v>
      </c>
      <c r="B82" s="69"/>
      <c r="C82" s="79"/>
      <c r="D82" s="112" t="str">
        <f>_xlfn.IFNA(VLOOKUP(C82,Table1[],3,FALSE),"")</f>
        <v/>
      </c>
      <c r="E82" s="69"/>
      <c r="F82" s="112" t="str">
        <f t="shared" si="25"/>
        <v/>
      </c>
      <c r="G82" s="88" t="str">
        <f>IF(E82="","",INDEX('Measure&amp;Incentive Picklist'!$F$37:$F$130,MATCH('One for One Replacements'!$F82,'Measure&amp;Incentive Picklist'!$E$37:$E$130,0)))</f>
        <v/>
      </c>
      <c r="H82" s="79"/>
      <c r="I82" s="70"/>
      <c r="J82" s="70"/>
      <c r="K82" s="70"/>
      <c r="L82" s="70"/>
      <c r="M82" s="66" t="str">
        <f>IF(E82="", "", VLOOKUP(E82,'Measure&amp;Incentive Picklist'!$D$37:$G$130,4,FALSE))</f>
        <v/>
      </c>
      <c r="N82" s="65" t="str">
        <f t="shared" si="27"/>
        <v/>
      </c>
      <c r="O82" s="65" t="str">
        <f>IF(N82="","",VLOOKUP(N82,'Lighting Picklist'!A$2:B$63,2,FALSE))</f>
        <v/>
      </c>
      <c r="P82" s="65" t="str">
        <f t="shared" si="28"/>
        <v/>
      </c>
      <c r="Q82" s="69" t="str">
        <f t="shared" si="29"/>
        <v/>
      </c>
      <c r="R82" s="69"/>
      <c r="S82" s="65" t="str">
        <f t="shared" si="30"/>
        <v/>
      </c>
      <c r="T82" s="70" t="str">
        <f t="shared" si="31"/>
        <v/>
      </c>
      <c r="U82" s="69" t="str">
        <f t="shared" si="26"/>
        <v/>
      </c>
      <c r="V82" s="298"/>
      <c r="W82" s="298"/>
      <c r="X82" s="387"/>
      <c r="Y82" s="387"/>
      <c r="Z82" s="124" t="str">
        <f t="shared" si="40"/>
        <v/>
      </c>
      <c r="AA82" s="386" t="str">
        <f>IF(F82="","",IF(VLOOKUP($F82,'Measure&amp;Incentive Picklist'!$E:$J,5,FALSE)="kWh saved","Contact ConEd",VLOOKUP($F82,'Measure&amp;Incentive Picklist'!$E:$J,5,FALSE)*I82))</f>
        <v/>
      </c>
      <c r="AB82" s="85" t="str">
        <f>IF(Date&gt;44742,"",IF(F82="","",IF(VLOOKUP($F82,'Measure&amp;Incentive Picklist'!$E:$P,12,FALSE)="kWh saved","Contact ConEd",VLOOKUP($F82,'Measure&amp;Incentive Picklist'!$E:$P,12,FALSE)*I82)))</f>
        <v/>
      </c>
      <c r="AC82" s="85" t="str">
        <f t="shared" si="32"/>
        <v/>
      </c>
      <c r="AD82" s="123"/>
      <c r="AE82" s="65">
        <f t="shared" si="33"/>
        <v>0</v>
      </c>
      <c r="AF82" s="65">
        <f t="shared" si="34"/>
        <v>0</v>
      </c>
      <c r="AG82" s="65">
        <f t="shared" si="35"/>
        <v>0</v>
      </c>
      <c r="AH82" s="65">
        <f t="shared" si="36"/>
        <v>0</v>
      </c>
      <c r="AI82" s="188" t="str">
        <f t="shared" si="37"/>
        <v/>
      </c>
      <c r="AJ82" s="188">
        <f t="shared" si="38"/>
        <v>0</v>
      </c>
    </row>
    <row r="83" spans="1:36" x14ac:dyDescent="0.25">
      <c r="A83" s="66">
        <f t="shared" si="39"/>
        <v>76</v>
      </c>
      <c r="B83" s="69"/>
      <c r="C83" s="79"/>
      <c r="D83" s="112" t="str">
        <f>_xlfn.IFNA(VLOOKUP(C83,Table1[],3,FALSE),"")</f>
        <v/>
      </c>
      <c r="E83" s="69"/>
      <c r="F83" s="112" t="str">
        <f t="shared" si="25"/>
        <v/>
      </c>
      <c r="G83" s="88" t="str">
        <f>IF(E83="","",INDEX('Measure&amp;Incentive Picklist'!$F$37:$F$130,MATCH('One for One Replacements'!$F83,'Measure&amp;Incentive Picklist'!$E$37:$E$130,0)))</f>
        <v/>
      </c>
      <c r="H83" s="79"/>
      <c r="I83" s="70"/>
      <c r="J83" s="70"/>
      <c r="K83" s="70"/>
      <c r="L83" s="70"/>
      <c r="M83" s="66" t="str">
        <f>IF(E83="", "", VLOOKUP(E83,'Measure&amp;Incentive Picklist'!$D$37:$G$130,4,FALSE))</f>
        <v/>
      </c>
      <c r="N83" s="65" t="str">
        <f t="shared" si="27"/>
        <v/>
      </c>
      <c r="O83" s="65" t="str">
        <f>IF(N83="","",VLOOKUP(N83,'Lighting Picklist'!A$2:B$63,2,FALSE))</f>
        <v/>
      </c>
      <c r="P83" s="65" t="str">
        <f t="shared" si="28"/>
        <v/>
      </c>
      <c r="Q83" s="69" t="str">
        <f t="shared" si="29"/>
        <v/>
      </c>
      <c r="R83" s="69"/>
      <c r="S83" s="65" t="str">
        <f t="shared" si="30"/>
        <v/>
      </c>
      <c r="T83" s="70" t="str">
        <f t="shared" si="31"/>
        <v/>
      </c>
      <c r="U83" s="69" t="str">
        <f t="shared" si="26"/>
        <v/>
      </c>
      <c r="V83" s="298"/>
      <c r="W83" s="298"/>
      <c r="X83" s="387"/>
      <c r="Y83" s="387"/>
      <c r="Z83" s="124" t="str">
        <f t="shared" si="40"/>
        <v/>
      </c>
      <c r="AA83" s="386" t="str">
        <f>IF(F83="","",IF(VLOOKUP($F83,'Measure&amp;Incentive Picklist'!$E:$J,5,FALSE)="kWh saved","Contact ConEd",VLOOKUP($F83,'Measure&amp;Incentive Picklist'!$E:$J,5,FALSE)*I83))</f>
        <v/>
      </c>
      <c r="AB83" s="85" t="str">
        <f>IF(Date&gt;44742,"",IF(F83="","",IF(VLOOKUP($F83,'Measure&amp;Incentive Picklist'!$E:$P,12,FALSE)="kWh saved","Contact ConEd",VLOOKUP($F83,'Measure&amp;Incentive Picklist'!$E:$P,12,FALSE)*I83)))</f>
        <v/>
      </c>
      <c r="AC83" s="85" t="str">
        <f t="shared" si="32"/>
        <v/>
      </c>
      <c r="AD83" s="123"/>
      <c r="AE83" s="65">
        <f t="shared" si="33"/>
        <v>0</v>
      </c>
      <c r="AF83" s="65">
        <f t="shared" si="34"/>
        <v>0</v>
      </c>
      <c r="AG83" s="65">
        <f t="shared" si="35"/>
        <v>0</v>
      </c>
      <c r="AH83" s="65">
        <f t="shared" si="36"/>
        <v>0</v>
      </c>
      <c r="AI83" s="188" t="str">
        <f t="shared" si="37"/>
        <v/>
      </c>
      <c r="AJ83" s="188">
        <f t="shared" si="38"/>
        <v>0</v>
      </c>
    </row>
    <row r="84" spans="1:36" x14ac:dyDescent="0.25">
      <c r="A84" s="66">
        <f t="shared" si="39"/>
        <v>77</v>
      </c>
      <c r="B84" s="69"/>
      <c r="C84" s="79"/>
      <c r="D84" s="112" t="str">
        <f>_xlfn.IFNA(VLOOKUP(C84,Table1[],3,FALSE),"")</f>
        <v/>
      </c>
      <c r="E84" s="69"/>
      <c r="F84" s="112" t="str">
        <f t="shared" si="25"/>
        <v/>
      </c>
      <c r="G84" s="88" t="str">
        <f>IF(E84="","",INDEX('Measure&amp;Incentive Picklist'!$F$37:$F$130,MATCH('One for One Replacements'!$F84,'Measure&amp;Incentive Picklist'!$E$37:$E$130,0)))</f>
        <v/>
      </c>
      <c r="H84" s="79"/>
      <c r="I84" s="70"/>
      <c r="J84" s="70"/>
      <c r="K84" s="70"/>
      <c r="L84" s="70"/>
      <c r="M84" s="66" t="str">
        <f>IF(E84="", "", VLOOKUP(E84,'Measure&amp;Incentive Picklist'!$D$37:$G$130,4,FALSE))</f>
        <v/>
      </c>
      <c r="N84" s="65" t="str">
        <f t="shared" si="27"/>
        <v/>
      </c>
      <c r="O84" s="65" t="str">
        <f>IF(N84="","",VLOOKUP(N84,'Lighting Picklist'!A$2:B$63,2,FALSE))</f>
        <v/>
      </c>
      <c r="P84" s="65" t="str">
        <f t="shared" si="28"/>
        <v/>
      </c>
      <c r="Q84" s="69" t="str">
        <f t="shared" si="29"/>
        <v/>
      </c>
      <c r="R84" s="69"/>
      <c r="S84" s="65" t="str">
        <f t="shared" si="30"/>
        <v/>
      </c>
      <c r="T84" s="70" t="str">
        <f t="shared" si="31"/>
        <v/>
      </c>
      <c r="U84" s="69" t="str">
        <f t="shared" si="26"/>
        <v/>
      </c>
      <c r="V84" s="298"/>
      <c r="W84" s="298"/>
      <c r="X84" s="387"/>
      <c r="Y84" s="387"/>
      <c r="Z84" s="124" t="str">
        <f t="shared" si="40"/>
        <v/>
      </c>
      <c r="AA84" s="386" t="str">
        <f>IF(F84="","",IF(VLOOKUP($F84,'Measure&amp;Incentive Picklist'!$E:$J,5,FALSE)="kWh saved","Contact ConEd",VLOOKUP($F84,'Measure&amp;Incentive Picklist'!$E:$J,5,FALSE)*I84))</f>
        <v/>
      </c>
      <c r="AB84" s="85" t="str">
        <f>IF(Date&gt;44742,"",IF(F84="","",IF(VLOOKUP($F84,'Measure&amp;Incentive Picklist'!$E:$P,12,FALSE)="kWh saved","Contact ConEd",VLOOKUP($F84,'Measure&amp;Incentive Picklist'!$E:$P,12,FALSE)*I84)))</f>
        <v/>
      </c>
      <c r="AC84" s="85" t="str">
        <f t="shared" si="32"/>
        <v/>
      </c>
      <c r="AD84" s="123"/>
      <c r="AE84" s="65">
        <f t="shared" si="33"/>
        <v>0</v>
      </c>
      <c r="AF84" s="65">
        <f t="shared" si="34"/>
        <v>0</v>
      </c>
      <c r="AG84" s="65">
        <f t="shared" si="35"/>
        <v>0</v>
      </c>
      <c r="AH84" s="65">
        <f t="shared" si="36"/>
        <v>0</v>
      </c>
      <c r="AI84" s="188" t="str">
        <f t="shared" si="37"/>
        <v/>
      </c>
      <c r="AJ84" s="188">
        <f t="shared" si="38"/>
        <v>0</v>
      </c>
    </row>
    <row r="85" spans="1:36" x14ac:dyDescent="0.25">
      <c r="A85" s="66">
        <f t="shared" si="39"/>
        <v>78</v>
      </c>
      <c r="B85" s="69"/>
      <c r="C85" s="79"/>
      <c r="D85" s="112" t="str">
        <f>_xlfn.IFNA(VLOOKUP(C85,Table1[],3,FALSE),"")</f>
        <v/>
      </c>
      <c r="E85" s="69"/>
      <c r="F85" s="112" t="str">
        <f t="shared" si="25"/>
        <v/>
      </c>
      <c r="G85" s="88" t="str">
        <f>IF(E85="","",INDEX('Measure&amp;Incentive Picklist'!$F$37:$F$130,MATCH('One for One Replacements'!$F85,'Measure&amp;Incentive Picklist'!$E$37:$E$130,0)))</f>
        <v/>
      </c>
      <c r="H85" s="79"/>
      <c r="I85" s="70"/>
      <c r="J85" s="70"/>
      <c r="K85" s="70"/>
      <c r="L85" s="70"/>
      <c r="M85" s="66" t="str">
        <f>IF(E85="", "", VLOOKUP(E85,'Measure&amp;Incentive Picklist'!$D$37:$G$130,4,FALSE))</f>
        <v/>
      </c>
      <c r="N85" s="65" t="str">
        <f t="shared" si="27"/>
        <v/>
      </c>
      <c r="O85" s="65" t="str">
        <f>IF(N85="","",VLOOKUP(N85,'Lighting Picklist'!A$2:B$63,2,FALSE))</f>
        <v/>
      </c>
      <c r="P85" s="65" t="str">
        <f t="shared" si="28"/>
        <v/>
      </c>
      <c r="Q85" s="69" t="str">
        <f t="shared" si="29"/>
        <v/>
      </c>
      <c r="R85" s="69"/>
      <c r="S85" s="65" t="str">
        <f t="shared" si="30"/>
        <v/>
      </c>
      <c r="T85" s="70" t="str">
        <f t="shared" si="31"/>
        <v/>
      </c>
      <c r="U85" s="69" t="str">
        <f t="shared" si="26"/>
        <v/>
      </c>
      <c r="V85" s="298"/>
      <c r="W85" s="298"/>
      <c r="X85" s="387"/>
      <c r="Y85" s="387"/>
      <c r="Z85" s="124" t="str">
        <f t="shared" si="40"/>
        <v/>
      </c>
      <c r="AA85" s="386" t="str">
        <f>IF(F85="","",IF(VLOOKUP($F85,'Measure&amp;Incentive Picklist'!$E:$J,5,FALSE)="kWh saved","Contact ConEd",VLOOKUP($F85,'Measure&amp;Incentive Picklist'!$E:$J,5,FALSE)*I85))</f>
        <v/>
      </c>
      <c r="AB85" s="85" t="str">
        <f>IF(Date&gt;44742,"",IF(F85="","",IF(VLOOKUP($F85,'Measure&amp;Incentive Picklist'!$E:$P,12,FALSE)="kWh saved","Contact ConEd",VLOOKUP($F85,'Measure&amp;Incentive Picklist'!$E:$P,12,FALSE)*I85)))</f>
        <v/>
      </c>
      <c r="AC85" s="85" t="str">
        <f t="shared" si="32"/>
        <v/>
      </c>
      <c r="AD85" s="123"/>
      <c r="AE85" s="65">
        <f t="shared" si="33"/>
        <v>0</v>
      </c>
      <c r="AF85" s="65">
        <f t="shared" si="34"/>
        <v>0</v>
      </c>
      <c r="AG85" s="65">
        <f t="shared" si="35"/>
        <v>0</v>
      </c>
      <c r="AH85" s="65">
        <f t="shared" si="36"/>
        <v>0</v>
      </c>
      <c r="AI85" s="188" t="str">
        <f t="shared" si="37"/>
        <v/>
      </c>
      <c r="AJ85" s="188">
        <f t="shared" si="38"/>
        <v>0</v>
      </c>
    </row>
    <row r="86" spans="1:36" x14ac:dyDescent="0.25">
      <c r="A86" s="66">
        <f t="shared" si="39"/>
        <v>79</v>
      </c>
      <c r="B86" s="69"/>
      <c r="C86" s="79"/>
      <c r="D86" s="112" t="str">
        <f>_xlfn.IFNA(VLOOKUP(C86,Table1[],3,FALSE),"")</f>
        <v/>
      </c>
      <c r="E86" s="69"/>
      <c r="F86" s="112" t="str">
        <f t="shared" si="25"/>
        <v/>
      </c>
      <c r="G86" s="88" t="str">
        <f>IF(E86="","",INDEX('Measure&amp;Incentive Picklist'!$F$37:$F$130,MATCH('One for One Replacements'!$F86,'Measure&amp;Incentive Picklist'!$E$37:$E$130,0)))</f>
        <v/>
      </c>
      <c r="H86" s="79"/>
      <c r="I86" s="70"/>
      <c r="J86" s="70"/>
      <c r="K86" s="70"/>
      <c r="L86" s="70"/>
      <c r="M86" s="66" t="str">
        <f>IF(E86="", "", VLOOKUP(E86,'Measure&amp;Incentive Picklist'!$D$37:$G$130,4,FALSE))</f>
        <v/>
      </c>
      <c r="N86" s="65" t="str">
        <f t="shared" si="27"/>
        <v/>
      </c>
      <c r="O86" s="65" t="str">
        <f>IF(N86="","",VLOOKUP(N86,'Lighting Picklist'!A$2:B$63,2,FALSE))</f>
        <v/>
      </c>
      <c r="P86" s="65" t="str">
        <f t="shared" si="28"/>
        <v/>
      </c>
      <c r="Q86" s="69" t="str">
        <f t="shared" si="29"/>
        <v/>
      </c>
      <c r="R86" s="69"/>
      <c r="S86" s="65" t="str">
        <f t="shared" si="30"/>
        <v/>
      </c>
      <c r="T86" s="70" t="str">
        <f t="shared" si="31"/>
        <v/>
      </c>
      <c r="U86" s="69" t="str">
        <f t="shared" si="26"/>
        <v/>
      </c>
      <c r="V86" s="298"/>
      <c r="W86" s="298"/>
      <c r="X86" s="387"/>
      <c r="Y86" s="387"/>
      <c r="Z86" s="124" t="str">
        <f t="shared" si="40"/>
        <v/>
      </c>
      <c r="AA86" s="386" t="str">
        <f>IF(F86="","",IF(VLOOKUP($F86,'Measure&amp;Incentive Picklist'!$E:$J,5,FALSE)="kWh saved","Contact ConEd",VLOOKUP($F86,'Measure&amp;Incentive Picklist'!$E:$J,5,FALSE)*I86))</f>
        <v/>
      </c>
      <c r="AB86" s="85" t="str">
        <f>IF(Date&gt;44742,"",IF(F86="","",IF(VLOOKUP($F86,'Measure&amp;Incentive Picklist'!$E:$P,12,FALSE)="kWh saved","Contact ConEd",VLOOKUP($F86,'Measure&amp;Incentive Picklist'!$E:$P,12,FALSE)*I86)))</f>
        <v/>
      </c>
      <c r="AC86" s="85" t="str">
        <f t="shared" si="32"/>
        <v/>
      </c>
      <c r="AD86" s="123"/>
      <c r="AE86" s="65">
        <f t="shared" si="33"/>
        <v>0</v>
      </c>
      <c r="AF86" s="65">
        <f t="shared" si="34"/>
        <v>0</v>
      </c>
      <c r="AG86" s="65">
        <f t="shared" si="35"/>
        <v>0</v>
      </c>
      <c r="AH86" s="65">
        <f t="shared" si="36"/>
        <v>0</v>
      </c>
      <c r="AI86" s="188" t="str">
        <f t="shared" si="37"/>
        <v/>
      </c>
      <c r="AJ86" s="188">
        <f t="shared" si="38"/>
        <v>0</v>
      </c>
    </row>
    <row r="87" spans="1:36" x14ac:dyDescent="0.25">
      <c r="A87" s="66">
        <f t="shared" si="39"/>
        <v>80</v>
      </c>
      <c r="B87" s="69"/>
      <c r="C87" s="79"/>
      <c r="D87" s="112" t="str">
        <f>_xlfn.IFNA(VLOOKUP(C87,Table1[],3,FALSE),"")</f>
        <v/>
      </c>
      <c r="E87" s="69"/>
      <c r="F87" s="112" t="str">
        <f t="shared" si="25"/>
        <v/>
      </c>
      <c r="G87" s="88" t="str">
        <f>IF(E87="","",INDEX('Measure&amp;Incentive Picklist'!$F$37:$F$130,MATCH('One for One Replacements'!$F87,'Measure&amp;Incentive Picklist'!$E$37:$E$130,0)))</f>
        <v/>
      </c>
      <c r="H87" s="79"/>
      <c r="I87" s="70"/>
      <c r="J87" s="70"/>
      <c r="K87" s="70"/>
      <c r="L87" s="70"/>
      <c r="M87" s="66" t="str">
        <f>IF(E87="", "", VLOOKUP(E87,'Measure&amp;Incentive Picklist'!$D$37:$G$130,4,FALSE))</f>
        <v/>
      </c>
      <c r="N87" s="65" t="str">
        <f t="shared" si="27"/>
        <v/>
      </c>
      <c r="O87" s="65" t="str">
        <f>IF(N87="","",VLOOKUP(N87,'Lighting Picklist'!A$2:B$63,2,FALSE))</f>
        <v/>
      </c>
      <c r="P87" s="65" t="str">
        <f t="shared" si="28"/>
        <v/>
      </c>
      <c r="Q87" s="69" t="str">
        <f t="shared" si="29"/>
        <v/>
      </c>
      <c r="R87" s="69"/>
      <c r="S87" s="65" t="str">
        <f t="shared" si="30"/>
        <v/>
      </c>
      <c r="T87" s="70" t="str">
        <f t="shared" si="31"/>
        <v/>
      </c>
      <c r="U87" s="69" t="str">
        <f t="shared" si="26"/>
        <v/>
      </c>
      <c r="V87" s="298"/>
      <c r="W87" s="298"/>
      <c r="X87" s="387"/>
      <c r="Y87" s="387"/>
      <c r="Z87" s="124" t="str">
        <f t="shared" si="40"/>
        <v/>
      </c>
      <c r="AA87" s="386" t="str">
        <f>IF(F87="","",IF(VLOOKUP($F87,'Measure&amp;Incentive Picklist'!$E:$J,5,FALSE)="kWh saved","Contact ConEd",VLOOKUP($F87,'Measure&amp;Incentive Picklist'!$E:$J,5,FALSE)*I87))</f>
        <v/>
      </c>
      <c r="AB87" s="85" t="str">
        <f>IF(Date&gt;44742,"",IF(F87="","",IF(VLOOKUP($F87,'Measure&amp;Incentive Picklist'!$E:$P,12,FALSE)="kWh saved","Contact ConEd",VLOOKUP($F87,'Measure&amp;Incentive Picklist'!$E:$P,12,FALSE)*I87)))</f>
        <v/>
      </c>
      <c r="AC87" s="85" t="str">
        <f t="shared" si="32"/>
        <v/>
      </c>
      <c r="AD87" s="123"/>
      <c r="AE87" s="65">
        <f t="shared" si="33"/>
        <v>0</v>
      </c>
      <c r="AF87" s="65">
        <f t="shared" si="34"/>
        <v>0</v>
      </c>
      <c r="AG87" s="65">
        <f t="shared" si="35"/>
        <v>0</v>
      </c>
      <c r="AH87" s="65">
        <f t="shared" si="36"/>
        <v>0</v>
      </c>
      <c r="AI87" s="188" t="str">
        <f t="shared" si="37"/>
        <v/>
      </c>
      <c r="AJ87" s="188">
        <f t="shared" si="38"/>
        <v>0</v>
      </c>
    </row>
    <row r="88" spans="1:36" x14ac:dyDescent="0.25">
      <c r="A88" s="66">
        <f t="shared" si="39"/>
        <v>81</v>
      </c>
      <c r="B88" s="69"/>
      <c r="C88" s="79"/>
      <c r="D88" s="112" t="str">
        <f>_xlfn.IFNA(VLOOKUP(C88,Table1[],3,FALSE),"")</f>
        <v/>
      </c>
      <c r="E88" s="69"/>
      <c r="F88" s="112" t="str">
        <f t="shared" si="25"/>
        <v/>
      </c>
      <c r="G88" s="88" t="str">
        <f>IF(E88="","",INDEX('Measure&amp;Incentive Picklist'!$F$37:$F$130,MATCH('One for One Replacements'!$F88,'Measure&amp;Incentive Picklist'!$E$37:$E$130,0)))</f>
        <v/>
      </c>
      <c r="H88" s="79"/>
      <c r="I88" s="70"/>
      <c r="J88" s="70"/>
      <c r="K88" s="70"/>
      <c r="L88" s="70"/>
      <c r="M88" s="66" t="str">
        <f>IF(E88="", "", VLOOKUP(E88,'Measure&amp;Incentive Picklist'!$D$37:$G$130,4,FALSE))</f>
        <v/>
      </c>
      <c r="N88" s="65" t="str">
        <f t="shared" si="27"/>
        <v/>
      </c>
      <c r="O88" s="65" t="str">
        <f>IF(N88="","",VLOOKUP(N88,'Lighting Picklist'!A$2:B$63,2,FALSE))</f>
        <v/>
      </c>
      <c r="P88" s="65" t="str">
        <f t="shared" si="28"/>
        <v/>
      </c>
      <c r="Q88" s="69" t="str">
        <f t="shared" si="29"/>
        <v/>
      </c>
      <c r="R88" s="69"/>
      <c r="S88" s="65" t="str">
        <f t="shared" si="30"/>
        <v/>
      </c>
      <c r="T88" s="70" t="str">
        <f t="shared" si="31"/>
        <v/>
      </c>
      <c r="U88" s="69" t="str">
        <f t="shared" si="26"/>
        <v/>
      </c>
      <c r="V88" s="298"/>
      <c r="W88" s="298"/>
      <c r="X88" s="387"/>
      <c r="Y88" s="387"/>
      <c r="Z88" s="124" t="str">
        <f t="shared" si="40"/>
        <v/>
      </c>
      <c r="AA88" s="386" t="str">
        <f>IF(F88="","",IF(VLOOKUP($F88,'Measure&amp;Incentive Picklist'!$E:$J,5,FALSE)="kWh saved","Contact ConEd",VLOOKUP($F88,'Measure&amp;Incentive Picklist'!$E:$J,5,FALSE)*I88))</f>
        <v/>
      </c>
      <c r="AB88" s="85" t="str">
        <f>IF(Date&gt;44742,"",IF(F88="","",IF(VLOOKUP($F88,'Measure&amp;Incentive Picklist'!$E:$P,12,FALSE)="kWh saved","Contact ConEd",VLOOKUP($F88,'Measure&amp;Incentive Picklist'!$E:$P,12,FALSE)*I88)))</f>
        <v/>
      </c>
      <c r="AC88" s="85" t="str">
        <f t="shared" si="32"/>
        <v/>
      </c>
      <c r="AD88" s="123"/>
      <c r="AE88" s="65">
        <f t="shared" si="33"/>
        <v>0</v>
      </c>
      <c r="AF88" s="65">
        <f t="shared" si="34"/>
        <v>0</v>
      </c>
      <c r="AG88" s="65">
        <f t="shared" si="35"/>
        <v>0</v>
      </c>
      <c r="AH88" s="65">
        <f t="shared" si="36"/>
        <v>0</v>
      </c>
      <c r="AI88" s="188" t="str">
        <f t="shared" si="37"/>
        <v/>
      </c>
      <c r="AJ88" s="188">
        <f t="shared" si="38"/>
        <v>0</v>
      </c>
    </row>
    <row r="89" spans="1:36" x14ac:dyDescent="0.25">
      <c r="A89" s="66">
        <f t="shared" si="39"/>
        <v>82</v>
      </c>
      <c r="B89" s="69"/>
      <c r="C89" s="79"/>
      <c r="D89" s="112" t="str">
        <f>_xlfn.IFNA(VLOOKUP(C89,Table1[],3,FALSE),"")</f>
        <v/>
      </c>
      <c r="E89" s="69"/>
      <c r="F89" s="112" t="str">
        <f t="shared" si="25"/>
        <v/>
      </c>
      <c r="G89" s="88" t="str">
        <f>IF(E89="","",INDEX('Measure&amp;Incentive Picklist'!$F$37:$F$130,MATCH('One for One Replacements'!$F89,'Measure&amp;Incentive Picklist'!$E$37:$E$130,0)))</f>
        <v/>
      </c>
      <c r="H89" s="79"/>
      <c r="I89" s="70"/>
      <c r="J89" s="70"/>
      <c r="K89" s="70"/>
      <c r="L89" s="70"/>
      <c r="M89" s="66" t="str">
        <f>IF(E89="", "", VLOOKUP(E89,'Measure&amp;Incentive Picklist'!$D$37:$G$130,4,FALSE))</f>
        <v/>
      </c>
      <c r="N89" s="65" t="str">
        <f t="shared" si="27"/>
        <v/>
      </c>
      <c r="O89" s="65" t="str">
        <f>IF(N89="","",VLOOKUP(N89,'Lighting Picklist'!A$2:B$63,2,FALSE))</f>
        <v/>
      </c>
      <c r="P89" s="65" t="str">
        <f t="shared" si="28"/>
        <v/>
      </c>
      <c r="Q89" s="69" t="str">
        <f t="shared" si="29"/>
        <v/>
      </c>
      <c r="R89" s="69"/>
      <c r="S89" s="65" t="str">
        <f t="shared" si="30"/>
        <v/>
      </c>
      <c r="T89" s="70" t="str">
        <f t="shared" si="31"/>
        <v/>
      </c>
      <c r="U89" s="69" t="str">
        <f t="shared" si="26"/>
        <v/>
      </c>
      <c r="V89" s="298"/>
      <c r="W89" s="298"/>
      <c r="X89" s="387"/>
      <c r="Y89" s="387"/>
      <c r="Z89" s="124" t="str">
        <f t="shared" si="40"/>
        <v/>
      </c>
      <c r="AA89" s="386" t="str">
        <f>IF(F89="","",IF(VLOOKUP($F89,'Measure&amp;Incentive Picklist'!$E:$J,5,FALSE)="kWh saved","Contact ConEd",VLOOKUP($F89,'Measure&amp;Incentive Picklist'!$E:$J,5,FALSE)*I89))</f>
        <v/>
      </c>
      <c r="AB89" s="85" t="str">
        <f>IF(Date&gt;44742,"",IF(F89="","",IF(VLOOKUP($F89,'Measure&amp;Incentive Picklist'!$E:$P,12,FALSE)="kWh saved","Contact ConEd",VLOOKUP($F89,'Measure&amp;Incentive Picklist'!$E:$P,12,FALSE)*I89)))</f>
        <v/>
      </c>
      <c r="AC89" s="85" t="str">
        <f t="shared" si="32"/>
        <v/>
      </c>
      <c r="AD89" s="123"/>
      <c r="AE89" s="65">
        <f t="shared" si="33"/>
        <v>0</v>
      </c>
      <c r="AF89" s="65">
        <f t="shared" si="34"/>
        <v>0</v>
      </c>
      <c r="AG89" s="65">
        <f t="shared" si="35"/>
        <v>0</v>
      </c>
      <c r="AH89" s="65">
        <f t="shared" si="36"/>
        <v>0</v>
      </c>
      <c r="AI89" s="188" t="str">
        <f t="shared" si="37"/>
        <v/>
      </c>
      <c r="AJ89" s="188">
        <f t="shared" si="38"/>
        <v>0</v>
      </c>
    </row>
    <row r="90" spans="1:36" x14ac:dyDescent="0.25">
      <c r="A90" s="66">
        <f t="shared" si="39"/>
        <v>83</v>
      </c>
      <c r="B90" s="69"/>
      <c r="C90" s="79"/>
      <c r="D90" s="112" t="str">
        <f>_xlfn.IFNA(VLOOKUP(C90,Table1[],3,FALSE),"")</f>
        <v/>
      </c>
      <c r="E90" s="69"/>
      <c r="F90" s="112" t="str">
        <f t="shared" si="25"/>
        <v/>
      </c>
      <c r="G90" s="88" t="str">
        <f>IF(E90="","",INDEX('Measure&amp;Incentive Picklist'!$F$37:$F$130,MATCH('One for One Replacements'!$F90,'Measure&amp;Incentive Picklist'!$E$37:$E$130,0)))</f>
        <v/>
      </c>
      <c r="H90" s="79"/>
      <c r="I90" s="70"/>
      <c r="J90" s="70"/>
      <c r="K90" s="70"/>
      <c r="L90" s="70"/>
      <c r="M90" s="66" t="str">
        <f>IF(E90="", "", VLOOKUP(E90,'Measure&amp;Incentive Picklist'!$D$37:$G$130,4,FALSE))</f>
        <v/>
      </c>
      <c r="N90" s="65" t="str">
        <f t="shared" si="27"/>
        <v/>
      </c>
      <c r="O90" s="65" t="str">
        <f>IF(N90="","",VLOOKUP(N90,'Lighting Picklist'!A$2:B$63,2,FALSE))</f>
        <v/>
      </c>
      <c r="P90" s="65" t="str">
        <f t="shared" si="28"/>
        <v/>
      </c>
      <c r="Q90" s="69" t="str">
        <f t="shared" si="29"/>
        <v/>
      </c>
      <c r="R90" s="69"/>
      <c r="S90" s="65" t="str">
        <f t="shared" si="30"/>
        <v/>
      </c>
      <c r="T90" s="70" t="str">
        <f t="shared" si="31"/>
        <v/>
      </c>
      <c r="U90" s="69" t="str">
        <f t="shared" si="26"/>
        <v/>
      </c>
      <c r="V90" s="298"/>
      <c r="W90" s="298"/>
      <c r="X90" s="387"/>
      <c r="Y90" s="387"/>
      <c r="Z90" s="124" t="str">
        <f t="shared" si="40"/>
        <v/>
      </c>
      <c r="AA90" s="386" t="str">
        <f>IF(F90="","",IF(VLOOKUP($F90,'Measure&amp;Incentive Picklist'!$E:$J,5,FALSE)="kWh saved","Contact ConEd",VLOOKUP($F90,'Measure&amp;Incentive Picklist'!$E:$J,5,FALSE)*I90))</f>
        <v/>
      </c>
      <c r="AB90" s="85" t="str">
        <f>IF(Date&gt;44742,"",IF(F90="","",IF(VLOOKUP($F90,'Measure&amp;Incentive Picklist'!$E:$P,12,FALSE)="kWh saved","Contact ConEd",VLOOKUP($F90,'Measure&amp;Incentive Picklist'!$E:$P,12,FALSE)*I90)))</f>
        <v/>
      </c>
      <c r="AC90" s="85" t="str">
        <f t="shared" si="32"/>
        <v/>
      </c>
      <c r="AD90" s="123"/>
      <c r="AE90" s="65">
        <f t="shared" si="33"/>
        <v>0</v>
      </c>
      <c r="AF90" s="65">
        <f t="shared" si="34"/>
        <v>0</v>
      </c>
      <c r="AG90" s="65">
        <f t="shared" si="35"/>
        <v>0</v>
      </c>
      <c r="AH90" s="65">
        <f t="shared" si="36"/>
        <v>0</v>
      </c>
      <c r="AI90" s="188" t="str">
        <f t="shared" si="37"/>
        <v/>
      </c>
      <c r="AJ90" s="188">
        <f t="shared" si="38"/>
        <v>0</v>
      </c>
    </row>
    <row r="91" spans="1:36" x14ac:dyDescent="0.25">
      <c r="A91" s="66">
        <f t="shared" si="39"/>
        <v>84</v>
      </c>
      <c r="B91" s="69"/>
      <c r="C91" s="79"/>
      <c r="D91" s="112" t="str">
        <f>_xlfn.IFNA(VLOOKUP(C91,Table1[],3,FALSE),"")</f>
        <v/>
      </c>
      <c r="E91" s="69"/>
      <c r="F91" s="112" t="str">
        <f t="shared" si="25"/>
        <v/>
      </c>
      <c r="G91" s="88" t="str">
        <f>IF(E91="","",INDEX('Measure&amp;Incentive Picklist'!$F$37:$F$130,MATCH('One for One Replacements'!$F91,'Measure&amp;Incentive Picklist'!$E$37:$E$130,0)))</f>
        <v/>
      </c>
      <c r="H91" s="79"/>
      <c r="I91" s="70"/>
      <c r="J91" s="70"/>
      <c r="K91" s="70"/>
      <c r="L91" s="70"/>
      <c r="M91" s="66" t="str">
        <f>IF(E91="", "", VLOOKUP(E91,'Measure&amp;Incentive Picklist'!$D$37:$G$130,4,FALSE))</f>
        <v/>
      </c>
      <c r="N91" s="65" t="str">
        <f t="shared" si="27"/>
        <v/>
      </c>
      <c r="O91" s="65" t="str">
        <f>IF(N91="","",VLOOKUP(N91,'Lighting Picklist'!A$2:B$63,2,FALSE))</f>
        <v/>
      </c>
      <c r="P91" s="65" t="str">
        <f t="shared" si="28"/>
        <v/>
      </c>
      <c r="Q91" s="69" t="str">
        <f t="shared" si="29"/>
        <v/>
      </c>
      <c r="R91" s="69"/>
      <c r="S91" s="65" t="str">
        <f t="shared" si="30"/>
        <v/>
      </c>
      <c r="T91" s="70" t="str">
        <f t="shared" si="31"/>
        <v/>
      </c>
      <c r="U91" s="69" t="str">
        <f t="shared" si="26"/>
        <v/>
      </c>
      <c r="V91" s="298"/>
      <c r="W91" s="298"/>
      <c r="X91" s="387"/>
      <c r="Y91" s="387"/>
      <c r="Z91" s="124" t="str">
        <f t="shared" si="40"/>
        <v/>
      </c>
      <c r="AA91" s="386" t="str">
        <f>IF(F91="","",IF(VLOOKUP($F91,'Measure&amp;Incentive Picklist'!$E:$J,5,FALSE)="kWh saved","Contact ConEd",VLOOKUP($F91,'Measure&amp;Incentive Picklist'!$E:$J,5,FALSE)*I91))</f>
        <v/>
      </c>
      <c r="AB91" s="85" t="str">
        <f>IF(Date&gt;44742,"",IF(F91="","",IF(VLOOKUP($F91,'Measure&amp;Incentive Picklist'!$E:$P,12,FALSE)="kWh saved","Contact ConEd",VLOOKUP($F91,'Measure&amp;Incentive Picklist'!$E:$P,12,FALSE)*I91)))</f>
        <v/>
      </c>
      <c r="AC91" s="85" t="str">
        <f t="shared" si="32"/>
        <v/>
      </c>
      <c r="AD91" s="123"/>
      <c r="AE91" s="65">
        <f t="shared" si="33"/>
        <v>0</v>
      </c>
      <c r="AF91" s="65">
        <f t="shared" si="34"/>
        <v>0</v>
      </c>
      <c r="AG91" s="65">
        <f t="shared" si="35"/>
        <v>0</v>
      </c>
      <c r="AH91" s="65">
        <f t="shared" si="36"/>
        <v>0</v>
      </c>
      <c r="AI91" s="188" t="str">
        <f t="shared" si="37"/>
        <v/>
      </c>
      <c r="AJ91" s="188">
        <f t="shared" si="38"/>
        <v>0</v>
      </c>
    </row>
    <row r="92" spans="1:36" x14ac:dyDescent="0.25">
      <c r="A92" s="66">
        <f t="shared" si="39"/>
        <v>85</v>
      </c>
      <c r="B92" s="69"/>
      <c r="C92" s="79"/>
      <c r="D92" s="112" t="str">
        <f>_xlfn.IFNA(VLOOKUP(C92,Table1[],3,FALSE),"")</f>
        <v/>
      </c>
      <c r="E92" s="69"/>
      <c r="F92" s="112" t="str">
        <f t="shared" si="25"/>
        <v/>
      </c>
      <c r="G92" s="88" t="str">
        <f>IF(E92="","",INDEX('Measure&amp;Incentive Picklist'!$F$37:$F$130,MATCH('One for One Replacements'!$F92,'Measure&amp;Incentive Picklist'!$E$37:$E$130,0)))</f>
        <v/>
      </c>
      <c r="H92" s="79"/>
      <c r="I92" s="70"/>
      <c r="J92" s="70"/>
      <c r="K92" s="70"/>
      <c r="L92" s="70"/>
      <c r="M92" s="66" t="str">
        <f>IF(E92="", "", VLOOKUP(E92,'Measure&amp;Incentive Picklist'!$D$37:$G$130,4,FALSE))</f>
        <v/>
      </c>
      <c r="N92" s="65" t="str">
        <f t="shared" si="27"/>
        <v/>
      </c>
      <c r="O92" s="65" t="str">
        <f>IF(N92="","",VLOOKUP(N92,'Lighting Picklist'!A$2:B$63,2,FALSE))</f>
        <v/>
      </c>
      <c r="P92" s="65" t="str">
        <f t="shared" si="28"/>
        <v/>
      </c>
      <c r="Q92" s="69" t="str">
        <f t="shared" si="29"/>
        <v/>
      </c>
      <c r="R92" s="69"/>
      <c r="S92" s="65" t="str">
        <f t="shared" si="30"/>
        <v/>
      </c>
      <c r="T92" s="70" t="str">
        <f t="shared" si="31"/>
        <v/>
      </c>
      <c r="U92" s="69" t="str">
        <f t="shared" si="26"/>
        <v/>
      </c>
      <c r="V92" s="298"/>
      <c r="W92" s="298"/>
      <c r="X92" s="387"/>
      <c r="Y92" s="387"/>
      <c r="Z92" s="124" t="str">
        <f t="shared" si="40"/>
        <v/>
      </c>
      <c r="AA92" s="386" t="str">
        <f>IF(F92="","",IF(VLOOKUP($F92,'Measure&amp;Incentive Picklist'!$E:$J,5,FALSE)="kWh saved","Contact ConEd",VLOOKUP($F92,'Measure&amp;Incentive Picklist'!$E:$J,5,FALSE)*I92))</f>
        <v/>
      </c>
      <c r="AB92" s="85" t="str">
        <f>IF(Date&gt;44742,"",IF(F92="","",IF(VLOOKUP($F92,'Measure&amp;Incentive Picklist'!$E:$P,12,FALSE)="kWh saved","Contact ConEd",VLOOKUP($F92,'Measure&amp;Incentive Picklist'!$E:$P,12,FALSE)*I92)))</f>
        <v/>
      </c>
      <c r="AC92" s="85" t="str">
        <f t="shared" si="32"/>
        <v/>
      </c>
      <c r="AD92" s="123"/>
      <c r="AE92" s="65">
        <f t="shared" si="33"/>
        <v>0</v>
      </c>
      <c r="AF92" s="65">
        <f t="shared" si="34"/>
        <v>0</v>
      </c>
      <c r="AG92" s="65">
        <f t="shared" si="35"/>
        <v>0</v>
      </c>
      <c r="AH92" s="65">
        <f t="shared" si="36"/>
        <v>0</v>
      </c>
      <c r="AI92" s="188" t="str">
        <f t="shared" si="37"/>
        <v/>
      </c>
      <c r="AJ92" s="188">
        <f t="shared" si="38"/>
        <v>0</v>
      </c>
    </row>
    <row r="93" spans="1:36" x14ac:dyDescent="0.25">
      <c r="A93" s="66">
        <f t="shared" si="39"/>
        <v>86</v>
      </c>
      <c r="B93" s="69"/>
      <c r="C93" s="79"/>
      <c r="D93" s="112" t="str">
        <f>_xlfn.IFNA(VLOOKUP(C93,Table1[],3,FALSE),"")</f>
        <v/>
      </c>
      <c r="E93" s="69"/>
      <c r="F93" s="112" t="str">
        <f t="shared" si="25"/>
        <v/>
      </c>
      <c r="G93" s="88" t="str">
        <f>IF(E93="","",INDEX('Measure&amp;Incentive Picklist'!$F$37:$F$130,MATCH('One for One Replacements'!$F93,'Measure&amp;Incentive Picklist'!$E$37:$E$130,0)))</f>
        <v/>
      </c>
      <c r="H93" s="79"/>
      <c r="I93" s="70"/>
      <c r="J93" s="70"/>
      <c r="K93" s="70"/>
      <c r="L93" s="70"/>
      <c r="M93" s="66" t="str">
        <f>IF(E93="", "", VLOOKUP(E93,'Measure&amp;Incentive Picklist'!$D$37:$G$130,4,FALSE))</f>
        <v/>
      </c>
      <c r="N93" s="65" t="str">
        <f t="shared" si="27"/>
        <v/>
      </c>
      <c r="O93" s="65" t="str">
        <f>IF(N93="","",VLOOKUP(N93,'Lighting Picklist'!A$2:B$63,2,FALSE))</f>
        <v/>
      </c>
      <c r="P93" s="65" t="str">
        <f t="shared" si="28"/>
        <v/>
      </c>
      <c r="Q93" s="69" t="str">
        <f t="shared" si="29"/>
        <v/>
      </c>
      <c r="R93" s="69"/>
      <c r="S93" s="65" t="str">
        <f t="shared" si="30"/>
        <v/>
      </c>
      <c r="T93" s="70" t="str">
        <f t="shared" si="31"/>
        <v/>
      </c>
      <c r="U93" s="69" t="str">
        <f t="shared" si="26"/>
        <v/>
      </c>
      <c r="V93" s="298"/>
      <c r="W93" s="298"/>
      <c r="X93" s="387"/>
      <c r="Y93" s="387"/>
      <c r="Z93" s="124" t="str">
        <f t="shared" si="40"/>
        <v/>
      </c>
      <c r="AA93" s="386" t="str">
        <f>IF(F93="","",IF(VLOOKUP($F93,'Measure&amp;Incentive Picklist'!$E:$J,5,FALSE)="kWh saved","Contact ConEd",VLOOKUP($F93,'Measure&amp;Incentive Picklist'!$E:$J,5,FALSE)*I93))</f>
        <v/>
      </c>
      <c r="AB93" s="85" t="str">
        <f>IF(Date&gt;44742,"",IF(F93="","",IF(VLOOKUP($F93,'Measure&amp;Incentive Picklist'!$E:$P,12,FALSE)="kWh saved","Contact ConEd",VLOOKUP($F93,'Measure&amp;Incentive Picklist'!$E:$P,12,FALSE)*I93)))</f>
        <v/>
      </c>
      <c r="AC93" s="85" t="str">
        <f t="shared" si="32"/>
        <v/>
      </c>
      <c r="AD93" s="123"/>
      <c r="AE93" s="65">
        <f t="shared" si="33"/>
        <v>0</v>
      </c>
      <c r="AF93" s="65">
        <f t="shared" si="34"/>
        <v>0</v>
      </c>
      <c r="AG93" s="65">
        <f t="shared" si="35"/>
        <v>0</v>
      </c>
      <c r="AH93" s="65">
        <f t="shared" si="36"/>
        <v>0</v>
      </c>
      <c r="AI93" s="188" t="str">
        <f t="shared" si="37"/>
        <v/>
      </c>
      <c r="AJ93" s="188">
        <f t="shared" si="38"/>
        <v>0</v>
      </c>
    </row>
    <row r="94" spans="1:36" x14ac:dyDescent="0.25">
      <c r="A94" s="66">
        <f t="shared" si="39"/>
        <v>87</v>
      </c>
      <c r="B94" s="69"/>
      <c r="C94" s="79"/>
      <c r="D94" s="112" t="str">
        <f>_xlfn.IFNA(VLOOKUP(C94,Table1[],3,FALSE),"")</f>
        <v/>
      </c>
      <c r="E94" s="69"/>
      <c r="F94" s="112" t="str">
        <f t="shared" si="25"/>
        <v/>
      </c>
      <c r="G94" s="88" t="str">
        <f>IF(E94="","",INDEX('Measure&amp;Incentive Picklist'!$F$37:$F$130,MATCH('One for One Replacements'!$F94,'Measure&amp;Incentive Picklist'!$E$37:$E$130,0)))</f>
        <v/>
      </c>
      <c r="H94" s="79"/>
      <c r="I94" s="70"/>
      <c r="J94" s="70"/>
      <c r="K94" s="70"/>
      <c r="L94" s="70"/>
      <c r="M94" s="66" t="str">
        <f>IF(E94="", "", VLOOKUP(E94,'Measure&amp;Incentive Picklist'!$D$37:$G$130,4,FALSE))</f>
        <v/>
      </c>
      <c r="N94" s="65" t="str">
        <f t="shared" si="27"/>
        <v/>
      </c>
      <c r="O94" s="65" t="str">
        <f>IF(N94="","",VLOOKUP(N94,'Lighting Picklist'!A$2:B$63,2,FALSE))</f>
        <v/>
      </c>
      <c r="P94" s="65" t="str">
        <f t="shared" si="28"/>
        <v/>
      </c>
      <c r="Q94" s="69" t="str">
        <f t="shared" si="29"/>
        <v/>
      </c>
      <c r="R94" s="69"/>
      <c r="S94" s="65" t="str">
        <f t="shared" si="30"/>
        <v/>
      </c>
      <c r="T94" s="70" t="str">
        <f t="shared" si="31"/>
        <v/>
      </c>
      <c r="U94" s="69" t="str">
        <f t="shared" si="26"/>
        <v/>
      </c>
      <c r="V94" s="298"/>
      <c r="W94" s="298"/>
      <c r="X94" s="387"/>
      <c r="Y94" s="387"/>
      <c r="Z94" s="124" t="str">
        <f t="shared" si="40"/>
        <v/>
      </c>
      <c r="AA94" s="386" t="str">
        <f>IF(F94="","",IF(VLOOKUP($F94,'Measure&amp;Incentive Picklist'!$E:$J,5,FALSE)="kWh saved","Contact ConEd",VLOOKUP($F94,'Measure&amp;Incentive Picklist'!$E:$J,5,FALSE)*I94))</f>
        <v/>
      </c>
      <c r="AB94" s="85" t="str">
        <f>IF(Date&gt;44742,"",IF(F94="","",IF(VLOOKUP($F94,'Measure&amp;Incentive Picklist'!$E:$P,12,FALSE)="kWh saved","Contact ConEd",VLOOKUP($F94,'Measure&amp;Incentive Picklist'!$E:$P,12,FALSE)*I94)))</f>
        <v/>
      </c>
      <c r="AC94" s="85" t="str">
        <f t="shared" si="32"/>
        <v/>
      </c>
      <c r="AD94" s="123"/>
      <c r="AE94" s="65">
        <f t="shared" si="33"/>
        <v>0</v>
      </c>
      <c r="AF94" s="65">
        <f t="shared" si="34"/>
        <v>0</v>
      </c>
      <c r="AG94" s="65">
        <f t="shared" si="35"/>
        <v>0</v>
      </c>
      <c r="AH94" s="65">
        <f t="shared" si="36"/>
        <v>0</v>
      </c>
      <c r="AI94" s="188" t="str">
        <f t="shared" si="37"/>
        <v/>
      </c>
      <c r="AJ94" s="188">
        <f t="shared" si="38"/>
        <v>0</v>
      </c>
    </row>
    <row r="95" spans="1:36" x14ac:dyDescent="0.25">
      <c r="A95" s="66">
        <f t="shared" si="39"/>
        <v>88</v>
      </c>
      <c r="B95" s="69"/>
      <c r="C95" s="79"/>
      <c r="D95" s="112" t="str">
        <f>_xlfn.IFNA(VLOOKUP(C95,Table1[],3,FALSE),"")</f>
        <v/>
      </c>
      <c r="E95" s="69"/>
      <c r="F95" s="112" t="str">
        <f t="shared" si="25"/>
        <v/>
      </c>
      <c r="G95" s="88" t="str">
        <f>IF(E95="","",INDEX('Measure&amp;Incentive Picklist'!$F$37:$F$130,MATCH('One for One Replacements'!$F95,'Measure&amp;Incentive Picklist'!$E$37:$E$130,0)))</f>
        <v/>
      </c>
      <c r="H95" s="79"/>
      <c r="I95" s="70"/>
      <c r="J95" s="70"/>
      <c r="K95" s="70"/>
      <c r="L95" s="70"/>
      <c r="M95" s="66" t="str">
        <f>IF(E95="", "", VLOOKUP(E95,'Measure&amp;Incentive Picklist'!$D$37:$G$130,4,FALSE))</f>
        <v/>
      </c>
      <c r="N95" s="65" t="str">
        <f t="shared" si="27"/>
        <v/>
      </c>
      <c r="O95" s="65" t="str">
        <f>IF(N95="","",VLOOKUP(N95,'Lighting Picklist'!A$2:B$63,2,FALSE))</f>
        <v/>
      </c>
      <c r="P95" s="65" t="str">
        <f t="shared" si="28"/>
        <v/>
      </c>
      <c r="Q95" s="69" t="str">
        <f t="shared" si="29"/>
        <v/>
      </c>
      <c r="R95" s="69"/>
      <c r="S95" s="65" t="str">
        <f t="shared" si="30"/>
        <v/>
      </c>
      <c r="T95" s="70" t="str">
        <f t="shared" si="31"/>
        <v/>
      </c>
      <c r="U95" s="69" t="str">
        <f t="shared" si="26"/>
        <v/>
      </c>
      <c r="V95" s="298"/>
      <c r="W95" s="298"/>
      <c r="X95" s="387"/>
      <c r="Y95" s="387"/>
      <c r="Z95" s="124" t="str">
        <f t="shared" si="40"/>
        <v/>
      </c>
      <c r="AA95" s="386" t="str">
        <f>IF(F95="","",IF(VLOOKUP($F95,'Measure&amp;Incentive Picklist'!$E:$J,5,FALSE)="kWh saved","Contact ConEd",VLOOKUP($F95,'Measure&amp;Incentive Picklist'!$E:$J,5,FALSE)*I95))</f>
        <v/>
      </c>
      <c r="AB95" s="85" t="str">
        <f>IF(Date&gt;44742,"",IF(F95="","",IF(VLOOKUP($F95,'Measure&amp;Incentive Picklist'!$E:$P,12,FALSE)="kWh saved","Contact ConEd",VLOOKUP($F95,'Measure&amp;Incentive Picklist'!$E:$P,12,FALSE)*I95)))</f>
        <v/>
      </c>
      <c r="AC95" s="85" t="str">
        <f t="shared" si="32"/>
        <v/>
      </c>
      <c r="AD95" s="123"/>
      <c r="AE95" s="65">
        <f t="shared" si="33"/>
        <v>0</v>
      </c>
      <c r="AF95" s="65">
        <f t="shared" si="34"/>
        <v>0</v>
      </c>
      <c r="AG95" s="65">
        <f t="shared" si="35"/>
        <v>0</v>
      </c>
      <c r="AH95" s="65">
        <f t="shared" si="36"/>
        <v>0</v>
      </c>
      <c r="AI95" s="188" t="str">
        <f t="shared" si="37"/>
        <v/>
      </c>
      <c r="AJ95" s="188">
        <f t="shared" si="38"/>
        <v>0</v>
      </c>
    </row>
    <row r="96" spans="1:36" x14ac:dyDescent="0.25">
      <c r="A96" s="66">
        <f t="shared" si="39"/>
        <v>89</v>
      </c>
      <c r="B96" s="69"/>
      <c r="C96" s="79"/>
      <c r="D96" s="112" t="str">
        <f>_xlfn.IFNA(VLOOKUP(C96,Table1[],3,FALSE),"")</f>
        <v/>
      </c>
      <c r="E96" s="69"/>
      <c r="F96" s="112" t="str">
        <f t="shared" si="25"/>
        <v/>
      </c>
      <c r="G96" s="88" t="str">
        <f>IF(E96="","",INDEX('Measure&amp;Incentive Picklist'!$F$37:$F$130,MATCH('One for One Replacements'!$F96,'Measure&amp;Incentive Picklist'!$E$37:$E$130,0)))</f>
        <v/>
      </c>
      <c r="H96" s="79"/>
      <c r="I96" s="70"/>
      <c r="J96" s="70"/>
      <c r="K96" s="70"/>
      <c r="L96" s="70"/>
      <c r="M96" s="66" t="str">
        <f>IF(E96="", "", VLOOKUP(E96,'Measure&amp;Incentive Picklist'!$D$37:$G$130,4,FALSE))</f>
        <v/>
      </c>
      <c r="N96" s="65" t="str">
        <f t="shared" si="27"/>
        <v/>
      </c>
      <c r="O96" s="65" t="str">
        <f>IF(N96="","",VLOOKUP(N96,'Lighting Picklist'!A$2:B$63,2,FALSE))</f>
        <v/>
      </c>
      <c r="P96" s="65" t="str">
        <f t="shared" si="28"/>
        <v/>
      </c>
      <c r="Q96" s="69" t="str">
        <f t="shared" si="29"/>
        <v/>
      </c>
      <c r="R96" s="69"/>
      <c r="S96" s="65" t="str">
        <f t="shared" si="30"/>
        <v/>
      </c>
      <c r="T96" s="70" t="str">
        <f t="shared" si="31"/>
        <v/>
      </c>
      <c r="U96" s="69" t="str">
        <f t="shared" si="26"/>
        <v/>
      </c>
      <c r="V96" s="298"/>
      <c r="W96" s="298"/>
      <c r="X96" s="387"/>
      <c r="Y96" s="387"/>
      <c r="Z96" s="124" t="str">
        <f t="shared" si="40"/>
        <v/>
      </c>
      <c r="AA96" s="386" t="str">
        <f>IF(F96="","",IF(VLOOKUP($F96,'Measure&amp;Incentive Picklist'!$E:$J,5,FALSE)="kWh saved","Contact ConEd",VLOOKUP($F96,'Measure&amp;Incentive Picklist'!$E:$J,5,FALSE)*I96))</f>
        <v/>
      </c>
      <c r="AB96" s="85" t="str">
        <f>IF(Date&gt;44742,"",IF(F96="","",IF(VLOOKUP($F96,'Measure&amp;Incentive Picklist'!$E:$P,12,FALSE)="kWh saved","Contact ConEd",VLOOKUP($F96,'Measure&amp;Incentive Picklist'!$E:$P,12,FALSE)*I96)))</f>
        <v/>
      </c>
      <c r="AC96" s="85" t="str">
        <f t="shared" si="32"/>
        <v/>
      </c>
      <c r="AD96" s="123"/>
      <c r="AE96" s="65">
        <f t="shared" si="33"/>
        <v>0</v>
      </c>
      <c r="AF96" s="65">
        <f t="shared" si="34"/>
        <v>0</v>
      </c>
      <c r="AG96" s="65">
        <f t="shared" si="35"/>
        <v>0</v>
      </c>
      <c r="AH96" s="65">
        <f t="shared" si="36"/>
        <v>0</v>
      </c>
      <c r="AI96" s="188" t="str">
        <f t="shared" si="37"/>
        <v/>
      </c>
      <c r="AJ96" s="188">
        <f t="shared" si="38"/>
        <v>0</v>
      </c>
    </row>
    <row r="97" spans="1:36" x14ac:dyDescent="0.25">
      <c r="A97" s="66">
        <f t="shared" si="39"/>
        <v>90</v>
      </c>
      <c r="B97" s="69"/>
      <c r="C97" s="79"/>
      <c r="D97" s="112" t="str">
        <f>_xlfn.IFNA(VLOOKUP(C97,Table1[],3,FALSE),"")</f>
        <v/>
      </c>
      <c r="E97" s="69"/>
      <c r="F97" s="112" t="str">
        <f t="shared" si="25"/>
        <v/>
      </c>
      <c r="G97" s="88" t="str">
        <f>IF(E97="","",INDEX('Measure&amp;Incentive Picklist'!$F$37:$F$130,MATCH('One for One Replacements'!$F97,'Measure&amp;Incentive Picklist'!$E$37:$E$130,0)))</f>
        <v/>
      </c>
      <c r="H97" s="79"/>
      <c r="I97" s="70"/>
      <c r="J97" s="70"/>
      <c r="K97" s="70"/>
      <c r="L97" s="70"/>
      <c r="M97" s="66" t="str">
        <f>IF(E97="", "", VLOOKUP(E97,'Measure&amp;Incentive Picklist'!$D$37:$G$130,4,FALSE))</f>
        <v/>
      </c>
      <c r="N97" s="65" t="str">
        <f t="shared" si="27"/>
        <v/>
      </c>
      <c r="O97" s="65" t="str">
        <f>IF(N97="","",VLOOKUP(N97,'Lighting Picklist'!A$2:B$63,2,FALSE))</f>
        <v/>
      </c>
      <c r="P97" s="65" t="str">
        <f t="shared" si="28"/>
        <v/>
      </c>
      <c r="Q97" s="69" t="str">
        <f t="shared" si="29"/>
        <v/>
      </c>
      <c r="R97" s="69"/>
      <c r="S97" s="65" t="str">
        <f t="shared" si="30"/>
        <v/>
      </c>
      <c r="T97" s="70" t="str">
        <f t="shared" si="31"/>
        <v/>
      </c>
      <c r="U97" s="69" t="str">
        <f t="shared" si="26"/>
        <v/>
      </c>
      <c r="V97" s="298"/>
      <c r="W97" s="298"/>
      <c r="X97" s="387"/>
      <c r="Y97" s="387"/>
      <c r="Z97" s="124" t="str">
        <f t="shared" si="40"/>
        <v/>
      </c>
      <c r="AA97" s="386" t="str">
        <f>IF(F97="","",IF(VLOOKUP($F97,'Measure&amp;Incentive Picklist'!$E:$J,5,FALSE)="kWh saved","Contact ConEd",VLOOKUP($F97,'Measure&amp;Incentive Picklist'!$E:$J,5,FALSE)*I97))</f>
        <v/>
      </c>
      <c r="AB97" s="85" t="str">
        <f>IF(Date&gt;44742,"",IF(F97="","",IF(VLOOKUP($F97,'Measure&amp;Incentive Picklist'!$E:$P,12,FALSE)="kWh saved","Contact ConEd",VLOOKUP($F97,'Measure&amp;Incentive Picklist'!$E:$P,12,FALSE)*I97)))</f>
        <v/>
      </c>
      <c r="AC97" s="85" t="str">
        <f t="shared" si="32"/>
        <v/>
      </c>
      <c r="AD97" s="123"/>
      <c r="AE97" s="65">
        <f t="shared" si="33"/>
        <v>0</v>
      </c>
      <c r="AF97" s="65">
        <f t="shared" si="34"/>
        <v>0</v>
      </c>
      <c r="AG97" s="65">
        <f t="shared" si="35"/>
        <v>0</v>
      </c>
      <c r="AH97" s="65">
        <f t="shared" si="36"/>
        <v>0</v>
      </c>
      <c r="AI97" s="188" t="str">
        <f t="shared" si="37"/>
        <v/>
      </c>
      <c r="AJ97" s="188">
        <f t="shared" si="38"/>
        <v>0</v>
      </c>
    </row>
    <row r="98" spans="1:36" x14ac:dyDescent="0.25">
      <c r="A98" s="66">
        <f t="shared" si="39"/>
        <v>91</v>
      </c>
      <c r="B98" s="69"/>
      <c r="C98" s="79"/>
      <c r="D98" s="112" t="str">
        <f>_xlfn.IFNA(VLOOKUP(C98,Table1[],3,FALSE),"")</f>
        <v/>
      </c>
      <c r="E98" s="69"/>
      <c r="F98" s="112" t="str">
        <f t="shared" si="25"/>
        <v/>
      </c>
      <c r="G98" s="88" t="str">
        <f>IF(E98="","",INDEX('Measure&amp;Incentive Picklist'!$F$37:$F$130,MATCH('One for One Replacements'!$F98,'Measure&amp;Incentive Picklist'!$E$37:$E$130,0)))</f>
        <v/>
      </c>
      <c r="H98" s="79"/>
      <c r="I98" s="70"/>
      <c r="J98" s="70"/>
      <c r="K98" s="70"/>
      <c r="L98" s="70"/>
      <c r="M98" s="66" t="str">
        <f>IF(E98="", "", VLOOKUP(E98,'Measure&amp;Incentive Picklist'!$D$37:$G$130,4,FALSE))</f>
        <v/>
      </c>
      <c r="N98" s="65" t="str">
        <f t="shared" si="27"/>
        <v/>
      </c>
      <c r="O98" s="65" t="str">
        <f>IF(N98="","",VLOOKUP(N98,'Lighting Picklist'!A$2:B$63,2,FALSE))</f>
        <v/>
      </c>
      <c r="P98" s="65" t="str">
        <f t="shared" si="28"/>
        <v/>
      </c>
      <c r="Q98" s="69" t="str">
        <f t="shared" si="29"/>
        <v/>
      </c>
      <c r="R98" s="69"/>
      <c r="S98" s="65" t="str">
        <f t="shared" si="30"/>
        <v/>
      </c>
      <c r="T98" s="70" t="str">
        <f t="shared" si="31"/>
        <v/>
      </c>
      <c r="U98" s="69" t="str">
        <f t="shared" si="26"/>
        <v/>
      </c>
      <c r="V98" s="298"/>
      <c r="W98" s="298"/>
      <c r="X98" s="387"/>
      <c r="Y98" s="387"/>
      <c r="Z98" s="124" t="str">
        <f t="shared" si="40"/>
        <v/>
      </c>
      <c r="AA98" s="386" t="str">
        <f>IF(F98="","",IF(VLOOKUP($F98,'Measure&amp;Incentive Picklist'!$E:$J,5,FALSE)="kWh saved","Contact ConEd",VLOOKUP($F98,'Measure&amp;Incentive Picklist'!$E:$J,5,FALSE)*I98))</f>
        <v/>
      </c>
      <c r="AB98" s="85" t="str">
        <f>IF(Date&gt;44742,"",IF(F98="","",IF(VLOOKUP($F98,'Measure&amp;Incentive Picklist'!$E:$P,12,FALSE)="kWh saved","Contact ConEd",VLOOKUP($F98,'Measure&amp;Incentive Picklist'!$E:$P,12,FALSE)*I98)))</f>
        <v/>
      </c>
      <c r="AC98" s="85" t="str">
        <f t="shared" si="32"/>
        <v/>
      </c>
      <c r="AD98" s="123"/>
      <c r="AE98" s="65">
        <f t="shared" si="33"/>
        <v>0</v>
      </c>
      <c r="AF98" s="65">
        <f t="shared" si="34"/>
        <v>0</v>
      </c>
      <c r="AG98" s="65">
        <f t="shared" si="35"/>
        <v>0</v>
      </c>
      <c r="AH98" s="65">
        <f t="shared" si="36"/>
        <v>0</v>
      </c>
      <c r="AI98" s="188" t="str">
        <f t="shared" si="37"/>
        <v/>
      </c>
      <c r="AJ98" s="188">
        <f t="shared" si="38"/>
        <v>0</v>
      </c>
    </row>
    <row r="99" spans="1:36" x14ac:dyDescent="0.25">
      <c r="A99" s="66">
        <f t="shared" si="39"/>
        <v>92</v>
      </c>
      <c r="B99" s="69"/>
      <c r="C99" s="79"/>
      <c r="D99" s="112" t="str">
        <f>_xlfn.IFNA(VLOOKUP(C99,Table1[],3,FALSE),"")</f>
        <v/>
      </c>
      <c r="E99" s="69"/>
      <c r="F99" s="112" t="str">
        <f t="shared" si="25"/>
        <v/>
      </c>
      <c r="G99" s="88" t="str">
        <f>IF(E99="","",INDEX('Measure&amp;Incentive Picklist'!$F$37:$F$130,MATCH('One for One Replacements'!$F99,'Measure&amp;Incentive Picklist'!$E$37:$E$130,0)))</f>
        <v/>
      </c>
      <c r="H99" s="79"/>
      <c r="I99" s="70"/>
      <c r="J99" s="70"/>
      <c r="K99" s="70"/>
      <c r="L99" s="70"/>
      <c r="M99" s="66" t="str">
        <f>IF(E99="", "", VLOOKUP(E99,'Measure&amp;Incentive Picklist'!$D$37:$G$130,4,FALSE))</f>
        <v/>
      </c>
      <c r="N99" s="65" t="str">
        <f t="shared" si="27"/>
        <v/>
      </c>
      <c r="O99" s="65" t="str">
        <f>IF(N99="","",VLOOKUP(N99,'Lighting Picklist'!A$2:B$63,2,FALSE))</f>
        <v/>
      </c>
      <c r="P99" s="65" t="str">
        <f t="shared" si="28"/>
        <v/>
      </c>
      <c r="Q99" s="69" t="str">
        <f t="shared" si="29"/>
        <v/>
      </c>
      <c r="R99" s="69"/>
      <c r="S99" s="65" t="str">
        <f t="shared" si="30"/>
        <v/>
      </c>
      <c r="T99" s="70" t="str">
        <f t="shared" si="31"/>
        <v/>
      </c>
      <c r="U99" s="69" t="str">
        <f t="shared" si="26"/>
        <v/>
      </c>
      <c r="V99" s="298"/>
      <c r="W99" s="298"/>
      <c r="X99" s="387"/>
      <c r="Y99" s="387"/>
      <c r="Z99" s="124" t="str">
        <f t="shared" si="40"/>
        <v/>
      </c>
      <c r="AA99" s="386" t="str">
        <f>IF(F99="","",IF(VLOOKUP($F99,'Measure&amp;Incentive Picklist'!$E:$J,5,FALSE)="kWh saved","Contact ConEd",VLOOKUP($F99,'Measure&amp;Incentive Picklist'!$E:$J,5,FALSE)*I99))</f>
        <v/>
      </c>
      <c r="AB99" s="85" t="str">
        <f>IF(Date&gt;44742,"",IF(F99="","",IF(VLOOKUP($F99,'Measure&amp;Incentive Picklist'!$E:$P,12,FALSE)="kWh saved","Contact ConEd",VLOOKUP($F99,'Measure&amp;Incentive Picklist'!$E:$P,12,FALSE)*I99)))</f>
        <v/>
      </c>
      <c r="AC99" s="85" t="str">
        <f t="shared" si="32"/>
        <v/>
      </c>
      <c r="AD99" s="123"/>
      <c r="AE99" s="65">
        <f t="shared" si="33"/>
        <v>0</v>
      </c>
      <c r="AF99" s="65">
        <f t="shared" si="34"/>
        <v>0</v>
      </c>
      <c r="AG99" s="65">
        <f t="shared" si="35"/>
        <v>0</v>
      </c>
      <c r="AH99" s="65">
        <f t="shared" si="36"/>
        <v>0</v>
      </c>
      <c r="AI99" s="188" t="str">
        <f t="shared" si="37"/>
        <v/>
      </c>
      <c r="AJ99" s="188">
        <f t="shared" si="38"/>
        <v>0</v>
      </c>
    </row>
    <row r="100" spans="1:36" x14ac:dyDescent="0.25">
      <c r="A100" s="66">
        <f t="shared" si="39"/>
        <v>93</v>
      </c>
      <c r="B100" s="69"/>
      <c r="C100" s="79"/>
      <c r="D100" s="112" t="str">
        <f>_xlfn.IFNA(VLOOKUP(C100,Table1[],3,FALSE),"")</f>
        <v/>
      </c>
      <c r="E100" s="69"/>
      <c r="F100" s="112" t="str">
        <f t="shared" si="25"/>
        <v/>
      </c>
      <c r="G100" s="88" t="str">
        <f>IF(E100="","",INDEX('Measure&amp;Incentive Picklist'!$F$37:$F$130,MATCH('One for One Replacements'!$F100,'Measure&amp;Incentive Picklist'!$E$37:$E$130,0)))</f>
        <v/>
      </c>
      <c r="H100" s="79"/>
      <c r="I100" s="70"/>
      <c r="J100" s="70"/>
      <c r="K100" s="70"/>
      <c r="L100" s="70"/>
      <c r="M100" s="66" t="str">
        <f>IF(E100="", "", VLOOKUP(E100,'Measure&amp;Incentive Picklist'!$D$37:$G$130,4,FALSE))</f>
        <v/>
      </c>
      <c r="N100" s="65" t="str">
        <f t="shared" si="27"/>
        <v/>
      </c>
      <c r="O100" s="65" t="str">
        <f>IF(N100="","",VLOOKUP(N100,'Lighting Picklist'!A$2:B$63,2,FALSE))</f>
        <v/>
      </c>
      <c r="P100" s="65" t="str">
        <f t="shared" si="28"/>
        <v/>
      </c>
      <c r="Q100" s="69" t="str">
        <f t="shared" si="29"/>
        <v/>
      </c>
      <c r="R100" s="69"/>
      <c r="S100" s="65" t="str">
        <f t="shared" si="30"/>
        <v/>
      </c>
      <c r="T100" s="70" t="str">
        <f t="shared" si="31"/>
        <v/>
      </c>
      <c r="U100" s="69" t="str">
        <f t="shared" si="26"/>
        <v/>
      </c>
      <c r="V100" s="298"/>
      <c r="W100" s="298"/>
      <c r="X100" s="387"/>
      <c r="Y100" s="387"/>
      <c r="Z100" s="124" t="str">
        <f t="shared" si="40"/>
        <v/>
      </c>
      <c r="AA100" s="386" t="str">
        <f>IF(F100="","",IF(VLOOKUP($F100,'Measure&amp;Incentive Picklist'!$E:$J,5,FALSE)="kWh saved","Contact ConEd",VLOOKUP($F100,'Measure&amp;Incentive Picklist'!$E:$J,5,FALSE)*I100))</f>
        <v/>
      </c>
      <c r="AB100" s="85" t="str">
        <f>IF(Date&gt;44742,"",IF(F100="","",IF(VLOOKUP($F100,'Measure&amp;Incentive Picklist'!$E:$P,12,FALSE)="kWh saved","Contact ConEd",VLOOKUP($F100,'Measure&amp;Incentive Picklist'!$E:$P,12,FALSE)*I100)))</f>
        <v/>
      </c>
      <c r="AC100" s="85" t="str">
        <f t="shared" si="32"/>
        <v/>
      </c>
      <c r="AD100" s="123"/>
      <c r="AE100" s="65">
        <f t="shared" si="33"/>
        <v>0</v>
      </c>
      <c r="AF100" s="65">
        <f t="shared" si="34"/>
        <v>0</v>
      </c>
      <c r="AG100" s="65">
        <f t="shared" si="35"/>
        <v>0</v>
      </c>
      <c r="AH100" s="65">
        <f t="shared" si="36"/>
        <v>0</v>
      </c>
      <c r="AI100" s="188" t="str">
        <f t="shared" si="37"/>
        <v/>
      </c>
      <c r="AJ100" s="188">
        <f t="shared" si="38"/>
        <v>0</v>
      </c>
    </row>
    <row r="101" spans="1:36" x14ac:dyDescent="0.25">
      <c r="A101" s="66">
        <f t="shared" si="39"/>
        <v>94</v>
      </c>
      <c r="B101" s="69"/>
      <c r="C101" s="79"/>
      <c r="D101" s="112" t="str">
        <f>_xlfn.IFNA(VLOOKUP(C101,Table1[],3,FALSE),"")</f>
        <v/>
      </c>
      <c r="E101" s="69"/>
      <c r="F101" s="112" t="str">
        <f t="shared" si="25"/>
        <v/>
      </c>
      <c r="G101" s="88" t="str">
        <f>IF(E101="","",INDEX('Measure&amp;Incentive Picklist'!$F$37:$F$130,MATCH('One for One Replacements'!$F101,'Measure&amp;Incentive Picklist'!$E$37:$E$130,0)))</f>
        <v/>
      </c>
      <c r="H101" s="79"/>
      <c r="I101" s="70"/>
      <c r="J101" s="70"/>
      <c r="K101" s="70"/>
      <c r="L101" s="70"/>
      <c r="M101" s="66" t="str">
        <f>IF(E101="", "", VLOOKUP(E101,'Measure&amp;Incentive Picklist'!$D$37:$G$130,4,FALSE))</f>
        <v/>
      </c>
      <c r="N101" s="65" t="str">
        <f t="shared" si="27"/>
        <v/>
      </c>
      <c r="O101" s="65" t="str">
        <f>IF(N101="","",VLOOKUP(N101,'Lighting Picklist'!A$2:B$63,2,FALSE))</f>
        <v/>
      </c>
      <c r="P101" s="65" t="str">
        <f t="shared" si="28"/>
        <v/>
      </c>
      <c r="Q101" s="69" t="str">
        <f t="shared" si="29"/>
        <v/>
      </c>
      <c r="R101" s="69"/>
      <c r="S101" s="65" t="str">
        <f t="shared" si="30"/>
        <v/>
      </c>
      <c r="T101" s="70" t="str">
        <f t="shared" si="31"/>
        <v/>
      </c>
      <c r="U101" s="69" t="str">
        <f t="shared" si="26"/>
        <v/>
      </c>
      <c r="V101" s="298"/>
      <c r="W101" s="298"/>
      <c r="X101" s="387"/>
      <c r="Y101" s="387"/>
      <c r="Z101" s="124" t="str">
        <f t="shared" si="40"/>
        <v/>
      </c>
      <c r="AA101" s="386" t="str">
        <f>IF(F101="","",IF(VLOOKUP($F101,'Measure&amp;Incentive Picklist'!$E:$J,5,FALSE)="kWh saved","Contact ConEd",VLOOKUP($F101,'Measure&amp;Incentive Picklist'!$E:$J,5,FALSE)*I101))</f>
        <v/>
      </c>
      <c r="AB101" s="85" t="str">
        <f>IF(Date&gt;44742,"",IF(F101="","",IF(VLOOKUP($F101,'Measure&amp;Incentive Picklist'!$E:$P,12,FALSE)="kWh saved","Contact ConEd",VLOOKUP($F101,'Measure&amp;Incentive Picklist'!$E:$P,12,FALSE)*I101)))</f>
        <v/>
      </c>
      <c r="AC101" s="85" t="str">
        <f t="shared" si="32"/>
        <v/>
      </c>
      <c r="AD101" s="123"/>
      <c r="AE101" s="65">
        <f t="shared" si="33"/>
        <v>0</v>
      </c>
      <c r="AF101" s="65">
        <f t="shared" si="34"/>
        <v>0</v>
      </c>
      <c r="AG101" s="65">
        <f t="shared" si="35"/>
        <v>0</v>
      </c>
      <c r="AH101" s="65">
        <f t="shared" si="36"/>
        <v>0</v>
      </c>
      <c r="AI101" s="188" t="str">
        <f t="shared" si="37"/>
        <v/>
      </c>
      <c r="AJ101" s="188">
        <f t="shared" si="38"/>
        <v>0</v>
      </c>
    </row>
    <row r="102" spans="1:36" x14ac:dyDescent="0.25">
      <c r="A102" s="66">
        <f t="shared" si="39"/>
        <v>95</v>
      </c>
      <c r="B102" s="69"/>
      <c r="C102" s="79"/>
      <c r="D102" s="112" t="str">
        <f>_xlfn.IFNA(VLOOKUP(C102,Table1[],3,FALSE),"")</f>
        <v/>
      </c>
      <c r="E102" s="69"/>
      <c r="F102" s="112" t="str">
        <f t="shared" si="25"/>
        <v/>
      </c>
      <c r="G102" s="88" t="str">
        <f>IF(E102="","",INDEX('Measure&amp;Incentive Picklist'!$F$37:$F$130,MATCH('One for One Replacements'!$F102,'Measure&amp;Incentive Picklist'!$E$37:$E$130,0)))</f>
        <v/>
      </c>
      <c r="H102" s="79"/>
      <c r="I102" s="70"/>
      <c r="J102" s="70"/>
      <c r="K102" s="70"/>
      <c r="L102" s="70"/>
      <c r="M102" s="66" t="str">
        <f>IF(E102="", "", VLOOKUP(E102,'Measure&amp;Incentive Picklist'!$D$37:$G$130,4,FALSE))</f>
        <v/>
      </c>
      <c r="N102" s="65" t="str">
        <f t="shared" si="27"/>
        <v/>
      </c>
      <c r="O102" s="65" t="str">
        <f>IF(N102="","",VLOOKUP(N102,'Lighting Picklist'!A$2:B$63,2,FALSE))</f>
        <v/>
      </c>
      <c r="P102" s="65" t="str">
        <f t="shared" si="28"/>
        <v/>
      </c>
      <c r="Q102" s="69" t="str">
        <f t="shared" si="29"/>
        <v/>
      </c>
      <c r="R102" s="69"/>
      <c r="S102" s="65" t="str">
        <f t="shared" si="30"/>
        <v/>
      </c>
      <c r="T102" s="70" t="str">
        <f t="shared" si="31"/>
        <v/>
      </c>
      <c r="U102" s="69" t="str">
        <f t="shared" si="26"/>
        <v/>
      </c>
      <c r="V102" s="69"/>
      <c r="W102" s="69"/>
      <c r="X102" s="71"/>
      <c r="Y102" s="71"/>
      <c r="Z102" s="124" t="str">
        <f>IF(E102="","",$X102+$Y102)</f>
        <v/>
      </c>
      <c r="AA102" s="386" t="str">
        <f>IF(F102="","",IF(VLOOKUP($F102,'Measure&amp;Incentive Picklist'!$E:$J,5,FALSE)="kWh saved","Contact ConEd",VLOOKUP($F102,'Measure&amp;Incentive Picklist'!$E:$J,5,FALSE)*I102))</f>
        <v/>
      </c>
      <c r="AB102" s="85" t="str">
        <f>IF(Date&gt;44742,"",IF(F102="","",IF(VLOOKUP($F102,'Measure&amp;Incentive Picklist'!$E:$P,12,FALSE)="kWh saved","Contact ConEd",VLOOKUP($F102,'Measure&amp;Incentive Picklist'!$E:$P,12,FALSE)*I102)))</f>
        <v/>
      </c>
      <c r="AC102" s="85" t="str">
        <f t="shared" si="32"/>
        <v/>
      </c>
      <c r="AD102" s="123"/>
      <c r="AE102" s="65">
        <f t="shared" si="33"/>
        <v>0</v>
      </c>
      <c r="AF102" s="65">
        <f t="shared" si="34"/>
        <v>0</v>
      </c>
      <c r="AG102" s="65">
        <f t="shared" si="35"/>
        <v>0</v>
      </c>
      <c r="AH102" s="65">
        <f t="shared" si="36"/>
        <v>0</v>
      </c>
      <c r="AI102" s="188" t="str">
        <f t="shared" si="37"/>
        <v/>
      </c>
      <c r="AJ102" s="188">
        <f t="shared" si="38"/>
        <v>0</v>
      </c>
    </row>
    <row r="103" spans="1:36" x14ac:dyDescent="0.25">
      <c r="A103" s="66">
        <f t="shared" si="39"/>
        <v>96</v>
      </c>
      <c r="B103" s="69"/>
      <c r="C103" s="79"/>
      <c r="D103" s="112" t="str">
        <f>_xlfn.IFNA(VLOOKUP(C103,Table1[],3,FALSE),"")</f>
        <v/>
      </c>
      <c r="E103" s="69"/>
      <c r="F103" s="112" t="str">
        <f t="shared" si="25"/>
        <v/>
      </c>
      <c r="G103" s="88" t="str">
        <f>IF(E103="","",INDEX('Measure&amp;Incentive Picklist'!$F$37:$F$130,MATCH('One for One Replacements'!$F103,'Measure&amp;Incentive Picklist'!$E$37:$E$130,0)))</f>
        <v/>
      </c>
      <c r="H103" s="79"/>
      <c r="I103" s="70"/>
      <c r="J103" s="70"/>
      <c r="K103" s="70"/>
      <c r="L103" s="70"/>
      <c r="M103" s="66" t="str">
        <f>IF(E103="", "", VLOOKUP(E103,'Measure&amp;Incentive Picklist'!$D$37:$G$130,4,FALSE))</f>
        <v/>
      </c>
      <c r="N103" s="65" t="str">
        <f t="shared" si="27"/>
        <v/>
      </c>
      <c r="O103" s="65" t="str">
        <f>IF(N103="","",VLOOKUP(N103,'Lighting Picklist'!A$2:B$63,2,FALSE))</f>
        <v/>
      </c>
      <c r="P103" s="65" t="str">
        <f t="shared" si="28"/>
        <v/>
      </c>
      <c r="Q103" s="69" t="str">
        <f t="shared" si="29"/>
        <v/>
      </c>
      <c r="R103" s="69"/>
      <c r="S103" s="65" t="str">
        <f t="shared" si="30"/>
        <v/>
      </c>
      <c r="T103" s="70" t="str">
        <f t="shared" si="31"/>
        <v/>
      </c>
      <c r="U103" s="69" t="str">
        <f t="shared" si="26"/>
        <v/>
      </c>
      <c r="V103" s="69"/>
      <c r="W103" s="69"/>
      <c r="X103" s="71"/>
      <c r="Y103" s="71"/>
      <c r="Z103" s="124" t="str">
        <f>IF(E103="","",$X103+$Y103)</f>
        <v/>
      </c>
      <c r="AA103" s="386" t="str">
        <f>IF(F103="","",IF(VLOOKUP($F103,'Measure&amp;Incentive Picklist'!$E:$J,5,FALSE)="kWh saved","Contact ConEd",VLOOKUP($F103,'Measure&amp;Incentive Picklist'!$E:$J,5,FALSE)*I103))</f>
        <v/>
      </c>
      <c r="AB103" s="85" t="str">
        <f>IF(Date&gt;44742,"",IF(F103="","",IF(VLOOKUP($F103,'Measure&amp;Incentive Picklist'!$E:$P,12,FALSE)="kWh saved","Contact ConEd",VLOOKUP($F103,'Measure&amp;Incentive Picklist'!$E:$P,12,FALSE)*I103)))</f>
        <v/>
      </c>
      <c r="AC103" s="85" t="str">
        <f t="shared" si="32"/>
        <v/>
      </c>
      <c r="AD103" s="123"/>
      <c r="AE103" s="65">
        <f t="shared" si="33"/>
        <v>0</v>
      </c>
      <c r="AF103" s="65">
        <f t="shared" si="34"/>
        <v>0</v>
      </c>
      <c r="AG103" s="65">
        <f t="shared" si="35"/>
        <v>0</v>
      </c>
      <c r="AH103" s="65">
        <f t="shared" si="36"/>
        <v>0</v>
      </c>
      <c r="AI103" s="188" t="str">
        <f t="shared" si="37"/>
        <v/>
      </c>
      <c r="AJ103" s="188">
        <f t="shared" si="38"/>
        <v>0</v>
      </c>
    </row>
    <row r="104" spans="1:36" x14ac:dyDescent="0.25">
      <c r="A104" s="66">
        <f t="shared" si="39"/>
        <v>97</v>
      </c>
      <c r="B104" s="69"/>
      <c r="C104" s="79"/>
      <c r="D104" s="112" t="str">
        <f>_xlfn.IFNA(VLOOKUP(C104,Table1[],3,FALSE),"")</f>
        <v/>
      </c>
      <c r="E104" s="69"/>
      <c r="F104" s="112" t="str">
        <f t="shared" si="25"/>
        <v/>
      </c>
      <c r="G104" s="88" t="str">
        <f>IF(E104="","",INDEX('Measure&amp;Incentive Picklist'!$F$37:$F$130,MATCH('One for One Replacements'!$F104,'Measure&amp;Incentive Picklist'!$E$37:$E$130,0)))</f>
        <v/>
      </c>
      <c r="H104" s="79"/>
      <c r="I104" s="70"/>
      <c r="J104" s="70"/>
      <c r="K104" s="70"/>
      <c r="L104" s="70"/>
      <c r="M104" s="66" t="str">
        <f>IF(E104="", "", VLOOKUP(E104,'Measure&amp;Incentive Picklist'!$D$37:$G$130,4,FALSE))</f>
        <v/>
      </c>
      <c r="N104" s="65" t="str">
        <f t="shared" ref="N104:N135" si="41">IF(AND($H$1&lt;&gt;"",C104&lt;&gt;""),$H$1,"")</f>
        <v/>
      </c>
      <c r="O104" s="65" t="str">
        <f>IF(N104="","",VLOOKUP(N104,'Lighting Picklist'!A$2:B$63,2,FALSE))</f>
        <v/>
      </c>
      <c r="P104" s="65" t="str">
        <f t="shared" ref="P104:P135" si="42">IF(AND($H$2&lt;&gt;"",C104&lt;&gt;""),$H$2,"")</f>
        <v/>
      </c>
      <c r="Q104" s="69" t="str">
        <f t="shared" ref="Q104:Q135" si="43">IF(AND($H$2&lt;&gt;"",D104&lt;&gt;""),$H$2,"")</f>
        <v/>
      </c>
      <c r="R104" s="69"/>
      <c r="S104" s="65" t="str">
        <f t="shared" si="30"/>
        <v/>
      </c>
      <c r="T104" s="70" t="str">
        <f t="shared" si="31"/>
        <v/>
      </c>
      <c r="U104" s="69" t="str">
        <f t="shared" si="26"/>
        <v/>
      </c>
      <c r="V104" s="69"/>
      <c r="W104" s="69"/>
      <c r="X104" s="71"/>
      <c r="Y104" s="71"/>
      <c r="Z104" s="124" t="str">
        <f t="shared" ref="Z104:Z135" si="44">IF(E104="","",$X104+$Y104)</f>
        <v/>
      </c>
      <c r="AA104" s="386" t="str">
        <f>IF(F104="","",IF(VLOOKUP($F104,'Measure&amp;Incentive Picklist'!$E:$J,5,FALSE)="kWh saved","Contact ConEd",VLOOKUP($F104,'Measure&amp;Incentive Picklist'!$E:$J,5,FALSE)*I104))</f>
        <v/>
      </c>
      <c r="AB104" s="85" t="str">
        <f>IF(Date&gt;44742,"",IF(F104="","",IF(VLOOKUP($F104,'Measure&amp;Incentive Picklist'!$E:$P,12,FALSE)="kWh saved","Contact ConEd",VLOOKUP($F104,'Measure&amp;Incentive Picklist'!$E:$P,12,FALSE)*I104)))</f>
        <v/>
      </c>
      <c r="AC104" s="85" t="str">
        <f t="shared" si="32"/>
        <v/>
      </c>
      <c r="AD104" s="123"/>
      <c r="AE104" s="65">
        <f t="shared" ref="AE104:AE135" si="45">IF(B104&gt;"",1,0)</f>
        <v>0</v>
      </c>
      <c r="AF104" s="65">
        <f t="shared" ref="AF104:AF135" si="46">IF(AND(B104&gt;"",ISERROR(AA104)),1,0)</f>
        <v>0</v>
      </c>
      <c r="AG104" s="65">
        <f t="shared" ref="AG104:AG135" si="47">IF(ISERROR(Z104),1,0)</f>
        <v>0</v>
      </c>
      <c r="AH104" s="65">
        <f t="shared" ref="AH104:AH135" si="48">IF(AND(ISERROR(AE104),B104&gt;0),1,0)</f>
        <v>0</v>
      </c>
      <c r="AI104" s="188" t="str">
        <f t="shared" si="37"/>
        <v/>
      </c>
      <c r="AJ104" s="188">
        <f t="shared" si="38"/>
        <v>0</v>
      </c>
    </row>
    <row r="105" spans="1:36" x14ac:dyDescent="0.25">
      <c r="A105" s="66">
        <f t="shared" si="39"/>
        <v>98</v>
      </c>
      <c r="B105" s="69"/>
      <c r="C105" s="79"/>
      <c r="D105" s="112" t="str">
        <f>_xlfn.IFNA(VLOOKUP(C105,Table1[],3,FALSE),"")</f>
        <v/>
      </c>
      <c r="E105" s="69"/>
      <c r="F105" s="112" t="str">
        <f t="shared" si="25"/>
        <v/>
      </c>
      <c r="G105" s="88" t="str">
        <f>IF(E105="","",INDEX('Measure&amp;Incentive Picklist'!$F$37:$F$130,MATCH('One for One Replacements'!$F105,'Measure&amp;Incentive Picklist'!$E$37:$E$130,0)))</f>
        <v/>
      </c>
      <c r="H105" s="79"/>
      <c r="I105" s="70"/>
      <c r="J105" s="70"/>
      <c r="K105" s="70"/>
      <c r="L105" s="70"/>
      <c r="M105" s="66" t="str">
        <f>IF(E105="", "", VLOOKUP(E105,'Measure&amp;Incentive Picklist'!$D$37:$G$130,4,FALSE))</f>
        <v/>
      </c>
      <c r="N105" s="65" t="str">
        <f t="shared" si="41"/>
        <v/>
      </c>
      <c r="O105" s="65" t="str">
        <f>IF(N105="","",VLOOKUP(N105,'Lighting Picklist'!A$2:B$63,2,FALSE))</f>
        <v/>
      </c>
      <c r="P105" s="65" t="str">
        <f t="shared" si="42"/>
        <v/>
      </c>
      <c r="Q105" s="69" t="str">
        <f t="shared" si="43"/>
        <v/>
      </c>
      <c r="R105" s="69"/>
      <c r="S105" s="65" t="str">
        <f t="shared" si="30"/>
        <v/>
      </c>
      <c r="T105" s="70" t="str">
        <f t="shared" si="31"/>
        <v/>
      </c>
      <c r="U105" s="69" t="str">
        <f t="shared" si="26"/>
        <v/>
      </c>
      <c r="V105" s="69"/>
      <c r="W105" s="69"/>
      <c r="X105" s="71"/>
      <c r="Y105" s="71"/>
      <c r="Z105" s="124" t="str">
        <f t="shared" si="44"/>
        <v/>
      </c>
      <c r="AA105" s="386" t="str">
        <f>IF(F105="","",IF(VLOOKUP($F105,'Measure&amp;Incentive Picklist'!$E:$J,5,FALSE)="kWh saved","Contact ConEd",VLOOKUP($F105,'Measure&amp;Incentive Picklist'!$E:$J,5,FALSE)*I105))</f>
        <v/>
      </c>
      <c r="AB105" s="85" t="str">
        <f>IF(Date&gt;44742,"",IF(F105="","",IF(VLOOKUP($F105,'Measure&amp;Incentive Picklist'!$E:$P,12,FALSE)="kWh saved","Contact ConEd",VLOOKUP($F105,'Measure&amp;Incentive Picklist'!$E:$P,12,FALSE)*I105)))</f>
        <v/>
      </c>
      <c r="AC105" s="85" t="str">
        <f t="shared" si="32"/>
        <v/>
      </c>
      <c r="AD105" s="123"/>
      <c r="AE105" s="65">
        <f t="shared" si="45"/>
        <v>0</v>
      </c>
      <c r="AF105" s="65">
        <f t="shared" si="46"/>
        <v>0</v>
      </c>
      <c r="AG105" s="65">
        <f t="shared" si="47"/>
        <v>0</v>
      </c>
      <c r="AH105" s="65">
        <f t="shared" si="48"/>
        <v>0</v>
      </c>
      <c r="AI105" s="188" t="str">
        <f t="shared" ref="AI105:AI136" si="49">IF(OR(AND(OR(N105=AK$8,N105=AK$9,N105=AK$10,N105=AK$11,N105=AK$12,N105=AK$13,N105=AK$14,N105=AK$15,N105=AK$16,N105=AK$17,N105=AK$18,N105=AK$19,N105=AK$20,N105=AK$21,N105=AK$22,N105=AK$23,N105=AK$24,N105=AK$25,N105=AK$26,N105=AK$27,N105=AK$28,N105=AK$29,N105=AK$30,N105=AK$31,N105=AK$32,N105=AK$33,N105=AK$34,N105=AK$35,N105=AK$36,N105=AK$37,N105=AK$38,N105=AK$39,N105=AK$40,N105=AK$41,N105=AK$42,N105=AK$43,N105=AK$44,N105=AK$45,N105=AK$46,N105=AK$47,N105=AK$48,N105=AK$49,N105=AK$50,N105=AK$51),OR(P105=AL$8,P105=AL$9,P105=AL$10,P105=AL$11,P105=AL$12,P105=AL$13)),AND(OR(N105=AK$52,N105=AK$53,N105=AK$54,N105=AK$55,N105=AK$56,N105=AK$57,N105=AK$58,N105=AK$59,N105=AK$60,,N105=AK$61,N105=AK$62,N105=AK$63), OR(P105=AL$14,P105=AL$15,P105=AL$16,P105=AL$17)),AND(OR(N105=AK$64,N105=AK$65,N105=AK$66),OR(P105=AL$18,P105=AL$19,P105=AL$20)),AND(OR(N105=AK$67,N105=AK$68,N105=AK$69),P105=AL$21),AND(N105=AK$70,OR(P105=AL$22,P105=AL$23))),1,IF(OR(N105="",P105=""),"","Error"))</f>
        <v/>
      </c>
      <c r="AJ105" s="188">
        <f t="shared" si="38"/>
        <v>0</v>
      </c>
    </row>
    <row r="106" spans="1:36" x14ac:dyDescent="0.25">
      <c r="A106" s="66">
        <f t="shared" si="39"/>
        <v>99</v>
      </c>
      <c r="B106" s="69"/>
      <c r="C106" s="79"/>
      <c r="D106" s="112" t="str">
        <f>_xlfn.IFNA(VLOOKUP(C106,Table1[],3,FALSE),"")</f>
        <v/>
      </c>
      <c r="E106" s="69"/>
      <c r="F106" s="112" t="str">
        <f t="shared" si="25"/>
        <v/>
      </c>
      <c r="G106" s="88" t="str">
        <f>IF(E106="","",INDEX('Measure&amp;Incentive Picklist'!$F$37:$F$130,MATCH('One for One Replacements'!$F106,'Measure&amp;Incentive Picklist'!$E$37:$E$130,0)))</f>
        <v/>
      </c>
      <c r="H106" s="79"/>
      <c r="I106" s="70"/>
      <c r="J106" s="70"/>
      <c r="K106" s="70"/>
      <c r="L106" s="70"/>
      <c r="M106" s="66" t="str">
        <f>IF(E106="", "", VLOOKUP(E106,'Measure&amp;Incentive Picklist'!$D$37:$G$130,4,FALSE))</f>
        <v/>
      </c>
      <c r="N106" s="65" t="str">
        <f t="shared" si="41"/>
        <v/>
      </c>
      <c r="O106" s="65" t="str">
        <f>IF(N106="","",VLOOKUP(N106,'Lighting Picklist'!A$2:B$63,2,FALSE))</f>
        <v/>
      </c>
      <c r="P106" s="65" t="str">
        <f t="shared" si="42"/>
        <v/>
      </c>
      <c r="Q106" s="69" t="str">
        <f t="shared" si="43"/>
        <v/>
      </c>
      <c r="R106" s="69"/>
      <c r="S106" s="65" t="str">
        <f t="shared" si="30"/>
        <v/>
      </c>
      <c r="T106" s="70" t="str">
        <f t="shared" si="31"/>
        <v/>
      </c>
      <c r="U106" s="69" t="str">
        <f t="shared" si="26"/>
        <v/>
      </c>
      <c r="V106" s="69"/>
      <c r="W106" s="69"/>
      <c r="X106" s="71"/>
      <c r="Y106" s="71"/>
      <c r="Z106" s="124" t="str">
        <f t="shared" si="44"/>
        <v/>
      </c>
      <c r="AA106" s="386" t="str">
        <f>IF(F106="","",IF(VLOOKUP($F106,'Measure&amp;Incentive Picklist'!$E:$J,5,FALSE)="kWh saved","Contact ConEd",VLOOKUP($F106,'Measure&amp;Incentive Picklist'!$E:$J,5,FALSE)*I106))</f>
        <v/>
      </c>
      <c r="AB106" s="85" t="str">
        <f>IF(Date&gt;44742,"",IF(F106="","",IF(VLOOKUP($F106,'Measure&amp;Incentive Picklist'!$E:$P,12,FALSE)="kWh saved","Contact ConEd",VLOOKUP($F106,'Measure&amp;Incentive Picklist'!$E:$P,12,FALSE)*I106)))</f>
        <v/>
      </c>
      <c r="AC106" s="85" t="str">
        <f t="shared" si="32"/>
        <v/>
      </c>
      <c r="AD106" s="123"/>
      <c r="AE106" s="65">
        <f t="shared" si="45"/>
        <v>0</v>
      </c>
      <c r="AF106" s="65">
        <f t="shared" si="46"/>
        <v>0</v>
      </c>
      <c r="AG106" s="65">
        <f t="shared" si="47"/>
        <v>0</v>
      </c>
      <c r="AH106" s="65">
        <f t="shared" si="48"/>
        <v>0</v>
      </c>
      <c r="AI106" s="188" t="str">
        <f t="shared" si="49"/>
        <v/>
      </c>
      <c r="AJ106" s="188">
        <f t="shared" si="38"/>
        <v>0</v>
      </c>
    </row>
    <row r="107" spans="1:36" x14ac:dyDescent="0.25">
      <c r="A107" s="66">
        <f t="shared" si="39"/>
        <v>100</v>
      </c>
      <c r="B107" s="69"/>
      <c r="C107" s="79"/>
      <c r="D107" s="112" t="str">
        <f>_xlfn.IFNA(VLOOKUP(C107,Table1[],3,FALSE),"")</f>
        <v/>
      </c>
      <c r="E107" s="69"/>
      <c r="F107" s="112" t="str">
        <f t="shared" si="25"/>
        <v/>
      </c>
      <c r="G107" s="88" t="str">
        <f>IF(E107="","",INDEX('Measure&amp;Incentive Picklist'!$F$37:$F$130,MATCH('One for One Replacements'!$F107,'Measure&amp;Incentive Picklist'!$E$37:$E$130,0)))</f>
        <v/>
      </c>
      <c r="H107" s="79"/>
      <c r="I107" s="70"/>
      <c r="J107" s="70"/>
      <c r="K107" s="70"/>
      <c r="L107" s="70"/>
      <c r="M107" s="66" t="str">
        <f>IF(E107="", "", VLOOKUP(E107,'Measure&amp;Incentive Picklist'!$D$37:$G$130,4,FALSE))</f>
        <v/>
      </c>
      <c r="N107" s="65" t="str">
        <f t="shared" si="41"/>
        <v/>
      </c>
      <c r="O107" s="65" t="str">
        <f>IF(N107="","",VLOOKUP(N107,'Lighting Picklist'!A$2:B$63,2,FALSE))</f>
        <v/>
      </c>
      <c r="P107" s="65" t="str">
        <f t="shared" si="42"/>
        <v/>
      </c>
      <c r="Q107" s="69" t="str">
        <f t="shared" si="43"/>
        <v/>
      </c>
      <c r="R107" s="69"/>
      <c r="S107" s="65" t="str">
        <f t="shared" si="30"/>
        <v/>
      </c>
      <c r="T107" s="70" t="str">
        <f t="shared" si="31"/>
        <v/>
      </c>
      <c r="U107" s="69" t="str">
        <f t="shared" si="26"/>
        <v/>
      </c>
      <c r="V107" s="69"/>
      <c r="W107" s="69"/>
      <c r="X107" s="71"/>
      <c r="Y107" s="71"/>
      <c r="Z107" s="124" t="str">
        <f t="shared" si="44"/>
        <v/>
      </c>
      <c r="AA107" s="386" t="str">
        <f>IF(F107="","",IF(VLOOKUP($F107,'Measure&amp;Incentive Picklist'!$E:$J,5,FALSE)="kWh saved","Contact ConEd",VLOOKUP($F107,'Measure&amp;Incentive Picklist'!$E:$J,5,FALSE)*I107))</f>
        <v/>
      </c>
      <c r="AB107" s="85" t="str">
        <f>IF(Date&gt;44742,"",IF(F107="","",IF(VLOOKUP($F107,'Measure&amp;Incentive Picklist'!$E:$P,12,FALSE)="kWh saved","Contact ConEd",VLOOKUP($F107,'Measure&amp;Incentive Picklist'!$E:$P,12,FALSE)*I107)))</f>
        <v/>
      </c>
      <c r="AC107" s="85" t="str">
        <f t="shared" si="32"/>
        <v/>
      </c>
      <c r="AD107" s="123"/>
      <c r="AE107" s="65">
        <f t="shared" si="45"/>
        <v>0</v>
      </c>
      <c r="AF107" s="65">
        <f t="shared" si="46"/>
        <v>0</v>
      </c>
      <c r="AG107" s="65">
        <f t="shared" si="47"/>
        <v>0</v>
      </c>
      <c r="AH107" s="65">
        <f t="shared" si="48"/>
        <v>0</v>
      </c>
      <c r="AI107" s="188" t="str">
        <f t="shared" si="49"/>
        <v/>
      </c>
      <c r="AJ107" s="188">
        <f t="shared" si="38"/>
        <v>0</v>
      </c>
    </row>
    <row r="108" spans="1:36" x14ac:dyDescent="0.25">
      <c r="A108" s="66">
        <f t="shared" si="39"/>
        <v>101</v>
      </c>
      <c r="B108" s="69"/>
      <c r="C108" s="79"/>
      <c r="D108" s="112" t="str">
        <f>_xlfn.IFNA(VLOOKUP(C108,Table1[],3,FALSE),"")</f>
        <v/>
      </c>
      <c r="E108" s="69"/>
      <c r="F108" s="112" t="str">
        <f t="shared" si="25"/>
        <v/>
      </c>
      <c r="G108" s="88" t="str">
        <f>IF(E108="","",INDEX('Measure&amp;Incentive Picklist'!$F$37:$F$130,MATCH('One for One Replacements'!$F108,'Measure&amp;Incentive Picklist'!$E$37:$E$130,0)))</f>
        <v/>
      </c>
      <c r="H108" s="79"/>
      <c r="I108" s="70"/>
      <c r="J108" s="70"/>
      <c r="K108" s="70"/>
      <c r="L108" s="70"/>
      <c r="M108" s="66" t="str">
        <f>IF(E108="", "", VLOOKUP(E108,'Measure&amp;Incentive Picklist'!$D$37:$G$130,4,FALSE))</f>
        <v/>
      </c>
      <c r="N108" s="65" t="str">
        <f t="shared" si="41"/>
        <v/>
      </c>
      <c r="O108" s="65" t="str">
        <f>IF(N108="","",VLOOKUP(N108,'Lighting Picklist'!A$2:B$63,2,FALSE))</f>
        <v/>
      </c>
      <c r="P108" s="65" t="str">
        <f t="shared" si="42"/>
        <v/>
      </c>
      <c r="Q108" s="69" t="str">
        <f t="shared" si="43"/>
        <v/>
      </c>
      <c r="R108" s="69"/>
      <c r="S108" s="65" t="str">
        <f t="shared" si="30"/>
        <v/>
      </c>
      <c r="T108" s="70" t="str">
        <f t="shared" si="31"/>
        <v/>
      </c>
      <c r="U108" s="69" t="str">
        <f t="shared" si="26"/>
        <v/>
      </c>
      <c r="V108" s="69"/>
      <c r="W108" s="69"/>
      <c r="X108" s="71"/>
      <c r="Y108" s="71"/>
      <c r="Z108" s="124" t="str">
        <f t="shared" si="44"/>
        <v/>
      </c>
      <c r="AA108" s="386" t="str">
        <f>IF(F108="","",IF(VLOOKUP($F108,'Measure&amp;Incentive Picklist'!$E:$J,5,FALSE)="kWh saved","Contact ConEd",VLOOKUP($F108,'Measure&amp;Incentive Picklist'!$E:$J,5,FALSE)*I108))</f>
        <v/>
      </c>
      <c r="AB108" s="85" t="str">
        <f>IF(Date&gt;44742,"",IF(F108="","",IF(VLOOKUP($F108,'Measure&amp;Incentive Picklist'!$E:$P,12,FALSE)="kWh saved","Contact ConEd",VLOOKUP($F108,'Measure&amp;Incentive Picklist'!$E:$P,12,FALSE)*I108)))</f>
        <v/>
      </c>
      <c r="AC108" s="85" t="str">
        <f t="shared" si="32"/>
        <v/>
      </c>
      <c r="AD108" s="123"/>
      <c r="AE108" s="65">
        <f t="shared" si="45"/>
        <v>0</v>
      </c>
      <c r="AF108" s="65">
        <f t="shared" si="46"/>
        <v>0</v>
      </c>
      <c r="AG108" s="65">
        <f t="shared" si="47"/>
        <v>0</v>
      </c>
      <c r="AH108" s="65">
        <f t="shared" si="48"/>
        <v>0</v>
      </c>
      <c r="AI108" s="188" t="str">
        <f t="shared" si="49"/>
        <v/>
      </c>
      <c r="AJ108" s="188">
        <f t="shared" si="38"/>
        <v>0</v>
      </c>
    </row>
    <row r="109" spans="1:36" x14ac:dyDescent="0.25">
      <c r="A109" s="66">
        <f t="shared" si="39"/>
        <v>102</v>
      </c>
      <c r="B109" s="69"/>
      <c r="C109" s="79"/>
      <c r="D109" s="112" t="str">
        <f>_xlfn.IFNA(VLOOKUP(C109,Table1[],3,FALSE),"")</f>
        <v/>
      </c>
      <c r="E109" s="69"/>
      <c r="F109" s="112" t="str">
        <f t="shared" si="25"/>
        <v/>
      </c>
      <c r="G109" s="88" t="str">
        <f>IF(E109="","",INDEX('Measure&amp;Incentive Picklist'!$F$37:$F$130,MATCH('One for One Replacements'!$F109,'Measure&amp;Incentive Picklist'!$E$37:$E$130,0)))</f>
        <v/>
      </c>
      <c r="H109" s="79"/>
      <c r="I109" s="70"/>
      <c r="J109" s="70"/>
      <c r="K109" s="70"/>
      <c r="L109" s="70"/>
      <c r="M109" s="66" t="str">
        <f>IF(E109="", "", VLOOKUP(E109,'Measure&amp;Incentive Picklist'!$D$37:$G$130,4,FALSE))</f>
        <v/>
      </c>
      <c r="N109" s="65" t="str">
        <f t="shared" si="41"/>
        <v/>
      </c>
      <c r="O109" s="65" t="str">
        <f>IF(N109="","",VLOOKUP(N109,'Lighting Picklist'!A$2:B$63,2,FALSE))</f>
        <v/>
      </c>
      <c r="P109" s="65" t="str">
        <f t="shared" si="42"/>
        <v/>
      </c>
      <c r="Q109" s="69" t="str">
        <f t="shared" si="43"/>
        <v/>
      </c>
      <c r="R109" s="69"/>
      <c r="S109" s="65" t="str">
        <f t="shared" si="30"/>
        <v/>
      </c>
      <c r="T109" s="70" t="str">
        <f t="shared" si="31"/>
        <v/>
      </c>
      <c r="U109" s="69" t="str">
        <f t="shared" si="26"/>
        <v/>
      </c>
      <c r="V109" s="69"/>
      <c r="W109" s="69"/>
      <c r="X109" s="71"/>
      <c r="Y109" s="71"/>
      <c r="Z109" s="124" t="str">
        <f t="shared" si="44"/>
        <v/>
      </c>
      <c r="AA109" s="386" t="str">
        <f>IF(F109="","",IF(VLOOKUP($F109,'Measure&amp;Incentive Picklist'!$E:$J,5,FALSE)="kWh saved","Contact ConEd",VLOOKUP($F109,'Measure&amp;Incentive Picklist'!$E:$J,5,FALSE)*I109))</f>
        <v/>
      </c>
      <c r="AB109" s="85" t="str">
        <f>IF(Date&gt;44742,"",IF(F109="","",IF(VLOOKUP($F109,'Measure&amp;Incentive Picklist'!$E:$P,12,FALSE)="kWh saved","Contact ConEd",VLOOKUP($F109,'Measure&amp;Incentive Picklist'!$E:$P,12,FALSE)*I109)))</f>
        <v/>
      </c>
      <c r="AC109" s="85" t="str">
        <f t="shared" si="32"/>
        <v/>
      </c>
      <c r="AD109" s="123"/>
      <c r="AE109" s="65">
        <f t="shared" si="45"/>
        <v>0</v>
      </c>
      <c r="AF109" s="65">
        <f t="shared" si="46"/>
        <v>0</v>
      </c>
      <c r="AG109" s="65">
        <f t="shared" si="47"/>
        <v>0</v>
      </c>
      <c r="AH109" s="65">
        <f t="shared" si="48"/>
        <v>0</v>
      </c>
      <c r="AI109" s="188" t="str">
        <f t="shared" si="49"/>
        <v/>
      </c>
      <c r="AJ109" s="188">
        <f t="shared" si="38"/>
        <v>0</v>
      </c>
    </row>
    <row r="110" spans="1:36" x14ac:dyDescent="0.25">
      <c r="A110" s="66">
        <f t="shared" si="39"/>
        <v>103</v>
      </c>
      <c r="B110" s="69"/>
      <c r="C110" s="79"/>
      <c r="D110" s="112" t="str">
        <f>_xlfn.IFNA(VLOOKUP(C110,Table1[],3,FALSE),"")</f>
        <v/>
      </c>
      <c r="E110" s="69"/>
      <c r="F110" s="112" t="str">
        <f t="shared" si="25"/>
        <v/>
      </c>
      <c r="G110" s="88" t="str">
        <f>IF(E110="","",INDEX('Measure&amp;Incentive Picklist'!$F$37:$F$130,MATCH('One for One Replacements'!$F110,'Measure&amp;Incentive Picklist'!$E$37:$E$130,0)))</f>
        <v/>
      </c>
      <c r="H110" s="79"/>
      <c r="I110" s="70"/>
      <c r="J110" s="70"/>
      <c r="K110" s="70"/>
      <c r="L110" s="70"/>
      <c r="M110" s="66" t="str">
        <f>IF(E110="", "", VLOOKUP(E110,'Measure&amp;Incentive Picklist'!$D$37:$G$130,4,FALSE))</f>
        <v/>
      </c>
      <c r="N110" s="65" t="str">
        <f t="shared" si="41"/>
        <v/>
      </c>
      <c r="O110" s="65" t="str">
        <f>IF(N110="","",VLOOKUP(N110,'Lighting Picklist'!A$2:B$63,2,FALSE))</f>
        <v/>
      </c>
      <c r="P110" s="65" t="str">
        <f t="shared" si="42"/>
        <v/>
      </c>
      <c r="Q110" s="69" t="str">
        <f t="shared" si="43"/>
        <v/>
      </c>
      <c r="R110" s="69"/>
      <c r="S110" s="65" t="str">
        <f t="shared" si="30"/>
        <v/>
      </c>
      <c r="T110" s="70" t="str">
        <f t="shared" si="31"/>
        <v/>
      </c>
      <c r="U110" s="69" t="str">
        <f t="shared" si="26"/>
        <v/>
      </c>
      <c r="V110" s="69"/>
      <c r="W110" s="69"/>
      <c r="X110" s="71"/>
      <c r="Y110" s="71"/>
      <c r="Z110" s="124" t="str">
        <f t="shared" si="44"/>
        <v/>
      </c>
      <c r="AA110" s="386" t="str">
        <f>IF(F110="","",IF(VLOOKUP($F110,'Measure&amp;Incentive Picklist'!$E:$J,5,FALSE)="kWh saved","Contact ConEd",VLOOKUP($F110,'Measure&amp;Incentive Picklist'!$E:$J,5,FALSE)*I110))</f>
        <v/>
      </c>
      <c r="AB110" s="85" t="str">
        <f>IF(Date&gt;44742,"",IF(F110="","",IF(VLOOKUP($F110,'Measure&amp;Incentive Picklist'!$E:$P,12,FALSE)="kWh saved","Contact ConEd",VLOOKUP($F110,'Measure&amp;Incentive Picklist'!$E:$P,12,FALSE)*I110)))</f>
        <v/>
      </c>
      <c r="AC110" s="85" t="str">
        <f t="shared" si="32"/>
        <v/>
      </c>
      <c r="AD110" s="123"/>
      <c r="AE110" s="65">
        <f t="shared" si="45"/>
        <v>0</v>
      </c>
      <c r="AF110" s="65">
        <f t="shared" si="46"/>
        <v>0</v>
      </c>
      <c r="AG110" s="65">
        <f t="shared" si="47"/>
        <v>0</v>
      </c>
      <c r="AH110" s="65">
        <f t="shared" si="48"/>
        <v>0</v>
      </c>
      <c r="AI110" s="188" t="str">
        <f t="shared" si="49"/>
        <v/>
      </c>
      <c r="AJ110" s="188">
        <f t="shared" si="38"/>
        <v>0</v>
      </c>
    </row>
    <row r="111" spans="1:36" x14ac:dyDescent="0.25">
      <c r="A111" s="66">
        <f t="shared" si="39"/>
        <v>104</v>
      </c>
      <c r="B111" s="69"/>
      <c r="C111" s="79"/>
      <c r="D111" s="112" t="str">
        <f>_xlfn.IFNA(VLOOKUP(C111,Table1[],3,FALSE),"")</f>
        <v/>
      </c>
      <c r="E111" s="69"/>
      <c r="F111" s="112" t="str">
        <f t="shared" si="25"/>
        <v/>
      </c>
      <c r="G111" s="88" t="str">
        <f>IF(E111="","",INDEX('Measure&amp;Incentive Picklist'!$F$37:$F$130,MATCH('One for One Replacements'!$F111,'Measure&amp;Incentive Picklist'!$E$37:$E$130,0)))</f>
        <v/>
      </c>
      <c r="H111" s="79"/>
      <c r="I111" s="70"/>
      <c r="J111" s="70"/>
      <c r="K111" s="70"/>
      <c r="L111" s="70"/>
      <c r="M111" s="66" t="str">
        <f>IF(E111="", "", VLOOKUP(E111,'Measure&amp;Incentive Picklist'!$D$37:$G$130,4,FALSE))</f>
        <v/>
      </c>
      <c r="N111" s="65" t="str">
        <f t="shared" si="41"/>
        <v/>
      </c>
      <c r="O111" s="65" t="str">
        <f>IF(N111="","",VLOOKUP(N111,'Lighting Picklist'!A$2:B$63,2,FALSE))</f>
        <v/>
      </c>
      <c r="P111" s="65" t="str">
        <f t="shared" si="42"/>
        <v/>
      </c>
      <c r="Q111" s="69" t="str">
        <f t="shared" si="43"/>
        <v/>
      </c>
      <c r="R111" s="69"/>
      <c r="S111" s="65" t="str">
        <f t="shared" si="30"/>
        <v/>
      </c>
      <c r="T111" s="70" t="str">
        <f t="shared" si="31"/>
        <v/>
      </c>
      <c r="U111" s="69" t="str">
        <f t="shared" si="26"/>
        <v/>
      </c>
      <c r="V111" s="69"/>
      <c r="W111" s="69"/>
      <c r="X111" s="71"/>
      <c r="Y111" s="71"/>
      <c r="Z111" s="124" t="str">
        <f t="shared" si="44"/>
        <v/>
      </c>
      <c r="AA111" s="386" t="str">
        <f>IF(F111="","",IF(VLOOKUP($F111,'Measure&amp;Incentive Picklist'!$E:$J,5,FALSE)="kWh saved","Contact ConEd",VLOOKUP($F111,'Measure&amp;Incentive Picklist'!$E:$J,5,FALSE)*I111))</f>
        <v/>
      </c>
      <c r="AB111" s="85" t="str">
        <f>IF(Date&gt;44742,"",IF(F111="","",IF(VLOOKUP($F111,'Measure&amp;Incentive Picklist'!$E:$P,12,FALSE)="kWh saved","Contact ConEd",VLOOKUP($F111,'Measure&amp;Incentive Picklist'!$E:$P,12,FALSE)*I111)))</f>
        <v/>
      </c>
      <c r="AC111" s="85" t="str">
        <f t="shared" si="32"/>
        <v/>
      </c>
      <c r="AD111" s="123"/>
      <c r="AE111" s="65">
        <f t="shared" si="45"/>
        <v>0</v>
      </c>
      <c r="AF111" s="65">
        <f t="shared" si="46"/>
        <v>0</v>
      </c>
      <c r="AG111" s="65">
        <f t="shared" si="47"/>
        <v>0</v>
      </c>
      <c r="AH111" s="65">
        <f t="shared" si="48"/>
        <v>0</v>
      </c>
      <c r="AI111" s="188" t="str">
        <f t="shared" si="49"/>
        <v/>
      </c>
      <c r="AJ111" s="188">
        <f t="shared" si="38"/>
        <v>0</v>
      </c>
    </row>
    <row r="112" spans="1:36" x14ac:dyDescent="0.25">
      <c r="A112" s="66">
        <f t="shared" si="39"/>
        <v>105</v>
      </c>
      <c r="B112" s="69"/>
      <c r="C112" s="79"/>
      <c r="D112" s="112" t="str">
        <f>_xlfn.IFNA(VLOOKUP(C112,Table1[],3,FALSE),"")</f>
        <v/>
      </c>
      <c r="E112" s="69"/>
      <c r="F112" s="112" t="str">
        <f t="shared" si="25"/>
        <v/>
      </c>
      <c r="G112" s="88" t="str">
        <f>IF(E112="","",INDEX('Measure&amp;Incentive Picklist'!$F$37:$F$130,MATCH('One for One Replacements'!$F112,'Measure&amp;Incentive Picklist'!$E$37:$E$130,0)))</f>
        <v/>
      </c>
      <c r="H112" s="79"/>
      <c r="I112" s="70"/>
      <c r="J112" s="70"/>
      <c r="K112" s="70"/>
      <c r="L112" s="70"/>
      <c r="M112" s="66" t="str">
        <f>IF(E112="", "", VLOOKUP(E112,'Measure&amp;Incentive Picklist'!$D$37:$G$130,4,FALSE))</f>
        <v/>
      </c>
      <c r="N112" s="65" t="str">
        <f t="shared" si="41"/>
        <v/>
      </c>
      <c r="O112" s="65" t="str">
        <f>IF(N112="","",VLOOKUP(N112,'Lighting Picklist'!A$2:B$63,2,FALSE))</f>
        <v/>
      </c>
      <c r="P112" s="65" t="str">
        <f t="shared" si="42"/>
        <v/>
      </c>
      <c r="Q112" s="69" t="str">
        <f t="shared" si="43"/>
        <v/>
      </c>
      <c r="R112" s="69"/>
      <c r="S112" s="65" t="str">
        <f t="shared" si="30"/>
        <v/>
      </c>
      <c r="T112" s="70" t="str">
        <f t="shared" si="31"/>
        <v/>
      </c>
      <c r="U112" s="69" t="str">
        <f t="shared" si="26"/>
        <v/>
      </c>
      <c r="V112" s="69"/>
      <c r="W112" s="69"/>
      <c r="X112" s="71"/>
      <c r="Y112" s="71"/>
      <c r="Z112" s="124" t="str">
        <f t="shared" si="44"/>
        <v/>
      </c>
      <c r="AA112" s="386" t="str">
        <f>IF(F112="","",IF(VLOOKUP($F112,'Measure&amp;Incentive Picklist'!$E:$J,5,FALSE)="kWh saved","Contact ConEd",VLOOKUP($F112,'Measure&amp;Incentive Picklist'!$E:$J,5,FALSE)*I112))</f>
        <v/>
      </c>
      <c r="AB112" s="85" t="str">
        <f>IF(Date&gt;44742,"",IF(F112="","",IF(VLOOKUP($F112,'Measure&amp;Incentive Picklist'!$E:$P,12,FALSE)="kWh saved","Contact ConEd",VLOOKUP($F112,'Measure&amp;Incentive Picklist'!$E:$P,12,FALSE)*I112)))</f>
        <v/>
      </c>
      <c r="AC112" s="85" t="str">
        <f t="shared" si="32"/>
        <v/>
      </c>
      <c r="AD112" s="123"/>
      <c r="AE112" s="65">
        <f t="shared" si="45"/>
        <v>0</v>
      </c>
      <c r="AF112" s="65">
        <f t="shared" si="46"/>
        <v>0</v>
      </c>
      <c r="AG112" s="65">
        <f t="shared" si="47"/>
        <v>0</v>
      </c>
      <c r="AH112" s="65">
        <f t="shared" si="48"/>
        <v>0</v>
      </c>
      <c r="AI112" s="188" t="str">
        <f t="shared" si="49"/>
        <v/>
      </c>
      <c r="AJ112" s="188">
        <f t="shared" si="38"/>
        <v>0</v>
      </c>
    </row>
    <row r="113" spans="1:36" x14ac:dyDescent="0.25">
      <c r="A113" s="66">
        <f t="shared" si="39"/>
        <v>106</v>
      </c>
      <c r="B113" s="69"/>
      <c r="C113" s="79"/>
      <c r="D113" s="112" t="str">
        <f>_xlfn.IFNA(VLOOKUP(C113,Table1[],3,FALSE),"")</f>
        <v/>
      </c>
      <c r="E113" s="69"/>
      <c r="F113" s="112" t="str">
        <f t="shared" si="25"/>
        <v/>
      </c>
      <c r="G113" s="88" t="str">
        <f>IF(E113="","",INDEX('Measure&amp;Incentive Picklist'!$F$37:$F$130,MATCH('One for One Replacements'!$F113,'Measure&amp;Incentive Picklist'!$E$37:$E$130,0)))</f>
        <v/>
      </c>
      <c r="H113" s="79"/>
      <c r="I113" s="70"/>
      <c r="J113" s="70"/>
      <c r="K113" s="70"/>
      <c r="L113" s="70"/>
      <c r="M113" s="66" t="str">
        <f>IF(E113="", "", VLOOKUP(E113,'Measure&amp;Incentive Picklist'!$D$37:$G$130,4,FALSE))</f>
        <v/>
      </c>
      <c r="N113" s="65" t="str">
        <f t="shared" si="41"/>
        <v/>
      </c>
      <c r="O113" s="65" t="str">
        <f>IF(N113="","",VLOOKUP(N113,'Lighting Picklist'!A$2:B$63,2,FALSE))</f>
        <v/>
      </c>
      <c r="P113" s="65" t="str">
        <f t="shared" si="42"/>
        <v/>
      </c>
      <c r="Q113" s="69" t="str">
        <f t="shared" si="43"/>
        <v/>
      </c>
      <c r="R113" s="69"/>
      <c r="S113" s="65" t="str">
        <f t="shared" si="30"/>
        <v/>
      </c>
      <c r="T113" s="70" t="str">
        <f t="shared" si="31"/>
        <v/>
      </c>
      <c r="U113" s="69" t="str">
        <f t="shared" si="26"/>
        <v/>
      </c>
      <c r="V113" s="69"/>
      <c r="W113" s="69"/>
      <c r="X113" s="71"/>
      <c r="Y113" s="71"/>
      <c r="Z113" s="124" t="str">
        <f t="shared" si="44"/>
        <v/>
      </c>
      <c r="AA113" s="386" t="str">
        <f>IF(F113="","",IF(VLOOKUP($F113,'Measure&amp;Incentive Picklist'!$E:$J,5,FALSE)="kWh saved","Contact ConEd",VLOOKUP($F113,'Measure&amp;Incentive Picklist'!$E:$J,5,FALSE)*I113))</f>
        <v/>
      </c>
      <c r="AB113" s="85" t="str">
        <f>IF(Date&gt;44742,"",IF(F113="","",IF(VLOOKUP($F113,'Measure&amp;Incentive Picklist'!$E:$P,12,FALSE)="kWh saved","Contact ConEd",VLOOKUP($F113,'Measure&amp;Incentive Picklist'!$E:$P,12,FALSE)*I113)))</f>
        <v/>
      </c>
      <c r="AC113" s="85" t="str">
        <f t="shared" si="32"/>
        <v/>
      </c>
      <c r="AD113" s="123"/>
      <c r="AE113" s="65">
        <f t="shared" si="45"/>
        <v>0</v>
      </c>
      <c r="AF113" s="65">
        <f t="shared" si="46"/>
        <v>0</v>
      </c>
      <c r="AG113" s="65">
        <f t="shared" si="47"/>
        <v>0</v>
      </c>
      <c r="AH113" s="65">
        <f t="shared" si="48"/>
        <v>0</v>
      </c>
      <c r="AI113" s="188" t="str">
        <f t="shared" si="49"/>
        <v/>
      </c>
      <c r="AJ113" s="188">
        <f t="shared" si="38"/>
        <v>0</v>
      </c>
    </row>
    <row r="114" spans="1:36" x14ac:dyDescent="0.25">
      <c r="A114" s="66">
        <f t="shared" si="39"/>
        <v>107</v>
      </c>
      <c r="B114" s="69"/>
      <c r="C114" s="79"/>
      <c r="D114" s="112" t="str">
        <f>_xlfn.IFNA(VLOOKUP(C114,Table1[],3,FALSE),"")</f>
        <v/>
      </c>
      <c r="E114" s="69"/>
      <c r="F114" s="112" t="str">
        <f t="shared" si="25"/>
        <v/>
      </c>
      <c r="G114" s="88" t="str">
        <f>IF(E114="","",INDEX('Measure&amp;Incentive Picklist'!$F$37:$F$130,MATCH('One for One Replacements'!$F114,'Measure&amp;Incentive Picklist'!$E$37:$E$130,0)))</f>
        <v/>
      </c>
      <c r="H114" s="79"/>
      <c r="I114" s="70"/>
      <c r="J114" s="70"/>
      <c r="K114" s="70"/>
      <c r="L114" s="70"/>
      <c r="M114" s="66" t="str">
        <f>IF(E114="", "", VLOOKUP(E114,'Measure&amp;Incentive Picklist'!$D$37:$G$130,4,FALSE))</f>
        <v/>
      </c>
      <c r="N114" s="65" t="str">
        <f t="shared" si="41"/>
        <v/>
      </c>
      <c r="O114" s="65" t="str">
        <f>IF(N114="","",VLOOKUP(N114,'Lighting Picklist'!A$2:B$63,2,FALSE))</f>
        <v/>
      </c>
      <c r="P114" s="65" t="str">
        <f t="shared" si="42"/>
        <v/>
      </c>
      <c r="Q114" s="69" t="str">
        <f t="shared" si="43"/>
        <v/>
      </c>
      <c r="R114" s="69"/>
      <c r="S114" s="65" t="str">
        <f t="shared" si="30"/>
        <v/>
      </c>
      <c r="T114" s="70" t="str">
        <f t="shared" si="31"/>
        <v/>
      </c>
      <c r="U114" s="69" t="str">
        <f t="shared" si="26"/>
        <v/>
      </c>
      <c r="V114" s="69"/>
      <c r="W114" s="69"/>
      <c r="X114" s="71"/>
      <c r="Y114" s="71"/>
      <c r="Z114" s="124" t="str">
        <f t="shared" si="44"/>
        <v/>
      </c>
      <c r="AA114" s="386" t="str">
        <f>IF(F114="","",IF(VLOOKUP($F114,'Measure&amp;Incentive Picklist'!$E:$J,5,FALSE)="kWh saved","Contact ConEd",VLOOKUP($F114,'Measure&amp;Incentive Picklist'!$E:$J,5,FALSE)*I114))</f>
        <v/>
      </c>
      <c r="AB114" s="85" t="str">
        <f>IF(Date&gt;44742,"",IF(F114="","",IF(VLOOKUP($F114,'Measure&amp;Incentive Picklist'!$E:$P,12,FALSE)="kWh saved","Contact ConEd",VLOOKUP($F114,'Measure&amp;Incentive Picklist'!$E:$P,12,FALSE)*I114)))</f>
        <v/>
      </c>
      <c r="AC114" s="85" t="str">
        <f t="shared" si="32"/>
        <v/>
      </c>
      <c r="AD114" s="123"/>
      <c r="AE114" s="65">
        <f t="shared" si="45"/>
        <v>0</v>
      </c>
      <c r="AF114" s="65">
        <f t="shared" si="46"/>
        <v>0</v>
      </c>
      <c r="AG114" s="65">
        <f t="shared" si="47"/>
        <v>0</v>
      </c>
      <c r="AH114" s="65">
        <f t="shared" si="48"/>
        <v>0</v>
      </c>
      <c r="AI114" s="188" t="str">
        <f t="shared" si="49"/>
        <v/>
      </c>
      <c r="AJ114" s="188">
        <f t="shared" si="38"/>
        <v>0</v>
      </c>
    </row>
    <row r="115" spans="1:36" x14ac:dyDescent="0.25">
      <c r="A115" s="66">
        <f t="shared" si="39"/>
        <v>108</v>
      </c>
      <c r="B115" s="69"/>
      <c r="C115" s="79"/>
      <c r="D115" s="112" t="str">
        <f>_xlfn.IFNA(VLOOKUP(C115,Table1[],3,FALSE),"")</f>
        <v/>
      </c>
      <c r="E115" s="69"/>
      <c r="F115" s="112" t="str">
        <f t="shared" si="25"/>
        <v/>
      </c>
      <c r="G115" s="88" t="str">
        <f>IF(E115="","",INDEX('Measure&amp;Incentive Picklist'!$F$37:$F$130,MATCH('One for One Replacements'!$F115,'Measure&amp;Incentive Picklist'!$E$37:$E$130,0)))</f>
        <v/>
      </c>
      <c r="H115" s="79"/>
      <c r="I115" s="70"/>
      <c r="J115" s="70"/>
      <c r="K115" s="70"/>
      <c r="L115" s="70"/>
      <c r="M115" s="66" t="str">
        <f>IF(E115="", "", VLOOKUP(E115,'Measure&amp;Incentive Picklist'!$D$37:$G$130,4,FALSE))</f>
        <v/>
      </c>
      <c r="N115" s="65" t="str">
        <f t="shared" si="41"/>
        <v/>
      </c>
      <c r="O115" s="65" t="str">
        <f>IF(N115="","",VLOOKUP(N115,'Lighting Picklist'!A$2:B$63,2,FALSE))</f>
        <v/>
      </c>
      <c r="P115" s="65" t="str">
        <f t="shared" si="42"/>
        <v/>
      </c>
      <c r="Q115" s="69" t="str">
        <f t="shared" si="43"/>
        <v/>
      </c>
      <c r="R115" s="69"/>
      <c r="S115" s="65" t="str">
        <f t="shared" si="30"/>
        <v/>
      </c>
      <c r="T115" s="70" t="str">
        <f t="shared" si="31"/>
        <v/>
      </c>
      <c r="U115" s="69" t="str">
        <f t="shared" si="26"/>
        <v/>
      </c>
      <c r="V115" s="69"/>
      <c r="W115" s="69"/>
      <c r="X115" s="71"/>
      <c r="Y115" s="71"/>
      <c r="Z115" s="124" t="str">
        <f t="shared" si="44"/>
        <v/>
      </c>
      <c r="AA115" s="386" t="str">
        <f>IF(F115="","",IF(VLOOKUP($F115,'Measure&amp;Incentive Picklist'!$E:$J,5,FALSE)="kWh saved","Contact ConEd",VLOOKUP($F115,'Measure&amp;Incentive Picklist'!$E:$J,5,FALSE)*I115))</f>
        <v/>
      </c>
      <c r="AB115" s="85" t="str">
        <f>IF(Date&gt;44742,"",IF(F115="","",IF(VLOOKUP($F115,'Measure&amp;Incentive Picklist'!$E:$P,12,FALSE)="kWh saved","Contact ConEd",VLOOKUP($F115,'Measure&amp;Incentive Picklist'!$E:$P,12,FALSE)*I115)))</f>
        <v/>
      </c>
      <c r="AC115" s="85" t="str">
        <f t="shared" si="32"/>
        <v/>
      </c>
      <c r="AD115" s="123"/>
      <c r="AE115" s="65">
        <f t="shared" si="45"/>
        <v>0</v>
      </c>
      <c r="AF115" s="65">
        <f t="shared" si="46"/>
        <v>0</v>
      </c>
      <c r="AG115" s="65">
        <f t="shared" si="47"/>
        <v>0</v>
      </c>
      <c r="AH115" s="65">
        <f t="shared" si="48"/>
        <v>0</v>
      </c>
      <c r="AI115" s="188" t="str">
        <f t="shared" si="49"/>
        <v/>
      </c>
      <c r="AJ115" s="188">
        <f t="shared" si="38"/>
        <v>0</v>
      </c>
    </row>
    <row r="116" spans="1:36" x14ac:dyDescent="0.25">
      <c r="A116" s="66">
        <f t="shared" si="39"/>
        <v>109</v>
      </c>
      <c r="B116" s="69"/>
      <c r="C116" s="79"/>
      <c r="D116" s="112" t="str">
        <f>_xlfn.IFNA(VLOOKUP(C116,Table1[],3,FALSE),"")</f>
        <v/>
      </c>
      <c r="E116" s="69"/>
      <c r="F116" s="112" t="str">
        <f t="shared" si="25"/>
        <v/>
      </c>
      <c r="G116" s="88" t="str">
        <f>IF(E116="","",INDEX('Measure&amp;Incentive Picklist'!$F$37:$F$130,MATCH('One for One Replacements'!$F116,'Measure&amp;Incentive Picklist'!$E$37:$E$130,0)))</f>
        <v/>
      </c>
      <c r="H116" s="79"/>
      <c r="I116" s="70"/>
      <c r="J116" s="70"/>
      <c r="K116" s="70"/>
      <c r="L116" s="70"/>
      <c r="M116" s="66" t="str">
        <f>IF(E116="", "", VLOOKUP(E116,'Measure&amp;Incentive Picklist'!$D$37:$G$130,4,FALSE))</f>
        <v/>
      </c>
      <c r="N116" s="65" t="str">
        <f t="shared" si="41"/>
        <v/>
      </c>
      <c r="O116" s="65" t="str">
        <f>IF(N116="","",VLOOKUP(N116,'Lighting Picklist'!A$2:B$63,2,FALSE))</f>
        <v/>
      </c>
      <c r="P116" s="65" t="str">
        <f t="shared" si="42"/>
        <v/>
      </c>
      <c r="Q116" s="69" t="str">
        <f t="shared" si="43"/>
        <v/>
      </c>
      <c r="R116" s="69"/>
      <c r="S116" s="65" t="str">
        <f t="shared" si="30"/>
        <v/>
      </c>
      <c r="T116" s="70" t="str">
        <f t="shared" si="31"/>
        <v/>
      </c>
      <c r="U116" s="69" t="str">
        <f t="shared" si="26"/>
        <v/>
      </c>
      <c r="V116" s="69"/>
      <c r="W116" s="69"/>
      <c r="X116" s="71"/>
      <c r="Y116" s="71"/>
      <c r="Z116" s="124" t="str">
        <f t="shared" si="44"/>
        <v/>
      </c>
      <c r="AA116" s="386" t="str">
        <f>IF(F116="","",IF(VLOOKUP($F116,'Measure&amp;Incentive Picklist'!$E:$J,5,FALSE)="kWh saved","Contact ConEd",VLOOKUP($F116,'Measure&amp;Incentive Picklist'!$E:$J,5,FALSE)*I116))</f>
        <v/>
      </c>
      <c r="AB116" s="85" t="str">
        <f>IF(Date&gt;44742,"",IF(F116="","",IF(VLOOKUP($F116,'Measure&amp;Incentive Picklist'!$E:$P,12,FALSE)="kWh saved","Contact ConEd",VLOOKUP($F116,'Measure&amp;Incentive Picklist'!$E:$P,12,FALSE)*I116)))</f>
        <v/>
      </c>
      <c r="AC116" s="85" t="str">
        <f t="shared" si="32"/>
        <v/>
      </c>
      <c r="AD116" s="123"/>
      <c r="AE116" s="65">
        <f t="shared" si="45"/>
        <v>0</v>
      </c>
      <c r="AF116" s="65">
        <f t="shared" si="46"/>
        <v>0</v>
      </c>
      <c r="AG116" s="65">
        <f t="shared" si="47"/>
        <v>0</v>
      </c>
      <c r="AH116" s="65">
        <f t="shared" si="48"/>
        <v>0</v>
      </c>
      <c r="AI116" s="188" t="str">
        <f t="shared" si="49"/>
        <v/>
      </c>
      <c r="AJ116" s="188">
        <f t="shared" si="38"/>
        <v>0</v>
      </c>
    </row>
    <row r="117" spans="1:36" x14ac:dyDescent="0.25">
      <c r="A117" s="66">
        <f t="shared" si="39"/>
        <v>110</v>
      </c>
      <c r="B117" s="69"/>
      <c r="C117" s="79"/>
      <c r="D117" s="112" t="str">
        <f>_xlfn.IFNA(VLOOKUP(C117,Table1[],3,FALSE),"")</f>
        <v/>
      </c>
      <c r="E117" s="69"/>
      <c r="F117" s="112" t="str">
        <f t="shared" si="25"/>
        <v/>
      </c>
      <c r="G117" s="88" t="str">
        <f>IF(E117="","",INDEX('Measure&amp;Incentive Picklist'!$F$37:$F$130,MATCH('One for One Replacements'!$F117,'Measure&amp;Incentive Picklist'!$E$37:$E$130,0)))</f>
        <v/>
      </c>
      <c r="H117" s="79"/>
      <c r="I117" s="70"/>
      <c r="J117" s="70"/>
      <c r="K117" s="70"/>
      <c r="L117" s="70"/>
      <c r="M117" s="66" t="str">
        <f>IF(E117="", "", VLOOKUP(E117,'Measure&amp;Incentive Picklist'!$D$37:$G$130,4,FALSE))</f>
        <v/>
      </c>
      <c r="N117" s="65" t="str">
        <f t="shared" si="41"/>
        <v/>
      </c>
      <c r="O117" s="65" t="str">
        <f>IF(N117="","",VLOOKUP(N117,'Lighting Picklist'!A$2:B$63,2,FALSE))</f>
        <v/>
      </c>
      <c r="P117" s="65" t="str">
        <f t="shared" si="42"/>
        <v/>
      </c>
      <c r="Q117" s="69" t="str">
        <f t="shared" si="43"/>
        <v/>
      </c>
      <c r="R117" s="69"/>
      <c r="S117" s="65" t="str">
        <f t="shared" si="30"/>
        <v/>
      </c>
      <c r="T117" s="70" t="str">
        <f t="shared" si="31"/>
        <v/>
      </c>
      <c r="U117" s="69" t="str">
        <f t="shared" si="26"/>
        <v/>
      </c>
      <c r="V117" s="69"/>
      <c r="W117" s="69"/>
      <c r="X117" s="71"/>
      <c r="Y117" s="71"/>
      <c r="Z117" s="124" t="str">
        <f t="shared" si="44"/>
        <v/>
      </c>
      <c r="AA117" s="386" t="str">
        <f>IF(F117="","",IF(VLOOKUP($F117,'Measure&amp;Incentive Picklist'!$E:$J,5,FALSE)="kWh saved","Contact ConEd",VLOOKUP($F117,'Measure&amp;Incentive Picklist'!$E:$J,5,FALSE)*I117))</f>
        <v/>
      </c>
      <c r="AB117" s="85" t="str">
        <f>IF(Date&gt;44742,"",IF(F117="","",IF(VLOOKUP($F117,'Measure&amp;Incentive Picklist'!$E:$P,12,FALSE)="kWh saved","Contact ConEd",VLOOKUP($F117,'Measure&amp;Incentive Picklist'!$E:$P,12,FALSE)*I117)))</f>
        <v/>
      </c>
      <c r="AC117" s="85" t="str">
        <f t="shared" si="32"/>
        <v/>
      </c>
      <c r="AD117" s="123"/>
      <c r="AE117" s="65">
        <f t="shared" si="45"/>
        <v>0</v>
      </c>
      <c r="AF117" s="65">
        <f t="shared" si="46"/>
        <v>0</v>
      </c>
      <c r="AG117" s="65">
        <f t="shared" si="47"/>
        <v>0</v>
      </c>
      <c r="AH117" s="65">
        <f t="shared" si="48"/>
        <v>0</v>
      </c>
      <c r="AI117" s="188" t="str">
        <f t="shared" si="49"/>
        <v/>
      </c>
      <c r="AJ117" s="188">
        <f t="shared" si="38"/>
        <v>0</v>
      </c>
    </row>
    <row r="118" spans="1:36" x14ac:dyDescent="0.25">
      <c r="A118" s="66">
        <f t="shared" si="39"/>
        <v>111</v>
      </c>
      <c r="B118" s="69"/>
      <c r="C118" s="79"/>
      <c r="D118" s="112" t="str">
        <f>_xlfn.IFNA(VLOOKUP(C118,Table1[],3,FALSE),"")</f>
        <v/>
      </c>
      <c r="E118" s="69"/>
      <c r="F118" s="112" t="str">
        <f t="shared" si="25"/>
        <v/>
      </c>
      <c r="G118" s="88" t="str">
        <f>IF(E118="","",INDEX('Measure&amp;Incentive Picklist'!$F$37:$F$130,MATCH('One for One Replacements'!$F118,'Measure&amp;Incentive Picklist'!$E$37:$E$130,0)))</f>
        <v/>
      </c>
      <c r="H118" s="79"/>
      <c r="I118" s="70"/>
      <c r="J118" s="70"/>
      <c r="K118" s="70"/>
      <c r="L118" s="70"/>
      <c r="M118" s="66" t="str">
        <f>IF(E118="", "", VLOOKUP(E118,'Measure&amp;Incentive Picklist'!$D$37:$G$130,4,FALSE))</f>
        <v/>
      </c>
      <c r="N118" s="65" t="str">
        <f t="shared" si="41"/>
        <v/>
      </c>
      <c r="O118" s="65" t="str">
        <f>IF(N118="","",VLOOKUP(N118,'Lighting Picklist'!A$2:B$63,2,FALSE))</f>
        <v/>
      </c>
      <c r="P118" s="65" t="str">
        <f t="shared" si="42"/>
        <v/>
      </c>
      <c r="Q118" s="69" t="str">
        <f t="shared" si="43"/>
        <v/>
      </c>
      <c r="R118" s="69"/>
      <c r="S118" s="65" t="str">
        <f t="shared" si="30"/>
        <v/>
      </c>
      <c r="T118" s="70" t="str">
        <f t="shared" si="31"/>
        <v/>
      </c>
      <c r="U118" s="69" t="str">
        <f t="shared" si="26"/>
        <v/>
      </c>
      <c r="V118" s="69"/>
      <c r="W118" s="69"/>
      <c r="X118" s="71"/>
      <c r="Y118" s="71"/>
      <c r="Z118" s="124" t="str">
        <f t="shared" si="44"/>
        <v/>
      </c>
      <c r="AA118" s="386" t="str">
        <f>IF(F118="","",IF(VLOOKUP($F118,'Measure&amp;Incentive Picklist'!$E:$J,5,FALSE)="kWh saved","Contact ConEd",VLOOKUP($F118,'Measure&amp;Incentive Picklist'!$E:$J,5,FALSE)*I118))</f>
        <v/>
      </c>
      <c r="AB118" s="85" t="str">
        <f>IF(Date&gt;44742,"",IF(F118="","",IF(VLOOKUP($F118,'Measure&amp;Incentive Picklist'!$E:$P,12,FALSE)="kWh saved","Contact ConEd",VLOOKUP($F118,'Measure&amp;Incentive Picklist'!$E:$P,12,FALSE)*I118)))</f>
        <v/>
      </c>
      <c r="AC118" s="85" t="str">
        <f t="shared" si="32"/>
        <v/>
      </c>
      <c r="AD118" s="123"/>
      <c r="AE118" s="65">
        <f t="shared" si="45"/>
        <v>0</v>
      </c>
      <c r="AF118" s="65">
        <f t="shared" si="46"/>
        <v>0</v>
      </c>
      <c r="AG118" s="65">
        <f t="shared" si="47"/>
        <v>0</v>
      </c>
      <c r="AH118" s="65">
        <f t="shared" si="48"/>
        <v>0</v>
      </c>
      <c r="AI118" s="188" t="str">
        <f t="shared" si="49"/>
        <v/>
      </c>
      <c r="AJ118" s="188">
        <f t="shared" si="38"/>
        <v>0</v>
      </c>
    </row>
    <row r="119" spans="1:36" x14ac:dyDescent="0.25">
      <c r="A119" s="66">
        <f t="shared" si="39"/>
        <v>112</v>
      </c>
      <c r="B119" s="69"/>
      <c r="C119" s="79"/>
      <c r="D119" s="112" t="str">
        <f>_xlfn.IFNA(VLOOKUP(C119,Table1[],3,FALSE),"")</f>
        <v/>
      </c>
      <c r="E119" s="69"/>
      <c r="F119" s="112" t="str">
        <f t="shared" si="25"/>
        <v/>
      </c>
      <c r="G119" s="88" t="str">
        <f>IF(E119="","",INDEX('Measure&amp;Incentive Picklist'!$F$37:$F$130,MATCH('One for One Replacements'!$F119,'Measure&amp;Incentive Picklist'!$E$37:$E$130,0)))</f>
        <v/>
      </c>
      <c r="H119" s="79"/>
      <c r="I119" s="70"/>
      <c r="J119" s="70"/>
      <c r="K119" s="70"/>
      <c r="L119" s="70"/>
      <c r="M119" s="66" t="str">
        <f>IF(E119="", "", VLOOKUP(E119,'Measure&amp;Incentive Picklist'!$D$37:$G$130,4,FALSE))</f>
        <v/>
      </c>
      <c r="N119" s="65" t="str">
        <f t="shared" si="41"/>
        <v/>
      </c>
      <c r="O119" s="65" t="str">
        <f>IF(N119="","",VLOOKUP(N119,'Lighting Picklist'!A$2:B$63,2,FALSE))</f>
        <v/>
      </c>
      <c r="P119" s="65" t="str">
        <f t="shared" si="42"/>
        <v/>
      </c>
      <c r="Q119" s="69" t="str">
        <f t="shared" si="43"/>
        <v/>
      </c>
      <c r="R119" s="69"/>
      <c r="S119" s="65" t="str">
        <f t="shared" si="30"/>
        <v/>
      </c>
      <c r="T119" s="70" t="str">
        <f t="shared" si="31"/>
        <v/>
      </c>
      <c r="U119" s="69" t="str">
        <f t="shared" si="26"/>
        <v/>
      </c>
      <c r="V119" s="69"/>
      <c r="W119" s="69"/>
      <c r="X119" s="71"/>
      <c r="Y119" s="71"/>
      <c r="Z119" s="124" t="str">
        <f t="shared" si="44"/>
        <v/>
      </c>
      <c r="AA119" s="386" t="str">
        <f>IF(F119="","",IF(VLOOKUP($F119,'Measure&amp;Incentive Picklist'!$E:$J,5,FALSE)="kWh saved","Contact ConEd",VLOOKUP($F119,'Measure&amp;Incentive Picklist'!$E:$J,5,FALSE)*I119))</f>
        <v/>
      </c>
      <c r="AB119" s="85" t="str">
        <f>IF(Date&gt;44742,"",IF(F119="","",IF(VLOOKUP($F119,'Measure&amp;Incentive Picklist'!$E:$P,12,FALSE)="kWh saved","Contact ConEd",VLOOKUP($F119,'Measure&amp;Incentive Picklist'!$E:$P,12,FALSE)*I119)))</f>
        <v/>
      </c>
      <c r="AC119" s="85" t="str">
        <f t="shared" si="32"/>
        <v/>
      </c>
      <c r="AD119" s="123"/>
      <c r="AE119" s="65">
        <f t="shared" si="45"/>
        <v>0</v>
      </c>
      <c r="AF119" s="65">
        <f t="shared" si="46"/>
        <v>0</v>
      </c>
      <c r="AG119" s="65">
        <f t="shared" si="47"/>
        <v>0</v>
      </c>
      <c r="AH119" s="65">
        <f t="shared" si="48"/>
        <v>0</v>
      </c>
      <c r="AI119" s="188" t="str">
        <f t="shared" si="49"/>
        <v/>
      </c>
      <c r="AJ119" s="188">
        <f t="shared" si="38"/>
        <v>0</v>
      </c>
    </row>
    <row r="120" spans="1:36" x14ac:dyDescent="0.25">
      <c r="A120" s="66">
        <f t="shared" si="39"/>
        <v>113</v>
      </c>
      <c r="B120" s="69"/>
      <c r="C120" s="79"/>
      <c r="D120" s="112" t="str">
        <f>_xlfn.IFNA(VLOOKUP(C120,Table1[],3,FALSE),"")</f>
        <v/>
      </c>
      <c r="E120" s="69"/>
      <c r="F120" s="112" t="str">
        <f t="shared" si="25"/>
        <v/>
      </c>
      <c r="G120" s="88" t="str">
        <f>IF(E120="","",INDEX('Measure&amp;Incentive Picklist'!$F$37:$F$130,MATCH('One for One Replacements'!$F120,'Measure&amp;Incentive Picklist'!$E$37:$E$130,0)))</f>
        <v/>
      </c>
      <c r="H120" s="79"/>
      <c r="I120" s="70"/>
      <c r="J120" s="70"/>
      <c r="K120" s="70"/>
      <c r="L120" s="70"/>
      <c r="M120" s="66" t="str">
        <f>IF(E120="", "", VLOOKUP(E120,'Measure&amp;Incentive Picklist'!$D$37:$G$130,4,FALSE))</f>
        <v/>
      </c>
      <c r="N120" s="65" t="str">
        <f t="shared" si="41"/>
        <v/>
      </c>
      <c r="O120" s="65" t="str">
        <f>IF(N120="","",VLOOKUP(N120,'Lighting Picklist'!A$2:B$63,2,FALSE))</f>
        <v/>
      </c>
      <c r="P120" s="65" t="str">
        <f t="shared" si="42"/>
        <v/>
      </c>
      <c r="Q120" s="69" t="str">
        <f t="shared" si="43"/>
        <v/>
      </c>
      <c r="R120" s="69"/>
      <c r="S120" s="65" t="str">
        <f t="shared" si="30"/>
        <v/>
      </c>
      <c r="T120" s="70" t="str">
        <f t="shared" si="31"/>
        <v/>
      </c>
      <c r="U120" s="69" t="str">
        <f t="shared" si="26"/>
        <v/>
      </c>
      <c r="V120" s="69"/>
      <c r="W120" s="69"/>
      <c r="X120" s="71"/>
      <c r="Y120" s="71"/>
      <c r="Z120" s="124" t="str">
        <f t="shared" si="44"/>
        <v/>
      </c>
      <c r="AA120" s="386" t="str">
        <f>IF(F120="","",IF(VLOOKUP($F120,'Measure&amp;Incentive Picklist'!$E:$J,5,FALSE)="kWh saved","Contact ConEd",VLOOKUP($F120,'Measure&amp;Incentive Picklist'!$E:$J,5,FALSE)*I120))</f>
        <v/>
      </c>
      <c r="AB120" s="85" t="str">
        <f>IF(Date&gt;44742,"",IF(F120="","",IF(VLOOKUP($F120,'Measure&amp;Incentive Picklist'!$E:$P,12,FALSE)="kWh saved","Contact ConEd",VLOOKUP($F120,'Measure&amp;Incentive Picklist'!$E:$P,12,FALSE)*I120)))</f>
        <v/>
      </c>
      <c r="AC120" s="85" t="str">
        <f t="shared" si="32"/>
        <v/>
      </c>
      <c r="AD120" s="123"/>
      <c r="AE120" s="65">
        <f t="shared" si="45"/>
        <v>0</v>
      </c>
      <c r="AF120" s="65">
        <f t="shared" si="46"/>
        <v>0</v>
      </c>
      <c r="AG120" s="65">
        <f t="shared" si="47"/>
        <v>0</v>
      </c>
      <c r="AH120" s="65">
        <f t="shared" si="48"/>
        <v>0</v>
      </c>
      <c r="AI120" s="188" t="str">
        <f t="shared" si="49"/>
        <v/>
      </c>
      <c r="AJ120" s="188">
        <f t="shared" si="38"/>
        <v>0</v>
      </c>
    </row>
    <row r="121" spans="1:36" x14ac:dyDescent="0.25">
      <c r="A121" s="66">
        <f t="shared" si="39"/>
        <v>114</v>
      </c>
      <c r="B121" s="69"/>
      <c r="C121" s="79"/>
      <c r="D121" s="112" t="str">
        <f>_xlfn.IFNA(VLOOKUP(C121,Table1[],3,FALSE),"")</f>
        <v/>
      </c>
      <c r="E121" s="69"/>
      <c r="F121" s="112" t="str">
        <f t="shared" si="25"/>
        <v/>
      </c>
      <c r="G121" s="88" t="str">
        <f>IF(E121="","",INDEX('Measure&amp;Incentive Picklist'!$F$37:$F$130,MATCH('One for One Replacements'!$F121,'Measure&amp;Incentive Picklist'!$E$37:$E$130,0)))</f>
        <v/>
      </c>
      <c r="H121" s="79"/>
      <c r="I121" s="70"/>
      <c r="J121" s="70"/>
      <c r="K121" s="70"/>
      <c r="L121" s="70"/>
      <c r="M121" s="66" t="str">
        <f>IF(E121="", "", VLOOKUP(E121,'Measure&amp;Incentive Picklist'!$D$37:$G$130,4,FALSE))</f>
        <v/>
      </c>
      <c r="N121" s="65" t="str">
        <f t="shared" si="41"/>
        <v/>
      </c>
      <c r="O121" s="65" t="str">
        <f>IF(N121="","",VLOOKUP(N121,'Lighting Picklist'!A$2:B$63,2,FALSE))</f>
        <v/>
      </c>
      <c r="P121" s="65" t="str">
        <f t="shared" si="42"/>
        <v/>
      </c>
      <c r="Q121" s="69" t="str">
        <f t="shared" si="43"/>
        <v/>
      </c>
      <c r="R121" s="69"/>
      <c r="S121" s="65" t="str">
        <f t="shared" si="30"/>
        <v/>
      </c>
      <c r="T121" s="70" t="str">
        <f t="shared" si="31"/>
        <v/>
      </c>
      <c r="U121" s="69" t="str">
        <f t="shared" si="26"/>
        <v/>
      </c>
      <c r="V121" s="69"/>
      <c r="W121" s="69"/>
      <c r="X121" s="71"/>
      <c r="Y121" s="71"/>
      <c r="Z121" s="124" t="str">
        <f t="shared" si="44"/>
        <v/>
      </c>
      <c r="AA121" s="386" t="str">
        <f>IF(F121="","",IF(VLOOKUP($F121,'Measure&amp;Incentive Picklist'!$E:$J,5,FALSE)="kWh saved","Contact ConEd",VLOOKUP($F121,'Measure&amp;Incentive Picklist'!$E:$J,5,FALSE)*I121))</f>
        <v/>
      </c>
      <c r="AB121" s="85" t="str">
        <f>IF(Date&gt;44742,"",IF(F121="","",IF(VLOOKUP($F121,'Measure&amp;Incentive Picklist'!$E:$P,12,FALSE)="kWh saved","Contact ConEd",VLOOKUP($F121,'Measure&amp;Incentive Picklist'!$E:$P,12,FALSE)*I121)))</f>
        <v/>
      </c>
      <c r="AC121" s="85" t="str">
        <f t="shared" si="32"/>
        <v/>
      </c>
      <c r="AD121" s="123"/>
      <c r="AE121" s="65">
        <f t="shared" si="45"/>
        <v>0</v>
      </c>
      <c r="AF121" s="65">
        <f t="shared" si="46"/>
        <v>0</v>
      </c>
      <c r="AG121" s="65">
        <f t="shared" si="47"/>
        <v>0</v>
      </c>
      <c r="AH121" s="65">
        <f t="shared" si="48"/>
        <v>0</v>
      </c>
      <c r="AI121" s="188" t="str">
        <f t="shared" si="49"/>
        <v/>
      </c>
      <c r="AJ121" s="188">
        <f t="shared" si="38"/>
        <v>0</v>
      </c>
    </row>
    <row r="122" spans="1:36" x14ac:dyDescent="0.25">
      <c r="A122" s="66">
        <f t="shared" si="39"/>
        <v>115</v>
      </c>
      <c r="B122" s="69"/>
      <c r="C122" s="79"/>
      <c r="D122" s="112" t="str">
        <f>_xlfn.IFNA(VLOOKUP(C122,Table1[],3,FALSE),"")</f>
        <v/>
      </c>
      <c r="E122" s="69"/>
      <c r="F122" s="112" t="str">
        <f t="shared" si="25"/>
        <v/>
      </c>
      <c r="G122" s="88" t="str">
        <f>IF(E122="","",INDEX('Measure&amp;Incentive Picklist'!$F$37:$F$130,MATCH('One for One Replacements'!$F122,'Measure&amp;Incentive Picklist'!$E$37:$E$130,0)))</f>
        <v/>
      </c>
      <c r="H122" s="79"/>
      <c r="I122" s="70"/>
      <c r="J122" s="70"/>
      <c r="K122" s="70"/>
      <c r="L122" s="70"/>
      <c r="M122" s="66" t="str">
        <f>IF(E122="", "", VLOOKUP(E122,'Measure&amp;Incentive Picklist'!$D$37:$G$130,4,FALSE))</f>
        <v/>
      </c>
      <c r="N122" s="65" t="str">
        <f t="shared" si="41"/>
        <v/>
      </c>
      <c r="O122" s="65" t="str">
        <f>IF(N122="","",VLOOKUP(N122,'Lighting Picklist'!A$2:B$63,2,FALSE))</f>
        <v/>
      </c>
      <c r="P122" s="65" t="str">
        <f t="shared" si="42"/>
        <v/>
      </c>
      <c r="Q122" s="69" t="str">
        <f t="shared" si="43"/>
        <v/>
      </c>
      <c r="R122" s="69"/>
      <c r="S122" s="65" t="str">
        <f t="shared" si="30"/>
        <v/>
      </c>
      <c r="T122" s="70" t="str">
        <f t="shared" si="31"/>
        <v/>
      </c>
      <c r="U122" s="69" t="str">
        <f t="shared" si="26"/>
        <v/>
      </c>
      <c r="V122" s="69"/>
      <c r="W122" s="69"/>
      <c r="X122" s="71"/>
      <c r="Y122" s="71"/>
      <c r="Z122" s="124" t="str">
        <f t="shared" si="44"/>
        <v/>
      </c>
      <c r="AA122" s="386" t="str">
        <f>IF(F122="","",IF(VLOOKUP($F122,'Measure&amp;Incentive Picklist'!$E:$J,5,FALSE)="kWh saved","Contact ConEd",VLOOKUP($F122,'Measure&amp;Incentive Picklist'!$E:$J,5,FALSE)*I122))</f>
        <v/>
      </c>
      <c r="AB122" s="85" t="str">
        <f>IF(Date&gt;44742,"",IF(F122="","",IF(VLOOKUP($F122,'Measure&amp;Incentive Picklist'!$E:$P,12,FALSE)="kWh saved","Contact ConEd",VLOOKUP($F122,'Measure&amp;Incentive Picklist'!$E:$P,12,FALSE)*I122)))</f>
        <v/>
      </c>
      <c r="AC122" s="85" t="str">
        <f t="shared" si="32"/>
        <v/>
      </c>
      <c r="AD122" s="123"/>
      <c r="AE122" s="65">
        <f t="shared" si="45"/>
        <v>0</v>
      </c>
      <c r="AF122" s="65">
        <f t="shared" si="46"/>
        <v>0</v>
      </c>
      <c r="AG122" s="65">
        <f t="shared" si="47"/>
        <v>0</v>
      </c>
      <c r="AH122" s="65">
        <f t="shared" si="48"/>
        <v>0</v>
      </c>
      <c r="AI122" s="188" t="str">
        <f t="shared" si="49"/>
        <v/>
      </c>
      <c r="AJ122" s="188">
        <f t="shared" si="38"/>
        <v>0</v>
      </c>
    </row>
    <row r="123" spans="1:36" x14ac:dyDescent="0.25">
      <c r="A123" s="66">
        <f t="shared" si="39"/>
        <v>116</v>
      </c>
      <c r="B123" s="69"/>
      <c r="C123" s="79"/>
      <c r="D123" s="112" t="str">
        <f>_xlfn.IFNA(VLOOKUP(C123,Table1[],3,FALSE),"")</f>
        <v/>
      </c>
      <c r="E123" s="69"/>
      <c r="F123" s="112" t="str">
        <f t="shared" si="25"/>
        <v/>
      </c>
      <c r="G123" s="88" t="str">
        <f>IF(E123="","",INDEX('Measure&amp;Incentive Picklist'!$F$37:$F$130,MATCH('One for One Replacements'!$F123,'Measure&amp;Incentive Picklist'!$E$37:$E$130,0)))</f>
        <v/>
      </c>
      <c r="H123" s="79"/>
      <c r="I123" s="70"/>
      <c r="J123" s="70"/>
      <c r="K123" s="70"/>
      <c r="L123" s="70"/>
      <c r="M123" s="66" t="str">
        <f>IF(E123="", "", VLOOKUP(E123,'Measure&amp;Incentive Picklist'!$D$37:$G$130,4,FALSE))</f>
        <v/>
      </c>
      <c r="N123" s="65" t="str">
        <f t="shared" si="41"/>
        <v/>
      </c>
      <c r="O123" s="65" t="str">
        <f>IF(N123="","",VLOOKUP(N123,'Lighting Picklist'!A$2:B$63,2,FALSE))</f>
        <v/>
      </c>
      <c r="P123" s="65" t="str">
        <f t="shared" si="42"/>
        <v/>
      </c>
      <c r="Q123" s="69" t="str">
        <f t="shared" si="43"/>
        <v/>
      </c>
      <c r="R123" s="69"/>
      <c r="S123" s="65" t="str">
        <f t="shared" si="30"/>
        <v/>
      </c>
      <c r="T123" s="70" t="str">
        <f t="shared" si="31"/>
        <v/>
      </c>
      <c r="U123" s="69" t="str">
        <f t="shared" si="26"/>
        <v/>
      </c>
      <c r="V123" s="69"/>
      <c r="W123" s="69"/>
      <c r="X123" s="71"/>
      <c r="Y123" s="71"/>
      <c r="Z123" s="124" t="str">
        <f t="shared" si="44"/>
        <v/>
      </c>
      <c r="AA123" s="386" t="str">
        <f>IF(F123="","",IF(VLOOKUP($F123,'Measure&amp;Incentive Picklist'!$E:$J,5,FALSE)="kWh saved","Contact ConEd",VLOOKUP($F123,'Measure&amp;Incentive Picklist'!$E:$J,5,FALSE)*I123))</f>
        <v/>
      </c>
      <c r="AB123" s="85" t="str">
        <f>IF(Date&gt;44742,"",IF(F123="","",IF(VLOOKUP($F123,'Measure&amp;Incentive Picklist'!$E:$P,12,FALSE)="kWh saved","Contact ConEd",VLOOKUP($F123,'Measure&amp;Incentive Picklist'!$E:$P,12,FALSE)*I123)))</f>
        <v/>
      </c>
      <c r="AC123" s="85" t="str">
        <f t="shared" si="32"/>
        <v/>
      </c>
      <c r="AD123" s="123"/>
      <c r="AE123" s="65">
        <f t="shared" si="45"/>
        <v>0</v>
      </c>
      <c r="AF123" s="65">
        <f t="shared" si="46"/>
        <v>0</v>
      </c>
      <c r="AG123" s="65">
        <f t="shared" si="47"/>
        <v>0</v>
      </c>
      <c r="AH123" s="65">
        <f t="shared" si="48"/>
        <v>0</v>
      </c>
      <c r="AI123" s="188" t="str">
        <f t="shared" si="49"/>
        <v/>
      </c>
      <c r="AJ123" s="188">
        <f t="shared" si="38"/>
        <v>0</v>
      </c>
    </row>
    <row r="124" spans="1:36" x14ac:dyDescent="0.25">
      <c r="A124" s="66">
        <f t="shared" si="39"/>
        <v>117</v>
      </c>
      <c r="B124" s="69"/>
      <c r="C124" s="79"/>
      <c r="D124" s="112" t="str">
        <f>_xlfn.IFNA(VLOOKUP(C124,Table1[],3,FALSE),"")</f>
        <v/>
      </c>
      <c r="E124" s="69"/>
      <c r="F124" s="112" t="str">
        <f t="shared" si="25"/>
        <v/>
      </c>
      <c r="G124" s="88" t="str">
        <f>IF(E124="","",INDEX('Measure&amp;Incentive Picklist'!$F$37:$F$130,MATCH('One for One Replacements'!$F124,'Measure&amp;Incentive Picklist'!$E$37:$E$130,0)))</f>
        <v/>
      </c>
      <c r="H124" s="79"/>
      <c r="I124" s="70"/>
      <c r="J124" s="70"/>
      <c r="K124" s="70"/>
      <c r="L124" s="70"/>
      <c r="M124" s="66" t="str">
        <f>IF(E124="", "", VLOOKUP(E124,'Measure&amp;Incentive Picklist'!$D$37:$G$130,4,FALSE))</f>
        <v/>
      </c>
      <c r="N124" s="65" t="str">
        <f t="shared" si="41"/>
        <v/>
      </c>
      <c r="O124" s="65" t="str">
        <f>IF(N124="","",VLOOKUP(N124,'Lighting Picklist'!A$2:B$63,2,FALSE))</f>
        <v/>
      </c>
      <c r="P124" s="65" t="str">
        <f t="shared" si="42"/>
        <v/>
      </c>
      <c r="Q124" s="69" t="str">
        <f t="shared" si="43"/>
        <v/>
      </c>
      <c r="R124" s="69"/>
      <c r="S124" s="65" t="str">
        <f t="shared" si="30"/>
        <v/>
      </c>
      <c r="T124" s="70" t="str">
        <f t="shared" si="31"/>
        <v/>
      </c>
      <c r="U124" s="69" t="str">
        <f t="shared" si="26"/>
        <v/>
      </c>
      <c r="V124" s="69"/>
      <c r="W124" s="69"/>
      <c r="X124" s="71"/>
      <c r="Y124" s="71"/>
      <c r="Z124" s="124" t="str">
        <f t="shared" si="44"/>
        <v/>
      </c>
      <c r="AA124" s="386" t="str">
        <f>IF(F124="","",IF(VLOOKUP($F124,'Measure&amp;Incentive Picklist'!$E:$J,5,FALSE)="kWh saved","Contact ConEd",VLOOKUP($F124,'Measure&amp;Incentive Picklist'!$E:$J,5,FALSE)*I124))</f>
        <v/>
      </c>
      <c r="AB124" s="85" t="str">
        <f>IF(Date&gt;44742,"",IF(F124="","",IF(VLOOKUP($F124,'Measure&amp;Incentive Picklist'!$E:$P,12,FALSE)="kWh saved","Contact ConEd",VLOOKUP($F124,'Measure&amp;Incentive Picklist'!$E:$P,12,FALSE)*I124)))</f>
        <v/>
      </c>
      <c r="AC124" s="85" t="str">
        <f t="shared" si="32"/>
        <v/>
      </c>
      <c r="AD124" s="123"/>
      <c r="AE124" s="65">
        <f t="shared" si="45"/>
        <v>0</v>
      </c>
      <c r="AF124" s="65">
        <f t="shared" si="46"/>
        <v>0</v>
      </c>
      <c r="AG124" s="65">
        <f t="shared" si="47"/>
        <v>0</v>
      </c>
      <c r="AH124" s="65">
        <f t="shared" si="48"/>
        <v>0</v>
      </c>
      <c r="AI124" s="188" t="str">
        <f t="shared" si="49"/>
        <v/>
      </c>
      <c r="AJ124" s="188">
        <f t="shared" si="38"/>
        <v>0</v>
      </c>
    </row>
    <row r="125" spans="1:36" x14ac:dyDescent="0.25">
      <c r="A125" s="66">
        <f t="shared" si="39"/>
        <v>118</v>
      </c>
      <c r="B125" s="69"/>
      <c r="C125" s="79"/>
      <c r="D125" s="112" t="str">
        <f>_xlfn.IFNA(VLOOKUP(C125,Table1[],3,FALSE),"")</f>
        <v/>
      </c>
      <c r="E125" s="69"/>
      <c r="F125" s="112" t="str">
        <f t="shared" si="25"/>
        <v/>
      </c>
      <c r="G125" s="88" t="str">
        <f>IF(E125="","",INDEX('Measure&amp;Incentive Picklist'!$F$37:$F$130,MATCH('One for One Replacements'!$F125,'Measure&amp;Incentive Picklist'!$E$37:$E$130,0)))</f>
        <v/>
      </c>
      <c r="H125" s="79"/>
      <c r="I125" s="70"/>
      <c r="J125" s="70"/>
      <c r="K125" s="70"/>
      <c r="L125" s="70"/>
      <c r="M125" s="66" t="str">
        <f>IF(E125="", "", VLOOKUP(E125,'Measure&amp;Incentive Picklist'!$D$37:$G$130,4,FALSE))</f>
        <v/>
      </c>
      <c r="N125" s="65" t="str">
        <f t="shared" si="41"/>
        <v/>
      </c>
      <c r="O125" s="65" t="str">
        <f>IF(N125="","",VLOOKUP(N125,'Lighting Picklist'!A$2:B$63,2,FALSE))</f>
        <v/>
      </c>
      <c r="P125" s="65" t="str">
        <f t="shared" si="42"/>
        <v/>
      </c>
      <c r="Q125" s="69" t="str">
        <f t="shared" si="43"/>
        <v/>
      </c>
      <c r="R125" s="69"/>
      <c r="S125" s="65" t="str">
        <f t="shared" si="30"/>
        <v/>
      </c>
      <c r="T125" s="70" t="str">
        <f t="shared" si="31"/>
        <v/>
      </c>
      <c r="U125" s="69" t="str">
        <f t="shared" si="26"/>
        <v/>
      </c>
      <c r="V125" s="69"/>
      <c r="W125" s="69"/>
      <c r="X125" s="71"/>
      <c r="Y125" s="71"/>
      <c r="Z125" s="124" t="str">
        <f t="shared" si="44"/>
        <v/>
      </c>
      <c r="AA125" s="386" t="str">
        <f>IF(F125="","",IF(VLOOKUP($F125,'Measure&amp;Incentive Picklist'!$E:$J,5,FALSE)="kWh saved","Contact ConEd",VLOOKUP($F125,'Measure&amp;Incentive Picklist'!$E:$J,5,FALSE)*I125))</f>
        <v/>
      </c>
      <c r="AB125" s="85" t="str">
        <f>IF(Date&gt;44742,"",IF(F125="","",IF(VLOOKUP($F125,'Measure&amp;Incentive Picklist'!$E:$P,12,FALSE)="kWh saved","Contact ConEd",VLOOKUP($F125,'Measure&amp;Incentive Picklist'!$E:$P,12,FALSE)*I125)))</f>
        <v/>
      </c>
      <c r="AC125" s="85" t="str">
        <f t="shared" si="32"/>
        <v/>
      </c>
      <c r="AD125" s="123"/>
      <c r="AE125" s="65">
        <f t="shared" si="45"/>
        <v>0</v>
      </c>
      <c r="AF125" s="65">
        <f t="shared" si="46"/>
        <v>0</v>
      </c>
      <c r="AG125" s="65">
        <f t="shared" si="47"/>
        <v>0</v>
      </c>
      <c r="AH125" s="65">
        <f t="shared" si="48"/>
        <v>0</v>
      </c>
      <c r="AI125" s="188" t="str">
        <f t="shared" si="49"/>
        <v/>
      </c>
      <c r="AJ125" s="188">
        <f t="shared" si="38"/>
        <v>0</v>
      </c>
    </row>
    <row r="126" spans="1:36" x14ac:dyDescent="0.25">
      <c r="A126" s="66">
        <f t="shared" si="39"/>
        <v>119</v>
      </c>
      <c r="B126" s="69"/>
      <c r="C126" s="79"/>
      <c r="D126" s="112" t="str">
        <f>_xlfn.IFNA(VLOOKUP(C126,Table1[],3,FALSE),"")</f>
        <v/>
      </c>
      <c r="E126" s="69"/>
      <c r="F126" s="112" t="str">
        <f t="shared" si="25"/>
        <v/>
      </c>
      <c r="G126" s="88" t="str">
        <f>IF(E126="","",INDEX('Measure&amp;Incentive Picklist'!$F$37:$F$130,MATCH('One for One Replacements'!$F126,'Measure&amp;Incentive Picklist'!$E$37:$E$130,0)))</f>
        <v/>
      </c>
      <c r="H126" s="79"/>
      <c r="I126" s="70"/>
      <c r="J126" s="70"/>
      <c r="K126" s="70"/>
      <c r="L126" s="70"/>
      <c r="M126" s="66" t="str">
        <f>IF(E126="", "", VLOOKUP(E126,'Measure&amp;Incentive Picklist'!$D$37:$G$130,4,FALSE))</f>
        <v/>
      </c>
      <c r="N126" s="65" t="str">
        <f t="shared" si="41"/>
        <v/>
      </c>
      <c r="O126" s="65" t="str">
        <f>IF(N126="","",VLOOKUP(N126,'Lighting Picklist'!A$2:B$63,2,FALSE))</f>
        <v/>
      </c>
      <c r="P126" s="65" t="str">
        <f t="shared" si="42"/>
        <v/>
      </c>
      <c r="Q126" s="69" t="str">
        <f t="shared" si="43"/>
        <v/>
      </c>
      <c r="R126" s="69"/>
      <c r="S126" s="65" t="str">
        <f t="shared" si="30"/>
        <v/>
      </c>
      <c r="T126" s="70" t="str">
        <f t="shared" si="31"/>
        <v/>
      </c>
      <c r="U126" s="69" t="str">
        <f t="shared" si="26"/>
        <v/>
      </c>
      <c r="V126" s="69"/>
      <c r="W126" s="69"/>
      <c r="X126" s="71"/>
      <c r="Y126" s="71"/>
      <c r="Z126" s="124" t="str">
        <f t="shared" si="44"/>
        <v/>
      </c>
      <c r="AA126" s="386" t="str">
        <f>IF(F126="","",IF(VLOOKUP($F126,'Measure&amp;Incentive Picklist'!$E:$J,5,FALSE)="kWh saved","Contact ConEd",VLOOKUP($F126,'Measure&amp;Incentive Picklist'!$E:$J,5,FALSE)*I126))</f>
        <v/>
      </c>
      <c r="AB126" s="85" t="str">
        <f>IF(Date&gt;44742,"",IF(F126="","",IF(VLOOKUP($F126,'Measure&amp;Incentive Picklist'!$E:$P,12,FALSE)="kWh saved","Contact ConEd",VLOOKUP($F126,'Measure&amp;Incentive Picklist'!$E:$P,12,FALSE)*I126)))</f>
        <v/>
      </c>
      <c r="AC126" s="85" t="str">
        <f t="shared" si="32"/>
        <v/>
      </c>
      <c r="AD126" s="123"/>
      <c r="AE126" s="65">
        <f t="shared" si="45"/>
        <v>0</v>
      </c>
      <c r="AF126" s="65">
        <f t="shared" si="46"/>
        <v>0</v>
      </c>
      <c r="AG126" s="65">
        <f t="shared" si="47"/>
        <v>0</v>
      </c>
      <c r="AH126" s="65">
        <f t="shared" si="48"/>
        <v>0</v>
      </c>
      <c r="AI126" s="188" t="str">
        <f t="shared" si="49"/>
        <v/>
      </c>
      <c r="AJ126" s="188">
        <f t="shared" si="38"/>
        <v>0</v>
      </c>
    </row>
    <row r="127" spans="1:36" x14ac:dyDescent="0.25">
      <c r="A127" s="66">
        <f t="shared" si="39"/>
        <v>120</v>
      </c>
      <c r="B127" s="69"/>
      <c r="C127" s="79"/>
      <c r="D127" s="112" t="str">
        <f>_xlfn.IFNA(VLOOKUP(C127,Table1[],3,FALSE),"")</f>
        <v/>
      </c>
      <c r="E127" s="69"/>
      <c r="F127" s="112" t="str">
        <f t="shared" si="25"/>
        <v/>
      </c>
      <c r="G127" s="88" t="str">
        <f>IF(E127="","",INDEX('Measure&amp;Incentive Picklist'!$F$37:$F$130,MATCH('One for One Replacements'!$F127,'Measure&amp;Incentive Picklist'!$E$37:$E$130,0)))</f>
        <v/>
      </c>
      <c r="H127" s="79"/>
      <c r="I127" s="70"/>
      <c r="J127" s="70"/>
      <c r="K127" s="70"/>
      <c r="L127" s="70"/>
      <c r="M127" s="66" t="str">
        <f>IF(E127="", "", VLOOKUP(E127,'Measure&amp;Incentive Picklist'!$D$37:$G$130,4,FALSE))</f>
        <v/>
      </c>
      <c r="N127" s="65" t="str">
        <f t="shared" si="41"/>
        <v/>
      </c>
      <c r="O127" s="65" t="str">
        <f>IF(N127="","",VLOOKUP(N127,'Lighting Picklist'!A$2:B$63,2,FALSE))</f>
        <v/>
      </c>
      <c r="P127" s="65" t="str">
        <f t="shared" si="42"/>
        <v/>
      </c>
      <c r="Q127" s="69" t="str">
        <f t="shared" si="43"/>
        <v/>
      </c>
      <c r="R127" s="69"/>
      <c r="S127" s="65" t="str">
        <f t="shared" si="30"/>
        <v/>
      </c>
      <c r="T127" s="70" t="str">
        <f t="shared" si="31"/>
        <v/>
      </c>
      <c r="U127" s="69" t="str">
        <f t="shared" si="26"/>
        <v/>
      </c>
      <c r="V127" s="69"/>
      <c r="W127" s="69"/>
      <c r="X127" s="71"/>
      <c r="Y127" s="71"/>
      <c r="Z127" s="124" t="str">
        <f t="shared" si="44"/>
        <v/>
      </c>
      <c r="AA127" s="386" t="str">
        <f>IF(F127="","",IF(VLOOKUP($F127,'Measure&amp;Incentive Picklist'!$E:$J,5,FALSE)="kWh saved","Contact ConEd",VLOOKUP($F127,'Measure&amp;Incentive Picklist'!$E:$J,5,FALSE)*I127))</f>
        <v/>
      </c>
      <c r="AB127" s="85" t="str">
        <f>IF(Date&gt;44742,"",IF(F127="","",IF(VLOOKUP($F127,'Measure&amp;Incentive Picklist'!$E:$P,12,FALSE)="kWh saved","Contact ConEd",VLOOKUP($F127,'Measure&amp;Incentive Picklist'!$E:$P,12,FALSE)*I127)))</f>
        <v/>
      </c>
      <c r="AC127" s="85" t="str">
        <f t="shared" si="32"/>
        <v/>
      </c>
      <c r="AD127" s="123"/>
      <c r="AE127" s="65">
        <f t="shared" si="45"/>
        <v>0</v>
      </c>
      <c r="AF127" s="65">
        <f t="shared" si="46"/>
        <v>0</v>
      </c>
      <c r="AG127" s="65">
        <f t="shared" si="47"/>
        <v>0</v>
      </c>
      <c r="AH127" s="65">
        <f t="shared" si="48"/>
        <v>0</v>
      </c>
      <c r="AI127" s="188" t="str">
        <f t="shared" si="49"/>
        <v/>
      </c>
      <c r="AJ127" s="188">
        <f t="shared" si="38"/>
        <v>0</v>
      </c>
    </row>
    <row r="128" spans="1:36" x14ac:dyDescent="0.25">
      <c r="A128" s="66">
        <f t="shared" si="39"/>
        <v>121</v>
      </c>
      <c r="B128" s="69"/>
      <c r="C128" s="79"/>
      <c r="D128" s="112" t="str">
        <f>_xlfn.IFNA(VLOOKUP(C128,Table1[],3,FALSE),"")</f>
        <v/>
      </c>
      <c r="E128" s="69"/>
      <c r="F128" s="112" t="str">
        <f t="shared" si="25"/>
        <v/>
      </c>
      <c r="G128" s="88" t="str">
        <f>IF(E128="","",INDEX('Measure&amp;Incentive Picklist'!$F$37:$F$130,MATCH('One for One Replacements'!$F128,'Measure&amp;Incentive Picklist'!$E$37:$E$130,0)))</f>
        <v/>
      </c>
      <c r="H128" s="79"/>
      <c r="I128" s="70"/>
      <c r="J128" s="70"/>
      <c r="K128" s="70"/>
      <c r="L128" s="70"/>
      <c r="M128" s="66" t="str">
        <f>IF(E128="", "", VLOOKUP(E128,'Measure&amp;Incentive Picklist'!$D$37:$G$130,4,FALSE))</f>
        <v/>
      </c>
      <c r="N128" s="65" t="str">
        <f t="shared" si="41"/>
        <v/>
      </c>
      <c r="O128" s="65" t="str">
        <f>IF(N128="","",VLOOKUP(N128,'Lighting Picklist'!A$2:B$63,2,FALSE))</f>
        <v/>
      </c>
      <c r="P128" s="65" t="str">
        <f t="shared" si="42"/>
        <v/>
      </c>
      <c r="Q128" s="69" t="str">
        <f t="shared" si="43"/>
        <v/>
      </c>
      <c r="R128" s="69"/>
      <c r="S128" s="65" t="str">
        <f t="shared" si="30"/>
        <v/>
      </c>
      <c r="T128" s="70" t="str">
        <f t="shared" si="31"/>
        <v/>
      </c>
      <c r="U128" s="69" t="str">
        <f t="shared" si="26"/>
        <v/>
      </c>
      <c r="V128" s="69"/>
      <c r="W128" s="69"/>
      <c r="X128" s="71"/>
      <c r="Y128" s="71"/>
      <c r="Z128" s="124" t="str">
        <f t="shared" si="44"/>
        <v/>
      </c>
      <c r="AA128" s="386" t="str">
        <f>IF(F128="","",IF(VLOOKUP($F128,'Measure&amp;Incentive Picklist'!$E:$J,5,FALSE)="kWh saved","Contact ConEd",VLOOKUP($F128,'Measure&amp;Incentive Picklist'!$E:$J,5,FALSE)*I128))</f>
        <v/>
      </c>
      <c r="AB128" s="85" t="str">
        <f>IF(Date&gt;44742,"",IF(F128="","",IF(VLOOKUP($F128,'Measure&amp;Incentive Picklist'!$E:$P,12,FALSE)="kWh saved","Contact ConEd",VLOOKUP($F128,'Measure&amp;Incentive Picklist'!$E:$P,12,FALSE)*I128)))</f>
        <v/>
      </c>
      <c r="AC128" s="85" t="str">
        <f t="shared" si="32"/>
        <v/>
      </c>
      <c r="AD128" s="123"/>
      <c r="AE128" s="65">
        <f t="shared" si="45"/>
        <v>0</v>
      </c>
      <c r="AF128" s="65">
        <f t="shared" si="46"/>
        <v>0</v>
      </c>
      <c r="AG128" s="65">
        <f t="shared" si="47"/>
        <v>0</v>
      </c>
      <c r="AH128" s="65">
        <f t="shared" si="48"/>
        <v>0</v>
      </c>
      <c r="AI128" s="188" t="str">
        <f t="shared" si="49"/>
        <v/>
      </c>
      <c r="AJ128" s="188">
        <f t="shared" si="38"/>
        <v>0</v>
      </c>
    </row>
    <row r="129" spans="1:36" x14ac:dyDescent="0.25">
      <c r="A129" s="66">
        <f t="shared" si="39"/>
        <v>122</v>
      </c>
      <c r="B129" s="69"/>
      <c r="C129" s="79"/>
      <c r="D129" s="112" t="str">
        <f>_xlfn.IFNA(VLOOKUP(C129,Table1[],3,FALSE),"")</f>
        <v/>
      </c>
      <c r="E129" s="69"/>
      <c r="F129" s="112" t="str">
        <f t="shared" si="25"/>
        <v/>
      </c>
      <c r="G129" s="88" t="str">
        <f>IF(E129="","",INDEX('Measure&amp;Incentive Picklist'!$F$37:$F$130,MATCH('One for One Replacements'!$F129,'Measure&amp;Incentive Picklist'!$E$37:$E$130,0)))</f>
        <v/>
      </c>
      <c r="H129" s="79"/>
      <c r="I129" s="70"/>
      <c r="J129" s="70"/>
      <c r="K129" s="70"/>
      <c r="L129" s="70"/>
      <c r="M129" s="66" t="str">
        <f>IF(E129="", "", VLOOKUP(E129,'Measure&amp;Incentive Picklist'!$D$37:$G$130,4,FALSE))</f>
        <v/>
      </c>
      <c r="N129" s="65" t="str">
        <f t="shared" si="41"/>
        <v/>
      </c>
      <c r="O129" s="65" t="str">
        <f>IF(N129="","",VLOOKUP(N129,'Lighting Picklist'!A$2:B$63,2,FALSE))</f>
        <v/>
      </c>
      <c r="P129" s="65" t="str">
        <f t="shared" si="42"/>
        <v/>
      </c>
      <c r="Q129" s="69" t="str">
        <f t="shared" si="43"/>
        <v/>
      </c>
      <c r="R129" s="69"/>
      <c r="S129" s="65" t="str">
        <f t="shared" si="30"/>
        <v/>
      </c>
      <c r="T129" s="70" t="str">
        <f t="shared" si="31"/>
        <v/>
      </c>
      <c r="U129" s="69" t="str">
        <f t="shared" si="26"/>
        <v/>
      </c>
      <c r="V129" s="69"/>
      <c r="W129" s="69"/>
      <c r="X129" s="71"/>
      <c r="Y129" s="71"/>
      <c r="Z129" s="124" t="str">
        <f t="shared" si="44"/>
        <v/>
      </c>
      <c r="AA129" s="386" t="str">
        <f>IF(F129="","",IF(VLOOKUP($F129,'Measure&amp;Incentive Picklist'!$E:$J,5,FALSE)="kWh saved","Contact ConEd",VLOOKUP($F129,'Measure&amp;Incentive Picklist'!$E:$J,5,FALSE)*I129))</f>
        <v/>
      </c>
      <c r="AB129" s="85" t="str">
        <f>IF(Date&gt;44742,"",IF(F129="","",IF(VLOOKUP($F129,'Measure&amp;Incentive Picklist'!$E:$P,12,FALSE)="kWh saved","Contact ConEd",VLOOKUP($F129,'Measure&amp;Incentive Picklist'!$E:$P,12,FALSE)*I129)))</f>
        <v/>
      </c>
      <c r="AC129" s="85" t="str">
        <f t="shared" si="32"/>
        <v/>
      </c>
      <c r="AD129" s="123"/>
      <c r="AE129" s="65">
        <f t="shared" si="45"/>
        <v>0</v>
      </c>
      <c r="AF129" s="65">
        <f t="shared" si="46"/>
        <v>0</v>
      </c>
      <c r="AG129" s="65">
        <f t="shared" si="47"/>
        <v>0</v>
      </c>
      <c r="AH129" s="65">
        <f t="shared" si="48"/>
        <v>0</v>
      </c>
      <c r="AI129" s="188" t="str">
        <f t="shared" si="49"/>
        <v/>
      </c>
      <c r="AJ129" s="188">
        <f t="shared" si="38"/>
        <v>0</v>
      </c>
    </row>
    <row r="130" spans="1:36" x14ac:dyDescent="0.25">
      <c r="A130" s="66">
        <f t="shared" si="39"/>
        <v>123</v>
      </c>
      <c r="B130" s="69"/>
      <c r="C130" s="79"/>
      <c r="D130" s="112" t="str">
        <f>_xlfn.IFNA(VLOOKUP(C130,Table1[],3,FALSE),"")</f>
        <v/>
      </c>
      <c r="E130" s="69"/>
      <c r="F130" s="112" t="str">
        <f t="shared" si="25"/>
        <v/>
      </c>
      <c r="G130" s="88" t="str">
        <f>IF(E130="","",INDEX('Measure&amp;Incentive Picklist'!$F$37:$F$130,MATCH('One for One Replacements'!$F130,'Measure&amp;Incentive Picklist'!$E$37:$E$130,0)))</f>
        <v/>
      </c>
      <c r="H130" s="79"/>
      <c r="I130" s="70"/>
      <c r="J130" s="70"/>
      <c r="K130" s="70"/>
      <c r="L130" s="70"/>
      <c r="M130" s="66" t="str">
        <f>IF(E130="", "", VLOOKUP(E130,'Measure&amp;Incentive Picklist'!$D$37:$G$130,4,FALSE))</f>
        <v/>
      </c>
      <c r="N130" s="65" t="str">
        <f t="shared" si="41"/>
        <v/>
      </c>
      <c r="O130" s="65" t="str">
        <f>IF(N130="","",VLOOKUP(N130,'Lighting Picklist'!A$2:B$63,2,FALSE))</f>
        <v/>
      </c>
      <c r="P130" s="65" t="str">
        <f t="shared" si="42"/>
        <v/>
      </c>
      <c r="Q130" s="69" t="str">
        <f t="shared" si="43"/>
        <v/>
      </c>
      <c r="R130" s="69"/>
      <c r="S130" s="65" t="str">
        <f t="shared" si="30"/>
        <v/>
      </c>
      <c r="T130" s="70" t="str">
        <f t="shared" si="31"/>
        <v/>
      </c>
      <c r="U130" s="69" t="str">
        <f t="shared" si="26"/>
        <v/>
      </c>
      <c r="V130" s="69"/>
      <c r="W130" s="69"/>
      <c r="X130" s="71"/>
      <c r="Y130" s="71"/>
      <c r="Z130" s="124" t="str">
        <f t="shared" si="44"/>
        <v/>
      </c>
      <c r="AA130" s="386" t="str">
        <f>IF(F130="","",IF(VLOOKUP($F130,'Measure&amp;Incentive Picklist'!$E:$J,5,FALSE)="kWh saved","Contact ConEd",VLOOKUP($F130,'Measure&amp;Incentive Picklist'!$E:$J,5,FALSE)*I130))</f>
        <v/>
      </c>
      <c r="AB130" s="85" t="str">
        <f>IF(Date&gt;44742,"",IF(F130="","",IF(VLOOKUP($F130,'Measure&amp;Incentive Picklist'!$E:$P,12,FALSE)="kWh saved","Contact ConEd",VLOOKUP($F130,'Measure&amp;Incentive Picklist'!$E:$P,12,FALSE)*I130)))</f>
        <v/>
      </c>
      <c r="AC130" s="85" t="str">
        <f t="shared" si="32"/>
        <v/>
      </c>
      <c r="AD130" s="123"/>
      <c r="AE130" s="65">
        <f t="shared" si="45"/>
        <v>0</v>
      </c>
      <c r="AF130" s="65">
        <f t="shared" si="46"/>
        <v>0</v>
      </c>
      <c r="AG130" s="65">
        <f t="shared" si="47"/>
        <v>0</v>
      </c>
      <c r="AH130" s="65">
        <f t="shared" si="48"/>
        <v>0</v>
      </c>
      <c r="AI130" s="188" t="str">
        <f t="shared" si="49"/>
        <v/>
      </c>
      <c r="AJ130" s="188">
        <f t="shared" si="38"/>
        <v>0</v>
      </c>
    </row>
    <row r="131" spans="1:36" x14ac:dyDescent="0.25">
      <c r="A131" s="66">
        <f t="shared" si="39"/>
        <v>124</v>
      </c>
      <c r="B131" s="69"/>
      <c r="C131" s="79"/>
      <c r="D131" s="112" t="str">
        <f>_xlfn.IFNA(VLOOKUP(C131,Table1[],3,FALSE),"")</f>
        <v/>
      </c>
      <c r="E131" s="69"/>
      <c r="F131" s="112" t="str">
        <f t="shared" si="25"/>
        <v/>
      </c>
      <c r="G131" s="88" t="str">
        <f>IF(E131="","",INDEX('Measure&amp;Incentive Picklist'!$F$37:$F$130,MATCH('One for One Replacements'!$F131,'Measure&amp;Incentive Picklist'!$E$37:$E$130,0)))</f>
        <v/>
      </c>
      <c r="H131" s="79"/>
      <c r="I131" s="70"/>
      <c r="J131" s="70"/>
      <c r="K131" s="70"/>
      <c r="L131" s="70"/>
      <c r="M131" s="66" t="str">
        <f>IF(E131="", "", VLOOKUP(E131,'Measure&amp;Incentive Picklist'!$D$37:$G$130,4,FALSE))</f>
        <v/>
      </c>
      <c r="N131" s="65" t="str">
        <f t="shared" si="41"/>
        <v/>
      </c>
      <c r="O131" s="65" t="str">
        <f>IF(N131="","",VLOOKUP(N131,'Lighting Picklist'!A$2:B$63,2,FALSE))</f>
        <v/>
      </c>
      <c r="P131" s="65" t="str">
        <f t="shared" si="42"/>
        <v/>
      </c>
      <c r="Q131" s="69" t="str">
        <f t="shared" si="43"/>
        <v/>
      </c>
      <c r="R131" s="69"/>
      <c r="S131" s="65" t="str">
        <f t="shared" si="30"/>
        <v/>
      </c>
      <c r="T131" s="70" t="str">
        <f t="shared" si="31"/>
        <v/>
      </c>
      <c r="U131" s="69" t="str">
        <f t="shared" si="26"/>
        <v/>
      </c>
      <c r="V131" s="69"/>
      <c r="W131" s="69"/>
      <c r="X131" s="71"/>
      <c r="Y131" s="71"/>
      <c r="Z131" s="124" t="str">
        <f t="shared" si="44"/>
        <v/>
      </c>
      <c r="AA131" s="386" t="str">
        <f>IF(F131="","",IF(VLOOKUP($F131,'Measure&amp;Incentive Picklist'!$E:$J,5,FALSE)="kWh saved","Contact ConEd",VLOOKUP($F131,'Measure&amp;Incentive Picklist'!$E:$J,5,FALSE)*I131))</f>
        <v/>
      </c>
      <c r="AB131" s="85" t="str">
        <f>IF(Date&gt;44742,"",IF(F131="","",IF(VLOOKUP($F131,'Measure&amp;Incentive Picklist'!$E:$P,12,FALSE)="kWh saved","Contact ConEd",VLOOKUP($F131,'Measure&amp;Incentive Picklist'!$E:$P,12,FALSE)*I131)))</f>
        <v/>
      </c>
      <c r="AC131" s="85" t="str">
        <f t="shared" si="32"/>
        <v/>
      </c>
      <c r="AD131" s="123"/>
      <c r="AE131" s="65">
        <f t="shared" si="45"/>
        <v>0</v>
      </c>
      <c r="AF131" s="65">
        <f t="shared" si="46"/>
        <v>0</v>
      </c>
      <c r="AG131" s="65">
        <f t="shared" si="47"/>
        <v>0</v>
      </c>
      <c r="AH131" s="65">
        <f t="shared" si="48"/>
        <v>0</v>
      </c>
      <c r="AI131" s="188" t="str">
        <f t="shared" si="49"/>
        <v/>
      </c>
      <c r="AJ131" s="188">
        <f t="shared" si="38"/>
        <v>0</v>
      </c>
    </row>
    <row r="132" spans="1:36" x14ac:dyDescent="0.25">
      <c r="A132" s="66">
        <f t="shared" si="39"/>
        <v>125</v>
      </c>
      <c r="B132" s="69"/>
      <c r="C132" s="79"/>
      <c r="D132" s="112" t="str">
        <f>_xlfn.IFNA(VLOOKUP(C132,Table1[],3,FALSE),"")</f>
        <v/>
      </c>
      <c r="E132" s="69"/>
      <c r="F132" s="112" t="str">
        <f t="shared" si="25"/>
        <v/>
      </c>
      <c r="G132" s="88" t="str">
        <f>IF(E132="","",INDEX('Measure&amp;Incentive Picklist'!$F$37:$F$130,MATCH('One for One Replacements'!$F132,'Measure&amp;Incentive Picklist'!$E$37:$E$130,0)))</f>
        <v/>
      </c>
      <c r="H132" s="79"/>
      <c r="I132" s="70"/>
      <c r="J132" s="70"/>
      <c r="K132" s="70"/>
      <c r="L132" s="70"/>
      <c r="M132" s="66" t="str">
        <f>IF(E132="", "", VLOOKUP(E132,'Measure&amp;Incentive Picklist'!$D$37:$G$130,4,FALSE))</f>
        <v/>
      </c>
      <c r="N132" s="65" t="str">
        <f t="shared" si="41"/>
        <v/>
      </c>
      <c r="O132" s="65" t="str">
        <f>IF(N132="","",VLOOKUP(N132,'Lighting Picklist'!A$2:B$63,2,FALSE))</f>
        <v/>
      </c>
      <c r="P132" s="65" t="str">
        <f t="shared" si="42"/>
        <v/>
      </c>
      <c r="Q132" s="69" t="str">
        <f t="shared" si="43"/>
        <v/>
      </c>
      <c r="R132" s="69"/>
      <c r="S132" s="65" t="str">
        <f t="shared" si="30"/>
        <v/>
      </c>
      <c r="T132" s="70" t="str">
        <f t="shared" si="31"/>
        <v/>
      </c>
      <c r="U132" s="69" t="str">
        <f t="shared" si="26"/>
        <v/>
      </c>
      <c r="V132" s="69"/>
      <c r="W132" s="69"/>
      <c r="X132" s="71"/>
      <c r="Y132" s="71"/>
      <c r="Z132" s="124" t="str">
        <f t="shared" si="44"/>
        <v/>
      </c>
      <c r="AA132" s="386" t="str">
        <f>IF(F132="","",IF(VLOOKUP($F132,'Measure&amp;Incentive Picklist'!$E:$J,5,FALSE)="kWh saved","Contact ConEd",VLOOKUP($F132,'Measure&amp;Incentive Picklist'!$E:$J,5,FALSE)*I132))</f>
        <v/>
      </c>
      <c r="AB132" s="85" t="str">
        <f>IF(Date&gt;44742,"",IF(F132="","",IF(VLOOKUP($F132,'Measure&amp;Incentive Picklist'!$E:$P,12,FALSE)="kWh saved","Contact ConEd",VLOOKUP($F132,'Measure&amp;Incentive Picklist'!$E:$P,12,FALSE)*I132)))</f>
        <v/>
      </c>
      <c r="AC132" s="85" t="str">
        <f t="shared" si="32"/>
        <v/>
      </c>
      <c r="AD132" s="123"/>
      <c r="AE132" s="65">
        <f t="shared" si="45"/>
        <v>0</v>
      </c>
      <c r="AF132" s="65">
        <f t="shared" si="46"/>
        <v>0</v>
      </c>
      <c r="AG132" s="65">
        <f t="shared" si="47"/>
        <v>0</v>
      </c>
      <c r="AH132" s="65">
        <f t="shared" si="48"/>
        <v>0</v>
      </c>
      <c r="AI132" s="188" t="str">
        <f t="shared" si="49"/>
        <v/>
      </c>
      <c r="AJ132" s="188">
        <f t="shared" si="38"/>
        <v>0</v>
      </c>
    </row>
    <row r="133" spans="1:36" x14ac:dyDescent="0.25">
      <c r="A133" s="66">
        <f t="shared" si="39"/>
        <v>126</v>
      </c>
      <c r="B133" s="69"/>
      <c r="C133" s="79"/>
      <c r="D133" s="112" t="str">
        <f>_xlfn.IFNA(VLOOKUP(C133,Table1[],3,FALSE),"")</f>
        <v/>
      </c>
      <c r="E133" s="69"/>
      <c r="F133" s="112" t="str">
        <f t="shared" si="25"/>
        <v/>
      </c>
      <c r="G133" s="88" t="str">
        <f>IF(E133="","",INDEX('Measure&amp;Incentive Picklist'!$F$37:$F$130,MATCH('One for One Replacements'!$F133,'Measure&amp;Incentive Picklist'!$E$37:$E$130,0)))</f>
        <v/>
      </c>
      <c r="H133" s="79"/>
      <c r="I133" s="70"/>
      <c r="J133" s="70"/>
      <c r="K133" s="70"/>
      <c r="L133" s="70"/>
      <c r="M133" s="66" t="str">
        <f>IF(E133="", "", VLOOKUP(E133,'Measure&amp;Incentive Picklist'!$D$37:$G$130,4,FALSE))</f>
        <v/>
      </c>
      <c r="N133" s="65" t="str">
        <f t="shared" si="41"/>
        <v/>
      </c>
      <c r="O133" s="65" t="str">
        <f>IF(N133="","",VLOOKUP(N133,'Lighting Picklist'!A$2:B$63,2,FALSE))</f>
        <v/>
      </c>
      <c r="P133" s="65" t="str">
        <f t="shared" si="42"/>
        <v/>
      </c>
      <c r="Q133" s="69" t="str">
        <f t="shared" si="43"/>
        <v/>
      </c>
      <c r="R133" s="69"/>
      <c r="S133" s="65" t="str">
        <f t="shared" si="30"/>
        <v/>
      </c>
      <c r="T133" s="70" t="str">
        <f t="shared" si="31"/>
        <v/>
      </c>
      <c r="U133" s="69" t="str">
        <f t="shared" si="26"/>
        <v/>
      </c>
      <c r="V133" s="69"/>
      <c r="W133" s="69"/>
      <c r="X133" s="71"/>
      <c r="Y133" s="71"/>
      <c r="Z133" s="124" t="str">
        <f t="shared" si="44"/>
        <v/>
      </c>
      <c r="AA133" s="386" t="str">
        <f>IF(F133="","",IF(VLOOKUP($F133,'Measure&amp;Incentive Picklist'!$E:$J,5,FALSE)="kWh saved","Contact ConEd",VLOOKUP($F133,'Measure&amp;Incentive Picklist'!$E:$J,5,FALSE)*I133))</f>
        <v/>
      </c>
      <c r="AB133" s="85" t="str">
        <f>IF(Date&gt;44742,"",IF(F133="","",IF(VLOOKUP($F133,'Measure&amp;Incentive Picklist'!$E:$P,12,FALSE)="kWh saved","Contact ConEd",VLOOKUP($F133,'Measure&amp;Incentive Picklist'!$E:$P,12,FALSE)*I133)))</f>
        <v/>
      </c>
      <c r="AC133" s="85" t="str">
        <f t="shared" si="32"/>
        <v/>
      </c>
      <c r="AD133" s="123"/>
      <c r="AE133" s="65">
        <f t="shared" si="45"/>
        <v>0</v>
      </c>
      <c r="AF133" s="65">
        <f t="shared" si="46"/>
        <v>0</v>
      </c>
      <c r="AG133" s="65">
        <f t="shared" si="47"/>
        <v>0</v>
      </c>
      <c r="AH133" s="65">
        <f t="shared" si="48"/>
        <v>0</v>
      </c>
      <c r="AI133" s="188" t="str">
        <f t="shared" si="49"/>
        <v/>
      </c>
      <c r="AJ133" s="188">
        <f t="shared" si="38"/>
        <v>0</v>
      </c>
    </row>
    <row r="134" spans="1:36" x14ac:dyDescent="0.25">
      <c r="A134" s="66">
        <f t="shared" si="39"/>
        <v>127</v>
      </c>
      <c r="B134" s="69"/>
      <c r="C134" s="79"/>
      <c r="D134" s="112" t="str">
        <f>_xlfn.IFNA(VLOOKUP(C134,Table1[],3,FALSE),"")</f>
        <v/>
      </c>
      <c r="E134" s="69"/>
      <c r="F134" s="112" t="str">
        <f t="shared" si="25"/>
        <v/>
      </c>
      <c r="G134" s="88" t="str">
        <f>IF(E134="","",INDEX('Measure&amp;Incentive Picklist'!$F$37:$F$130,MATCH('One for One Replacements'!$F134,'Measure&amp;Incentive Picklist'!$E$37:$E$130,0)))</f>
        <v/>
      </c>
      <c r="H134" s="79"/>
      <c r="I134" s="70"/>
      <c r="J134" s="70"/>
      <c r="K134" s="70"/>
      <c r="L134" s="70"/>
      <c r="M134" s="66" t="str">
        <f>IF(E134="", "", VLOOKUP(E134,'Measure&amp;Incentive Picklist'!$D$37:$G$130,4,FALSE))</f>
        <v/>
      </c>
      <c r="N134" s="65" t="str">
        <f t="shared" si="41"/>
        <v/>
      </c>
      <c r="O134" s="65" t="str">
        <f>IF(N134="","",VLOOKUP(N134,'Lighting Picklist'!A$2:B$63,2,FALSE))</f>
        <v/>
      </c>
      <c r="P134" s="65" t="str">
        <f t="shared" si="42"/>
        <v/>
      </c>
      <c r="Q134" s="69" t="str">
        <f t="shared" si="43"/>
        <v/>
      </c>
      <c r="R134" s="69"/>
      <c r="S134" s="65" t="str">
        <f t="shared" si="30"/>
        <v/>
      </c>
      <c r="T134" s="70" t="str">
        <f t="shared" si="31"/>
        <v/>
      </c>
      <c r="U134" s="69" t="str">
        <f t="shared" si="26"/>
        <v/>
      </c>
      <c r="V134" s="69"/>
      <c r="W134" s="69"/>
      <c r="X134" s="71"/>
      <c r="Y134" s="71"/>
      <c r="Z134" s="124" t="str">
        <f t="shared" si="44"/>
        <v/>
      </c>
      <c r="AA134" s="386" t="str">
        <f>IF(F134="","",IF(VLOOKUP($F134,'Measure&amp;Incentive Picklist'!$E:$J,5,FALSE)="kWh saved","Contact ConEd",VLOOKUP($F134,'Measure&amp;Incentive Picklist'!$E:$J,5,FALSE)*I134))</f>
        <v/>
      </c>
      <c r="AB134" s="85" t="str">
        <f>IF(Date&gt;44742,"",IF(F134="","",IF(VLOOKUP($F134,'Measure&amp;Incentive Picklist'!$E:$P,12,FALSE)="kWh saved","Contact ConEd",VLOOKUP($F134,'Measure&amp;Incentive Picklist'!$E:$P,12,FALSE)*I134)))</f>
        <v/>
      </c>
      <c r="AC134" s="85" t="str">
        <f t="shared" si="32"/>
        <v/>
      </c>
      <c r="AD134" s="123"/>
      <c r="AE134" s="65">
        <f t="shared" si="45"/>
        <v>0</v>
      </c>
      <c r="AF134" s="65">
        <f t="shared" si="46"/>
        <v>0</v>
      </c>
      <c r="AG134" s="65">
        <f t="shared" si="47"/>
        <v>0</v>
      </c>
      <c r="AH134" s="65">
        <f t="shared" si="48"/>
        <v>0</v>
      </c>
      <c r="AI134" s="188" t="str">
        <f t="shared" si="49"/>
        <v/>
      </c>
      <c r="AJ134" s="188">
        <f t="shared" si="38"/>
        <v>0</v>
      </c>
    </row>
    <row r="135" spans="1:36" x14ac:dyDescent="0.25">
      <c r="A135" s="66">
        <f t="shared" si="39"/>
        <v>128</v>
      </c>
      <c r="B135" s="69"/>
      <c r="C135" s="79"/>
      <c r="D135" s="112" t="str">
        <f>_xlfn.IFNA(VLOOKUP(C135,Table1[],3,FALSE),"")</f>
        <v/>
      </c>
      <c r="E135" s="69"/>
      <c r="F135" s="112" t="str">
        <f t="shared" ref="F135:F198" si="50">_xlfn.IFNA(INDEX(ListOneForOneReplacements_ProposedMeasureName,MATCH(E135&amp;D135,ListOneForOneReplacements_Concatenated,0)),"")</f>
        <v/>
      </c>
      <c r="G135" s="88" t="str">
        <f>IF(E135="","",INDEX('Measure&amp;Incentive Picklist'!$F$37:$F$130,MATCH('One for One Replacements'!$F135,'Measure&amp;Incentive Picklist'!$E$37:$E$130,0)))</f>
        <v/>
      </c>
      <c r="H135" s="79"/>
      <c r="I135" s="70"/>
      <c r="J135" s="70"/>
      <c r="K135" s="70"/>
      <c r="L135" s="70"/>
      <c r="M135" s="66" t="str">
        <f>IF(E135="", "", VLOOKUP(E135,'Measure&amp;Incentive Picklist'!$D$37:$G$130,4,FALSE))</f>
        <v/>
      </c>
      <c r="N135" s="65" t="str">
        <f t="shared" si="41"/>
        <v/>
      </c>
      <c r="O135" s="65" t="str">
        <f>IF(N135="","",VLOOKUP(N135,'Lighting Picklist'!A$2:B$63,2,FALSE))</f>
        <v/>
      </c>
      <c r="P135" s="65" t="str">
        <f t="shared" si="42"/>
        <v/>
      </c>
      <c r="Q135" s="69" t="str">
        <f t="shared" si="43"/>
        <v/>
      </c>
      <c r="R135" s="69"/>
      <c r="S135" s="65" t="str">
        <f t="shared" si="30"/>
        <v/>
      </c>
      <c r="T135" s="70" t="str">
        <f t="shared" si="31"/>
        <v/>
      </c>
      <c r="U135" s="69" t="str">
        <f t="shared" ref="U135:U198" si="51">IF(AND($H$3&lt;&gt;"",C135&lt;&gt;""),$H$3,"")</f>
        <v/>
      </c>
      <c r="V135" s="69"/>
      <c r="W135" s="69"/>
      <c r="X135" s="71"/>
      <c r="Y135" s="71"/>
      <c r="Z135" s="124" t="str">
        <f t="shared" si="44"/>
        <v/>
      </c>
      <c r="AA135" s="386" t="str">
        <f>IF(F135="","",IF(VLOOKUP($F135,'Measure&amp;Incentive Picklist'!$E:$J,5,FALSE)="kWh saved","Contact ConEd",VLOOKUP($F135,'Measure&amp;Incentive Picklist'!$E:$J,5,FALSE)*I135))</f>
        <v/>
      </c>
      <c r="AB135" s="85" t="str">
        <f>IF(Date&gt;44742,"",IF(F135="","",IF(VLOOKUP($F135,'Measure&amp;Incentive Picklist'!$E:$P,12,FALSE)="kWh saved","Contact ConEd",VLOOKUP($F135,'Measure&amp;Incentive Picklist'!$E:$P,12,FALSE)*I135)))</f>
        <v/>
      </c>
      <c r="AC135" s="85" t="str">
        <f t="shared" si="32"/>
        <v/>
      </c>
      <c r="AD135" s="123"/>
      <c r="AE135" s="65">
        <f t="shared" si="45"/>
        <v>0</v>
      </c>
      <c r="AF135" s="65">
        <f t="shared" si="46"/>
        <v>0</v>
      </c>
      <c r="AG135" s="65">
        <f t="shared" si="47"/>
        <v>0</v>
      </c>
      <c r="AH135" s="65">
        <f t="shared" si="48"/>
        <v>0</v>
      </c>
      <c r="AI135" s="188" t="str">
        <f t="shared" si="49"/>
        <v/>
      </c>
      <c r="AJ135" s="188">
        <f t="shared" si="38"/>
        <v>0</v>
      </c>
    </row>
    <row r="136" spans="1:36" x14ac:dyDescent="0.25">
      <c r="A136" s="66">
        <f t="shared" si="39"/>
        <v>129</v>
      </c>
      <c r="B136" s="69"/>
      <c r="C136" s="79"/>
      <c r="D136" s="112" t="str">
        <f>_xlfn.IFNA(VLOOKUP(C136,Table1[],3,FALSE),"")</f>
        <v/>
      </c>
      <c r="E136" s="69"/>
      <c r="F136" s="112" t="str">
        <f t="shared" si="50"/>
        <v/>
      </c>
      <c r="G136" s="88" t="str">
        <f>IF(E136="","",INDEX('Measure&amp;Incentive Picklist'!$F$37:$F$130,MATCH('One for One Replacements'!$F136,'Measure&amp;Incentive Picklist'!$E$37:$E$130,0)))</f>
        <v/>
      </c>
      <c r="H136" s="79"/>
      <c r="I136" s="70"/>
      <c r="J136" s="70"/>
      <c r="K136" s="70"/>
      <c r="L136" s="70"/>
      <c r="M136" s="66" t="str">
        <f>IF(E136="", "", VLOOKUP(E136,'Measure&amp;Incentive Picklist'!$D$37:$G$130,4,FALSE))</f>
        <v/>
      </c>
      <c r="N136" s="65" t="str">
        <f t="shared" ref="N136:N167" si="52">IF(AND($H$1&lt;&gt;"",C136&lt;&gt;""),$H$1,"")</f>
        <v/>
      </c>
      <c r="O136" s="65" t="str">
        <f>IF(N136="","",VLOOKUP(N136,'Lighting Picklist'!A$2:B$63,2,FALSE))</f>
        <v/>
      </c>
      <c r="P136" s="65" t="str">
        <f t="shared" ref="P136:P167" si="53">IF(AND($H$2&lt;&gt;"",C136&lt;&gt;""),$H$2,"")</f>
        <v/>
      </c>
      <c r="Q136" s="69" t="str">
        <f t="shared" ref="Q136:Q167" si="54">IF(AND($H$2&lt;&gt;"",D136&lt;&gt;""),$H$2,"")</f>
        <v/>
      </c>
      <c r="R136" s="69"/>
      <c r="S136" s="65" t="str">
        <f t="shared" ref="S136:S199" si="55">IF(AND($L$1&lt;&gt;"",C136&lt;&gt;""),$L$1,"")</f>
        <v/>
      </c>
      <c r="T136" s="70" t="str">
        <f t="shared" ref="T136:T199" si="56">IF(AND($L$2&lt;&gt;"",C136&lt;&gt;""),$L$2,"")</f>
        <v/>
      </c>
      <c r="U136" s="69" t="str">
        <f t="shared" si="51"/>
        <v/>
      </c>
      <c r="V136" s="69"/>
      <c r="W136" s="69"/>
      <c r="X136" s="71"/>
      <c r="Y136" s="71"/>
      <c r="Z136" s="124" t="str">
        <f t="shared" ref="Z136:Z167" si="57">IF(E136="","",$X136+$Y136)</f>
        <v/>
      </c>
      <c r="AA136" s="386" t="str">
        <f>IF(F136="","",IF(VLOOKUP($F136,'Measure&amp;Incentive Picklist'!$E:$J,5,FALSE)="kWh saved","Contact ConEd",VLOOKUP($F136,'Measure&amp;Incentive Picklist'!$E:$J,5,FALSE)*I136))</f>
        <v/>
      </c>
      <c r="AB136" s="85" t="str">
        <f>IF(Date&gt;44742,"",IF(F136="","",IF(VLOOKUP($F136,'Measure&amp;Incentive Picklist'!$E:$P,12,FALSE)="kWh saved","Contact ConEd",VLOOKUP($F136,'Measure&amp;Incentive Picklist'!$E:$P,12,FALSE)*I136)))</f>
        <v/>
      </c>
      <c r="AC136" s="85" t="str">
        <f t="shared" ref="AC136:AC199" si="58">IF(SUM(AA136,AB136)=0,"",MIN(SUM(AA136,AB136),Z136))</f>
        <v/>
      </c>
      <c r="AD136" s="123"/>
      <c r="AE136" s="65">
        <f t="shared" ref="AE136:AE167" si="59">IF(B136&gt;"",1,0)</f>
        <v>0</v>
      </c>
      <c r="AF136" s="65">
        <f t="shared" ref="AF136:AF167" si="60">IF(AND(B136&gt;"",ISERROR(AA136)),1,0)</f>
        <v>0</v>
      </c>
      <c r="AG136" s="65">
        <f t="shared" ref="AG136:AG167" si="61">IF(ISERROR(Z136),1,0)</f>
        <v>0</v>
      </c>
      <c r="AH136" s="65">
        <f t="shared" ref="AH136:AH167" si="62">IF(AND(ISERROR(AE136),B136&gt;0),1,0)</f>
        <v>0</v>
      </c>
      <c r="AI136" s="188" t="str">
        <f t="shared" si="49"/>
        <v/>
      </c>
      <c r="AJ136" s="188">
        <f t="shared" si="38"/>
        <v>0</v>
      </c>
    </row>
    <row r="137" spans="1:36" x14ac:dyDescent="0.25">
      <c r="A137" s="66">
        <f t="shared" si="39"/>
        <v>130</v>
      </c>
      <c r="B137" s="69"/>
      <c r="C137" s="79"/>
      <c r="D137" s="112" t="str">
        <f>_xlfn.IFNA(VLOOKUP(C137,Table1[],3,FALSE),"")</f>
        <v/>
      </c>
      <c r="E137" s="69"/>
      <c r="F137" s="112" t="str">
        <f t="shared" si="50"/>
        <v/>
      </c>
      <c r="G137" s="88" t="str">
        <f>IF(E137="","",INDEX('Measure&amp;Incentive Picklist'!$F$37:$F$130,MATCH('One for One Replacements'!$F137,'Measure&amp;Incentive Picklist'!$E$37:$E$130,0)))</f>
        <v/>
      </c>
      <c r="H137" s="79"/>
      <c r="I137" s="70"/>
      <c r="J137" s="70"/>
      <c r="K137" s="70"/>
      <c r="L137" s="70"/>
      <c r="M137" s="66" t="str">
        <f>IF(E137="", "", VLOOKUP(E137,'Measure&amp;Incentive Picklist'!$D$37:$G$130,4,FALSE))</f>
        <v/>
      </c>
      <c r="N137" s="65" t="str">
        <f t="shared" si="52"/>
        <v/>
      </c>
      <c r="O137" s="65" t="str">
        <f>IF(N137="","",VLOOKUP(N137,'Lighting Picklist'!A$2:B$63,2,FALSE))</f>
        <v/>
      </c>
      <c r="P137" s="65" t="str">
        <f t="shared" si="53"/>
        <v/>
      </c>
      <c r="Q137" s="69" t="str">
        <f t="shared" si="54"/>
        <v/>
      </c>
      <c r="R137" s="69"/>
      <c r="S137" s="65" t="str">
        <f t="shared" si="55"/>
        <v/>
      </c>
      <c r="T137" s="70" t="str">
        <f t="shared" si="56"/>
        <v/>
      </c>
      <c r="U137" s="69" t="str">
        <f t="shared" si="51"/>
        <v/>
      </c>
      <c r="V137" s="69"/>
      <c r="W137" s="69"/>
      <c r="X137" s="71"/>
      <c r="Y137" s="71"/>
      <c r="Z137" s="124" t="str">
        <f t="shared" si="57"/>
        <v/>
      </c>
      <c r="AA137" s="386" t="str">
        <f>IF(F137="","",IF(VLOOKUP($F137,'Measure&amp;Incentive Picklist'!$E:$J,5,FALSE)="kWh saved","Contact ConEd",VLOOKUP($F137,'Measure&amp;Incentive Picklist'!$E:$J,5,FALSE)*I137))</f>
        <v/>
      </c>
      <c r="AB137" s="85" t="str">
        <f>IF(Date&gt;44742,"",IF(F137="","",IF(VLOOKUP($F137,'Measure&amp;Incentive Picklist'!$E:$P,12,FALSE)="kWh saved","Contact ConEd",VLOOKUP($F137,'Measure&amp;Incentive Picklist'!$E:$P,12,FALSE)*I137)))</f>
        <v/>
      </c>
      <c r="AC137" s="85" t="str">
        <f t="shared" si="58"/>
        <v/>
      </c>
      <c r="AD137" s="123"/>
      <c r="AE137" s="65">
        <f t="shared" si="59"/>
        <v>0</v>
      </c>
      <c r="AF137" s="65">
        <f t="shared" si="60"/>
        <v>0</v>
      </c>
      <c r="AG137" s="65">
        <f t="shared" si="61"/>
        <v>0</v>
      </c>
      <c r="AH137" s="65">
        <f t="shared" si="62"/>
        <v>0</v>
      </c>
      <c r="AI137" s="188" t="str">
        <f t="shared" ref="AI137:AI168" si="63">IF(OR(AND(OR(N137=AK$8,N137=AK$9,N137=AK$10,N137=AK$11,N137=AK$12,N137=AK$13,N137=AK$14,N137=AK$15,N137=AK$16,N137=AK$17,N137=AK$18,N137=AK$19,N137=AK$20,N137=AK$21,N137=AK$22,N137=AK$23,N137=AK$24,N137=AK$25,N137=AK$26,N137=AK$27,N137=AK$28,N137=AK$29,N137=AK$30,N137=AK$31,N137=AK$32,N137=AK$33,N137=AK$34,N137=AK$35,N137=AK$36,N137=AK$37,N137=AK$38,N137=AK$39,N137=AK$40,N137=AK$41,N137=AK$42,N137=AK$43,N137=AK$44,N137=AK$45,N137=AK$46,N137=AK$47,N137=AK$48,N137=AK$49,N137=AK$50,N137=AK$51),OR(P137=AL$8,P137=AL$9,P137=AL$10,P137=AL$11,P137=AL$12,P137=AL$13)),AND(OR(N137=AK$52,N137=AK$53,N137=AK$54,N137=AK$55,N137=AK$56,N137=AK$57,N137=AK$58,N137=AK$59,N137=AK$60,,N137=AK$61,N137=AK$62,N137=AK$63), OR(P137=AL$14,P137=AL$15,P137=AL$16,P137=AL$17)),AND(OR(N137=AK$64,N137=AK$65,N137=AK$66),OR(P137=AL$18,P137=AL$19,P137=AL$20)),AND(OR(N137=AK$67,N137=AK$68,N137=AK$69),P137=AL$21),AND(N137=AK$70,OR(P137=AL$22,P137=AL$23))),1,IF(OR(N137="",P137=""),"","Error"))</f>
        <v/>
      </c>
      <c r="AJ137" s="188">
        <f t="shared" ref="AJ137:AJ200" si="64">IF(AI137="Error",1,0)</f>
        <v>0</v>
      </c>
    </row>
    <row r="138" spans="1:36" x14ac:dyDescent="0.25">
      <c r="A138" s="66">
        <f t="shared" ref="A138:A201" si="65">A137+1</f>
        <v>131</v>
      </c>
      <c r="B138" s="69"/>
      <c r="C138" s="79"/>
      <c r="D138" s="112" t="str">
        <f>_xlfn.IFNA(VLOOKUP(C138,Table1[],3,FALSE),"")</f>
        <v/>
      </c>
      <c r="E138" s="69"/>
      <c r="F138" s="112" t="str">
        <f t="shared" si="50"/>
        <v/>
      </c>
      <c r="G138" s="88" t="str">
        <f>IF(E138="","",INDEX('Measure&amp;Incentive Picklist'!$F$37:$F$130,MATCH('One for One Replacements'!$F138,'Measure&amp;Incentive Picklist'!$E$37:$E$130,0)))</f>
        <v/>
      </c>
      <c r="H138" s="79"/>
      <c r="I138" s="70"/>
      <c r="J138" s="70"/>
      <c r="K138" s="70"/>
      <c r="L138" s="70"/>
      <c r="M138" s="66" t="str">
        <f>IF(E138="", "", VLOOKUP(E138,'Measure&amp;Incentive Picklist'!$D$37:$G$130,4,FALSE))</f>
        <v/>
      </c>
      <c r="N138" s="65" t="str">
        <f t="shared" si="52"/>
        <v/>
      </c>
      <c r="O138" s="65" t="str">
        <f>IF(N138="","",VLOOKUP(N138,'Lighting Picklist'!A$2:B$63,2,FALSE))</f>
        <v/>
      </c>
      <c r="P138" s="65" t="str">
        <f t="shared" si="53"/>
        <v/>
      </c>
      <c r="Q138" s="69" t="str">
        <f t="shared" si="54"/>
        <v/>
      </c>
      <c r="R138" s="69"/>
      <c r="S138" s="65" t="str">
        <f t="shared" si="55"/>
        <v/>
      </c>
      <c r="T138" s="70" t="str">
        <f t="shared" si="56"/>
        <v/>
      </c>
      <c r="U138" s="69" t="str">
        <f t="shared" si="51"/>
        <v/>
      </c>
      <c r="V138" s="69"/>
      <c r="W138" s="69"/>
      <c r="X138" s="71"/>
      <c r="Y138" s="71"/>
      <c r="Z138" s="124" t="str">
        <f t="shared" si="57"/>
        <v/>
      </c>
      <c r="AA138" s="386" t="str">
        <f>IF(F138="","",IF(VLOOKUP($F138,'Measure&amp;Incentive Picklist'!$E:$J,5,FALSE)="kWh saved","Contact ConEd",VLOOKUP($F138,'Measure&amp;Incentive Picklist'!$E:$J,5,FALSE)*I138))</f>
        <v/>
      </c>
      <c r="AB138" s="85" t="str">
        <f>IF(Date&gt;44742,"",IF(F138="","",IF(VLOOKUP($F138,'Measure&amp;Incentive Picklist'!$E:$P,12,FALSE)="kWh saved","Contact ConEd",VLOOKUP($F138,'Measure&amp;Incentive Picklist'!$E:$P,12,FALSE)*I138)))</f>
        <v/>
      </c>
      <c r="AC138" s="85" t="str">
        <f t="shared" si="58"/>
        <v/>
      </c>
      <c r="AD138" s="123"/>
      <c r="AE138" s="65">
        <f t="shared" si="59"/>
        <v>0</v>
      </c>
      <c r="AF138" s="65">
        <f t="shared" si="60"/>
        <v>0</v>
      </c>
      <c r="AG138" s="65">
        <f t="shared" si="61"/>
        <v>0</v>
      </c>
      <c r="AH138" s="65">
        <f t="shared" si="62"/>
        <v>0</v>
      </c>
      <c r="AI138" s="188" t="str">
        <f t="shared" si="63"/>
        <v/>
      </c>
      <c r="AJ138" s="188">
        <f t="shared" si="64"/>
        <v>0</v>
      </c>
    </row>
    <row r="139" spans="1:36" x14ac:dyDescent="0.25">
      <c r="A139" s="66">
        <f t="shared" si="65"/>
        <v>132</v>
      </c>
      <c r="B139" s="69"/>
      <c r="C139" s="79"/>
      <c r="D139" s="112" t="str">
        <f>_xlfn.IFNA(VLOOKUP(C139,Table1[],3,FALSE),"")</f>
        <v/>
      </c>
      <c r="E139" s="69"/>
      <c r="F139" s="112" t="str">
        <f t="shared" si="50"/>
        <v/>
      </c>
      <c r="G139" s="88" t="str">
        <f>IF(E139="","",INDEX('Measure&amp;Incentive Picklist'!$F$37:$F$130,MATCH('One for One Replacements'!$F139,'Measure&amp;Incentive Picklist'!$E$37:$E$130,0)))</f>
        <v/>
      </c>
      <c r="H139" s="79"/>
      <c r="I139" s="70"/>
      <c r="J139" s="70"/>
      <c r="K139" s="70"/>
      <c r="L139" s="70"/>
      <c r="M139" s="66" t="str">
        <f>IF(E139="", "", VLOOKUP(E139,'Measure&amp;Incentive Picklist'!$D$37:$G$130,4,FALSE))</f>
        <v/>
      </c>
      <c r="N139" s="65" t="str">
        <f t="shared" si="52"/>
        <v/>
      </c>
      <c r="O139" s="65" t="str">
        <f>IF(N139="","",VLOOKUP(N139,'Lighting Picklist'!A$2:B$63,2,FALSE))</f>
        <v/>
      </c>
      <c r="P139" s="65" t="str">
        <f t="shared" si="53"/>
        <v/>
      </c>
      <c r="Q139" s="69" t="str">
        <f t="shared" si="54"/>
        <v/>
      </c>
      <c r="R139" s="69"/>
      <c r="S139" s="65" t="str">
        <f t="shared" si="55"/>
        <v/>
      </c>
      <c r="T139" s="70" t="str">
        <f t="shared" si="56"/>
        <v/>
      </c>
      <c r="U139" s="69" t="str">
        <f t="shared" si="51"/>
        <v/>
      </c>
      <c r="V139" s="69"/>
      <c r="W139" s="69"/>
      <c r="X139" s="71"/>
      <c r="Y139" s="71"/>
      <c r="Z139" s="124" t="str">
        <f t="shared" si="57"/>
        <v/>
      </c>
      <c r="AA139" s="386" t="str">
        <f>IF(F139="","",IF(VLOOKUP($F139,'Measure&amp;Incentive Picklist'!$E:$J,5,FALSE)="kWh saved","Contact ConEd",VLOOKUP($F139,'Measure&amp;Incentive Picklist'!$E:$J,5,FALSE)*I139))</f>
        <v/>
      </c>
      <c r="AB139" s="85" t="str">
        <f>IF(Date&gt;44742,"",IF(F139="","",IF(VLOOKUP($F139,'Measure&amp;Incentive Picklist'!$E:$P,12,FALSE)="kWh saved","Contact ConEd",VLOOKUP($F139,'Measure&amp;Incentive Picklist'!$E:$P,12,FALSE)*I139)))</f>
        <v/>
      </c>
      <c r="AC139" s="85" t="str">
        <f t="shared" si="58"/>
        <v/>
      </c>
      <c r="AD139" s="123"/>
      <c r="AE139" s="65">
        <f t="shared" si="59"/>
        <v>0</v>
      </c>
      <c r="AF139" s="65">
        <f t="shared" si="60"/>
        <v>0</v>
      </c>
      <c r="AG139" s="65">
        <f t="shared" si="61"/>
        <v>0</v>
      </c>
      <c r="AH139" s="65">
        <f t="shared" si="62"/>
        <v>0</v>
      </c>
      <c r="AI139" s="188" t="str">
        <f t="shared" si="63"/>
        <v/>
      </c>
      <c r="AJ139" s="188">
        <f t="shared" si="64"/>
        <v>0</v>
      </c>
    </row>
    <row r="140" spans="1:36" x14ac:dyDescent="0.25">
      <c r="A140" s="66">
        <f t="shared" si="65"/>
        <v>133</v>
      </c>
      <c r="B140" s="69"/>
      <c r="C140" s="79"/>
      <c r="D140" s="112" t="str">
        <f>_xlfn.IFNA(VLOOKUP(C140,Table1[],3,FALSE),"")</f>
        <v/>
      </c>
      <c r="E140" s="69"/>
      <c r="F140" s="112" t="str">
        <f t="shared" si="50"/>
        <v/>
      </c>
      <c r="G140" s="88" t="str">
        <f>IF(E140="","",INDEX('Measure&amp;Incentive Picklist'!$F$37:$F$130,MATCH('One for One Replacements'!$F140,'Measure&amp;Incentive Picklist'!$E$37:$E$130,0)))</f>
        <v/>
      </c>
      <c r="H140" s="79"/>
      <c r="I140" s="70"/>
      <c r="J140" s="70"/>
      <c r="K140" s="70"/>
      <c r="L140" s="70"/>
      <c r="M140" s="66" t="str">
        <f>IF(E140="", "", VLOOKUP(E140,'Measure&amp;Incentive Picklist'!$D$37:$G$130,4,FALSE))</f>
        <v/>
      </c>
      <c r="N140" s="65" t="str">
        <f t="shared" si="52"/>
        <v/>
      </c>
      <c r="O140" s="65" t="str">
        <f>IF(N140="","",VLOOKUP(N140,'Lighting Picklist'!A$2:B$63,2,FALSE))</f>
        <v/>
      </c>
      <c r="P140" s="65" t="str">
        <f t="shared" si="53"/>
        <v/>
      </c>
      <c r="Q140" s="69" t="str">
        <f t="shared" si="54"/>
        <v/>
      </c>
      <c r="R140" s="69"/>
      <c r="S140" s="65" t="str">
        <f t="shared" si="55"/>
        <v/>
      </c>
      <c r="T140" s="70" t="str">
        <f t="shared" si="56"/>
        <v/>
      </c>
      <c r="U140" s="69" t="str">
        <f t="shared" si="51"/>
        <v/>
      </c>
      <c r="V140" s="69"/>
      <c r="W140" s="69"/>
      <c r="X140" s="71"/>
      <c r="Y140" s="71"/>
      <c r="Z140" s="124" t="str">
        <f t="shared" si="57"/>
        <v/>
      </c>
      <c r="AA140" s="386" t="str">
        <f>IF(F140="","",IF(VLOOKUP($F140,'Measure&amp;Incentive Picklist'!$E:$J,5,FALSE)="kWh saved","Contact ConEd",VLOOKUP($F140,'Measure&amp;Incentive Picklist'!$E:$J,5,FALSE)*I140))</f>
        <v/>
      </c>
      <c r="AB140" s="85" t="str">
        <f>IF(Date&gt;44742,"",IF(F140="","",IF(VLOOKUP($F140,'Measure&amp;Incentive Picklist'!$E:$P,12,FALSE)="kWh saved","Contact ConEd",VLOOKUP($F140,'Measure&amp;Incentive Picklist'!$E:$P,12,FALSE)*I140)))</f>
        <v/>
      </c>
      <c r="AC140" s="85" t="str">
        <f t="shared" si="58"/>
        <v/>
      </c>
      <c r="AD140" s="123"/>
      <c r="AE140" s="65">
        <f t="shared" si="59"/>
        <v>0</v>
      </c>
      <c r="AF140" s="65">
        <f t="shared" si="60"/>
        <v>0</v>
      </c>
      <c r="AG140" s="65">
        <f t="shared" si="61"/>
        <v>0</v>
      </c>
      <c r="AH140" s="65">
        <f t="shared" si="62"/>
        <v>0</v>
      </c>
      <c r="AI140" s="188" t="str">
        <f t="shared" si="63"/>
        <v/>
      </c>
      <c r="AJ140" s="188">
        <f t="shared" si="64"/>
        <v>0</v>
      </c>
    </row>
    <row r="141" spans="1:36" x14ac:dyDescent="0.25">
      <c r="A141" s="66">
        <f t="shared" si="65"/>
        <v>134</v>
      </c>
      <c r="B141" s="69"/>
      <c r="C141" s="79"/>
      <c r="D141" s="112" t="str">
        <f>_xlfn.IFNA(VLOOKUP(C141,Table1[],3,FALSE),"")</f>
        <v/>
      </c>
      <c r="E141" s="69"/>
      <c r="F141" s="112" t="str">
        <f t="shared" si="50"/>
        <v/>
      </c>
      <c r="G141" s="88" t="str">
        <f>IF(E141="","",INDEX('Measure&amp;Incentive Picklist'!$F$37:$F$130,MATCH('One for One Replacements'!$F141,'Measure&amp;Incentive Picklist'!$E$37:$E$130,0)))</f>
        <v/>
      </c>
      <c r="H141" s="79"/>
      <c r="I141" s="70"/>
      <c r="J141" s="70"/>
      <c r="K141" s="70"/>
      <c r="L141" s="70"/>
      <c r="M141" s="66" t="str">
        <f>IF(E141="", "", VLOOKUP(E141,'Measure&amp;Incentive Picklist'!$D$37:$G$130,4,FALSE))</f>
        <v/>
      </c>
      <c r="N141" s="65" t="str">
        <f t="shared" si="52"/>
        <v/>
      </c>
      <c r="O141" s="65" t="str">
        <f>IF(N141="","",VLOOKUP(N141,'Lighting Picklist'!A$2:B$63,2,FALSE))</f>
        <v/>
      </c>
      <c r="P141" s="65" t="str">
        <f t="shared" si="53"/>
        <v/>
      </c>
      <c r="Q141" s="69" t="str">
        <f t="shared" si="54"/>
        <v/>
      </c>
      <c r="R141" s="69"/>
      <c r="S141" s="65" t="str">
        <f t="shared" si="55"/>
        <v/>
      </c>
      <c r="T141" s="70" t="str">
        <f t="shared" si="56"/>
        <v/>
      </c>
      <c r="U141" s="69" t="str">
        <f t="shared" si="51"/>
        <v/>
      </c>
      <c r="V141" s="69"/>
      <c r="W141" s="69"/>
      <c r="X141" s="71"/>
      <c r="Y141" s="71"/>
      <c r="Z141" s="124" t="str">
        <f t="shared" si="57"/>
        <v/>
      </c>
      <c r="AA141" s="386" t="str">
        <f>IF(F141="","",IF(VLOOKUP($F141,'Measure&amp;Incentive Picklist'!$E:$J,5,FALSE)="kWh saved","Contact ConEd",VLOOKUP($F141,'Measure&amp;Incentive Picklist'!$E:$J,5,FALSE)*I141))</f>
        <v/>
      </c>
      <c r="AB141" s="85" t="str">
        <f>IF(Date&gt;44742,"",IF(F141="","",IF(VLOOKUP($F141,'Measure&amp;Incentive Picklist'!$E:$P,12,FALSE)="kWh saved","Contact ConEd",VLOOKUP($F141,'Measure&amp;Incentive Picklist'!$E:$P,12,FALSE)*I141)))</f>
        <v/>
      </c>
      <c r="AC141" s="85" t="str">
        <f t="shared" si="58"/>
        <v/>
      </c>
      <c r="AD141" s="123"/>
      <c r="AE141" s="65">
        <f t="shared" si="59"/>
        <v>0</v>
      </c>
      <c r="AF141" s="65">
        <f t="shared" si="60"/>
        <v>0</v>
      </c>
      <c r="AG141" s="65">
        <f t="shared" si="61"/>
        <v>0</v>
      </c>
      <c r="AH141" s="65">
        <f t="shared" si="62"/>
        <v>0</v>
      </c>
      <c r="AI141" s="188" t="str">
        <f t="shared" si="63"/>
        <v/>
      </c>
      <c r="AJ141" s="188">
        <f t="shared" si="64"/>
        <v>0</v>
      </c>
    </row>
    <row r="142" spans="1:36" x14ac:dyDescent="0.25">
      <c r="A142" s="66">
        <f t="shared" si="65"/>
        <v>135</v>
      </c>
      <c r="B142" s="69"/>
      <c r="C142" s="79"/>
      <c r="D142" s="112" t="str">
        <f>_xlfn.IFNA(VLOOKUP(C142,Table1[],3,FALSE),"")</f>
        <v/>
      </c>
      <c r="E142" s="69"/>
      <c r="F142" s="112" t="str">
        <f t="shared" si="50"/>
        <v/>
      </c>
      <c r="G142" s="88" t="str">
        <f>IF(E142="","",INDEX('Measure&amp;Incentive Picklist'!$F$37:$F$130,MATCH('One for One Replacements'!$F142,'Measure&amp;Incentive Picklist'!$E$37:$E$130,0)))</f>
        <v/>
      </c>
      <c r="H142" s="79"/>
      <c r="I142" s="70"/>
      <c r="J142" s="70"/>
      <c r="K142" s="70"/>
      <c r="L142" s="70"/>
      <c r="M142" s="66" t="str">
        <f>IF(E142="", "", VLOOKUP(E142,'Measure&amp;Incentive Picklist'!$D$37:$G$130,4,FALSE))</f>
        <v/>
      </c>
      <c r="N142" s="65" t="str">
        <f t="shared" si="52"/>
        <v/>
      </c>
      <c r="O142" s="65" t="str">
        <f>IF(N142="","",VLOOKUP(N142,'Lighting Picklist'!A$2:B$63,2,FALSE))</f>
        <v/>
      </c>
      <c r="P142" s="65" t="str">
        <f t="shared" si="53"/>
        <v/>
      </c>
      <c r="Q142" s="69" t="str">
        <f t="shared" si="54"/>
        <v/>
      </c>
      <c r="R142" s="69"/>
      <c r="S142" s="65" t="str">
        <f t="shared" si="55"/>
        <v/>
      </c>
      <c r="T142" s="70" t="str">
        <f t="shared" si="56"/>
        <v/>
      </c>
      <c r="U142" s="69" t="str">
        <f t="shared" si="51"/>
        <v/>
      </c>
      <c r="V142" s="69"/>
      <c r="W142" s="69"/>
      <c r="X142" s="71"/>
      <c r="Y142" s="71"/>
      <c r="Z142" s="124" t="str">
        <f t="shared" si="57"/>
        <v/>
      </c>
      <c r="AA142" s="386" t="str">
        <f>IF(F142="","",IF(VLOOKUP($F142,'Measure&amp;Incentive Picklist'!$E:$J,5,FALSE)="kWh saved","Contact ConEd",VLOOKUP($F142,'Measure&amp;Incentive Picklist'!$E:$J,5,FALSE)*I142))</f>
        <v/>
      </c>
      <c r="AB142" s="85" t="str">
        <f>IF(Date&gt;44742,"",IF(F142="","",IF(VLOOKUP($F142,'Measure&amp;Incentive Picklist'!$E:$P,12,FALSE)="kWh saved","Contact ConEd",VLOOKUP($F142,'Measure&amp;Incentive Picklist'!$E:$P,12,FALSE)*I142)))</f>
        <v/>
      </c>
      <c r="AC142" s="85" t="str">
        <f t="shared" si="58"/>
        <v/>
      </c>
      <c r="AD142" s="123"/>
      <c r="AE142" s="65">
        <f t="shared" si="59"/>
        <v>0</v>
      </c>
      <c r="AF142" s="65">
        <f t="shared" si="60"/>
        <v>0</v>
      </c>
      <c r="AG142" s="65">
        <f t="shared" si="61"/>
        <v>0</v>
      </c>
      <c r="AH142" s="65">
        <f t="shared" si="62"/>
        <v>0</v>
      </c>
      <c r="AI142" s="188" t="str">
        <f t="shared" si="63"/>
        <v/>
      </c>
      <c r="AJ142" s="188">
        <f t="shared" si="64"/>
        <v>0</v>
      </c>
    </row>
    <row r="143" spans="1:36" x14ac:dyDescent="0.25">
      <c r="A143" s="66">
        <f t="shared" si="65"/>
        <v>136</v>
      </c>
      <c r="B143" s="69"/>
      <c r="C143" s="79"/>
      <c r="D143" s="112" t="str">
        <f>_xlfn.IFNA(VLOOKUP(C143,Table1[],3,FALSE),"")</f>
        <v/>
      </c>
      <c r="E143" s="69"/>
      <c r="F143" s="112" t="str">
        <f t="shared" si="50"/>
        <v/>
      </c>
      <c r="G143" s="88" t="str">
        <f>IF(E143="","",INDEX('Measure&amp;Incentive Picklist'!$F$37:$F$130,MATCH('One for One Replacements'!$F143,'Measure&amp;Incentive Picklist'!$E$37:$E$130,0)))</f>
        <v/>
      </c>
      <c r="H143" s="79"/>
      <c r="I143" s="70"/>
      <c r="J143" s="70"/>
      <c r="K143" s="70"/>
      <c r="L143" s="70"/>
      <c r="M143" s="66" t="str">
        <f>IF(E143="", "", VLOOKUP(E143,'Measure&amp;Incentive Picklist'!$D$37:$G$130,4,FALSE))</f>
        <v/>
      </c>
      <c r="N143" s="65" t="str">
        <f t="shared" si="52"/>
        <v/>
      </c>
      <c r="O143" s="65" t="str">
        <f>IF(N143="","",VLOOKUP(N143,'Lighting Picklist'!A$2:B$63,2,FALSE))</f>
        <v/>
      </c>
      <c r="P143" s="65" t="str">
        <f t="shared" si="53"/>
        <v/>
      </c>
      <c r="Q143" s="69" t="str">
        <f t="shared" si="54"/>
        <v/>
      </c>
      <c r="R143" s="69"/>
      <c r="S143" s="65" t="str">
        <f t="shared" si="55"/>
        <v/>
      </c>
      <c r="T143" s="70" t="str">
        <f t="shared" si="56"/>
        <v/>
      </c>
      <c r="U143" s="69" t="str">
        <f t="shared" si="51"/>
        <v/>
      </c>
      <c r="V143" s="69"/>
      <c r="W143" s="69"/>
      <c r="X143" s="71"/>
      <c r="Y143" s="71"/>
      <c r="Z143" s="124" t="str">
        <f t="shared" si="57"/>
        <v/>
      </c>
      <c r="AA143" s="386" t="str">
        <f>IF(F143="","",IF(VLOOKUP($F143,'Measure&amp;Incentive Picklist'!$E:$J,5,FALSE)="kWh saved","Contact ConEd",VLOOKUP($F143,'Measure&amp;Incentive Picklist'!$E:$J,5,FALSE)*I143))</f>
        <v/>
      </c>
      <c r="AB143" s="85" t="str">
        <f>IF(Date&gt;44742,"",IF(F143="","",IF(VLOOKUP($F143,'Measure&amp;Incentive Picklist'!$E:$P,12,FALSE)="kWh saved","Contact ConEd",VLOOKUP($F143,'Measure&amp;Incentive Picklist'!$E:$P,12,FALSE)*I143)))</f>
        <v/>
      </c>
      <c r="AC143" s="85" t="str">
        <f t="shared" si="58"/>
        <v/>
      </c>
      <c r="AD143" s="123"/>
      <c r="AE143" s="65">
        <f t="shared" si="59"/>
        <v>0</v>
      </c>
      <c r="AF143" s="65">
        <f t="shared" si="60"/>
        <v>0</v>
      </c>
      <c r="AG143" s="65">
        <f t="shared" si="61"/>
        <v>0</v>
      </c>
      <c r="AH143" s="65">
        <f t="shared" si="62"/>
        <v>0</v>
      </c>
      <c r="AI143" s="188" t="str">
        <f t="shared" si="63"/>
        <v/>
      </c>
      <c r="AJ143" s="188">
        <f t="shared" si="64"/>
        <v>0</v>
      </c>
    </row>
    <row r="144" spans="1:36" x14ac:dyDescent="0.25">
      <c r="A144" s="66">
        <f t="shared" si="65"/>
        <v>137</v>
      </c>
      <c r="B144" s="69"/>
      <c r="C144" s="79"/>
      <c r="D144" s="112" t="str">
        <f>_xlfn.IFNA(VLOOKUP(C144,Table1[],3,FALSE),"")</f>
        <v/>
      </c>
      <c r="E144" s="69"/>
      <c r="F144" s="112" t="str">
        <f t="shared" si="50"/>
        <v/>
      </c>
      <c r="G144" s="88" t="str">
        <f>IF(E144="","",INDEX('Measure&amp;Incentive Picklist'!$F$37:$F$130,MATCH('One for One Replacements'!$F144,'Measure&amp;Incentive Picklist'!$E$37:$E$130,0)))</f>
        <v/>
      </c>
      <c r="H144" s="79"/>
      <c r="I144" s="70"/>
      <c r="J144" s="70"/>
      <c r="K144" s="70"/>
      <c r="L144" s="70"/>
      <c r="M144" s="66" t="str">
        <f>IF(E144="", "", VLOOKUP(E144,'Measure&amp;Incentive Picklist'!$D$37:$G$130,4,FALSE))</f>
        <v/>
      </c>
      <c r="N144" s="65" t="str">
        <f t="shared" si="52"/>
        <v/>
      </c>
      <c r="O144" s="65" t="str">
        <f>IF(N144="","",VLOOKUP(N144,'Lighting Picklist'!A$2:B$63,2,FALSE))</f>
        <v/>
      </c>
      <c r="P144" s="65" t="str">
        <f t="shared" si="53"/>
        <v/>
      </c>
      <c r="Q144" s="69" t="str">
        <f t="shared" si="54"/>
        <v/>
      </c>
      <c r="R144" s="69"/>
      <c r="S144" s="65" t="str">
        <f t="shared" si="55"/>
        <v/>
      </c>
      <c r="T144" s="70" t="str">
        <f t="shared" si="56"/>
        <v/>
      </c>
      <c r="U144" s="69" t="str">
        <f t="shared" si="51"/>
        <v/>
      </c>
      <c r="V144" s="69"/>
      <c r="W144" s="69"/>
      <c r="X144" s="71"/>
      <c r="Y144" s="71"/>
      <c r="Z144" s="124" t="str">
        <f t="shared" si="57"/>
        <v/>
      </c>
      <c r="AA144" s="386" t="str">
        <f>IF(F144="","",IF(VLOOKUP($F144,'Measure&amp;Incentive Picklist'!$E:$J,5,FALSE)="kWh saved","Contact ConEd",VLOOKUP($F144,'Measure&amp;Incentive Picklist'!$E:$J,5,FALSE)*I144))</f>
        <v/>
      </c>
      <c r="AB144" s="85" t="str">
        <f>IF(Date&gt;44742,"",IF(F144="","",IF(VLOOKUP($F144,'Measure&amp;Incentive Picklist'!$E:$P,12,FALSE)="kWh saved","Contact ConEd",VLOOKUP($F144,'Measure&amp;Incentive Picklist'!$E:$P,12,FALSE)*I144)))</f>
        <v/>
      </c>
      <c r="AC144" s="85" t="str">
        <f t="shared" si="58"/>
        <v/>
      </c>
      <c r="AD144" s="123"/>
      <c r="AE144" s="65">
        <f t="shared" si="59"/>
        <v>0</v>
      </c>
      <c r="AF144" s="65">
        <f t="shared" si="60"/>
        <v>0</v>
      </c>
      <c r="AG144" s="65">
        <f t="shared" si="61"/>
        <v>0</v>
      </c>
      <c r="AH144" s="65">
        <f t="shared" si="62"/>
        <v>0</v>
      </c>
      <c r="AI144" s="188" t="str">
        <f t="shared" si="63"/>
        <v/>
      </c>
      <c r="AJ144" s="188">
        <f t="shared" si="64"/>
        <v>0</v>
      </c>
    </row>
    <row r="145" spans="1:36" x14ac:dyDescent="0.25">
      <c r="A145" s="66">
        <f t="shared" si="65"/>
        <v>138</v>
      </c>
      <c r="B145" s="69"/>
      <c r="C145" s="79"/>
      <c r="D145" s="112" t="str">
        <f>_xlfn.IFNA(VLOOKUP(C145,Table1[],3,FALSE),"")</f>
        <v/>
      </c>
      <c r="E145" s="69"/>
      <c r="F145" s="112" t="str">
        <f t="shared" si="50"/>
        <v/>
      </c>
      <c r="G145" s="88" t="str">
        <f>IF(E145="","",INDEX('Measure&amp;Incentive Picklist'!$F$37:$F$130,MATCH('One for One Replacements'!$F145,'Measure&amp;Incentive Picklist'!$E$37:$E$130,0)))</f>
        <v/>
      </c>
      <c r="H145" s="79"/>
      <c r="I145" s="70"/>
      <c r="J145" s="70"/>
      <c r="K145" s="70"/>
      <c r="L145" s="70"/>
      <c r="M145" s="66" t="str">
        <f>IF(E145="", "", VLOOKUP(E145,'Measure&amp;Incentive Picklist'!$D$37:$G$130,4,FALSE))</f>
        <v/>
      </c>
      <c r="N145" s="65" t="str">
        <f t="shared" si="52"/>
        <v/>
      </c>
      <c r="O145" s="65" t="str">
        <f>IF(N145="","",VLOOKUP(N145,'Lighting Picklist'!A$2:B$63,2,FALSE))</f>
        <v/>
      </c>
      <c r="P145" s="65" t="str">
        <f t="shared" si="53"/>
        <v/>
      </c>
      <c r="Q145" s="69" t="str">
        <f t="shared" si="54"/>
        <v/>
      </c>
      <c r="R145" s="69"/>
      <c r="S145" s="65" t="str">
        <f t="shared" si="55"/>
        <v/>
      </c>
      <c r="T145" s="70" t="str">
        <f t="shared" si="56"/>
        <v/>
      </c>
      <c r="U145" s="69" t="str">
        <f t="shared" si="51"/>
        <v/>
      </c>
      <c r="V145" s="69"/>
      <c r="W145" s="69"/>
      <c r="X145" s="71"/>
      <c r="Y145" s="71"/>
      <c r="Z145" s="124" t="str">
        <f t="shared" si="57"/>
        <v/>
      </c>
      <c r="AA145" s="386" t="str">
        <f>IF(F145="","",IF(VLOOKUP($F145,'Measure&amp;Incentive Picklist'!$E:$J,5,FALSE)="kWh saved","Contact ConEd",VLOOKUP($F145,'Measure&amp;Incentive Picklist'!$E:$J,5,FALSE)*I145))</f>
        <v/>
      </c>
      <c r="AB145" s="85" t="str">
        <f>IF(Date&gt;44742,"",IF(F145="","",IF(VLOOKUP($F145,'Measure&amp;Incentive Picklist'!$E:$P,12,FALSE)="kWh saved","Contact ConEd",VLOOKUP($F145,'Measure&amp;Incentive Picklist'!$E:$P,12,FALSE)*I145)))</f>
        <v/>
      </c>
      <c r="AC145" s="85" t="str">
        <f t="shared" si="58"/>
        <v/>
      </c>
      <c r="AD145" s="123"/>
      <c r="AE145" s="65">
        <f t="shared" si="59"/>
        <v>0</v>
      </c>
      <c r="AF145" s="65">
        <f t="shared" si="60"/>
        <v>0</v>
      </c>
      <c r="AG145" s="65">
        <f t="shared" si="61"/>
        <v>0</v>
      </c>
      <c r="AH145" s="65">
        <f t="shared" si="62"/>
        <v>0</v>
      </c>
      <c r="AI145" s="188" t="str">
        <f t="shared" si="63"/>
        <v/>
      </c>
      <c r="AJ145" s="188">
        <f t="shared" si="64"/>
        <v>0</v>
      </c>
    </row>
    <row r="146" spans="1:36" x14ac:dyDescent="0.25">
      <c r="A146" s="66">
        <f t="shared" si="65"/>
        <v>139</v>
      </c>
      <c r="B146" s="69"/>
      <c r="C146" s="79"/>
      <c r="D146" s="112" t="str">
        <f>_xlfn.IFNA(VLOOKUP(C146,Table1[],3,FALSE),"")</f>
        <v/>
      </c>
      <c r="E146" s="69"/>
      <c r="F146" s="112" t="str">
        <f t="shared" si="50"/>
        <v/>
      </c>
      <c r="G146" s="88" t="str">
        <f>IF(E146="","",INDEX('Measure&amp;Incentive Picklist'!$F$37:$F$130,MATCH('One for One Replacements'!$F146,'Measure&amp;Incentive Picklist'!$E$37:$E$130,0)))</f>
        <v/>
      </c>
      <c r="H146" s="79"/>
      <c r="I146" s="70"/>
      <c r="J146" s="70"/>
      <c r="K146" s="70"/>
      <c r="L146" s="70"/>
      <c r="M146" s="66" t="str">
        <f>IF(E146="", "", VLOOKUP(E146,'Measure&amp;Incentive Picklist'!$D$37:$G$130,4,FALSE))</f>
        <v/>
      </c>
      <c r="N146" s="65" t="str">
        <f t="shared" si="52"/>
        <v/>
      </c>
      <c r="O146" s="65" t="str">
        <f>IF(N146="","",VLOOKUP(N146,'Lighting Picklist'!A$2:B$63,2,FALSE))</f>
        <v/>
      </c>
      <c r="P146" s="65" t="str">
        <f t="shared" si="53"/>
        <v/>
      </c>
      <c r="Q146" s="69" t="str">
        <f t="shared" si="54"/>
        <v/>
      </c>
      <c r="R146" s="69"/>
      <c r="S146" s="65" t="str">
        <f t="shared" si="55"/>
        <v/>
      </c>
      <c r="T146" s="70" t="str">
        <f t="shared" si="56"/>
        <v/>
      </c>
      <c r="U146" s="69" t="str">
        <f t="shared" si="51"/>
        <v/>
      </c>
      <c r="V146" s="69"/>
      <c r="W146" s="69"/>
      <c r="X146" s="71"/>
      <c r="Y146" s="71"/>
      <c r="Z146" s="124" t="str">
        <f t="shared" si="57"/>
        <v/>
      </c>
      <c r="AA146" s="386" t="str">
        <f>IF(F146="","",IF(VLOOKUP($F146,'Measure&amp;Incentive Picklist'!$E:$J,5,FALSE)="kWh saved","Contact ConEd",VLOOKUP($F146,'Measure&amp;Incentive Picklist'!$E:$J,5,FALSE)*I146))</f>
        <v/>
      </c>
      <c r="AB146" s="85" t="str">
        <f>IF(Date&gt;44742,"",IF(F146="","",IF(VLOOKUP($F146,'Measure&amp;Incentive Picklist'!$E:$P,12,FALSE)="kWh saved","Contact ConEd",VLOOKUP($F146,'Measure&amp;Incentive Picklist'!$E:$P,12,FALSE)*I146)))</f>
        <v/>
      </c>
      <c r="AC146" s="85" t="str">
        <f t="shared" si="58"/>
        <v/>
      </c>
      <c r="AD146" s="123"/>
      <c r="AE146" s="65">
        <f t="shared" si="59"/>
        <v>0</v>
      </c>
      <c r="AF146" s="65">
        <f t="shared" si="60"/>
        <v>0</v>
      </c>
      <c r="AG146" s="65">
        <f t="shared" si="61"/>
        <v>0</v>
      </c>
      <c r="AH146" s="65">
        <f t="shared" si="62"/>
        <v>0</v>
      </c>
      <c r="AI146" s="188" t="str">
        <f t="shared" si="63"/>
        <v/>
      </c>
      <c r="AJ146" s="188">
        <f t="shared" si="64"/>
        <v>0</v>
      </c>
    </row>
    <row r="147" spans="1:36" x14ac:dyDescent="0.25">
      <c r="A147" s="66">
        <f t="shared" si="65"/>
        <v>140</v>
      </c>
      <c r="B147" s="69"/>
      <c r="C147" s="79"/>
      <c r="D147" s="112" t="str">
        <f>_xlfn.IFNA(VLOOKUP(C147,Table1[],3,FALSE),"")</f>
        <v/>
      </c>
      <c r="E147" s="69"/>
      <c r="F147" s="112" t="str">
        <f t="shared" si="50"/>
        <v/>
      </c>
      <c r="G147" s="88" t="str">
        <f>IF(E147="","",INDEX('Measure&amp;Incentive Picklist'!$F$37:$F$130,MATCH('One for One Replacements'!$F147,'Measure&amp;Incentive Picklist'!$E$37:$E$130,0)))</f>
        <v/>
      </c>
      <c r="H147" s="79"/>
      <c r="I147" s="70"/>
      <c r="J147" s="70"/>
      <c r="K147" s="70"/>
      <c r="L147" s="70"/>
      <c r="M147" s="66" t="str">
        <f>IF(E147="", "", VLOOKUP(E147,'Measure&amp;Incentive Picklist'!$D$37:$G$130,4,FALSE))</f>
        <v/>
      </c>
      <c r="N147" s="65" t="str">
        <f t="shared" si="52"/>
        <v/>
      </c>
      <c r="O147" s="65" t="str">
        <f>IF(N147="","",VLOOKUP(N147,'Lighting Picklist'!A$2:B$63,2,FALSE))</f>
        <v/>
      </c>
      <c r="P147" s="65" t="str">
        <f t="shared" si="53"/>
        <v/>
      </c>
      <c r="Q147" s="69" t="str">
        <f t="shared" si="54"/>
        <v/>
      </c>
      <c r="R147" s="69"/>
      <c r="S147" s="65" t="str">
        <f t="shared" si="55"/>
        <v/>
      </c>
      <c r="T147" s="70" t="str">
        <f t="shared" si="56"/>
        <v/>
      </c>
      <c r="U147" s="69" t="str">
        <f t="shared" si="51"/>
        <v/>
      </c>
      <c r="V147" s="69"/>
      <c r="W147" s="69"/>
      <c r="X147" s="71"/>
      <c r="Y147" s="71"/>
      <c r="Z147" s="124" t="str">
        <f t="shared" si="57"/>
        <v/>
      </c>
      <c r="AA147" s="386" t="str">
        <f>IF(F147="","",IF(VLOOKUP($F147,'Measure&amp;Incentive Picklist'!$E:$J,5,FALSE)="kWh saved","Contact ConEd",VLOOKUP($F147,'Measure&amp;Incentive Picklist'!$E:$J,5,FALSE)*I147))</f>
        <v/>
      </c>
      <c r="AB147" s="85" t="str">
        <f>IF(Date&gt;44742,"",IF(F147="","",IF(VLOOKUP($F147,'Measure&amp;Incentive Picklist'!$E:$P,12,FALSE)="kWh saved","Contact ConEd",VLOOKUP($F147,'Measure&amp;Incentive Picklist'!$E:$P,12,FALSE)*I147)))</f>
        <v/>
      </c>
      <c r="AC147" s="85" t="str">
        <f t="shared" si="58"/>
        <v/>
      </c>
      <c r="AD147" s="123"/>
      <c r="AE147" s="65">
        <f t="shared" si="59"/>
        <v>0</v>
      </c>
      <c r="AF147" s="65">
        <f t="shared" si="60"/>
        <v>0</v>
      </c>
      <c r="AG147" s="65">
        <f t="shared" si="61"/>
        <v>0</v>
      </c>
      <c r="AH147" s="65">
        <f t="shared" si="62"/>
        <v>0</v>
      </c>
      <c r="AI147" s="188" t="str">
        <f t="shared" si="63"/>
        <v/>
      </c>
      <c r="AJ147" s="188">
        <f t="shared" si="64"/>
        <v>0</v>
      </c>
    </row>
    <row r="148" spans="1:36" x14ac:dyDescent="0.25">
      <c r="A148" s="66">
        <f t="shared" si="65"/>
        <v>141</v>
      </c>
      <c r="B148" s="69"/>
      <c r="C148" s="79"/>
      <c r="D148" s="112" t="str">
        <f>_xlfn.IFNA(VLOOKUP(C148,Table1[],3,FALSE),"")</f>
        <v/>
      </c>
      <c r="E148" s="69"/>
      <c r="F148" s="112" t="str">
        <f t="shared" si="50"/>
        <v/>
      </c>
      <c r="G148" s="88" t="str">
        <f>IF(E148="","",INDEX('Measure&amp;Incentive Picklist'!$F$37:$F$130,MATCH('One for One Replacements'!$F148,'Measure&amp;Incentive Picklist'!$E$37:$E$130,0)))</f>
        <v/>
      </c>
      <c r="H148" s="79"/>
      <c r="I148" s="70"/>
      <c r="J148" s="70"/>
      <c r="K148" s="70"/>
      <c r="L148" s="70"/>
      <c r="M148" s="66" t="str">
        <f>IF(E148="", "", VLOOKUP(E148,'Measure&amp;Incentive Picklist'!$D$37:$G$130,4,FALSE))</f>
        <v/>
      </c>
      <c r="N148" s="65" t="str">
        <f t="shared" si="52"/>
        <v/>
      </c>
      <c r="O148" s="65" t="str">
        <f>IF(N148="","",VLOOKUP(N148,'Lighting Picklist'!A$2:B$63,2,FALSE))</f>
        <v/>
      </c>
      <c r="P148" s="65" t="str">
        <f t="shared" si="53"/>
        <v/>
      </c>
      <c r="Q148" s="69" t="str">
        <f t="shared" si="54"/>
        <v/>
      </c>
      <c r="R148" s="69"/>
      <c r="S148" s="65" t="str">
        <f t="shared" si="55"/>
        <v/>
      </c>
      <c r="T148" s="70" t="str">
        <f t="shared" si="56"/>
        <v/>
      </c>
      <c r="U148" s="69" t="str">
        <f t="shared" si="51"/>
        <v/>
      </c>
      <c r="V148" s="69"/>
      <c r="W148" s="69"/>
      <c r="X148" s="71"/>
      <c r="Y148" s="71"/>
      <c r="Z148" s="124" t="str">
        <f t="shared" si="57"/>
        <v/>
      </c>
      <c r="AA148" s="386" t="str">
        <f>IF(F148="","",IF(VLOOKUP($F148,'Measure&amp;Incentive Picklist'!$E:$J,5,FALSE)="kWh saved","Contact ConEd",VLOOKUP($F148,'Measure&amp;Incentive Picklist'!$E:$J,5,FALSE)*I148))</f>
        <v/>
      </c>
      <c r="AB148" s="85" t="str">
        <f>IF(Date&gt;44742,"",IF(F148="","",IF(VLOOKUP($F148,'Measure&amp;Incentive Picklist'!$E:$P,12,FALSE)="kWh saved","Contact ConEd",VLOOKUP($F148,'Measure&amp;Incentive Picklist'!$E:$P,12,FALSE)*I148)))</f>
        <v/>
      </c>
      <c r="AC148" s="85" t="str">
        <f t="shared" si="58"/>
        <v/>
      </c>
      <c r="AD148" s="123"/>
      <c r="AE148" s="65">
        <f t="shared" si="59"/>
        <v>0</v>
      </c>
      <c r="AF148" s="65">
        <f t="shared" si="60"/>
        <v>0</v>
      </c>
      <c r="AG148" s="65">
        <f t="shared" si="61"/>
        <v>0</v>
      </c>
      <c r="AH148" s="65">
        <f t="shared" si="62"/>
        <v>0</v>
      </c>
      <c r="AI148" s="188" t="str">
        <f t="shared" si="63"/>
        <v/>
      </c>
      <c r="AJ148" s="188">
        <f t="shared" si="64"/>
        <v>0</v>
      </c>
    </row>
    <row r="149" spans="1:36" x14ac:dyDescent="0.25">
      <c r="A149" s="66">
        <f t="shared" si="65"/>
        <v>142</v>
      </c>
      <c r="B149" s="69"/>
      <c r="C149" s="79"/>
      <c r="D149" s="112" t="str">
        <f>_xlfn.IFNA(VLOOKUP(C149,Table1[],3,FALSE),"")</f>
        <v/>
      </c>
      <c r="E149" s="69"/>
      <c r="F149" s="112" t="str">
        <f t="shared" si="50"/>
        <v/>
      </c>
      <c r="G149" s="88" t="str">
        <f>IF(E149="","",INDEX('Measure&amp;Incentive Picklist'!$F$37:$F$130,MATCH('One for One Replacements'!$F149,'Measure&amp;Incentive Picklist'!$E$37:$E$130,0)))</f>
        <v/>
      </c>
      <c r="H149" s="79"/>
      <c r="I149" s="70"/>
      <c r="J149" s="70"/>
      <c r="K149" s="70"/>
      <c r="L149" s="70"/>
      <c r="M149" s="66" t="str">
        <f>IF(E149="", "", VLOOKUP(E149,'Measure&amp;Incentive Picklist'!$D$37:$G$130,4,FALSE))</f>
        <v/>
      </c>
      <c r="N149" s="65" t="str">
        <f t="shared" si="52"/>
        <v/>
      </c>
      <c r="O149" s="65" t="str">
        <f>IF(N149="","",VLOOKUP(N149,'Lighting Picklist'!A$2:B$63,2,FALSE))</f>
        <v/>
      </c>
      <c r="P149" s="65" t="str">
        <f t="shared" si="53"/>
        <v/>
      </c>
      <c r="Q149" s="69" t="str">
        <f t="shared" si="54"/>
        <v/>
      </c>
      <c r="R149" s="69"/>
      <c r="S149" s="65" t="str">
        <f t="shared" si="55"/>
        <v/>
      </c>
      <c r="T149" s="70" t="str">
        <f t="shared" si="56"/>
        <v/>
      </c>
      <c r="U149" s="69" t="str">
        <f t="shared" si="51"/>
        <v/>
      </c>
      <c r="V149" s="69"/>
      <c r="W149" s="69"/>
      <c r="X149" s="71"/>
      <c r="Y149" s="71"/>
      <c r="Z149" s="124" t="str">
        <f t="shared" si="57"/>
        <v/>
      </c>
      <c r="AA149" s="386" t="str">
        <f>IF(F149="","",IF(VLOOKUP($F149,'Measure&amp;Incentive Picklist'!$E:$J,5,FALSE)="kWh saved","Contact ConEd",VLOOKUP($F149,'Measure&amp;Incentive Picklist'!$E:$J,5,FALSE)*I149))</f>
        <v/>
      </c>
      <c r="AB149" s="85" t="str">
        <f>IF(Date&gt;44742,"",IF(F149="","",IF(VLOOKUP($F149,'Measure&amp;Incentive Picklist'!$E:$P,12,FALSE)="kWh saved","Contact ConEd",VLOOKUP($F149,'Measure&amp;Incentive Picklist'!$E:$P,12,FALSE)*I149)))</f>
        <v/>
      </c>
      <c r="AC149" s="85" t="str">
        <f t="shared" si="58"/>
        <v/>
      </c>
      <c r="AD149" s="123"/>
      <c r="AE149" s="65">
        <f t="shared" si="59"/>
        <v>0</v>
      </c>
      <c r="AF149" s="65">
        <f t="shared" si="60"/>
        <v>0</v>
      </c>
      <c r="AG149" s="65">
        <f t="shared" si="61"/>
        <v>0</v>
      </c>
      <c r="AH149" s="65">
        <f t="shared" si="62"/>
        <v>0</v>
      </c>
      <c r="AI149" s="188" t="str">
        <f t="shared" si="63"/>
        <v/>
      </c>
      <c r="AJ149" s="188">
        <f t="shared" si="64"/>
        <v>0</v>
      </c>
    </row>
    <row r="150" spans="1:36" x14ac:dyDescent="0.25">
      <c r="A150" s="66">
        <f t="shared" si="65"/>
        <v>143</v>
      </c>
      <c r="B150" s="69"/>
      <c r="C150" s="79"/>
      <c r="D150" s="112" t="str">
        <f>_xlfn.IFNA(VLOOKUP(C150,Table1[],3,FALSE),"")</f>
        <v/>
      </c>
      <c r="E150" s="69"/>
      <c r="F150" s="112" t="str">
        <f t="shared" si="50"/>
        <v/>
      </c>
      <c r="G150" s="88" t="str">
        <f>IF(E150="","",INDEX('Measure&amp;Incentive Picklist'!$F$37:$F$130,MATCH('One for One Replacements'!$F150,'Measure&amp;Incentive Picklist'!$E$37:$E$130,0)))</f>
        <v/>
      </c>
      <c r="H150" s="79"/>
      <c r="I150" s="70"/>
      <c r="J150" s="70"/>
      <c r="K150" s="70"/>
      <c r="L150" s="70"/>
      <c r="M150" s="66" t="str">
        <f>IF(E150="", "", VLOOKUP(E150,'Measure&amp;Incentive Picklist'!$D$37:$G$130,4,FALSE))</f>
        <v/>
      </c>
      <c r="N150" s="65" t="str">
        <f t="shared" si="52"/>
        <v/>
      </c>
      <c r="O150" s="65" t="str">
        <f>IF(N150="","",VLOOKUP(N150,'Lighting Picklist'!A$2:B$63,2,FALSE))</f>
        <v/>
      </c>
      <c r="P150" s="65" t="str">
        <f t="shared" si="53"/>
        <v/>
      </c>
      <c r="Q150" s="69" t="str">
        <f t="shared" si="54"/>
        <v/>
      </c>
      <c r="R150" s="69"/>
      <c r="S150" s="65" t="str">
        <f t="shared" si="55"/>
        <v/>
      </c>
      <c r="T150" s="70" t="str">
        <f t="shared" si="56"/>
        <v/>
      </c>
      <c r="U150" s="69" t="str">
        <f t="shared" si="51"/>
        <v/>
      </c>
      <c r="V150" s="69"/>
      <c r="W150" s="69"/>
      <c r="X150" s="71"/>
      <c r="Y150" s="71"/>
      <c r="Z150" s="124" t="str">
        <f t="shared" si="57"/>
        <v/>
      </c>
      <c r="AA150" s="386" t="str">
        <f>IF(F150="","",IF(VLOOKUP($F150,'Measure&amp;Incentive Picklist'!$E:$J,5,FALSE)="kWh saved","Contact ConEd",VLOOKUP($F150,'Measure&amp;Incentive Picklist'!$E:$J,5,FALSE)*I150))</f>
        <v/>
      </c>
      <c r="AB150" s="85" t="str">
        <f>IF(Date&gt;44742,"",IF(F150="","",IF(VLOOKUP($F150,'Measure&amp;Incentive Picklist'!$E:$P,12,FALSE)="kWh saved","Contact ConEd",VLOOKUP($F150,'Measure&amp;Incentive Picklist'!$E:$P,12,FALSE)*I150)))</f>
        <v/>
      </c>
      <c r="AC150" s="85" t="str">
        <f t="shared" si="58"/>
        <v/>
      </c>
      <c r="AD150" s="123"/>
      <c r="AE150" s="65">
        <f t="shared" si="59"/>
        <v>0</v>
      </c>
      <c r="AF150" s="65">
        <f t="shared" si="60"/>
        <v>0</v>
      </c>
      <c r="AG150" s="65">
        <f t="shared" si="61"/>
        <v>0</v>
      </c>
      <c r="AH150" s="65">
        <f t="shared" si="62"/>
        <v>0</v>
      </c>
      <c r="AI150" s="188" t="str">
        <f t="shared" si="63"/>
        <v/>
      </c>
      <c r="AJ150" s="188">
        <f t="shared" si="64"/>
        <v>0</v>
      </c>
    </row>
    <row r="151" spans="1:36" x14ac:dyDescent="0.25">
      <c r="A151" s="66">
        <f t="shared" si="65"/>
        <v>144</v>
      </c>
      <c r="B151" s="69"/>
      <c r="C151" s="79"/>
      <c r="D151" s="112" t="str">
        <f>_xlfn.IFNA(VLOOKUP(C151,Table1[],3,FALSE),"")</f>
        <v/>
      </c>
      <c r="E151" s="69"/>
      <c r="F151" s="112" t="str">
        <f t="shared" si="50"/>
        <v/>
      </c>
      <c r="G151" s="88" t="str">
        <f>IF(E151="","",INDEX('Measure&amp;Incentive Picklist'!$F$37:$F$130,MATCH('One for One Replacements'!$F151,'Measure&amp;Incentive Picklist'!$E$37:$E$130,0)))</f>
        <v/>
      </c>
      <c r="H151" s="79"/>
      <c r="I151" s="70"/>
      <c r="J151" s="70"/>
      <c r="K151" s="70"/>
      <c r="L151" s="70"/>
      <c r="M151" s="66" t="str">
        <f>IF(E151="", "", VLOOKUP(E151,'Measure&amp;Incentive Picklist'!$D$37:$G$130,4,FALSE))</f>
        <v/>
      </c>
      <c r="N151" s="65" t="str">
        <f t="shared" si="52"/>
        <v/>
      </c>
      <c r="O151" s="65" t="str">
        <f>IF(N151="","",VLOOKUP(N151,'Lighting Picklist'!A$2:B$63,2,FALSE))</f>
        <v/>
      </c>
      <c r="P151" s="65" t="str">
        <f t="shared" si="53"/>
        <v/>
      </c>
      <c r="Q151" s="69" t="str">
        <f t="shared" si="54"/>
        <v/>
      </c>
      <c r="R151" s="69"/>
      <c r="S151" s="65" t="str">
        <f t="shared" si="55"/>
        <v/>
      </c>
      <c r="T151" s="70" t="str">
        <f t="shared" si="56"/>
        <v/>
      </c>
      <c r="U151" s="69" t="str">
        <f t="shared" si="51"/>
        <v/>
      </c>
      <c r="V151" s="69"/>
      <c r="W151" s="69"/>
      <c r="X151" s="71"/>
      <c r="Y151" s="71"/>
      <c r="Z151" s="124" t="str">
        <f t="shared" si="57"/>
        <v/>
      </c>
      <c r="AA151" s="386" t="str">
        <f>IF(F151="","",IF(VLOOKUP($F151,'Measure&amp;Incentive Picklist'!$E:$J,5,FALSE)="kWh saved","Contact ConEd",VLOOKUP($F151,'Measure&amp;Incentive Picklist'!$E:$J,5,FALSE)*I151))</f>
        <v/>
      </c>
      <c r="AB151" s="85" t="str">
        <f>IF(Date&gt;44742,"",IF(F151="","",IF(VLOOKUP($F151,'Measure&amp;Incentive Picklist'!$E:$P,12,FALSE)="kWh saved","Contact ConEd",VLOOKUP($F151,'Measure&amp;Incentive Picklist'!$E:$P,12,FALSE)*I151)))</f>
        <v/>
      </c>
      <c r="AC151" s="85" t="str">
        <f t="shared" si="58"/>
        <v/>
      </c>
      <c r="AD151" s="123"/>
      <c r="AE151" s="65">
        <f t="shared" si="59"/>
        <v>0</v>
      </c>
      <c r="AF151" s="65">
        <f t="shared" si="60"/>
        <v>0</v>
      </c>
      <c r="AG151" s="65">
        <f t="shared" si="61"/>
        <v>0</v>
      </c>
      <c r="AH151" s="65">
        <f t="shared" si="62"/>
        <v>0</v>
      </c>
      <c r="AI151" s="188" t="str">
        <f t="shared" si="63"/>
        <v/>
      </c>
      <c r="AJ151" s="188">
        <f t="shared" si="64"/>
        <v>0</v>
      </c>
    </row>
    <row r="152" spans="1:36" x14ac:dyDescent="0.25">
      <c r="A152" s="66">
        <f t="shared" si="65"/>
        <v>145</v>
      </c>
      <c r="B152" s="69"/>
      <c r="C152" s="79"/>
      <c r="D152" s="112" t="str">
        <f>_xlfn.IFNA(VLOOKUP(C152,Table1[],3,FALSE),"")</f>
        <v/>
      </c>
      <c r="E152" s="69"/>
      <c r="F152" s="112" t="str">
        <f t="shared" si="50"/>
        <v/>
      </c>
      <c r="G152" s="88" t="str">
        <f>IF(E152="","",INDEX('Measure&amp;Incentive Picklist'!$F$37:$F$130,MATCH('One for One Replacements'!$F152,'Measure&amp;Incentive Picklist'!$E$37:$E$130,0)))</f>
        <v/>
      </c>
      <c r="H152" s="79"/>
      <c r="I152" s="70"/>
      <c r="J152" s="70"/>
      <c r="K152" s="70"/>
      <c r="L152" s="70"/>
      <c r="M152" s="66" t="str">
        <f>IF(E152="", "", VLOOKUP(E152,'Measure&amp;Incentive Picklist'!$D$37:$G$130,4,FALSE))</f>
        <v/>
      </c>
      <c r="N152" s="65" t="str">
        <f t="shared" si="52"/>
        <v/>
      </c>
      <c r="O152" s="65" t="str">
        <f>IF(N152="","",VLOOKUP(N152,'Lighting Picklist'!A$2:B$63,2,FALSE))</f>
        <v/>
      </c>
      <c r="P152" s="65" t="str">
        <f t="shared" si="53"/>
        <v/>
      </c>
      <c r="Q152" s="69" t="str">
        <f t="shared" si="54"/>
        <v/>
      </c>
      <c r="R152" s="69"/>
      <c r="S152" s="65" t="str">
        <f t="shared" si="55"/>
        <v/>
      </c>
      <c r="T152" s="70" t="str">
        <f t="shared" si="56"/>
        <v/>
      </c>
      <c r="U152" s="69" t="str">
        <f t="shared" si="51"/>
        <v/>
      </c>
      <c r="V152" s="69"/>
      <c r="W152" s="69"/>
      <c r="X152" s="71"/>
      <c r="Y152" s="71"/>
      <c r="Z152" s="124" t="str">
        <f t="shared" si="57"/>
        <v/>
      </c>
      <c r="AA152" s="386" t="str">
        <f>IF(F152="","",IF(VLOOKUP($F152,'Measure&amp;Incentive Picklist'!$E:$J,5,FALSE)="kWh saved","Contact ConEd",VLOOKUP($F152,'Measure&amp;Incentive Picklist'!$E:$J,5,FALSE)*I152))</f>
        <v/>
      </c>
      <c r="AB152" s="85" t="str">
        <f>IF(Date&gt;44742,"",IF(F152="","",IF(VLOOKUP($F152,'Measure&amp;Incentive Picklist'!$E:$P,12,FALSE)="kWh saved","Contact ConEd",VLOOKUP($F152,'Measure&amp;Incentive Picklist'!$E:$P,12,FALSE)*I152)))</f>
        <v/>
      </c>
      <c r="AC152" s="85" t="str">
        <f t="shared" si="58"/>
        <v/>
      </c>
      <c r="AD152" s="123"/>
      <c r="AE152" s="65">
        <f t="shared" si="59"/>
        <v>0</v>
      </c>
      <c r="AF152" s="65">
        <f t="shared" si="60"/>
        <v>0</v>
      </c>
      <c r="AG152" s="65">
        <f t="shared" si="61"/>
        <v>0</v>
      </c>
      <c r="AH152" s="65">
        <f t="shared" si="62"/>
        <v>0</v>
      </c>
      <c r="AI152" s="188" t="str">
        <f t="shared" si="63"/>
        <v/>
      </c>
      <c r="AJ152" s="188">
        <f t="shared" si="64"/>
        <v>0</v>
      </c>
    </row>
    <row r="153" spans="1:36" x14ac:dyDescent="0.25">
      <c r="A153" s="66">
        <f t="shared" si="65"/>
        <v>146</v>
      </c>
      <c r="B153" s="69"/>
      <c r="C153" s="79"/>
      <c r="D153" s="112" t="str">
        <f>_xlfn.IFNA(VLOOKUP(C153,Table1[],3,FALSE),"")</f>
        <v/>
      </c>
      <c r="E153" s="69"/>
      <c r="F153" s="112" t="str">
        <f t="shared" si="50"/>
        <v/>
      </c>
      <c r="G153" s="88" t="str">
        <f>IF(E153="","",INDEX('Measure&amp;Incentive Picklist'!$F$37:$F$130,MATCH('One for One Replacements'!$F153,'Measure&amp;Incentive Picklist'!$E$37:$E$130,0)))</f>
        <v/>
      </c>
      <c r="H153" s="79"/>
      <c r="I153" s="70"/>
      <c r="J153" s="70"/>
      <c r="K153" s="70"/>
      <c r="L153" s="70"/>
      <c r="M153" s="66" t="str">
        <f>IF(E153="", "", VLOOKUP(E153,'Measure&amp;Incentive Picklist'!$D$37:$G$130,4,FALSE))</f>
        <v/>
      </c>
      <c r="N153" s="65" t="str">
        <f t="shared" si="52"/>
        <v/>
      </c>
      <c r="O153" s="65" t="str">
        <f>IF(N153="","",VLOOKUP(N153,'Lighting Picklist'!A$2:B$63,2,FALSE))</f>
        <v/>
      </c>
      <c r="P153" s="65" t="str">
        <f t="shared" si="53"/>
        <v/>
      </c>
      <c r="Q153" s="69" t="str">
        <f t="shared" si="54"/>
        <v/>
      </c>
      <c r="R153" s="69"/>
      <c r="S153" s="65" t="str">
        <f t="shared" si="55"/>
        <v/>
      </c>
      <c r="T153" s="70" t="str">
        <f t="shared" si="56"/>
        <v/>
      </c>
      <c r="U153" s="69" t="str">
        <f t="shared" si="51"/>
        <v/>
      </c>
      <c r="V153" s="69"/>
      <c r="W153" s="69"/>
      <c r="X153" s="71"/>
      <c r="Y153" s="71"/>
      <c r="Z153" s="124" t="str">
        <f t="shared" si="57"/>
        <v/>
      </c>
      <c r="AA153" s="386" t="str">
        <f>IF(F153="","",IF(VLOOKUP($F153,'Measure&amp;Incentive Picklist'!$E:$J,5,FALSE)="kWh saved","Contact ConEd",VLOOKUP($F153,'Measure&amp;Incentive Picklist'!$E:$J,5,FALSE)*I153))</f>
        <v/>
      </c>
      <c r="AB153" s="85" t="str">
        <f>IF(Date&gt;44742,"",IF(F153="","",IF(VLOOKUP($F153,'Measure&amp;Incentive Picklist'!$E:$P,12,FALSE)="kWh saved","Contact ConEd",VLOOKUP($F153,'Measure&amp;Incentive Picklist'!$E:$P,12,FALSE)*I153)))</f>
        <v/>
      </c>
      <c r="AC153" s="85" t="str">
        <f t="shared" si="58"/>
        <v/>
      </c>
      <c r="AD153" s="123"/>
      <c r="AE153" s="65">
        <f t="shared" si="59"/>
        <v>0</v>
      </c>
      <c r="AF153" s="65">
        <f t="shared" si="60"/>
        <v>0</v>
      </c>
      <c r="AG153" s="65">
        <f t="shared" si="61"/>
        <v>0</v>
      </c>
      <c r="AH153" s="65">
        <f t="shared" si="62"/>
        <v>0</v>
      </c>
      <c r="AI153" s="188" t="str">
        <f t="shared" si="63"/>
        <v/>
      </c>
      <c r="AJ153" s="188">
        <f t="shared" si="64"/>
        <v>0</v>
      </c>
    </row>
    <row r="154" spans="1:36" x14ac:dyDescent="0.25">
      <c r="A154" s="66">
        <f t="shared" si="65"/>
        <v>147</v>
      </c>
      <c r="B154" s="69"/>
      <c r="C154" s="79"/>
      <c r="D154" s="112" t="str">
        <f>_xlfn.IFNA(VLOOKUP(C154,Table1[],3,FALSE),"")</f>
        <v/>
      </c>
      <c r="E154" s="69"/>
      <c r="F154" s="112" t="str">
        <f t="shared" si="50"/>
        <v/>
      </c>
      <c r="G154" s="88" t="str">
        <f>IF(E154="","",INDEX('Measure&amp;Incentive Picklist'!$F$37:$F$130,MATCH('One for One Replacements'!$F154,'Measure&amp;Incentive Picklist'!$E$37:$E$130,0)))</f>
        <v/>
      </c>
      <c r="H154" s="79"/>
      <c r="I154" s="70"/>
      <c r="J154" s="70"/>
      <c r="K154" s="70"/>
      <c r="L154" s="70"/>
      <c r="M154" s="66" t="str">
        <f>IF(E154="", "", VLOOKUP(E154,'Measure&amp;Incentive Picklist'!$D$37:$G$130,4,FALSE))</f>
        <v/>
      </c>
      <c r="N154" s="65" t="str">
        <f t="shared" si="52"/>
        <v/>
      </c>
      <c r="O154" s="65" t="str">
        <f>IF(N154="","",VLOOKUP(N154,'Lighting Picklist'!A$2:B$63,2,FALSE))</f>
        <v/>
      </c>
      <c r="P154" s="65" t="str">
        <f t="shared" si="53"/>
        <v/>
      </c>
      <c r="Q154" s="69" t="str">
        <f t="shared" si="54"/>
        <v/>
      </c>
      <c r="R154" s="69"/>
      <c r="S154" s="65" t="str">
        <f t="shared" si="55"/>
        <v/>
      </c>
      <c r="T154" s="70" t="str">
        <f t="shared" si="56"/>
        <v/>
      </c>
      <c r="U154" s="69" t="str">
        <f t="shared" si="51"/>
        <v/>
      </c>
      <c r="V154" s="69"/>
      <c r="W154" s="69"/>
      <c r="X154" s="71"/>
      <c r="Y154" s="71"/>
      <c r="Z154" s="124" t="str">
        <f t="shared" si="57"/>
        <v/>
      </c>
      <c r="AA154" s="386" t="str">
        <f>IF(F154="","",IF(VLOOKUP($F154,'Measure&amp;Incentive Picklist'!$E:$J,5,FALSE)="kWh saved","Contact ConEd",VLOOKUP($F154,'Measure&amp;Incentive Picklist'!$E:$J,5,FALSE)*I154))</f>
        <v/>
      </c>
      <c r="AB154" s="85" t="str">
        <f>IF(Date&gt;44742,"",IF(F154="","",IF(VLOOKUP($F154,'Measure&amp;Incentive Picklist'!$E:$P,12,FALSE)="kWh saved","Contact ConEd",VLOOKUP($F154,'Measure&amp;Incentive Picklist'!$E:$P,12,FALSE)*I154)))</f>
        <v/>
      </c>
      <c r="AC154" s="85" t="str">
        <f t="shared" si="58"/>
        <v/>
      </c>
      <c r="AD154" s="123"/>
      <c r="AE154" s="65">
        <f t="shared" si="59"/>
        <v>0</v>
      </c>
      <c r="AF154" s="65">
        <f t="shared" si="60"/>
        <v>0</v>
      </c>
      <c r="AG154" s="65">
        <f t="shared" si="61"/>
        <v>0</v>
      </c>
      <c r="AH154" s="65">
        <f t="shared" si="62"/>
        <v>0</v>
      </c>
      <c r="AI154" s="188" t="str">
        <f t="shared" si="63"/>
        <v/>
      </c>
      <c r="AJ154" s="188">
        <f t="shared" si="64"/>
        <v>0</v>
      </c>
    </row>
    <row r="155" spans="1:36" x14ac:dyDescent="0.25">
      <c r="A155" s="66">
        <f t="shared" si="65"/>
        <v>148</v>
      </c>
      <c r="B155" s="69"/>
      <c r="C155" s="79"/>
      <c r="D155" s="112" t="str">
        <f>_xlfn.IFNA(VLOOKUP(C155,Table1[],3,FALSE),"")</f>
        <v/>
      </c>
      <c r="E155" s="69"/>
      <c r="F155" s="112" t="str">
        <f t="shared" si="50"/>
        <v/>
      </c>
      <c r="G155" s="88" t="str">
        <f>IF(E155="","",INDEX('Measure&amp;Incentive Picklist'!$F$37:$F$130,MATCH('One for One Replacements'!$F155,'Measure&amp;Incentive Picklist'!$E$37:$E$130,0)))</f>
        <v/>
      </c>
      <c r="H155" s="79"/>
      <c r="I155" s="70"/>
      <c r="J155" s="70"/>
      <c r="K155" s="70"/>
      <c r="L155" s="70"/>
      <c r="M155" s="66" t="str">
        <f>IF(E155="", "", VLOOKUP(E155,'Measure&amp;Incentive Picklist'!$D$37:$G$130,4,FALSE))</f>
        <v/>
      </c>
      <c r="N155" s="65" t="str">
        <f t="shared" si="52"/>
        <v/>
      </c>
      <c r="O155" s="65" t="str">
        <f>IF(N155="","",VLOOKUP(N155,'Lighting Picklist'!A$2:B$63,2,FALSE))</f>
        <v/>
      </c>
      <c r="P155" s="65" t="str">
        <f t="shared" si="53"/>
        <v/>
      </c>
      <c r="Q155" s="69" t="str">
        <f t="shared" si="54"/>
        <v/>
      </c>
      <c r="R155" s="69"/>
      <c r="S155" s="65" t="str">
        <f t="shared" si="55"/>
        <v/>
      </c>
      <c r="T155" s="70" t="str">
        <f t="shared" si="56"/>
        <v/>
      </c>
      <c r="U155" s="69" t="str">
        <f t="shared" si="51"/>
        <v/>
      </c>
      <c r="V155" s="69"/>
      <c r="W155" s="69"/>
      <c r="X155" s="71"/>
      <c r="Y155" s="71"/>
      <c r="Z155" s="124" t="str">
        <f t="shared" si="57"/>
        <v/>
      </c>
      <c r="AA155" s="386" t="str">
        <f>IF(F155="","",IF(VLOOKUP($F155,'Measure&amp;Incentive Picklist'!$E:$J,5,FALSE)="kWh saved","Contact ConEd",VLOOKUP($F155,'Measure&amp;Incentive Picklist'!$E:$J,5,FALSE)*I155))</f>
        <v/>
      </c>
      <c r="AB155" s="85" t="str">
        <f>IF(Date&gt;44742,"",IF(F155="","",IF(VLOOKUP($F155,'Measure&amp;Incentive Picklist'!$E:$P,12,FALSE)="kWh saved","Contact ConEd",VLOOKUP($F155,'Measure&amp;Incentive Picklist'!$E:$P,12,FALSE)*I155)))</f>
        <v/>
      </c>
      <c r="AC155" s="85" t="str">
        <f t="shared" si="58"/>
        <v/>
      </c>
      <c r="AD155" s="123"/>
      <c r="AE155" s="65">
        <f t="shared" si="59"/>
        <v>0</v>
      </c>
      <c r="AF155" s="65">
        <f t="shared" si="60"/>
        <v>0</v>
      </c>
      <c r="AG155" s="65">
        <f t="shared" si="61"/>
        <v>0</v>
      </c>
      <c r="AH155" s="65">
        <f t="shared" si="62"/>
        <v>0</v>
      </c>
      <c r="AI155" s="188" t="str">
        <f t="shared" si="63"/>
        <v/>
      </c>
      <c r="AJ155" s="188">
        <f t="shared" si="64"/>
        <v>0</v>
      </c>
    </row>
    <row r="156" spans="1:36" x14ac:dyDescent="0.25">
      <c r="A156" s="66">
        <f t="shared" si="65"/>
        <v>149</v>
      </c>
      <c r="B156" s="69"/>
      <c r="C156" s="79"/>
      <c r="D156" s="112" t="str">
        <f>_xlfn.IFNA(VLOOKUP(C156,Table1[],3,FALSE),"")</f>
        <v/>
      </c>
      <c r="E156" s="69"/>
      <c r="F156" s="112" t="str">
        <f t="shared" si="50"/>
        <v/>
      </c>
      <c r="G156" s="88" t="str">
        <f>IF(E156="","",INDEX('Measure&amp;Incentive Picklist'!$F$37:$F$130,MATCH('One for One Replacements'!$F156,'Measure&amp;Incentive Picklist'!$E$37:$E$130,0)))</f>
        <v/>
      </c>
      <c r="H156" s="79"/>
      <c r="I156" s="70"/>
      <c r="J156" s="70"/>
      <c r="K156" s="70"/>
      <c r="L156" s="70"/>
      <c r="M156" s="66" t="str">
        <f>IF(E156="", "", VLOOKUP(E156,'Measure&amp;Incentive Picklist'!$D$37:$G$130,4,FALSE))</f>
        <v/>
      </c>
      <c r="N156" s="65" t="str">
        <f t="shared" si="52"/>
        <v/>
      </c>
      <c r="O156" s="65" t="str">
        <f>IF(N156="","",VLOOKUP(N156,'Lighting Picklist'!A$2:B$63,2,FALSE))</f>
        <v/>
      </c>
      <c r="P156" s="65" t="str">
        <f t="shared" si="53"/>
        <v/>
      </c>
      <c r="Q156" s="69" t="str">
        <f t="shared" si="54"/>
        <v/>
      </c>
      <c r="R156" s="69"/>
      <c r="S156" s="65" t="str">
        <f t="shared" si="55"/>
        <v/>
      </c>
      <c r="T156" s="70" t="str">
        <f t="shared" si="56"/>
        <v/>
      </c>
      <c r="U156" s="69" t="str">
        <f t="shared" si="51"/>
        <v/>
      </c>
      <c r="V156" s="69"/>
      <c r="W156" s="69"/>
      <c r="X156" s="71"/>
      <c r="Y156" s="71"/>
      <c r="Z156" s="124" t="str">
        <f t="shared" si="57"/>
        <v/>
      </c>
      <c r="AA156" s="386" t="str">
        <f>IF(F156="","",IF(VLOOKUP($F156,'Measure&amp;Incentive Picklist'!$E:$J,5,FALSE)="kWh saved","Contact ConEd",VLOOKUP($F156,'Measure&amp;Incentive Picklist'!$E:$J,5,FALSE)*I156))</f>
        <v/>
      </c>
      <c r="AB156" s="85" t="str">
        <f>IF(Date&gt;44742,"",IF(F156="","",IF(VLOOKUP($F156,'Measure&amp;Incentive Picklist'!$E:$P,12,FALSE)="kWh saved","Contact ConEd",VLOOKUP($F156,'Measure&amp;Incentive Picklist'!$E:$P,12,FALSE)*I156)))</f>
        <v/>
      </c>
      <c r="AC156" s="85" t="str">
        <f t="shared" si="58"/>
        <v/>
      </c>
      <c r="AD156" s="123"/>
      <c r="AE156" s="65">
        <f t="shared" si="59"/>
        <v>0</v>
      </c>
      <c r="AF156" s="65">
        <f t="shared" si="60"/>
        <v>0</v>
      </c>
      <c r="AG156" s="65">
        <f t="shared" si="61"/>
        <v>0</v>
      </c>
      <c r="AH156" s="65">
        <f t="shared" si="62"/>
        <v>0</v>
      </c>
      <c r="AI156" s="188" t="str">
        <f t="shared" si="63"/>
        <v/>
      </c>
      <c r="AJ156" s="188">
        <f t="shared" si="64"/>
        <v>0</v>
      </c>
    </row>
    <row r="157" spans="1:36" x14ac:dyDescent="0.25">
      <c r="A157" s="66">
        <f t="shared" si="65"/>
        <v>150</v>
      </c>
      <c r="B157" s="69"/>
      <c r="C157" s="79"/>
      <c r="D157" s="112" t="str">
        <f>_xlfn.IFNA(VLOOKUP(C157,Table1[],3,FALSE),"")</f>
        <v/>
      </c>
      <c r="E157" s="69"/>
      <c r="F157" s="112" t="str">
        <f t="shared" si="50"/>
        <v/>
      </c>
      <c r="G157" s="88" t="str">
        <f>IF(E157="","",INDEX('Measure&amp;Incentive Picklist'!$F$37:$F$130,MATCH('One for One Replacements'!$F157,'Measure&amp;Incentive Picklist'!$E$37:$E$130,0)))</f>
        <v/>
      </c>
      <c r="H157" s="79"/>
      <c r="I157" s="70"/>
      <c r="J157" s="70"/>
      <c r="K157" s="70"/>
      <c r="L157" s="70"/>
      <c r="M157" s="66" t="str">
        <f>IF(E157="", "", VLOOKUP(E157,'Measure&amp;Incentive Picklist'!$D$37:$G$130,4,FALSE))</f>
        <v/>
      </c>
      <c r="N157" s="65" t="str">
        <f t="shared" si="52"/>
        <v/>
      </c>
      <c r="O157" s="65" t="str">
        <f>IF(N157="","",VLOOKUP(N157,'Lighting Picklist'!A$2:B$63,2,FALSE))</f>
        <v/>
      </c>
      <c r="P157" s="65" t="str">
        <f t="shared" si="53"/>
        <v/>
      </c>
      <c r="Q157" s="69" t="str">
        <f t="shared" si="54"/>
        <v/>
      </c>
      <c r="R157" s="69"/>
      <c r="S157" s="65" t="str">
        <f t="shared" si="55"/>
        <v/>
      </c>
      <c r="T157" s="70" t="str">
        <f t="shared" si="56"/>
        <v/>
      </c>
      <c r="U157" s="69" t="str">
        <f t="shared" si="51"/>
        <v/>
      </c>
      <c r="V157" s="69"/>
      <c r="W157" s="69"/>
      <c r="X157" s="71"/>
      <c r="Y157" s="71"/>
      <c r="Z157" s="124" t="str">
        <f t="shared" si="57"/>
        <v/>
      </c>
      <c r="AA157" s="386" t="str">
        <f>IF(F157="","",IF(VLOOKUP($F157,'Measure&amp;Incentive Picklist'!$E:$J,5,FALSE)="kWh saved","Contact ConEd",VLOOKUP($F157,'Measure&amp;Incentive Picklist'!$E:$J,5,FALSE)*I157))</f>
        <v/>
      </c>
      <c r="AB157" s="85" t="str">
        <f>IF(Date&gt;44742,"",IF(F157="","",IF(VLOOKUP($F157,'Measure&amp;Incentive Picklist'!$E:$P,12,FALSE)="kWh saved","Contact ConEd",VLOOKUP($F157,'Measure&amp;Incentive Picklist'!$E:$P,12,FALSE)*I157)))</f>
        <v/>
      </c>
      <c r="AC157" s="85" t="str">
        <f t="shared" si="58"/>
        <v/>
      </c>
      <c r="AD157" s="123"/>
      <c r="AE157" s="65">
        <f t="shared" si="59"/>
        <v>0</v>
      </c>
      <c r="AF157" s="65">
        <f t="shared" si="60"/>
        <v>0</v>
      </c>
      <c r="AG157" s="65">
        <f t="shared" si="61"/>
        <v>0</v>
      </c>
      <c r="AH157" s="65">
        <f t="shared" si="62"/>
        <v>0</v>
      </c>
      <c r="AI157" s="188" t="str">
        <f t="shared" si="63"/>
        <v/>
      </c>
      <c r="AJ157" s="188">
        <f t="shared" si="64"/>
        <v>0</v>
      </c>
    </row>
    <row r="158" spans="1:36" x14ac:dyDescent="0.25">
      <c r="A158" s="66">
        <f t="shared" si="65"/>
        <v>151</v>
      </c>
      <c r="B158" s="69"/>
      <c r="C158" s="79"/>
      <c r="D158" s="112" t="str">
        <f>_xlfn.IFNA(VLOOKUP(C158,Table1[],3,FALSE),"")</f>
        <v/>
      </c>
      <c r="E158" s="69"/>
      <c r="F158" s="112" t="str">
        <f t="shared" si="50"/>
        <v/>
      </c>
      <c r="G158" s="88" t="str">
        <f>IF(E158="","",INDEX('Measure&amp;Incentive Picklist'!$F$37:$F$130,MATCH('One for One Replacements'!$F158,'Measure&amp;Incentive Picklist'!$E$37:$E$130,0)))</f>
        <v/>
      </c>
      <c r="H158" s="79"/>
      <c r="I158" s="70"/>
      <c r="J158" s="70"/>
      <c r="K158" s="70"/>
      <c r="L158" s="70"/>
      <c r="M158" s="66" t="str">
        <f>IF(E158="", "", VLOOKUP(E158,'Measure&amp;Incentive Picklist'!$D$37:$G$130,4,FALSE))</f>
        <v/>
      </c>
      <c r="N158" s="65" t="str">
        <f t="shared" si="52"/>
        <v/>
      </c>
      <c r="O158" s="65" t="str">
        <f>IF(N158="","",VLOOKUP(N158,'Lighting Picklist'!A$2:B$63,2,FALSE))</f>
        <v/>
      </c>
      <c r="P158" s="65" t="str">
        <f t="shared" si="53"/>
        <v/>
      </c>
      <c r="Q158" s="69" t="str">
        <f t="shared" si="54"/>
        <v/>
      </c>
      <c r="R158" s="69"/>
      <c r="S158" s="65" t="str">
        <f t="shared" si="55"/>
        <v/>
      </c>
      <c r="T158" s="70" t="str">
        <f t="shared" si="56"/>
        <v/>
      </c>
      <c r="U158" s="69" t="str">
        <f t="shared" si="51"/>
        <v/>
      </c>
      <c r="V158" s="69"/>
      <c r="W158" s="69"/>
      <c r="X158" s="71"/>
      <c r="Y158" s="71"/>
      <c r="Z158" s="124" t="str">
        <f t="shared" si="57"/>
        <v/>
      </c>
      <c r="AA158" s="386" t="str">
        <f>IF(F158="","",IF(VLOOKUP($F158,'Measure&amp;Incentive Picklist'!$E:$J,5,FALSE)="kWh saved","Contact ConEd",VLOOKUP($F158,'Measure&amp;Incentive Picklist'!$E:$J,5,FALSE)*I158))</f>
        <v/>
      </c>
      <c r="AB158" s="85" t="str">
        <f>IF(Date&gt;44742,"",IF(F158="","",IF(VLOOKUP($F158,'Measure&amp;Incentive Picklist'!$E:$P,12,FALSE)="kWh saved","Contact ConEd",VLOOKUP($F158,'Measure&amp;Incentive Picklist'!$E:$P,12,FALSE)*I158)))</f>
        <v/>
      </c>
      <c r="AC158" s="85" t="str">
        <f t="shared" si="58"/>
        <v/>
      </c>
      <c r="AD158" s="123"/>
      <c r="AE158" s="65">
        <f t="shared" si="59"/>
        <v>0</v>
      </c>
      <c r="AF158" s="65">
        <f t="shared" si="60"/>
        <v>0</v>
      </c>
      <c r="AG158" s="65">
        <f t="shared" si="61"/>
        <v>0</v>
      </c>
      <c r="AH158" s="65">
        <f t="shared" si="62"/>
        <v>0</v>
      </c>
      <c r="AI158" s="188" t="str">
        <f t="shared" si="63"/>
        <v/>
      </c>
      <c r="AJ158" s="188">
        <f t="shared" si="64"/>
        <v>0</v>
      </c>
    </row>
    <row r="159" spans="1:36" x14ac:dyDescent="0.25">
      <c r="A159" s="66">
        <f t="shared" si="65"/>
        <v>152</v>
      </c>
      <c r="B159" s="69"/>
      <c r="C159" s="79"/>
      <c r="D159" s="112" t="str">
        <f>_xlfn.IFNA(VLOOKUP(C159,Table1[],3,FALSE),"")</f>
        <v/>
      </c>
      <c r="E159" s="69"/>
      <c r="F159" s="112" t="str">
        <f t="shared" si="50"/>
        <v/>
      </c>
      <c r="G159" s="88" t="str">
        <f>IF(E159="","",INDEX('Measure&amp;Incentive Picklist'!$F$37:$F$130,MATCH('One for One Replacements'!$F159,'Measure&amp;Incentive Picklist'!$E$37:$E$130,0)))</f>
        <v/>
      </c>
      <c r="H159" s="79"/>
      <c r="I159" s="70"/>
      <c r="J159" s="70"/>
      <c r="K159" s="70"/>
      <c r="L159" s="70"/>
      <c r="M159" s="66" t="str">
        <f>IF(E159="", "", VLOOKUP(E159,'Measure&amp;Incentive Picklist'!$D$37:$G$130,4,FALSE))</f>
        <v/>
      </c>
      <c r="N159" s="65" t="str">
        <f t="shared" si="52"/>
        <v/>
      </c>
      <c r="O159" s="65" t="str">
        <f>IF(N159="","",VLOOKUP(N159,'Lighting Picklist'!A$2:B$63,2,FALSE))</f>
        <v/>
      </c>
      <c r="P159" s="65" t="str">
        <f t="shared" si="53"/>
        <v/>
      </c>
      <c r="Q159" s="69" t="str">
        <f t="shared" si="54"/>
        <v/>
      </c>
      <c r="R159" s="69"/>
      <c r="S159" s="65" t="str">
        <f t="shared" si="55"/>
        <v/>
      </c>
      <c r="T159" s="70" t="str">
        <f t="shared" si="56"/>
        <v/>
      </c>
      <c r="U159" s="69" t="str">
        <f t="shared" si="51"/>
        <v/>
      </c>
      <c r="V159" s="69"/>
      <c r="W159" s="69"/>
      <c r="X159" s="71"/>
      <c r="Y159" s="71"/>
      <c r="Z159" s="124" t="str">
        <f t="shared" si="57"/>
        <v/>
      </c>
      <c r="AA159" s="386" t="str">
        <f>IF(F159="","",IF(VLOOKUP($F159,'Measure&amp;Incentive Picklist'!$E:$J,5,FALSE)="kWh saved","Contact ConEd",VLOOKUP($F159,'Measure&amp;Incentive Picklist'!$E:$J,5,FALSE)*I159))</f>
        <v/>
      </c>
      <c r="AB159" s="85" t="str">
        <f>IF(Date&gt;44742,"",IF(F159="","",IF(VLOOKUP($F159,'Measure&amp;Incentive Picklist'!$E:$P,12,FALSE)="kWh saved","Contact ConEd",VLOOKUP($F159,'Measure&amp;Incentive Picklist'!$E:$P,12,FALSE)*I159)))</f>
        <v/>
      </c>
      <c r="AC159" s="85" t="str">
        <f t="shared" si="58"/>
        <v/>
      </c>
      <c r="AD159" s="123"/>
      <c r="AE159" s="65">
        <f t="shared" si="59"/>
        <v>0</v>
      </c>
      <c r="AF159" s="65">
        <f t="shared" si="60"/>
        <v>0</v>
      </c>
      <c r="AG159" s="65">
        <f t="shared" si="61"/>
        <v>0</v>
      </c>
      <c r="AH159" s="65">
        <f t="shared" si="62"/>
        <v>0</v>
      </c>
      <c r="AI159" s="188" t="str">
        <f t="shared" si="63"/>
        <v/>
      </c>
      <c r="AJ159" s="188">
        <f t="shared" si="64"/>
        <v>0</v>
      </c>
    </row>
    <row r="160" spans="1:36" x14ac:dyDescent="0.25">
      <c r="A160" s="66">
        <f t="shared" si="65"/>
        <v>153</v>
      </c>
      <c r="B160" s="69"/>
      <c r="C160" s="79"/>
      <c r="D160" s="112" t="str">
        <f>_xlfn.IFNA(VLOOKUP(C160,Table1[],3,FALSE),"")</f>
        <v/>
      </c>
      <c r="E160" s="69"/>
      <c r="F160" s="112" t="str">
        <f t="shared" si="50"/>
        <v/>
      </c>
      <c r="G160" s="88" t="str">
        <f>IF(E160="","",INDEX('Measure&amp;Incentive Picklist'!$F$37:$F$130,MATCH('One for One Replacements'!$F160,'Measure&amp;Incentive Picklist'!$E$37:$E$130,0)))</f>
        <v/>
      </c>
      <c r="H160" s="79"/>
      <c r="I160" s="70"/>
      <c r="J160" s="70"/>
      <c r="K160" s="70"/>
      <c r="L160" s="70"/>
      <c r="M160" s="66" t="str">
        <f>IF(E160="", "", VLOOKUP(E160,'Measure&amp;Incentive Picklist'!$D$37:$G$130,4,FALSE))</f>
        <v/>
      </c>
      <c r="N160" s="65" t="str">
        <f t="shared" si="52"/>
        <v/>
      </c>
      <c r="O160" s="65" t="str">
        <f>IF(N160="","",VLOOKUP(N160,'Lighting Picklist'!A$2:B$63,2,FALSE))</f>
        <v/>
      </c>
      <c r="P160" s="65" t="str">
        <f t="shared" si="53"/>
        <v/>
      </c>
      <c r="Q160" s="69" t="str">
        <f t="shared" si="54"/>
        <v/>
      </c>
      <c r="R160" s="69"/>
      <c r="S160" s="65" t="str">
        <f t="shared" si="55"/>
        <v/>
      </c>
      <c r="T160" s="70" t="str">
        <f t="shared" si="56"/>
        <v/>
      </c>
      <c r="U160" s="69" t="str">
        <f t="shared" si="51"/>
        <v/>
      </c>
      <c r="V160" s="69"/>
      <c r="W160" s="69"/>
      <c r="X160" s="71"/>
      <c r="Y160" s="71"/>
      <c r="Z160" s="124" t="str">
        <f t="shared" si="57"/>
        <v/>
      </c>
      <c r="AA160" s="386" t="str">
        <f>IF(F160="","",IF(VLOOKUP($F160,'Measure&amp;Incentive Picklist'!$E:$J,5,FALSE)="kWh saved","Contact ConEd",VLOOKUP($F160,'Measure&amp;Incentive Picklist'!$E:$J,5,FALSE)*I160))</f>
        <v/>
      </c>
      <c r="AB160" s="85" t="str">
        <f>IF(Date&gt;44742,"",IF(F160="","",IF(VLOOKUP($F160,'Measure&amp;Incentive Picklist'!$E:$P,12,FALSE)="kWh saved","Contact ConEd",VLOOKUP($F160,'Measure&amp;Incentive Picklist'!$E:$P,12,FALSE)*I160)))</f>
        <v/>
      </c>
      <c r="AC160" s="85" t="str">
        <f t="shared" si="58"/>
        <v/>
      </c>
      <c r="AD160" s="123"/>
      <c r="AE160" s="65">
        <f t="shared" si="59"/>
        <v>0</v>
      </c>
      <c r="AF160" s="65">
        <f t="shared" si="60"/>
        <v>0</v>
      </c>
      <c r="AG160" s="65">
        <f t="shared" si="61"/>
        <v>0</v>
      </c>
      <c r="AH160" s="65">
        <f t="shared" si="62"/>
        <v>0</v>
      </c>
      <c r="AI160" s="188" t="str">
        <f t="shared" si="63"/>
        <v/>
      </c>
      <c r="AJ160" s="188">
        <f t="shared" si="64"/>
        <v>0</v>
      </c>
    </row>
    <row r="161" spans="1:36" x14ac:dyDescent="0.25">
      <c r="A161" s="66">
        <f t="shared" si="65"/>
        <v>154</v>
      </c>
      <c r="B161" s="69"/>
      <c r="C161" s="79"/>
      <c r="D161" s="112" t="str">
        <f>_xlfn.IFNA(VLOOKUP(C161,Table1[],3,FALSE),"")</f>
        <v/>
      </c>
      <c r="E161" s="69"/>
      <c r="F161" s="112" t="str">
        <f t="shared" si="50"/>
        <v/>
      </c>
      <c r="G161" s="88" t="str">
        <f>IF(E161="","",INDEX('Measure&amp;Incentive Picklist'!$F$37:$F$130,MATCH('One for One Replacements'!$F161,'Measure&amp;Incentive Picklist'!$E$37:$E$130,0)))</f>
        <v/>
      </c>
      <c r="H161" s="79"/>
      <c r="I161" s="70"/>
      <c r="J161" s="70"/>
      <c r="K161" s="70"/>
      <c r="L161" s="70"/>
      <c r="M161" s="66" t="str">
        <f>IF(E161="", "", VLOOKUP(E161,'Measure&amp;Incentive Picklist'!$D$37:$G$130,4,FALSE))</f>
        <v/>
      </c>
      <c r="N161" s="65" t="str">
        <f t="shared" si="52"/>
        <v/>
      </c>
      <c r="O161" s="65" t="str">
        <f>IF(N161="","",VLOOKUP(N161,'Lighting Picklist'!A$2:B$63,2,FALSE))</f>
        <v/>
      </c>
      <c r="P161" s="65" t="str">
        <f t="shared" si="53"/>
        <v/>
      </c>
      <c r="Q161" s="69" t="str">
        <f t="shared" si="54"/>
        <v/>
      </c>
      <c r="R161" s="69"/>
      <c r="S161" s="65" t="str">
        <f t="shared" si="55"/>
        <v/>
      </c>
      <c r="T161" s="70" t="str">
        <f t="shared" si="56"/>
        <v/>
      </c>
      <c r="U161" s="69" t="str">
        <f t="shared" si="51"/>
        <v/>
      </c>
      <c r="V161" s="69"/>
      <c r="W161" s="69"/>
      <c r="X161" s="71"/>
      <c r="Y161" s="71"/>
      <c r="Z161" s="124" t="str">
        <f t="shared" si="57"/>
        <v/>
      </c>
      <c r="AA161" s="386" t="str">
        <f>IF(F161="","",IF(VLOOKUP($F161,'Measure&amp;Incentive Picklist'!$E:$J,5,FALSE)="kWh saved","Contact ConEd",VLOOKUP($F161,'Measure&amp;Incentive Picklist'!$E:$J,5,FALSE)*I161))</f>
        <v/>
      </c>
      <c r="AB161" s="85" t="str">
        <f>IF(Date&gt;44742,"",IF(F161="","",IF(VLOOKUP($F161,'Measure&amp;Incentive Picklist'!$E:$P,12,FALSE)="kWh saved","Contact ConEd",VLOOKUP($F161,'Measure&amp;Incentive Picklist'!$E:$P,12,FALSE)*I161)))</f>
        <v/>
      </c>
      <c r="AC161" s="85" t="str">
        <f t="shared" si="58"/>
        <v/>
      </c>
      <c r="AD161" s="123"/>
      <c r="AE161" s="65">
        <f t="shared" si="59"/>
        <v>0</v>
      </c>
      <c r="AF161" s="65">
        <f t="shared" si="60"/>
        <v>0</v>
      </c>
      <c r="AG161" s="65">
        <f t="shared" si="61"/>
        <v>0</v>
      </c>
      <c r="AH161" s="65">
        <f t="shared" si="62"/>
        <v>0</v>
      </c>
      <c r="AI161" s="188" t="str">
        <f t="shared" si="63"/>
        <v/>
      </c>
      <c r="AJ161" s="188">
        <f t="shared" si="64"/>
        <v>0</v>
      </c>
    </row>
    <row r="162" spans="1:36" x14ac:dyDescent="0.25">
      <c r="A162" s="66">
        <f t="shared" si="65"/>
        <v>155</v>
      </c>
      <c r="B162" s="69"/>
      <c r="C162" s="79"/>
      <c r="D162" s="112" t="str">
        <f>_xlfn.IFNA(VLOOKUP(C162,Table1[],3,FALSE),"")</f>
        <v/>
      </c>
      <c r="E162" s="69"/>
      <c r="F162" s="112" t="str">
        <f t="shared" si="50"/>
        <v/>
      </c>
      <c r="G162" s="88" t="str">
        <f>IF(E162="","",INDEX('Measure&amp;Incentive Picklist'!$F$37:$F$130,MATCH('One for One Replacements'!$F162,'Measure&amp;Incentive Picklist'!$E$37:$E$130,0)))</f>
        <v/>
      </c>
      <c r="H162" s="79"/>
      <c r="I162" s="70"/>
      <c r="J162" s="70"/>
      <c r="K162" s="70"/>
      <c r="L162" s="70"/>
      <c r="M162" s="66" t="str">
        <f>IF(E162="", "", VLOOKUP(E162,'Measure&amp;Incentive Picklist'!$D$37:$G$130,4,FALSE))</f>
        <v/>
      </c>
      <c r="N162" s="65" t="str">
        <f t="shared" si="52"/>
        <v/>
      </c>
      <c r="O162" s="65" t="str">
        <f>IF(N162="","",VLOOKUP(N162,'Lighting Picklist'!A$2:B$63,2,FALSE))</f>
        <v/>
      </c>
      <c r="P162" s="65" t="str">
        <f t="shared" si="53"/>
        <v/>
      </c>
      <c r="Q162" s="69" t="str">
        <f t="shared" si="54"/>
        <v/>
      </c>
      <c r="R162" s="69"/>
      <c r="S162" s="65" t="str">
        <f t="shared" si="55"/>
        <v/>
      </c>
      <c r="T162" s="70" t="str">
        <f t="shared" si="56"/>
        <v/>
      </c>
      <c r="U162" s="69" t="str">
        <f t="shared" si="51"/>
        <v/>
      </c>
      <c r="V162" s="69"/>
      <c r="W162" s="69"/>
      <c r="X162" s="71"/>
      <c r="Y162" s="71"/>
      <c r="Z162" s="124" t="str">
        <f t="shared" si="57"/>
        <v/>
      </c>
      <c r="AA162" s="386" t="str">
        <f>IF(F162="","",IF(VLOOKUP($F162,'Measure&amp;Incentive Picklist'!$E:$J,5,FALSE)="kWh saved","Contact ConEd",VLOOKUP($F162,'Measure&amp;Incentive Picklist'!$E:$J,5,FALSE)*I162))</f>
        <v/>
      </c>
      <c r="AB162" s="85" t="str">
        <f>IF(Date&gt;44742,"",IF(F162="","",IF(VLOOKUP($F162,'Measure&amp;Incentive Picklist'!$E:$P,12,FALSE)="kWh saved","Contact ConEd",VLOOKUP($F162,'Measure&amp;Incentive Picklist'!$E:$P,12,FALSE)*I162)))</f>
        <v/>
      </c>
      <c r="AC162" s="85" t="str">
        <f t="shared" si="58"/>
        <v/>
      </c>
      <c r="AD162" s="123"/>
      <c r="AE162" s="65">
        <f t="shared" si="59"/>
        <v>0</v>
      </c>
      <c r="AF162" s="65">
        <f t="shared" si="60"/>
        <v>0</v>
      </c>
      <c r="AG162" s="65">
        <f t="shared" si="61"/>
        <v>0</v>
      </c>
      <c r="AH162" s="65">
        <f t="shared" si="62"/>
        <v>0</v>
      </c>
      <c r="AI162" s="188" t="str">
        <f t="shared" si="63"/>
        <v/>
      </c>
      <c r="AJ162" s="188">
        <f t="shared" si="64"/>
        <v>0</v>
      </c>
    </row>
    <row r="163" spans="1:36" x14ac:dyDescent="0.25">
      <c r="A163" s="66">
        <f t="shared" si="65"/>
        <v>156</v>
      </c>
      <c r="B163" s="69"/>
      <c r="C163" s="79"/>
      <c r="D163" s="112" t="str">
        <f>_xlfn.IFNA(VLOOKUP(C163,Table1[],3,FALSE),"")</f>
        <v/>
      </c>
      <c r="E163" s="69"/>
      <c r="F163" s="112" t="str">
        <f t="shared" si="50"/>
        <v/>
      </c>
      <c r="G163" s="88" t="str">
        <f>IF(E163="","",INDEX('Measure&amp;Incentive Picklist'!$F$37:$F$130,MATCH('One for One Replacements'!$F163,'Measure&amp;Incentive Picklist'!$E$37:$E$130,0)))</f>
        <v/>
      </c>
      <c r="H163" s="79"/>
      <c r="I163" s="70"/>
      <c r="J163" s="70"/>
      <c r="K163" s="70"/>
      <c r="L163" s="70"/>
      <c r="M163" s="66" t="str">
        <f>IF(E163="", "", VLOOKUP(E163,'Measure&amp;Incentive Picklist'!$D$37:$G$130,4,FALSE))</f>
        <v/>
      </c>
      <c r="N163" s="65" t="str">
        <f t="shared" si="52"/>
        <v/>
      </c>
      <c r="O163" s="65" t="str">
        <f>IF(N163="","",VLOOKUP(N163,'Lighting Picklist'!A$2:B$63,2,FALSE))</f>
        <v/>
      </c>
      <c r="P163" s="65" t="str">
        <f t="shared" si="53"/>
        <v/>
      </c>
      <c r="Q163" s="69" t="str">
        <f t="shared" si="54"/>
        <v/>
      </c>
      <c r="R163" s="69"/>
      <c r="S163" s="65" t="str">
        <f t="shared" si="55"/>
        <v/>
      </c>
      <c r="T163" s="70" t="str">
        <f t="shared" si="56"/>
        <v/>
      </c>
      <c r="U163" s="69" t="str">
        <f t="shared" si="51"/>
        <v/>
      </c>
      <c r="V163" s="69"/>
      <c r="W163" s="69"/>
      <c r="X163" s="71"/>
      <c r="Y163" s="71"/>
      <c r="Z163" s="124" t="str">
        <f t="shared" si="57"/>
        <v/>
      </c>
      <c r="AA163" s="386" t="str">
        <f>IF(F163="","",IF(VLOOKUP($F163,'Measure&amp;Incentive Picklist'!$E:$J,5,FALSE)="kWh saved","Contact ConEd",VLOOKUP($F163,'Measure&amp;Incentive Picklist'!$E:$J,5,FALSE)*I163))</f>
        <v/>
      </c>
      <c r="AB163" s="85" t="str">
        <f>IF(Date&gt;44742,"",IF(F163="","",IF(VLOOKUP($F163,'Measure&amp;Incentive Picklist'!$E:$P,12,FALSE)="kWh saved","Contact ConEd",VLOOKUP($F163,'Measure&amp;Incentive Picklist'!$E:$P,12,FALSE)*I163)))</f>
        <v/>
      </c>
      <c r="AC163" s="85" t="str">
        <f t="shared" si="58"/>
        <v/>
      </c>
      <c r="AD163" s="123"/>
      <c r="AE163" s="65">
        <f t="shared" si="59"/>
        <v>0</v>
      </c>
      <c r="AF163" s="65">
        <f t="shared" si="60"/>
        <v>0</v>
      </c>
      <c r="AG163" s="65">
        <f t="shared" si="61"/>
        <v>0</v>
      </c>
      <c r="AH163" s="65">
        <f t="shared" si="62"/>
        <v>0</v>
      </c>
      <c r="AI163" s="188" t="str">
        <f t="shared" si="63"/>
        <v/>
      </c>
      <c r="AJ163" s="188">
        <f t="shared" si="64"/>
        <v>0</v>
      </c>
    </row>
    <row r="164" spans="1:36" x14ac:dyDescent="0.25">
      <c r="A164" s="66">
        <f t="shared" si="65"/>
        <v>157</v>
      </c>
      <c r="B164" s="69"/>
      <c r="C164" s="79"/>
      <c r="D164" s="112" t="str">
        <f>_xlfn.IFNA(VLOOKUP(C164,Table1[],3,FALSE),"")</f>
        <v/>
      </c>
      <c r="E164" s="69"/>
      <c r="F164" s="112" t="str">
        <f t="shared" si="50"/>
        <v/>
      </c>
      <c r="G164" s="88" t="str">
        <f>IF(E164="","",INDEX('Measure&amp;Incentive Picklist'!$F$37:$F$130,MATCH('One for One Replacements'!$F164,'Measure&amp;Incentive Picklist'!$E$37:$E$130,0)))</f>
        <v/>
      </c>
      <c r="H164" s="79"/>
      <c r="I164" s="70"/>
      <c r="J164" s="70"/>
      <c r="K164" s="70"/>
      <c r="L164" s="70"/>
      <c r="M164" s="66" t="str">
        <f>IF(E164="", "", VLOOKUP(E164,'Measure&amp;Incentive Picklist'!$D$37:$G$130,4,FALSE))</f>
        <v/>
      </c>
      <c r="N164" s="65" t="str">
        <f t="shared" si="52"/>
        <v/>
      </c>
      <c r="O164" s="65" t="str">
        <f>IF(N164="","",VLOOKUP(N164,'Lighting Picklist'!A$2:B$63,2,FALSE))</f>
        <v/>
      </c>
      <c r="P164" s="65" t="str">
        <f t="shared" si="53"/>
        <v/>
      </c>
      <c r="Q164" s="69" t="str">
        <f t="shared" si="54"/>
        <v/>
      </c>
      <c r="R164" s="69"/>
      <c r="S164" s="65" t="str">
        <f t="shared" si="55"/>
        <v/>
      </c>
      <c r="T164" s="70" t="str">
        <f t="shared" si="56"/>
        <v/>
      </c>
      <c r="U164" s="69" t="str">
        <f t="shared" si="51"/>
        <v/>
      </c>
      <c r="V164" s="69"/>
      <c r="W164" s="69"/>
      <c r="X164" s="71"/>
      <c r="Y164" s="71"/>
      <c r="Z164" s="124" t="str">
        <f t="shared" si="57"/>
        <v/>
      </c>
      <c r="AA164" s="386" t="str">
        <f>IF(F164="","",IF(VLOOKUP($F164,'Measure&amp;Incentive Picklist'!$E:$J,5,FALSE)="kWh saved","Contact ConEd",VLOOKUP($F164,'Measure&amp;Incentive Picklist'!$E:$J,5,FALSE)*I164))</f>
        <v/>
      </c>
      <c r="AB164" s="85" t="str">
        <f>IF(Date&gt;44742,"",IF(F164="","",IF(VLOOKUP($F164,'Measure&amp;Incentive Picklist'!$E:$P,12,FALSE)="kWh saved","Contact ConEd",VLOOKUP($F164,'Measure&amp;Incentive Picklist'!$E:$P,12,FALSE)*I164)))</f>
        <v/>
      </c>
      <c r="AC164" s="85" t="str">
        <f t="shared" si="58"/>
        <v/>
      </c>
      <c r="AD164" s="123"/>
      <c r="AE164" s="65">
        <f t="shared" si="59"/>
        <v>0</v>
      </c>
      <c r="AF164" s="65">
        <f t="shared" si="60"/>
        <v>0</v>
      </c>
      <c r="AG164" s="65">
        <f t="shared" si="61"/>
        <v>0</v>
      </c>
      <c r="AH164" s="65">
        <f t="shared" si="62"/>
        <v>0</v>
      </c>
      <c r="AI164" s="188" t="str">
        <f t="shared" si="63"/>
        <v/>
      </c>
      <c r="AJ164" s="188">
        <f t="shared" si="64"/>
        <v>0</v>
      </c>
    </row>
    <row r="165" spans="1:36" x14ac:dyDescent="0.25">
      <c r="A165" s="66">
        <f t="shared" si="65"/>
        <v>158</v>
      </c>
      <c r="B165" s="69"/>
      <c r="C165" s="79"/>
      <c r="D165" s="112" t="str">
        <f>_xlfn.IFNA(VLOOKUP(C165,Table1[],3,FALSE),"")</f>
        <v/>
      </c>
      <c r="E165" s="69"/>
      <c r="F165" s="112" t="str">
        <f t="shared" si="50"/>
        <v/>
      </c>
      <c r="G165" s="88" t="str">
        <f>IF(E165="","",INDEX('Measure&amp;Incentive Picklist'!$F$37:$F$130,MATCH('One for One Replacements'!$F165,'Measure&amp;Incentive Picklist'!$E$37:$E$130,0)))</f>
        <v/>
      </c>
      <c r="H165" s="79"/>
      <c r="I165" s="70"/>
      <c r="J165" s="70"/>
      <c r="K165" s="70"/>
      <c r="L165" s="70"/>
      <c r="M165" s="66" t="str">
        <f>IF(E165="", "", VLOOKUP(E165,'Measure&amp;Incentive Picklist'!$D$37:$G$130,4,FALSE))</f>
        <v/>
      </c>
      <c r="N165" s="65" t="str">
        <f t="shared" si="52"/>
        <v/>
      </c>
      <c r="O165" s="65" t="str">
        <f>IF(N165="","",VLOOKUP(N165,'Lighting Picklist'!A$2:B$63,2,FALSE))</f>
        <v/>
      </c>
      <c r="P165" s="65" t="str">
        <f t="shared" si="53"/>
        <v/>
      </c>
      <c r="Q165" s="69" t="str">
        <f t="shared" si="54"/>
        <v/>
      </c>
      <c r="R165" s="69"/>
      <c r="S165" s="65" t="str">
        <f t="shared" si="55"/>
        <v/>
      </c>
      <c r="T165" s="70" t="str">
        <f t="shared" si="56"/>
        <v/>
      </c>
      <c r="U165" s="69" t="str">
        <f t="shared" si="51"/>
        <v/>
      </c>
      <c r="V165" s="69"/>
      <c r="W165" s="69"/>
      <c r="X165" s="71"/>
      <c r="Y165" s="71"/>
      <c r="Z165" s="124" t="str">
        <f t="shared" si="57"/>
        <v/>
      </c>
      <c r="AA165" s="386" t="str">
        <f>IF(F165="","",IF(VLOOKUP($F165,'Measure&amp;Incentive Picklist'!$E:$J,5,FALSE)="kWh saved","Contact ConEd",VLOOKUP($F165,'Measure&amp;Incentive Picklist'!$E:$J,5,FALSE)*I165))</f>
        <v/>
      </c>
      <c r="AB165" s="85" t="str">
        <f>IF(Date&gt;44742,"",IF(F165="","",IF(VLOOKUP($F165,'Measure&amp;Incentive Picklist'!$E:$P,12,FALSE)="kWh saved","Contact ConEd",VLOOKUP($F165,'Measure&amp;Incentive Picklist'!$E:$P,12,FALSE)*I165)))</f>
        <v/>
      </c>
      <c r="AC165" s="85" t="str">
        <f t="shared" si="58"/>
        <v/>
      </c>
      <c r="AD165" s="123"/>
      <c r="AE165" s="65">
        <f t="shared" si="59"/>
        <v>0</v>
      </c>
      <c r="AF165" s="65">
        <f t="shared" si="60"/>
        <v>0</v>
      </c>
      <c r="AG165" s="65">
        <f t="shared" si="61"/>
        <v>0</v>
      </c>
      <c r="AH165" s="65">
        <f t="shared" si="62"/>
        <v>0</v>
      </c>
      <c r="AI165" s="188" t="str">
        <f t="shared" si="63"/>
        <v/>
      </c>
      <c r="AJ165" s="188">
        <f t="shared" si="64"/>
        <v>0</v>
      </c>
    </row>
    <row r="166" spans="1:36" x14ac:dyDescent="0.25">
      <c r="A166" s="66">
        <f t="shared" si="65"/>
        <v>159</v>
      </c>
      <c r="B166" s="69"/>
      <c r="C166" s="79"/>
      <c r="D166" s="112" t="str">
        <f>_xlfn.IFNA(VLOOKUP(C166,Table1[],3,FALSE),"")</f>
        <v/>
      </c>
      <c r="E166" s="69"/>
      <c r="F166" s="112" t="str">
        <f t="shared" si="50"/>
        <v/>
      </c>
      <c r="G166" s="88" t="str">
        <f>IF(E166="","",INDEX('Measure&amp;Incentive Picklist'!$F$37:$F$130,MATCH('One for One Replacements'!$F166,'Measure&amp;Incentive Picklist'!$E$37:$E$130,0)))</f>
        <v/>
      </c>
      <c r="H166" s="79"/>
      <c r="I166" s="70"/>
      <c r="J166" s="70"/>
      <c r="K166" s="70"/>
      <c r="L166" s="70"/>
      <c r="M166" s="66" t="str">
        <f>IF(E166="", "", VLOOKUP(E166,'Measure&amp;Incentive Picklist'!$D$37:$G$130,4,FALSE))</f>
        <v/>
      </c>
      <c r="N166" s="65" t="str">
        <f t="shared" si="52"/>
        <v/>
      </c>
      <c r="O166" s="65" t="str">
        <f>IF(N166="","",VLOOKUP(N166,'Lighting Picklist'!A$2:B$63,2,FALSE))</f>
        <v/>
      </c>
      <c r="P166" s="65" t="str">
        <f t="shared" si="53"/>
        <v/>
      </c>
      <c r="Q166" s="69" t="str">
        <f t="shared" si="54"/>
        <v/>
      </c>
      <c r="R166" s="69"/>
      <c r="S166" s="65" t="str">
        <f t="shared" si="55"/>
        <v/>
      </c>
      <c r="T166" s="70" t="str">
        <f t="shared" si="56"/>
        <v/>
      </c>
      <c r="U166" s="69" t="str">
        <f t="shared" si="51"/>
        <v/>
      </c>
      <c r="V166" s="69"/>
      <c r="W166" s="69"/>
      <c r="X166" s="71"/>
      <c r="Y166" s="71"/>
      <c r="Z166" s="124" t="str">
        <f t="shared" si="57"/>
        <v/>
      </c>
      <c r="AA166" s="386" t="str">
        <f>IF(F166="","",IF(VLOOKUP($F166,'Measure&amp;Incentive Picklist'!$E:$J,5,FALSE)="kWh saved","Contact ConEd",VLOOKUP($F166,'Measure&amp;Incentive Picklist'!$E:$J,5,FALSE)*I166))</f>
        <v/>
      </c>
      <c r="AB166" s="85" t="str">
        <f>IF(Date&gt;44742,"",IF(F166="","",IF(VLOOKUP($F166,'Measure&amp;Incentive Picklist'!$E:$P,12,FALSE)="kWh saved","Contact ConEd",VLOOKUP($F166,'Measure&amp;Incentive Picklist'!$E:$P,12,FALSE)*I166)))</f>
        <v/>
      </c>
      <c r="AC166" s="85" t="str">
        <f t="shared" si="58"/>
        <v/>
      </c>
      <c r="AD166" s="123"/>
      <c r="AE166" s="65">
        <f t="shared" si="59"/>
        <v>0</v>
      </c>
      <c r="AF166" s="65">
        <f t="shared" si="60"/>
        <v>0</v>
      </c>
      <c r="AG166" s="65">
        <f t="shared" si="61"/>
        <v>0</v>
      </c>
      <c r="AH166" s="65">
        <f t="shared" si="62"/>
        <v>0</v>
      </c>
      <c r="AI166" s="188" t="str">
        <f t="shared" si="63"/>
        <v/>
      </c>
      <c r="AJ166" s="188">
        <f t="shared" si="64"/>
        <v>0</v>
      </c>
    </row>
    <row r="167" spans="1:36" x14ac:dyDescent="0.25">
      <c r="A167" s="66">
        <f t="shared" si="65"/>
        <v>160</v>
      </c>
      <c r="B167" s="69"/>
      <c r="C167" s="79"/>
      <c r="D167" s="112" t="str">
        <f>_xlfn.IFNA(VLOOKUP(C167,Table1[],3,FALSE),"")</f>
        <v/>
      </c>
      <c r="E167" s="69"/>
      <c r="F167" s="112" t="str">
        <f t="shared" si="50"/>
        <v/>
      </c>
      <c r="G167" s="88" t="str">
        <f>IF(E167="","",INDEX('Measure&amp;Incentive Picklist'!$F$37:$F$130,MATCH('One for One Replacements'!$F167,'Measure&amp;Incentive Picklist'!$E$37:$E$130,0)))</f>
        <v/>
      </c>
      <c r="H167" s="79"/>
      <c r="I167" s="70"/>
      <c r="J167" s="70"/>
      <c r="K167" s="70"/>
      <c r="L167" s="70"/>
      <c r="M167" s="66" t="str">
        <f>IF(E167="", "", VLOOKUP(E167,'Measure&amp;Incentive Picklist'!$D$37:$G$130,4,FALSE))</f>
        <v/>
      </c>
      <c r="N167" s="65" t="str">
        <f t="shared" si="52"/>
        <v/>
      </c>
      <c r="O167" s="65" t="str">
        <f>IF(N167="","",VLOOKUP(N167,'Lighting Picklist'!A$2:B$63,2,FALSE))</f>
        <v/>
      </c>
      <c r="P167" s="65" t="str">
        <f t="shared" si="53"/>
        <v/>
      </c>
      <c r="Q167" s="69" t="str">
        <f t="shared" si="54"/>
        <v/>
      </c>
      <c r="R167" s="69"/>
      <c r="S167" s="65" t="str">
        <f t="shared" si="55"/>
        <v/>
      </c>
      <c r="T167" s="70" t="str">
        <f t="shared" si="56"/>
        <v/>
      </c>
      <c r="U167" s="69" t="str">
        <f t="shared" si="51"/>
        <v/>
      </c>
      <c r="V167" s="69"/>
      <c r="W167" s="69"/>
      <c r="X167" s="71"/>
      <c r="Y167" s="71"/>
      <c r="Z167" s="124" t="str">
        <f t="shared" si="57"/>
        <v/>
      </c>
      <c r="AA167" s="386" t="str">
        <f>IF(F167="","",IF(VLOOKUP($F167,'Measure&amp;Incentive Picklist'!$E:$J,5,FALSE)="kWh saved","Contact ConEd",VLOOKUP($F167,'Measure&amp;Incentive Picklist'!$E:$J,5,FALSE)*I167))</f>
        <v/>
      </c>
      <c r="AB167" s="85" t="str">
        <f>IF(Date&gt;44742,"",IF(F167="","",IF(VLOOKUP($F167,'Measure&amp;Incentive Picklist'!$E:$P,12,FALSE)="kWh saved","Contact ConEd",VLOOKUP($F167,'Measure&amp;Incentive Picklist'!$E:$P,12,FALSE)*I167)))</f>
        <v/>
      </c>
      <c r="AC167" s="85" t="str">
        <f t="shared" si="58"/>
        <v/>
      </c>
      <c r="AD167" s="123"/>
      <c r="AE167" s="65">
        <f t="shared" si="59"/>
        <v>0</v>
      </c>
      <c r="AF167" s="65">
        <f t="shared" si="60"/>
        <v>0</v>
      </c>
      <c r="AG167" s="65">
        <f t="shared" si="61"/>
        <v>0</v>
      </c>
      <c r="AH167" s="65">
        <f t="shared" si="62"/>
        <v>0</v>
      </c>
      <c r="AI167" s="188" t="str">
        <f t="shared" si="63"/>
        <v/>
      </c>
      <c r="AJ167" s="188">
        <f t="shared" si="64"/>
        <v>0</v>
      </c>
    </row>
    <row r="168" spans="1:36" x14ac:dyDescent="0.25">
      <c r="A168" s="66">
        <f t="shared" si="65"/>
        <v>161</v>
      </c>
      <c r="B168" s="69"/>
      <c r="C168" s="79"/>
      <c r="D168" s="112" t="str">
        <f>_xlfn.IFNA(VLOOKUP(C168,Table1[],3,FALSE),"")</f>
        <v/>
      </c>
      <c r="E168" s="69"/>
      <c r="F168" s="112" t="str">
        <f t="shared" si="50"/>
        <v/>
      </c>
      <c r="G168" s="88" t="str">
        <f>IF(E168="","",INDEX('Measure&amp;Incentive Picklist'!$F$37:$F$130,MATCH('One for One Replacements'!$F168,'Measure&amp;Incentive Picklist'!$E$37:$E$130,0)))</f>
        <v/>
      </c>
      <c r="H168" s="79"/>
      <c r="I168" s="70"/>
      <c r="J168" s="70"/>
      <c r="K168" s="70"/>
      <c r="L168" s="70"/>
      <c r="M168" s="66" t="str">
        <f>IF(E168="", "", VLOOKUP(E168,'Measure&amp;Incentive Picklist'!$D$37:$G$130,4,FALSE))</f>
        <v/>
      </c>
      <c r="N168" s="65" t="str">
        <f t="shared" ref="N168:N199" si="66">IF(AND($H$1&lt;&gt;"",C168&lt;&gt;""),$H$1,"")</f>
        <v/>
      </c>
      <c r="O168" s="65" t="str">
        <f>IF(N168="","",VLOOKUP(N168,'Lighting Picklist'!A$2:B$63,2,FALSE))</f>
        <v/>
      </c>
      <c r="P168" s="65" t="str">
        <f t="shared" ref="P168:P199" si="67">IF(AND($H$2&lt;&gt;"",C168&lt;&gt;""),$H$2,"")</f>
        <v/>
      </c>
      <c r="Q168" s="69" t="str">
        <f t="shared" ref="Q168:Q199" si="68">IF(AND($H$2&lt;&gt;"",D168&lt;&gt;""),$H$2,"")</f>
        <v/>
      </c>
      <c r="R168" s="69"/>
      <c r="S168" s="65" t="str">
        <f t="shared" si="55"/>
        <v/>
      </c>
      <c r="T168" s="70" t="str">
        <f t="shared" si="56"/>
        <v/>
      </c>
      <c r="U168" s="69" t="str">
        <f t="shared" si="51"/>
        <v/>
      </c>
      <c r="V168" s="69"/>
      <c r="W168" s="69"/>
      <c r="X168" s="71"/>
      <c r="Y168" s="71"/>
      <c r="Z168" s="124" t="str">
        <f t="shared" ref="Z168:Z199" si="69">IF(E168="","",$X168+$Y168)</f>
        <v/>
      </c>
      <c r="AA168" s="386" t="str">
        <f>IF(F168="","",IF(VLOOKUP($F168,'Measure&amp;Incentive Picklist'!$E:$J,5,FALSE)="kWh saved","Contact ConEd",VLOOKUP($F168,'Measure&amp;Incentive Picklist'!$E:$J,5,FALSE)*I168))</f>
        <v/>
      </c>
      <c r="AB168" s="85" t="str">
        <f>IF(Date&gt;44742,"",IF(F168="","",IF(VLOOKUP($F168,'Measure&amp;Incentive Picklist'!$E:$P,12,FALSE)="kWh saved","Contact ConEd",VLOOKUP($F168,'Measure&amp;Incentive Picklist'!$E:$P,12,FALSE)*I168)))</f>
        <v/>
      </c>
      <c r="AC168" s="85" t="str">
        <f t="shared" si="58"/>
        <v/>
      </c>
      <c r="AD168" s="123"/>
      <c r="AE168" s="65">
        <f t="shared" ref="AE168:AE199" si="70">IF(B168&gt;"",1,0)</f>
        <v>0</v>
      </c>
      <c r="AF168" s="65">
        <f t="shared" ref="AF168:AF199" si="71">IF(AND(B168&gt;"",ISERROR(AA168)),1,0)</f>
        <v>0</v>
      </c>
      <c r="AG168" s="65">
        <f t="shared" ref="AG168:AG199" si="72">IF(ISERROR(Z168),1,0)</f>
        <v>0</v>
      </c>
      <c r="AH168" s="65">
        <f t="shared" ref="AH168:AH199" si="73">IF(AND(ISERROR(AE168),B168&gt;0),1,0)</f>
        <v>0</v>
      </c>
      <c r="AI168" s="188" t="str">
        <f t="shared" si="63"/>
        <v/>
      </c>
      <c r="AJ168" s="188">
        <f t="shared" si="64"/>
        <v>0</v>
      </c>
    </row>
    <row r="169" spans="1:36" x14ac:dyDescent="0.25">
      <c r="A169" s="66">
        <f t="shared" si="65"/>
        <v>162</v>
      </c>
      <c r="B169" s="69"/>
      <c r="C169" s="79"/>
      <c r="D169" s="112" t="str">
        <f>_xlfn.IFNA(VLOOKUP(C169,Table1[],3,FALSE),"")</f>
        <v/>
      </c>
      <c r="E169" s="69"/>
      <c r="F169" s="112" t="str">
        <f t="shared" si="50"/>
        <v/>
      </c>
      <c r="G169" s="88" t="str">
        <f>IF(E169="","",INDEX('Measure&amp;Incentive Picklist'!$F$37:$F$130,MATCH('One for One Replacements'!$F169,'Measure&amp;Incentive Picklist'!$E$37:$E$130,0)))</f>
        <v/>
      </c>
      <c r="H169" s="79"/>
      <c r="I169" s="70"/>
      <c r="J169" s="70"/>
      <c r="K169" s="70"/>
      <c r="L169" s="70"/>
      <c r="M169" s="66" t="str">
        <f>IF(E169="", "", VLOOKUP(E169,'Measure&amp;Incentive Picklist'!$D$37:$G$130,4,FALSE))</f>
        <v/>
      </c>
      <c r="N169" s="65" t="str">
        <f t="shared" si="66"/>
        <v/>
      </c>
      <c r="O169" s="65" t="str">
        <f>IF(N169="","",VLOOKUP(N169,'Lighting Picklist'!A$2:B$63,2,FALSE))</f>
        <v/>
      </c>
      <c r="P169" s="65" t="str">
        <f t="shared" si="67"/>
        <v/>
      </c>
      <c r="Q169" s="69" t="str">
        <f t="shared" si="68"/>
        <v/>
      </c>
      <c r="R169" s="69"/>
      <c r="S169" s="65" t="str">
        <f t="shared" si="55"/>
        <v/>
      </c>
      <c r="T169" s="70" t="str">
        <f t="shared" si="56"/>
        <v/>
      </c>
      <c r="U169" s="69" t="str">
        <f t="shared" si="51"/>
        <v/>
      </c>
      <c r="V169" s="69"/>
      <c r="W169" s="69"/>
      <c r="X169" s="71"/>
      <c r="Y169" s="71"/>
      <c r="Z169" s="124" t="str">
        <f t="shared" si="69"/>
        <v/>
      </c>
      <c r="AA169" s="386" t="str">
        <f>IF(F169="","",IF(VLOOKUP($F169,'Measure&amp;Incentive Picklist'!$E:$J,5,FALSE)="kWh saved","Contact ConEd",VLOOKUP($F169,'Measure&amp;Incentive Picklist'!$E:$J,5,FALSE)*I169))</f>
        <v/>
      </c>
      <c r="AB169" s="85" t="str">
        <f>IF(Date&gt;44742,"",IF(F169="","",IF(VLOOKUP($F169,'Measure&amp;Incentive Picklist'!$E:$P,12,FALSE)="kWh saved","Contact ConEd",VLOOKUP($F169,'Measure&amp;Incentive Picklist'!$E:$P,12,FALSE)*I169)))</f>
        <v/>
      </c>
      <c r="AC169" s="85" t="str">
        <f t="shared" si="58"/>
        <v/>
      </c>
      <c r="AD169" s="123"/>
      <c r="AE169" s="65">
        <f t="shared" si="70"/>
        <v>0</v>
      </c>
      <c r="AF169" s="65">
        <f t="shared" si="71"/>
        <v>0</v>
      </c>
      <c r="AG169" s="65">
        <f t="shared" si="72"/>
        <v>0</v>
      </c>
      <c r="AH169" s="65">
        <f t="shared" si="73"/>
        <v>0</v>
      </c>
      <c r="AI169" s="188" t="str">
        <f t="shared" ref="AI169:AI200" si="74">IF(OR(AND(OR(N169=AK$8,N169=AK$9,N169=AK$10,N169=AK$11,N169=AK$12,N169=AK$13,N169=AK$14,N169=AK$15,N169=AK$16,N169=AK$17,N169=AK$18,N169=AK$19,N169=AK$20,N169=AK$21,N169=AK$22,N169=AK$23,N169=AK$24,N169=AK$25,N169=AK$26,N169=AK$27,N169=AK$28,N169=AK$29,N169=AK$30,N169=AK$31,N169=AK$32,N169=AK$33,N169=AK$34,N169=AK$35,N169=AK$36,N169=AK$37,N169=AK$38,N169=AK$39,N169=AK$40,N169=AK$41,N169=AK$42,N169=AK$43,N169=AK$44,N169=AK$45,N169=AK$46,N169=AK$47,N169=AK$48,N169=AK$49,N169=AK$50,N169=AK$51),OR(P169=AL$8,P169=AL$9,P169=AL$10,P169=AL$11,P169=AL$12,P169=AL$13)),AND(OR(N169=AK$52,N169=AK$53,N169=AK$54,N169=AK$55,N169=AK$56,N169=AK$57,N169=AK$58,N169=AK$59,N169=AK$60,,N169=AK$61,N169=AK$62,N169=AK$63), OR(P169=AL$14,P169=AL$15,P169=AL$16,P169=AL$17)),AND(OR(N169=AK$64,N169=AK$65,N169=AK$66),OR(P169=AL$18,P169=AL$19,P169=AL$20)),AND(OR(N169=AK$67,N169=AK$68,N169=AK$69),P169=AL$21),AND(N169=AK$70,OR(P169=AL$22,P169=AL$23))),1,IF(OR(N169="",P169=""),"","Error"))</f>
        <v/>
      </c>
      <c r="AJ169" s="188">
        <f t="shared" si="64"/>
        <v>0</v>
      </c>
    </row>
    <row r="170" spans="1:36" x14ac:dyDescent="0.25">
      <c r="A170" s="66">
        <f t="shared" si="65"/>
        <v>163</v>
      </c>
      <c r="B170" s="69"/>
      <c r="C170" s="79"/>
      <c r="D170" s="112" t="str">
        <f>_xlfn.IFNA(VLOOKUP(C170,Table1[],3,FALSE),"")</f>
        <v/>
      </c>
      <c r="E170" s="69"/>
      <c r="F170" s="112" t="str">
        <f t="shared" si="50"/>
        <v/>
      </c>
      <c r="G170" s="88" t="str">
        <f>IF(E170="","",INDEX('Measure&amp;Incentive Picklist'!$F$37:$F$130,MATCH('One for One Replacements'!$F170,'Measure&amp;Incentive Picklist'!$E$37:$E$130,0)))</f>
        <v/>
      </c>
      <c r="H170" s="79"/>
      <c r="I170" s="70"/>
      <c r="J170" s="70"/>
      <c r="K170" s="70"/>
      <c r="L170" s="70"/>
      <c r="M170" s="66" t="str">
        <f>IF(E170="", "", VLOOKUP(E170,'Measure&amp;Incentive Picklist'!$D$37:$G$130,4,FALSE))</f>
        <v/>
      </c>
      <c r="N170" s="65" t="str">
        <f t="shared" si="66"/>
        <v/>
      </c>
      <c r="O170" s="65" t="str">
        <f>IF(N170="","",VLOOKUP(N170,'Lighting Picklist'!A$2:B$63,2,FALSE))</f>
        <v/>
      </c>
      <c r="P170" s="65" t="str">
        <f t="shared" si="67"/>
        <v/>
      </c>
      <c r="Q170" s="69" t="str">
        <f t="shared" si="68"/>
        <v/>
      </c>
      <c r="R170" s="69"/>
      <c r="S170" s="65" t="str">
        <f t="shared" si="55"/>
        <v/>
      </c>
      <c r="T170" s="70" t="str">
        <f t="shared" si="56"/>
        <v/>
      </c>
      <c r="U170" s="69" t="str">
        <f t="shared" si="51"/>
        <v/>
      </c>
      <c r="V170" s="69"/>
      <c r="W170" s="69"/>
      <c r="X170" s="71"/>
      <c r="Y170" s="71"/>
      <c r="Z170" s="124" t="str">
        <f t="shared" si="69"/>
        <v/>
      </c>
      <c r="AA170" s="386" t="str">
        <f>IF(F170="","",IF(VLOOKUP($F170,'Measure&amp;Incentive Picklist'!$E:$J,5,FALSE)="kWh saved","Contact ConEd",VLOOKUP($F170,'Measure&amp;Incentive Picklist'!$E:$J,5,FALSE)*I170))</f>
        <v/>
      </c>
      <c r="AB170" s="85" t="str">
        <f>IF(Date&gt;44742,"",IF(F170="","",IF(VLOOKUP($F170,'Measure&amp;Incentive Picklist'!$E:$P,12,FALSE)="kWh saved","Contact ConEd",VLOOKUP($F170,'Measure&amp;Incentive Picklist'!$E:$P,12,FALSE)*I170)))</f>
        <v/>
      </c>
      <c r="AC170" s="85" t="str">
        <f t="shared" si="58"/>
        <v/>
      </c>
      <c r="AD170" s="123"/>
      <c r="AE170" s="65">
        <f t="shared" si="70"/>
        <v>0</v>
      </c>
      <c r="AF170" s="65">
        <f t="shared" si="71"/>
        <v>0</v>
      </c>
      <c r="AG170" s="65">
        <f t="shared" si="72"/>
        <v>0</v>
      </c>
      <c r="AH170" s="65">
        <f t="shared" si="73"/>
        <v>0</v>
      </c>
      <c r="AI170" s="188" t="str">
        <f t="shared" si="74"/>
        <v/>
      </c>
      <c r="AJ170" s="188">
        <f t="shared" si="64"/>
        <v>0</v>
      </c>
    </row>
    <row r="171" spans="1:36" x14ac:dyDescent="0.25">
      <c r="A171" s="66">
        <f t="shared" si="65"/>
        <v>164</v>
      </c>
      <c r="B171" s="69"/>
      <c r="C171" s="79"/>
      <c r="D171" s="112" t="str">
        <f>_xlfn.IFNA(VLOOKUP(C171,Table1[],3,FALSE),"")</f>
        <v/>
      </c>
      <c r="E171" s="69"/>
      <c r="F171" s="112" t="str">
        <f t="shared" si="50"/>
        <v/>
      </c>
      <c r="G171" s="88" t="str">
        <f>IF(E171="","",INDEX('Measure&amp;Incentive Picklist'!$F$37:$F$130,MATCH('One for One Replacements'!$F171,'Measure&amp;Incentive Picklist'!$E$37:$E$130,0)))</f>
        <v/>
      </c>
      <c r="H171" s="79"/>
      <c r="I171" s="70"/>
      <c r="J171" s="70"/>
      <c r="K171" s="70"/>
      <c r="L171" s="70"/>
      <c r="M171" s="66" t="str">
        <f>IF(E171="", "", VLOOKUP(E171,'Measure&amp;Incentive Picklist'!$D$37:$G$130,4,FALSE))</f>
        <v/>
      </c>
      <c r="N171" s="65" t="str">
        <f t="shared" si="66"/>
        <v/>
      </c>
      <c r="O171" s="65" t="str">
        <f>IF(N171="","",VLOOKUP(N171,'Lighting Picklist'!A$2:B$63,2,FALSE))</f>
        <v/>
      </c>
      <c r="P171" s="65" t="str">
        <f t="shared" si="67"/>
        <v/>
      </c>
      <c r="Q171" s="69" t="str">
        <f t="shared" si="68"/>
        <v/>
      </c>
      <c r="R171" s="69"/>
      <c r="S171" s="65" t="str">
        <f t="shared" si="55"/>
        <v/>
      </c>
      <c r="T171" s="70" t="str">
        <f t="shared" si="56"/>
        <v/>
      </c>
      <c r="U171" s="69" t="str">
        <f t="shared" si="51"/>
        <v/>
      </c>
      <c r="V171" s="69"/>
      <c r="W171" s="69"/>
      <c r="X171" s="71"/>
      <c r="Y171" s="71"/>
      <c r="Z171" s="124" t="str">
        <f t="shared" si="69"/>
        <v/>
      </c>
      <c r="AA171" s="386" t="str">
        <f>IF(F171="","",IF(VLOOKUP($F171,'Measure&amp;Incentive Picklist'!$E:$J,5,FALSE)="kWh saved","Contact ConEd",VLOOKUP($F171,'Measure&amp;Incentive Picklist'!$E:$J,5,FALSE)*I171))</f>
        <v/>
      </c>
      <c r="AB171" s="85" t="str">
        <f>IF(Date&gt;44742,"",IF(F171="","",IF(VLOOKUP($F171,'Measure&amp;Incentive Picklist'!$E:$P,12,FALSE)="kWh saved","Contact ConEd",VLOOKUP($F171,'Measure&amp;Incentive Picklist'!$E:$P,12,FALSE)*I171)))</f>
        <v/>
      </c>
      <c r="AC171" s="85" t="str">
        <f t="shared" si="58"/>
        <v/>
      </c>
      <c r="AD171" s="123"/>
      <c r="AE171" s="65">
        <f t="shared" si="70"/>
        <v>0</v>
      </c>
      <c r="AF171" s="65">
        <f t="shared" si="71"/>
        <v>0</v>
      </c>
      <c r="AG171" s="65">
        <f t="shared" si="72"/>
        <v>0</v>
      </c>
      <c r="AH171" s="65">
        <f t="shared" si="73"/>
        <v>0</v>
      </c>
      <c r="AI171" s="188" t="str">
        <f t="shared" si="74"/>
        <v/>
      </c>
      <c r="AJ171" s="188">
        <f t="shared" si="64"/>
        <v>0</v>
      </c>
    </row>
    <row r="172" spans="1:36" x14ac:dyDescent="0.25">
      <c r="A172" s="66">
        <f t="shared" si="65"/>
        <v>165</v>
      </c>
      <c r="B172" s="69"/>
      <c r="C172" s="79"/>
      <c r="D172" s="112" t="str">
        <f>_xlfn.IFNA(VLOOKUP(C172,Table1[],3,FALSE),"")</f>
        <v/>
      </c>
      <c r="E172" s="69"/>
      <c r="F172" s="112" t="str">
        <f t="shared" si="50"/>
        <v/>
      </c>
      <c r="G172" s="88" t="str">
        <f>IF(E172="","",INDEX('Measure&amp;Incentive Picklist'!$F$37:$F$130,MATCH('One for One Replacements'!$F172,'Measure&amp;Incentive Picklist'!$E$37:$E$130,0)))</f>
        <v/>
      </c>
      <c r="H172" s="79"/>
      <c r="I172" s="70"/>
      <c r="J172" s="70"/>
      <c r="K172" s="70"/>
      <c r="L172" s="70"/>
      <c r="M172" s="66" t="str">
        <f>IF(E172="", "", VLOOKUP(E172,'Measure&amp;Incentive Picklist'!$D$37:$G$130,4,FALSE))</f>
        <v/>
      </c>
      <c r="N172" s="65" t="str">
        <f t="shared" si="66"/>
        <v/>
      </c>
      <c r="O172" s="65" t="str">
        <f>IF(N172="","",VLOOKUP(N172,'Lighting Picklist'!A$2:B$63,2,FALSE))</f>
        <v/>
      </c>
      <c r="P172" s="65" t="str">
        <f t="shared" si="67"/>
        <v/>
      </c>
      <c r="Q172" s="69" t="str">
        <f t="shared" si="68"/>
        <v/>
      </c>
      <c r="R172" s="69"/>
      <c r="S172" s="65" t="str">
        <f t="shared" si="55"/>
        <v/>
      </c>
      <c r="T172" s="70" t="str">
        <f t="shared" si="56"/>
        <v/>
      </c>
      <c r="U172" s="69" t="str">
        <f t="shared" si="51"/>
        <v/>
      </c>
      <c r="V172" s="69"/>
      <c r="W172" s="69"/>
      <c r="X172" s="71"/>
      <c r="Y172" s="71"/>
      <c r="Z172" s="124" t="str">
        <f t="shared" si="69"/>
        <v/>
      </c>
      <c r="AA172" s="386" t="str">
        <f>IF(F172="","",IF(VLOOKUP($F172,'Measure&amp;Incentive Picklist'!$E:$J,5,FALSE)="kWh saved","Contact ConEd",VLOOKUP($F172,'Measure&amp;Incentive Picklist'!$E:$J,5,FALSE)*I172))</f>
        <v/>
      </c>
      <c r="AB172" s="85" t="str">
        <f>IF(Date&gt;44742,"",IF(F172="","",IF(VLOOKUP($F172,'Measure&amp;Incentive Picklist'!$E:$P,12,FALSE)="kWh saved","Contact ConEd",VLOOKUP($F172,'Measure&amp;Incentive Picklist'!$E:$P,12,FALSE)*I172)))</f>
        <v/>
      </c>
      <c r="AC172" s="85" t="str">
        <f t="shared" si="58"/>
        <v/>
      </c>
      <c r="AD172" s="123"/>
      <c r="AE172" s="65">
        <f t="shared" si="70"/>
        <v>0</v>
      </c>
      <c r="AF172" s="65">
        <f t="shared" si="71"/>
        <v>0</v>
      </c>
      <c r="AG172" s="65">
        <f t="shared" si="72"/>
        <v>0</v>
      </c>
      <c r="AH172" s="65">
        <f t="shared" si="73"/>
        <v>0</v>
      </c>
      <c r="AI172" s="188" t="str">
        <f t="shared" si="74"/>
        <v/>
      </c>
      <c r="AJ172" s="188">
        <f t="shared" si="64"/>
        <v>0</v>
      </c>
    </row>
    <row r="173" spans="1:36" x14ac:dyDescent="0.25">
      <c r="A173" s="66">
        <f t="shared" si="65"/>
        <v>166</v>
      </c>
      <c r="B173" s="69"/>
      <c r="C173" s="79"/>
      <c r="D173" s="112" t="str">
        <f>_xlfn.IFNA(VLOOKUP(C173,Table1[],3,FALSE),"")</f>
        <v/>
      </c>
      <c r="E173" s="69"/>
      <c r="F173" s="112" t="str">
        <f t="shared" si="50"/>
        <v/>
      </c>
      <c r="G173" s="88" t="str">
        <f>IF(E173="","",INDEX('Measure&amp;Incentive Picklist'!$F$37:$F$130,MATCH('One for One Replacements'!$F173,'Measure&amp;Incentive Picklist'!$E$37:$E$130,0)))</f>
        <v/>
      </c>
      <c r="H173" s="79"/>
      <c r="I173" s="70"/>
      <c r="J173" s="70"/>
      <c r="K173" s="70"/>
      <c r="L173" s="70"/>
      <c r="M173" s="66" t="str">
        <f>IF(E173="", "", VLOOKUP(E173,'Measure&amp;Incentive Picklist'!$D$37:$G$130,4,FALSE))</f>
        <v/>
      </c>
      <c r="N173" s="65" t="str">
        <f t="shared" si="66"/>
        <v/>
      </c>
      <c r="O173" s="65" t="str">
        <f>IF(N173="","",VLOOKUP(N173,'Lighting Picklist'!A$2:B$63,2,FALSE))</f>
        <v/>
      </c>
      <c r="P173" s="65" t="str">
        <f t="shared" si="67"/>
        <v/>
      </c>
      <c r="Q173" s="69" t="str">
        <f t="shared" si="68"/>
        <v/>
      </c>
      <c r="R173" s="69"/>
      <c r="S173" s="65" t="str">
        <f t="shared" si="55"/>
        <v/>
      </c>
      <c r="T173" s="70" t="str">
        <f t="shared" si="56"/>
        <v/>
      </c>
      <c r="U173" s="69" t="str">
        <f t="shared" si="51"/>
        <v/>
      </c>
      <c r="V173" s="69"/>
      <c r="W173" s="69"/>
      <c r="X173" s="71"/>
      <c r="Y173" s="71"/>
      <c r="Z173" s="124" t="str">
        <f t="shared" si="69"/>
        <v/>
      </c>
      <c r="AA173" s="386" t="str">
        <f>IF(F173="","",IF(VLOOKUP($F173,'Measure&amp;Incentive Picklist'!$E:$J,5,FALSE)="kWh saved","Contact ConEd",VLOOKUP($F173,'Measure&amp;Incentive Picklist'!$E:$J,5,FALSE)*I173))</f>
        <v/>
      </c>
      <c r="AB173" s="85" t="str">
        <f>IF(Date&gt;44742,"",IF(F173="","",IF(VLOOKUP($F173,'Measure&amp;Incentive Picklist'!$E:$P,12,FALSE)="kWh saved","Contact ConEd",VLOOKUP($F173,'Measure&amp;Incentive Picklist'!$E:$P,12,FALSE)*I173)))</f>
        <v/>
      </c>
      <c r="AC173" s="85" t="str">
        <f t="shared" si="58"/>
        <v/>
      </c>
      <c r="AD173" s="123"/>
      <c r="AE173" s="65">
        <f t="shared" si="70"/>
        <v>0</v>
      </c>
      <c r="AF173" s="65">
        <f t="shared" si="71"/>
        <v>0</v>
      </c>
      <c r="AG173" s="65">
        <f t="shared" si="72"/>
        <v>0</v>
      </c>
      <c r="AH173" s="65">
        <f t="shared" si="73"/>
        <v>0</v>
      </c>
      <c r="AI173" s="188" t="str">
        <f t="shared" si="74"/>
        <v/>
      </c>
      <c r="AJ173" s="188">
        <f t="shared" si="64"/>
        <v>0</v>
      </c>
    </row>
    <row r="174" spans="1:36" x14ac:dyDescent="0.25">
      <c r="A174" s="66">
        <f t="shared" si="65"/>
        <v>167</v>
      </c>
      <c r="B174" s="69"/>
      <c r="C174" s="79"/>
      <c r="D174" s="112" t="str">
        <f>_xlfn.IFNA(VLOOKUP(C174,Table1[],3,FALSE),"")</f>
        <v/>
      </c>
      <c r="E174" s="69"/>
      <c r="F174" s="112" t="str">
        <f t="shared" si="50"/>
        <v/>
      </c>
      <c r="G174" s="88" t="str">
        <f>IF(E174="","",INDEX('Measure&amp;Incentive Picklist'!$F$37:$F$130,MATCH('One for One Replacements'!$F174,'Measure&amp;Incentive Picklist'!$E$37:$E$130,0)))</f>
        <v/>
      </c>
      <c r="H174" s="79"/>
      <c r="I174" s="70"/>
      <c r="J174" s="70"/>
      <c r="K174" s="70"/>
      <c r="L174" s="70"/>
      <c r="M174" s="66" t="str">
        <f>IF(E174="", "", VLOOKUP(E174,'Measure&amp;Incentive Picklist'!$D$37:$G$130,4,FALSE))</f>
        <v/>
      </c>
      <c r="N174" s="65" t="str">
        <f t="shared" si="66"/>
        <v/>
      </c>
      <c r="O174" s="65" t="str">
        <f>IF(N174="","",VLOOKUP(N174,'Lighting Picklist'!A$2:B$63,2,FALSE))</f>
        <v/>
      </c>
      <c r="P174" s="65" t="str">
        <f t="shared" si="67"/>
        <v/>
      </c>
      <c r="Q174" s="69" t="str">
        <f t="shared" si="68"/>
        <v/>
      </c>
      <c r="R174" s="69"/>
      <c r="S174" s="65" t="str">
        <f t="shared" si="55"/>
        <v/>
      </c>
      <c r="T174" s="70" t="str">
        <f t="shared" si="56"/>
        <v/>
      </c>
      <c r="U174" s="69" t="str">
        <f t="shared" si="51"/>
        <v/>
      </c>
      <c r="V174" s="69"/>
      <c r="W174" s="69"/>
      <c r="X174" s="71"/>
      <c r="Y174" s="71"/>
      <c r="Z174" s="124" t="str">
        <f t="shared" si="69"/>
        <v/>
      </c>
      <c r="AA174" s="386" t="str">
        <f>IF(F174="","",IF(VLOOKUP($F174,'Measure&amp;Incentive Picklist'!$E:$J,5,FALSE)="kWh saved","Contact ConEd",VLOOKUP($F174,'Measure&amp;Incentive Picklist'!$E:$J,5,FALSE)*I174))</f>
        <v/>
      </c>
      <c r="AB174" s="85" t="str">
        <f>IF(Date&gt;44742,"",IF(F174="","",IF(VLOOKUP($F174,'Measure&amp;Incentive Picklist'!$E:$P,12,FALSE)="kWh saved","Contact ConEd",VLOOKUP($F174,'Measure&amp;Incentive Picklist'!$E:$P,12,FALSE)*I174)))</f>
        <v/>
      </c>
      <c r="AC174" s="85" t="str">
        <f t="shared" si="58"/>
        <v/>
      </c>
      <c r="AD174" s="123"/>
      <c r="AE174" s="65">
        <f t="shared" si="70"/>
        <v>0</v>
      </c>
      <c r="AF174" s="65">
        <f t="shared" si="71"/>
        <v>0</v>
      </c>
      <c r="AG174" s="65">
        <f t="shared" si="72"/>
        <v>0</v>
      </c>
      <c r="AH174" s="65">
        <f t="shared" si="73"/>
        <v>0</v>
      </c>
      <c r="AI174" s="188" t="str">
        <f t="shared" si="74"/>
        <v/>
      </c>
      <c r="AJ174" s="188">
        <f t="shared" si="64"/>
        <v>0</v>
      </c>
    </row>
    <row r="175" spans="1:36" x14ac:dyDescent="0.25">
      <c r="A175" s="66">
        <f t="shared" si="65"/>
        <v>168</v>
      </c>
      <c r="B175" s="69"/>
      <c r="C175" s="79"/>
      <c r="D175" s="112" t="str">
        <f>_xlfn.IFNA(VLOOKUP(C175,Table1[],3,FALSE),"")</f>
        <v/>
      </c>
      <c r="E175" s="69"/>
      <c r="F175" s="112" t="str">
        <f t="shared" si="50"/>
        <v/>
      </c>
      <c r="G175" s="88" t="str">
        <f>IF(E175="","",INDEX('Measure&amp;Incentive Picklist'!$F$37:$F$130,MATCH('One for One Replacements'!$F175,'Measure&amp;Incentive Picklist'!$E$37:$E$130,0)))</f>
        <v/>
      </c>
      <c r="H175" s="79"/>
      <c r="I175" s="70"/>
      <c r="J175" s="70"/>
      <c r="K175" s="70"/>
      <c r="L175" s="70"/>
      <c r="M175" s="66" t="str">
        <f>IF(E175="", "", VLOOKUP(E175,'Measure&amp;Incentive Picklist'!$D$37:$G$130,4,FALSE))</f>
        <v/>
      </c>
      <c r="N175" s="65" t="str">
        <f t="shared" si="66"/>
        <v/>
      </c>
      <c r="O175" s="65" t="str">
        <f>IF(N175="","",VLOOKUP(N175,'Lighting Picklist'!A$2:B$63,2,FALSE))</f>
        <v/>
      </c>
      <c r="P175" s="65" t="str">
        <f t="shared" si="67"/>
        <v/>
      </c>
      <c r="Q175" s="69" t="str">
        <f t="shared" si="68"/>
        <v/>
      </c>
      <c r="R175" s="69"/>
      <c r="S175" s="65" t="str">
        <f t="shared" si="55"/>
        <v/>
      </c>
      <c r="T175" s="70" t="str">
        <f t="shared" si="56"/>
        <v/>
      </c>
      <c r="U175" s="69" t="str">
        <f t="shared" si="51"/>
        <v/>
      </c>
      <c r="V175" s="69"/>
      <c r="W175" s="69"/>
      <c r="X175" s="71"/>
      <c r="Y175" s="71"/>
      <c r="Z175" s="124" t="str">
        <f t="shared" si="69"/>
        <v/>
      </c>
      <c r="AA175" s="386" t="str">
        <f>IF(F175="","",IF(VLOOKUP($F175,'Measure&amp;Incentive Picklist'!$E:$J,5,FALSE)="kWh saved","Contact ConEd",VLOOKUP($F175,'Measure&amp;Incentive Picklist'!$E:$J,5,FALSE)*I175))</f>
        <v/>
      </c>
      <c r="AB175" s="85" t="str">
        <f>IF(Date&gt;44742,"",IF(F175="","",IF(VLOOKUP($F175,'Measure&amp;Incentive Picklist'!$E:$P,12,FALSE)="kWh saved","Contact ConEd",VLOOKUP($F175,'Measure&amp;Incentive Picklist'!$E:$P,12,FALSE)*I175)))</f>
        <v/>
      </c>
      <c r="AC175" s="85" t="str">
        <f t="shared" si="58"/>
        <v/>
      </c>
      <c r="AD175" s="123"/>
      <c r="AE175" s="65">
        <f t="shared" si="70"/>
        <v>0</v>
      </c>
      <c r="AF175" s="65">
        <f t="shared" si="71"/>
        <v>0</v>
      </c>
      <c r="AG175" s="65">
        <f t="shared" si="72"/>
        <v>0</v>
      </c>
      <c r="AH175" s="65">
        <f t="shared" si="73"/>
        <v>0</v>
      </c>
      <c r="AI175" s="188" t="str">
        <f t="shared" si="74"/>
        <v/>
      </c>
      <c r="AJ175" s="188">
        <f t="shared" si="64"/>
        <v>0</v>
      </c>
    </row>
    <row r="176" spans="1:36" x14ac:dyDescent="0.25">
      <c r="A176" s="66">
        <f t="shared" si="65"/>
        <v>169</v>
      </c>
      <c r="B176" s="69"/>
      <c r="C176" s="79"/>
      <c r="D176" s="112" t="str">
        <f>_xlfn.IFNA(VLOOKUP(C176,Table1[],3,FALSE),"")</f>
        <v/>
      </c>
      <c r="E176" s="69"/>
      <c r="F176" s="112" t="str">
        <f t="shared" si="50"/>
        <v/>
      </c>
      <c r="G176" s="88" t="str">
        <f>IF(E176="","",INDEX('Measure&amp;Incentive Picklist'!$F$37:$F$130,MATCH('One for One Replacements'!$F176,'Measure&amp;Incentive Picklist'!$E$37:$E$130,0)))</f>
        <v/>
      </c>
      <c r="H176" s="79"/>
      <c r="I176" s="70"/>
      <c r="J176" s="70"/>
      <c r="K176" s="70"/>
      <c r="L176" s="70"/>
      <c r="M176" s="66" t="str">
        <f>IF(E176="", "", VLOOKUP(E176,'Measure&amp;Incentive Picklist'!$D$37:$G$130,4,FALSE))</f>
        <v/>
      </c>
      <c r="N176" s="65" t="str">
        <f t="shared" si="66"/>
        <v/>
      </c>
      <c r="O176" s="65" t="str">
        <f>IF(N176="","",VLOOKUP(N176,'Lighting Picklist'!A$2:B$63,2,FALSE))</f>
        <v/>
      </c>
      <c r="P176" s="65" t="str">
        <f t="shared" si="67"/>
        <v/>
      </c>
      <c r="Q176" s="69" t="str">
        <f t="shared" si="68"/>
        <v/>
      </c>
      <c r="R176" s="69"/>
      <c r="S176" s="65" t="str">
        <f t="shared" si="55"/>
        <v/>
      </c>
      <c r="T176" s="70" t="str">
        <f t="shared" si="56"/>
        <v/>
      </c>
      <c r="U176" s="69" t="str">
        <f t="shared" si="51"/>
        <v/>
      </c>
      <c r="V176" s="69"/>
      <c r="W176" s="69"/>
      <c r="X176" s="71"/>
      <c r="Y176" s="71"/>
      <c r="Z176" s="124" t="str">
        <f t="shared" si="69"/>
        <v/>
      </c>
      <c r="AA176" s="386" t="str">
        <f>IF(F176="","",IF(VLOOKUP($F176,'Measure&amp;Incentive Picklist'!$E:$J,5,FALSE)="kWh saved","Contact ConEd",VLOOKUP($F176,'Measure&amp;Incentive Picklist'!$E:$J,5,FALSE)*I176))</f>
        <v/>
      </c>
      <c r="AB176" s="85" t="str">
        <f>IF(Date&gt;44742,"",IF(F176="","",IF(VLOOKUP($F176,'Measure&amp;Incentive Picklist'!$E:$P,12,FALSE)="kWh saved","Contact ConEd",VLOOKUP($F176,'Measure&amp;Incentive Picklist'!$E:$P,12,FALSE)*I176)))</f>
        <v/>
      </c>
      <c r="AC176" s="85" t="str">
        <f t="shared" si="58"/>
        <v/>
      </c>
      <c r="AD176" s="123"/>
      <c r="AE176" s="65">
        <f t="shared" si="70"/>
        <v>0</v>
      </c>
      <c r="AF176" s="65">
        <f t="shared" si="71"/>
        <v>0</v>
      </c>
      <c r="AG176" s="65">
        <f t="shared" si="72"/>
        <v>0</v>
      </c>
      <c r="AH176" s="65">
        <f t="shared" si="73"/>
        <v>0</v>
      </c>
      <c r="AI176" s="188" t="str">
        <f t="shared" si="74"/>
        <v/>
      </c>
      <c r="AJ176" s="188">
        <f t="shared" si="64"/>
        <v>0</v>
      </c>
    </row>
    <row r="177" spans="1:36" x14ac:dyDescent="0.25">
      <c r="A177" s="66">
        <f t="shared" si="65"/>
        <v>170</v>
      </c>
      <c r="B177" s="69"/>
      <c r="C177" s="79"/>
      <c r="D177" s="112" t="str">
        <f>_xlfn.IFNA(VLOOKUP(C177,Table1[],3,FALSE),"")</f>
        <v/>
      </c>
      <c r="E177" s="69"/>
      <c r="F177" s="112" t="str">
        <f t="shared" si="50"/>
        <v/>
      </c>
      <c r="G177" s="88" t="str">
        <f>IF(E177="","",INDEX('Measure&amp;Incentive Picklist'!$F$37:$F$130,MATCH('One for One Replacements'!$F177,'Measure&amp;Incentive Picklist'!$E$37:$E$130,0)))</f>
        <v/>
      </c>
      <c r="H177" s="79"/>
      <c r="I177" s="70"/>
      <c r="J177" s="70"/>
      <c r="K177" s="70"/>
      <c r="L177" s="70"/>
      <c r="M177" s="66" t="str">
        <f>IF(E177="", "", VLOOKUP(E177,'Measure&amp;Incentive Picklist'!$D$37:$G$130,4,FALSE))</f>
        <v/>
      </c>
      <c r="N177" s="65" t="str">
        <f t="shared" si="66"/>
        <v/>
      </c>
      <c r="O177" s="65" t="str">
        <f>IF(N177="","",VLOOKUP(N177,'Lighting Picklist'!A$2:B$63,2,FALSE))</f>
        <v/>
      </c>
      <c r="P177" s="65" t="str">
        <f t="shared" si="67"/>
        <v/>
      </c>
      <c r="Q177" s="69" t="str">
        <f t="shared" si="68"/>
        <v/>
      </c>
      <c r="R177" s="69"/>
      <c r="S177" s="65" t="str">
        <f t="shared" si="55"/>
        <v/>
      </c>
      <c r="T177" s="70" t="str">
        <f t="shared" si="56"/>
        <v/>
      </c>
      <c r="U177" s="69" t="str">
        <f t="shared" si="51"/>
        <v/>
      </c>
      <c r="V177" s="69"/>
      <c r="W177" s="69"/>
      <c r="X177" s="71"/>
      <c r="Y177" s="71"/>
      <c r="Z177" s="124" t="str">
        <f t="shared" si="69"/>
        <v/>
      </c>
      <c r="AA177" s="386" t="str">
        <f>IF(F177="","",IF(VLOOKUP($F177,'Measure&amp;Incentive Picklist'!$E:$J,5,FALSE)="kWh saved","Contact ConEd",VLOOKUP($F177,'Measure&amp;Incentive Picklist'!$E:$J,5,FALSE)*I177))</f>
        <v/>
      </c>
      <c r="AB177" s="85" t="str">
        <f>IF(Date&gt;44742,"",IF(F177="","",IF(VLOOKUP($F177,'Measure&amp;Incentive Picklist'!$E:$P,12,FALSE)="kWh saved","Contact ConEd",VLOOKUP($F177,'Measure&amp;Incentive Picklist'!$E:$P,12,FALSE)*I177)))</f>
        <v/>
      </c>
      <c r="AC177" s="85" t="str">
        <f t="shared" si="58"/>
        <v/>
      </c>
      <c r="AD177" s="123"/>
      <c r="AE177" s="65">
        <f t="shared" si="70"/>
        <v>0</v>
      </c>
      <c r="AF177" s="65">
        <f t="shared" si="71"/>
        <v>0</v>
      </c>
      <c r="AG177" s="65">
        <f t="shared" si="72"/>
        <v>0</v>
      </c>
      <c r="AH177" s="65">
        <f t="shared" si="73"/>
        <v>0</v>
      </c>
      <c r="AI177" s="188" t="str">
        <f t="shared" si="74"/>
        <v/>
      </c>
      <c r="AJ177" s="188">
        <f t="shared" si="64"/>
        <v>0</v>
      </c>
    </row>
    <row r="178" spans="1:36" x14ac:dyDescent="0.25">
      <c r="A178" s="66">
        <f t="shared" si="65"/>
        <v>171</v>
      </c>
      <c r="B178" s="69"/>
      <c r="C178" s="79"/>
      <c r="D178" s="112" t="str">
        <f>_xlfn.IFNA(VLOOKUP(C178,Table1[],3,FALSE),"")</f>
        <v/>
      </c>
      <c r="E178" s="69"/>
      <c r="F178" s="112" t="str">
        <f t="shared" si="50"/>
        <v/>
      </c>
      <c r="G178" s="88" t="str">
        <f>IF(E178="","",INDEX('Measure&amp;Incentive Picklist'!$F$37:$F$130,MATCH('One for One Replacements'!$F178,'Measure&amp;Incentive Picklist'!$E$37:$E$130,0)))</f>
        <v/>
      </c>
      <c r="H178" s="79"/>
      <c r="I178" s="70"/>
      <c r="J178" s="70"/>
      <c r="K178" s="70"/>
      <c r="L178" s="70"/>
      <c r="M178" s="66" t="str">
        <f>IF(E178="", "", VLOOKUP(E178,'Measure&amp;Incentive Picklist'!$D$37:$G$130,4,FALSE))</f>
        <v/>
      </c>
      <c r="N178" s="65" t="str">
        <f t="shared" si="66"/>
        <v/>
      </c>
      <c r="O178" s="65" t="str">
        <f>IF(N178="","",VLOOKUP(N178,'Lighting Picklist'!A$2:B$63,2,FALSE))</f>
        <v/>
      </c>
      <c r="P178" s="65" t="str">
        <f t="shared" si="67"/>
        <v/>
      </c>
      <c r="Q178" s="69" t="str">
        <f t="shared" si="68"/>
        <v/>
      </c>
      <c r="R178" s="69"/>
      <c r="S178" s="65" t="str">
        <f t="shared" si="55"/>
        <v/>
      </c>
      <c r="T178" s="70" t="str">
        <f t="shared" si="56"/>
        <v/>
      </c>
      <c r="U178" s="69" t="str">
        <f t="shared" si="51"/>
        <v/>
      </c>
      <c r="V178" s="69"/>
      <c r="W178" s="69"/>
      <c r="X178" s="71"/>
      <c r="Y178" s="71"/>
      <c r="Z178" s="124" t="str">
        <f t="shared" si="69"/>
        <v/>
      </c>
      <c r="AA178" s="386" t="str">
        <f>IF(F178="","",IF(VLOOKUP($F178,'Measure&amp;Incentive Picklist'!$E:$J,5,FALSE)="kWh saved","Contact ConEd",VLOOKUP($F178,'Measure&amp;Incentive Picklist'!$E:$J,5,FALSE)*I178))</f>
        <v/>
      </c>
      <c r="AB178" s="85" t="str">
        <f>IF(Date&gt;44742,"",IF(F178="","",IF(VLOOKUP($F178,'Measure&amp;Incentive Picklist'!$E:$P,12,FALSE)="kWh saved","Contact ConEd",VLOOKUP($F178,'Measure&amp;Incentive Picklist'!$E:$P,12,FALSE)*I178)))</f>
        <v/>
      </c>
      <c r="AC178" s="85" t="str">
        <f t="shared" si="58"/>
        <v/>
      </c>
      <c r="AD178" s="123"/>
      <c r="AE178" s="65">
        <f t="shared" si="70"/>
        <v>0</v>
      </c>
      <c r="AF178" s="65">
        <f t="shared" si="71"/>
        <v>0</v>
      </c>
      <c r="AG178" s="65">
        <f t="shared" si="72"/>
        <v>0</v>
      </c>
      <c r="AH178" s="65">
        <f t="shared" si="73"/>
        <v>0</v>
      </c>
      <c r="AI178" s="188" t="str">
        <f t="shared" si="74"/>
        <v/>
      </c>
      <c r="AJ178" s="188">
        <f t="shared" si="64"/>
        <v>0</v>
      </c>
    </row>
    <row r="179" spans="1:36" x14ac:dyDescent="0.25">
      <c r="A179" s="66">
        <f t="shared" si="65"/>
        <v>172</v>
      </c>
      <c r="B179" s="69"/>
      <c r="C179" s="79"/>
      <c r="D179" s="112" t="str">
        <f>_xlfn.IFNA(VLOOKUP(C179,Table1[],3,FALSE),"")</f>
        <v/>
      </c>
      <c r="E179" s="69"/>
      <c r="F179" s="112" t="str">
        <f t="shared" si="50"/>
        <v/>
      </c>
      <c r="G179" s="88" t="str">
        <f>IF(E179="","",INDEX('Measure&amp;Incentive Picklist'!$F$37:$F$130,MATCH('One for One Replacements'!$F179,'Measure&amp;Incentive Picklist'!$E$37:$E$130,0)))</f>
        <v/>
      </c>
      <c r="H179" s="79"/>
      <c r="I179" s="70"/>
      <c r="J179" s="70"/>
      <c r="K179" s="70"/>
      <c r="L179" s="70"/>
      <c r="M179" s="66" t="str">
        <f>IF(E179="", "", VLOOKUP(E179,'Measure&amp;Incentive Picklist'!$D$37:$G$130,4,FALSE))</f>
        <v/>
      </c>
      <c r="N179" s="65" t="str">
        <f t="shared" si="66"/>
        <v/>
      </c>
      <c r="O179" s="65" t="str">
        <f>IF(N179="","",VLOOKUP(N179,'Lighting Picklist'!A$2:B$63,2,FALSE))</f>
        <v/>
      </c>
      <c r="P179" s="65" t="str">
        <f t="shared" si="67"/>
        <v/>
      </c>
      <c r="Q179" s="69" t="str">
        <f t="shared" si="68"/>
        <v/>
      </c>
      <c r="R179" s="69"/>
      <c r="S179" s="65" t="str">
        <f t="shared" si="55"/>
        <v/>
      </c>
      <c r="T179" s="70" t="str">
        <f t="shared" si="56"/>
        <v/>
      </c>
      <c r="U179" s="69" t="str">
        <f t="shared" si="51"/>
        <v/>
      </c>
      <c r="V179" s="69"/>
      <c r="W179" s="69"/>
      <c r="X179" s="71"/>
      <c r="Y179" s="71"/>
      <c r="Z179" s="124" t="str">
        <f t="shared" si="69"/>
        <v/>
      </c>
      <c r="AA179" s="386" t="str">
        <f>IF(F179="","",IF(VLOOKUP($F179,'Measure&amp;Incentive Picklist'!$E:$J,5,FALSE)="kWh saved","Contact ConEd",VLOOKUP($F179,'Measure&amp;Incentive Picklist'!$E:$J,5,FALSE)*I179))</f>
        <v/>
      </c>
      <c r="AB179" s="85" t="str">
        <f>IF(Date&gt;44742,"",IF(F179="","",IF(VLOOKUP($F179,'Measure&amp;Incentive Picklist'!$E:$P,12,FALSE)="kWh saved","Contact ConEd",VLOOKUP($F179,'Measure&amp;Incentive Picklist'!$E:$P,12,FALSE)*I179)))</f>
        <v/>
      </c>
      <c r="AC179" s="85" t="str">
        <f t="shared" si="58"/>
        <v/>
      </c>
      <c r="AD179" s="123"/>
      <c r="AE179" s="65">
        <f t="shared" si="70"/>
        <v>0</v>
      </c>
      <c r="AF179" s="65">
        <f t="shared" si="71"/>
        <v>0</v>
      </c>
      <c r="AG179" s="65">
        <f t="shared" si="72"/>
        <v>0</v>
      </c>
      <c r="AH179" s="65">
        <f t="shared" si="73"/>
        <v>0</v>
      </c>
      <c r="AI179" s="188" t="str">
        <f t="shared" si="74"/>
        <v/>
      </c>
      <c r="AJ179" s="188">
        <f t="shared" si="64"/>
        <v>0</v>
      </c>
    </row>
    <row r="180" spans="1:36" x14ac:dyDescent="0.25">
      <c r="A180" s="66">
        <f t="shared" si="65"/>
        <v>173</v>
      </c>
      <c r="B180" s="69"/>
      <c r="C180" s="79"/>
      <c r="D180" s="112" t="str">
        <f>_xlfn.IFNA(VLOOKUP(C180,Table1[],3,FALSE),"")</f>
        <v/>
      </c>
      <c r="E180" s="69"/>
      <c r="F180" s="112" t="str">
        <f t="shared" si="50"/>
        <v/>
      </c>
      <c r="G180" s="88" t="str">
        <f>IF(E180="","",INDEX('Measure&amp;Incentive Picklist'!$F$37:$F$130,MATCH('One for One Replacements'!$F180,'Measure&amp;Incentive Picklist'!$E$37:$E$130,0)))</f>
        <v/>
      </c>
      <c r="H180" s="79"/>
      <c r="I180" s="70"/>
      <c r="J180" s="70"/>
      <c r="K180" s="70"/>
      <c r="L180" s="70"/>
      <c r="M180" s="66" t="str">
        <f>IF(E180="", "", VLOOKUP(E180,'Measure&amp;Incentive Picklist'!$D$37:$G$130,4,FALSE))</f>
        <v/>
      </c>
      <c r="N180" s="65" t="str">
        <f t="shared" si="66"/>
        <v/>
      </c>
      <c r="O180" s="65" t="str">
        <f>IF(N180="","",VLOOKUP(N180,'Lighting Picklist'!A$2:B$63,2,FALSE))</f>
        <v/>
      </c>
      <c r="P180" s="65" t="str">
        <f t="shared" si="67"/>
        <v/>
      </c>
      <c r="Q180" s="69" t="str">
        <f t="shared" si="68"/>
        <v/>
      </c>
      <c r="R180" s="69"/>
      <c r="S180" s="65" t="str">
        <f t="shared" si="55"/>
        <v/>
      </c>
      <c r="T180" s="70" t="str">
        <f t="shared" si="56"/>
        <v/>
      </c>
      <c r="U180" s="69" t="str">
        <f t="shared" si="51"/>
        <v/>
      </c>
      <c r="V180" s="69"/>
      <c r="W180" s="69"/>
      <c r="X180" s="71"/>
      <c r="Y180" s="71"/>
      <c r="Z180" s="124" t="str">
        <f t="shared" si="69"/>
        <v/>
      </c>
      <c r="AA180" s="386" t="str">
        <f>IF(F180="","",IF(VLOOKUP($F180,'Measure&amp;Incentive Picklist'!$E:$J,5,FALSE)="kWh saved","Contact ConEd",VLOOKUP($F180,'Measure&amp;Incentive Picklist'!$E:$J,5,FALSE)*I180))</f>
        <v/>
      </c>
      <c r="AB180" s="85" t="str">
        <f>IF(Date&gt;44742,"",IF(F180="","",IF(VLOOKUP($F180,'Measure&amp;Incentive Picklist'!$E:$P,12,FALSE)="kWh saved","Contact ConEd",VLOOKUP($F180,'Measure&amp;Incentive Picklist'!$E:$P,12,FALSE)*I180)))</f>
        <v/>
      </c>
      <c r="AC180" s="85" t="str">
        <f t="shared" si="58"/>
        <v/>
      </c>
      <c r="AD180" s="123"/>
      <c r="AE180" s="65">
        <f t="shared" si="70"/>
        <v>0</v>
      </c>
      <c r="AF180" s="65">
        <f t="shared" si="71"/>
        <v>0</v>
      </c>
      <c r="AG180" s="65">
        <f t="shared" si="72"/>
        <v>0</v>
      </c>
      <c r="AH180" s="65">
        <f t="shared" si="73"/>
        <v>0</v>
      </c>
      <c r="AI180" s="188" t="str">
        <f t="shared" si="74"/>
        <v/>
      </c>
      <c r="AJ180" s="188">
        <f t="shared" si="64"/>
        <v>0</v>
      </c>
    </row>
    <row r="181" spans="1:36" x14ac:dyDescent="0.25">
      <c r="A181" s="66">
        <f t="shared" si="65"/>
        <v>174</v>
      </c>
      <c r="B181" s="69"/>
      <c r="C181" s="79"/>
      <c r="D181" s="112" t="str">
        <f>_xlfn.IFNA(VLOOKUP(C181,Table1[],3,FALSE),"")</f>
        <v/>
      </c>
      <c r="E181" s="69"/>
      <c r="F181" s="112" t="str">
        <f t="shared" si="50"/>
        <v/>
      </c>
      <c r="G181" s="88" t="str">
        <f>IF(E181="","",INDEX('Measure&amp;Incentive Picklist'!$F$37:$F$130,MATCH('One for One Replacements'!$F181,'Measure&amp;Incentive Picklist'!$E$37:$E$130,0)))</f>
        <v/>
      </c>
      <c r="H181" s="79"/>
      <c r="I181" s="70"/>
      <c r="J181" s="70"/>
      <c r="K181" s="70"/>
      <c r="L181" s="70"/>
      <c r="M181" s="66" t="str">
        <f>IF(E181="", "", VLOOKUP(E181,'Measure&amp;Incentive Picklist'!$D$37:$G$130,4,FALSE))</f>
        <v/>
      </c>
      <c r="N181" s="65" t="str">
        <f t="shared" si="66"/>
        <v/>
      </c>
      <c r="O181" s="65" t="str">
        <f>IF(N181="","",VLOOKUP(N181,'Lighting Picklist'!A$2:B$63,2,FALSE))</f>
        <v/>
      </c>
      <c r="P181" s="65" t="str">
        <f t="shared" si="67"/>
        <v/>
      </c>
      <c r="Q181" s="69" t="str">
        <f t="shared" si="68"/>
        <v/>
      </c>
      <c r="R181" s="69"/>
      <c r="S181" s="65" t="str">
        <f t="shared" si="55"/>
        <v/>
      </c>
      <c r="T181" s="70" t="str">
        <f t="shared" si="56"/>
        <v/>
      </c>
      <c r="U181" s="69" t="str">
        <f t="shared" si="51"/>
        <v/>
      </c>
      <c r="V181" s="69"/>
      <c r="W181" s="69"/>
      <c r="X181" s="71"/>
      <c r="Y181" s="71"/>
      <c r="Z181" s="124" t="str">
        <f t="shared" si="69"/>
        <v/>
      </c>
      <c r="AA181" s="386" t="str">
        <f>IF(F181="","",IF(VLOOKUP($F181,'Measure&amp;Incentive Picklist'!$E:$J,5,FALSE)="kWh saved","Contact ConEd",VLOOKUP($F181,'Measure&amp;Incentive Picklist'!$E:$J,5,FALSE)*I181))</f>
        <v/>
      </c>
      <c r="AB181" s="85" t="str">
        <f>IF(Date&gt;44742,"",IF(F181="","",IF(VLOOKUP($F181,'Measure&amp;Incentive Picklist'!$E:$P,12,FALSE)="kWh saved","Contact ConEd",VLOOKUP($F181,'Measure&amp;Incentive Picklist'!$E:$P,12,FALSE)*I181)))</f>
        <v/>
      </c>
      <c r="AC181" s="85" t="str">
        <f t="shared" si="58"/>
        <v/>
      </c>
      <c r="AD181" s="123"/>
      <c r="AE181" s="65">
        <f t="shared" si="70"/>
        <v>0</v>
      </c>
      <c r="AF181" s="65">
        <f t="shared" si="71"/>
        <v>0</v>
      </c>
      <c r="AG181" s="65">
        <f t="shared" si="72"/>
        <v>0</v>
      </c>
      <c r="AH181" s="65">
        <f t="shared" si="73"/>
        <v>0</v>
      </c>
      <c r="AI181" s="188" t="str">
        <f t="shared" si="74"/>
        <v/>
      </c>
      <c r="AJ181" s="188">
        <f t="shared" si="64"/>
        <v>0</v>
      </c>
    </row>
    <row r="182" spans="1:36" x14ac:dyDescent="0.25">
      <c r="A182" s="66">
        <f t="shared" si="65"/>
        <v>175</v>
      </c>
      <c r="B182" s="69"/>
      <c r="C182" s="79"/>
      <c r="D182" s="112" t="str">
        <f>_xlfn.IFNA(VLOOKUP(C182,Table1[],3,FALSE),"")</f>
        <v/>
      </c>
      <c r="E182" s="69"/>
      <c r="F182" s="112" t="str">
        <f t="shared" si="50"/>
        <v/>
      </c>
      <c r="G182" s="88" t="str">
        <f>IF(E182="","",INDEX('Measure&amp;Incentive Picklist'!$F$37:$F$130,MATCH('One for One Replacements'!$F182,'Measure&amp;Incentive Picklist'!$E$37:$E$130,0)))</f>
        <v/>
      </c>
      <c r="H182" s="79"/>
      <c r="I182" s="70"/>
      <c r="J182" s="70"/>
      <c r="K182" s="70"/>
      <c r="L182" s="70"/>
      <c r="M182" s="66" t="str">
        <f>IF(E182="", "", VLOOKUP(E182,'Measure&amp;Incentive Picklist'!$D$37:$G$130,4,FALSE))</f>
        <v/>
      </c>
      <c r="N182" s="65" t="str">
        <f t="shared" si="66"/>
        <v/>
      </c>
      <c r="O182" s="65" t="str">
        <f>IF(N182="","",VLOOKUP(N182,'Lighting Picklist'!A$2:B$63,2,FALSE))</f>
        <v/>
      </c>
      <c r="P182" s="65" t="str">
        <f t="shared" si="67"/>
        <v/>
      </c>
      <c r="Q182" s="69" t="str">
        <f t="shared" si="68"/>
        <v/>
      </c>
      <c r="R182" s="69"/>
      <c r="S182" s="65" t="str">
        <f t="shared" si="55"/>
        <v/>
      </c>
      <c r="T182" s="70" t="str">
        <f t="shared" si="56"/>
        <v/>
      </c>
      <c r="U182" s="69" t="str">
        <f t="shared" si="51"/>
        <v/>
      </c>
      <c r="V182" s="69"/>
      <c r="W182" s="69"/>
      <c r="X182" s="71"/>
      <c r="Y182" s="71"/>
      <c r="Z182" s="124" t="str">
        <f t="shared" si="69"/>
        <v/>
      </c>
      <c r="AA182" s="386" t="str">
        <f>IF(F182="","",IF(VLOOKUP($F182,'Measure&amp;Incentive Picklist'!$E:$J,5,FALSE)="kWh saved","Contact ConEd",VLOOKUP($F182,'Measure&amp;Incentive Picklist'!$E:$J,5,FALSE)*I182))</f>
        <v/>
      </c>
      <c r="AB182" s="85" t="str">
        <f>IF(Date&gt;44742,"",IF(F182="","",IF(VLOOKUP($F182,'Measure&amp;Incentive Picklist'!$E:$P,12,FALSE)="kWh saved","Contact ConEd",VLOOKUP($F182,'Measure&amp;Incentive Picklist'!$E:$P,12,FALSE)*I182)))</f>
        <v/>
      </c>
      <c r="AC182" s="85" t="str">
        <f t="shared" si="58"/>
        <v/>
      </c>
      <c r="AD182" s="123"/>
      <c r="AE182" s="65">
        <f t="shared" si="70"/>
        <v>0</v>
      </c>
      <c r="AF182" s="65">
        <f t="shared" si="71"/>
        <v>0</v>
      </c>
      <c r="AG182" s="65">
        <f t="shared" si="72"/>
        <v>0</v>
      </c>
      <c r="AH182" s="65">
        <f t="shared" si="73"/>
        <v>0</v>
      </c>
      <c r="AI182" s="188" t="str">
        <f t="shared" si="74"/>
        <v/>
      </c>
      <c r="AJ182" s="188">
        <f t="shared" si="64"/>
        <v>0</v>
      </c>
    </row>
    <row r="183" spans="1:36" x14ac:dyDescent="0.25">
      <c r="A183" s="66">
        <f t="shared" si="65"/>
        <v>176</v>
      </c>
      <c r="B183" s="69"/>
      <c r="C183" s="79"/>
      <c r="D183" s="112" t="str">
        <f>_xlfn.IFNA(VLOOKUP(C183,Table1[],3,FALSE),"")</f>
        <v/>
      </c>
      <c r="E183" s="69"/>
      <c r="F183" s="112" t="str">
        <f t="shared" si="50"/>
        <v/>
      </c>
      <c r="G183" s="88" t="str">
        <f>IF(E183="","",INDEX('Measure&amp;Incentive Picklist'!$F$37:$F$130,MATCH('One for One Replacements'!$F183,'Measure&amp;Incentive Picklist'!$E$37:$E$130,0)))</f>
        <v/>
      </c>
      <c r="H183" s="79"/>
      <c r="I183" s="70"/>
      <c r="J183" s="70"/>
      <c r="K183" s="70"/>
      <c r="L183" s="70"/>
      <c r="M183" s="66" t="str">
        <f>IF(E183="", "", VLOOKUP(E183,'Measure&amp;Incentive Picklist'!$D$37:$G$130,4,FALSE))</f>
        <v/>
      </c>
      <c r="N183" s="65" t="str">
        <f t="shared" si="66"/>
        <v/>
      </c>
      <c r="O183" s="65" t="str">
        <f>IF(N183="","",VLOOKUP(N183,'Lighting Picklist'!A$2:B$63,2,FALSE))</f>
        <v/>
      </c>
      <c r="P183" s="65" t="str">
        <f t="shared" si="67"/>
        <v/>
      </c>
      <c r="Q183" s="69" t="str">
        <f t="shared" si="68"/>
        <v/>
      </c>
      <c r="R183" s="69"/>
      <c r="S183" s="65" t="str">
        <f t="shared" si="55"/>
        <v/>
      </c>
      <c r="T183" s="70" t="str">
        <f t="shared" si="56"/>
        <v/>
      </c>
      <c r="U183" s="69" t="str">
        <f t="shared" si="51"/>
        <v/>
      </c>
      <c r="V183" s="69"/>
      <c r="W183" s="69"/>
      <c r="X183" s="71"/>
      <c r="Y183" s="71"/>
      <c r="Z183" s="124" t="str">
        <f t="shared" si="69"/>
        <v/>
      </c>
      <c r="AA183" s="386" t="str">
        <f>IF(F183="","",IF(VLOOKUP($F183,'Measure&amp;Incentive Picklist'!$E:$J,5,FALSE)="kWh saved","Contact ConEd",VLOOKUP($F183,'Measure&amp;Incentive Picklist'!$E:$J,5,FALSE)*I183))</f>
        <v/>
      </c>
      <c r="AB183" s="85" t="str">
        <f>IF(Date&gt;44742,"",IF(F183="","",IF(VLOOKUP($F183,'Measure&amp;Incentive Picklist'!$E:$P,12,FALSE)="kWh saved","Contact ConEd",VLOOKUP($F183,'Measure&amp;Incentive Picklist'!$E:$P,12,FALSE)*I183)))</f>
        <v/>
      </c>
      <c r="AC183" s="85" t="str">
        <f t="shared" si="58"/>
        <v/>
      </c>
      <c r="AD183" s="123"/>
      <c r="AE183" s="65">
        <f t="shared" si="70"/>
        <v>0</v>
      </c>
      <c r="AF183" s="65">
        <f t="shared" si="71"/>
        <v>0</v>
      </c>
      <c r="AG183" s="65">
        <f t="shared" si="72"/>
        <v>0</v>
      </c>
      <c r="AH183" s="65">
        <f t="shared" si="73"/>
        <v>0</v>
      </c>
      <c r="AI183" s="188" t="str">
        <f t="shared" si="74"/>
        <v/>
      </c>
      <c r="AJ183" s="188">
        <f t="shared" si="64"/>
        <v>0</v>
      </c>
    </row>
    <row r="184" spans="1:36" x14ac:dyDescent="0.25">
      <c r="A184" s="66">
        <f t="shared" si="65"/>
        <v>177</v>
      </c>
      <c r="B184" s="69"/>
      <c r="C184" s="79"/>
      <c r="D184" s="112" t="str">
        <f>_xlfn.IFNA(VLOOKUP(C184,Table1[],3,FALSE),"")</f>
        <v/>
      </c>
      <c r="E184" s="69"/>
      <c r="F184" s="112" t="str">
        <f t="shared" si="50"/>
        <v/>
      </c>
      <c r="G184" s="88" t="str">
        <f>IF(E184="","",INDEX('Measure&amp;Incentive Picklist'!$F$37:$F$130,MATCH('One for One Replacements'!$F184,'Measure&amp;Incentive Picklist'!$E$37:$E$130,0)))</f>
        <v/>
      </c>
      <c r="H184" s="79"/>
      <c r="I184" s="70"/>
      <c r="J184" s="70"/>
      <c r="K184" s="70"/>
      <c r="L184" s="70"/>
      <c r="M184" s="66" t="str">
        <f>IF(E184="", "", VLOOKUP(E184,'Measure&amp;Incentive Picklist'!$D$37:$G$130,4,FALSE))</f>
        <v/>
      </c>
      <c r="N184" s="65" t="str">
        <f t="shared" si="66"/>
        <v/>
      </c>
      <c r="O184" s="65" t="str">
        <f>IF(N184="","",VLOOKUP(N184,'Lighting Picklist'!A$2:B$63,2,FALSE))</f>
        <v/>
      </c>
      <c r="P184" s="65" t="str">
        <f t="shared" si="67"/>
        <v/>
      </c>
      <c r="Q184" s="69" t="str">
        <f t="shared" si="68"/>
        <v/>
      </c>
      <c r="R184" s="69"/>
      <c r="S184" s="65" t="str">
        <f t="shared" si="55"/>
        <v/>
      </c>
      <c r="T184" s="70" t="str">
        <f t="shared" si="56"/>
        <v/>
      </c>
      <c r="U184" s="69" t="str">
        <f t="shared" si="51"/>
        <v/>
      </c>
      <c r="V184" s="69"/>
      <c r="W184" s="69"/>
      <c r="X184" s="71"/>
      <c r="Y184" s="71"/>
      <c r="Z184" s="124" t="str">
        <f t="shared" si="69"/>
        <v/>
      </c>
      <c r="AA184" s="386" t="str">
        <f>IF(F184="","",IF(VLOOKUP($F184,'Measure&amp;Incentive Picklist'!$E:$J,5,FALSE)="kWh saved","Contact ConEd",VLOOKUP($F184,'Measure&amp;Incentive Picklist'!$E:$J,5,FALSE)*I184))</f>
        <v/>
      </c>
      <c r="AB184" s="85" t="str">
        <f>IF(Date&gt;44742,"",IF(F184="","",IF(VLOOKUP($F184,'Measure&amp;Incentive Picklist'!$E:$P,12,FALSE)="kWh saved","Contact ConEd",VLOOKUP($F184,'Measure&amp;Incentive Picklist'!$E:$P,12,FALSE)*I184)))</f>
        <v/>
      </c>
      <c r="AC184" s="85" t="str">
        <f t="shared" si="58"/>
        <v/>
      </c>
      <c r="AD184" s="123"/>
      <c r="AE184" s="65">
        <f t="shared" si="70"/>
        <v>0</v>
      </c>
      <c r="AF184" s="65">
        <f t="shared" si="71"/>
        <v>0</v>
      </c>
      <c r="AG184" s="65">
        <f t="shared" si="72"/>
        <v>0</v>
      </c>
      <c r="AH184" s="65">
        <f t="shared" si="73"/>
        <v>0</v>
      </c>
      <c r="AI184" s="188" t="str">
        <f t="shared" si="74"/>
        <v/>
      </c>
      <c r="AJ184" s="188">
        <f t="shared" si="64"/>
        <v>0</v>
      </c>
    </row>
    <row r="185" spans="1:36" x14ac:dyDescent="0.25">
      <c r="A185" s="66">
        <f t="shared" si="65"/>
        <v>178</v>
      </c>
      <c r="B185" s="69"/>
      <c r="C185" s="79"/>
      <c r="D185" s="112" t="str">
        <f>_xlfn.IFNA(VLOOKUP(C185,Table1[],3,FALSE),"")</f>
        <v/>
      </c>
      <c r="E185" s="69"/>
      <c r="F185" s="112" t="str">
        <f t="shared" si="50"/>
        <v/>
      </c>
      <c r="G185" s="88" t="str">
        <f>IF(E185="","",INDEX('Measure&amp;Incentive Picklist'!$F$37:$F$130,MATCH('One for One Replacements'!$F185,'Measure&amp;Incentive Picklist'!$E$37:$E$130,0)))</f>
        <v/>
      </c>
      <c r="H185" s="79"/>
      <c r="I185" s="70"/>
      <c r="J185" s="70"/>
      <c r="K185" s="70"/>
      <c r="L185" s="70"/>
      <c r="M185" s="66" t="str">
        <f>IF(E185="", "", VLOOKUP(E185,'Measure&amp;Incentive Picklist'!$D$37:$G$130,4,FALSE))</f>
        <v/>
      </c>
      <c r="N185" s="65" t="str">
        <f t="shared" si="66"/>
        <v/>
      </c>
      <c r="O185" s="65" t="str">
        <f>IF(N185="","",VLOOKUP(N185,'Lighting Picklist'!A$2:B$63,2,FALSE))</f>
        <v/>
      </c>
      <c r="P185" s="65" t="str">
        <f t="shared" si="67"/>
        <v/>
      </c>
      <c r="Q185" s="69" t="str">
        <f t="shared" si="68"/>
        <v/>
      </c>
      <c r="R185" s="69"/>
      <c r="S185" s="65" t="str">
        <f t="shared" si="55"/>
        <v/>
      </c>
      <c r="T185" s="70" t="str">
        <f t="shared" si="56"/>
        <v/>
      </c>
      <c r="U185" s="69" t="str">
        <f t="shared" si="51"/>
        <v/>
      </c>
      <c r="V185" s="69"/>
      <c r="W185" s="69"/>
      <c r="X185" s="71"/>
      <c r="Y185" s="71"/>
      <c r="Z185" s="124" t="str">
        <f t="shared" si="69"/>
        <v/>
      </c>
      <c r="AA185" s="386" t="str">
        <f>IF(F185="","",IF(VLOOKUP($F185,'Measure&amp;Incentive Picklist'!$E:$J,5,FALSE)="kWh saved","Contact ConEd",VLOOKUP($F185,'Measure&amp;Incentive Picklist'!$E:$J,5,FALSE)*I185))</f>
        <v/>
      </c>
      <c r="AB185" s="85" t="str">
        <f>IF(Date&gt;44742,"",IF(F185="","",IF(VLOOKUP($F185,'Measure&amp;Incentive Picklist'!$E:$P,12,FALSE)="kWh saved","Contact ConEd",VLOOKUP($F185,'Measure&amp;Incentive Picklist'!$E:$P,12,FALSE)*I185)))</f>
        <v/>
      </c>
      <c r="AC185" s="85" t="str">
        <f t="shared" si="58"/>
        <v/>
      </c>
      <c r="AD185" s="123"/>
      <c r="AE185" s="65">
        <f t="shared" si="70"/>
        <v>0</v>
      </c>
      <c r="AF185" s="65">
        <f t="shared" si="71"/>
        <v>0</v>
      </c>
      <c r="AG185" s="65">
        <f t="shared" si="72"/>
        <v>0</v>
      </c>
      <c r="AH185" s="65">
        <f t="shared" si="73"/>
        <v>0</v>
      </c>
      <c r="AI185" s="188" t="str">
        <f t="shared" si="74"/>
        <v/>
      </c>
      <c r="AJ185" s="188">
        <f t="shared" si="64"/>
        <v>0</v>
      </c>
    </row>
    <row r="186" spans="1:36" x14ac:dyDescent="0.25">
      <c r="A186" s="66">
        <f t="shared" si="65"/>
        <v>179</v>
      </c>
      <c r="B186" s="69"/>
      <c r="C186" s="79"/>
      <c r="D186" s="112" t="str">
        <f>_xlfn.IFNA(VLOOKUP(C186,Table1[],3,FALSE),"")</f>
        <v/>
      </c>
      <c r="E186" s="69"/>
      <c r="F186" s="112" t="str">
        <f t="shared" si="50"/>
        <v/>
      </c>
      <c r="G186" s="88" t="str">
        <f>IF(E186="","",INDEX('Measure&amp;Incentive Picklist'!$F$37:$F$130,MATCH('One for One Replacements'!$F186,'Measure&amp;Incentive Picklist'!$E$37:$E$130,0)))</f>
        <v/>
      </c>
      <c r="H186" s="79"/>
      <c r="I186" s="70"/>
      <c r="J186" s="70"/>
      <c r="K186" s="70"/>
      <c r="L186" s="70"/>
      <c r="M186" s="66" t="str">
        <f>IF(E186="", "", VLOOKUP(E186,'Measure&amp;Incentive Picklist'!$D$37:$G$130,4,FALSE))</f>
        <v/>
      </c>
      <c r="N186" s="65" t="str">
        <f t="shared" si="66"/>
        <v/>
      </c>
      <c r="O186" s="65" t="str">
        <f>IF(N186="","",VLOOKUP(N186,'Lighting Picklist'!A$2:B$63,2,FALSE))</f>
        <v/>
      </c>
      <c r="P186" s="65" t="str">
        <f t="shared" si="67"/>
        <v/>
      </c>
      <c r="Q186" s="69" t="str">
        <f t="shared" si="68"/>
        <v/>
      </c>
      <c r="R186" s="69"/>
      <c r="S186" s="65" t="str">
        <f t="shared" si="55"/>
        <v/>
      </c>
      <c r="T186" s="70" t="str">
        <f t="shared" si="56"/>
        <v/>
      </c>
      <c r="U186" s="69" t="str">
        <f t="shared" si="51"/>
        <v/>
      </c>
      <c r="V186" s="69"/>
      <c r="W186" s="69"/>
      <c r="X186" s="71"/>
      <c r="Y186" s="71"/>
      <c r="Z186" s="124" t="str">
        <f t="shared" si="69"/>
        <v/>
      </c>
      <c r="AA186" s="386" t="str">
        <f>IF(F186="","",IF(VLOOKUP($F186,'Measure&amp;Incentive Picklist'!$E:$J,5,FALSE)="kWh saved","Contact ConEd",VLOOKUP($F186,'Measure&amp;Incentive Picklist'!$E:$J,5,FALSE)*I186))</f>
        <v/>
      </c>
      <c r="AB186" s="85" t="str">
        <f>IF(Date&gt;44742,"",IF(F186="","",IF(VLOOKUP($F186,'Measure&amp;Incentive Picklist'!$E:$P,12,FALSE)="kWh saved","Contact ConEd",VLOOKUP($F186,'Measure&amp;Incentive Picklist'!$E:$P,12,FALSE)*I186)))</f>
        <v/>
      </c>
      <c r="AC186" s="85" t="str">
        <f t="shared" si="58"/>
        <v/>
      </c>
      <c r="AD186" s="123"/>
      <c r="AE186" s="65">
        <f t="shared" si="70"/>
        <v>0</v>
      </c>
      <c r="AF186" s="65">
        <f t="shared" si="71"/>
        <v>0</v>
      </c>
      <c r="AG186" s="65">
        <f t="shared" si="72"/>
        <v>0</v>
      </c>
      <c r="AH186" s="65">
        <f t="shared" si="73"/>
        <v>0</v>
      </c>
      <c r="AI186" s="188" t="str">
        <f t="shared" si="74"/>
        <v/>
      </c>
      <c r="AJ186" s="188">
        <f t="shared" si="64"/>
        <v>0</v>
      </c>
    </row>
    <row r="187" spans="1:36" x14ac:dyDescent="0.25">
      <c r="A187" s="66">
        <f t="shared" si="65"/>
        <v>180</v>
      </c>
      <c r="B187" s="69"/>
      <c r="C187" s="79"/>
      <c r="D187" s="112" t="str">
        <f>_xlfn.IFNA(VLOOKUP(C187,Table1[],3,FALSE),"")</f>
        <v/>
      </c>
      <c r="E187" s="69"/>
      <c r="F187" s="112" t="str">
        <f t="shared" si="50"/>
        <v/>
      </c>
      <c r="G187" s="88" t="str">
        <f>IF(E187="","",INDEX('Measure&amp;Incentive Picklist'!$F$37:$F$130,MATCH('One for One Replacements'!$F187,'Measure&amp;Incentive Picklist'!$E$37:$E$130,0)))</f>
        <v/>
      </c>
      <c r="H187" s="79"/>
      <c r="I187" s="70"/>
      <c r="J187" s="70"/>
      <c r="K187" s="70"/>
      <c r="L187" s="70"/>
      <c r="M187" s="66" t="str">
        <f>IF(E187="", "", VLOOKUP(E187,'Measure&amp;Incentive Picklist'!$D$37:$G$130,4,FALSE))</f>
        <v/>
      </c>
      <c r="N187" s="65" t="str">
        <f t="shared" si="66"/>
        <v/>
      </c>
      <c r="O187" s="65" t="str">
        <f>IF(N187="","",VLOOKUP(N187,'Lighting Picklist'!A$2:B$63,2,FALSE))</f>
        <v/>
      </c>
      <c r="P187" s="65" t="str">
        <f t="shared" si="67"/>
        <v/>
      </c>
      <c r="Q187" s="69" t="str">
        <f t="shared" si="68"/>
        <v/>
      </c>
      <c r="R187" s="69"/>
      <c r="S187" s="65" t="str">
        <f t="shared" si="55"/>
        <v/>
      </c>
      <c r="T187" s="70" t="str">
        <f t="shared" si="56"/>
        <v/>
      </c>
      <c r="U187" s="69" t="str">
        <f t="shared" si="51"/>
        <v/>
      </c>
      <c r="V187" s="69"/>
      <c r="W187" s="69"/>
      <c r="X187" s="71"/>
      <c r="Y187" s="71"/>
      <c r="Z187" s="124" t="str">
        <f t="shared" si="69"/>
        <v/>
      </c>
      <c r="AA187" s="386" t="str">
        <f>IF(F187="","",IF(VLOOKUP($F187,'Measure&amp;Incentive Picklist'!$E:$J,5,FALSE)="kWh saved","Contact ConEd",VLOOKUP($F187,'Measure&amp;Incentive Picklist'!$E:$J,5,FALSE)*I187))</f>
        <v/>
      </c>
      <c r="AB187" s="85" t="str">
        <f>IF(Date&gt;44742,"",IF(F187="","",IF(VLOOKUP($F187,'Measure&amp;Incentive Picklist'!$E:$P,12,FALSE)="kWh saved","Contact ConEd",VLOOKUP($F187,'Measure&amp;Incentive Picklist'!$E:$P,12,FALSE)*I187)))</f>
        <v/>
      </c>
      <c r="AC187" s="85" t="str">
        <f t="shared" si="58"/>
        <v/>
      </c>
      <c r="AD187" s="123"/>
      <c r="AE187" s="65">
        <f t="shared" si="70"/>
        <v>0</v>
      </c>
      <c r="AF187" s="65">
        <f t="shared" si="71"/>
        <v>0</v>
      </c>
      <c r="AG187" s="65">
        <f t="shared" si="72"/>
        <v>0</v>
      </c>
      <c r="AH187" s="65">
        <f t="shared" si="73"/>
        <v>0</v>
      </c>
      <c r="AI187" s="188" t="str">
        <f t="shared" si="74"/>
        <v/>
      </c>
      <c r="AJ187" s="188">
        <f t="shared" si="64"/>
        <v>0</v>
      </c>
    </row>
    <row r="188" spans="1:36" x14ac:dyDescent="0.25">
      <c r="A188" s="66">
        <f t="shared" si="65"/>
        <v>181</v>
      </c>
      <c r="B188" s="69"/>
      <c r="C188" s="79"/>
      <c r="D188" s="112" t="str">
        <f>_xlfn.IFNA(VLOOKUP(C188,Table1[],3,FALSE),"")</f>
        <v/>
      </c>
      <c r="E188" s="69"/>
      <c r="F188" s="112" t="str">
        <f t="shared" si="50"/>
        <v/>
      </c>
      <c r="G188" s="88" t="str">
        <f>IF(E188="","",INDEX('Measure&amp;Incentive Picklist'!$F$37:$F$130,MATCH('One for One Replacements'!$F188,'Measure&amp;Incentive Picklist'!$E$37:$E$130,0)))</f>
        <v/>
      </c>
      <c r="H188" s="79"/>
      <c r="I188" s="70"/>
      <c r="J188" s="70"/>
      <c r="K188" s="70"/>
      <c r="L188" s="70"/>
      <c r="M188" s="66" t="str">
        <f>IF(E188="", "", VLOOKUP(E188,'Measure&amp;Incentive Picklist'!$D$37:$G$130,4,FALSE))</f>
        <v/>
      </c>
      <c r="N188" s="65" t="str">
        <f t="shared" si="66"/>
        <v/>
      </c>
      <c r="O188" s="65" t="str">
        <f>IF(N188="","",VLOOKUP(N188,'Lighting Picklist'!A$2:B$63,2,FALSE))</f>
        <v/>
      </c>
      <c r="P188" s="65" t="str">
        <f t="shared" si="67"/>
        <v/>
      </c>
      <c r="Q188" s="69" t="str">
        <f t="shared" si="68"/>
        <v/>
      </c>
      <c r="R188" s="69"/>
      <c r="S188" s="65" t="str">
        <f t="shared" si="55"/>
        <v/>
      </c>
      <c r="T188" s="70" t="str">
        <f t="shared" si="56"/>
        <v/>
      </c>
      <c r="U188" s="69" t="str">
        <f t="shared" si="51"/>
        <v/>
      </c>
      <c r="V188" s="69"/>
      <c r="W188" s="69"/>
      <c r="X188" s="71"/>
      <c r="Y188" s="71"/>
      <c r="Z188" s="124" t="str">
        <f t="shared" si="69"/>
        <v/>
      </c>
      <c r="AA188" s="386" t="str">
        <f>IF(F188="","",IF(VLOOKUP($F188,'Measure&amp;Incentive Picklist'!$E:$J,5,FALSE)="kWh saved","Contact ConEd",VLOOKUP($F188,'Measure&amp;Incentive Picklist'!$E:$J,5,FALSE)*I188))</f>
        <v/>
      </c>
      <c r="AB188" s="85" t="str">
        <f>IF(Date&gt;44742,"",IF(F188="","",IF(VLOOKUP($F188,'Measure&amp;Incentive Picklist'!$E:$P,12,FALSE)="kWh saved","Contact ConEd",VLOOKUP($F188,'Measure&amp;Incentive Picklist'!$E:$P,12,FALSE)*I188)))</f>
        <v/>
      </c>
      <c r="AC188" s="85" t="str">
        <f t="shared" si="58"/>
        <v/>
      </c>
      <c r="AD188" s="123"/>
      <c r="AE188" s="65">
        <f t="shared" si="70"/>
        <v>0</v>
      </c>
      <c r="AF188" s="65">
        <f t="shared" si="71"/>
        <v>0</v>
      </c>
      <c r="AG188" s="65">
        <f t="shared" si="72"/>
        <v>0</v>
      </c>
      <c r="AH188" s="65">
        <f t="shared" si="73"/>
        <v>0</v>
      </c>
      <c r="AI188" s="188" t="str">
        <f t="shared" si="74"/>
        <v/>
      </c>
      <c r="AJ188" s="188">
        <f t="shared" si="64"/>
        <v>0</v>
      </c>
    </row>
    <row r="189" spans="1:36" x14ac:dyDescent="0.25">
      <c r="A189" s="66">
        <f t="shared" si="65"/>
        <v>182</v>
      </c>
      <c r="B189" s="69"/>
      <c r="C189" s="79"/>
      <c r="D189" s="112" t="str">
        <f>_xlfn.IFNA(VLOOKUP(C189,Table1[],3,FALSE),"")</f>
        <v/>
      </c>
      <c r="E189" s="69"/>
      <c r="F189" s="112" t="str">
        <f t="shared" si="50"/>
        <v/>
      </c>
      <c r="G189" s="88" t="str">
        <f>IF(E189="","",INDEX('Measure&amp;Incentive Picklist'!$F$37:$F$130,MATCH('One for One Replacements'!$F189,'Measure&amp;Incentive Picklist'!$E$37:$E$130,0)))</f>
        <v/>
      </c>
      <c r="H189" s="79"/>
      <c r="I189" s="70"/>
      <c r="J189" s="70"/>
      <c r="K189" s="70"/>
      <c r="L189" s="70"/>
      <c r="M189" s="66" t="str">
        <f>IF(E189="", "", VLOOKUP(E189,'Measure&amp;Incentive Picklist'!$D$37:$G$130,4,FALSE))</f>
        <v/>
      </c>
      <c r="N189" s="65" t="str">
        <f t="shared" si="66"/>
        <v/>
      </c>
      <c r="O189" s="65" t="str">
        <f>IF(N189="","",VLOOKUP(N189,'Lighting Picklist'!A$2:B$63,2,FALSE))</f>
        <v/>
      </c>
      <c r="P189" s="65" t="str">
        <f t="shared" si="67"/>
        <v/>
      </c>
      <c r="Q189" s="69" t="str">
        <f t="shared" si="68"/>
        <v/>
      </c>
      <c r="R189" s="69"/>
      <c r="S189" s="65" t="str">
        <f t="shared" si="55"/>
        <v/>
      </c>
      <c r="T189" s="70" t="str">
        <f t="shared" si="56"/>
        <v/>
      </c>
      <c r="U189" s="69" t="str">
        <f t="shared" si="51"/>
        <v/>
      </c>
      <c r="V189" s="69"/>
      <c r="W189" s="69"/>
      <c r="X189" s="71"/>
      <c r="Y189" s="71"/>
      <c r="Z189" s="124" t="str">
        <f t="shared" si="69"/>
        <v/>
      </c>
      <c r="AA189" s="386" t="str">
        <f>IF(F189="","",IF(VLOOKUP($F189,'Measure&amp;Incentive Picklist'!$E:$J,5,FALSE)="kWh saved","Contact ConEd",VLOOKUP($F189,'Measure&amp;Incentive Picklist'!$E:$J,5,FALSE)*I189))</f>
        <v/>
      </c>
      <c r="AB189" s="85" t="str">
        <f>IF(Date&gt;44742,"",IF(F189="","",IF(VLOOKUP($F189,'Measure&amp;Incentive Picklist'!$E:$P,12,FALSE)="kWh saved","Contact ConEd",VLOOKUP($F189,'Measure&amp;Incentive Picklist'!$E:$P,12,FALSE)*I189)))</f>
        <v/>
      </c>
      <c r="AC189" s="85" t="str">
        <f t="shared" si="58"/>
        <v/>
      </c>
      <c r="AD189" s="123"/>
      <c r="AE189" s="65">
        <f t="shared" si="70"/>
        <v>0</v>
      </c>
      <c r="AF189" s="65">
        <f t="shared" si="71"/>
        <v>0</v>
      </c>
      <c r="AG189" s="65">
        <f t="shared" si="72"/>
        <v>0</v>
      </c>
      <c r="AH189" s="65">
        <f t="shared" si="73"/>
        <v>0</v>
      </c>
      <c r="AI189" s="188" t="str">
        <f t="shared" si="74"/>
        <v/>
      </c>
      <c r="AJ189" s="188">
        <f t="shared" si="64"/>
        <v>0</v>
      </c>
    </row>
    <row r="190" spans="1:36" x14ac:dyDescent="0.25">
      <c r="A190" s="66">
        <f t="shared" si="65"/>
        <v>183</v>
      </c>
      <c r="B190" s="69"/>
      <c r="C190" s="79"/>
      <c r="D190" s="112" t="str">
        <f>_xlfn.IFNA(VLOOKUP(C190,Table1[],3,FALSE),"")</f>
        <v/>
      </c>
      <c r="E190" s="69"/>
      <c r="F190" s="112" t="str">
        <f t="shared" si="50"/>
        <v/>
      </c>
      <c r="G190" s="88" t="str">
        <f>IF(E190="","",INDEX('Measure&amp;Incentive Picklist'!$F$37:$F$130,MATCH('One for One Replacements'!$F190,'Measure&amp;Incentive Picklist'!$E$37:$E$130,0)))</f>
        <v/>
      </c>
      <c r="H190" s="79"/>
      <c r="I190" s="70"/>
      <c r="J190" s="70"/>
      <c r="K190" s="70"/>
      <c r="L190" s="70"/>
      <c r="M190" s="66" t="str">
        <f>IF(E190="", "", VLOOKUP(E190,'Measure&amp;Incentive Picklist'!$D$37:$G$130,4,FALSE))</f>
        <v/>
      </c>
      <c r="N190" s="65" t="str">
        <f t="shared" si="66"/>
        <v/>
      </c>
      <c r="O190" s="65" t="str">
        <f>IF(N190="","",VLOOKUP(N190,'Lighting Picklist'!A$2:B$63,2,FALSE))</f>
        <v/>
      </c>
      <c r="P190" s="65" t="str">
        <f t="shared" si="67"/>
        <v/>
      </c>
      <c r="Q190" s="69" t="str">
        <f t="shared" si="68"/>
        <v/>
      </c>
      <c r="R190" s="69"/>
      <c r="S190" s="65" t="str">
        <f t="shared" si="55"/>
        <v/>
      </c>
      <c r="T190" s="70" t="str">
        <f t="shared" si="56"/>
        <v/>
      </c>
      <c r="U190" s="69" t="str">
        <f t="shared" si="51"/>
        <v/>
      </c>
      <c r="V190" s="69"/>
      <c r="W190" s="69"/>
      <c r="X190" s="71"/>
      <c r="Y190" s="71"/>
      <c r="Z190" s="124" t="str">
        <f t="shared" si="69"/>
        <v/>
      </c>
      <c r="AA190" s="386" t="str">
        <f>IF(F190="","",IF(VLOOKUP($F190,'Measure&amp;Incentive Picklist'!$E:$J,5,FALSE)="kWh saved","Contact ConEd",VLOOKUP($F190,'Measure&amp;Incentive Picklist'!$E:$J,5,FALSE)*I190))</f>
        <v/>
      </c>
      <c r="AB190" s="85" t="str">
        <f>IF(Date&gt;44742,"",IF(F190="","",IF(VLOOKUP($F190,'Measure&amp;Incentive Picklist'!$E:$P,12,FALSE)="kWh saved","Contact ConEd",VLOOKUP($F190,'Measure&amp;Incentive Picklist'!$E:$P,12,FALSE)*I190)))</f>
        <v/>
      </c>
      <c r="AC190" s="85" t="str">
        <f t="shared" si="58"/>
        <v/>
      </c>
      <c r="AD190" s="123"/>
      <c r="AE190" s="65">
        <f t="shared" si="70"/>
        <v>0</v>
      </c>
      <c r="AF190" s="65">
        <f t="shared" si="71"/>
        <v>0</v>
      </c>
      <c r="AG190" s="65">
        <f t="shared" si="72"/>
        <v>0</v>
      </c>
      <c r="AH190" s="65">
        <f t="shared" si="73"/>
        <v>0</v>
      </c>
      <c r="AI190" s="188" t="str">
        <f t="shared" si="74"/>
        <v/>
      </c>
      <c r="AJ190" s="188">
        <f t="shared" si="64"/>
        <v>0</v>
      </c>
    </row>
    <row r="191" spans="1:36" x14ac:dyDescent="0.25">
      <c r="A191" s="66">
        <f t="shared" si="65"/>
        <v>184</v>
      </c>
      <c r="B191" s="69"/>
      <c r="C191" s="79"/>
      <c r="D191" s="112" t="str">
        <f>_xlfn.IFNA(VLOOKUP(C191,Table1[],3,FALSE),"")</f>
        <v/>
      </c>
      <c r="E191" s="69"/>
      <c r="F191" s="112" t="str">
        <f t="shared" si="50"/>
        <v/>
      </c>
      <c r="G191" s="88" t="str">
        <f>IF(E191="","",INDEX('Measure&amp;Incentive Picklist'!$F$37:$F$130,MATCH('One for One Replacements'!$F191,'Measure&amp;Incentive Picklist'!$E$37:$E$130,0)))</f>
        <v/>
      </c>
      <c r="H191" s="79"/>
      <c r="I191" s="70"/>
      <c r="J191" s="70"/>
      <c r="K191" s="70"/>
      <c r="L191" s="70"/>
      <c r="M191" s="66" t="str">
        <f>IF(E191="", "", VLOOKUP(E191,'Measure&amp;Incentive Picklist'!$D$37:$G$130,4,FALSE))</f>
        <v/>
      </c>
      <c r="N191" s="65" t="str">
        <f t="shared" si="66"/>
        <v/>
      </c>
      <c r="O191" s="65" t="str">
        <f>IF(N191="","",VLOOKUP(N191,'Lighting Picklist'!A$2:B$63,2,FALSE))</f>
        <v/>
      </c>
      <c r="P191" s="65" t="str">
        <f t="shared" si="67"/>
        <v/>
      </c>
      <c r="Q191" s="69" t="str">
        <f t="shared" si="68"/>
        <v/>
      </c>
      <c r="R191" s="69"/>
      <c r="S191" s="65" t="str">
        <f t="shared" si="55"/>
        <v/>
      </c>
      <c r="T191" s="70" t="str">
        <f t="shared" si="56"/>
        <v/>
      </c>
      <c r="U191" s="69" t="str">
        <f t="shared" si="51"/>
        <v/>
      </c>
      <c r="V191" s="69"/>
      <c r="W191" s="69"/>
      <c r="X191" s="71"/>
      <c r="Y191" s="71"/>
      <c r="Z191" s="124" t="str">
        <f t="shared" si="69"/>
        <v/>
      </c>
      <c r="AA191" s="386" t="str">
        <f>IF(F191="","",IF(VLOOKUP($F191,'Measure&amp;Incentive Picklist'!$E:$J,5,FALSE)="kWh saved","Contact ConEd",VLOOKUP($F191,'Measure&amp;Incentive Picklist'!$E:$J,5,FALSE)*I191))</f>
        <v/>
      </c>
      <c r="AB191" s="85" t="str">
        <f>IF(Date&gt;44742,"",IF(F191="","",IF(VLOOKUP($F191,'Measure&amp;Incentive Picklist'!$E:$P,12,FALSE)="kWh saved","Contact ConEd",VLOOKUP($F191,'Measure&amp;Incentive Picklist'!$E:$P,12,FALSE)*I191)))</f>
        <v/>
      </c>
      <c r="AC191" s="85" t="str">
        <f t="shared" si="58"/>
        <v/>
      </c>
      <c r="AD191" s="123"/>
      <c r="AE191" s="65">
        <f t="shared" si="70"/>
        <v>0</v>
      </c>
      <c r="AF191" s="65">
        <f t="shared" si="71"/>
        <v>0</v>
      </c>
      <c r="AG191" s="65">
        <f t="shared" si="72"/>
        <v>0</v>
      </c>
      <c r="AH191" s="65">
        <f t="shared" si="73"/>
        <v>0</v>
      </c>
      <c r="AI191" s="188" t="str">
        <f t="shared" si="74"/>
        <v/>
      </c>
      <c r="AJ191" s="188">
        <f t="shared" si="64"/>
        <v>0</v>
      </c>
    </row>
    <row r="192" spans="1:36" x14ac:dyDescent="0.25">
      <c r="A192" s="66">
        <f t="shared" si="65"/>
        <v>185</v>
      </c>
      <c r="B192" s="69"/>
      <c r="C192" s="79"/>
      <c r="D192" s="112" t="str">
        <f>_xlfn.IFNA(VLOOKUP(C192,Table1[],3,FALSE),"")</f>
        <v/>
      </c>
      <c r="E192" s="69"/>
      <c r="F192" s="112" t="str">
        <f t="shared" si="50"/>
        <v/>
      </c>
      <c r="G192" s="88" t="str">
        <f>IF(E192="","",INDEX('Measure&amp;Incentive Picklist'!$F$37:$F$130,MATCH('One for One Replacements'!$F192,'Measure&amp;Incentive Picklist'!$E$37:$E$130,0)))</f>
        <v/>
      </c>
      <c r="H192" s="79"/>
      <c r="I192" s="70"/>
      <c r="J192" s="70"/>
      <c r="K192" s="70"/>
      <c r="L192" s="70"/>
      <c r="M192" s="66" t="str">
        <f>IF(E192="", "", VLOOKUP(E192,'Measure&amp;Incentive Picklist'!$D$37:$G$130,4,FALSE))</f>
        <v/>
      </c>
      <c r="N192" s="65" t="str">
        <f t="shared" si="66"/>
        <v/>
      </c>
      <c r="O192" s="65" t="str">
        <f>IF(N192="","",VLOOKUP(N192,'Lighting Picklist'!A$2:B$63,2,FALSE))</f>
        <v/>
      </c>
      <c r="P192" s="65" t="str">
        <f t="shared" si="67"/>
        <v/>
      </c>
      <c r="Q192" s="69" t="str">
        <f t="shared" si="68"/>
        <v/>
      </c>
      <c r="R192" s="69"/>
      <c r="S192" s="65" t="str">
        <f t="shared" si="55"/>
        <v/>
      </c>
      <c r="T192" s="70" t="str">
        <f t="shared" si="56"/>
        <v/>
      </c>
      <c r="U192" s="69" t="str">
        <f t="shared" si="51"/>
        <v/>
      </c>
      <c r="V192" s="69"/>
      <c r="W192" s="69"/>
      <c r="X192" s="71"/>
      <c r="Y192" s="71"/>
      <c r="Z192" s="124" t="str">
        <f t="shared" si="69"/>
        <v/>
      </c>
      <c r="AA192" s="386" t="str">
        <f>IF(F192="","",IF(VLOOKUP($F192,'Measure&amp;Incentive Picklist'!$E:$J,5,FALSE)="kWh saved","Contact ConEd",VLOOKUP($F192,'Measure&amp;Incentive Picklist'!$E:$J,5,FALSE)*I192))</f>
        <v/>
      </c>
      <c r="AB192" s="85" t="str">
        <f>IF(Date&gt;44742,"",IF(F192="","",IF(VLOOKUP($F192,'Measure&amp;Incentive Picklist'!$E:$P,12,FALSE)="kWh saved","Contact ConEd",VLOOKUP($F192,'Measure&amp;Incentive Picklist'!$E:$P,12,FALSE)*I192)))</f>
        <v/>
      </c>
      <c r="AC192" s="85" t="str">
        <f t="shared" si="58"/>
        <v/>
      </c>
      <c r="AD192" s="123"/>
      <c r="AE192" s="65">
        <f t="shared" si="70"/>
        <v>0</v>
      </c>
      <c r="AF192" s="65">
        <f t="shared" si="71"/>
        <v>0</v>
      </c>
      <c r="AG192" s="65">
        <f t="shared" si="72"/>
        <v>0</v>
      </c>
      <c r="AH192" s="65">
        <f t="shared" si="73"/>
        <v>0</v>
      </c>
      <c r="AI192" s="188" t="str">
        <f t="shared" si="74"/>
        <v/>
      </c>
      <c r="AJ192" s="188">
        <f t="shared" si="64"/>
        <v>0</v>
      </c>
    </row>
    <row r="193" spans="1:36" x14ac:dyDescent="0.25">
      <c r="A193" s="66">
        <f t="shared" si="65"/>
        <v>186</v>
      </c>
      <c r="B193" s="69"/>
      <c r="C193" s="79"/>
      <c r="D193" s="112" t="str">
        <f>_xlfn.IFNA(VLOOKUP(C193,Table1[],3,FALSE),"")</f>
        <v/>
      </c>
      <c r="E193" s="69"/>
      <c r="F193" s="112" t="str">
        <f t="shared" si="50"/>
        <v/>
      </c>
      <c r="G193" s="88" t="str">
        <f>IF(E193="","",INDEX('Measure&amp;Incentive Picklist'!$F$37:$F$130,MATCH('One for One Replacements'!$F193,'Measure&amp;Incentive Picklist'!$E$37:$E$130,0)))</f>
        <v/>
      </c>
      <c r="H193" s="79"/>
      <c r="I193" s="70"/>
      <c r="J193" s="70"/>
      <c r="K193" s="70"/>
      <c r="L193" s="70"/>
      <c r="M193" s="66" t="str">
        <f>IF(E193="", "", VLOOKUP(E193,'Measure&amp;Incentive Picklist'!$D$37:$G$130,4,FALSE))</f>
        <v/>
      </c>
      <c r="N193" s="65" t="str">
        <f t="shared" si="66"/>
        <v/>
      </c>
      <c r="O193" s="65" t="str">
        <f>IF(N193="","",VLOOKUP(N193,'Lighting Picklist'!A$2:B$63,2,FALSE))</f>
        <v/>
      </c>
      <c r="P193" s="65" t="str">
        <f t="shared" si="67"/>
        <v/>
      </c>
      <c r="Q193" s="69" t="str">
        <f t="shared" si="68"/>
        <v/>
      </c>
      <c r="R193" s="69"/>
      <c r="S193" s="65" t="str">
        <f t="shared" si="55"/>
        <v/>
      </c>
      <c r="T193" s="70" t="str">
        <f t="shared" si="56"/>
        <v/>
      </c>
      <c r="U193" s="69" t="str">
        <f t="shared" si="51"/>
        <v/>
      </c>
      <c r="V193" s="69"/>
      <c r="W193" s="69"/>
      <c r="X193" s="71"/>
      <c r="Y193" s="71"/>
      <c r="Z193" s="124" t="str">
        <f t="shared" si="69"/>
        <v/>
      </c>
      <c r="AA193" s="386" t="str">
        <f>IF(F193="","",IF(VLOOKUP($F193,'Measure&amp;Incentive Picklist'!$E:$J,5,FALSE)="kWh saved","Contact ConEd",VLOOKUP($F193,'Measure&amp;Incentive Picklist'!$E:$J,5,FALSE)*I193))</f>
        <v/>
      </c>
      <c r="AB193" s="85" t="str">
        <f>IF(Date&gt;44742,"",IF(F193="","",IF(VLOOKUP($F193,'Measure&amp;Incentive Picklist'!$E:$P,12,FALSE)="kWh saved","Contact ConEd",VLOOKUP($F193,'Measure&amp;Incentive Picklist'!$E:$P,12,FALSE)*I193)))</f>
        <v/>
      </c>
      <c r="AC193" s="85" t="str">
        <f t="shared" si="58"/>
        <v/>
      </c>
      <c r="AD193" s="123"/>
      <c r="AE193" s="65">
        <f t="shared" si="70"/>
        <v>0</v>
      </c>
      <c r="AF193" s="65">
        <f t="shared" si="71"/>
        <v>0</v>
      </c>
      <c r="AG193" s="65">
        <f t="shared" si="72"/>
        <v>0</v>
      </c>
      <c r="AH193" s="65">
        <f t="shared" si="73"/>
        <v>0</v>
      </c>
      <c r="AI193" s="188" t="str">
        <f t="shared" si="74"/>
        <v/>
      </c>
      <c r="AJ193" s="188">
        <f t="shared" si="64"/>
        <v>0</v>
      </c>
    </row>
    <row r="194" spans="1:36" x14ac:dyDescent="0.25">
      <c r="A194" s="66">
        <f t="shared" si="65"/>
        <v>187</v>
      </c>
      <c r="B194" s="69"/>
      <c r="C194" s="79"/>
      <c r="D194" s="112" t="str">
        <f>_xlfn.IFNA(VLOOKUP(C194,Table1[],3,FALSE),"")</f>
        <v/>
      </c>
      <c r="E194" s="69"/>
      <c r="F194" s="112" t="str">
        <f t="shared" si="50"/>
        <v/>
      </c>
      <c r="G194" s="88" t="str">
        <f>IF(E194="","",INDEX('Measure&amp;Incentive Picklist'!$F$37:$F$130,MATCH('One for One Replacements'!$F194,'Measure&amp;Incentive Picklist'!$E$37:$E$130,0)))</f>
        <v/>
      </c>
      <c r="H194" s="79"/>
      <c r="I194" s="70"/>
      <c r="J194" s="70"/>
      <c r="K194" s="70"/>
      <c r="L194" s="70"/>
      <c r="M194" s="66" t="str">
        <f>IF(E194="", "", VLOOKUP(E194,'Measure&amp;Incentive Picklist'!$D$37:$G$130,4,FALSE))</f>
        <v/>
      </c>
      <c r="N194" s="65" t="str">
        <f t="shared" si="66"/>
        <v/>
      </c>
      <c r="O194" s="65" t="str">
        <f>IF(N194="","",VLOOKUP(N194,'Lighting Picklist'!A$2:B$63,2,FALSE))</f>
        <v/>
      </c>
      <c r="P194" s="65" t="str">
        <f t="shared" si="67"/>
        <v/>
      </c>
      <c r="Q194" s="69" t="str">
        <f t="shared" si="68"/>
        <v/>
      </c>
      <c r="R194" s="69"/>
      <c r="S194" s="65" t="str">
        <f t="shared" si="55"/>
        <v/>
      </c>
      <c r="T194" s="70" t="str">
        <f t="shared" si="56"/>
        <v/>
      </c>
      <c r="U194" s="69" t="str">
        <f t="shared" si="51"/>
        <v/>
      </c>
      <c r="V194" s="69"/>
      <c r="W194" s="69"/>
      <c r="X194" s="71"/>
      <c r="Y194" s="71"/>
      <c r="Z194" s="124" t="str">
        <f t="shared" si="69"/>
        <v/>
      </c>
      <c r="AA194" s="386" t="str">
        <f>IF(F194="","",IF(VLOOKUP($F194,'Measure&amp;Incentive Picklist'!$E:$J,5,FALSE)="kWh saved","Contact ConEd",VLOOKUP($F194,'Measure&amp;Incentive Picklist'!$E:$J,5,FALSE)*I194))</f>
        <v/>
      </c>
      <c r="AB194" s="85" t="str">
        <f>IF(Date&gt;44742,"",IF(F194="","",IF(VLOOKUP($F194,'Measure&amp;Incentive Picklist'!$E:$P,12,FALSE)="kWh saved","Contact ConEd",VLOOKUP($F194,'Measure&amp;Incentive Picklist'!$E:$P,12,FALSE)*I194)))</f>
        <v/>
      </c>
      <c r="AC194" s="85" t="str">
        <f t="shared" si="58"/>
        <v/>
      </c>
      <c r="AD194" s="123"/>
      <c r="AE194" s="65">
        <f t="shared" si="70"/>
        <v>0</v>
      </c>
      <c r="AF194" s="65">
        <f t="shared" si="71"/>
        <v>0</v>
      </c>
      <c r="AG194" s="65">
        <f t="shared" si="72"/>
        <v>0</v>
      </c>
      <c r="AH194" s="65">
        <f t="shared" si="73"/>
        <v>0</v>
      </c>
      <c r="AI194" s="188" t="str">
        <f t="shared" si="74"/>
        <v/>
      </c>
      <c r="AJ194" s="188">
        <f t="shared" si="64"/>
        <v>0</v>
      </c>
    </row>
    <row r="195" spans="1:36" x14ac:dyDescent="0.25">
      <c r="A195" s="66">
        <f t="shared" si="65"/>
        <v>188</v>
      </c>
      <c r="B195" s="69"/>
      <c r="C195" s="79"/>
      <c r="D195" s="112" t="str">
        <f>_xlfn.IFNA(VLOOKUP(C195,Table1[],3,FALSE),"")</f>
        <v/>
      </c>
      <c r="E195" s="69"/>
      <c r="F195" s="112" t="str">
        <f t="shared" si="50"/>
        <v/>
      </c>
      <c r="G195" s="88" t="str">
        <f>IF(E195="","",INDEX('Measure&amp;Incentive Picklist'!$F$37:$F$130,MATCH('One for One Replacements'!$F195,'Measure&amp;Incentive Picklist'!$E$37:$E$130,0)))</f>
        <v/>
      </c>
      <c r="H195" s="79"/>
      <c r="I195" s="70"/>
      <c r="J195" s="70"/>
      <c r="K195" s="70"/>
      <c r="L195" s="70"/>
      <c r="M195" s="66" t="str">
        <f>IF(E195="", "", VLOOKUP(E195,'Measure&amp;Incentive Picklist'!$D$37:$G$130,4,FALSE))</f>
        <v/>
      </c>
      <c r="N195" s="65" t="str">
        <f t="shared" si="66"/>
        <v/>
      </c>
      <c r="O195" s="65" t="str">
        <f>IF(N195="","",VLOOKUP(N195,'Lighting Picklist'!A$2:B$63,2,FALSE))</f>
        <v/>
      </c>
      <c r="P195" s="65" t="str">
        <f t="shared" si="67"/>
        <v/>
      </c>
      <c r="Q195" s="69" t="str">
        <f t="shared" si="68"/>
        <v/>
      </c>
      <c r="R195" s="69"/>
      <c r="S195" s="65" t="str">
        <f t="shared" si="55"/>
        <v/>
      </c>
      <c r="T195" s="70" t="str">
        <f t="shared" si="56"/>
        <v/>
      </c>
      <c r="U195" s="69" t="str">
        <f t="shared" si="51"/>
        <v/>
      </c>
      <c r="V195" s="69"/>
      <c r="W195" s="69"/>
      <c r="X195" s="71"/>
      <c r="Y195" s="71"/>
      <c r="Z195" s="124" t="str">
        <f t="shared" si="69"/>
        <v/>
      </c>
      <c r="AA195" s="386" t="str">
        <f>IF(F195="","",IF(VLOOKUP($F195,'Measure&amp;Incentive Picklist'!$E:$J,5,FALSE)="kWh saved","Contact ConEd",VLOOKUP($F195,'Measure&amp;Incentive Picklist'!$E:$J,5,FALSE)*I195))</f>
        <v/>
      </c>
      <c r="AB195" s="85" t="str">
        <f>IF(Date&gt;44742,"",IF(F195="","",IF(VLOOKUP($F195,'Measure&amp;Incentive Picklist'!$E:$P,12,FALSE)="kWh saved","Contact ConEd",VLOOKUP($F195,'Measure&amp;Incentive Picklist'!$E:$P,12,FALSE)*I195)))</f>
        <v/>
      </c>
      <c r="AC195" s="85" t="str">
        <f t="shared" si="58"/>
        <v/>
      </c>
      <c r="AD195" s="123"/>
      <c r="AE195" s="65">
        <f t="shared" si="70"/>
        <v>0</v>
      </c>
      <c r="AF195" s="65">
        <f t="shared" si="71"/>
        <v>0</v>
      </c>
      <c r="AG195" s="65">
        <f t="shared" si="72"/>
        <v>0</v>
      </c>
      <c r="AH195" s="65">
        <f t="shared" si="73"/>
        <v>0</v>
      </c>
      <c r="AI195" s="188" t="str">
        <f t="shared" si="74"/>
        <v/>
      </c>
      <c r="AJ195" s="188">
        <f t="shared" si="64"/>
        <v>0</v>
      </c>
    </row>
    <row r="196" spans="1:36" x14ac:dyDescent="0.25">
      <c r="A196" s="66">
        <f t="shared" si="65"/>
        <v>189</v>
      </c>
      <c r="B196" s="69"/>
      <c r="C196" s="79"/>
      <c r="D196" s="112" t="str">
        <f>_xlfn.IFNA(VLOOKUP(C196,Table1[],3,FALSE),"")</f>
        <v/>
      </c>
      <c r="E196" s="69"/>
      <c r="F196" s="112" t="str">
        <f t="shared" si="50"/>
        <v/>
      </c>
      <c r="G196" s="88" t="str">
        <f>IF(E196="","",INDEX('Measure&amp;Incentive Picklist'!$F$37:$F$130,MATCH('One for One Replacements'!$F196,'Measure&amp;Incentive Picklist'!$E$37:$E$130,0)))</f>
        <v/>
      </c>
      <c r="H196" s="79"/>
      <c r="I196" s="70"/>
      <c r="J196" s="70"/>
      <c r="K196" s="70"/>
      <c r="L196" s="70"/>
      <c r="M196" s="66" t="str">
        <f>IF(E196="", "", VLOOKUP(E196,'Measure&amp;Incentive Picklist'!$D$37:$G$130,4,FALSE))</f>
        <v/>
      </c>
      <c r="N196" s="65" t="str">
        <f t="shared" si="66"/>
        <v/>
      </c>
      <c r="O196" s="65" t="str">
        <f>IF(N196="","",VLOOKUP(N196,'Lighting Picklist'!A$2:B$63,2,FALSE))</f>
        <v/>
      </c>
      <c r="P196" s="65" t="str">
        <f t="shared" si="67"/>
        <v/>
      </c>
      <c r="Q196" s="69" t="str">
        <f t="shared" si="68"/>
        <v/>
      </c>
      <c r="R196" s="69"/>
      <c r="S196" s="65" t="str">
        <f t="shared" si="55"/>
        <v/>
      </c>
      <c r="T196" s="70" t="str">
        <f t="shared" si="56"/>
        <v/>
      </c>
      <c r="U196" s="69" t="str">
        <f t="shared" si="51"/>
        <v/>
      </c>
      <c r="V196" s="69"/>
      <c r="W196" s="69"/>
      <c r="X196" s="71"/>
      <c r="Y196" s="71"/>
      <c r="Z196" s="124" t="str">
        <f t="shared" si="69"/>
        <v/>
      </c>
      <c r="AA196" s="386" t="str">
        <f>IF(F196="","",IF(VLOOKUP($F196,'Measure&amp;Incentive Picklist'!$E:$J,5,FALSE)="kWh saved","Contact ConEd",VLOOKUP($F196,'Measure&amp;Incentive Picklist'!$E:$J,5,FALSE)*I196))</f>
        <v/>
      </c>
      <c r="AB196" s="85" t="str">
        <f>IF(Date&gt;44742,"",IF(F196="","",IF(VLOOKUP($F196,'Measure&amp;Incentive Picklist'!$E:$P,12,FALSE)="kWh saved","Contact ConEd",VLOOKUP($F196,'Measure&amp;Incentive Picklist'!$E:$P,12,FALSE)*I196)))</f>
        <v/>
      </c>
      <c r="AC196" s="85" t="str">
        <f t="shared" si="58"/>
        <v/>
      </c>
      <c r="AD196" s="123"/>
      <c r="AE196" s="65">
        <f t="shared" si="70"/>
        <v>0</v>
      </c>
      <c r="AF196" s="65">
        <f t="shared" si="71"/>
        <v>0</v>
      </c>
      <c r="AG196" s="65">
        <f t="shared" si="72"/>
        <v>0</v>
      </c>
      <c r="AH196" s="65">
        <f t="shared" si="73"/>
        <v>0</v>
      </c>
      <c r="AI196" s="188" t="str">
        <f t="shared" si="74"/>
        <v/>
      </c>
      <c r="AJ196" s="188">
        <f t="shared" si="64"/>
        <v>0</v>
      </c>
    </row>
    <row r="197" spans="1:36" x14ac:dyDescent="0.25">
      <c r="A197" s="66">
        <f t="shared" si="65"/>
        <v>190</v>
      </c>
      <c r="B197" s="69"/>
      <c r="C197" s="79"/>
      <c r="D197" s="112" t="str">
        <f>_xlfn.IFNA(VLOOKUP(C197,Table1[],3,FALSE),"")</f>
        <v/>
      </c>
      <c r="E197" s="69"/>
      <c r="F197" s="112" t="str">
        <f t="shared" si="50"/>
        <v/>
      </c>
      <c r="G197" s="88" t="str">
        <f>IF(E197="","",INDEX('Measure&amp;Incentive Picklist'!$F$37:$F$130,MATCH('One for One Replacements'!$F197,'Measure&amp;Incentive Picklist'!$E$37:$E$130,0)))</f>
        <v/>
      </c>
      <c r="H197" s="79"/>
      <c r="I197" s="70"/>
      <c r="J197" s="70"/>
      <c r="K197" s="70"/>
      <c r="L197" s="70"/>
      <c r="M197" s="66" t="str">
        <f>IF(E197="", "", VLOOKUP(E197,'Measure&amp;Incentive Picklist'!$D$37:$G$130,4,FALSE))</f>
        <v/>
      </c>
      <c r="N197" s="65" t="str">
        <f t="shared" si="66"/>
        <v/>
      </c>
      <c r="O197" s="65" t="str">
        <f>IF(N197="","",VLOOKUP(N197,'Lighting Picklist'!A$2:B$63,2,FALSE))</f>
        <v/>
      </c>
      <c r="P197" s="65" t="str">
        <f t="shared" si="67"/>
        <v/>
      </c>
      <c r="Q197" s="69" t="str">
        <f t="shared" si="68"/>
        <v/>
      </c>
      <c r="R197" s="69"/>
      <c r="S197" s="65" t="str">
        <f t="shared" si="55"/>
        <v/>
      </c>
      <c r="T197" s="70" t="str">
        <f t="shared" si="56"/>
        <v/>
      </c>
      <c r="U197" s="69" t="str">
        <f t="shared" si="51"/>
        <v/>
      </c>
      <c r="V197" s="69"/>
      <c r="W197" s="69"/>
      <c r="X197" s="71"/>
      <c r="Y197" s="71"/>
      <c r="Z197" s="124" t="str">
        <f t="shared" si="69"/>
        <v/>
      </c>
      <c r="AA197" s="386" t="str">
        <f>IF(F197="","",IF(VLOOKUP($F197,'Measure&amp;Incentive Picklist'!$E:$J,5,FALSE)="kWh saved","Contact ConEd",VLOOKUP($F197,'Measure&amp;Incentive Picklist'!$E:$J,5,FALSE)*I197))</f>
        <v/>
      </c>
      <c r="AB197" s="85" t="str">
        <f>IF(Date&gt;44742,"",IF(F197="","",IF(VLOOKUP($F197,'Measure&amp;Incentive Picklist'!$E:$P,12,FALSE)="kWh saved","Contact ConEd",VLOOKUP($F197,'Measure&amp;Incentive Picklist'!$E:$P,12,FALSE)*I197)))</f>
        <v/>
      </c>
      <c r="AC197" s="85" t="str">
        <f t="shared" si="58"/>
        <v/>
      </c>
      <c r="AD197" s="123"/>
      <c r="AE197" s="65">
        <f t="shared" si="70"/>
        <v>0</v>
      </c>
      <c r="AF197" s="65">
        <f t="shared" si="71"/>
        <v>0</v>
      </c>
      <c r="AG197" s="65">
        <f t="shared" si="72"/>
        <v>0</v>
      </c>
      <c r="AH197" s="65">
        <f t="shared" si="73"/>
        <v>0</v>
      </c>
      <c r="AI197" s="188" t="str">
        <f t="shared" si="74"/>
        <v/>
      </c>
      <c r="AJ197" s="188">
        <f t="shared" si="64"/>
        <v>0</v>
      </c>
    </row>
    <row r="198" spans="1:36" x14ac:dyDescent="0.25">
      <c r="A198" s="66">
        <f t="shared" si="65"/>
        <v>191</v>
      </c>
      <c r="B198" s="69"/>
      <c r="C198" s="79"/>
      <c r="D198" s="112" t="str">
        <f>_xlfn.IFNA(VLOOKUP(C198,Table1[],3,FALSE),"")</f>
        <v/>
      </c>
      <c r="E198" s="69"/>
      <c r="F198" s="112" t="str">
        <f t="shared" si="50"/>
        <v/>
      </c>
      <c r="G198" s="88" t="str">
        <f>IF(E198="","",INDEX('Measure&amp;Incentive Picklist'!$F$37:$F$130,MATCH('One for One Replacements'!$F198,'Measure&amp;Incentive Picklist'!$E$37:$E$130,0)))</f>
        <v/>
      </c>
      <c r="H198" s="79"/>
      <c r="I198" s="70"/>
      <c r="J198" s="70"/>
      <c r="K198" s="70"/>
      <c r="L198" s="70"/>
      <c r="M198" s="66" t="str">
        <f>IF(E198="", "", VLOOKUP(E198,'Measure&amp;Incentive Picklist'!$D$37:$G$130,4,FALSE))</f>
        <v/>
      </c>
      <c r="N198" s="65" t="str">
        <f t="shared" si="66"/>
        <v/>
      </c>
      <c r="O198" s="65" t="str">
        <f>IF(N198="","",VLOOKUP(N198,'Lighting Picklist'!A$2:B$63,2,FALSE))</f>
        <v/>
      </c>
      <c r="P198" s="65" t="str">
        <f t="shared" si="67"/>
        <v/>
      </c>
      <c r="Q198" s="69" t="str">
        <f t="shared" si="68"/>
        <v/>
      </c>
      <c r="R198" s="69"/>
      <c r="S198" s="65" t="str">
        <f t="shared" si="55"/>
        <v/>
      </c>
      <c r="T198" s="70" t="str">
        <f t="shared" si="56"/>
        <v/>
      </c>
      <c r="U198" s="69" t="str">
        <f t="shared" si="51"/>
        <v/>
      </c>
      <c r="V198" s="69"/>
      <c r="W198" s="69"/>
      <c r="X198" s="71"/>
      <c r="Y198" s="71"/>
      <c r="Z198" s="124" t="str">
        <f t="shared" si="69"/>
        <v/>
      </c>
      <c r="AA198" s="386" t="str">
        <f>IF(F198="","",IF(VLOOKUP($F198,'Measure&amp;Incentive Picklist'!$E:$J,5,FALSE)="kWh saved","Contact ConEd",VLOOKUP($F198,'Measure&amp;Incentive Picklist'!$E:$J,5,FALSE)*I198))</f>
        <v/>
      </c>
      <c r="AB198" s="85" t="str">
        <f>IF(Date&gt;44742,"",IF(F198="","",IF(VLOOKUP($F198,'Measure&amp;Incentive Picklist'!$E:$P,12,FALSE)="kWh saved","Contact ConEd",VLOOKUP($F198,'Measure&amp;Incentive Picklist'!$E:$P,12,FALSE)*I198)))</f>
        <v/>
      </c>
      <c r="AC198" s="85" t="str">
        <f t="shared" si="58"/>
        <v/>
      </c>
      <c r="AD198" s="123"/>
      <c r="AE198" s="65">
        <f t="shared" si="70"/>
        <v>0</v>
      </c>
      <c r="AF198" s="65">
        <f t="shared" si="71"/>
        <v>0</v>
      </c>
      <c r="AG198" s="65">
        <f t="shared" si="72"/>
        <v>0</v>
      </c>
      <c r="AH198" s="65">
        <f t="shared" si="73"/>
        <v>0</v>
      </c>
      <c r="AI198" s="188" t="str">
        <f t="shared" si="74"/>
        <v/>
      </c>
      <c r="AJ198" s="188">
        <f t="shared" si="64"/>
        <v>0</v>
      </c>
    </row>
    <row r="199" spans="1:36" x14ac:dyDescent="0.25">
      <c r="A199" s="66">
        <f t="shared" si="65"/>
        <v>192</v>
      </c>
      <c r="B199" s="69"/>
      <c r="C199" s="79"/>
      <c r="D199" s="112" t="str">
        <f>_xlfn.IFNA(VLOOKUP(C199,Table1[],3,FALSE),"")</f>
        <v/>
      </c>
      <c r="E199" s="69"/>
      <c r="F199" s="112" t="str">
        <f t="shared" ref="F199:F207" si="75">_xlfn.IFNA(INDEX(ListOneForOneReplacements_ProposedMeasureName,MATCH(E199&amp;D199,ListOneForOneReplacements_Concatenated,0)),"")</f>
        <v/>
      </c>
      <c r="G199" s="88" t="str">
        <f>IF(E199="","",INDEX('Measure&amp;Incentive Picklist'!$F$37:$F$130,MATCH('One for One Replacements'!$F199,'Measure&amp;Incentive Picklist'!$E$37:$E$130,0)))</f>
        <v/>
      </c>
      <c r="H199" s="79"/>
      <c r="I199" s="70"/>
      <c r="J199" s="70"/>
      <c r="K199" s="70"/>
      <c r="L199" s="70"/>
      <c r="M199" s="66" t="str">
        <f>IF(E199="", "", VLOOKUP(E199,'Measure&amp;Incentive Picklist'!$D$37:$G$130,4,FALSE))</f>
        <v/>
      </c>
      <c r="N199" s="65" t="str">
        <f t="shared" si="66"/>
        <v/>
      </c>
      <c r="O199" s="65" t="str">
        <f>IF(N199="","",VLOOKUP(N199,'Lighting Picklist'!A$2:B$63,2,FALSE))</f>
        <v/>
      </c>
      <c r="P199" s="65" t="str">
        <f t="shared" si="67"/>
        <v/>
      </c>
      <c r="Q199" s="69" t="str">
        <f t="shared" si="68"/>
        <v/>
      </c>
      <c r="R199" s="69"/>
      <c r="S199" s="65" t="str">
        <f t="shared" si="55"/>
        <v/>
      </c>
      <c r="T199" s="70" t="str">
        <f t="shared" si="56"/>
        <v/>
      </c>
      <c r="U199" s="69" t="str">
        <f t="shared" ref="U199:U207" si="76">IF(AND($H$3&lt;&gt;"",C199&lt;&gt;""),$H$3,"")</f>
        <v/>
      </c>
      <c r="V199" s="69"/>
      <c r="W199" s="69"/>
      <c r="X199" s="71"/>
      <c r="Y199" s="71"/>
      <c r="Z199" s="124" t="str">
        <f t="shared" si="69"/>
        <v/>
      </c>
      <c r="AA199" s="386" t="str">
        <f>IF(F199="","",IF(VLOOKUP($F199,'Measure&amp;Incentive Picklist'!$E:$J,5,FALSE)="kWh saved","Contact ConEd",VLOOKUP($F199,'Measure&amp;Incentive Picklist'!$E:$J,5,FALSE)*I199))</f>
        <v/>
      </c>
      <c r="AB199" s="85" t="str">
        <f>IF(Date&gt;44742,"",IF(F199="","",IF(VLOOKUP($F199,'Measure&amp;Incentive Picklist'!$E:$P,12,FALSE)="kWh saved","Contact ConEd",VLOOKUP($F199,'Measure&amp;Incentive Picklist'!$E:$P,12,FALSE)*I199)))</f>
        <v/>
      </c>
      <c r="AC199" s="85" t="str">
        <f t="shared" si="58"/>
        <v/>
      </c>
      <c r="AD199" s="123"/>
      <c r="AE199" s="65">
        <f t="shared" si="70"/>
        <v>0</v>
      </c>
      <c r="AF199" s="65">
        <f t="shared" si="71"/>
        <v>0</v>
      </c>
      <c r="AG199" s="65">
        <f t="shared" si="72"/>
        <v>0</v>
      </c>
      <c r="AH199" s="65">
        <f t="shared" si="73"/>
        <v>0</v>
      </c>
      <c r="AI199" s="188" t="str">
        <f t="shared" si="74"/>
        <v/>
      </c>
      <c r="AJ199" s="188">
        <f t="shared" si="64"/>
        <v>0</v>
      </c>
    </row>
    <row r="200" spans="1:36" x14ac:dyDescent="0.25">
      <c r="A200" s="66">
        <f t="shared" si="65"/>
        <v>193</v>
      </c>
      <c r="B200" s="69"/>
      <c r="C200" s="79"/>
      <c r="D200" s="112" t="str">
        <f>_xlfn.IFNA(VLOOKUP(C200,Table1[],3,FALSE),"")</f>
        <v/>
      </c>
      <c r="E200" s="69"/>
      <c r="F200" s="112" t="str">
        <f t="shared" si="75"/>
        <v/>
      </c>
      <c r="G200" s="88" t="str">
        <f>IF(E200="","",INDEX('Measure&amp;Incentive Picklist'!$F$37:$F$130,MATCH('One for One Replacements'!$F200,'Measure&amp;Incentive Picklist'!$E$37:$E$130,0)))</f>
        <v/>
      </c>
      <c r="H200" s="79"/>
      <c r="I200" s="70"/>
      <c r="J200" s="70"/>
      <c r="K200" s="70"/>
      <c r="L200" s="70"/>
      <c r="M200" s="66" t="str">
        <f>IF(E200="", "", VLOOKUP(E200,'Measure&amp;Incentive Picklist'!$D$37:$G$130,4,FALSE))</f>
        <v/>
      </c>
      <c r="N200" s="65" t="str">
        <f t="shared" ref="N200:N207" si="77">IF(AND($H$1&lt;&gt;"",C200&lt;&gt;""),$H$1,"")</f>
        <v/>
      </c>
      <c r="O200" s="65" t="str">
        <f>IF(N200="","",VLOOKUP(N200,'Lighting Picklist'!A$2:B$63,2,FALSE))</f>
        <v/>
      </c>
      <c r="P200" s="65" t="str">
        <f t="shared" ref="P200:P207" si="78">IF(AND($H$2&lt;&gt;"",C200&lt;&gt;""),$H$2,"")</f>
        <v/>
      </c>
      <c r="Q200" s="69" t="str">
        <f t="shared" ref="Q200:Q207" si="79">IF(AND($H$2&lt;&gt;"",D200&lt;&gt;""),$H$2,"")</f>
        <v/>
      </c>
      <c r="R200" s="69"/>
      <c r="S200" s="65" t="str">
        <f t="shared" ref="S200:S262" si="80">IF(AND($L$1&lt;&gt;"",C200&lt;&gt;""),$L$1,"")</f>
        <v/>
      </c>
      <c r="T200" s="70" t="str">
        <f t="shared" ref="T200:T263" si="81">IF(AND($L$2&lt;&gt;"",C200&lt;&gt;""),$L$2,"")</f>
        <v/>
      </c>
      <c r="U200" s="69" t="str">
        <f t="shared" si="76"/>
        <v/>
      </c>
      <c r="V200" s="69"/>
      <c r="W200" s="69"/>
      <c r="X200" s="71"/>
      <c r="Y200" s="71"/>
      <c r="Z200" s="124" t="str">
        <f t="shared" ref="Z200:Z207" si="82">IF(E200="","",$X200+$Y200)</f>
        <v/>
      </c>
      <c r="AA200" s="386" t="str">
        <f>IF(F200="","",IF(VLOOKUP($F200,'Measure&amp;Incentive Picklist'!$E:$J,5,FALSE)="kWh saved","Contact ConEd",VLOOKUP($F200,'Measure&amp;Incentive Picklist'!$E:$J,5,FALSE)*I200))</f>
        <v/>
      </c>
      <c r="AB200" s="85" t="str">
        <f>IF(Date&gt;44742,"",IF(F200="","",IF(VLOOKUP($F200,'Measure&amp;Incentive Picklist'!$E:$P,12,FALSE)="kWh saved","Contact ConEd",VLOOKUP($F200,'Measure&amp;Incentive Picklist'!$E:$P,12,FALSE)*I200)))</f>
        <v/>
      </c>
      <c r="AC200" s="85" t="str">
        <f t="shared" ref="AC200:AC207" si="83">IF(SUM(AA200,AB200)=0,"",MIN(SUM(AA200,AB200),Z200))</f>
        <v/>
      </c>
      <c r="AD200" s="123"/>
      <c r="AE200" s="65">
        <f t="shared" ref="AE200:AE207" si="84">IF(B200&gt;"",1,0)</f>
        <v>0</v>
      </c>
      <c r="AF200" s="65">
        <f t="shared" ref="AF200:AF207" si="85">IF(AND(B200&gt;"",ISERROR(AA200)),1,0)</f>
        <v>0</v>
      </c>
      <c r="AG200" s="65">
        <f t="shared" ref="AG200:AG207" si="86">IF(ISERROR(Z200),1,0)</f>
        <v>0</v>
      </c>
      <c r="AH200" s="65">
        <f t="shared" ref="AH200:AH207" si="87">IF(AND(ISERROR(AE200),B200&gt;0),1,0)</f>
        <v>0</v>
      </c>
      <c r="AI200" s="188" t="str">
        <f t="shared" si="74"/>
        <v/>
      </c>
      <c r="AJ200" s="188">
        <f t="shared" si="64"/>
        <v>0</v>
      </c>
    </row>
    <row r="201" spans="1:36" x14ac:dyDescent="0.25">
      <c r="A201" s="66">
        <f t="shared" si="65"/>
        <v>194</v>
      </c>
      <c r="B201" s="69"/>
      <c r="C201" s="79"/>
      <c r="D201" s="112" t="str">
        <f>_xlfn.IFNA(VLOOKUP(C201,Table1[],3,FALSE),"")</f>
        <v/>
      </c>
      <c r="E201" s="69"/>
      <c r="F201" s="112" t="str">
        <f t="shared" si="75"/>
        <v/>
      </c>
      <c r="G201" s="88" t="str">
        <f>IF(E201="","",INDEX('Measure&amp;Incentive Picklist'!$F$37:$F$130,MATCH('One for One Replacements'!$F201,'Measure&amp;Incentive Picklist'!$E$37:$E$130,0)))</f>
        <v/>
      </c>
      <c r="H201" s="79"/>
      <c r="I201" s="70"/>
      <c r="J201" s="70"/>
      <c r="K201" s="70"/>
      <c r="L201" s="70"/>
      <c r="M201" s="66" t="str">
        <f>IF(E201="", "", VLOOKUP(E201,'Measure&amp;Incentive Picklist'!$D$37:$G$130,4,FALSE))</f>
        <v/>
      </c>
      <c r="N201" s="65" t="str">
        <f t="shared" si="77"/>
        <v/>
      </c>
      <c r="O201" s="65" t="str">
        <f>IF(N201="","",VLOOKUP(N201,'Lighting Picklist'!A$2:B$63,2,FALSE))</f>
        <v/>
      </c>
      <c r="P201" s="65" t="str">
        <f t="shared" si="78"/>
        <v/>
      </c>
      <c r="Q201" s="69" t="str">
        <f t="shared" si="79"/>
        <v/>
      </c>
      <c r="R201" s="69"/>
      <c r="S201" s="65" t="str">
        <f t="shared" si="80"/>
        <v/>
      </c>
      <c r="T201" s="70" t="str">
        <f t="shared" si="81"/>
        <v/>
      </c>
      <c r="U201" s="69" t="str">
        <f t="shared" si="76"/>
        <v/>
      </c>
      <c r="V201" s="69"/>
      <c r="W201" s="69"/>
      <c r="X201" s="71"/>
      <c r="Y201" s="71"/>
      <c r="Z201" s="124" t="str">
        <f t="shared" si="82"/>
        <v/>
      </c>
      <c r="AA201" s="386" t="str">
        <f>IF(F201="","",IF(VLOOKUP($F201,'Measure&amp;Incentive Picklist'!$E:$J,5,FALSE)="kWh saved","Contact ConEd",VLOOKUP($F201,'Measure&amp;Incentive Picklist'!$E:$J,5,FALSE)*I201))</f>
        <v/>
      </c>
      <c r="AB201" s="85" t="str">
        <f>IF(Date&gt;44742,"",IF(F201="","",IF(VLOOKUP($F201,'Measure&amp;Incentive Picklist'!$E:$P,12,FALSE)="kWh saved","Contact ConEd",VLOOKUP($F201,'Measure&amp;Incentive Picklist'!$E:$P,12,FALSE)*I201)))</f>
        <v/>
      </c>
      <c r="AC201" s="85" t="str">
        <f t="shared" si="83"/>
        <v/>
      </c>
      <c r="AD201" s="123"/>
      <c r="AE201" s="65">
        <f t="shared" si="84"/>
        <v>0</v>
      </c>
      <c r="AF201" s="65">
        <f t="shared" si="85"/>
        <v>0</v>
      </c>
      <c r="AG201" s="65">
        <f t="shared" si="86"/>
        <v>0</v>
      </c>
      <c r="AH201" s="65">
        <f t="shared" si="87"/>
        <v>0</v>
      </c>
      <c r="AI201" s="188" t="str">
        <f t="shared" ref="AI201:AI207" si="88">IF(OR(AND(OR(N201=AK$8,N201=AK$9,N201=AK$10,N201=AK$11,N201=AK$12,N201=AK$13,N201=AK$14,N201=AK$15,N201=AK$16,N201=AK$17,N201=AK$18,N201=AK$19,N201=AK$20,N201=AK$21,N201=AK$22,N201=AK$23,N201=AK$24,N201=AK$25,N201=AK$26,N201=AK$27,N201=AK$28,N201=AK$29,N201=AK$30,N201=AK$31,N201=AK$32,N201=AK$33,N201=AK$34,N201=AK$35,N201=AK$36,N201=AK$37,N201=AK$38,N201=AK$39,N201=AK$40,N201=AK$41,N201=AK$42,N201=AK$43,N201=AK$44,N201=AK$45,N201=AK$46,N201=AK$47,N201=AK$48,N201=AK$49,N201=AK$50,N201=AK$51),OR(P201=AL$8,P201=AL$9,P201=AL$10,P201=AL$11,P201=AL$12,P201=AL$13)),AND(OR(N201=AK$52,N201=AK$53,N201=AK$54,N201=AK$55,N201=AK$56,N201=AK$57,N201=AK$58,N201=AK$59,N201=AK$60,,N201=AK$61,N201=AK$62,N201=AK$63), OR(P201=AL$14,P201=AL$15,P201=AL$16,P201=AL$17)),AND(OR(N201=AK$64,N201=AK$65,N201=AK$66),OR(P201=AL$18,P201=AL$19,P201=AL$20)),AND(OR(N201=AK$67,N201=AK$68,N201=AK$69),P201=AL$21),AND(N201=AK$70,OR(P201=AL$22,P201=AL$23))),1,IF(OR(N201="",P201=""),"","Error"))</f>
        <v/>
      </c>
      <c r="AJ201" s="188">
        <f t="shared" ref="AJ201:AJ207" si="89">IF(AI201="Error",1,0)</f>
        <v>0</v>
      </c>
    </row>
    <row r="202" spans="1:36" x14ac:dyDescent="0.25">
      <c r="A202" s="66">
        <f t="shared" ref="A202:A207" si="90">A201+1</f>
        <v>195</v>
      </c>
      <c r="B202" s="69"/>
      <c r="C202" s="79"/>
      <c r="D202" s="112" t="str">
        <f>_xlfn.IFNA(VLOOKUP(C202,Table1[],3,FALSE),"")</f>
        <v/>
      </c>
      <c r="E202" s="69"/>
      <c r="F202" s="112" t="str">
        <f t="shared" si="75"/>
        <v/>
      </c>
      <c r="G202" s="88" t="str">
        <f>IF(E202="","",INDEX('Measure&amp;Incentive Picklist'!$F$37:$F$130,MATCH('One for One Replacements'!$F202,'Measure&amp;Incentive Picklist'!$E$37:$E$130,0)))</f>
        <v/>
      </c>
      <c r="H202" s="79"/>
      <c r="I202" s="70"/>
      <c r="J202" s="70"/>
      <c r="K202" s="70"/>
      <c r="L202" s="70"/>
      <c r="M202" s="66" t="str">
        <f>IF(E202="", "", VLOOKUP(E202,'Measure&amp;Incentive Picklist'!$D$37:$G$130,4,FALSE))</f>
        <v/>
      </c>
      <c r="N202" s="65" t="str">
        <f t="shared" si="77"/>
        <v/>
      </c>
      <c r="O202" s="65" t="str">
        <f>IF(N202="","",VLOOKUP(N202,'Lighting Picklist'!A$2:B$63,2,FALSE))</f>
        <v/>
      </c>
      <c r="P202" s="65" t="str">
        <f t="shared" si="78"/>
        <v/>
      </c>
      <c r="Q202" s="69" t="str">
        <f t="shared" si="79"/>
        <v/>
      </c>
      <c r="R202" s="69"/>
      <c r="S202" s="65" t="str">
        <f t="shared" si="80"/>
        <v/>
      </c>
      <c r="T202" s="70" t="str">
        <f t="shared" si="81"/>
        <v/>
      </c>
      <c r="U202" s="69" t="str">
        <f t="shared" si="76"/>
        <v/>
      </c>
      <c r="V202" s="69"/>
      <c r="W202" s="69"/>
      <c r="X202" s="71"/>
      <c r="Y202" s="71"/>
      <c r="Z202" s="124" t="str">
        <f t="shared" si="82"/>
        <v/>
      </c>
      <c r="AA202" s="386" t="str">
        <f>IF(F202="","",IF(VLOOKUP($F202,'Measure&amp;Incentive Picklist'!$E:$J,5,FALSE)="kWh saved","Contact ConEd",VLOOKUP($F202,'Measure&amp;Incentive Picklist'!$E:$J,5,FALSE)*I202))</f>
        <v/>
      </c>
      <c r="AB202" s="85" t="str">
        <f>IF(Date&gt;44742,"",IF(F202="","",IF(VLOOKUP($F202,'Measure&amp;Incentive Picklist'!$E:$P,12,FALSE)="kWh saved","Contact ConEd",VLOOKUP($F202,'Measure&amp;Incentive Picklist'!$E:$P,12,FALSE)*I202)))</f>
        <v/>
      </c>
      <c r="AC202" s="85" t="str">
        <f t="shared" si="83"/>
        <v/>
      </c>
      <c r="AD202" s="123"/>
      <c r="AE202" s="65">
        <f t="shared" si="84"/>
        <v>0</v>
      </c>
      <c r="AF202" s="65">
        <f t="shared" si="85"/>
        <v>0</v>
      </c>
      <c r="AG202" s="65">
        <f t="shared" si="86"/>
        <v>0</v>
      </c>
      <c r="AH202" s="65">
        <f t="shared" si="87"/>
        <v>0</v>
      </c>
      <c r="AI202" s="188" t="str">
        <f t="shared" si="88"/>
        <v/>
      </c>
      <c r="AJ202" s="188">
        <f t="shared" si="89"/>
        <v>0</v>
      </c>
    </row>
    <row r="203" spans="1:36" x14ac:dyDescent="0.25">
      <c r="A203" s="66">
        <f t="shared" si="90"/>
        <v>196</v>
      </c>
      <c r="B203" s="69"/>
      <c r="C203" s="79"/>
      <c r="D203" s="112" t="str">
        <f>_xlfn.IFNA(VLOOKUP(C203,Table1[],3,FALSE),"")</f>
        <v/>
      </c>
      <c r="E203" s="69"/>
      <c r="F203" s="112" t="str">
        <f t="shared" si="75"/>
        <v/>
      </c>
      <c r="G203" s="88" t="str">
        <f>IF(E203="","",INDEX('Measure&amp;Incentive Picklist'!$F$37:$F$130,MATCH('One for One Replacements'!$F203,'Measure&amp;Incentive Picklist'!$E$37:$E$130,0)))</f>
        <v/>
      </c>
      <c r="H203" s="79"/>
      <c r="I203" s="70"/>
      <c r="J203" s="70"/>
      <c r="K203" s="70"/>
      <c r="L203" s="70"/>
      <c r="M203" s="66" t="str">
        <f>IF(E203="", "", VLOOKUP(E203,'Measure&amp;Incentive Picklist'!$D$37:$G$130,4,FALSE))</f>
        <v/>
      </c>
      <c r="N203" s="65" t="str">
        <f t="shared" si="77"/>
        <v/>
      </c>
      <c r="O203" s="65" t="str">
        <f>IF(N203="","",VLOOKUP(N203,'Lighting Picklist'!A$2:B$63,2,FALSE))</f>
        <v/>
      </c>
      <c r="P203" s="65" t="str">
        <f t="shared" si="78"/>
        <v/>
      </c>
      <c r="Q203" s="69" t="str">
        <f t="shared" si="79"/>
        <v/>
      </c>
      <c r="R203" s="69"/>
      <c r="S203" s="65" t="str">
        <f t="shared" si="80"/>
        <v/>
      </c>
      <c r="T203" s="70" t="str">
        <f t="shared" si="81"/>
        <v/>
      </c>
      <c r="U203" s="69" t="str">
        <f t="shared" si="76"/>
        <v/>
      </c>
      <c r="V203" s="69"/>
      <c r="W203" s="69"/>
      <c r="X203" s="71"/>
      <c r="Y203" s="71"/>
      <c r="Z203" s="124" t="str">
        <f t="shared" si="82"/>
        <v/>
      </c>
      <c r="AA203" s="386" t="str">
        <f>IF(F203="","",IF(VLOOKUP($F203,'Measure&amp;Incentive Picklist'!$E:$J,5,FALSE)="kWh saved","Contact ConEd",VLOOKUP($F203,'Measure&amp;Incentive Picklist'!$E:$J,5,FALSE)*I203))</f>
        <v/>
      </c>
      <c r="AB203" s="85" t="str">
        <f>IF(Date&gt;44742,"",IF(F203="","",IF(VLOOKUP($F203,'Measure&amp;Incentive Picklist'!$E:$P,12,FALSE)="kWh saved","Contact ConEd",VLOOKUP($F203,'Measure&amp;Incentive Picklist'!$E:$P,12,FALSE)*I203)))</f>
        <v/>
      </c>
      <c r="AC203" s="85" t="str">
        <f t="shared" si="83"/>
        <v/>
      </c>
      <c r="AD203" s="123"/>
      <c r="AE203" s="65">
        <f t="shared" si="84"/>
        <v>0</v>
      </c>
      <c r="AF203" s="65">
        <f t="shared" si="85"/>
        <v>0</v>
      </c>
      <c r="AG203" s="65">
        <f t="shared" si="86"/>
        <v>0</v>
      </c>
      <c r="AH203" s="65">
        <f t="shared" si="87"/>
        <v>0</v>
      </c>
      <c r="AI203" s="188" t="str">
        <f t="shared" si="88"/>
        <v/>
      </c>
      <c r="AJ203" s="188">
        <f t="shared" si="89"/>
        <v>0</v>
      </c>
    </row>
    <row r="204" spans="1:36" x14ac:dyDescent="0.25">
      <c r="A204" s="66">
        <f t="shared" si="90"/>
        <v>197</v>
      </c>
      <c r="B204" s="69"/>
      <c r="C204" s="79"/>
      <c r="D204" s="112" t="str">
        <f>_xlfn.IFNA(VLOOKUP(C204,Table1[],3,FALSE),"")</f>
        <v/>
      </c>
      <c r="E204" s="69"/>
      <c r="F204" s="112" t="str">
        <f t="shared" si="75"/>
        <v/>
      </c>
      <c r="G204" s="88" t="str">
        <f>IF(E204="","",INDEX('Measure&amp;Incentive Picklist'!$F$37:$F$130,MATCH('One for One Replacements'!$F204,'Measure&amp;Incentive Picklist'!$E$37:$E$130,0)))</f>
        <v/>
      </c>
      <c r="H204" s="79"/>
      <c r="I204" s="70"/>
      <c r="J204" s="70"/>
      <c r="K204" s="70"/>
      <c r="L204" s="70"/>
      <c r="M204" s="66" t="str">
        <f>IF(E204="", "", VLOOKUP(E204,'Measure&amp;Incentive Picklist'!$D$37:$G$130,4,FALSE))</f>
        <v/>
      </c>
      <c r="N204" s="65" t="str">
        <f t="shared" si="77"/>
        <v/>
      </c>
      <c r="O204" s="65" t="str">
        <f>IF(N204="","",VLOOKUP(N204,'Lighting Picklist'!A$2:B$63,2,FALSE))</f>
        <v/>
      </c>
      <c r="P204" s="65" t="str">
        <f t="shared" si="78"/>
        <v/>
      </c>
      <c r="Q204" s="69" t="str">
        <f t="shared" si="79"/>
        <v/>
      </c>
      <c r="R204" s="69"/>
      <c r="S204" s="65" t="str">
        <f t="shared" si="80"/>
        <v/>
      </c>
      <c r="T204" s="70" t="str">
        <f t="shared" si="81"/>
        <v/>
      </c>
      <c r="U204" s="69" t="str">
        <f t="shared" si="76"/>
        <v/>
      </c>
      <c r="V204" s="69"/>
      <c r="W204" s="69"/>
      <c r="X204" s="71"/>
      <c r="Y204" s="71"/>
      <c r="Z204" s="124" t="str">
        <f t="shared" si="82"/>
        <v/>
      </c>
      <c r="AA204" s="386" t="str">
        <f>IF(F204="","",IF(VLOOKUP($F204,'Measure&amp;Incentive Picklist'!$E:$J,5,FALSE)="kWh saved","Contact ConEd",VLOOKUP($F204,'Measure&amp;Incentive Picklist'!$E:$J,5,FALSE)*I204))</f>
        <v/>
      </c>
      <c r="AB204" s="85" t="str">
        <f>IF(Date&gt;44742,"",IF(F204="","",IF(VLOOKUP($F204,'Measure&amp;Incentive Picklist'!$E:$P,12,FALSE)="kWh saved","Contact ConEd",VLOOKUP($F204,'Measure&amp;Incentive Picklist'!$E:$P,12,FALSE)*I204)))</f>
        <v/>
      </c>
      <c r="AC204" s="85" t="str">
        <f t="shared" si="83"/>
        <v/>
      </c>
      <c r="AD204" s="123"/>
      <c r="AE204" s="65">
        <f t="shared" si="84"/>
        <v>0</v>
      </c>
      <c r="AF204" s="65">
        <f t="shared" si="85"/>
        <v>0</v>
      </c>
      <c r="AG204" s="65">
        <f t="shared" si="86"/>
        <v>0</v>
      </c>
      <c r="AH204" s="65">
        <f t="shared" si="87"/>
        <v>0</v>
      </c>
      <c r="AI204" s="188" t="str">
        <f t="shared" si="88"/>
        <v/>
      </c>
      <c r="AJ204" s="188">
        <f t="shared" si="89"/>
        <v>0</v>
      </c>
    </row>
    <row r="205" spans="1:36" x14ac:dyDescent="0.25">
      <c r="A205" s="66">
        <f t="shared" si="90"/>
        <v>198</v>
      </c>
      <c r="B205" s="69"/>
      <c r="C205" s="79"/>
      <c r="D205" s="112" t="str">
        <f>_xlfn.IFNA(VLOOKUP(C205,Table1[],3,FALSE),"")</f>
        <v/>
      </c>
      <c r="E205" s="69"/>
      <c r="F205" s="112" t="str">
        <f t="shared" si="75"/>
        <v/>
      </c>
      <c r="G205" s="88" t="str">
        <f>IF(E205="","",INDEX('Measure&amp;Incentive Picklist'!$F$37:$F$130,MATCH('One for One Replacements'!$F205,'Measure&amp;Incentive Picklist'!$E$37:$E$130,0)))</f>
        <v/>
      </c>
      <c r="H205" s="79"/>
      <c r="I205" s="70"/>
      <c r="J205" s="70"/>
      <c r="K205" s="70"/>
      <c r="L205" s="70"/>
      <c r="M205" s="66" t="str">
        <f>IF(E205="", "", VLOOKUP(E205,'Measure&amp;Incentive Picklist'!$D$37:$G$130,4,FALSE))</f>
        <v/>
      </c>
      <c r="N205" s="65" t="str">
        <f t="shared" si="77"/>
        <v/>
      </c>
      <c r="O205" s="65" t="str">
        <f>IF(N205="","",VLOOKUP(N205,'Lighting Picklist'!A$2:B$63,2,FALSE))</f>
        <v/>
      </c>
      <c r="P205" s="65" t="str">
        <f t="shared" si="78"/>
        <v/>
      </c>
      <c r="Q205" s="69" t="str">
        <f t="shared" si="79"/>
        <v/>
      </c>
      <c r="R205" s="69"/>
      <c r="S205" s="65" t="str">
        <f t="shared" si="80"/>
        <v/>
      </c>
      <c r="T205" s="70" t="str">
        <f t="shared" si="81"/>
        <v/>
      </c>
      <c r="U205" s="69" t="str">
        <f t="shared" si="76"/>
        <v/>
      </c>
      <c r="V205" s="69"/>
      <c r="W205" s="69"/>
      <c r="X205" s="71"/>
      <c r="Y205" s="71"/>
      <c r="Z205" s="124" t="str">
        <f t="shared" si="82"/>
        <v/>
      </c>
      <c r="AA205" s="386" t="str">
        <f>IF(F205="","",IF(VLOOKUP($F205,'Measure&amp;Incentive Picklist'!$E:$J,5,FALSE)="kWh saved","Contact ConEd",VLOOKUP($F205,'Measure&amp;Incentive Picklist'!$E:$J,5,FALSE)*I205))</f>
        <v/>
      </c>
      <c r="AB205" s="85" t="str">
        <f>IF(Date&gt;44742,"",IF(F205="","",IF(VLOOKUP($F205,'Measure&amp;Incentive Picklist'!$E:$P,12,FALSE)="kWh saved","Contact ConEd",VLOOKUP($F205,'Measure&amp;Incentive Picklist'!$E:$P,12,FALSE)*I205)))</f>
        <v/>
      </c>
      <c r="AC205" s="85" t="str">
        <f t="shared" si="83"/>
        <v/>
      </c>
      <c r="AD205" s="123"/>
      <c r="AE205" s="65">
        <f t="shared" si="84"/>
        <v>0</v>
      </c>
      <c r="AF205" s="65">
        <f t="shared" si="85"/>
        <v>0</v>
      </c>
      <c r="AG205" s="65">
        <f t="shared" si="86"/>
        <v>0</v>
      </c>
      <c r="AH205" s="65">
        <f t="shared" si="87"/>
        <v>0</v>
      </c>
      <c r="AI205" s="188" t="str">
        <f t="shared" si="88"/>
        <v/>
      </c>
      <c r="AJ205" s="188">
        <f t="shared" si="89"/>
        <v>0</v>
      </c>
    </row>
    <row r="206" spans="1:36" x14ac:dyDescent="0.25">
      <c r="A206" s="66">
        <f t="shared" si="90"/>
        <v>199</v>
      </c>
      <c r="B206" s="69"/>
      <c r="C206" s="79"/>
      <c r="D206" s="112" t="str">
        <f>_xlfn.IFNA(VLOOKUP(C206,Table1[],3,FALSE),"")</f>
        <v/>
      </c>
      <c r="E206" s="69"/>
      <c r="F206" s="112" t="str">
        <f t="shared" si="75"/>
        <v/>
      </c>
      <c r="G206" s="88" t="str">
        <f>IF(E206="","",INDEX('Measure&amp;Incentive Picklist'!$F$37:$F$130,MATCH('One for One Replacements'!$F206,'Measure&amp;Incentive Picklist'!$E$37:$E$130,0)))</f>
        <v/>
      </c>
      <c r="H206" s="79"/>
      <c r="I206" s="70"/>
      <c r="J206" s="70"/>
      <c r="K206" s="70"/>
      <c r="L206" s="70"/>
      <c r="M206" s="66" t="str">
        <f>IF(E206="", "", VLOOKUP(E206,'Measure&amp;Incentive Picklist'!$D$37:$G$130,4,FALSE))</f>
        <v/>
      </c>
      <c r="N206" s="65" t="str">
        <f t="shared" si="77"/>
        <v/>
      </c>
      <c r="O206" s="65" t="str">
        <f>IF(N206="","",VLOOKUP(N206,'Lighting Picklist'!A$2:B$63,2,FALSE))</f>
        <v/>
      </c>
      <c r="P206" s="65" t="str">
        <f t="shared" si="78"/>
        <v/>
      </c>
      <c r="Q206" s="69" t="str">
        <f t="shared" si="79"/>
        <v/>
      </c>
      <c r="R206" s="69"/>
      <c r="S206" s="65" t="str">
        <f t="shared" si="80"/>
        <v/>
      </c>
      <c r="T206" s="70" t="str">
        <f t="shared" si="81"/>
        <v/>
      </c>
      <c r="U206" s="69" t="str">
        <f t="shared" si="76"/>
        <v/>
      </c>
      <c r="V206" s="69"/>
      <c r="W206" s="69"/>
      <c r="X206" s="71"/>
      <c r="Y206" s="71"/>
      <c r="Z206" s="124" t="str">
        <f t="shared" si="82"/>
        <v/>
      </c>
      <c r="AA206" s="386" t="str">
        <f>IF(F206="","",IF(VLOOKUP($F206,'Measure&amp;Incentive Picklist'!$E:$J,5,FALSE)="kWh saved","Contact ConEd",VLOOKUP($F206,'Measure&amp;Incentive Picklist'!$E:$J,5,FALSE)*I206))</f>
        <v/>
      </c>
      <c r="AB206" s="85" t="str">
        <f>IF(Date&gt;44742,"",IF(F206="","",IF(VLOOKUP($F206,'Measure&amp;Incentive Picklist'!$E:$P,12,FALSE)="kWh saved","Contact ConEd",VLOOKUP($F206,'Measure&amp;Incentive Picklist'!$E:$P,12,FALSE)*I206)))</f>
        <v/>
      </c>
      <c r="AC206" s="85" t="str">
        <f t="shared" si="83"/>
        <v/>
      </c>
      <c r="AD206" s="123"/>
      <c r="AE206" s="65">
        <f t="shared" si="84"/>
        <v>0</v>
      </c>
      <c r="AF206" s="65">
        <f t="shared" si="85"/>
        <v>0</v>
      </c>
      <c r="AG206" s="65">
        <f t="shared" si="86"/>
        <v>0</v>
      </c>
      <c r="AH206" s="65">
        <f t="shared" si="87"/>
        <v>0</v>
      </c>
      <c r="AI206" s="188" t="str">
        <f t="shared" si="88"/>
        <v/>
      </c>
      <c r="AJ206" s="188">
        <f t="shared" si="89"/>
        <v>0</v>
      </c>
    </row>
    <row r="207" spans="1:36" x14ac:dyDescent="0.25">
      <c r="A207" s="66">
        <f t="shared" si="90"/>
        <v>200</v>
      </c>
      <c r="B207" s="69"/>
      <c r="C207" s="79"/>
      <c r="D207" s="112" t="str">
        <f>_xlfn.IFNA(VLOOKUP(C207,Table1[],3,FALSE),"")</f>
        <v/>
      </c>
      <c r="E207" s="69"/>
      <c r="F207" s="112" t="str">
        <f t="shared" si="75"/>
        <v/>
      </c>
      <c r="G207" s="88" t="str">
        <f>IF(E207="","",INDEX('Measure&amp;Incentive Picklist'!$F$37:$F$130,MATCH('One for One Replacements'!$F207,'Measure&amp;Incentive Picklist'!$E$37:$E$130,0)))</f>
        <v/>
      </c>
      <c r="H207" s="79"/>
      <c r="I207" s="70"/>
      <c r="J207" s="70"/>
      <c r="K207" s="70"/>
      <c r="L207" s="70"/>
      <c r="M207" s="66" t="str">
        <f>IF(E207="", "", VLOOKUP(E207,'Measure&amp;Incentive Picklist'!$D$37:$G$130,4,FALSE))</f>
        <v/>
      </c>
      <c r="N207" s="65" t="str">
        <f t="shared" si="77"/>
        <v/>
      </c>
      <c r="O207" s="65" t="str">
        <f>IF(N207="","",VLOOKUP(N207,'Lighting Picklist'!A$2:B$63,2,FALSE))</f>
        <v/>
      </c>
      <c r="P207" s="65" t="str">
        <f t="shared" si="78"/>
        <v/>
      </c>
      <c r="Q207" s="69" t="str">
        <f t="shared" si="79"/>
        <v/>
      </c>
      <c r="R207" s="69"/>
      <c r="S207" s="65" t="str">
        <f t="shared" si="80"/>
        <v/>
      </c>
      <c r="T207" s="70" t="str">
        <f t="shared" si="81"/>
        <v/>
      </c>
      <c r="U207" s="69" t="str">
        <f t="shared" si="76"/>
        <v/>
      </c>
      <c r="V207" s="69"/>
      <c r="W207" s="69"/>
      <c r="X207" s="71"/>
      <c r="Y207" s="71"/>
      <c r="Z207" s="124" t="str">
        <f t="shared" si="82"/>
        <v/>
      </c>
      <c r="AA207" s="386" t="str">
        <f>IF(F207="","",IF(VLOOKUP($F207,'Measure&amp;Incentive Picklist'!$E:$J,5,FALSE)="kWh saved","Contact ConEd",VLOOKUP($F207,'Measure&amp;Incentive Picklist'!$E:$J,5,FALSE)*I207))</f>
        <v/>
      </c>
      <c r="AB207" s="85" t="str">
        <f>IF(Date&gt;44742,"",IF(F207="","",IF(VLOOKUP($F207,'Measure&amp;Incentive Picklist'!$E:$P,12,FALSE)="kWh saved","Contact ConEd",VLOOKUP($F207,'Measure&amp;Incentive Picklist'!$E:$P,12,FALSE)*I207)))</f>
        <v/>
      </c>
      <c r="AC207" s="85" t="str">
        <f t="shared" si="83"/>
        <v/>
      </c>
      <c r="AD207" s="123"/>
      <c r="AE207" s="65">
        <f t="shared" si="84"/>
        <v>0</v>
      </c>
      <c r="AF207" s="65">
        <f t="shared" si="85"/>
        <v>0</v>
      </c>
      <c r="AG207" s="65">
        <f t="shared" si="86"/>
        <v>0</v>
      </c>
      <c r="AH207" s="65">
        <f t="shared" si="87"/>
        <v>0</v>
      </c>
      <c r="AI207" s="188" t="str">
        <f t="shared" si="88"/>
        <v/>
      </c>
      <c r="AJ207" s="188">
        <f t="shared" si="89"/>
        <v>0</v>
      </c>
    </row>
    <row r="208" spans="1:36" x14ac:dyDescent="0.25">
      <c r="A208" s="66"/>
      <c r="D208" s="112"/>
      <c r="F208" s="112"/>
      <c r="S208" s="65" t="str">
        <f t="shared" si="80"/>
        <v/>
      </c>
      <c r="T208" s="70" t="str">
        <f t="shared" si="81"/>
        <v/>
      </c>
      <c r="Y208" s="72"/>
      <c r="AA208" s="85"/>
      <c r="AB208" s="85"/>
      <c r="AC208" s="85"/>
      <c r="AI208" s="188"/>
      <c r="AJ208" s="188"/>
    </row>
    <row r="209" spans="1:36" x14ac:dyDescent="0.25">
      <c r="A209" s="66"/>
      <c r="D209" s="112"/>
      <c r="F209" s="112"/>
      <c r="S209" s="65" t="str">
        <f t="shared" si="80"/>
        <v/>
      </c>
      <c r="T209" s="70" t="str">
        <f t="shared" si="81"/>
        <v/>
      </c>
      <c r="Y209" s="72"/>
      <c r="AA209" s="85"/>
      <c r="AB209" s="85"/>
      <c r="AC209" s="85"/>
      <c r="AI209" s="188"/>
      <c r="AJ209" s="188"/>
    </row>
    <row r="210" spans="1:36" x14ac:dyDescent="0.25">
      <c r="A210" s="66"/>
      <c r="D210" s="112"/>
      <c r="F210" s="112"/>
      <c r="S210" s="65" t="str">
        <f t="shared" si="80"/>
        <v/>
      </c>
      <c r="T210" s="70" t="str">
        <f t="shared" si="81"/>
        <v/>
      </c>
      <c r="Y210" s="72"/>
      <c r="AA210" s="85"/>
      <c r="AB210" s="85"/>
      <c r="AC210" s="85"/>
      <c r="AI210" s="188"/>
      <c r="AJ210" s="188"/>
    </row>
    <row r="211" spans="1:36" x14ac:dyDescent="0.25">
      <c r="A211" s="66"/>
      <c r="D211" s="112"/>
      <c r="F211" s="112"/>
      <c r="S211" s="65" t="str">
        <f t="shared" si="80"/>
        <v/>
      </c>
      <c r="T211" s="70" t="str">
        <f t="shared" si="81"/>
        <v/>
      </c>
      <c r="Y211" s="72"/>
      <c r="AA211" s="85"/>
      <c r="AB211" s="85"/>
      <c r="AC211" s="85"/>
      <c r="AI211" s="188"/>
      <c r="AJ211" s="188"/>
    </row>
    <row r="212" spans="1:36" x14ac:dyDescent="0.25">
      <c r="A212" s="66"/>
      <c r="D212" s="112"/>
      <c r="F212" s="112"/>
      <c r="S212" s="65" t="str">
        <f t="shared" si="80"/>
        <v/>
      </c>
      <c r="T212" s="70" t="str">
        <f t="shared" si="81"/>
        <v/>
      </c>
      <c r="Y212" s="72"/>
      <c r="AA212" s="85"/>
      <c r="AB212" s="85"/>
      <c r="AC212" s="85"/>
      <c r="AI212" s="188"/>
      <c r="AJ212" s="188"/>
    </row>
    <row r="213" spans="1:36" x14ac:dyDescent="0.25">
      <c r="A213" s="66"/>
      <c r="D213" s="112"/>
      <c r="F213" s="112"/>
      <c r="S213" s="65" t="str">
        <f t="shared" si="80"/>
        <v/>
      </c>
      <c r="T213" s="70" t="str">
        <f t="shared" si="81"/>
        <v/>
      </c>
      <c r="Y213" s="72"/>
      <c r="AA213" s="85"/>
      <c r="AB213" s="85"/>
      <c r="AC213" s="85"/>
      <c r="AI213" s="188"/>
      <c r="AJ213" s="188"/>
    </row>
    <row r="214" spans="1:36" x14ac:dyDescent="0.25">
      <c r="A214" s="66"/>
      <c r="D214" s="112"/>
      <c r="F214" s="112"/>
      <c r="S214" s="65" t="str">
        <f t="shared" si="80"/>
        <v/>
      </c>
      <c r="T214" s="70" t="str">
        <f t="shared" si="81"/>
        <v/>
      </c>
      <c r="Y214" s="72"/>
      <c r="AA214" s="85"/>
      <c r="AB214" s="85"/>
      <c r="AC214" s="85"/>
      <c r="AI214" s="188"/>
      <c r="AJ214" s="188"/>
    </row>
    <row r="215" spans="1:36" x14ac:dyDescent="0.25">
      <c r="A215" s="66"/>
      <c r="D215" s="112"/>
      <c r="F215" s="112"/>
      <c r="S215" s="65" t="str">
        <f t="shared" si="80"/>
        <v/>
      </c>
      <c r="T215" s="70" t="str">
        <f t="shared" si="81"/>
        <v/>
      </c>
      <c r="Y215" s="72"/>
      <c r="AA215" s="85"/>
      <c r="AB215" s="85"/>
      <c r="AC215" s="85"/>
      <c r="AI215" s="188"/>
      <c r="AJ215" s="188"/>
    </row>
    <row r="216" spans="1:36" x14ac:dyDescent="0.25">
      <c r="A216" s="66"/>
      <c r="D216" s="112"/>
      <c r="F216" s="112"/>
      <c r="S216" s="65" t="str">
        <f t="shared" si="80"/>
        <v/>
      </c>
      <c r="T216" s="70" t="str">
        <f t="shared" si="81"/>
        <v/>
      </c>
      <c r="Y216" s="72"/>
      <c r="AA216" s="85"/>
      <c r="AB216" s="85"/>
      <c r="AC216" s="85"/>
      <c r="AI216" s="188"/>
      <c r="AJ216" s="188"/>
    </row>
    <row r="217" spans="1:36" x14ac:dyDescent="0.25">
      <c r="A217" s="66"/>
      <c r="D217" s="112"/>
      <c r="F217" s="112"/>
      <c r="S217" s="65" t="str">
        <f t="shared" si="80"/>
        <v/>
      </c>
      <c r="T217" s="70" t="str">
        <f t="shared" si="81"/>
        <v/>
      </c>
      <c r="Y217" s="72"/>
      <c r="AA217" s="85"/>
      <c r="AB217" s="85"/>
      <c r="AC217" s="85"/>
      <c r="AI217" s="188"/>
      <c r="AJ217" s="188"/>
    </row>
    <row r="218" spans="1:36" x14ac:dyDescent="0.25">
      <c r="A218" s="66"/>
      <c r="D218" s="112"/>
      <c r="F218" s="112"/>
      <c r="S218" s="65" t="str">
        <f t="shared" si="80"/>
        <v/>
      </c>
      <c r="T218" s="70" t="str">
        <f t="shared" si="81"/>
        <v/>
      </c>
      <c r="Y218" s="72"/>
      <c r="AA218" s="85"/>
      <c r="AB218" s="85"/>
      <c r="AC218" s="85"/>
      <c r="AI218" s="188"/>
      <c r="AJ218" s="188"/>
    </row>
    <row r="219" spans="1:36" x14ac:dyDescent="0.25">
      <c r="A219" s="66"/>
      <c r="D219" s="112"/>
      <c r="F219" s="112"/>
      <c r="S219" s="65" t="str">
        <f t="shared" si="80"/>
        <v/>
      </c>
      <c r="T219" s="70" t="str">
        <f t="shared" si="81"/>
        <v/>
      </c>
      <c r="Y219" s="72"/>
      <c r="AA219" s="85"/>
      <c r="AB219" s="85"/>
      <c r="AC219" s="85"/>
      <c r="AI219" s="188"/>
      <c r="AJ219" s="188"/>
    </row>
    <row r="220" spans="1:36" x14ac:dyDescent="0.25">
      <c r="A220" s="66"/>
      <c r="D220" s="112"/>
      <c r="F220" s="112"/>
      <c r="S220" s="65" t="str">
        <f t="shared" si="80"/>
        <v/>
      </c>
      <c r="T220" s="70" t="str">
        <f t="shared" si="81"/>
        <v/>
      </c>
      <c r="Y220" s="72"/>
      <c r="AA220" s="85"/>
      <c r="AB220" s="85"/>
      <c r="AC220" s="85"/>
      <c r="AI220" s="188"/>
      <c r="AJ220" s="188"/>
    </row>
    <row r="221" spans="1:36" x14ac:dyDescent="0.25">
      <c r="A221" s="66"/>
      <c r="D221" s="112"/>
      <c r="F221" s="112"/>
      <c r="S221" s="65" t="str">
        <f t="shared" si="80"/>
        <v/>
      </c>
      <c r="T221" s="70" t="str">
        <f t="shared" si="81"/>
        <v/>
      </c>
      <c r="Y221" s="72"/>
      <c r="AA221" s="85"/>
      <c r="AB221" s="85"/>
      <c r="AC221" s="85"/>
      <c r="AI221" s="188"/>
      <c r="AJ221" s="188"/>
    </row>
    <row r="222" spans="1:36" x14ac:dyDescent="0.25">
      <c r="A222" s="66"/>
      <c r="D222" s="112"/>
      <c r="F222" s="112"/>
      <c r="S222" s="65" t="str">
        <f t="shared" si="80"/>
        <v/>
      </c>
      <c r="T222" s="70" t="str">
        <f t="shared" si="81"/>
        <v/>
      </c>
      <c r="Y222" s="72"/>
      <c r="AA222" s="85"/>
      <c r="AB222" s="85"/>
      <c r="AC222" s="85"/>
      <c r="AI222" s="188"/>
      <c r="AJ222" s="188"/>
    </row>
    <row r="223" spans="1:36" x14ac:dyDescent="0.25">
      <c r="A223" s="66"/>
      <c r="D223" s="112"/>
      <c r="F223" s="112"/>
      <c r="S223" s="65" t="str">
        <f t="shared" si="80"/>
        <v/>
      </c>
      <c r="T223" s="70" t="str">
        <f t="shared" si="81"/>
        <v/>
      </c>
      <c r="Y223" s="72"/>
      <c r="AA223" s="85"/>
      <c r="AB223" s="85"/>
      <c r="AC223" s="85"/>
      <c r="AI223" s="188"/>
      <c r="AJ223" s="188"/>
    </row>
    <row r="224" spans="1:36" x14ac:dyDescent="0.25">
      <c r="A224" s="66"/>
      <c r="D224" s="112"/>
      <c r="F224" s="112"/>
      <c r="S224" s="65" t="str">
        <f t="shared" si="80"/>
        <v/>
      </c>
      <c r="T224" s="70" t="str">
        <f t="shared" si="81"/>
        <v/>
      </c>
      <c r="Y224" s="72"/>
      <c r="AA224" s="85"/>
      <c r="AB224" s="85"/>
      <c r="AC224" s="85"/>
      <c r="AI224" s="188"/>
      <c r="AJ224" s="188"/>
    </row>
    <row r="225" spans="1:36" x14ac:dyDescent="0.25">
      <c r="A225" s="66"/>
      <c r="D225" s="112"/>
      <c r="F225" s="112"/>
      <c r="S225" s="65" t="str">
        <f t="shared" si="80"/>
        <v/>
      </c>
      <c r="T225" s="70" t="str">
        <f t="shared" si="81"/>
        <v/>
      </c>
      <c r="Y225" s="72"/>
      <c r="AA225" s="85"/>
      <c r="AB225" s="85"/>
      <c r="AC225" s="85"/>
      <c r="AI225" s="188"/>
      <c r="AJ225" s="188"/>
    </row>
    <row r="226" spans="1:36" x14ac:dyDescent="0.25">
      <c r="A226" s="66"/>
      <c r="D226" s="112"/>
      <c r="F226" s="112"/>
      <c r="S226" s="65" t="str">
        <f t="shared" si="80"/>
        <v/>
      </c>
      <c r="T226" s="70" t="str">
        <f t="shared" si="81"/>
        <v/>
      </c>
      <c r="Y226" s="72"/>
      <c r="AA226" s="85"/>
      <c r="AB226" s="85"/>
      <c r="AC226" s="85"/>
      <c r="AI226" s="188"/>
      <c r="AJ226" s="188"/>
    </row>
    <row r="227" spans="1:36" x14ac:dyDescent="0.25">
      <c r="A227" s="66"/>
      <c r="D227" s="112"/>
      <c r="F227" s="112"/>
      <c r="S227" s="65" t="str">
        <f t="shared" si="80"/>
        <v/>
      </c>
      <c r="T227" s="70" t="str">
        <f t="shared" si="81"/>
        <v/>
      </c>
      <c r="Y227" s="72"/>
      <c r="AA227" s="85"/>
      <c r="AB227" s="85"/>
      <c r="AC227" s="85"/>
      <c r="AI227" s="188"/>
      <c r="AJ227" s="188"/>
    </row>
    <row r="228" spans="1:36" x14ac:dyDescent="0.25">
      <c r="A228" s="66"/>
      <c r="D228" s="112"/>
      <c r="F228" s="112"/>
      <c r="S228" s="65" t="str">
        <f t="shared" si="80"/>
        <v/>
      </c>
      <c r="T228" s="70" t="str">
        <f t="shared" si="81"/>
        <v/>
      </c>
      <c r="Y228" s="72"/>
      <c r="AA228" s="85"/>
      <c r="AB228" s="85"/>
      <c r="AC228" s="85"/>
      <c r="AI228" s="188"/>
      <c r="AJ228" s="188"/>
    </row>
    <row r="229" spans="1:36" x14ac:dyDescent="0.25">
      <c r="A229" s="66"/>
      <c r="D229" s="112"/>
      <c r="F229" s="112"/>
      <c r="S229" s="65" t="str">
        <f t="shared" si="80"/>
        <v/>
      </c>
      <c r="T229" s="70" t="str">
        <f t="shared" si="81"/>
        <v/>
      </c>
      <c r="Y229" s="72"/>
      <c r="AA229" s="85"/>
      <c r="AB229" s="85"/>
      <c r="AC229" s="85"/>
      <c r="AI229" s="188"/>
      <c r="AJ229" s="188"/>
    </row>
    <row r="230" spans="1:36" x14ac:dyDescent="0.25">
      <c r="A230" s="66"/>
      <c r="D230" s="112"/>
      <c r="F230" s="112"/>
      <c r="S230" s="65" t="str">
        <f t="shared" si="80"/>
        <v/>
      </c>
      <c r="T230" s="70" t="str">
        <f t="shared" si="81"/>
        <v/>
      </c>
      <c r="Y230" s="72"/>
      <c r="AA230" s="85"/>
      <c r="AB230" s="85"/>
      <c r="AC230" s="85"/>
      <c r="AI230" s="188"/>
      <c r="AJ230" s="188"/>
    </row>
    <row r="231" spans="1:36" x14ac:dyDescent="0.25">
      <c r="A231" s="66"/>
      <c r="D231" s="112"/>
      <c r="F231" s="112"/>
      <c r="S231" s="65" t="str">
        <f t="shared" si="80"/>
        <v/>
      </c>
      <c r="T231" s="70" t="str">
        <f t="shared" si="81"/>
        <v/>
      </c>
      <c r="Y231" s="72"/>
      <c r="AA231" s="85"/>
      <c r="AB231" s="85"/>
      <c r="AC231" s="85"/>
      <c r="AI231" s="188"/>
      <c r="AJ231" s="188"/>
    </row>
    <row r="232" spans="1:36" x14ac:dyDescent="0.25">
      <c r="A232" s="66"/>
      <c r="D232" s="112"/>
      <c r="F232" s="112"/>
      <c r="S232" s="65" t="str">
        <f t="shared" si="80"/>
        <v/>
      </c>
      <c r="T232" s="70" t="str">
        <f t="shared" si="81"/>
        <v/>
      </c>
      <c r="Y232" s="72"/>
      <c r="AA232" s="85"/>
      <c r="AB232" s="85"/>
      <c r="AC232" s="85"/>
      <c r="AI232" s="188"/>
      <c r="AJ232" s="188"/>
    </row>
    <row r="233" spans="1:36" x14ac:dyDescent="0.25">
      <c r="A233" s="66"/>
      <c r="D233" s="112"/>
      <c r="F233" s="112"/>
      <c r="S233" s="65" t="str">
        <f t="shared" si="80"/>
        <v/>
      </c>
      <c r="T233" s="70" t="str">
        <f t="shared" si="81"/>
        <v/>
      </c>
      <c r="Y233" s="72"/>
      <c r="AA233" s="85"/>
      <c r="AB233" s="85"/>
      <c r="AC233" s="85"/>
      <c r="AI233" s="188"/>
      <c r="AJ233" s="188"/>
    </row>
    <row r="234" spans="1:36" x14ac:dyDescent="0.25">
      <c r="A234" s="66"/>
      <c r="D234" s="112"/>
      <c r="F234" s="112"/>
      <c r="S234" s="65" t="str">
        <f t="shared" si="80"/>
        <v/>
      </c>
      <c r="T234" s="70" t="str">
        <f t="shared" si="81"/>
        <v/>
      </c>
      <c r="Y234" s="72"/>
      <c r="AA234" s="85"/>
      <c r="AB234" s="85"/>
      <c r="AC234" s="85"/>
      <c r="AI234" s="188"/>
      <c r="AJ234" s="188"/>
    </row>
    <row r="235" spans="1:36" x14ac:dyDescent="0.25">
      <c r="A235" s="66"/>
      <c r="D235" s="112"/>
      <c r="F235" s="112"/>
      <c r="S235" s="65" t="str">
        <f t="shared" si="80"/>
        <v/>
      </c>
      <c r="T235" s="70" t="str">
        <f t="shared" si="81"/>
        <v/>
      </c>
      <c r="Y235" s="72"/>
      <c r="AA235" s="85"/>
      <c r="AB235" s="85"/>
      <c r="AC235" s="85"/>
      <c r="AI235" s="188"/>
      <c r="AJ235" s="188"/>
    </row>
    <row r="236" spans="1:36" x14ac:dyDescent="0.25">
      <c r="A236" s="66"/>
      <c r="D236" s="112"/>
      <c r="F236" s="112"/>
      <c r="S236" s="65" t="str">
        <f t="shared" si="80"/>
        <v/>
      </c>
      <c r="T236" s="70" t="str">
        <f t="shared" si="81"/>
        <v/>
      </c>
      <c r="Y236" s="72"/>
      <c r="AA236" s="85"/>
      <c r="AB236" s="85"/>
      <c r="AC236" s="85"/>
      <c r="AI236" s="188"/>
      <c r="AJ236" s="188"/>
    </row>
    <row r="237" spans="1:36" x14ac:dyDescent="0.25">
      <c r="A237" s="66"/>
      <c r="D237" s="112"/>
      <c r="F237" s="112"/>
      <c r="S237" s="65" t="str">
        <f t="shared" si="80"/>
        <v/>
      </c>
      <c r="T237" s="70" t="str">
        <f t="shared" si="81"/>
        <v/>
      </c>
      <c r="Y237" s="72"/>
      <c r="AA237" s="85"/>
      <c r="AB237" s="85"/>
      <c r="AC237" s="85"/>
      <c r="AI237" s="188"/>
      <c r="AJ237" s="188"/>
    </row>
    <row r="238" spans="1:36" x14ac:dyDescent="0.25">
      <c r="A238" s="66"/>
      <c r="D238" s="112"/>
      <c r="F238" s="112"/>
      <c r="S238" s="65" t="str">
        <f t="shared" si="80"/>
        <v/>
      </c>
      <c r="T238" s="70" t="str">
        <f t="shared" si="81"/>
        <v/>
      </c>
      <c r="Y238" s="72"/>
      <c r="AA238" s="85"/>
      <c r="AB238" s="85"/>
      <c r="AC238" s="85"/>
      <c r="AI238" s="188"/>
      <c r="AJ238" s="188"/>
    </row>
    <row r="239" spans="1:36" x14ac:dyDescent="0.25">
      <c r="A239" s="66"/>
      <c r="D239" s="112"/>
      <c r="F239" s="112"/>
      <c r="S239" s="65" t="str">
        <f t="shared" si="80"/>
        <v/>
      </c>
      <c r="T239" s="70" t="str">
        <f t="shared" si="81"/>
        <v/>
      </c>
      <c r="Y239" s="72"/>
      <c r="AA239" s="85"/>
      <c r="AB239" s="85"/>
      <c r="AC239" s="85"/>
      <c r="AI239" s="188"/>
      <c r="AJ239" s="188"/>
    </row>
    <row r="240" spans="1:36" x14ac:dyDescent="0.25">
      <c r="A240" s="66"/>
      <c r="D240" s="112"/>
      <c r="F240" s="112"/>
      <c r="S240" s="65" t="str">
        <f t="shared" si="80"/>
        <v/>
      </c>
      <c r="T240" s="70" t="str">
        <f t="shared" si="81"/>
        <v/>
      </c>
      <c r="Y240" s="72"/>
      <c r="AA240" s="85"/>
      <c r="AB240" s="85"/>
      <c r="AC240" s="85"/>
      <c r="AI240" s="188"/>
      <c r="AJ240" s="188"/>
    </row>
    <row r="241" spans="1:36" x14ac:dyDescent="0.25">
      <c r="A241" s="66"/>
      <c r="D241" s="112"/>
      <c r="F241" s="112"/>
      <c r="S241" s="65" t="str">
        <f t="shared" si="80"/>
        <v/>
      </c>
      <c r="T241" s="70" t="str">
        <f t="shared" si="81"/>
        <v/>
      </c>
      <c r="Y241" s="72"/>
      <c r="AA241" s="85"/>
      <c r="AB241" s="85"/>
      <c r="AC241" s="85"/>
      <c r="AI241" s="188"/>
      <c r="AJ241" s="188"/>
    </row>
    <row r="242" spans="1:36" x14ac:dyDescent="0.25">
      <c r="A242" s="66"/>
      <c r="D242" s="112"/>
      <c r="F242" s="112"/>
      <c r="S242" s="65" t="str">
        <f t="shared" si="80"/>
        <v/>
      </c>
      <c r="T242" s="70" t="str">
        <f t="shared" si="81"/>
        <v/>
      </c>
      <c r="Y242" s="72"/>
      <c r="AA242" s="85"/>
      <c r="AB242" s="85"/>
      <c r="AC242" s="85"/>
      <c r="AI242" s="188"/>
      <c r="AJ242" s="188"/>
    </row>
    <row r="243" spans="1:36" x14ac:dyDescent="0.25">
      <c r="A243" s="66"/>
      <c r="D243" s="112"/>
      <c r="F243" s="112"/>
      <c r="S243" s="65" t="str">
        <f t="shared" si="80"/>
        <v/>
      </c>
      <c r="T243" s="70" t="str">
        <f t="shared" si="81"/>
        <v/>
      </c>
      <c r="Y243" s="72"/>
      <c r="AA243" s="85"/>
      <c r="AB243" s="85"/>
      <c r="AC243" s="85"/>
      <c r="AI243" s="188"/>
      <c r="AJ243" s="188"/>
    </row>
    <row r="244" spans="1:36" x14ac:dyDescent="0.25">
      <c r="A244" s="66"/>
      <c r="D244" s="112"/>
      <c r="F244" s="112"/>
      <c r="S244" s="65" t="str">
        <f t="shared" si="80"/>
        <v/>
      </c>
      <c r="T244" s="70" t="str">
        <f t="shared" si="81"/>
        <v/>
      </c>
      <c r="Y244" s="72"/>
      <c r="AA244" s="85"/>
      <c r="AB244" s="85"/>
      <c r="AC244" s="85"/>
      <c r="AI244" s="188"/>
      <c r="AJ244" s="188"/>
    </row>
    <row r="245" spans="1:36" x14ac:dyDescent="0.25">
      <c r="A245" s="66"/>
      <c r="D245" s="112"/>
      <c r="F245" s="112"/>
      <c r="S245" s="65" t="str">
        <f t="shared" si="80"/>
        <v/>
      </c>
      <c r="T245" s="70" t="str">
        <f t="shared" si="81"/>
        <v/>
      </c>
      <c r="Y245" s="72"/>
      <c r="AA245" s="85"/>
      <c r="AB245" s="85"/>
      <c r="AC245" s="85"/>
      <c r="AI245" s="188"/>
      <c r="AJ245" s="188"/>
    </row>
    <row r="246" spans="1:36" x14ac:dyDescent="0.25">
      <c r="A246" s="66"/>
      <c r="D246" s="112"/>
      <c r="F246" s="112"/>
      <c r="S246" s="65" t="str">
        <f t="shared" si="80"/>
        <v/>
      </c>
      <c r="T246" s="70" t="str">
        <f t="shared" si="81"/>
        <v/>
      </c>
      <c r="Y246" s="72"/>
      <c r="AA246" s="85"/>
      <c r="AB246" s="85"/>
      <c r="AC246" s="85"/>
      <c r="AI246" s="188"/>
      <c r="AJ246" s="188"/>
    </row>
    <row r="247" spans="1:36" x14ac:dyDescent="0.25">
      <c r="A247" s="66"/>
      <c r="D247" s="112"/>
      <c r="F247" s="112"/>
      <c r="S247" s="65" t="str">
        <f t="shared" si="80"/>
        <v/>
      </c>
      <c r="T247" s="70" t="str">
        <f t="shared" si="81"/>
        <v/>
      </c>
      <c r="Y247" s="72"/>
      <c r="AA247" s="85"/>
      <c r="AB247" s="85"/>
      <c r="AC247" s="85"/>
      <c r="AI247" s="188"/>
      <c r="AJ247" s="188"/>
    </row>
    <row r="248" spans="1:36" x14ac:dyDescent="0.25">
      <c r="A248" s="66"/>
      <c r="D248" s="112"/>
      <c r="F248" s="112"/>
      <c r="S248" s="65" t="str">
        <f t="shared" si="80"/>
        <v/>
      </c>
      <c r="T248" s="70" t="str">
        <f t="shared" si="81"/>
        <v/>
      </c>
      <c r="Y248" s="72"/>
      <c r="AA248" s="85"/>
      <c r="AB248" s="85"/>
      <c r="AC248" s="85"/>
      <c r="AI248" s="188"/>
      <c r="AJ248" s="188"/>
    </row>
    <row r="249" spans="1:36" x14ac:dyDescent="0.25">
      <c r="A249" s="66"/>
      <c r="D249" s="112"/>
      <c r="F249" s="112"/>
      <c r="S249" s="65" t="str">
        <f t="shared" si="80"/>
        <v/>
      </c>
      <c r="T249" s="70" t="str">
        <f t="shared" si="81"/>
        <v/>
      </c>
      <c r="Y249" s="72"/>
      <c r="AA249" s="85"/>
      <c r="AB249" s="85"/>
      <c r="AC249" s="85"/>
      <c r="AI249" s="188"/>
      <c r="AJ249" s="188"/>
    </row>
    <row r="250" spans="1:36" x14ac:dyDescent="0.25">
      <c r="A250" s="66"/>
      <c r="D250" s="112"/>
      <c r="F250" s="112"/>
      <c r="S250" s="65" t="str">
        <f t="shared" si="80"/>
        <v/>
      </c>
      <c r="T250" s="70" t="str">
        <f t="shared" si="81"/>
        <v/>
      </c>
      <c r="Y250" s="72"/>
      <c r="AA250" s="85"/>
      <c r="AB250" s="85"/>
      <c r="AC250" s="85"/>
      <c r="AI250" s="188"/>
      <c r="AJ250" s="188"/>
    </row>
    <row r="251" spans="1:36" x14ac:dyDescent="0.25">
      <c r="A251" s="66"/>
      <c r="D251" s="112"/>
      <c r="F251" s="112"/>
      <c r="S251" s="65" t="str">
        <f t="shared" si="80"/>
        <v/>
      </c>
      <c r="T251" s="70" t="str">
        <f t="shared" si="81"/>
        <v/>
      </c>
      <c r="Y251" s="72"/>
      <c r="AA251" s="85"/>
      <c r="AB251" s="85"/>
      <c r="AC251" s="85"/>
      <c r="AI251" s="188"/>
      <c r="AJ251" s="188"/>
    </row>
    <row r="252" spans="1:36" x14ac:dyDescent="0.25">
      <c r="A252" s="66"/>
      <c r="D252" s="112"/>
      <c r="F252" s="112"/>
      <c r="S252" s="65" t="str">
        <f t="shared" si="80"/>
        <v/>
      </c>
      <c r="T252" s="70" t="str">
        <f t="shared" si="81"/>
        <v/>
      </c>
      <c r="Y252" s="72"/>
      <c r="AA252" s="85"/>
      <c r="AB252" s="85"/>
      <c r="AC252" s="85"/>
      <c r="AI252" s="188"/>
      <c r="AJ252" s="188"/>
    </row>
    <row r="253" spans="1:36" x14ac:dyDescent="0.25">
      <c r="A253" s="66"/>
      <c r="D253" s="112"/>
      <c r="F253" s="112"/>
      <c r="S253" s="65" t="str">
        <f t="shared" si="80"/>
        <v/>
      </c>
      <c r="T253" s="70" t="str">
        <f t="shared" si="81"/>
        <v/>
      </c>
      <c r="Y253" s="72"/>
      <c r="AA253" s="85"/>
      <c r="AB253" s="85"/>
      <c r="AC253" s="85"/>
      <c r="AI253" s="188"/>
      <c r="AJ253" s="188"/>
    </row>
    <row r="254" spans="1:36" x14ac:dyDescent="0.25">
      <c r="A254" s="66"/>
      <c r="D254" s="112"/>
      <c r="F254" s="112"/>
      <c r="S254" s="65" t="str">
        <f t="shared" si="80"/>
        <v/>
      </c>
      <c r="T254" s="70" t="str">
        <f t="shared" si="81"/>
        <v/>
      </c>
      <c r="Y254" s="72"/>
      <c r="AA254" s="85"/>
      <c r="AB254" s="85"/>
      <c r="AC254" s="85"/>
      <c r="AI254" s="188"/>
      <c r="AJ254" s="188"/>
    </row>
    <row r="255" spans="1:36" x14ac:dyDescent="0.25">
      <c r="A255" s="66"/>
      <c r="D255" s="112"/>
      <c r="F255" s="112"/>
      <c r="S255" s="65" t="str">
        <f t="shared" si="80"/>
        <v/>
      </c>
      <c r="T255" s="70" t="str">
        <f t="shared" si="81"/>
        <v/>
      </c>
      <c r="Y255" s="72"/>
      <c r="AA255" s="85"/>
      <c r="AB255" s="85"/>
      <c r="AC255" s="85"/>
      <c r="AI255" s="188"/>
      <c r="AJ255" s="188"/>
    </row>
    <row r="256" spans="1:36" x14ac:dyDescent="0.25">
      <c r="A256" s="66"/>
      <c r="D256" s="112"/>
      <c r="F256" s="112"/>
      <c r="S256" s="65" t="str">
        <f t="shared" si="80"/>
        <v/>
      </c>
      <c r="T256" s="70" t="str">
        <f t="shared" si="81"/>
        <v/>
      </c>
      <c r="Y256" s="72"/>
      <c r="AA256" s="85"/>
      <c r="AB256" s="85"/>
      <c r="AC256" s="85"/>
      <c r="AI256" s="188"/>
      <c r="AJ256" s="188"/>
    </row>
    <row r="257" spans="1:36" x14ac:dyDescent="0.25">
      <c r="A257" s="66"/>
      <c r="D257" s="112"/>
      <c r="F257" s="112"/>
      <c r="S257" s="65" t="str">
        <f t="shared" si="80"/>
        <v/>
      </c>
      <c r="T257" s="70" t="str">
        <f t="shared" si="81"/>
        <v/>
      </c>
      <c r="Y257" s="72"/>
      <c r="AA257" s="85"/>
      <c r="AB257" s="85"/>
      <c r="AC257" s="85"/>
      <c r="AI257" s="188"/>
      <c r="AJ257" s="188"/>
    </row>
    <row r="258" spans="1:36" x14ac:dyDescent="0.25">
      <c r="A258" s="66"/>
      <c r="D258" s="112"/>
      <c r="F258" s="112"/>
      <c r="S258" s="65" t="str">
        <f t="shared" si="80"/>
        <v/>
      </c>
      <c r="T258" s="70" t="str">
        <f t="shared" si="81"/>
        <v/>
      </c>
      <c r="Y258" s="72"/>
      <c r="AA258" s="85"/>
      <c r="AB258" s="85"/>
      <c r="AC258" s="85"/>
      <c r="AI258" s="188"/>
      <c r="AJ258" s="188"/>
    </row>
    <row r="259" spans="1:36" x14ac:dyDescent="0.25">
      <c r="A259" s="66"/>
      <c r="D259" s="112"/>
      <c r="F259" s="112"/>
      <c r="S259" s="65" t="str">
        <f t="shared" si="80"/>
        <v/>
      </c>
      <c r="T259" s="70" t="str">
        <f t="shared" si="81"/>
        <v/>
      </c>
      <c r="Y259" s="72"/>
      <c r="AA259" s="85"/>
      <c r="AB259" s="85"/>
      <c r="AC259" s="85"/>
      <c r="AI259" s="188"/>
      <c r="AJ259" s="188"/>
    </row>
    <row r="260" spans="1:36" x14ac:dyDescent="0.25">
      <c r="A260" s="66"/>
      <c r="D260" s="112"/>
      <c r="F260" s="112"/>
      <c r="S260" s="65" t="str">
        <f t="shared" si="80"/>
        <v/>
      </c>
      <c r="T260" s="70" t="str">
        <f t="shared" si="81"/>
        <v/>
      </c>
      <c r="Y260" s="72"/>
      <c r="AA260" s="85"/>
      <c r="AB260" s="85"/>
      <c r="AC260" s="85"/>
      <c r="AI260" s="188"/>
      <c r="AJ260" s="188"/>
    </row>
    <row r="261" spans="1:36" x14ac:dyDescent="0.25">
      <c r="A261" s="66"/>
      <c r="D261" s="112"/>
      <c r="F261" s="112"/>
      <c r="S261" s="65" t="str">
        <f t="shared" si="80"/>
        <v/>
      </c>
      <c r="T261" s="70" t="str">
        <f t="shared" si="81"/>
        <v/>
      </c>
      <c r="Y261" s="72"/>
      <c r="AA261" s="85"/>
      <c r="AB261" s="85"/>
      <c r="AC261" s="85"/>
      <c r="AI261" s="188"/>
      <c r="AJ261" s="188"/>
    </row>
    <row r="262" spans="1:36" x14ac:dyDescent="0.25">
      <c r="A262" s="66"/>
      <c r="D262" s="112"/>
      <c r="F262" s="112"/>
      <c r="S262" s="65" t="str">
        <f t="shared" si="80"/>
        <v/>
      </c>
      <c r="T262" s="70" t="str">
        <f t="shared" si="81"/>
        <v/>
      </c>
      <c r="Y262" s="72"/>
      <c r="AA262" s="85"/>
      <c r="AB262" s="85"/>
      <c r="AC262" s="85"/>
      <c r="AI262" s="188"/>
      <c r="AJ262" s="188"/>
    </row>
    <row r="263" spans="1:36" x14ac:dyDescent="0.25">
      <c r="A263" s="66"/>
      <c r="D263" s="112"/>
      <c r="F263" s="112"/>
      <c r="S263" s="65" t="str">
        <f t="shared" ref="S263:S326" si="91">IF(AND($L$1&lt;&gt;"",C263&lt;&gt;""),$L$1,"")</f>
        <v/>
      </c>
      <c r="T263" s="70" t="str">
        <f t="shared" si="81"/>
        <v/>
      </c>
      <c r="Y263" s="72"/>
      <c r="AA263" s="85"/>
      <c r="AB263" s="85"/>
      <c r="AC263" s="85"/>
      <c r="AI263" s="188"/>
      <c r="AJ263" s="188"/>
    </row>
    <row r="264" spans="1:36" x14ac:dyDescent="0.25">
      <c r="A264" s="66"/>
      <c r="D264" s="112"/>
      <c r="F264" s="112"/>
      <c r="S264" s="65" t="str">
        <f t="shared" si="91"/>
        <v/>
      </c>
      <c r="T264" s="70" t="str">
        <f t="shared" ref="T264:T327" si="92">IF(AND($L$2&lt;&gt;"",C264&lt;&gt;""),$L$2,"")</f>
        <v/>
      </c>
      <c r="Y264" s="72"/>
      <c r="AA264" s="85"/>
      <c r="AB264" s="85"/>
      <c r="AC264" s="85"/>
      <c r="AI264" s="188"/>
      <c r="AJ264" s="188"/>
    </row>
    <row r="265" spans="1:36" x14ac:dyDescent="0.25">
      <c r="A265" s="66"/>
      <c r="D265" s="112"/>
      <c r="F265" s="112"/>
      <c r="S265" s="65" t="str">
        <f t="shared" si="91"/>
        <v/>
      </c>
      <c r="T265" s="70" t="str">
        <f t="shared" si="92"/>
        <v/>
      </c>
      <c r="Y265" s="72"/>
      <c r="AA265" s="85"/>
      <c r="AB265" s="85"/>
      <c r="AC265" s="85"/>
      <c r="AI265" s="188"/>
      <c r="AJ265" s="188"/>
    </row>
    <row r="266" spans="1:36" x14ac:dyDescent="0.25">
      <c r="A266" s="66"/>
      <c r="D266" s="112"/>
      <c r="F266" s="112"/>
      <c r="S266" s="65" t="str">
        <f t="shared" si="91"/>
        <v/>
      </c>
      <c r="T266" s="70" t="str">
        <f t="shared" si="92"/>
        <v/>
      </c>
      <c r="Y266" s="72"/>
      <c r="AA266" s="85"/>
      <c r="AB266" s="85"/>
      <c r="AC266" s="85"/>
      <c r="AI266" s="188"/>
      <c r="AJ266" s="188"/>
    </row>
    <row r="267" spans="1:36" x14ac:dyDescent="0.25">
      <c r="A267" s="66"/>
      <c r="D267" s="112"/>
      <c r="F267" s="112"/>
      <c r="S267" s="65" t="str">
        <f t="shared" si="91"/>
        <v/>
      </c>
      <c r="T267" s="70" t="str">
        <f t="shared" si="92"/>
        <v/>
      </c>
      <c r="Y267" s="72"/>
      <c r="AA267" s="85"/>
      <c r="AB267" s="85"/>
      <c r="AC267" s="85"/>
      <c r="AI267" s="188"/>
      <c r="AJ267" s="188"/>
    </row>
    <row r="268" spans="1:36" x14ac:dyDescent="0.25">
      <c r="A268" s="66"/>
      <c r="D268" s="112"/>
      <c r="F268" s="112"/>
      <c r="S268" s="65" t="str">
        <f t="shared" si="91"/>
        <v/>
      </c>
      <c r="T268" s="70" t="str">
        <f t="shared" si="92"/>
        <v/>
      </c>
      <c r="Y268" s="72"/>
      <c r="AA268" s="85"/>
      <c r="AB268" s="85"/>
      <c r="AC268" s="85"/>
      <c r="AI268" s="188"/>
      <c r="AJ268" s="188"/>
    </row>
    <row r="269" spans="1:36" x14ac:dyDescent="0.25">
      <c r="A269" s="66"/>
      <c r="D269" s="112"/>
      <c r="F269" s="112"/>
      <c r="S269" s="65" t="str">
        <f t="shared" si="91"/>
        <v/>
      </c>
      <c r="T269" s="70" t="str">
        <f t="shared" si="92"/>
        <v/>
      </c>
      <c r="Y269" s="72"/>
      <c r="AA269" s="85"/>
      <c r="AB269" s="85"/>
      <c r="AC269" s="85"/>
      <c r="AI269" s="188"/>
      <c r="AJ269" s="188"/>
    </row>
    <row r="270" spans="1:36" x14ac:dyDescent="0.25">
      <c r="A270" s="66"/>
      <c r="D270" s="112"/>
      <c r="F270" s="112"/>
      <c r="S270" s="65" t="str">
        <f t="shared" si="91"/>
        <v/>
      </c>
      <c r="T270" s="70" t="str">
        <f t="shared" si="92"/>
        <v/>
      </c>
      <c r="Y270" s="72"/>
      <c r="AA270" s="85"/>
      <c r="AB270" s="85"/>
      <c r="AC270" s="85"/>
      <c r="AI270" s="188"/>
      <c r="AJ270" s="188"/>
    </row>
    <row r="271" spans="1:36" x14ac:dyDescent="0.25">
      <c r="A271" s="66"/>
      <c r="D271" s="112"/>
      <c r="F271" s="112"/>
      <c r="S271" s="65" t="str">
        <f t="shared" si="91"/>
        <v/>
      </c>
      <c r="T271" s="70" t="str">
        <f t="shared" si="92"/>
        <v/>
      </c>
      <c r="Y271" s="72"/>
      <c r="AA271" s="85"/>
      <c r="AB271" s="85"/>
      <c r="AC271" s="85"/>
      <c r="AI271" s="188"/>
      <c r="AJ271" s="188"/>
    </row>
    <row r="272" spans="1:36" x14ac:dyDescent="0.25">
      <c r="A272" s="66"/>
      <c r="D272" s="112"/>
      <c r="F272" s="112"/>
      <c r="S272" s="65" t="str">
        <f t="shared" si="91"/>
        <v/>
      </c>
      <c r="T272" s="70" t="str">
        <f t="shared" si="92"/>
        <v/>
      </c>
      <c r="Y272" s="72"/>
      <c r="AA272" s="85"/>
      <c r="AB272" s="85"/>
      <c r="AC272" s="85"/>
      <c r="AI272" s="188"/>
      <c r="AJ272" s="188"/>
    </row>
    <row r="273" spans="1:36" x14ac:dyDescent="0.25">
      <c r="A273" s="66"/>
      <c r="D273" s="112"/>
      <c r="F273" s="112"/>
      <c r="S273" s="65" t="str">
        <f t="shared" si="91"/>
        <v/>
      </c>
      <c r="T273" s="70" t="str">
        <f t="shared" si="92"/>
        <v/>
      </c>
      <c r="Y273" s="72"/>
      <c r="AA273" s="85"/>
      <c r="AB273" s="85"/>
      <c r="AC273" s="85"/>
      <c r="AI273" s="188"/>
      <c r="AJ273" s="188"/>
    </row>
    <row r="274" spans="1:36" x14ac:dyDescent="0.25">
      <c r="A274" s="66"/>
      <c r="D274" s="112"/>
      <c r="F274" s="112"/>
      <c r="S274" s="65" t="str">
        <f t="shared" si="91"/>
        <v/>
      </c>
      <c r="T274" s="70" t="str">
        <f t="shared" si="92"/>
        <v/>
      </c>
      <c r="Y274" s="72"/>
      <c r="AA274" s="85"/>
      <c r="AB274" s="85"/>
      <c r="AC274" s="85"/>
      <c r="AI274" s="188"/>
      <c r="AJ274" s="188"/>
    </row>
    <row r="275" spans="1:36" x14ac:dyDescent="0.25">
      <c r="A275" s="66"/>
      <c r="D275" s="112"/>
      <c r="F275" s="112"/>
      <c r="S275" s="65" t="str">
        <f t="shared" si="91"/>
        <v/>
      </c>
      <c r="T275" s="70" t="str">
        <f t="shared" si="92"/>
        <v/>
      </c>
      <c r="Y275" s="72"/>
      <c r="AA275" s="85"/>
      <c r="AB275" s="85"/>
      <c r="AC275" s="85"/>
      <c r="AI275" s="188"/>
      <c r="AJ275" s="188"/>
    </row>
    <row r="276" spans="1:36" x14ac:dyDescent="0.25">
      <c r="A276" s="66"/>
      <c r="D276" s="112"/>
      <c r="F276" s="112"/>
      <c r="S276" s="65" t="str">
        <f t="shared" si="91"/>
        <v/>
      </c>
      <c r="T276" s="70" t="str">
        <f t="shared" si="92"/>
        <v/>
      </c>
      <c r="Y276" s="72"/>
      <c r="AA276" s="85"/>
      <c r="AB276" s="85"/>
      <c r="AC276" s="85"/>
      <c r="AI276" s="188"/>
      <c r="AJ276" s="188"/>
    </row>
    <row r="277" spans="1:36" x14ac:dyDescent="0.25">
      <c r="A277" s="66"/>
      <c r="D277" s="112"/>
      <c r="F277" s="112"/>
      <c r="S277" s="65" t="str">
        <f t="shared" si="91"/>
        <v/>
      </c>
      <c r="T277" s="70" t="str">
        <f t="shared" si="92"/>
        <v/>
      </c>
      <c r="Y277" s="72"/>
      <c r="AA277" s="85"/>
      <c r="AB277" s="85"/>
      <c r="AC277" s="85"/>
      <c r="AI277" s="188"/>
      <c r="AJ277" s="188"/>
    </row>
    <row r="278" spans="1:36" x14ac:dyDescent="0.25">
      <c r="A278" s="66"/>
      <c r="D278" s="112"/>
      <c r="F278" s="112"/>
      <c r="S278" s="65" t="str">
        <f t="shared" si="91"/>
        <v/>
      </c>
      <c r="T278" s="70" t="str">
        <f t="shared" si="92"/>
        <v/>
      </c>
      <c r="Y278" s="72"/>
      <c r="AA278" s="85"/>
      <c r="AB278" s="85"/>
      <c r="AC278" s="85"/>
      <c r="AI278" s="188"/>
      <c r="AJ278" s="188"/>
    </row>
    <row r="279" spans="1:36" x14ac:dyDescent="0.25">
      <c r="A279" s="66"/>
      <c r="D279" s="112"/>
      <c r="F279" s="112"/>
      <c r="S279" s="65" t="str">
        <f t="shared" si="91"/>
        <v/>
      </c>
      <c r="T279" s="70" t="str">
        <f t="shared" si="92"/>
        <v/>
      </c>
      <c r="Y279" s="72"/>
      <c r="AA279" s="85"/>
      <c r="AB279" s="85"/>
      <c r="AC279" s="85"/>
      <c r="AI279" s="188"/>
      <c r="AJ279" s="188"/>
    </row>
    <row r="280" spans="1:36" x14ac:dyDescent="0.25">
      <c r="A280" s="66"/>
      <c r="D280" s="112"/>
      <c r="F280" s="112"/>
      <c r="S280" s="65" t="str">
        <f t="shared" si="91"/>
        <v/>
      </c>
      <c r="T280" s="70" t="str">
        <f t="shared" si="92"/>
        <v/>
      </c>
      <c r="Y280" s="72"/>
      <c r="AA280" s="85"/>
      <c r="AB280" s="85"/>
      <c r="AC280" s="85"/>
      <c r="AI280" s="188"/>
      <c r="AJ280" s="188"/>
    </row>
    <row r="281" spans="1:36" x14ac:dyDescent="0.25">
      <c r="A281" s="66"/>
      <c r="D281" s="112"/>
      <c r="F281" s="112"/>
      <c r="S281" s="65" t="str">
        <f t="shared" si="91"/>
        <v/>
      </c>
      <c r="T281" s="70" t="str">
        <f t="shared" si="92"/>
        <v/>
      </c>
      <c r="Y281" s="72"/>
      <c r="AA281" s="85"/>
      <c r="AB281" s="85"/>
      <c r="AC281" s="85"/>
      <c r="AI281" s="188"/>
      <c r="AJ281" s="188"/>
    </row>
    <row r="282" spans="1:36" x14ac:dyDescent="0.25">
      <c r="A282" s="66"/>
      <c r="D282" s="112"/>
      <c r="F282" s="112"/>
      <c r="S282" s="65" t="str">
        <f t="shared" si="91"/>
        <v/>
      </c>
      <c r="T282" s="70" t="str">
        <f t="shared" si="92"/>
        <v/>
      </c>
      <c r="Y282" s="72"/>
      <c r="AA282" s="85"/>
      <c r="AB282" s="85"/>
      <c r="AC282" s="85"/>
      <c r="AI282" s="188"/>
      <c r="AJ282" s="188"/>
    </row>
    <row r="283" spans="1:36" x14ac:dyDescent="0.25">
      <c r="A283" s="66"/>
      <c r="D283" s="112"/>
      <c r="F283" s="112"/>
      <c r="S283" s="65" t="str">
        <f t="shared" si="91"/>
        <v/>
      </c>
      <c r="T283" s="70" t="str">
        <f t="shared" si="92"/>
        <v/>
      </c>
      <c r="Y283" s="72"/>
      <c r="AA283" s="85"/>
      <c r="AB283" s="85"/>
      <c r="AC283" s="85"/>
      <c r="AI283" s="188"/>
      <c r="AJ283" s="188"/>
    </row>
    <row r="284" spans="1:36" x14ac:dyDescent="0.25">
      <c r="A284" s="66"/>
      <c r="D284" s="112"/>
      <c r="F284" s="112"/>
      <c r="S284" s="65" t="str">
        <f t="shared" si="91"/>
        <v/>
      </c>
      <c r="T284" s="70" t="str">
        <f t="shared" si="92"/>
        <v/>
      </c>
      <c r="Y284" s="72"/>
      <c r="AA284" s="85"/>
      <c r="AB284" s="85"/>
      <c r="AC284" s="85"/>
      <c r="AI284" s="188"/>
      <c r="AJ284" s="188"/>
    </row>
    <row r="285" spans="1:36" x14ac:dyDescent="0.25">
      <c r="A285" s="66"/>
      <c r="D285" s="112"/>
      <c r="F285" s="112"/>
      <c r="S285" s="65" t="str">
        <f t="shared" si="91"/>
        <v/>
      </c>
      <c r="T285" s="70" t="str">
        <f t="shared" si="92"/>
        <v/>
      </c>
      <c r="Y285" s="72"/>
      <c r="AA285" s="85"/>
      <c r="AB285" s="85"/>
      <c r="AC285" s="85"/>
      <c r="AI285" s="188"/>
      <c r="AJ285" s="188"/>
    </row>
    <row r="286" spans="1:36" x14ac:dyDescent="0.25">
      <c r="A286" s="66"/>
      <c r="D286" s="112"/>
      <c r="F286" s="112"/>
      <c r="S286" s="65" t="str">
        <f t="shared" si="91"/>
        <v/>
      </c>
      <c r="T286" s="70" t="str">
        <f t="shared" si="92"/>
        <v/>
      </c>
      <c r="Y286" s="72"/>
      <c r="AA286" s="85"/>
      <c r="AB286" s="85"/>
      <c r="AC286" s="85"/>
      <c r="AI286" s="188"/>
      <c r="AJ286" s="188"/>
    </row>
    <row r="287" spans="1:36" x14ac:dyDescent="0.25">
      <c r="A287" s="66"/>
      <c r="D287" s="112"/>
      <c r="F287" s="112"/>
      <c r="S287" s="65" t="str">
        <f t="shared" si="91"/>
        <v/>
      </c>
      <c r="T287" s="70" t="str">
        <f t="shared" si="92"/>
        <v/>
      </c>
      <c r="Y287" s="72"/>
      <c r="AA287" s="85"/>
      <c r="AB287" s="85"/>
      <c r="AC287" s="85"/>
      <c r="AI287" s="188"/>
      <c r="AJ287" s="188"/>
    </row>
    <row r="288" spans="1:36" x14ac:dyDescent="0.25">
      <c r="A288" s="66"/>
      <c r="D288" s="112"/>
      <c r="F288" s="112"/>
      <c r="S288" s="65" t="str">
        <f t="shared" si="91"/>
        <v/>
      </c>
      <c r="T288" s="70" t="str">
        <f t="shared" si="92"/>
        <v/>
      </c>
      <c r="Y288" s="72"/>
      <c r="AA288" s="85"/>
      <c r="AB288" s="85"/>
      <c r="AC288" s="85"/>
      <c r="AI288" s="188"/>
      <c r="AJ288" s="188"/>
    </row>
    <row r="289" spans="1:36" x14ac:dyDescent="0.25">
      <c r="A289" s="66"/>
      <c r="D289" s="112"/>
      <c r="F289" s="112"/>
      <c r="S289" s="65" t="str">
        <f t="shared" si="91"/>
        <v/>
      </c>
      <c r="T289" s="70" t="str">
        <f t="shared" si="92"/>
        <v/>
      </c>
      <c r="Y289" s="72"/>
      <c r="AA289" s="85"/>
      <c r="AB289" s="85"/>
      <c r="AC289" s="85"/>
      <c r="AI289" s="188"/>
      <c r="AJ289" s="188"/>
    </row>
    <row r="290" spans="1:36" x14ac:dyDescent="0.25">
      <c r="A290" s="66"/>
      <c r="D290" s="112"/>
      <c r="F290" s="112"/>
      <c r="S290" s="65" t="str">
        <f t="shared" si="91"/>
        <v/>
      </c>
      <c r="T290" s="70" t="str">
        <f t="shared" si="92"/>
        <v/>
      </c>
      <c r="Y290" s="72"/>
      <c r="AA290" s="85"/>
      <c r="AB290" s="85"/>
      <c r="AC290" s="85"/>
      <c r="AI290" s="188"/>
      <c r="AJ290" s="188"/>
    </row>
    <row r="291" spans="1:36" x14ac:dyDescent="0.25">
      <c r="A291" s="66"/>
      <c r="D291" s="112"/>
      <c r="F291" s="112"/>
      <c r="S291" s="65" t="str">
        <f t="shared" si="91"/>
        <v/>
      </c>
      <c r="T291" s="70" t="str">
        <f t="shared" si="92"/>
        <v/>
      </c>
      <c r="Y291" s="72"/>
      <c r="AA291" s="85"/>
      <c r="AB291" s="85"/>
      <c r="AC291" s="85"/>
      <c r="AI291" s="188"/>
      <c r="AJ291" s="188"/>
    </row>
    <row r="292" spans="1:36" x14ac:dyDescent="0.25">
      <c r="A292" s="66"/>
      <c r="D292" s="112"/>
      <c r="F292" s="112"/>
      <c r="S292" s="65" t="str">
        <f t="shared" si="91"/>
        <v/>
      </c>
      <c r="T292" s="70" t="str">
        <f t="shared" si="92"/>
        <v/>
      </c>
      <c r="Y292" s="72"/>
      <c r="AA292" s="85"/>
      <c r="AB292" s="85"/>
      <c r="AC292" s="85"/>
      <c r="AI292" s="188"/>
      <c r="AJ292" s="188"/>
    </row>
    <row r="293" spans="1:36" x14ac:dyDescent="0.25">
      <c r="A293" s="66"/>
      <c r="D293" s="112"/>
      <c r="F293" s="112"/>
      <c r="S293" s="65" t="str">
        <f t="shared" si="91"/>
        <v/>
      </c>
      <c r="T293" s="70" t="str">
        <f t="shared" si="92"/>
        <v/>
      </c>
      <c r="Y293" s="72"/>
      <c r="AA293" s="85"/>
      <c r="AB293" s="85"/>
      <c r="AC293" s="85"/>
      <c r="AI293" s="188"/>
      <c r="AJ293" s="188"/>
    </row>
    <row r="294" spans="1:36" x14ac:dyDescent="0.25">
      <c r="A294" s="66"/>
      <c r="D294" s="112"/>
      <c r="F294" s="112"/>
      <c r="S294" s="65" t="str">
        <f t="shared" si="91"/>
        <v/>
      </c>
      <c r="T294" s="70" t="str">
        <f t="shared" si="92"/>
        <v/>
      </c>
      <c r="Y294" s="72"/>
      <c r="AA294" s="85"/>
      <c r="AB294" s="85"/>
      <c r="AC294" s="85"/>
      <c r="AI294" s="188"/>
      <c r="AJ294" s="188"/>
    </row>
    <row r="295" spans="1:36" x14ac:dyDescent="0.25">
      <c r="A295" s="66"/>
      <c r="D295" s="112"/>
      <c r="F295" s="112"/>
      <c r="S295" s="65" t="str">
        <f t="shared" si="91"/>
        <v/>
      </c>
      <c r="T295" s="70" t="str">
        <f t="shared" si="92"/>
        <v/>
      </c>
      <c r="Y295" s="72"/>
      <c r="AA295" s="85"/>
      <c r="AB295" s="85"/>
      <c r="AC295" s="85"/>
      <c r="AI295" s="188"/>
      <c r="AJ295" s="188"/>
    </row>
    <row r="296" spans="1:36" x14ac:dyDescent="0.25">
      <c r="A296" s="66"/>
      <c r="D296" s="112"/>
      <c r="F296" s="112"/>
      <c r="S296" s="65" t="str">
        <f t="shared" si="91"/>
        <v/>
      </c>
      <c r="T296" s="70" t="str">
        <f t="shared" si="92"/>
        <v/>
      </c>
      <c r="Y296" s="72"/>
      <c r="AA296" s="85"/>
      <c r="AB296" s="85"/>
      <c r="AC296" s="85"/>
      <c r="AI296" s="188"/>
      <c r="AJ296" s="188"/>
    </row>
    <row r="297" spans="1:36" x14ac:dyDescent="0.25">
      <c r="A297" s="66"/>
      <c r="D297" s="112"/>
      <c r="F297" s="112"/>
      <c r="S297" s="65" t="str">
        <f t="shared" si="91"/>
        <v/>
      </c>
      <c r="T297" s="70" t="str">
        <f t="shared" si="92"/>
        <v/>
      </c>
      <c r="Y297" s="72"/>
      <c r="AA297" s="85"/>
      <c r="AB297" s="85"/>
      <c r="AC297" s="85"/>
      <c r="AI297" s="188"/>
      <c r="AJ297" s="188"/>
    </row>
    <row r="298" spans="1:36" x14ac:dyDescent="0.25">
      <c r="A298" s="66"/>
      <c r="D298" s="112"/>
      <c r="F298" s="112"/>
      <c r="S298" s="65" t="str">
        <f t="shared" si="91"/>
        <v/>
      </c>
      <c r="T298" s="70" t="str">
        <f t="shared" si="92"/>
        <v/>
      </c>
      <c r="Y298" s="72"/>
      <c r="AA298" s="85"/>
      <c r="AB298" s="85"/>
      <c r="AC298" s="85"/>
      <c r="AI298" s="188"/>
      <c r="AJ298" s="188"/>
    </row>
    <row r="299" spans="1:36" x14ac:dyDescent="0.25">
      <c r="A299" s="66"/>
      <c r="D299" s="112"/>
      <c r="F299" s="112"/>
      <c r="S299" s="65" t="str">
        <f t="shared" si="91"/>
        <v/>
      </c>
      <c r="T299" s="70" t="str">
        <f t="shared" si="92"/>
        <v/>
      </c>
      <c r="Y299" s="72"/>
      <c r="AA299" s="85"/>
      <c r="AB299" s="85"/>
      <c r="AC299" s="85"/>
      <c r="AI299" s="188"/>
      <c r="AJ299" s="188"/>
    </row>
    <row r="300" spans="1:36" x14ac:dyDescent="0.25">
      <c r="A300" s="66"/>
      <c r="D300" s="112"/>
      <c r="F300" s="112"/>
      <c r="S300" s="65" t="str">
        <f t="shared" si="91"/>
        <v/>
      </c>
      <c r="T300" s="70" t="str">
        <f t="shared" si="92"/>
        <v/>
      </c>
      <c r="Y300" s="72"/>
      <c r="AA300" s="85"/>
      <c r="AB300" s="85"/>
      <c r="AC300" s="85"/>
      <c r="AI300" s="188"/>
      <c r="AJ300" s="188"/>
    </row>
    <row r="301" spans="1:36" x14ac:dyDescent="0.25">
      <c r="A301" s="66"/>
      <c r="D301" s="112"/>
      <c r="F301" s="112"/>
      <c r="S301" s="65" t="str">
        <f t="shared" si="91"/>
        <v/>
      </c>
      <c r="T301" s="70" t="str">
        <f t="shared" si="92"/>
        <v/>
      </c>
      <c r="Y301" s="72"/>
      <c r="AA301" s="85"/>
      <c r="AB301" s="85"/>
      <c r="AC301" s="85"/>
      <c r="AI301" s="188"/>
      <c r="AJ301" s="188"/>
    </row>
    <row r="302" spans="1:36" x14ac:dyDescent="0.25">
      <c r="A302" s="66"/>
      <c r="D302" s="112"/>
      <c r="F302" s="112"/>
      <c r="S302" s="65" t="str">
        <f t="shared" si="91"/>
        <v/>
      </c>
      <c r="T302" s="70" t="str">
        <f t="shared" si="92"/>
        <v/>
      </c>
      <c r="Y302" s="72"/>
      <c r="AA302" s="85"/>
      <c r="AB302" s="85"/>
      <c r="AC302" s="85"/>
      <c r="AI302" s="188"/>
      <c r="AJ302" s="188"/>
    </row>
    <row r="303" spans="1:36" x14ac:dyDescent="0.25">
      <c r="A303" s="66"/>
      <c r="D303" s="112"/>
      <c r="F303" s="112"/>
      <c r="S303" s="65" t="str">
        <f t="shared" si="91"/>
        <v/>
      </c>
      <c r="T303" s="70" t="str">
        <f t="shared" si="92"/>
        <v/>
      </c>
      <c r="Y303" s="72"/>
      <c r="AA303" s="85"/>
      <c r="AB303" s="85"/>
      <c r="AC303" s="85"/>
      <c r="AI303" s="188"/>
      <c r="AJ303" s="188"/>
    </row>
    <row r="304" spans="1:36" x14ac:dyDescent="0.25">
      <c r="A304" s="66"/>
      <c r="D304" s="112"/>
      <c r="F304" s="112"/>
      <c r="S304" s="65" t="str">
        <f t="shared" si="91"/>
        <v/>
      </c>
      <c r="T304" s="70" t="str">
        <f t="shared" si="92"/>
        <v/>
      </c>
      <c r="Y304" s="72"/>
      <c r="AA304" s="85"/>
      <c r="AB304" s="85"/>
      <c r="AC304" s="85"/>
      <c r="AI304" s="188"/>
      <c r="AJ304" s="188"/>
    </row>
    <row r="305" spans="1:36" x14ac:dyDescent="0.25">
      <c r="A305" s="66"/>
      <c r="D305" s="112"/>
      <c r="F305" s="112"/>
      <c r="S305" s="65" t="str">
        <f t="shared" si="91"/>
        <v/>
      </c>
      <c r="T305" s="70" t="str">
        <f t="shared" si="92"/>
        <v/>
      </c>
      <c r="Y305" s="72"/>
      <c r="AA305" s="85"/>
      <c r="AB305" s="85"/>
      <c r="AC305" s="85"/>
      <c r="AI305" s="188"/>
      <c r="AJ305" s="188"/>
    </row>
    <row r="306" spans="1:36" x14ac:dyDescent="0.25">
      <c r="A306" s="66"/>
      <c r="D306" s="112"/>
      <c r="F306" s="112"/>
      <c r="S306" s="65" t="str">
        <f t="shared" si="91"/>
        <v/>
      </c>
      <c r="T306" s="70" t="str">
        <f t="shared" si="92"/>
        <v/>
      </c>
      <c r="Y306" s="72"/>
      <c r="AA306" s="85"/>
      <c r="AB306" s="85"/>
      <c r="AC306" s="85"/>
      <c r="AI306" s="188"/>
      <c r="AJ306" s="188"/>
    </row>
    <row r="307" spans="1:36" x14ac:dyDescent="0.25">
      <c r="A307" s="66"/>
      <c r="D307" s="112"/>
      <c r="F307" s="112"/>
      <c r="S307" s="65" t="str">
        <f t="shared" si="91"/>
        <v/>
      </c>
      <c r="T307" s="70" t="str">
        <f t="shared" si="92"/>
        <v/>
      </c>
      <c r="Y307" s="72"/>
      <c r="AA307" s="85"/>
      <c r="AB307" s="85"/>
      <c r="AC307" s="85"/>
      <c r="AI307" s="188"/>
      <c r="AJ307" s="188"/>
    </row>
    <row r="308" spans="1:36" x14ac:dyDescent="0.25">
      <c r="A308" s="66"/>
      <c r="D308" s="112"/>
      <c r="F308" s="112"/>
      <c r="S308" s="65" t="str">
        <f t="shared" si="91"/>
        <v/>
      </c>
      <c r="T308" s="70" t="str">
        <f t="shared" si="92"/>
        <v/>
      </c>
      <c r="Y308" s="72"/>
      <c r="AA308" s="85"/>
      <c r="AB308" s="85"/>
      <c r="AC308" s="85"/>
      <c r="AI308" s="188"/>
      <c r="AJ308" s="188"/>
    </row>
    <row r="309" spans="1:36" x14ac:dyDescent="0.25">
      <c r="A309" s="66"/>
      <c r="D309" s="112"/>
      <c r="F309" s="112"/>
      <c r="S309" s="65" t="str">
        <f t="shared" si="91"/>
        <v/>
      </c>
      <c r="T309" s="70" t="str">
        <f t="shared" si="92"/>
        <v/>
      </c>
      <c r="Y309" s="72"/>
      <c r="AA309" s="85"/>
      <c r="AB309" s="85"/>
      <c r="AC309" s="85"/>
      <c r="AI309" s="188"/>
      <c r="AJ309" s="188"/>
    </row>
    <row r="310" spans="1:36" x14ac:dyDescent="0.25">
      <c r="A310" s="66"/>
      <c r="D310" s="112"/>
      <c r="F310" s="112"/>
      <c r="S310" s="65" t="str">
        <f t="shared" si="91"/>
        <v/>
      </c>
      <c r="T310" s="70" t="str">
        <f t="shared" si="92"/>
        <v/>
      </c>
      <c r="Y310" s="72"/>
      <c r="AA310" s="85"/>
      <c r="AB310" s="85"/>
      <c r="AC310" s="85"/>
      <c r="AI310" s="188"/>
      <c r="AJ310" s="188"/>
    </row>
    <row r="311" spans="1:36" x14ac:dyDescent="0.25">
      <c r="A311" s="66"/>
      <c r="D311" s="112"/>
      <c r="F311" s="112"/>
      <c r="S311" s="65" t="str">
        <f t="shared" si="91"/>
        <v/>
      </c>
      <c r="T311" s="70" t="str">
        <f t="shared" si="92"/>
        <v/>
      </c>
      <c r="Y311" s="72"/>
      <c r="AA311" s="85"/>
      <c r="AB311" s="85"/>
      <c r="AC311" s="85"/>
      <c r="AI311" s="188"/>
      <c r="AJ311" s="188"/>
    </row>
    <row r="312" spans="1:36" x14ac:dyDescent="0.25">
      <c r="A312" s="66"/>
      <c r="D312" s="112"/>
      <c r="F312" s="112"/>
      <c r="S312" s="65" t="str">
        <f t="shared" si="91"/>
        <v/>
      </c>
      <c r="T312" s="70" t="str">
        <f t="shared" si="92"/>
        <v/>
      </c>
      <c r="Y312" s="72"/>
      <c r="AA312" s="85"/>
      <c r="AB312" s="85"/>
      <c r="AC312" s="85"/>
      <c r="AI312" s="188"/>
      <c r="AJ312" s="188"/>
    </row>
    <row r="313" spans="1:36" x14ac:dyDescent="0.25">
      <c r="A313" s="66"/>
      <c r="D313" s="112"/>
      <c r="F313" s="112"/>
      <c r="S313" s="65" t="str">
        <f t="shared" si="91"/>
        <v/>
      </c>
      <c r="T313" s="70" t="str">
        <f t="shared" si="92"/>
        <v/>
      </c>
      <c r="Y313" s="72"/>
      <c r="AA313" s="85"/>
      <c r="AB313" s="85"/>
      <c r="AC313" s="85"/>
      <c r="AI313" s="188"/>
      <c r="AJ313" s="188"/>
    </row>
    <row r="314" spans="1:36" x14ac:dyDescent="0.25">
      <c r="A314" s="66"/>
      <c r="D314" s="112"/>
      <c r="F314" s="112"/>
      <c r="S314" s="65" t="str">
        <f t="shared" si="91"/>
        <v/>
      </c>
      <c r="T314" s="70" t="str">
        <f t="shared" si="92"/>
        <v/>
      </c>
      <c r="Y314" s="72"/>
      <c r="AA314" s="85"/>
      <c r="AB314" s="85"/>
      <c r="AC314" s="85"/>
      <c r="AI314" s="188"/>
      <c r="AJ314" s="188"/>
    </row>
    <row r="315" spans="1:36" x14ac:dyDescent="0.25">
      <c r="A315" s="66"/>
      <c r="D315" s="112"/>
      <c r="F315" s="112"/>
      <c r="S315" s="65" t="str">
        <f t="shared" si="91"/>
        <v/>
      </c>
      <c r="T315" s="70" t="str">
        <f t="shared" si="92"/>
        <v/>
      </c>
      <c r="Y315" s="72"/>
      <c r="AA315" s="85"/>
      <c r="AB315" s="85"/>
      <c r="AC315" s="85"/>
      <c r="AI315" s="188"/>
      <c r="AJ315" s="188"/>
    </row>
    <row r="316" spans="1:36" x14ac:dyDescent="0.25">
      <c r="A316" s="66"/>
      <c r="D316" s="112"/>
      <c r="F316" s="112"/>
      <c r="S316" s="65" t="str">
        <f t="shared" si="91"/>
        <v/>
      </c>
      <c r="T316" s="70" t="str">
        <f t="shared" si="92"/>
        <v/>
      </c>
      <c r="Y316" s="72"/>
      <c r="AA316" s="85"/>
      <c r="AB316" s="85"/>
      <c r="AC316" s="85"/>
      <c r="AI316" s="188"/>
      <c r="AJ316" s="188"/>
    </row>
    <row r="317" spans="1:36" x14ac:dyDescent="0.25">
      <c r="A317" s="66"/>
      <c r="D317" s="112"/>
      <c r="F317" s="112"/>
      <c r="S317" s="65" t="str">
        <f t="shared" si="91"/>
        <v/>
      </c>
      <c r="T317" s="70" t="str">
        <f t="shared" si="92"/>
        <v/>
      </c>
      <c r="Y317" s="72"/>
      <c r="AA317" s="85"/>
      <c r="AB317" s="85"/>
      <c r="AC317" s="85"/>
      <c r="AI317" s="188"/>
      <c r="AJ317" s="188"/>
    </row>
    <row r="318" spans="1:36" x14ac:dyDescent="0.25">
      <c r="A318" s="66"/>
      <c r="D318" s="112"/>
      <c r="F318" s="112"/>
      <c r="S318" s="65" t="str">
        <f t="shared" si="91"/>
        <v/>
      </c>
      <c r="T318" s="70" t="str">
        <f t="shared" si="92"/>
        <v/>
      </c>
      <c r="Y318" s="72"/>
      <c r="AA318" s="85"/>
      <c r="AB318" s="85"/>
      <c r="AC318" s="85"/>
      <c r="AI318" s="188"/>
      <c r="AJ318" s="188"/>
    </row>
    <row r="319" spans="1:36" x14ac:dyDescent="0.25">
      <c r="A319" s="66"/>
      <c r="D319" s="112"/>
      <c r="F319" s="112"/>
      <c r="S319" s="65" t="str">
        <f t="shared" si="91"/>
        <v/>
      </c>
      <c r="T319" s="70" t="str">
        <f t="shared" si="92"/>
        <v/>
      </c>
      <c r="Y319" s="72"/>
      <c r="AA319" s="85"/>
      <c r="AB319" s="85"/>
      <c r="AC319" s="85"/>
      <c r="AI319" s="188"/>
      <c r="AJ319" s="188"/>
    </row>
    <row r="320" spans="1:36" x14ac:dyDescent="0.25">
      <c r="A320" s="66"/>
      <c r="D320" s="112"/>
      <c r="F320" s="112"/>
      <c r="S320" s="65" t="str">
        <f t="shared" si="91"/>
        <v/>
      </c>
      <c r="T320" s="70" t="str">
        <f t="shared" si="92"/>
        <v/>
      </c>
      <c r="Y320" s="72"/>
      <c r="AA320" s="85"/>
      <c r="AB320" s="85"/>
      <c r="AC320" s="85"/>
      <c r="AI320" s="188"/>
      <c r="AJ320" s="188"/>
    </row>
    <row r="321" spans="1:36" x14ac:dyDescent="0.25">
      <c r="A321" s="66"/>
      <c r="D321" s="112"/>
      <c r="F321" s="112"/>
      <c r="S321" s="65" t="str">
        <f t="shared" si="91"/>
        <v/>
      </c>
      <c r="T321" s="70" t="str">
        <f t="shared" si="92"/>
        <v/>
      </c>
      <c r="Y321" s="72"/>
      <c r="AA321" s="85"/>
      <c r="AB321" s="85"/>
      <c r="AC321" s="85"/>
      <c r="AI321" s="188"/>
      <c r="AJ321" s="188"/>
    </row>
    <row r="322" spans="1:36" x14ac:dyDescent="0.25">
      <c r="A322" s="66"/>
      <c r="D322" s="112"/>
      <c r="F322" s="112"/>
      <c r="S322" s="65" t="str">
        <f t="shared" si="91"/>
        <v/>
      </c>
      <c r="T322" s="70" t="str">
        <f t="shared" si="92"/>
        <v/>
      </c>
      <c r="Y322" s="72"/>
      <c r="AA322" s="85"/>
      <c r="AB322" s="85"/>
      <c r="AC322" s="85"/>
      <c r="AI322" s="188"/>
      <c r="AJ322" s="188"/>
    </row>
    <row r="323" spans="1:36" x14ac:dyDescent="0.25">
      <c r="A323" s="66"/>
      <c r="D323" s="112"/>
      <c r="F323" s="112"/>
      <c r="S323" s="65" t="str">
        <f t="shared" si="91"/>
        <v/>
      </c>
      <c r="T323" s="70" t="str">
        <f t="shared" si="92"/>
        <v/>
      </c>
      <c r="Y323" s="72"/>
      <c r="AA323" s="85"/>
      <c r="AB323" s="85"/>
      <c r="AC323" s="85"/>
      <c r="AI323" s="188"/>
      <c r="AJ323" s="188"/>
    </row>
    <row r="324" spans="1:36" x14ac:dyDescent="0.25">
      <c r="A324" s="66"/>
      <c r="D324" s="112"/>
      <c r="F324" s="112"/>
      <c r="S324" s="65" t="str">
        <f t="shared" si="91"/>
        <v/>
      </c>
      <c r="T324" s="70" t="str">
        <f t="shared" si="92"/>
        <v/>
      </c>
      <c r="Y324" s="72"/>
      <c r="AA324" s="85"/>
      <c r="AB324" s="85"/>
      <c r="AC324" s="85"/>
      <c r="AI324" s="188"/>
      <c r="AJ324" s="188"/>
    </row>
    <row r="325" spans="1:36" x14ac:dyDescent="0.25">
      <c r="A325" s="66"/>
      <c r="D325" s="112"/>
      <c r="F325" s="112"/>
      <c r="S325" s="65" t="str">
        <f t="shared" si="91"/>
        <v/>
      </c>
      <c r="T325" s="70" t="str">
        <f t="shared" si="92"/>
        <v/>
      </c>
      <c r="Y325" s="72"/>
      <c r="AA325" s="85"/>
      <c r="AB325" s="85"/>
      <c r="AC325" s="85"/>
      <c r="AI325" s="188"/>
      <c r="AJ325" s="188"/>
    </row>
    <row r="326" spans="1:36" x14ac:dyDescent="0.25">
      <c r="A326" s="66"/>
      <c r="D326" s="112"/>
      <c r="F326" s="112"/>
      <c r="S326" s="65" t="str">
        <f t="shared" si="91"/>
        <v/>
      </c>
      <c r="T326" s="70" t="str">
        <f t="shared" si="92"/>
        <v/>
      </c>
      <c r="Y326" s="72"/>
      <c r="AA326" s="85"/>
      <c r="AB326" s="85"/>
      <c r="AC326" s="85"/>
      <c r="AI326" s="188"/>
      <c r="AJ326" s="188"/>
    </row>
    <row r="327" spans="1:36" x14ac:dyDescent="0.25">
      <c r="A327" s="66"/>
      <c r="D327" s="112"/>
      <c r="F327" s="112"/>
      <c r="S327" s="65" t="str">
        <f t="shared" ref="S327:S390" si="93">IF(AND($L$1&lt;&gt;"",C327&lt;&gt;""),$L$1,"")</f>
        <v/>
      </c>
      <c r="T327" s="70" t="str">
        <f t="shared" si="92"/>
        <v/>
      </c>
      <c r="Y327" s="72"/>
      <c r="AA327" s="85"/>
      <c r="AB327" s="85"/>
      <c r="AC327" s="85"/>
      <c r="AI327" s="188"/>
      <c r="AJ327" s="188"/>
    </row>
    <row r="328" spans="1:36" x14ac:dyDescent="0.25">
      <c r="A328" s="66"/>
      <c r="D328" s="112"/>
      <c r="F328" s="112"/>
      <c r="S328" s="65" t="str">
        <f t="shared" si="93"/>
        <v/>
      </c>
      <c r="T328" s="70" t="str">
        <f t="shared" ref="T328:T391" si="94">IF(AND($L$2&lt;&gt;"",C328&lt;&gt;""),$L$2,"")</f>
        <v/>
      </c>
      <c r="Y328" s="72"/>
      <c r="AA328" s="85"/>
      <c r="AB328" s="85"/>
      <c r="AC328" s="85"/>
      <c r="AI328" s="188"/>
      <c r="AJ328" s="188"/>
    </row>
    <row r="329" spans="1:36" x14ac:dyDescent="0.25">
      <c r="A329" s="66"/>
      <c r="D329" s="112"/>
      <c r="F329" s="112"/>
      <c r="S329" s="65" t="str">
        <f t="shared" si="93"/>
        <v/>
      </c>
      <c r="T329" s="70" t="str">
        <f t="shared" si="94"/>
        <v/>
      </c>
      <c r="Y329" s="72"/>
      <c r="AA329" s="85"/>
      <c r="AB329" s="85"/>
      <c r="AC329" s="85"/>
      <c r="AI329" s="188"/>
      <c r="AJ329" s="188"/>
    </row>
    <row r="330" spans="1:36" x14ac:dyDescent="0.25">
      <c r="A330" s="66"/>
      <c r="D330" s="112"/>
      <c r="F330" s="112"/>
      <c r="S330" s="65" t="str">
        <f t="shared" si="93"/>
        <v/>
      </c>
      <c r="T330" s="70" t="str">
        <f t="shared" si="94"/>
        <v/>
      </c>
      <c r="Y330" s="72"/>
      <c r="AA330" s="85"/>
      <c r="AB330" s="85"/>
      <c r="AC330" s="85"/>
      <c r="AI330" s="188"/>
      <c r="AJ330" s="188"/>
    </row>
    <row r="331" spans="1:36" x14ac:dyDescent="0.25">
      <c r="A331" s="66"/>
      <c r="D331" s="112"/>
      <c r="F331" s="112"/>
      <c r="S331" s="65" t="str">
        <f t="shared" si="93"/>
        <v/>
      </c>
      <c r="T331" s="70" t="str">
        <f t="shared" si="94"/>
        <v/>
      </c>
      <c r="Y331" s="72"/>
      <c r="AA331" s="85"/>
      <c r="AB331" s="85"/>
      <c r="AC331" s="85"/>
      <c r="AI331" s="188"/>
      <c r="AJ331" s="188"/>
    </row>
    <row r="332" spans="1:36" x14ac:dyDescent="0.25">
      <c r="A332" s="66"/>
      <c r="D332" s="112"/>
      <c r="F332" s="112"/>
      <c r="S332" s="65" t="str">
        <f t="shared" si="93"/>
        <v/>
      </c>
      <c r="T332" s="70" t="str">
        <f t="shared" si="94"/>
        <v/>
      </c>
      <c r="Y332" s="72"/>
      <c r="AA332" s="85"/>
      <c r="AB332" s="85"/>
      <c r="AC332" s="85"/>
      <c r="AI332" s="188"/>
      <c r="AJ332" s="188"/>
    </row>
    <row r="333" spans="1:36" x14ac:dyDescent="0.25">
      <c r="A333" s="66"/>
      <c r="D333" s="112"/>
      <c r="F333" s="112"/>
      <c r="S333" s="65" t="str">
        <f t="shared" si="93"/>
        <v/>
      </c>
      <c r="T333" s="70" t="str">
        <f t="shared" si="94"/>
        <v/>
      </c>
      <c r="Y333" s="72"/>
      <c r="AA333" s="85"/>
      <c r="AB333" s="85"/>
      <c r="AC333" s="85"/>
      <c r="AI333" s="188"/>
      <c r="AJ333" s="188"/>
    </row>
    <row r="334" spans="1:36" x14ac:dyDescent="0.25">
      <c r="A334" s="66"/>
      <c r="D334" s="112"/>
      <c r="F334" s="112"/>
      <c r="S334" s="65" t="str">
        <f t="shared" si="93"/>
        <v/>
      </c>
      <c r="T334" s="70" t="str">
        <f t="shared" si="94"/>
        <v/>
      </c>
      <c r="Y334" s="72"/>
      <c r="AA334" s="85"/>
      <c r="AB334" s="85"/>
      <c r="AC334" s="85"/>
      <c r="AI334" s="188"/>
      <c r="AJ334" s="188"/>
    </row>
    <row r="335" spans="1:36" x14ac:dyDescent="0.25">
      <c r="A335" s="66"/>
      <c r="D335" s="112"/>
      <c r="F335" s="112"/>
      <c r="S335" s="65" t="str">
        <f t="shared" si="93"/>
        <v/>
      </c>
      <c r="T335" s="70" t="str">
        <f t="shared" si="94"/>
        <v/>
      </c>
      <c r="Y335" s="72"/>
      <c r="AA335" s="85"/>
      <c r="AB335" s="85"/>
      <c r="AC335" s="85"/>
      <c r="AI335" s="188"/>
      <c r="AJ335" s="188"/>
    </row>
    <row r="336" spans="1:36" x14ac:dyDescent="0.25">
      <c r="A336" s="66"/>
      <c r="D336" s="112"/>
      <c r="F336" s="112"/>
      <c r="S336" s="65" t="str">
        <f t="shared" si="93"/>
        <v/>
      </c>
      <c r="T336" s="70" t="str">
        <f t="shared" si="94"/>
        <v/>
      </c>
      <c r="Y336" s="72"/>
      <c r="AA336" s="85"/>
      <c r="AB336" s="85"/>
      <c r="AC336" s="85"/>
      <c r="AI336" s="188"/>
      <c r="AJ336" s="188"/>
    </row>
    <row r="337" spans="1:36" x14ac:dyDescent="0.25">
      <c r="A337" s="66"/>
      <c r="D337" s="112"/>
      <c r="F337" s="112"/>
      <c r="S337" s="65" t="str">
        <f t="shared" si="93"/>
        <v/>
      </c>
      <c r="T337" s="70" t="str">
        <f t="shared" si="94"/>
        <v/>
      </c>
      <c r="Y337" s="72"/>
      <c r="AA337" s="85"/>
      <c r="AB337" s="85"/>
      <c r="AC337" s="85"/>
      <c r="AI337" s="188"/>
      <c r="AJ337" s="188"/>
    </row>
    <row r="338" spans="1:36" x14ac:dyDescent="0.25">
      <c r="A338" s="66"/>
      <c r="D338" s="112"/>
      <c r="F338" s="112"/>
      <c r="S338" s="65" t="str">
        <f t="shared" si="93"/>
        <v/>
      </c>
      <c r="T338" s="70" t="str">
        <f t="shared" si="94"/>
        <v/>
      </c>
      <c r="Y338" s="72"/>
      <c r="AA338" s="85"/>
      <c r="AB338" s="85"/>
      <c r="AC338" s="85"/>
      <c r="AI338" s="188"/>
      <c r="AJ338" s="188"/>
    </row>
    <row r="339" spans="1:36" x14ac:dyDescent="0.25">
      <c r="A339" s="66"/>
      <c r="D339" s="112"/>
      <c r="F339" s="112"/>
      <c r="S339" s="65" t="str">
        <f t="shared" si="93"/>
        <v/>
      </c>
      <c r="T339" s="70" t="str">
        <f t="shared" si="94"/>
        <v/>
      </c>
      <c r="Y339" s="72"/>
      <c r="AA339" s="85"/>
      <c r="AB339" s="85"/>
      <c r="AC339" s="85"/>
      <c r="AI339" s="188"/>
      <c r="AJ339" s="188"/>
    </row>
    <row r="340" spans="1:36" x14ac:dyDescent="0.25">
      <c r="A340" s="66"/>
      <c r="D340" s="112"/>
      <c r="F340" s="112"/>
      <c r="S340" s="65" t="str">
        <f t="shared" si="93"/>
        <v/>
      </c>
      <c r="T340" s="70" t="str">
        <f t="shared" si="94"/>
        <v/>
      </c>
      <c r="Y340" s="72"/>
      <c r="AA340" s="85"/>
      <c r="AB340" s="85"/>
      <c r="AC340" s="85"/>
      <c r="AI340" s="188"/>
      <c r="AJ340" s="188"/>
    </row>
    <row r="341" spans="1:36" x14ac:dyDescent="0.25">
      <c r="A341" s="66"/>
      <c r="D341" s="112"/>
      <c r="F341" s="112"/>
      <c r="S341" s="65" t="str">
        <f t="shared" si="93"/>
        <v/>
      </c>
      <c r="T341" s="70" t="str">
        <f t="shared" si="94"/>
        <v/>
      </c>
      <c r="Y341" s="72"/>
      <c r="AA341" s="85"/>
      <c r="AB341" s="85"/>
      <c r="AC341" s="85"/>
      <c r="AI341" s="188"/>
      <c r="AJ341" s="188"/>
    </row>
    <row r="342" spans="1:36" x14ac:dyDescent="0.25">
      <c r="A342" s="66"/>
      <c r="D342" s="112"/>
      <c r="F342" s="112"/>
      <c r="S342" s="65" t="str">
        <f t="shared" si="93"/>
        <v/>
      </c>
      <c r="T342" s="70" t="str">
        <f t="shared" si="94"/>
        <v/>
      </c>
      <c r="Y342" s="72"/>
      <c r="AA342" s="85"/>
      <c r="AB342" s="85"/>
      <c r="AC342" s="85"/>
      <c r="AI342" s="188"/>
      <c r="AJ342" s="188"/>
    </row>
    <row r="343" spans="1:36" x14ac:dyDescent="0.25">
      <c r="A343" s="66"/>
      <c r="D343" s="112"/>
      <c r="F343" s="112"/>
      <c r="S343" s="65" t="str">
        <f t="shared" si="93"/>
        <v/>
      </c>
      <c r="T343" s="70" t="str">
        <f t="shared" si="94"/>
        <v/>
      </c>
      <c r="Y343" s="72"/>
      <c r="AA343" s="85"/>
      <c r="AB343" s="85"/>
      <c r="AC343" s="85"/>
      <c r="AI343" s="188"/>
      <c r="AJ343" s="188"/>
    </row>
    <row r="344" spans="1:36" x14ac:dyDescent="0.25">
      <c r="A344" s="66"/>
      <c r="D344" s="112"/>
      <c r="F344" s="112"/>
      <c r="S344" s="65" t="str">
        <f t="shared" si="93"/>
        <v/>
      </c>
      <c r="T344" s="70" t="str">
        <f t="shared" si="94"/>
        <v/>
      </c>
      <c r="Y344" s="72"/>
      <c r="AA344" s="85"/>
      <c r="AB344" s="85"/>
      <c r="AC344" s="85"/>
      <c r="AI344" s="188"/>
      <c r="AJ344" s="188"/>
    </row>
    <row r="345" spans="1:36" x14ac:dyDescent="0.25">
      <c r="A345" s="66"/>
      <c r="D345" s="112"/>
      <c r="F345" s="112"/>
      <c r="S345" s="65" t="str">
        <f t="shared" si="93"/>
        <v/>
      </c>
      <c r="T345" s="70" t="str">
        <f t="shared" si="94"/>
        <v/>
      </c>
      <c r="Y345" s="72"/>
      <c r="AA345" s="85"/>
      <c r="AB345" s="85"/>
      <c r="AC345" s="85"/>
      <c r="AI345" s="188"/>
      <c r="AJ345" s="188"/>
    </row>
    <row r="346" spans="1:36" x14ac:dyDescent="0.25">
      <c r="A346" s="66"/>
      <c r="D346" s="112"/>
      <c r="F346" s="112"/>
      <c r="S346" s="65" t="str">
        <f t="shared" si="93"/>
        <v/>
      </c>
      <c r="T346" s="70" t="str">
        <f t="shared" si="94"/>
        <v/>
      </c>
      <c r="Y346" s="72"/>
      <c r="AA346" s="85"/>
      <c r="AB346" s="85"/>
      <c r="AC346" s="85"/>
      <c r="AI346" s="188"/>
      <c r="AJ346" s="188"/>
    </row>
    <row r="347" spans="1:36" x14ac:dyDescent="0.25">
      <c r="A347" s="66"/>
      <c r="D347" s="112"/>
      <c r="F347" s="112"/>
      <c r="S347" s="65" t="str">
        <f t="shared" si="93"/>
        <v/>
      </c>
      <c r="T347" s="70" t="str">
        <f t="shared" si="94"/>
        <v/>
      </c>
      <c r="Y347" s="72"/>
      <c r="AA347" s="85"/>
      <c r="AB347" s="85"/>
      <c r="AC347" s="85"/>
      <c r="AI347" s="188"/>
      <c r="AJ347" s="188"/>
    </row>
    <row r="348" spans="1:36" x14ac:dyDescent="0.25">
      <c r="A348" s="66"/>
      <c r="D348" s="112"/>
      <c r="F348" s="112"/>
      <c r="S348" s="65" t="str">
        <f t="shared" si="93"/>
        <v/>
      </c>
      <c r="T348" s="70" t="str">
        <f t="shared" si="94"/>
        <v/>
      </c>
      <c r="Y348" s="72"/>
      <c r="AA348" s="85"/>
      <c r="AB348" s="85"/>
      <c r="AC348" s="85"/>
      <c r="AI348" s="188"/>
      <c r="AJ348" s="188"/>
    </row>
    <row r="349" spans="1:36" x14ac:dyDescent="0.25">
      <c r="A349" s="66"/>
      <c r="D349" s="112"/>
      <c r="F349" s="112"/>
      <c r="S349" s="65" t="str">
        <f t="shared" si="93"/>
        <v/>
      </c>
      <c r="T349" s="70" t="str">
        <f t="shared" si="94"/>
        <v/>
      </c>
      <c r="Y349" s="72"/>
      <c r="AA349" s="85"/>
      <c r="AB349" s="85"/>
      <c r="AC349" s="85"/>
      <c r="AI349" s="188"/>
      <c r="AJ349" s="188"/>
    </row>
    <row r="350" spans="1:36" x14ac:dyDescent="0.25">
      <c r="A350" s="66"/>
      <c r="D350" s="112"/>
      <c r="F350" s="112"/>
      <c r="S350" s="65" t="str">
        <f t="shared" si="93"/>
        <v/>
      </c>
      <c r="T350" s="70" t="str">
        <f t="shared" si="94"/>
        <v/>
      </c>
      <c r="Y350" s="72"/>
      <c r="AA350" s="85"/>
      <c r="AB350" s="85"/>
      <c r="AC350" s="85"/>
      <c r="AI350" s="188"/>
      <c r="AJ350" s="188"/>
    </row>
    <row r="351" spans="1:36" x14ac:dyDescent="0.25">
      <c r="A351" s="66"/>
      <c r="D351" s="112"/>
      <c r="F351" s="112"/>
      <c r="S351" s="65" t="str">
        <f t="shared" si="93"/>
        <v/>
      </c>
      <c r="T351" s="70" t="str">
        <f t="shared" si="94"/>
        <v/>
      </c>
      <c r="Y351" s="72"/>
      <c r="AA351" s="85"/>
      <c r="AB351" s="85"/>
      <c r="AC351" s="85"/>
      <c r="AI351" s="188"/>
      <c r="AJ351" s="188"/>
    </row>
    <row r="352" spans="1:36" x14ac:dyDescent="0.25">
      <c r="A352" s="66"/>
      <c r="D352" s="112"/>
      <c r="F352" s="112"/>
      <c r="S352" s="65" t="str">
        <f t="shared" si="93"/>
        <v/>
      </c>
      <c r="T352" s="70" t="str">
        <f t="shared" si="94"/>
        <v/>
      </c>
      <c r="Y352" s="72"/>
      <c r="AA352" s="85"/>
      <c r="AB352" s="85"/>
      <c r="AC352" s="85"/>
      <c r="AI352" s="188"/>
      <c r="AJ352" s="188"/>
    </row>
    <row r="353" spans="1:36" x14ac:dyDescent="0.25">
      <c r="A353" s="66"/>
      <c r="D353" s="112"/>
      <c r="F353" s="112"/>
      <c r="S353" s="65" t="str">
        <f t="shared" si="93"/>
        <v/>
      </c>
      <c r="T353" s="70" t="str">
        <f t="shared" si="94"/>
        <v/>
      </c>
      <c r="Y353" s="72"/>
      <c r="AA353" s="85"/>
      <c r="AB353" s="85"/>
      <c r="AC353" s="85"/>
      <c r="AI353" s="188"/>
      <c r="AJ353" s="188"/>
    </row>
    <row r="354" spans="1:36" x14ac:dyDescent="0.25">
      <c r="A354" s="66"/>
      <c r="D354" s="112"/>
      <c r="F354" s="112"/>
      <c r="S354" s="65" t="str">
        <f t="shared" si="93"/>
        <v/>
      </c>
      <c r="T354" s="70" t="str">
        <f t="shared" si="94"/>
        <v/>
      </c>
      <c r="Y354" s="72"/>
      <c r="AA354" s="85"/>
      <c r="AB354" s="85"/>
      <c r="AC354" s="85"/>
      <c r="AI354" s="188"/>
      <c r="AJ354" s="188"/>
    </row>
    <row r="355" spans="1:36" x14ac:dyDescent="0.25">
      <c r="A355" s="66"/>
      <c r="D355" s="112"/>
      <c r="F355" s="112"/>
      <c r="S355" s="65" t="str">
        <f t="shared" si="93"/>
        <v/>
      </c>
      <c r="T355" s="70" t="str">
        <f t="shared" si="94"/>
        <v/>
      </c>
      <c r="Y355" s="72"/>
      <c r="AA355" s="85"/>
      <c r="AB355" s="85"/>
      <c r="AC355" s="85"/>
      <c r="AI355" s="188"/>
      <c r="AJ355" s="188"/>
    </row>
    <row r="356" spans="1:36" x14ac:dyDescent="0.25">
      <c r="A356" s="66"/>
      <c r="D356" s="112"/>
      <c r="F356" s="112"/>
      <c r="S356" s="65" t="str">
        <f t="shared" si="93"/>
        <v/>
      </c>
      <c r="T356" s="70" t="str">
        <f t="shared" si="94"/>
        <v/>
      </c>
      <c r="Y356" s="72"/>
      <c r="AA356" s="85"/>
      <c r="AB356" s="85"/>
      <c r="AC356" s="85"/>
      <c r="AI356" s="188"/>
      <c r="AJ356" s="188"/>
    </row>
    <row r="357" spans="1:36" x14ac:dyDescent="0.25">
      <c r="A357" s="66"/>
      <c r="D357" s="112"/>
      <c r="F357" s="112"/>
      <c r="S357" s="65" t="str">
        <f t="shared" si="93"/>
        <v/>
      </c>
      <c r="T357" s="70" t="str">
        <f t="shared" si="94"/>
        <v/>
      </c>
      <c r="Y357" s="72"/>
      <c r="AA357" s="85"/>
      <c r="AB357" s="85"/>
      <c r="AC357" s="85"/>
      <c r="AI357" s="188"/>
      <c r="AJ357" s="188"/>
    </row>
    <row r="358" spans="1:36" x14ac:dyDescent="0.25">
      <c r="A358" s="66"/>
      <c r="D358" s="112"/>
      <c r="F358" s="112"/>
      <c r="S358" s="65" t="str">
        <f t="shared" si="93"/>
        <v/>
      </c>
      <c r="T358" s="70" t="str">
        <f t="shared" si="94"/>
        <v/>
      </c>
      <c r="Y358" s="72"/>
      <c r="AA358" s="85"/>
      <c r="AB358" s="85"/>
      <c r="AC358" s="85"/>
      <c r="AI358" s="188"/>
      <c r="AJ358" s="188"/>
    </row>
    <row r="359" spans="1:36" x14ac:dyDescent="0.25">
      <c r="A359" s="66"/>
      <c r="D359" s="112"/>
      <c r="F359" s="112"/>
      <c r="S359" s="65" t="str">
        <f t="shared" si="93"/>
        <v/>
      </c>
      <c r="T359" s="70" t="str">
        <f t="shared" si="94"/>
        <v/>
      </c>
      <c r="Y359" s="72"/>
      <c r="AA359" s="85"/>
      <c r="AB359" s="85"/>
      <c r="AC359" s="85"/>
      <c r="AI359" s="188"/>
      <c r="AJ359" s="188"/>
    </row>
    <row r="360" spans="1:36" x14ac:dyDescent="0.25">
      <c r="A360" s="66"/>
      <c r="D360" s="112"/>
      <c r="F360" s="112"/>
      <c r="S360" s="65" t="str">
        <f t="shared" si="93"/>
        <v/>
      </c>
      <c r="T360" s="70" t="str">
        <f t="shared" si="94"/>
        <v/>
      </c>
      <c r="Y360" s="72"/>
      <c r="AA360" s="85"/>
      <c r="AB360" s="85"/>
      <c r="AC360" s="85"/>
      <c r="AI360" s="188"/>
      <c r="AJ360" s="188"/>
    </row>
    <row r="361" spans="1:36" x14ac:dyDescent="0.25">
      <c r="A361" s="66"/>
      <c r="D361" s="112"/>
      <c r="F361" s="112"/>
      <c r="S361" s="65" t="str">
        <f t="shared" si="93"/>
        <v/>
      </c>
      <c r="T361" s="70" t="str">
        <f t="shared" si="94"/>
        <v/>
      </c>
      <c r="Y361" s="72"/>
      <c r="AA361" s="85"/>
      <c r="AB361" s="85"/>
      <c r="AC361" s="85"/>
      <c r="AI361" s="188"/>
      <c r="AJ361" s="188"/>
    </row>
    <row r="362" spans="1:36" x14ac:dyDescent="0.25">
      <c r="A362" s="66"/>
      <c r="D362" s="112"/>
      <c r="F362" s="112"/>
      <c r="S362" s="65" t="str">
        <f t="shared" si="93"/>
        <v/>
      </c>
      <c r="T362" s="70" t="str">
        <f t="shared" si="94"/>
        <v/>
      </c>
      <c r="Y362" s="72"/>
      <c r="AA362" s="85"/>
      <c r="AB362" s="85"/>
      <c r="AC362" s="85"/>
      <c r="AI362" s="188"/>
      <c r="AJ362" s="188"/>
    </row>
    <row r="363" spans="1:36" x14ac:dyDescent="0.25">
      <c r="A363" s="66"/>
      <c r="D363" s="112"/>
      <c r="F363" s="112"/>
      <c r="S363" s="65" t="str">
        <f t="shared" si="93"/>
        <v/>
      </c>
      <c r="T363" s="70" t="str">
        <f t="shared" si="94"/>
        <v/>
      </c>
      <c r="Y363" s="72"/>
      <c r="AA363" s="85"/>
      <c r="AB363" s="85"/>
      <c r="AC363" s="85"/>
      <c r="AI363" s="188"/>
      <c r="AJ363" s="188"/>
    </row>
    <row r="364" spans="1:36" x14ac:dyDescent="0.25">
      <c r="A364" s="66"/>
      <c r="D364" s="112"/>
      <c r="F364" s="112"/>
      <c r="S364" s="65" t="str">
        <f t="shared" si="93"/>
        <v/>
      </c>
      <c r="T364" s="70" t="str">
        <f t="shared" si="94"/>
        <v/>
      </c>
      <c r="Y364" s="72"/>
      <c r="AA364" s="85"/>
      <c r="AB364" s="85"/>
      <c r="AC364" s="85"/>
      <c r="AI364" s="188"/>
      <c r="AJ364" s="188"/>
    </row>
    <row r="365" spans="1:36" x14ac:dyDescent="0.25">
      <c r="A365" s="66"/>
      <c r="D365" s="112"/>
      <c r="F365" s="112"/>
      <c r="S365" s="65" t="str">
        <f t="shared" si="93"/>
        <v/>
      </c>
      <c r="T365" s="70" t="str">
        <f t="shared" si="94"/>
        <v/>
      </c>
      <c r="Y365" s="72"/>
      <c r="AA365" s="85"/>
      <c r="AB365" s="85"/>
      <c r="AC365" s="85"/>
      <c r="AI365" s="188"/>
      <c r="AJ365" s="188"/>
    </row>
    <row r="366" spans="1:36" x14ac:dyDescent="0.25">
      <c r="A366" s="66"/>
      <c r="D366" s="112"/>
      <c r="F366" s="112"/>
      <c r="S366" s="65" t="str">
        <f t="shared" si="93"/>
        <v/>
      </c>
      <c r="T366" s="70" t="str">
        <f t="shared" si="94"/>
        <v/>
      </c>
      <c r="Y366" s="72"/>
      <c r="AA366" s="85"/>
      <c r="AB366" s="85"/>
      <c r="AC366" s="85"/>
      <c r="AI366" s="188"/>
      <c r="AJ366" s="188"/>
    </row>
    <row r="367" spans="1:36" x14ac:dyDescent="0.25">
      <c r="A367" s="66"/>
      <c r="D367" s="112"/>
      <c r="F367" s="112"/>
      <c r="S367" s="65" t="str">
        <f t="shared" si="93"/>
        <v/>
      </c>
      <c r="T367" s="70" t="str">
        <f t="shared" si="94"/>
        <v/>
      </c>
      <c r="Y367" s="72"/>
      <c r="AA367" s="85"/>
      <c r="AB367" s="85"/>
      <c r="AC367" s="85"/>
      <c r="AI367" s="188"/>
      <c r="AJ367" s="188"/>
    </row>
    <row r="368" spans="1:36" x14ac:dyDescent="0.25">
      <c r="A368" s="66"/>
      <c r="D368" s="112"/>
      <c r="F368" s="112"/>
      <c r="S368" s="65" t="str">
        <f t="shared" si="93"/>
        <v/>
      </c>
      <c r="T368" s="70" t="str">
        <f t="shared" si="94"/>
        <v/>
      </c>
      <c r="Y368" s="72"/>
      <c r="AA368" s="85"/>
      <c r="AB368" s="85"/>
      <c r="AC368" s="85"/>
      <c r="AI368" s="188"/>
      <c r="AJ368" s="188"/>
    </row>
    <row r="369" spans="1:36" x14ac:dyDescent="0.25">
      <c r="A369" s="66"/>
      <c r="D369" s="112"/>
      <c r="F369" s="112"/>
      <c r="S369" s="65" t="str">
        <f t="shared" si="93"/>
        <v/>
      </c>
      <c r="T369" s="70" t="str">
        <f t="shared" si="94"/>
        <v/>
      </c>
      <c r="Y369" s="72"/>
      <c r="AA369" s="85"/>
      <c r="AB369" s="85"/>
      <c r="AC369" s="85"/>
      <c r="AI369" s="188"/>
      <c r="AJ369" s="188"/>
    </row>
    <row r="370" spans="1:36" x14ac:dyDescent="0.25">
      <c r="A370" s="66"/>
      <c r="D370" s="112"/>
      <c r="F370" s="112"/>
      <c r="S370" s="65" t="str">
        <f t="shared" si="93"/>
        <v/>
      </c>
      <c r="T370" s="70" t="str">
        <f t="shared" si="94"/>
        <v/>
      </c>
      <c r="Y370" s="72"/>
      <c r="AA370" s="85"/>
      <c r="AB370" s="85"/>
      <c r="AC370" s="85"/>
      <c r="AI370" s="188"/>
      <c r="AJ370" s="188"/>
    </row>
    <row r="371" spans="1:36" x14ac:dyDescent="0.25">
      <c r="A371" s="66"/>
      <c r="D371" s="112"/>
      <c r="F371" s="112"/>
      <c r="S371" s="65" t="str">
        <f t="shared" si="93"/>
        <v/>
      </c>
      <c r="T371" s="70" t="str">
        <f t="shared" si="94"/>
        <v/>
      </c>
      <c r="Y371" s="72"/>
      <c r="AA371" s="85"/>
      <c r="AB371" s="85"/>
      <c r="AC371" s="85"/>
      <c r="AI371" s="188"/>
      <c r="AJ371" s="188"/>
    </row>
    <row r="372" spans="1:36" x14ac:dyDescent="0.25">
      <c r="A372" s="66"/>
      <c r="D372" s="112"/>
      <c r="F372" s="112"/>
      <c r="S372" s="65" t="str">
        <f t="shared" si="93"/>
        <v/>
      </c>
      <c r="T372" s="70" t="str">
        <f t="shared" si="94"/>
        <v/>
      </c>
      <c r="Y372" s="72"/>
      <c r="AA372" s="85"/>
      <c r="AB372" s="85"/>
      <c r="AC372" s="85"/>
      <c r="AI372" s="188"/>
      <c r="AJ372" s="188"/>
    </row>
    <row r="373" spans="1:36" x14ac:dyDescent="0.25">
      <c r="A373" s="66"/>
      <c r="D373" s="112"/>
      <c r="F373" s="112"/>
      <c r="S373" s="65" t="str">
        <f t="shared" si="93"/>
        <v/>
      </c>
      <c r="T373" s="70" t="str">
        <f t="shared" si="94"/>
        <v/>
      </c>
      <c r="Y373" s="72"/>
      <c r="AA373" s="85"/>
      <c r="AB373" s="85"/>
      <c r="AC373" s="85"/>
      <c r="AI373" s="188"/>
      <c r="AJ373" s="188"/>
    </row>
    <row r="374" spans="1:36" x14ac:dyDescent="0.25">
      <c r="A374" s="66"/>
      <c r="D374" s="112"/>
      <c r="F374" s="112"/>
      <c r="S374" s="65" t="str">
        <f t="shared" si="93"/>
        <v/>
      </c>
      <c r="T374" s="70" t="str">
        <f t="shared" si="94"/>
        <v/>
      </c>
      <c r="Y374" s="72"/>
      <c r="AA374" s="85"/>
      <c r="AB374" s="85"/>
      <c r="AC374" s="85"/>
      <c r="AI374" s="188"/>
      <c r="AJ374" s="188"/>
    </row>
    <row r="375" spans="1:36" x14ac:dyDescent="0.25">
      <c r="A375" s="66"/>
      <c r="D375" s="112"/>
      <c r="F375" s="112"/>
      <c r="S375" s="65" t="str">
        <f t="shared" si="93"/>
        <v/>
      </c>
      <c r="T375" s="70" t="str">
        <f t="shared" si="94"/>
        <v/>
      </c>
      <c r="Y375" s="72"/>
      <c r="AA375" s="85"/>
      <c r="AB375" s="85"/>
      <c r="AC375" s="85"/>
      <c r="AI375" s="188"/>
      <c r="AJ375" s="188"/>
    </row>
    <row r="376" spans="1:36" x14ac:dyDescent="0.25">
      <c r="A376" s="66"/>
      <c r="D376" s="112"/>
      <c r="F376" s="112"/>
      <c r="S376" s="65" t="str">
        <f t="shared" si="93"/>
        <v/>
      </c>
      <c r="T376" s="70" t="str">
        <f t="shared" si="94"/>
        <v/>
      </c>
      <c r="Y376" s="72"/>
      <c r="AA376" s="85"/>
      <c r="AB376" s="85"/>
      <c r="AC376" s="85"/>
      <c r="AI376" s="188"/>
      <c r="AJ376" s="188"/>
    </row>
    <row r="377" spans="1:36" x14ac:dyDescent="0.25">
      <c r="A377" s="66"/>
      <c r="D377" s="112"/>
      <c r="F377" s="112"/>
      <c r="S377" s="65" t="str">
        <f t="shared" si="93"/>
        <v/>
      </c>
      <c r="T377" s="70" t="str">
        <f t="shared" si="94"/>
        <v/>
      </c>
      <c r="Y377" s="72"/>
      <c r="AA377" s="85"/>
      <c r="AB377" s="85"/>
      <c r="AC377" s="85"/>
      <c r="AI377" s="188"/>
      <c r="AJ377" s="188"/>
    </row>
    <row r="378" spans="1:36" x14ac:dyDescent="0.25">
      <c r="A378" s="66"/>
      <c r="D378" s="112"/>
      <c r="F378" s="112"/>
      <c r="S378" s="65" t="str">
        <f t="shared" si="93"/>
        <v/>
      </c>
      <c r="T378" s="70" t="str">
        <f t="shared" si="94"/>
        <v/>
      </c>
      <c r="Y378" s="72"/>
      <c r="AA378" s="85"/>
      <c r="AB378" s="85"/>
      <c r="AC378" s="85"/>
      <c r="AI378" s="188"/>
      <c r="AJ378" s="188"/>
    </row>
    <row r="379" spans="1:36" x14ac:dyDescent="0.25">
      <c r="A379" s="66"/>
      <c r="D379" s="112"/>
      <c r="F379" s="112"/>
      <c r="S379" s="65" t="str">
        <f t="shared" si="93"/>
        <v/>
      </c>
      <c r="T379" s="70" t="str">
        <f t="shared" si="94"/>
        <v/>
      </c>
      <c r="Y379" s="72"/>
      <c r="AA379" s="85"/>
      <c r="AB379" s="85"/>
      <c r="AC379" s="85"/>
      <c r="AI379" s="188"/>
      <c r="AJ379" s="188"/>
    </row>
    <row r="380" spans="1:36" x14ac:dyDescent="0.25">
      <c r="A380" s="66"/>
      <c r="D380" s="112"/>
      <c r="F380" s="112"/>
      <c r="S380" s="65" t="str">
        <f t="shared" si="93"/>
        <v/>
      </c>
      <c r="T380" s="70" t="str">
        <f t="shared" si="94"/>
        <v/>
      </c>
      <c r="Y380" s="72"/>
      <c r="AA380" s="85"/>
      <c r="AB380" s="85"/>
      <c r="AC380" s="85"/>
      <c r="AI380" s="188"/>
      <c r="AJ380" s="188"/>
    </row>
    <row r="381" spans="1:36" x14ac:dyDescent="0.25">
      <c r="A381" s="66"/>
      <c r="D381" s="112"/>
      <c r="F381" s="112"/>
      <c r="S381" s="65" t="str">
        <f t="shared" si="93"/>
        <v/>
      </c>
      <c r="T381" s="70" t="str">
        <f t="shared" si="94"/>
        <v/>
      </c>
      <c r="Y381" s="72"/>
      <c r="AA381" s="85"/>
      <c r="AB381" s="85"/>
      <c r="AC381" s="85"/>
      <c r="AI381" s="188"/>
      <c r="AJ381" s="188"/>
    </row>
    <row r="382" spans="1:36" x14ac:dyDescent="0.25">
      <c r="A382" s="66"/>
      <c r="D382" s="112"/>
      <c r="F382" s="112"/>
      <c r="S382" s="65" t="str">
        <f t="shared" si="93"/>
        <v/>
      </c>
      <c r="T382" s="70" t="str">
        <f t="shared" si="94"/>
        <v/>
      </c>
      <c r="Y382" s="72"/>
      <c r="AA382" s="85"/>
      <c r="AB382" s="85"/>
      <c r="AC382" s="85"/>
      <c r="AI382" s="188"/>
      <c r="AJ382" s="188"/>
    </row>
    <row r="383" spans="1:36" x14ac:dyDescent="0.25">
      <c r="A383" s="66"/>
      <c r="D383" s="112"/>
      <c r="F383" s="112"/>
      <c r="S383" s="65" t="str">
        <f t="shared" si="93"/>
        <v/>
      </c>
      <c r="T383" s="70" t="str">
        <f t="shared" si="94"/>
        <v/>
      </c>
      <c r="Y383" s="72"/>
      <c r="AA383" s="85"/>
      <c r="AB383" s="85"/>
      <c r="AC383" s="85"/>
      <c r="AI383" s="188"/>
      <c r="AJ383" s="188"/>
    </row>
    <row r="384" spans="1:36" x14ac:dyDescent="0.25">
      <c r="A384" s="66"/>
      <c r="D384" s="112"/>
      <c r="F384" s="112"/>
      <c r="S384" s="65" t="str">
        <f t="shared" si="93"/>
        <v/>
      </c>
      <c r="T384" s="70" t="str">
        <f t="shared" si="94"/>
        <v/>
      </c>
      <c r="Y384" s="72"/>
      <c r="AA384" s="85"/>
      <c r="AB384" s="85"/>
      <c r="AC384" s="85"/>
      <c r="AI384" s="188"/>
      <c r="AJ384" s="188"/>
    </row>
    <row r="385" spans="1:36" x14ac:dyDescent="0.25">
      <c r="A385" s="66"/>
      <c r="D385" s="112"/>
      <c r="F385" s="112"/>
      <c r="S385" s="65" t="str">
        <f t="shared" si="93"/>
        <v/>
      </c>
      <c r="T385" s="70" t="str">
        <f t="shared" si="94"/>
        <v/>
      </c>
      <c r="Y385" s="72"/>
      <c r="AA385" s="85"/>
      <c r="AB385" s="85"/>
      <c r="AC385" s="85"/>
      <c r="AI385" s="188"/>
      <c r="AJ385" s="188"/>
    </row>
    <row r="386" spans="1:36" x14ac:dyDescent="0.25">
      <c r="A386" s="66"/>
      <c r="D386" s="112"/>
      <c r="F386" s="112"/>
      <c r="S386" s="65" t="str">
        <f t="shared" si="93"/>
        <v/>
      </c>
      <c r="T386" s="70" t="str">
        <f t="shared" si="94"/>
        <v/>
      </c>
      <c r="Y386" s="72"/>
      <c r="AA386" s="85"/>
      <c r="AB386" s="85"/>
      <c r="AC386" s="85"/>
      <c r="AI386" s="188"/>
      <c r="AJ386" s="188"/>
    </row>
    <row r="387" spans="1:36" x14ac:dyDescent="0.25">
      <c r="A387" s="66"/>
      <c r="D387" s="112"/>
      <c r="F387" s="112"/>
      <c r="S387" s="65" t="str">
        <f t="shared" si="93"/>
        <v/>
      </c>
      <c r="T387" s="70" t="str">
        <f t="shared" si="94"/>
        <v/>
      </c>
      <c r="Y387" s="72"/>
      <c r="AA387" s="85"/>
      <c r="AB387" s="85"/>
      <c r="AC387" s="85"/>
      <c r="AI387" s="188"/>
      <c r="AJ387" s="188"/>
    </row>
    <row r="388" spans="1:36" x14ac:dyDescent="0.25">
      <c r="A388" s="66"/>
      <c r="D388" s="112"/>
      <c r="F388" s="112"/>
      <c r="S388" s="65" t="str">
        <f t="shared" si="93"/>
        <v/>
      </c>
      <c r="T388" s="70" t="str">
        <f t="shared" si="94"/>
        <v/>
      </c>
      <c r="Y388" s="72"/>
      <c r="AA388" s="85"/>
      <c r="AB388" s="85"/>
      <c r="AC388" s="85"/>
      <c r="AI388" s="188"/>
      <c r="AJ388" s="188"/>
    </row>
    <row r="389" spans="1:36" x14ac:dyDescent="0.25">
      <c r="A389" s="66"/>
      <c r="D389" s="112"/>
      <c r="F389" s="112"/>
      <c r="S389" s="65" t="str">
        <f t="shared" si="93"/>
        <v/>
      </c>
      <c r="T389" s="70" t="str">
        <f t="shared" si="94"/>
        <v/>
      </c>
      <c r="Y389" s="72"/>
      <c r="AA389" s="85"/>
      <c r="AB389" s="85"/>
      <c r="AC389" s="85"/>
      <c r="AI389" s="188"/>
      <c r="AJ389" s="188"/>
    </row>
    <row r="390" spans="1:36" x14ac:dyDescent="0.25">
      <c r="A390" s="66"/>
      <c r="D390" s="112"/>
      <c r="F390" s="112"/>
      <c r="S390" s="65" t="str">
        <f t="shared" si="93"/>
        <v/>
      </c>
      <c r="T390" s="70" t="str">
        <f t="shared" si="94"/>
        <v/>
      </c>
      <c r="Y390" s="72"/>
      <c r="AA390" s="85"/>
      <c r="AB390" s="85"/>
      <c r="AC390" s="85"/>
      <c r="AI390" s="188"/>
      <c r="AJ390" s="188"/>
    </row>
    <row r="391" spans="1:36" x14ac:dyDescent="0.25">
      <c r="A391" s="66"/>
      <c r="D391" s="112"/>
      <c r="F391" s="112"/>
      <c r="S391" s="65" t="str">
        <f t="shared" ref="S391:S454" si="95">IF(AND($L$1&lt;&gt;"",C391&lt;&gt;""),$L$1,"")</f>
        <v/>
      </c>
      <c r="T391" s="70" t="str">
        <f t="shared" si="94"/>
        <v/>
      </c>
      <c r="Y391" s="72"/>
      <c r="AA391" s="85"/>
      <c r="AB391" s="85"/>
      <c r="AC391" s="85"/>
      <c r="AI391" s="188"/>
      <c r="AJ391" s="188"/>
    </row>
    <row r="392" spans="1:36" x14ac:dyDescent="0.25">
      <c r="A392" s="66"/>
      <c r="D392" s="112"/>
      <c r="F392" s="112"/>
      <c r="S392" s="65" t="str">
        <f t="shared" si="95"/>
        <v/>
      </c>
      <c r="T392" s="70" t="str">
        <f t="shared" ref="T392:T455" si="96">IF(AND($L$2&lt;&gt;"",C392&lt;&gt;""),$L$2,"")</f>
        <v/>
      </c>
      <c r="Y392" s="72"/>
      <c r="AA392" s="85"/>
      <c r="AB392" s="85"/>
      <c r="AC392" s="85"/>
      <c r="AI392" s="188"/>
      <c r="AJ392" s="188"/>
    </row>
    <row r="393" spans="1:36" x14ac:dyDescent="0.25">
      <c r="A393" s="66"/>
      <c r="D393" s="112"/>
      <c r="F393" s="112"/>
      <c r="S393" s="65" t="str">
        <f t="shared" si="95"/>
        <v/>
      </c>
      <c r="T393" s="70" t="str">
        <f t="shared" si="96"/>
        <v/>
      </c>
      <c r="Y393" s="72"/>
      <c r="AA393" s="85"/>
      <c r="AB393" s="85"/>
      <c r="AC393" s="85"/>
      <c r="AI393" s="188"/>
      <c r="AJ393" s="188"/>
    </row>
    <row r="394" spans="1:36" x14ac:dyDescent="0.25">
      <c r="A394" s="66"/>
      <c r="D394" s="112"/>
      <c r="F394" s="112"/>
      <c r="S394" s="65" t="str">
        <f t="shared" si="95"/>
        <v/>
      </c>
      <c r="T394" s="70" t="str">
        <f t="shared" si="96"/>
        <v/>
      </c>
      <c r="Y394" s="72"/>
      <c r="AA394" s="85"/>
      <c r="AB394" s="85"/>
      <c r="AC394" s="85"/>
      <c r="AI394" s="188"/>
      <c r="AJ394" s="188"/>
    </row>
    <row r="395" spans="1:36" x14ac:dyDescent="0.25">
      <c r="A395" s="66"/>
      <c r="D395" s="112"/>
      <c r="F395" s="112"/>
      <c r="S395" s="65" t="str">
        <f t="shared" si="95"/>
        <v/>
      </c>
      <c r="T395" s="70" t="str">
        <f t="shared" si="96"/>
        <v/>
      </c>
      <c r="Y395" s="72"/>
      <c r="AA395" s="85"/>
      <c r="AB395" s="85"/>
      <c r="AC395" s="85"/>
      <c r="AI395" s="188"/>
      <c r="AJ395" s="188"/>
    </row>
    <row r="396" spans="1:36" x14ac:dyDescent="0.25">
      <c r="A396" s="66"/>
      <c r="D396" s="112"/>
      <c r="F396" s="112"/>
      <c r="S396" s="65" t="str">
        <f t="shared" si="95"/>
        <v/>
      </c>
      <c r="T396" s="70" t="str">
        <f t="shared" si="96"/>
        <v/>
      </c>
      <c r="Y396" s="72"/>
      <c r="AA396" s="85"/>
      <c r="AB396" s="85"/>
      <c r="AC396" s="85"/>
      <c r="AI396" s="188"/>
      <c r="AJ396" s="188"/>
    </row>
    <row r="397" spans="1:36" x14ac:dyDescent="0.25">
      <c r="A397" s="66"/>
      <c r="D397" s="112"/>
      <c r="F397" s="112"/>
      <c r="S397" s="65" t="str">
        <f t="shared" si="95"/>
        <v/>
      </c>
      <c r="T397" s="70" t="str">
        <f t="shared" si="96"/>
        <v/>
      </c>
      <c r="Y397" s="72"/>
      <c r="AA397" s="85"/>
      <c r="AB397" s="85"/>
      <c r="AC397" s="85"/>
      <c r="AI397" s="188"/>
      <c r="AJ397" s="188"/>
    </row>
    <row r="398" spans="1:36" x14ac:dyDescent="0.25">
      <c r="A398" s="66"/>
      <c r="D398" s="112"/>
      <c r="F398" s="112"/>
      <c r="S398" s="65" t="str">
        <f t="shared" si="95"/>
        <v/>
      </c>
      <c r="T398" s="70" t="str">
        <f t="shared" si="96"/>
        <v/>
      </c>
      <c r="Y398" s="72"/>
      <c r="AA398" s="85"/>
      <c r="AB398" s="85"/>
      <c r="AC398" s="85"/>
      <c r="AI398" s="188"/>
      <c r="AJ398" s="188"/>
    </row>
    <row r="399" spans="1:36" x14ac:dyDescent="0.25">
      <c r="A399" s="66"/>
      <c r="D399" s="112"/>
      <c r="F399" s="112"/>
      <c r="S399" s="65" t="str">
        <f t="shared" si="95"/>
        <v/>
      </c>
      <c r="T399" s="70" t="str">
        <f t="shared" si="96"/>
        <v/>
      </c>
      <c r="Y399" s="72"/>
      <c r="AA399" s="85"/>
      <c r="AB399" s="85"/>
      <c r="AC399" s="85"/>
      <c r="AI399" s="188"/>
      <c r="AJ399" s="188"/>
    </row>
    <row r="400" spans="1:36" x14ac:dyDescent="0.25">
      <c r="A400" s="66"/>
      <c r="D400" s="112"/>
      <c r="F400" s="112"/>
      <c r="S400" s="65" t="str">
        <f t="shared" si="95"/>
        <v/>
      </c>
      <c r="T400" s="70" t="str">
        <f t="shared" si="96"/>
        <v/>
      </c>
      <c r="Y400" s="72"/>
      <c r="AA400" s="85"/>
      <c r="AB400" s="85"/>
      <c r="AC400" s="85"/>
      <c r="AI400" s="188"/>
      <c r="AJ400" s="188"/>
    </row>
    <row r="401" spans="1:36" x14ac:dyDescent="0.25">
      <c r="A401" s="66"/>
      <c r="D401" s="112"/>
      <c r="F401" s="112"/>
      <c r="S401" s="65" t="str">
        <f t="shared" si="95"/>
        <v/>
      </c>
      <c r="T401" s="70" t="str">
        <f t="shared" si="96"/>
        <v/>
      </c>
      <c r="Y401" s="72"/>
      <c r="AA401" s="85"/>
      <c r="AB401" s="85"/>
      <c r="AC401" s="85"/>
      <c r="AI401" s="188"/>
      <c r="AJ401" s="188"/>
    </row>
    <row r="402" spans="1:36" x14ac:dyDescent="0.25">
      <c r="A402" s="66"/>
      <c r="D402" s="112"/>
      <c r="F402" s="112"/>
      <c r="S402" s="65" t="str">
        <f t="shared" si="95"/>
        <v/>
      </c>
      <c r="T402" s="70" t="str">
        <f t="shared" si="96"/>
        <v/>
      </c>
      <c r="Y402" s="72"/>
      <c r="AA402" s="85"/>
      <c r="AB402" s="85"/>
      <c r="AC402" s="85"/>
      <c r="AI402" s="188"/>
      <c r="AJ402" s="188"/>
    </row>
    <row r="403" spans="1:36" x14ac:dyDescent="0.25">
      <c r="A403" s="66"/>
      <c r="D403" s="112"/>
      <c r="F403" s="112"/>
      <c r="S403" s="65" t="str">
        <f t="shared" si="95"/>
        <v/>
      </c>
      <c r="T403" s="70" t="str">
        <f t="shared" si="96"/>
        <v/>
      </c>
      <c r="Y403" s="72"/>
      <c r="AA403" s="85"/>
      <c r="AB403" s="85"/>
      <c r="AC403" s="85"/>
      <c r="AI403" s="188"/>
      <c r="AJ403" s="188"/>
    </row>
    <row r="404" spans="1:36" x14ac:dyDescent="0.25">
      <c r="A404" s="66"/>
      <c r="D404" s="112"/>
      <c r="F404" s="112"/>
      <c r="S404" s="65" t="str">
        <f t="shared" si="95"/>
        <v/>
      </c>
      <c r="T404" s="70" t="str">
        <f t="shared" si="96"/>
        <v/>
      </c>
      <c r="Y404" s="72"/>
      <c r="AA404" s="85"/>
      <c r="AB404" s="85"/>
      <c r="AC404" s="85"/>
      <c r="AI404" s="188"/>
      <c r="AJ404" s="188"/>
    </row>
    <row r="405" spans="1:36" x14ac:dyDescent="0.25">
      <c r="A405" s="66"/>
      <c r="D405" s="112"/>
      <c r="F405" s="112"/>
      <c r="S405" s="65" t="str">
        <f t="shared" si="95"/>
        <v/>
      </c>
      <c r="T405" s="70" t="str">
        <f t="shared" si="96"/>
        <v/>
      </c>
      <c r="Y405" s="72"/>
      <c r="AA405" s="85"/>
      <c r="AB405" s="85"/>
      <c r="AC405" s="85"/>
      <c r="AI405" s="188"/>
      <c r="AJ405" s="188"/>
    </row>
    <row r="406" spans="1:36" x14ac:dyDescent="0.25">
      <c r="A406" s="66"/>
      <c r="D406" s="112"/>
      <c r="F406" s="112"/>
      <c r="S406" s="65" t="str">
        <f t="shared" si="95"/>
        <v/>
      </c>
      <c r="T406" s="70" t="str">
        <f t="shared" si="96"/>
        <v/>
      </c>
      <c r="Y406" s="72"/>
      <c r="AA406" s="85"/>
      <c r="AB406" s="85"/>
      <c r="AC406" s="85"/>
      <c r="AI406" s="188"/>
      <c r="AJ406" s="188"/>
    </row>
    <row r="407" spans="1:36" x14ac:dyDescent="0.25">
      <c r="A407" s="66"/>
      <c r="D407" s="112"/>
      <c r="F407" s="112"/>
      <c r="S407" s="65" t="str">
        <f t="shared" si="95"/>
        <v/>
      </c>
      <c r="T407" s="70" t="str">
        <f t="shared" si="96"/>
        <v/>
      </c>
      <c r="Y407" s="72"/>
      <c r="AA407" s="85"/>
      <c r="AB407" s="85"/>
      <c r="AC407" s="85"/>
      <c r="AI407" s="188"/>
      <c r="AJ407" s="188"/>
    </row>
    <row r="408" spans="1:36" x14ac:dyDescent="0.25">
      <c r="A408" s="66"/>
      <c r="D408" s="112"/>
      <c r="F408" s="112"/>
      <c r="S408" s="65" t="str">
        <f t="shared" si="95"/>
        <v/>
      </c>
      <c r="T408" s="70" t="str">
        <f t="shared" si="96"/>
        <v/>
      </c>
      <c r="Y408" s="72"/>
      <c r="AA408" s="85"/>
      <c r="AB408" s="85"/>
      <c r="AC408" s="85"/>
      <c r="AI408" s="188"/>
      <c r="AJ408" s="188"/>
    </row>
    <row r="409" spans="1:36" x14ac:dyDescent="0.25">
      <c r="A409" s="66"/>
      <c r="D409" s="112"/>
      <c r="F409" s="112"/>
      <c r="S409" s="65" t="str">
        <f t="shared" si="95"/>
        <v/>
      </c>
      <c r="T409" s="70" t="str">
        <f t="shared" si="96"/>
        <v/>
      </c>
      <c r="Y409" s="72"/>
      <c r="AA409" s="85"/>
      <c r="AB409" s="85"/>
      <c r="AC409" s="85"/>
      <c r="AI409" s="188"/>
      <c r="AJ409" s="188"/>
    </row>
    <row r="410" spans="1:36" x14ac:dyDescent="0.25">
      <c r="A410" s="66"/>
      <c r="D410" s="112"/>
      <c r="F410" s="112"/>
      <c r="S410" s="65" t="str">
        <f t="shared" si="95"/>
        <v/>
      </c>
      <c r="T410" s="70" t="str">
        <f t="shared" si="96"/>
        <v/>
      </c>
      <c r="Y410" s="72"/>
      <c r="AA410" s="85"/>
      <c r="AB410" s="85"/>
      <c r="AC410" s="85"/>
      <c r="AI410" s="188"/>
      <c r="AJ410" s="188"/>
    </row>
    <row r="411" spans="1:36" x14ac:dyDescent="0.25">
      <c r="A411" s="66"/>
      <c r="D411" s="112"/>
      <c r="F411" s="112"/>
      <c r="S411" s="65" t="str">
        <f t="shared" si="95"/>
        <v/>
      </c>
      <c r="T411" s="70" t="str">
        <f t="shared" si="96"/>
        <v/>
      </c>
      <c r="Y411" s="72"/>
      <c r="AA411" s="85"/>
      <c r="AB411" s="85"/>
      <c r="AC411" s="85"/>
      <c r="AI411" s="188"/>
      <c r="AJ411" s="188"/>
    </row>
    <row r="412" spans="1:36" x14ac:dyDescent="0.25">
      <c r="A412" s="66"/>
      <c r="D412" s="112"/>
      <c r="F412" s="112"/>
      <c r="S412" s="65" t="str">
        <f t="shared" si="95"/>
        <v/>
      </c>
      <c r="T412" s="70" t="str">
        <f t="shared" si="96"/>
        <v/>
      </c>
      <c r="Y412" s="72"/>
      <c r="AA412" s="85"/>
      <c r="AB412" s="85"/>
      <c r="AC412" s="85"/>
      <c r="AI412" s="188"/>
      <c r="AJ412" s="188"/>
    </row>
    <row r="413" spans="1:36" x14ac:dyDescent="0.25">
      <c r="A413" s="66"/>
      <c r="D413" s="112"/>
      <c r="F413" s="112"/>
      <c r="S413" s="65" t="str">
        <f t="shared" si="95"/>
        <v/>
      </c>
      <c r="T413" s="70" t="str">
        <f t="shared" si="96"/>
        <v/>
      </c>
      <c r="Y413" s="72"/>
      <c r="AA413" s="85"/>
      <c r="AB413" s="85"/>
      <c r="AC413" s="85"/>
      <c r="AI413" s="188"/>
      <c r="AJ413" s="188"/>
    </row>
    <row r="414" spans="1:36" x14ac:dyDescent="0.25">
      <c r="A414" s="66"/>
      <c r="D414" s="112"/>
      <c r="F414" s="112"/>
      <c r="S414" s="65" t="str">
        <f t="shared" si="95"/>
        <v/>
      </c>
      <c r="T414" s="70" t="str">
        <f t="shared" si="96"/>
        <v/>
      </c>
      <c r="Y414" s="72"/>
      <c r="AA414" s="85"/>
      <c r="AB414" s="85"/>
      <c r="AC414" s="85"/>
      <c r="AI414" s="188"/>
      <c r="AJ414" s="188"/>
    </row>
    <row r="415" spans="1:36" x14ac:dyDescent="0.25">
      <c r="A415" s="66"/>
      <c r="D415" s="112"/>
      <c r="F415" s="112"/>
      <c r="S415" s="65" t="str">
        <f t="shared" si="95"/>
        <v/>
      </c>
      <c r="T415" s="70" t="str">
        <f t="shared" si="96"/>
        <v/>
      </c>
      <c r="Y415" s="72"/>
      <c r="AA415" s="85"/>
      <c r="AB415" s="85"/>
      <c r="AC415" s="85"/>
      <c r="AI415" s="188"/>
      <c r="AJ415" s="188"/>
    </row>
    <row r="416" spans="1:36" x14ac:dyDescent="0.25">
      <c r="A416" s="66"/>
      <c r="D416" s="112"/>
      <c r="F416" s="112"/>
      <c r="S416" s="65" t="str">
        <f t="shared" si="95"/>
        <v/>
      </c>
      <c r="T416" s="70" t="str">
        <f t="shared" si="96"/>
        <v/>
      </c>
      <c r="Y416" s="72"/>
      <c r="AA416" s="85"/>
      <c r="AB416" s="85"/>
      <c r="AC416" s="85"/>
      <c r="AI416" s="188"/>
      <c r="AJ416" s="188"/>
    </row>
    <row r="417" spans="1:36" x14ac:dyDescent="0.25">
      <c r="A417" s="66"/>
      <c r="D417" s="112"/>
      <c r="F417" s="112"/>
      <c r="S417" s="65" t="str">
        <f t="shared" si="95"/>
        <v/>
      </c>
      <c r="T417" s="70" t="str">
        <f t="shared" si="96"/>
        <v/>
      </c>
      <c r="Y417" s="72"/>
      <c r="AA417" s="85"/>
      <c r="AB417" s="85"/>
      <c r="AC417" s="85"/>
      <c r="AI417" s="188"/>
      <c r="AJ417" s="188"/>
    </row>
    <row r="418" spans="1:36" x14ac:dyDescent="0.25">
      <c r="A418" s="66"/>
      <c r="D418" s="112"/>
      <c r="F418" s="112"/>
      <c r="S418" s="65" t="str">
        <f t="shared" si="95"/>
        <v/>
      </c>
      <c r="T418" s="70" t="str">
        <f t="shared" si="96"/>
        <v/>
      </c>
      <c r="Y418" s="72"/>
      <c r="AA418" s="85"/>
      <c r="AB418" s="85"/>
      <c r="AC418" s="85"/>
      <c r="AI418" s="188"/>
      <c r="AJ418" s="188"/>
    </row>
    <row r="419" spans="1:36" x14ac:dyDescent="0.25">
      <c r="A419" s="66"/>
      <c r="D419" s="112"/>
      <c r="F419" s="112"/>
      <c r="S419" s="65" t="str">
        <f t="shared" si="95"/>
        <v/>
      </c>
      <c r="T419" s="70" t="str">
        <f t="shared" si="96"/>
        <v/>
      </c>
      <c r="Y419" s="72"/>
      <c r="AA419" s="85"/>
      <c r="AB419" s="85"/>
      <c r="AC419" s="85"/>
      <c r="AI419" s="188"/>
      <c r="AJ419" s="188"/>
    </row>
    <row r="420" spans="1:36" x14ac:dyDescent="0.25">
      <c r="A420" s="66"/>
      <c r="D420" s="112"/>
      <c r="F420" s="112"/>
      <c r="S420" s="65" t="str">
        <f t="shared" si="95"/>
        <v/>
      </c>
      <c r="T420" s="70" t="str">
        <f t="shared" si="96"/>
        <v/>
      </c>
      <c r="Y420" s="72"/>
      <c r="AA420" s="85"/>
      <c r="AB420" s="85"/>
      <c r="AC420" s="85"/>
      <c r="AI420" s="188"/>
      <c r="AJ420" s="188"/>
    </row>
    <row r="421" spans="1:36" x14ac:dyDescent="0.25">
      <c r="A421" s="66"/>
      <c r="D421" s="112"/>
      <c r="F421" s="112"/>
      <c r="S421" s="65" t="str">
        <f t="shared" si="95"/>
        <v/>
      </c>
      <c r="T421" s="70" t="str">
        <f t="shared" si="96"/>
        <v/>
      </c>
      <c r="Y421" s="72"/>
      <c r="AA421" s="85"/>
      <c r="AB421" s="85"/>
      <c r="AC421" s="85"/>
      <c r="AI421" s="188"/>
      <c r="AJ421" s="188"/>
    </row>
    <row r="422" spans="1:36" x14ac:dyDescent="0.25">
      <c r="A422" s="66"/>
      <c r="D422" s="112"/>
      <c r="F422" s="112"/>
      <c r="S422" s="65" t="str">
        <f t="shared" si="95"/>
        <v/>
      </c>
      <c r="T422" s="70" t="str">
        <f t="shared" si="96"/>
        <v/>
      </c>
      <c r="Y422" s="72"/>
      <c r="AA422" s="85"/>
      <c r="AB422" s="85"/>
      <c r="AC422" s="85"/>
      <c r="AI422" s="188"/>
      <c r="AJ422" s="188"/>
    </row>
    <row r="423" spans="1:36" x14ac:dyDescent="0.25">
      <c r="A423" s="66"/>
      <c r="D423" s="112"/>
      <c r="F423" s="112"/>
      <c r="S423" s="65" t="str">
        <f t="shared" si="95"/>
        <v/>
      </c>
      <c r="T423" s="70" t="str">
        <f t="shared" si="96"/>
        <v/>
      </c>
      <c r="Y423" s="72"/>
      <c r="AA423" s="85"/>
      <c r="AB423" s="85"/>
      <c r="AC423" s="85"/>
      <c r="AI423" s="188"/>
      <c r="AJ423" s="188"/>
    </row>
    <row r="424" spans="1:36" x14ac:dyDescent="0.25">
      <c r="A424" s="66"/>
      <c r="D424" s="112"/>
      <c r="F424" s="112"/>
      <c r="S424" s="65" t="str">
        <f t="shared" si="95"/>
        <v/>
      </c>
      <c r="T424" s="70" t="str">
        <f t="shared" si="96"/>
        <v/>
      </c>
      <c r="Y424" s="72"/>
      <c r="AA424" s="85"/>
      <c r="AB424" s="85"/>
      <c r="AC424" s="85"/>
      <c r="AI424" s="188"/>
      <c r="AJ424" s="188"/>
    </row>
    <row r="425" spans="1:36" x14ac:dyDescent="0.25">
      <c r="A425" s="66"/>
      <c r="D425" s="112"/>
      <c r="F425" s="112"/>
      <c r="S425" s="65" t="str">
        <f t="shared" si="95"/>
        <v/>
      </c>
      <c r="T425" s="70" t="str">
        <f t="shared" si="96"/>
        <v/>
      </c>
      <c r="Y425" s="72"/>
      <c r="AA425" s="85"/>
      <c r="AB425" s="85"/>
      <c r="AC425" s="85"/>
      <c r="AI425" s="188"/>
      <c r="AJ425" s="188"/>
    </row>
    <row r="426" spans="1:36" x14ac:dyDescent="0.25">
      <c r="A426" s="66"/>
      <c r="D426" s="112"/>
      <c r="F426" s="112"/>
      <c r="S426" s="65" t="str">
        <f t="shared" si="95"/>
        <v/>
      </c>
      <c r="T426" s="70" t="str">
        <f t="shared" si="96"/>
        <v/>
      </c>
      <c r="Y426" s="72"/>
      <c r="AA426" s="85"/>
      <c r="AB426" s="85"/>
      <c r="AC426" s="85"/>
      <c r="AI426" s="188"/>
      <c r="AJ426" s="188"/>
    </row>
    <row r="427" spans="1:36" x14ac:dyDescent="0.25">
      <c r="A427" s="66"/>
      <c r="D427" s="112"/>
      <c r="F427" s="112"/>
      <c r="S427" s="65" t="str">
        <f t="shared" si="95"/>
        <v/>
      </c>
      <c r="T427" s="70" t="str">
        <f t="shared" si="96"/>
        <v/>
      </c>
      <c r="Y427" s="72"/>
      <c r="AA427" s="85"/>
      <c r="AB427" s="85"/>
      <c r="AC427" s="85"/>
      <c r="AI427" s="188"/>
      <c r="AJ427" s="188"/>
    </row>
    <row r="428" spans="1:36" x14ac:dyDescent="0.25">
      <c r="A428" s="66"/>
      <c r="D428" s="112"/>
      <c r="F428" s="112"/>
      <c r="S428" s="65" t="str">
        <f t="shared" si="95"/>
        <v/>
      </c>
      <c r="T428" s="70" t="str">
        <f t="shared" si="96"/>
        <v/>
      </c>
      <c r="Y428" s="72"/>
      <c r="AA428" s="85"/>
      <c r="AB428" s="85"/>
      <c r="AC428" s="85"/>
      <c r="AI428" s="188"/>
      <c r="AJ428" s="188"/>
    </row>
    <row r="429" spans="1:36" x14ac:dyDescent="0.25">
      <c r="A429" s="66"/>
      <c r="D429" s="112"/>
      <c r="F429" s="112"/>
      <c r="S429" s="65" t="str">
        <f t="shared" si="95"/>
        <v/>
      </c>
      <c r="T429" s="70" t="str">
        <f t="shared" si="96"/>
        <v/>
      </c>
      <c r="Y429" s="72"/>
      <c r="AA429" s="85"/>
      <c r="AB429" s="85"/>
      <c r="AC429" s="85"/>
      <c r="AI429" s="188"/>
      <c r="AJ429" s="188"/>
    </row>
    <row r="430" spans="1:36" x14ac:dyDescent="0.25">
      <c r="A430" s="66"/>
      <c r="D430" s="112"/>
      <c r="F430" s="112"/>
      <c r="S430" s="65" t="str">
        <f t="shared" si="95"/>
        <v/>
      </c>
      <c r="T430" s="70" t="str">
        <f t="shared" si="96"/>
        <v/>
      </c>
      <c r="Y430" s="72"/>
      <c r="AA430" s="85"/>
      <c r="AB430" s="85"/>
      <c r="AC430" s="85"/>
      <c r="AI430" s="188"/>
      <c r="AJ430" s="188"/>
    </row>
    <row r="431" spans="1:36" x14ac:dyDescent="0.25">
      <c r="A431" s="66"/>
      <c r="D431" s="112"/>
      <c r="F431" s="112"/>
      <c r="S431" s="65" t="str">
        <f t="shared" si="95"/>
        <v/>
      </c>
      <c r="T431" s="70" t="str">
        <f t="shared" si="96"/>
        <v/>
      </c>
      <c r="Y431" s="72"/>
      <c r="AA431" s="85"/>
      <c r="AB431" s="85"/>
      <c r="AC431" s="85"/>
      <c r="AI431" s="188"/>
      <c r="AJ431" s="188"/>
    </row>
    <row r="432" spans="1:36" x14ac:dyDescent="0.25">
      <c r="A432" s="66"/>
      <c r="D432" s="112"/>
      <c r="F432" s="112"/>
      <c r="S432" s="65" t="str">
        <f t="shared" si="95"/>
        <v/>
      </c>
      <c r="T432" s="70" t="str">
        <f t="shared" si="96"/>
        <v/>
      </c>
      <c r="Y432" s="72"/>
      <c r="AA432" s="85"/>
      <c r="AB432" s="85"/>
      <c r="AC432" s="85"/>
      <c r="AI432" s="188"/>
      <c r="AJ432" s="188"/>
    </row>
    <row r="433" spans="1:36" x14ac:dyDescent="0.25">
      <c r="A433" s="66"/>
      <c r="D433" s="112"/>
      <c r="F433" s="112"/>
      <c r="S433" s="65" t="str">
        <f t="shared" si="95"/>
        <v/>
      </c>
      <c r="T433" s="70" t="str">
        <f t="shared" si="96"/>
        <v/>
      </c>
      <c r="Y433" s="72"/>
      <c r="AA433" s="85"/>
      <c r="AB433" s="85"/>
      <c r="AC433" s="85"/>
      <c r="AI433" s="188"/>
      <c r="AJ433" s="188"/>
    </row>
    <row r="434" spans="1:36" x14ac:dyDescent="0.25">
      <c r="A434" s="66"/>
      <c r="D434" s="112"/>
      <c r="F434" s="112"/>
      <c r="S434" s="65" t="str">
        <f t="shared" si="95"/>
        <v/>
      </c>
      <c r="T434" s="70" t="str">
        <f t="shared" si="96"/>
        <v/>
      </c>
      <c r="Y434" s="72"/>
      <c r="AA434" s="85"/>
      <c r="AB434" s="85"/>
      <c r="AC434" s="85"/>
      <c r="AI434" s="188"/>
      <c r="AJ434" s="188"/>
    </row>
    <row r="435" spans="1:36" x14ac:dyDescent="0.25">
      <c r="A435" s="66"/>
      <c r="D435" s="112"/>
      <c r="F435" s="112"/>
      <c r="S435" s="65" t="str">
        <f t="shared" si="95"/>
        <v/>
      </c>
      <c r="T435" s="70" t="str">
        <f t="shared" si="96"/>
        <v/>
      </c>
      <c r="Y435" s="72"/>
      <c r="AA435" s="85"/>
      <c r="AB435" s="85"/>
      <c r="AC435" s="85"/>
      <c r="AI435" s="188"/>
      <c r="AJ435" s="188"/>
    </row>
    <row r="436" spans="1:36" x14ac:dyDescent="0.25">
      <c r="A436" s="66"/>
      <c r="D436" s="112"/>
      <c r="F436" s="112"/>
      <c r="S436" s="65" t="str">
        <f t="shared" si="95"/>
        <v/>
      </c>
      <c r="T436" s="70" t="str">
        <f t="shared" si="96"/>
        <v/>
      </c>
      <c r="Y436" s="72"/>
      <c r="AA436" s="85"/>
      <c r="AB436" s="85"/>
      <c r="AC436" s="85"/>
      <c r="AI436" s="188"/>
      <c r="AJ436" s="188"/>
    </row>
    <row r="437" spans="1:36" x14ac:dyDescent="0.25">
      <c r="A437" s="66"/>
      <c r="D437" s="112"/>
      <c r="F437" s="112"/>
      <c r="S437" s="65" t="str">
        <f t="shared" si="95"/>
        <v/>
      </c>
      <c r="T437" s="70" t="str">
        <f t="shared" si="96"/>
        <v/>
      </c>
      <c r="Y437" s="72"/>
      <c r="AA437" s="85"/>
      <c r="AB437" s="85"/>
      <c r="AC437" s="85"/>
      <c r="AI437" s="188"/>
      <c r="AJ437" s="188"/>
    </row>
    <row r="438" spans="1:36" x14ac:dyDescent="0.25">
      <c r="A438" s="66"/>
      <c r="D438" s="112"/>
      <c r="F438" s="112"/>
      <c r="S438" s="65" t="str">
        <f t="shared" si="95"/>
        <v/>
      </c>
      <c r="T438" s="70" t="str">
        <f t="shared" si="96"/>
        <v/>
      </c>
      <c r="Y438" s="72"/>
      <c r="AA438" s="85"/>
      <c r="AB438" s="85"/>
      <c r="AC438" s="85"/>
      <c r="AI438" s="188"/>
      <c r="AJ438" s="188"/>
    </row>
    <row r="439" spans="1:36" x14ac:dyDescent="0.25">
      <c r="A439" s="66"/>
      <c r="D439" s="112"/>
      <c r="F439" s="112"/>
      <c r="S439" s="65" t="str">
        <f t="shared" si="95"/>
        <v/>
      </c>
      <c r="T439" s="70" t="str">
        <f t="shared" si="96"/>
        <v/>
      </c>
      <c r="Y439" s="72"/>
      <c r="AA439" s="85"/>
      <c r="AB439" s="85"/>
      <c r="AC439" s="85"/>
      <c r="AI439" s="188"/>
      <c r="AJ439" s="188"/>
    </row>
    <row r="440" spans="1:36" x14ac:dyDescent="0.25">
      <c r="A440" s="66"/>
      <c r="D440" s="112"/>
      <c r="F440" s="112"/>
      <c r="S440" s="65" t="str">
        <f t="shared" si="95"/>
        <v/>
      </c>
      <c r="T440" s="70" t="str">
        <f t="shared" si="96"/>
        <v/>
      </c>
      <c r="Y440" s="72"/>
      <c r="AA440" s="85"/>
      <c r="AB440" s="85"/>
      <c r="AC440" s="85"/>
      <c r="AI440" s="188"/>
      <c r="AJ440" s="188"/>
    </row>
    <row r="441" spans="1:36" x14ac:dyDescent="0.25">
      <c r="A441" s="66"/>
      <c r="D441" s="112"/>
      <c r="F441" s="112"/>
      <c r="S441" s="65" t="str">
        <f t="shared" si="95"/>
        <v/>
      </c>
      <c r="T441" s="70" t="str">
        <f t="shared" si="96"/>
        <v/>
      </c>
      <c r="Y441" s="72"/>
      <c r="AA441" s="85"/>
      <c r="AB441" s="85"/>
      <c r="AC441" s="85"/>
      <c r="AI441" s="188"/>
      <c r="AJ441" s="188"/>
    </row>
    <row r="442" spans="1:36" x14ac:dyDescent="0.25">
      <c r="A442" s="66"/>
      <c r="D442" s="112"/>
      <c r="F442" s="112"/>
      <c r="S442" s="65" t="str">
        <f t="shared" si="95"/>
        <v/>
      </c>
      <c r="T442" s="70" t="str">
        <f t="shared" si="96"/>
        <v/>
      </c>
      <c r="Y442" s="72"/>
      <c r="AA442" s="85"/>
      <c r="AB442" s="85"/>
      <c r="AC442" s="85"/>
      <c r="AI442" s="188"/>
      <c r="AJ442" s="188"/>
    </row>
    <row r="443" spans="1:36" x14ac:dyDescent="0.25">
      <c r="A443" s="66"/>
      <c r="D443" s="112"/>
      <c r="F443" s="112"/>
      <c r="S443" s="65" t="str">
        <f t="shared" si="95"/>
        <v/>
      </c>
      <c r="T443" s="70" t="str">
        <f t="shared" si="96"/>
        <v/>
      </c>
      <c r="Y443" s="72"/>
      <c r="AA443" s="85"/>
      <c r="AB443" s="85"/>
      <c r="AC443" s="85"/>
      <c r="AI443" s="188"/>
      <c r="AJ443" s="188"/>
    </row>
    <row r="444" spans="1:36" x14ac:dyDescent="0.25">
      <c r="A444" s="66"/>
      <c r="D444" s="112"/>
      <c r="F444" s="112"/>
      <c r="S444" s="65" t="str">
        <f t="shared" si="95"/>
        <v/>
      </c>
      <c r="T444" s="70" t="str">
        <f t="shared" si="96"/>
        <v/>
      </c>
      <c r="Y444" s="72"/>
      <c r="AA444" s="85"/>
      <c r="AB444" s="85"/>
      <c r="AC444" s="85"/>
      <c r="AI444" s="188"/>
      <c r="AJ444" s="188"/>
    </row>
    <row r="445" spans="1:36" x14ac:dyDescent="0.25">
      <c r="A445" s="66"/>
      <c r="D445" s="112"/>
      <c r="F445" s="112"/>
      <c r="S445" s="65" t="str">
        <f t="shared" si="95"/>
        <v/>
      </c>
      <c r="T445" s="70" t="str">
        <f t="shared" si="96"/>
        <v/>
      </c>
      <c r="Y445" s="72"/>
      <c r="AA445" s="85"/>
      <c r="AB445" s="85"/>
      <c r="AC445" s="85"/>
      <c r="AI445" s="188"/>
      <c r="AJ445" s="188"/>
    </row>
    <row r="446" spans="1:36" x14ac:dyDescent="0.25">
      <c r="A446" s="66"/>
      <c r="D446" s="112"/>
      <c r="F446" s="112"/>
      <c r="S446" s="65" t="str">
        <f t="shared" si="95"/>
        <v/>
      </c>
      <c r="T446" s="70" t="str">
        <f t="shared" si="96"/>
        <v/>
      </c>
      <c r="Y446" s="72"/>
      <c r="AA446" s="85"/>
      <c r="AB446" s="85"/>
      <c r="AC446" s="85"/>
      <c r="AI446" s="188"/>
      <c r="AJ446" s="188"/>
    </row>
    <row r="447" spans="1:36" x14ac:dyDescent="0.25">
      <c r="A447" s="66"/>
      <c r="D447" s="112"/>
      <c r="F447" s="112"/>
      <c r="S447" s="65" t="str">
        <f t="shared" si="95"/>
        <v/>
      </c>
      <c r="T447" s="70" t="str">
        <f t="shared" si="96"/>
        <v/>
      </c>
      <c r="Y447" s="72"/>
      <c r="AA447" s="85"/>
      <c r="AB447" s="85"/>
      <c r="AC447" s="85"/>
      <c r="AI447" s="188"/>
      <c r="AJ447" s="188"/>
    </row>
    <row r="448" spans="1:36" x14ac:dyDescent="0.25">
      <c r="A448" s="66"/>
      <c r="D448" s="112"/>
      <c r="F448" s="112"/>
      <c r="S448" s="65" t="str">
        <f t="shared" si="95"/>
        <v/>
      </c>
      <c r="T448" s="70" t="str">
        <f t="shared" si="96"/>
        <v/>
      </c>
      <c r="Y448" s="72"/>
      <c r="AA448" s="85"/>
      <c r="AB448" s="85"/>
      <c r="AC448" s="85"/>
      <c r="AI448" s="188"/>
      <c r="AJ448" s="188"/>
    </row>
    <row r="449" spans="1:36" x14ac:dyDescent="0.25">
      <c r="A449" s="66"/>
      <c r="D449" s="112"/>
      <c r="F449" s="112"/>
      <c r="S449" s="65" t="str">
        <f t="shared" si="95"/>
        <v/>
      </c>
      <c r="T449" s="70" t="str">
        <f t="shared" si="96"/>
        <v/>
      </c>
      <c r="Y449" s="72"/>
      <c r="AA449" s="85"/>
      <c r="AB449" s="85"/>
      <c r="AC449" s="85"/>
      <c r="AI449" s="188"/>
      <c r="AJ449" s="188"/>
    </row>
    <row r="450" spans="1:36" x14ac:dyDescent="0.25">
      <c r="A450" s="66"/>
      <c r="D450" s="112"/>
      <c r="F450" s="112"/>
      <c r="S450" s="65" t="str">
        <f t="shared" si="95"/>
        <v/>
      </c>
      <c r="T450" s="70" t="str">
        <f t="shared" si="96"/>
        <v/>
      </c>
      <c r="Y450" s="72"/>
      <c r="AA450" s="85"/>
      <c r="AB450" s="85"/>
      <c r="AC450" s="85"/>
      <c r="AI450" s="188"/>
      <c r="AJ450" s="188"/>
    </row>
    <row r="451" spans="1:36" x14ac:dyDescent="0.25">
      <c r="A451" s="66"/>
      <c r="D451" s="112"/>
      <c r="F451" s="112"/>
      <c r="S451" s="65" t="str">
        <f t="shared" si="95"/>
        <v/>
      </c>
      <c r="T451" s="70" t="str">
        <f t="shared" si="96"/>
        <v/>
      </c>
      <c r="Y451" s="72"/>
      <c r="AA451" s="85"/>
      <c r="AB451" s="85"/>
      <c r="AC451" s="85"/>
      <c r="AI451" s="188"/>
      <c r="AJ451" s="188"/>
    </row>
    <row r="452" spans="1:36" x14ac:dyDescent="0.25">
      <c r="A452" s="66"/>
      <c r="D452" s="112"/>
      <c r="F452" s="112"/>
      <c r="S452" s="65" t="str">
        <f t="shared" si="95"/>
        <v/>
      </c>
      <c r="T452" s="70" t="str">
        <f t="shared" si="96"/>
        <v/>
      </c>
      <c r="Y452" s="72"/>
      <c r="AA452" s="85"/>
      <c r="AB452" s="85"/>
      <c r="AC452" s="85"/>
      <c r="AI452" s="188"/>
      <c r="AJ452" s="188"/>
    </row>
    <row r="453" spans="1:36" x14ac:dyDescent="0.25">
      <c r="A453" s="66"/>
      <c r="D453" s="112"/>
      <c r="F453" s="112"/>
      <c r="S453" s="65" t="str">
        <f t="shared" si="95"/>
        <v/>
      </c>
      <c r="T453" s="70" t="str">
        <f t="shared" si="96"/>
        <v/>
      </c>
      <c r="Y453" s="72"/>
      <c r="AA453" s="85"/>
      <c r="AB453" s="85"/>
      <c r="AC453" s="85"/>
      <c r="AI453" s="188"/>
      <c r="AJ453" s="188"/>
    </row>
    <row r="454" spans="1:36" x14ac:dyDescent="0.25">
      <c r="A454" s="66"/>
      <c r="D454" s="112"/>
      <c r="F454" s="112"/>
      <c r="S454" s="65" t="str">
        <f t="shared" si="95"/>
        <v/>
      </c>
      <c r="T454" s="70" t="str">
        <f t="shared" si="96"/>
        <v/>
      </c>
      <c r="Y454" s="72"/>
      <c r="AA454" s="85"/>
      <c r="AB454" s="85"/>
      <c r="AC454" s="85"/>
      <c r="AI454" s="188"/>
      <c r="AJ454" s="188"/>
    </row>
    <row r="455" spans="1:36" x14ac:dyDescent="0.25">
      <c r="A455" s="66"/>
      <c r="D455" s="112"/>
      <c r="F455" s="112"/>
      <c r="S455" s="65" t="str">
        <f t="shared" ref="S455:S518" si="97">IF(AND($L$1&lt;&gt;"",C455&lt;&gt;""),$L$1,"")</f>
        <v/>
      </c>
      <c r="T455" s="70" t="str">
        <f t="shared" si="96"/>
        <v/>
      </c>
      <c r="Y455" s="72"/>
      <c r="AA455" s="85"/>
      <c r="AB455" s="85"/>
      <c r="AC455" s="85"/>
      <c r="AI455" s="188"/>
      <c r="AJ455" s="188"/>
    </row>
    <row r="456" spans="1:36" x14ac:dyDescent="0.25">
      <c r="A456" s="66"/>
      <c r="D456" s="112"/>
      <c r="F456" s="112"/>
      <c r="S456" s="65" t="str">
        <f t="shared" si="97"/>
        <v/>
      </c>
      <c r="T456" s="70" t="str">
        <f t="shared" ref="T456:T519" si="98">IF(AND($L$2&lt;&gt;"",C456&lt;&gt;""),$L$2,"")</f>
        <v/>
      </c>
      <c r="Y456" s="72"/>
      <c r="AA456" s="85"/>
      <c r="AB456" s="85"/>
      <c r="AC456" s="85"/>
      <c r="AI456" s="188"/>
      <c r="AJ456" s="188"/>
    </row>
    <row r="457" spans="1:36" x14ac:dyDescent="0.25">
      <c r="A457" s="66"/>
      <c r="D457" s="112"/>
      <c r="F457" s="112"/>
      <c r="S457" s="65" t="str">
        <f t="shared" si="97"/>
        <v/>
      </c>
      <c r="T457" s="70" t="str">
        <f t="shared" si="98"/>
        <v/>
      </c>
      <c r="Y457" s="72"/>
      <c r="AA457" s="85"/>
      <c r="AB457" s="85"/>
      <c r="AC457" s="85"/>
      <c r="AI457" s="188"/>
      <c r="AJ457" s="188"/>
    </row>
    <row r="458" spans="1:36" x14ac:dyDescent="0.25">
      <c r="A458" s="66"/>
      <c r="D458" s="112"/>
      <c r="F458" s="112"/>
      <c r="S458" s="65" t="str">
        <f t="shared" si="97"/>
        <v/>
      </c>
      <c r="T458" s="70" t="str">
        <f t="shared" si="98"/>
        <v/>
      </c>
      <c r="Y458" s="72"/>
      <c r="AA458" s="85"/>
      <c r="AB458" s="85"/>
      <c r="AC458" s="85"/>
      <c r="AI458" s="188"/>
      <c r="AJ458" s="188"/>
    </row>
    <row r="459" spans="1:36" x14ac:dyDescent="0.25">
      <c r="A459" s="66"/>
      <c r="D459" s="112"/>
      <c r="F459" s="112"/>
      <c r="S459" s="65" t="str">
        <f t="shared" si="97"/>
        <v/>
      </c>
      <c r="T459" s="70" t="str">
        <f t="shared" si="98"/>
        <v/>
      </c>
      <c r="Y459" s="72"/>
      <c r="AA459" s="85"/>
      <c r="AB459" s="85"/>
      <c r="AC459" s="85"/>
      <c r="AI459" s="188"/>
      <c r="AJ459" s="188"/>
    </row>
    <row r="460" spans="1:36" x14ac:dyDescent="0.25">
      <c r="A460" s="66"/>
      <c r="D460" s="112"/>
      <c r="F460" s="112"/>
      <c r="S460" s="65" t="str">
        <f t="shared" si="97"/>
        <v/>
      </c>
      <c r="T460" s="70" t="str">
        <f t="shared" si="98"/>
        <v/>
      </c>
      <c r="Y460" s="72"/>
      <c r="AA460" s="85"/>
      <c r="AB460" s="85"/>
      <c r="AC460" s="85"/>
      <c r="AI460" s="188"/>
      <c r="AJ460" s="188"/>
    </row>
    <row r="461" spans="1:36" x14ac:dyDescent="0.25">
      <c r="A461" s="66"/>
      <c r="D461" s="112"/>
      <c r="F461" s="112"/>
      <c r="S461" s="65" t="str">
        <f t="shared" si="97"/>
        <v/>
      </c>
      <c r="T461" s="70" t="str">
        <f t="shared" si="98"/>
        <v/>
      </c>
      <c r="Y461" s="72"/>
      <c r="AA461" s="85"/>
      <c r="AB461" s="85"/>
      <c r="AC461" s="85"/>
      <c r="AI461" s="188"/>
      <c r="AJ461" s="188"/>
    </row>
    <row r="462" spans="1:36" x14ac:dyDescent="0.25">
      <c r="A462" s="66"/>
      <c r="D462" s="112"/>
      <c r="F462" s="112"/>
      <c r="S462" s="65" t="str">
        <f t="shared" si="97"/>
        <v/>
      </c>
      <c r="T462" s="70" t="str">
        <f t="shared" si="98"/>
        <v/>
      </c>
      <c r="Y462" s="72"/>
      <c r="AA462" s="85"/>
      <c r="AB462" s="85"/>
      <c r="AC462" s="85"/>
      <c r="AI462" s="188"/>
      <c r="AJ462" s="188"/>
    </row>
    <row r="463" spans="1:36" x14ac:dyDescent="0.25">
      <c r="A463" s="66"/>
      <c r="D463" s="112"/>
      <c r="F463" s="112"/>
      <c r="S463" s="65" t="str">
        <f t="shared" si="97"/>
        <v/>
      </c>
      <c r="T463" s="70" t="str">
        <f t="shared" si="98"/>
        <v/>
      </c>
      <c r="Y463" s="72"/>
      <c r="AA463" s="85"/>
      <c r="AB463" s="85"/>
      <c r="AC463" s="85"/>
      <c r="AI463" s="188"/>
      <c r="AJ463" s="188"/>
    </row>
    <row r="464" spans="1:36" x14ac:dyDescent="0.25">
      <c r="A464" s="66"/>
      <c r="D464" s="112"/>
      <c r="F464" s="112"/>
      <c r="S464" s="65" t="str">
        <f t="shared" si="97"/>
        <v/>
      </c>
      <c r="T464" s="70" t="str">
        <f t="shared" si="98"/>
        <v/>
      </c>
      <c r="Y464" s="72"/>
      <c r="AA464" s="85"/>
      <c r="AB464" s="85"/>
      <c r="AC464" s="85"/>
      <c r="AI464" s="188"/>
      <c r="AJ464" s="188"/>
    </row>
    <row r="465" spans="1:36" x14ac:dyDescent="0.25">
      <c r="A465" s="66"/>
      <c r="D465" s="112"/>
      <c r="F465" s="112"/>
      <c r="S465" s="65" t="str">
        <f t="shared" si="97"/>
        <v/>
      </c>
      <c r="T465" s="70" t="str">
        <f t="shared" si="98"/>
        <v/>
      </c>
      <c r="Y465" s="72"/>
      <c r="AA465" s="85"/>
      <c r="AB465" s="85"/>
      <c r="AC465" s="85"/>
      <c r="AI465" s="188"/>
      <c r="AJ465" s="188"/>
    </row>
    <row r="466" spans="1:36" x14ac:dyDescent="0.25">
      <c r="A466" s="66"/>
      <c r="D466" s="112"/>
      <c r="F466" s="112"/>
      <c r="S466" s="65" t="str">
        <f t="shared" si="97"/>
        <v/>
      </c>
      <c r="T466" s="70" t="str">
        <f t="shared" si="98"/>
        <v/>
      </c>
      <c r="Y466" s="72"/>
      <c r="AA466" s="85"/>
      <c r="AB466" s="85"/>
      <c r="AC466" s="85"/>
      <c r="AI466" s="188"/>
      <c r="AJ466" s="188"/>
    </row>
    <row r="467" spans="1:36" x14ac:dyDescent="0.25">
      <c r="A467" s="66"/>
      <c r="D467" s="112"/>
      <c r="F467" s="112"/>
      <c r="S467" s="65" t="str">
        <f t="shared" si="97"/>
        <v/>
      </c>
      <c r="T467" s="70" t="str">
        <f t="shared" si="98"/>
        <v/>
      </c>
      <c r="Y467" s="72"/>
      <c r="AA467" s="85"/>
      <c r="AB467" s="85"/>
      <c r="AC467" s="85"/>
      <c r="AI467" s="188"/>
      <c r="AJ467" s="188"/>
    </row>
    <row r="468" spans="1:36" x14ac:dyDescent="0.25">
      <c r="A468" s="66"/>
      <c r="D468" s="112"/>
      <c r="F468" s="112"/>
      <c r="S468" s="65" t="str">
        <f t="shared" si="97"/>
        <v/>
      </c>
      <c r="T468" s="70" t="str">
        <f t="shared" si="98"/>
        <v/>
      </c>
      <c r="Y468" s="72"/>
      <c r="AA468" s="85"/>
      <c r="AB468" s="85"/>
      <c r="AC468" s="85"/>
      <c r="AI468" s="188"/>
      <c r="AJ468" s="188"/>
    </row>
    <row r="469" spans="1:36" x14ac:dyDescent="0.25">
      <c r="A469" s="66"/>
      <c r="D469" s="112"/>
      <c r="F469" s="112"/>
      <c r="S469" s="65" t="str">
        <f t="shared" si="97"/>
        <v/>
      </c>
      <c r="T469" s="70" t="str">
        <f t="shared" si="98"/>
        <v/>
      </c>
      <c r="Y469" s="72"/>
      <c r="AA469" s="85"/>
      <c r="AB469" s="85"/>
      <c r="AC469" s="85"/>
      <c r="AI469" s="188"/>
      <c r="AJ469" s="188"/>
    </row>
    <row r="470" spans="1:36" x14ac:dyDescent="0.25">
      <c r="A470" s="66"/>
      <c r="D470" s="112"/>
      <c r="F470" s="112"/>
      <c r="S470" s="65" t="str">
        <f t="shared" si="97"/>
        <v/>
      </c>
      <c r="T470" s="70" t="str">
        <f t="shared" si="98"/>
        <v/>
      </c>
      <c r="Y470" s="72"/>
      <c r="AA470" s="85"/>
      <c r="AB470" s="85"/>
      <c r="AC470" s="85"/>
      <c r="AI470" s="188"/>
      <c r="AJ470" s="188"/>
    </row>
    <row r="471" spans="1:36" x14ac:dyDescent="0.25">
      <c r="A471" s="66"/>
      <c r="D471" s="112"/>
      <c r="F471" s="112"/>
      <c r="S471" s="65" t="str">
        <f t="shared" si="97"/>
        <v/>
      </c>
      <c r="T471" s="70" t="str">
        <f t="shared" si="98"/>
        <v/>
      </c>
      <c r="Y471" s="72"/>
      <c r="AA471" s="85"/>
      <c r="AB471" s="85"/>
      <c r="AC471" s="85"/>
      <c r="AI471" s="188"/>
      <c r="AJ471" s="188"/>
    </row>
    <row r="472" spans="1:36" x14ac:dyDescent="0.25">
      <c r="A472" s="66"/>
      <c r="D472" s="112"/>
      <c r="F472" s="112"/>
      <c r="S472" s="65" t="str">
        <f t="shared" si="97"/>
        <v/>
      </c>
      <c r="T472" s="70" t="str">
        <f t="shared" si="98"/>
        <v/>
      </c>
      <c r="Y472" s="72"/>
      <c r="AA472" s="85"/>
      <c r="AB472" s="85"/>
      <c r="AC472" s="85"/>
      <c r="AI472" s="188"/>
      <c r="AJ472" s="188"/>
    </row>
    <row r="473" spans="1:36" x14ac:dyDescent="0.25">
      <c r="A473" s="66"/>
      <c r="D473" s="112"/>
      <c r="F473" s="112"/>
      <c r="S473" s="65" t="str">
        <f t="shared" si="97"/>
        <v/>
      </c>
      <c r="T473" s="70" t="str">
        <f t="shared" si="98"/>
        <v/>
      </c>
      <c r="Y473" s="72"/>
      <c r="AA473" s="85"/>
      <c r="AB473" s="85"/>
      <c r="AC473" s="85"/>
      <c r="AI473" s="188"/>
      <c r="AJ473" s="188"/>
    </row>
    <row r="474" spans="1:36" x14ac:dyDescent="0.25">
      <c r="A474" s="66"/>
      <c r="D474" s="112"/>
      <c r="F474" s="112"/>
      <c r="S474" s="65" t="str">
        <f t="shared" si="97"/>
        <v/>
      </c>
      <c r="T474" s="70" t="str">
        <f t="shared" si="98"/>
        <v/>
      </c>
      <c r="Y474" s="72"/>
      <c r="AA474" s="85"/>
      <c r="AB474" s="85"/>
      <c r="AC474" s="85"/>
      <c r="AI474" s="188"/>
      <c r="AJ474" s="188"/>
    </row>
    <row r="475" spans="1:36" x14ac:dyDescent="0.25">
      <c r="A475" s="66"/>
      <c r="D475" s="112"/>
      <c r="F475" s="112"/>
      <c r="S475" s="65" t="str">
        <f t="shared" si="97"/>
        <v/>
      </c>
      <c r="T475" s="70" t="str">
        <f t="shared" si="98"/>
        <v/>
      </c>
      <c r="Y475" s="72"/>
      <c r="AA475" s="85"/>
      <c r="AB475" s="85"/>
      <c r="AC475" s="85"/>
      <c r="AI475" s="188"/>
      <c r="AJ475" s="188"/>
    </row>
    <row r="476" spans="1:36" x14ac:dyDescent="0.25">
      <c r="A476" s="66"/>
      <c r="D476" s="112"/>
      <c r="F476" s="112"/>
      <c r="S476" s="65" t="str">
        <f t="shared" si="97"/>
        <v/>
      </c>
      <c r="T476" s="70" t="str">
        <f t="shared" si="98"/>
        <v/>
      </c>
      <c r="Y476" s="72"/>
      <c r="AA476" s="85"/>
      <c r="AB476" s="85"/>
      <c r="AC476" s="85"/>
      <c r="AI476" s="188"/>
      <c r="AJ476" s="188"/>
    </row>
    <row r="477" spans="1:36" x14ac:dyDescent="0.25">
      <c r="A477" s="66"/>
      <c r="D477" s="112"/>
      <c r="F477" s="112"/>
      <c r="S477" s="65" t="str">
        <f t="shared" si="97"/>
        <v/>
      </c>
      <c r="T477" s="70" t="str">
        <f t="shared" si="98"/>
        <v/>
      </c>
      <c r="Y477" s="72"/>
      <c r="AA477" s="85"/>
      <c r="AB477" s="85"/>
      <c r="AC477" s="85"/>
      <c r="AI477" s="188"/>
      <c r="AJ477" s="188"/>
    </row>
    <row r="478" spans="1:36" x14ac:dyDescent="0.25">
      <c r="A478" s="66"/>
      <c r="D478" s="112"/>
      <c r="F478" s="112"/>
      <c r="S478" s="65" t="str">
        <f t="shared" si="97"/>
        <v/>
      </c>
      <c r="T478" s="70" t="str">
        <f t="shared" si="98"/>
        <v/>
      </c>
      <c r="Y478" s="72"/>
      <c r="AA478" s="85"/>
      <c r="AB478" s="85"/>
      <c r="AC478" s="85"/>
      <c r="AI478" s="188"/>
      <c r="AJ478" s="188"/>
    </row>
    <row r="479" spans="1:36" x14ac:dyDescent="0.25">
      <c r="A479" s="66"/>
      <c r="D479" s="112"/>
      <c r="F479" s="112"/>
      <c r="S479" s="65" t="str">
        <f t="shared" si="97"/>
        <v/>
      </c>
      <c r="T479" s="70" t="str">
        <f t="shared" si="98"/>
        <v/>
      </c>
      <c r="Y479" s="72"/>
      <c r="AA479" s="85"/>
      <c r="AB479" s="85"/>
      <c r="AC479" s="85"/>
      <c r="AI479" s="188"/>
      <c r="AJ479" s="188"/>
    </row>
    <row r="480" spans="1:36" x14ac:dyDescent="0.25">
      <c r="A480" s="66"/>
      <c r="D480" s="112"/>
      <c r="F480" s="112"/>
      <c r="S480" s="65" t="str">
        <f t="shared" si="97"/>
        <v/>
      </c>
      <c r="T480" s="70" t="str">
        <f t="shared" si="98"/>
        <v/>
      </c>
      <c r="Y480" s="72"/>
      <c r="AA480" s="85"/>
      <c r="AB480" s="85"/>
      <c r="AC480" s="85"/>
      <c r="AI480" s="188"/>
      <c r="AJ480" s="188"/>
    </row>
    <row r="481" spans="1:36" x14ac:dyDescent="0.25">
      <c r="A481" s="66"/>
      <c r="D481" s="112"/>
      <c r="F481" s="112"/>
      <c r="S481" s="65" t="str">
        <f t="shared" si="97"/>
        <v/>
      </c>
      <c r="T481" s="70" t="str">
        <f t="shared" si="98"/>
        <v/>
      </c>
      <c r="Y481" s="72"/>
      <c r="AA481" s="85"/>
      <c r="AB481" s="85"/>
      <c r="AC481" s="85"/>
      <c r="AI481" s="188"/>
      <c r="AJ481" s="188"/>
    </row>
    <row r="482" spans="1:36" x14ac:dyDescent="0.25">
      <c r="A482" s="66"/>
      <c r="D482" s="112"/>
      <c r="F482" s="112"/>
      <c r="S482" s="65" t="str">
        <f t="shared" si="97"/>
        <v/>
      </c>
      <c r="T482" s="70" t="str">
        <f t="shared" si="98"/>
        <v/>
      </c>
      <c r="Y482" s="72"/>
      <c r="AA482" s="85"/>
      <c r="AB482" s="85"/>
      <c r="AC482" s="85"/>
      <c r="AI482" s="188"/>
      <c r="AJ482" s="188"/>
    </row>
    <row r="483" spans="1:36" x14ac:dyDescent="0.25">
      <c r="A483" s="66"/>
      <c r="D483" s="112"/>
      <c r="F483" s="112"/>
      <c r="S483" s="65" t="str">
        <f t="shared" si="97"/>
        <v/>
      </c>
      <c r="T483" s="70" t="str">
        <f t="shared" si="98"/>
        <v/>
      </c>
      <c r="Y483" s="72"/>
      <c r="AA483" s="85"/>
      <c r="AB483" s="85"/>
      <c r="AC483" s="85"/>
      <c r="AI483" s="188"/>
      <c r="AJ483" s="188"/>
    </row>
    <row r="484" spans="1:36" x14ac:dyDescent="0.25">
      <c r="A484" s="66"/>
      <c r="D484" s="112"/>
      <c r="F484" s="112"/>
      <c r="S484" s="65" t="str">
        <f t="shared" si="97"/>
        <v/>
      </c>
      <c r="T484" s="70" t="str">
        <f t="shared" si="98"/>
        <v/>
      </c>
      <c r="Y484" s="72"/>
      <c r="AA484" s="85"/>
      <c r="AB484" s="85"/>
      <c r="AC484" s="85"/>
      <c r="AI484" s="188"/>
      <c r="AJ484" s="188"/>
    </row>
    <row r="485" spans="1:36" x14ac:dyDescent="0.25">
      <c r="A485" s="66"/>
      <c r="D485" s="112"/>
      <c r="F485" s="112"/>
      <c r="S485" s="65" t="str">
        <f t="shared" si="97"/>
        <v/>
      </c>
      <c r="T485" s="70" t="str">
        <f t="shared" si="98"/>
        <v/>
      </c>
      <c r="Y485" s="72"/>
      <c r="AA485" s="85"/>
      <c r="AB485" s="85"/>
      <c r="AC485" s="85"/>
      <c r="AI485" s="188"/>
      <c r="AJ485" s="188"/>
    </row>
    <row r="486" spans="1:36" x14ac:dyDescent="0.25">
      <c r="A486" s="66"/>
      <c r="D486" s="112"/>
      <c r="F486" s="112"/>
      <c r="S486" s="65" t="str">
        <f t="shared" si="97"/>
        <v/>
      </c>
      <c r="T486" s="70" t="str">
        <f t="shared" si="98"/>
        <v/>
      </c>
      <c r="Y486" s="72"/>
      <c r="AA486" s="85"/>
      <c r="AB486" s="85"/>
      <c r="AC486" s="85"/>
      <c r="AI486" s="188"/>
      <c r="AJ486" s="188"/>
    </row>
    <row r="487" spans="1:36" x14ac:dyDescent="0.25">
      <c r="A487" s="66"/>
      <c r="D487" s="112"/>
      <c r="F487" s="112"/>
      <c r="S487" s="65" t="str">
        <f t="shared" si="97"/>
        <v/>
      </c>
      <c r="T487" s="70" t="str">
        <f t="shared" si="98"/>
        <v/>
      </c>
      <c r="Y487" s="72"/>
      <c r="AA487" s="85"/>
      <c r="AB487" s="85"/>
      <c r="AC487" s="85"/>
      <c r="AI487" s="188"/>
      <c r="AJ487" s="188"/>
    </row>
    <row r="488" spans="1:36" x14ac:dyDescent="0.25">
      <c r="A488" s="66"/>
      <c r="D488" s="112"/>
      <c r="F488" s="112"/>
      <c r="S488" s="65" t="str">
        <f t="shared" si="97"/>
        <v/>
      </c>
      <c r="T488" s="70" t="str">
        <f t="shared" si="98"/>
        <v/>
      </c>
      <c r="Y488" s="72"/>
      <c r="AA488" s="85"/>
      <c r="AB488" s="85"/>
      <c r="AC488" s="85"/>
      <c r="AI488" s="188"/>
      <c r="AJ488" s="188"/>
    </row>
    <row r="489" spans="1:36" x14ac:dyDescent="0.25">
      <c r="A489" s="66"/>
      <c r="D489" s="112"/>
      <c r="F489" s="112"/>
      <c r="S489" s="65" t="str">
        <f t="shared" si="97"/>
        <v/>
      </c>
      <c r="T489" s="70" t="str">
        <f t="shared" si="98"/>
        <v/>
      </c>
      <c r="Y489" s="72"/>
      <c r="AA489" s="85"/>
      <c r="AB489" s="85"/>
      <c r="AC489" s="85"/>
      <c r="AI489" s="188"/>
      <c r="AJ489" s="188"/>
    </row>
    <row r="490" spans="1:36" x14ac:dyDescent="0.25">
      <c r="A490" s="66"/>
      <c r="D490" s="112"/>
      <c r="F490" s="112"/>
      <c r="S490" s="65" t="str">
        <f t="shared" si="97"/>
        <v/>
      </c>
      <c r="T490" s="70" t="str">
        <f t="shared" si="98"/>
        <v/>
      </c>
      <c r="Y490" s="72"/>
      <c r="AA490" s="85"/>
      <c r="AB490" s="85"/>
      <c r="AC490" s="85"/>
      <c r="AI490" s="188"/>
      <c r="AJ490" s="188"/>
    </row>
    <row r="491" spans="1:36" x14ac:dyDescent="0.25">
      <c r="A491" s="66"/>
      <c r="D491" s="112"/>
      <c r="F491" s="112"/>
      <c r="S491" s="65" t="str">
        <f t="shared" si="97"/>
        <v/>
      </c>
      <c r="T491" s="70" t="str">
        <f t="shared" si="98"/>
        <v/>
      </c>
      <c r="Y491" s="72"/>
      <c r="AA491" s="85"/>
      <c r="AB491" s="85"/>
      <c r="AC491" s="85"/>
      <c r="AI491" s="188"/>
      <c r="AJ491" s="188"/>
    </row>
    <row r="492" spans="1:36" x14ac:dyDescent="0.25">
      <c r="A492" s="66"/>
      <c r="D492" s="112"/>
      <c r="F492" s="112"/>
      <c r="S492" s="65" t="str">
        <f t="shared" si="97"/>
        <v/>
      </c>
      <c r="T492" s="70" t="str">
        <f t="shared" si="98"/>
        <v/>
      </c>
      <c r="Y492" s="72"/>
      <c r="AA492" s="85"/>
      <c r="AB492" s="85"/>
      <c r="AC492" s="85"/>
      <c r="AI492" s="188"/>
      <c r="AJ492" s="188"/>
    </row>
    <row r="493" spans="1:36" x14ac:dyDescent="0.25">
      <c r="A493" s="66"/>
      <c r="D493" s="112"/>
      <c r="F493" s="112"/>
      <c r="S493" s="65" t="str">
        <f t="shared" si="97"/>
        <v/>
      </c>
      <c r="T493" s="70" t="str">
        <f t="shared" si="98"/>
        <v/>
      </c>
      <c r="Y493" s="72"/>
      <c r="AA493" s="85"/>
      <c r="AB493" s="85"/>
      <c r="AC493" s="85"/>
      <c r="AI493" s="188"/>
      <c r="AJ493" s="188"/>
    </row>
    <row r="494" spans="1:36" x14ac:dyDescent="0.25">
      <c r="A494" s="66"/>
      <c r="D494" s="112"/>
      <c r="F494" s="112"/>
      <c r="S494" s="65" t="str">
        <f t="shared" si="97"/>
        <v/>
      </c>
      <c r="T494" s="70" t="str">
        <f t="shared" si="98"/>
        <v/>
      </c>
      <c r="Y494" s="72"/>
      <c r="AA494" s="85"/>
      <c r="AB494" s="85"/>
      <c r="AC494" s="85"/>
      <c r="AI494" s="188"/>
      <c r="AJ494" s="188"/>
    </row>
    <row r="495" spans="1:36" x14ac:dyDescent="0.25">
      <c r="A495" s="66"/>
      <c r="D495" s="112"/>
      <c r="F495" s="112"/>
      <c r="S495" s="65" t="str">
        <f t="shared" si="97"/>
        <v/>
      </c>
      <c r="T495" s="70" t="str">
        <f t="shared" si="98"/>
        <v/>
      </c>
      <c r="Y495" s="72"/>
      <c r="AA495" s="85"/>
      <c r="AB495" s="85"/>
      <c r="AC495" s="85"/>
      <c r="AI495" s="188"/>
      <c r="AJ495" s="188"/>
    </row>
    <row r="496" spans="1:36" x14ac:dyDescent="0.25">
      <c r="A496" s="66"/>
      <c r="D496" s="112"/>
      <c r="F496" s="112"/>
      <c r="S496" s="65" t="str">
        <f t="shared" si="97"/>
        <v/>
      </c>
      <c r="T496" s="70" t="str">
        <f t="shared" si="98"/>
        <v/>
      </c>
      <c r="Y496" s="72"/>
      <c r="AA496" s="85"/>
      <c r="AB496" s="85"/>
      <c r="AC496" s="85"/>
      <c r="AI496" s="188"/>
      <c r="AJ496" s="188"/>
    </row>
    <row r="497" spans="1:36" x14ac:dyDescent="0.25">
      <c r="A497" s="66"/>
      <c r="D497" s="112"/>
      <c r="F497" s="112"/>
      <c r="S497" s="65" t="str">
        <f t="shared" si="97"/>
        <v/>
      </c>
      <c r="T497" s="70" t="str">
        <f t="shared" si="98"/>
        <v/>
      </c>
      <c r="Y497" s="72"/>
      <c r="AA497" s="85"/>
      <c r="AB497" s="85"/>
      <c r="AC497" s="85"/>
      <c r="AI497" s="188"/>
      <c r="AJ497" s="188"/>
    </row>
    <row r="498" spans="1:36" x14ac:dyDescent="0.25">
      <c r="A498" s="66"/>
      <c r="D498" s="112"/>
      <c r="F498" s="112"/>
      <c r="S498" s="65" t="str">
        <f t="shared" si="97"/>
        <v/>
      </c>
      <c r="T498" s="70" t="str">
        <f t="shared" si="98"/>
        <v/>
      </c>
      <c r="Y498" s="72"/>
      <c r="AA498" s="85"/>
      <c r="AB498" s="85"/>
      <c r="AC498" s="85"/>
      <c r="AI498" s="188"/>
      <c r="AJ498" s="188"/>
    </row>
    <row r="499" spans="1:36" x14ac:dyDescent="0.25">
      <c r="A499" s="66"/>
      <c r="D499" s="112"/>
      <c r="F499" s="112"/>
      <c r="S499" s="65" t="str">
        <f t="shared" si="97"/>
        <v/>
      </c>
      <c r="T499" s="70" t="str">
        <f t="shared" si="98"/>
        <v/>
      </c>
      <c r="Y499" s="72"/>
      <c r="AA499" s="85"/>
      <c r="AB499" s="85"/>
      <c r="AC499" s="85"/>
      <c r="AI499" s="188"/>
      <c r="AJ499" s="188"/>
    </row>
    <row r="500" spans="1:36" x14ac:dyDescent="0.25">
      <c r="A500" s="66"/>
      <c r="D500" s="112"/>
      <c r="F500" s="112"/>
      <c r="S500" s="65" t="str">
        <f t="shared" si="97"/>
        <v/>
      </c>
      <c r="T500" s="70" t="str">
        <f t="shared" si="98"/>
        <v/>
      </c>
      <c r="Y500" s="72"/>
      <c r="AA500" s="85"/>
      <c r="AB500" s="85"/>
      <c r="AC500" s="85"/>
      <c r="AI500" s="188"/>
      <c r="AJ500" s="188"/>
    </row>
    <row r="501" spans="1:36" x14ac:dyDescent="0.25">
      <c r="A501" s="66"/>
      <c r="D501" s="112"/>
      <c r="F501" s="112"/>
      <c r="S501" s="65" t="str">
        <f t="shared" si="97"/>
        <v/>
      </c>
      <c r="T501" s="70" t="str">
        <f t="shared" si="98"/>
        <v/>
      </c>
      <c r="Y501" s="72"/>
      <c r="AA501" s="85"/>
      <c r="AB501" s="85"/>
      <c r="AC501" s="85"/>
      <c r="AI501" s="188"/>
      <c r="AJ501" s="188"/>
    </row>
    <row r="502" spans="1:36" x14ac:dyDescent="0.25">
      <c r="A502" s="66"/>
      <c r="D502" s="112"/>
      <c r="F502" s="112"/>
      <c r="S502" s="65" t="str">
        <f t="shared" si="97"/>
        <v/>
      </c>
      <c r="T502" s="70" t="str">
        <f t="shared" si="98"/>
        <v/>
      </c>
      <c r="Y502" s="72"/>
      <c r="AA502" s="85"/>
      <c r="AB502" s="85"/>
      <c r="AC502" s="85"/>
      <c r="AI502" s="188"/>
      <c r="AJ502" s="188"/>
    </row>
    <row r="503" spans="1:36" x14ac:dyDescent="0.25">
      <c r="A503" s="66"/>
      <c r="D503" s="112"/>
      <c r="F503" s="112"/>
      <c r="S503" s="65" t="str">
        <f t="shared" si="97"/>
        <v/>
      </c>
      <c r="T503" s="70" t="str">
        <f t="shared" si="98"/>
        <v/>
      </c>
      <c r="Y503" s="72"/>
      <c r="AA503" s="85"/>
      <c r="AB503" s="85"/>
      <c r="AC503" s="85"/>
      <c r="AI503" s="188"/>
      <c r="AJ503" s="188"/>
    </row>
    <row r="504" spans="1:36" x14ac:dyDescent="0.25">
      <c r="A504" s="66"/>
      <c r="D504" s="112"/>
      <c r="F504" s="112"/>
      <c r="S504" s="65" t="str">
        <f t="shared" si="97"/>
        <v/>
      </c>
      <c r="T504" s="70" t="str">
        <f t="shared" si="98"/>
        <v/>
      </c>
      <c r="Y504" s="72"/>
      <c r="AA504" s="85"/>
      <c r="AB504" s="85"/>
      <c r="AC504" s="85"/>
      <c r="AI504" s="188"/>
      <c r="AJ504" s="188"/>
    </row>
    <row r="505" spans="1:36" x14ac:dyDescent="0.25">
      <c r="A505" s="66"/>
      <c r="D505" s="112"/>
      <c r="F505" s="112"/>
      <c r="S505" s="65" t="str">
        <f t="shared" si="97"/>
        <v/>
      </c>
      <c r="T505" s="70" t="str">
        <f t="shared" si="98"/>
        <v/>
      </c>
      <c r="Y505" s="72"/>
      <c r="AA505" s="85"/>
      <c r="AB505" s="85"/>
      <c r="AC505" s="85"/>
      <c r="AI505" s="188"/>
      <c r="AJ505" s="188"/>
    </row>
    <row r="506" spans="1:36" x14ac:dyDescent="0.25">
      <c r="A506" s="66"/>
      <c r="D506" s="112"/>
      <c r="F506" s="112"/>
      <c r="S506" s="65" t="str">
        <f t="shared" si="97"/>
        <v/>
      </c>
      <c r="T506" s="70" t="str">
        <f t="shared" si="98"/>
        <v/>
      </c>
      <c r="Y506" s="72"/>
      <c r="AA506" s="85"/>
      <c r="AB506" s="85"/>
      <c r="AC506" s="85"/>
      <c r="AI506" s="188"/>
      <c r="AJ506" s="188"/>
    </row>
    <row r="507" spans="1:36" x14ac:dyDescent="0.25">
      <c r="A507" s="66"/>
      <c r="D507" s="112"/>
      <c r="F507" s="112"/>
      <c r="S507" s="65" t="str">
        <f t="shared" si="97"/>
        <v/>
      </c>
      <c r="T507" s="70" t="str">
        <f t="shared" si="98"/>
        <v/>
      </c>
      <c r="Y507" s="72"/>
      <c r="AA507" s="85"/>
      <c r="AB507" s="85"/>
      <c r="AC507" s="85"/>
      <c r="AI507" s="188"/>
      <c r="AJ507" s="188"/>
    </row>
    <row r="508" spans="1:36" x14ac:dyDescent="0.25">
      <c r="A508" s="66"/>
      <c r="D508" s="112"/>
      <c r="F508" s="112"/>
      <c r="S508" s="65" t="str">
        <f t="shared" si="97"/>
        <v/>
      </c>
      <c r="T508" s="70" t="str">
        <f t="shared" si="98"/>
        <v/>
      </c>
      <c r="Y508" s="72"/>
      <c r="AA508" s="85"/>
      <c r="AB508" s="85"/>
      <c r="AC508" s="85"/>
      <c r="AI508" s="188"/>
      <c r="AJ508" s="188"/>
    </row>
    <row r="509" spans="1:36" x14ac:dyDescent="0.25">
      <c r="A509" s="66"/>
      <c r="D509" s="112"/>
      <c r="F509" s="112"/>
      <c r="S509" s="65" t="str">
        <f t="shared" si="97"/>
        <v/>
      </c>
      <c r="T509" s="70" t="str">
        <f t="shared" si="98"/>
        <v/>
      </c>
      <c r="Y509" s="72"/>
      <c r="AA509" s="85"/>
      <c r="AB509" s="85"/>
      <c r="AC509" s="85"/>
      <c r="AI509" s="188"/>
      <c r="AJ509" s="188"/>
    </row>
    <row r="510" spans="1:36" x14ac:dyDescent="0.25">
      <c r="A510" s="66"/>
      <c r="D510" s="112"/>
      <c r="F510" s="112"/>
      <c r="S510" s="65" t="str">
        <f t="shared" si="97"/>
        <v/>
      </c>
      <c r="T510" s="70" t="str">
        <f t="shared" si="98"/>
        <v/>
      </c>
      <c r="Y510" s="72"/>
      <c r="AA510" s="85"/>
      <c r="AB510" s="85"/>
      <c r="AC510" s="85"/>
      <c r="AI510" s="188"/>
      <c r="AJ510" s="188"/>
    </row>
    <row r="511" spans="1:36" x14ac:dyDescent="0.25">
      <c r="A511" s="66"/>
      <c r="D511" s="112"/>
      <c r="F511" s="112"/>
      <c r="S511" s="65" t="str">
        <f t="shared" si="97"/>
        <v/>
      </c>
      <c r="T511" s="70" t="str">
        <f t="shared" si="98"/>
        <v/>
      </c>
      <c r="Y511" s="72"/>
      <c r="AA511" s="85"/>
      <c r="AB511" s="85"/>
      <c r="AC511" s="85"/>
      <c r="AI511" s="188"/>
      <c r="AJ511" s="188"/>
    </row>
    <row r="512" spans="1:36" x14ac:dyDescent="0.25">
      <c r="A512" s="66"/>
      <c r="D512" s="112"/>
      <c r="F512" s="112"/>
      <c r="S512" s="65" t="str">
        <f t="shared" si="97"/>
        <v/>
      </c>
      <c r="T512" s="70" t="str">
        <f t="shared" si="98"/>
        <v/>
      </c>
      <c r="Y512" s="72"/>
      <c r="AA512" s="85"/>
      <c r="AB512" s="85"/>
      <c r="AC512" s="85"/>
      <c r="AI512" s="188"/>
      <c r="AJ512" s="188"/>
    </row>
    <row r="513" spans="1:36" x14ac:dyDescent="0.25">
      <c r="A513" s="66"/>
      <c r="D513" s="112"/>
      <c r="F513" s="112"/>
      <c r="S513" s="65" t="str">
        <f t="shared" si="97"/>
        <v/>
      </c>
      <c r="T513" s="70" t="str">
        <f t="shared" si="98"/>
        <v/>
      </c>
      <c r="Y513" s="72"/>
      <c r="AA513" s="85"/>
      <c r="AB513" s="85"/>
      <c r="AC513" s="85"/>
      <c r="AI513" s="188"/>
      <c r="AJ513" s="188"/>
    </row>
    <row r="514" spans="1:36" x14ac:dyDescent="0.25">
      <c r="A514" s="66"/>
      <c r="D514" s="112"/>
      <c r="F514" s="112"/>
      <c r="S514" s="65" t="str">
        <f t="shared" si="97"/>
        <v/>
      </c>
      <c r="T514" s="70" t="str">
        <f t="shared" si="98"/>
        <v/>
      </c>
      <c r="Y514" s="72"/>
      <c r="AA514" s="85"/>
      <c r="AB514" s="85"/>
      <c r="AC514" s="85"/>
      <c r="AI514" s="188"/>
      <c r="AJ514" s="188"/>
    </row>
    <row r="515" spans="1:36" x14ac:dyDescent="0.25">
      <c r="A515" s="66"/>
      <c r="D515" s="112"/>
      <c r="F515" s="112"/>
      <c r="S515" s="65" t="str">
        <f t="shared" si="97"/>
        <v/>
      </c>
      <c r="T515" s="70" t="str">
        <f t="shared" si="98"/>
        <v/>
      </c>
      <c r="Y515" s="72"/>
      <c r="AA515" s="85"/>
      <c r="AB515" s="85"/>
      <c r="AC515" s="85"/>
      <c r="AI515" s="188"/>
      <c r="AJ515" s="188"/>
    </row>
    <row r="516" spans="1:36" x14ac:dyDescent="0.25">
      <c r="A516" s="66"/>
      <c r="D516" s="112"/>
      <c r="F516" s="112"/>
      <c r="S516" s="65" t="str">
        <f t="shared" si="97"/>
        <v/>
      </c>
      <c r="T516" s="70" t="str">
        <f t="shared" si="98"/>
        <v/>
      </c>
      <c r="Y516" s="72"/>
      <c r="AA516" s="85"/>
      <c r="AB516" s="85"/>
      <c r="AC516" s="85"/>
      <c r="AI516" s="188"/>
      <c r="AJ516" s="188"/>
    </row>
    <row r="517" spans="1:36" x14ac:dyDescent="0.25">
      <c r="A517" s="66"/>
      <c r="D517" s="112"/>
      <c r="F517" s="112"/>
      <c r="S517" s="65" t="str">
        <f t="shared" si="97"/>
        <v/>
      </c>
      <c r="T517" s="70" t="str">
        <f t="shared" si="98"/>
        <v/>
      </c>
      <c r="Y517" s="72"/>
      <c r="AA517" s="85"/>
      <c r="AB517" s="85"/>
      <c r="AC517" s="85"/>
      <c r="AI517" s="188"/>
      <c r="AJ517" s="188"/>
    </row>
    <row r="518" spans="1:36" x14ac:dyDescent="0.25">
      <c r="A518" s="66"/>
      <c r="D518" s="112"/>
      <c r="F518" s="112"/>
      <c r="S518" s="65" t="str">
        <f t="shared" si="97"/>
        <v/>
      </c>
      <c r="T518" s="70" t="str">
        <f t="shared" si="98"/>
        <v/>
      </c>
      <c r="Y518" s="72"/>
      <c r="AA518" s="85"/>
      <c r="AB518" s="85"/>
      <c r="AC518" s="85"/>
      <c r="AI518" s="188"/>
      <c r="AJ518" s="188"/>
    </row>
    <row r="519" spans="1:36" x14ac:dyDescent="0.25">
      <c r="A519" s="66"/>
      <c r="D519" s="112"/>
      <c r="F519" s="112"/>
      <c r="S519" s="65" t="str">
        <f t="shared" ref="S519:S582" si="99">IF(AND($L$1&lt;&gt;"",C519&lt;&gt;""),$L$1,"")</f>
        <v/>
      </c>
      <c r="T519" s="70" t="str">
        <f t="shared" si="98"/>
        <v/>
      </c>
      <c r="Y519" s="72"/>
      <c r="AA519" s="85"/>
      <c r="AB519" s="85"/>
      <c r="AC519" s="85"/>
      <c r="AI519" s="188"/>
      <c r="AJ519" s="188"/>
    </row>
    <row r="520" spans="1:36" x14ac:dyDescent="0.25">
      <c r="A520" s="66"/>
      <c r="D520" s="112"/>
      <c r="F520" s="112"/>
      <c r="S520" s="65" t="str">
        <f t="shared" si="99"/>
        <v/>
      </c>
      <c r="T520" s="70" t="str">
        <f t="shared" ref="T520:T583" si="100">IF(AND($L$2&lt;&gt;"",C520&lt;&gt;""),$L$2,"")</f>
        <v/>
      </c>
      <c r="Y520" s="72"/>
      <c r="AA520" s="85"/>
      <c r="AB520" s="85"/>
      <c r="AC520" s="85"/>
      <c r="AI520" s="188"/>
      <c r="AJ520" s="188"/>
    </row>
    <row r="521" spans="1:36" x14ac:dyDescent="0.25">
      <c r="A521" s="66"/>
      <c r="D521" s="112"/>
      <c r="F521" s="112"/>
      <c r="S521" s="65" t="str">
        <f t="shared" si="99"/>
        <v/>
      </c>
      <c r="T521" s="70" t="str">
        <f t="shared" si="100"/>
        <v/>
      </c>
      <c r="Y521" s="72"/>
      <c r="AA521" s="85"/>
      <c r="AB521" s="85"/>
      <c r="AC521" s="85"/>
      <c r="AI521" s="188"/>
      <c r="AJ521" s="188"/>
    </row>
    <row r="522" spans="1:36" x14ac:dyDescent="0.25">
      <c r="A522" s="66"/>
      <c r="D522" s="112"/>
      <c r="F522" s="112"/>
      <c r="S522" s="65" t="str">
        <f t="shared" si="99"/>
        <v/>
      </c>
      <c r="T522" s="70" t="str">
        <f t="shared" si="100"/>
        <v/>
      </c>
      <c r="Y522" s="72"/>
      <c r="AA522" s="85"/>
      <c r="AB522" s="85"/>
      <c r="AC522" s="85"/>
      <c r="AI522" s="188"/>
      <c r="AJ522" s="188"/>
    </row>
    <row r="523" spans="1:36" x14ac:dyDescent="0.25">
      <c r="A523" s="66"/>
      <c r="D523" s="112"/>
      <c r="F523" s="112"/>
      <c r="S523" s="65" t="str">
        <f t="shared" si="99"/>
        <v/>
      </c>
      <c r="T523" s="70" t="str">
        <f t="shared" si="100"/>
        <v/>
      </c>
      <c r="Y523" s="72"/>
      <c r="AA523" s="85"/>
      <c r="AB523" s="85"/>
      <c r="AC523" s="85"/>
      <c r="AI523" s="188"/>
      <c r="AJ523" s="188"/>
    </row>
    <row r="524" spans="1:36" x14ac:dyDescent="0.25">
      <c r="A524" s="66"/>
      <c r="D524" s="112"/>
      <c r="F524" s="112"/>
      <c r="S524" s="65" t="str">
        <f t="shared" si="99"/>
        <v/>
      </c>
      <c r="T524" s="70" t="str">
        <f t="shared" si="100"/>
        <v/>
      </c>
      <c r="Y524" s="72"/>
      <c r="AA524" s="85"/>
      <c r="AB524" s="85"/>
      <c r="AC524" s="85"/>
      <c r="AI524" s="188"/>
      <c r="AJ524" s="188"/>
    </row>
    <row r="525" spans="1:36" x14ac:dyDescent="0.25">
      <c r="A525" s="66"/>
      <c r="D525" s="112"/>
      <c r="F525" s="112"/>
      <c r="S525" s="65" t="str">
        <f t="shared" si="99"/>
        <v/>
      </c>
      <c r="T525" s="70" t="str">
        <f t="shared" si="100"/>
        <v/>
      </c>
      <c r="Y525" s="72"/>
      <c r="AA525" s="85"/>
      <c r="AB525" s="85"/>
      <c r="AC525" s="85"/>
      <c r="AI525" s="188"/>
      <c r="AJ525" s="188"/>
    </row>
    <row r="526" spans="1:36" x14ac:dyDescent="0.25">
      <c r="A526" s="66"/>
      <c r="D526" s="112"/>
      <c r="F526" s="112"/>
      <c r="S526" s="65" t="str">
        <f t="shared" si="99"/>
        <v/>
      </c>
      <c r="T526" s="70" t="str">
        <f t="shared" si="100"/>
        <v/>
      </c>
      <c r="Y526" s="72"/>
      <c r="AA526" s="85"/>
      <c r="AB526" s="85"/>
      <c r="AC526" s="85"/>
      <c r="AI526" s="188"/>
      <c r="AJ526" s="188"/>
    </row>
    <row r="527" spans="1:36" x14ac:dyDescent="0.25">
      <c r="A527" s="66"/>
      <c r="D527" s="112"/>
      <c r="F527" s="112"/>
      <c r="S527" s="65" t="str">
        <f t="shared" si="99"/>
        <v/>
      </c>
      <c r="T527" s="70" t="str">
        <f t="shared" si="100"/>
        <v/>
      </c>
      <c r="Y527" s="72"/>
      <c r="AA527" s="85"/>
      <c r="AB527" s="85"/>
      <c r="AC527" s="85"/>
      <c r="AI527" s="188"/>
      <c r="AJ527" s="188"/>
    </row>
    <row r="528" spans="1:36" x14ac:dyDescent="0.25">
      <c r="A528" s="66"/>
      <c r="D528" s="112"/>
      <c r="F528" s="112"/>
      <c r="S528" s="65" t="str">
        <f t="shared" si="99"/>
        <v/>
      </c>
      <c r="T528" s="70" t="str">
        <f t="shared" si="100"/>
        <v/>
      </c>
      <c r="Y528" s="72"/>
      <c r="AA528" s="85"/>
      <c r="AB528" s="85"/>
      <c r="AC528" s="85"/>
      <c r="AI528" s="188"/>
      <c r="AJ528" s="188"/>
    </row>
    <row r="529" spans="1:36" x14ac:dyDescent="0.25">
      <c r="A529" s="66"/>
      <c r="D529" s="112"/>
      <c r="F529" s="112"/>
      <c r="S529" s="65" t="str">
        <f t="shared" si="99"/>
        <v/>
      </c>
      <c r="T529" s="70" t="str">
        <f t="shared" si="100"/>
        <v/>
      </c>
      <c r="Y529" s="72"/>
      <c r="AA529" s="85"/>
      <c r="AB529" s="85"/>
      <c r="AC529" s="85"/>
      <c r="AI529" s="188"/>
      <c r="AJ529" s="188"/>
    </row>
    <row r="530" spans="1:36" x14ac:dyDescent="0.25">
      <c r="A530" s="66"/>
      <c r="D530" s="112"/>
      <c r="F530" s="112"/>
      <c r="S530" s="65" t="str">
        <f t="shared" si="99"/>
        <v/>
      </c>
      <c r="T530" s="70" t="str">
        <f t="shared" si="100"/>
        <v/>
      </c>
      <c r="Y530" s="72"/>
      <c r="AA530" s="85"/>
      <c r="AB530" s="85"/>
      <c r="AC530" s="85"/>
      <c r="AI530" s="188"/>
      <c r="AJ530" s="188"/>
    </row>
    <row r="531" spans="1:36" x14ac:dyDescent="0.25">
      <c r="A531" s="66"/>
      <c r="D531" s="112"/>
      <c r="F531" s="112"/>
      <c r="S531" s="65" t="str">
        <f t="shared" si="99"/>
        <v/>
      </c>
      <c r="T531" s="70" t="str">
        <f t="shared" si="100"/>
        <v/>
      </c>
      <c r="Y531" s="72"/>
      <c r="AA531" s="85"/>
      <c r="AB531" s="85"/>
      <c r="AC531" s="85"/>
      <c r="AI531" s="188"/>
      <c r="AJ531" s="188"/>
    </row>
    <row r="532" spans="1:36" x14ac:dyDescent="0.25">
      <c r="A532" s="66"/>
      <c r="D532" s="112"/>
      <c r="F532" s="112"/>
      <c r="S532" s="65" t="str">
        <f t="shared" si="99"/>
        <v/>
      </c>
      <c r="T532" s="70" t="str">
        <f t="shared" si="100"/>
        <v/>
      </c>
      <c r="Y532" s="72"/>
      <c r="AA532" s="85"/>
      <c r="AB532" s="85"/>
      <c r="AC532" s="85"/>
      <c r="AI532" s="188"/>
      <c r="AJ532" s="188"/>
    </row>
    <row r="533" spans="1:36" x14ac:dyDescent="0.25">
      <c r="A533" s="66"/>
      <c r="D533" s="112"/>
      <c r="F533" s="112"/>
      <c r="S533" s="65" t="str">
        <f t="shared" si="99"/>
        <v/>
      </c>
      <c r="T533" s="70" t="str">
        <f t="shared" si="100"/>
        <v/>
      </c>
      <c r="Y533" s="72"/>
      <c r="AA533" s="85"/>
      <c r="AB533" s="85"/>
      <c r="AC533" s="85"/>
      <c r="AI533" s="188"/>
      <c r="AJ533" s="188"/>
    </row>
    <row r="534" spans="1:36" x14ac:dyDescent="0.25">
      <c r="A534" s="66"/>
      <c r="D534" s="112"/>
      <c r="F534" s="112"/>
      <c r="S534" s="65" t="str">
        <f t="shared" si="99"/>
        <v/>
      </c>
      <c r="T534" s="70" t="str">
        <f t="shared" si="100"/>
        <v/>
      </c>
      <c r="Y534" s="72"/>
      <c r="AA534" s="85"/>
      <c r="AB534" s="85"/>
      <c r="AC534" s="85"/>
      <c r="AI534" s="188"/>
      <c r="AJ534" s="188"/>
    </row>
    <row r="535" spans="1:36" x14ac:dyDescent="0.25">
      <c r="A535" s="66"/>
      <c r="D535" s="112"/>
      <c r="F535" s="112"/>
      <c r="S535" s="65" t="str">
        <f t="shared" si="99"/>
        <v/>
      </c>
      <c r="T535" s="70" t="str">
        <f t="shared" si="100"/>
        <v/>
      </c>
      <c r="Y535" s="72"/>
      <c r="AA535" s="85"/>
      <c r="AB535" s="85"/>
      <c r="AC535" s="85"/>
      <c r="AI535" s="188"/>
      <c r="AJ535" s="188"/>
    </row>
    <row r="536" spans="1:36" x14ac:dyDescent="0.25">
      <c r="A536" s="66"/>
      <c r="D536" s="112"/>
      <c r="F536" s="112"/>
      <c r="S536" s="65" t="str">
        <f t="shared" si="99"/>
        <v/>
      </c>
      <c r="T536" s="70" t="str">
        <f t="shared" si="100"/>
        <v/>
      </c>
      <c r="Y536" s="72"/>
      <c r="AA536" s="85"/>
      <c r="AB536" s="85"/>
      <c r="AC536" s="85"/>
      <c r="AI536" s="188"/>
      <c r="AJ536" s="188"/>
    </row>
    <row r="537" spans="1:36" x14ac:dyDescent="0.25">
      <c r="A537" s="66"/>
      <c r="D537" s="112"/>
      <c r="F537" s="112"/>
      <c r="S537" s="65" t="str">
        <f t="shared" si="99"/>
        <v/>
      </c>
      <c r="T537" s="70" t="str">
        <f t="shared" si="100"/>
        <v/>
      </c>
      <c r="Y537" s="72"/>
      <c r="AA537" s="85"/>
      <c r="AB537" s="85"/>
      <c r="AC537" s="85"/>
      <c r="AI537" s="188"/>
      <c r="AJ537" s="188"/>
    </row>
    <row r="538" spans="1:36" x14ac:dyDescent="0.25">
      <c r="A538" s="66"/>
      <c r="D538" s="112"/>
      <c r="F538" s="112"/>
      <c r="S538" s="65" t="str">
        <f t="shared" si="99"/>
        <v/>
      </c>
      <c r="T538" s="70" t="str">
        <f t="shared" si="100"/>
        <v/>
      </c>
      <c r="Y538" s="72"/>
      <c r="AA538" s="85"/>
      <c r="AB538" s="85"/>
      <c r="AC538" s="85"/>
      <c r="AI538" s="188"/>
      <c r="AJ538" s="188"/>
    </row>
    <row r="539" spans="1:36" x14ac:dyDescent="0.25">
      <c r="A539" s="66"/>
      <c r="D539" s="112"/>
      <c r="F539" s="112"/>
      <c r="S539" s="65" t="str">
        <f t="shared" si="99"/>
        <v/>
      </c>
      <c r="T539" s="70" t="str">
        <f t="shared" si="100"/>
        <v/>
      </c>
      <c r="Y539" s="72"/>
      <c r="AA539" s="85"/>
      <c r="AB539" s="85"/>
      <c r="AC539" s="85"/>
      <c r="AI539" s="188"/>
      <c r="AJ539" s="188"/>
    </row>
    <row r="540" spans="1:36" x14ac:dyDescent="0.25">
      <c r="A540" s="66"/>
      <c r="D540" s="112"/>
      <c r="F540" s="112"/>
      <c r="S540" s="65" t="str">
        <f t="shared" si="99"/>
        <v/>
      </c>
      <c r="T540" s="70" t="str">
        <f t="shared" si="100"/>
        <v/>
      </c>
      <c r="Y540" s="72"/>
      <c r="AA540" s="85"/>
      <c r="AB540" s="85"/>
      <c r="AC540" s="85"/>
      <c r="AI540" s="188"/>
      <c r="AJ540" s="188"/>
    </row>
    <row r="541" spans="1:36" x14ac:dyDescent="0.25">
      <c r="A541" s="66"/>
      <c r="D541" s="112"/>
      <c r="F541" s="112"/>
      <c r="S541" s="65" t="str">
        <f t="shared" si="99"/>
        <v/>
      </c>
      <c r="T541" s="70" t="str">
        <f t="shared" si="100"/>
        <v/>
      </c>
      <c r="Y541" s="72"/>
      <c r="AA541" s="85"/>
      <c r="AB541" s="85"/>
      <c r="AC541" s="85"/>
      <c r="AI541" s="188"/>
      <c r="AJ541" s="188"/>
    </row>
    <row r="542" spans="1:36" x14ac:dyDescent="0.25">
      <c r="A542" s="66"/>
      <c r="D542" s="112"/>
      <c r="F542" s="112"/>
      <c r="S542" s="65" t="str">
        <f t="shared" si="99"/>
        <v/>
      </c>
      <c r="T542" s="70" t="str">
        <f t="shared" si="100"/>
        <v/>
      </c>
      <c r="Y542" s="72"/>
      <c r="AA542" s="85"/>
      <c r="AB542" s="85"/>
      <c r="AC542" s="85"/>
      <c r="AI542" s="188"/>
      <c r="AJ542" s="188"/>
    </row>
    <row r="543" spans="1:36" x14ac:dyDescent="0.25">
      <c r="A543" s="66"/>
      <c r="D543" s="112"/>
      <c r="F543" s="112"/>
      <c r="S543" s="65" t="str">
        <f t="shared" si="99"/>
        <v/>
      </c>
      <c r="T543" s="70" t="str">
        <f t="shared" si="100"/>
        <v/>
      </c>
      <c r="Y543" s="72"/>
      <c r="AA543" s="85"/>
      <c r="AB543" s="85"/>
      <c r="AC543" s="85"/>
      <c r="AI543" s="188"/>
      <c r="AJ543" s="188"/>
    </row>
    <row r="544" spans="1:36" x14ac:dyDescent="0.25">
      <c r="A544" s="66"/>
      <c r="D544" s="112"/>
      <c r="F544" s="112"/>
      <c r="S544" s="65" t="str">
        <f t="shared" si="99"/>
        <v/>
      </c>
      <c r="T544" s="70" t="str">
        <f t="shared" si="100"/>
        <v/>
      </c>
      <c r="Y544" s="72"/>
      <c r="AA544" s="85"/>
      <c r="AB544" s="85"/>
      <c r="AC544" s="85"/>
      <c r="AI544" s="188"/>
      <c r="AJ544" s="188"/>
    </row>
    <row r="545" spans="1:36" x14ac:dyDescent="0.25">
      <c r="A545" s="66"/>
      <c r="D545" s="112"/>
      <c r="F545" s="112"/>
      <c r="S545" s="65" t="str">
        <f t="shared" si="99"/>
        <v/>
      </c>
      <c r="T545" s="70" t="str">
        <f t="shared" si="100"/>
        <v/>
      </c>
      <c r="Y545" s="72"/>
      <c r="AA545" s="85"/>
      <c r="AB545" s="85"/>
      <c r="AC545" s="85"/>
      <c r="AI545" s="188"/>
      <c r="AJ545" s="188"/>
    </row>
    <row r="546" spans="1:36" x14ac:dyDescent="0.25">
      <c r="A546" s="66"/>
      <c r="D546" s="112"/>
      <c r="F546" s="112"/>
      <c r="S546" s="65" t="str">
        <f t="shared" si="99"/>
        <v/>
      </c>
      <c r="T546" s="70" t="str">
        <f t="shared" si="100"/>
        <v/>
      </c>
      <c r="Y546" s="72"/>
      <c r="AA546" s="85"/>
      <c r="AB546" s="85"/>
      <c r="AC546" s="85"/>
      <c r="AI546" s="188"/>
      <c r="AJ546" s="188"/>
    </row>
    <row r="547" spans="1:36" x14ac:dyDescent="0.25">
      <c r="A547" s="66"/>
      <c r="D547" s="112"/>
      <c r="F547" s="112"/>
      <c r="S547" s="65" t="str">
        <f t="shared" si="99"/>
        <v/>
      </c>
      <c r="T547" s="70" t="str">
        <f t="shared" si="100"/>
        <v/>
      </c>
      <c r="Y547" s="72"/>
      <c r="AA547" s="85"/>
      <c r="AB547" s="85"/>
      <c r="AC547" s="85"/>
      <c r="AI547" s="188"/>
      <c r="AJ547" s="188"/>
    </row>
    <row r="548" spans="1:36" x14ac:dyDescent="0.25">
      <c r="A548" s="66"/>
      <c r="D548" s="112"/>
      <c r="F548" s="112"/>
      <c r="S548" s="65" t="str">
        <f t="shared" si="99"/>
        <v/>
      </c>
      <c r="T548" s="70" t="str">
        <f t="shared" si="100"/>
        <v/>
      </c>
      <c r="Y548" s="72"/>
      <c r="AA548" s="85"/>
      <c r="AB548" s="85"/>
      <c r="AC548" s="85"/>
      <c r="AI548" s="188"/>
      <c r="AJ548" s="188"/>
    </row>
    <row r="549" spans="1:36" x14ac:dyDescent="0.25">
      <c r="A549" s="66"/>
      <c r="D549" s="112"/>
      <c r="F549" s="112"/>
      <c r="S549" s="65" t="str">
        <f t="shared" si="99"/>
        <v/>
      </c>
      <c r="T549" s="70" t="str">
        <f t="shared" si="100"/>
        <v/>
      </c>
      <c r="Y549" s="72"/>
      <c r="AA549" s="85"/>
      <c r="AB549" s="85"/>
      <c r="AC549" s="85"/>
      <c r="AI549" s="188"/>
      <c r="AJ549" s="188"/>
    </row>
    <row r="550" spans="1:36" x14ac:dyDescent="0.25">
      <c r="A550" s="66"/>
      <c r="D550" s="112"/>
      <c r="F550" s="112"/>
      <c r="S550" s="65" t="str">
        <f t="shared" si="99"/>
        <v/>
      </c>
      <c r="T550" s="70" t="str">
        <f t="shared" si="100"/>
        <v/>
      </c>
      <c r="Y550" s="72"/>
      <c r="AA550" s="85"/>
      <c r="AB550" s="85"/>
      <c r="AC550" s="85"/>
      <c r="AI550" s="188"/>
      <c r="AJ550" s="188"/>
    </row>
    <row r="551" spans="1:36" x14ac:dyDescent="0.25">
      <c r="A551" s="66"/>
      <c r="D551" s="112"/>
      <c r="F551" s="112"/>
      <c r="S551" s="65" t="str">
        <f t="shared" si="99"/>
        <v/>
      </c>
      <c r="T551" s="70" t="str">
        <f t="shared" si="100"/>
        <v/>
      </c>
      <c r="Y551" s="72"/>
      <c r="AA551" s="85"/>
      <c r="AB551" s="85"/>
      <c r="AC551" s="85"/>
      <c r="AI551" s="188"/>
      <c r="AJ551" s="188"/>
    </row>
    <row r="552" spans="1:36" x14ac:dyDescent="0.25">
      <c r="A552" s="66"/>
      <c r="D552" s="112"/>
      <c r="F552" s="112"/>
      <c r="S552" s="65" t="str">
        <f t="shared" si="99"/>
        <v/>
      </c>
      <c r="T552" s="70" t="str">
        <f t="shared" si="100"/>
        <v/>
      </c>
      <c r="Y552" s="72"/>
      <c r="AA552" s="85"/>
      <c r="AB552" s="85"/>
      <c r="AC552" s="85"/>
      <c r="AI552" s="188"/>
      <c r="AJ552" s="188"/>
    </row>
    <row r="553" spans="1:36" x14ac:dyDescent="0.25">
      <c r="A553" s="66"/>
      <c r="D553" s="112"/>
      <c r="F553" s="112"/>
      <c r="S553" s="65" t="str">
        <f t="shared" si="99"/>
        <v/>
      </c>
      <c r="T553" s="70" t="str">
        <f t="shared" si="100"/>
        <v/>
      </c>
      <c r="Y553" s="72"/>
      <c r="AA553" s="85"/>
      <c r="AB553" s="85"/>
      <c r="AC553" s="85"/>
      <c r="AI553" s="188"/>
      <c r="AJ553" s="188"/>
    </row>
    <row r="554" spans="1:36" x14ac:dyDescent="0.25">
      <c r="A554" s="66"/>
      <c r="D554" s="112"/>
      <c r="F554" s="112"/>
      <c r="S554" s="65" t="str">
        <f t="shared" si="99"/>
        <v/>
      </c>
      <c r="T554" s="70" t="str">
        <f t="shared" si="100"/>
        <v/>
      </c>
      <c r="Y554" s="72"/>
      <c r="AA554" s="85"/>
      <c r="AB554" s="85"/>
      <c r="AC554" s="85"/>
      <c r="AI554" s="188"/>
      <c r="AJ554" s="188"/>
    </row>
    <row r="555" spans="1:36" x14ac:dyDescent="0.25">
      <c r="A555" s="66"/>
      <c r="D555" s="112"/>
      <c r="F555" s="112"/>
      <c r="S555" s="65" t="str">
        <f t="shared" si="99"/>
        <v/>
      </c>
      <c r="T555" s="70" t="str">
        <f t="shared" si="100"/>
        <v/>
      </c>
      <c r="Y555" s="72"/>
      <c r="AA555" s="85"/>
      <c r="AB555" s="85"/>
      <c r="AC555" s="85"/>
      <c r="AI555" s="188"/>
      <c r="AJ555" s="188"/>
    </row>
    <row r="556" spans="1:36" x14ac:dyDescent="0.25">
      <c r="A556" s="66"/>
      <c r="D556" s="112"/>
      <c r="F556" s="112"/>
      <c r="S556" s="65" t="str">
        <f t="shared" si="99"/>
        <v/>
      </c>
      <c r="T556" s="70" t="str">
        <f t="shared" si="100"/>
        <v/>
      </c>
      <c r="Y556" s="72"/>
      <c r="AA556" s="85"/>
      <c r="AB556" s="85"/>
      <c r="AC556" s="85"/>
      <c r="AI556" s="188"/>
      <c r="AJ556" s="188"/>
    </row>
    <row r="557" spans="1:36" x14ac:dyDescent="0.25">
      <c r="A557" s="66"/>
      <c r="D557" s="112"/>
      <c r="F557" s="112"/>
      <c r="S557" s="65" t="str">
        <f t="shared" si="99"/>
        <v/>
      </c>
      <c r="T557" s="70" t="str">
        <f t="shared" si="100"/>
        <v/>
      </c>
      <c r="Y557" s="72"/>
      <c r="AA557" s="85"/>
      <c r="AB557" s="85"/>
      <c r="AC557" s="85"/>
      <c r="AI557" s="188"/>
      <c r="AJ557" s="188"/>
    </row>
    <row r="558" spans="1:36" x14ac:dyDescent="0.25">
      <c r="A558" s="66"/>
      <c r="D558" s="112"/>
      <c r="F558" s="112"/>
      <c r="S558" s="65" t="str">
        <f t="shared" si="99"/>
        <v/>
      </c>
      <c r="T558" s="70" t="str">
        <f t="shared" si="100"/>
        <v/>
      </c>
      <c r="Y558" s="72"/>
      <c r="AA558" s="85"/>
      <c r="AB558" s="85"/>
      <c r="AC558" s="85"/>
      <c r="AI558" s="188"/>
      <c r="AJ558" s="188"/>
    </row>
    <row r="559" spans="1:36" x14ac:dyDescent="0.25">
      <c r="A559" s="66"/>
      <c r="D559" s="112"/>
      <c r="F559" s="112"/>
      <c r="S559" s="65" t="str">
        <f t="shared" si="99"/>
        <v/>
      </c>
      <c r="T559" s="70" t="str">
        <f t="shared" si="100"/>
        <v/>
      </c>
      <c r="Y559" s="72"/>
      <c r="AA559" s="85"/>
      <c r="AB559" s="85"/>
      <c r="AC559" s="85"/>
      <c r="AI559" s="188"/>
      <c r="AJ559" s="188"/>
    </row>
    <row r="560" spans="1:36" x14ac:dyDescent="0.25">
      <c r="A560" s="66"/>
      <c r="D560" s="112"/>
      <c r="F560" s="112"/>
      <c r="S560" s="65" t="str">
        <f t="shared" si="99"/>
        <v/>
      </c>
      <c r="T560" s="70" t="str">
        <f t="shared" si="100"/>
        <v/>
      </c>
      <c r="Y560" s="72"/>
      <c r="AA560" s="85"/>
      <c r="AB560" s="85"/>
      <c r="AC560" s="85"/>
      <c r="AI560" s="188"/>
      <c r="AJ560" s="188"/>
    </row>
    <row r="561" spans="1:36" x14ac:dyDescent="0.25">
      <c r="A561" s="66"/>
      <c r="D561" s="112"/>
      <c r="F561" s="112"/>
      <c r="S561" s="65" t="str">
        <f t="shared" si="99"/>
        <v/>
      </c>
      <c r="T561" s="70" t="str">
        <f t="shared" si="100"/>
        <v/>
      </c>
      <c r="Y561" s="72"/>
      <c r="AA561" s="85"/>
      <c r="AB561" s="85"/>
      <c r="AC561" s="85"/>
      <c r="AI561" s="188"/>
      <c r="AJ561" s="188"/>
    </row>
    <row r="562" spans="1:36" x14ac:dyDescent="0.25">
      <c r="A562" s="66"/>
      <c r="D562" s="112"/>
      <c r="F562" s="112"/>
      <c r="S562" s="65" t="str">
        <f t="shared" si="99"/>
        <v/>
      </c>
      <c r="T562" s="70" t="str">
        <f t="shared" si="100"/>
        <v/>
      </c>
      <c r="Y562" s="72"/>
      <c r="AA562" s="85"/>
      <c r="AB562" s="85"/>
      <c r="AC562" s="85"/>
      <c r="AI562" s="188"/>
      <c r="AJ562" s="188"/>
    </row>
    <row r="563" spans="1:36" x14ac:dyDescent="0.25">
      <c r="A563" s="66"/>
      <c r="D563" s="112"/>
      <c r="F563" s="112"/>
      <c r="S563" s="65" t="str">
        <f t="shared" si="99"/>
        <v/>
      </c>
      <c r="T563" s="70" t="str">
        <f t="shared" si="100"/>
        <v/>
      </c>
      <c r="Y563" s="72"/>
      <c r="AA563" s="85"/>
      <c r="AB563" s="85"/>
      <c r="AC563" s="85"/>
      <c r="AI563" s="188"/>
      <c r="AJ563" s="188"/>
    </row>
    <row r="564" spans="1:36" x14ac:dyDescent="0.25">
      <c r="A564" s="66"/>
      <c r="D564" s="112"/>
      <c r="F564" s="112"/>
      <c r="S564" s="65" t="str">
        <f t="shared" si="99"/>
        <v/>
      </c>
      <c r="T564" s="70" t="str">
        <f t="shared" si="100"/>
        <v/>
      </c>
      <c r="Y564" s="72"/>
      <c r="AA564" s="85"/>
      <c r="AB564" s="85"/>
      <c r="AC564" s="85"/>
      <c r="AI564" s="188"/>
      <c r="AJ564" s="188"/>
    </row>
    <row r="565" spans="1:36" x14ac:dyDescent="0.25">
      <c r="A565" s="66"/>
      <c r="D565" s="112"/>
      <c r="F565" s="112"/>
      <c r="S565" s="65" t="str">
        <f t="shared" si="99"/>
        <v/>
      </c>
      <c r="T565" s="70" t="str">
        <f t="shared" si="100"/>
        <v/>
      </c>
      <c r="Y565" s="72"/>
      <c r="AA565" s="85"/>
      <c r="AB565" s="85"/>
      <c r="AC565" s="85"/>
      <c r="AI565" s="188"/>
      <c r="AJ565" s="188"/>
    </row>
    <row r="566" spans="1:36" x14ac:dyDescent="0.25">
      <c r="A566" s="66"/>
      <c r="D566" s="112"/>
      <c r="F566" s="112"/>
      <c r="S566" s="65" t="str">
        <f t="shared" si="99"/>
        <v/>
      </c>
      <c r="T566" s="70" t="str">
        <f t="shared" si="100"/>
        <v/>
      </c>
      <c r="Y566" s="72"/>
      <c r="AA566" s="85"/>
      <c r="AB566" s="85"/>
      <c r="AC566" s="85"/>
      <c r="AI566" s="188"/>
      <c r="AJ566" s="188"/>
    </row>
    <row r="567" spans="1:36" x14ac:dyDescent="0.25">
      <c r="A567" s="66"/>
      <c r="D567" s="112"/>
      <c r="F567" s="112"/>
      <c r="S567" s="65" t="str">
        <f t="shared" si="99"/>
        <v/>
      </c>
      <c r="T567" s="70" t="str">
        <f t="shared" si="100"/>
        <v/>
      </c>
      <c r="Y567" s="72"/>
      <c r="AA567" s="85"/>
      <c r="AB567" s="85"/>
      <c r="AC567" s="85"/>
      <c r="AI567" s="188"/>
      <c r="AJ567" s="188"/>
    </row>
    <row r="568" spans="1:36" x14ac:dyDescent="0.25">
      <c r="A568" s="66"/>
      <c r="D568" s="112"/>
      <c r="F568" s="112"/>
      <c r="S568" s="65" t="str">
        <f t="shared" si="99"/>
        <v/>
      </c>
      <c r="T568" s="70" t="str">
        <f t="shared" si="100"/>
        <v/>
      </c>
      <c r="Y568" s="72"/>
      <c r="AA568" s="85"/>
      <c r="AB568" s="85"/>
      <c r="AC568" s="85"/>
      <c r="AI568" s="188"/>
      <c r="AJ568" s="188"/>
    </row>
    <row r="569" spans="1:36" x14ac:dyDescent="0.25">
      <c r="A569" s="66"/>
      <c r="D569" s="112"/>
      <c r="F569" s="112"/>
      <c r="S569" s="65" t="str">
        <f t="shared" si="99"/>
        <v/>
      </c>
      <c r="T569" s="70" t="str">
        <f t="shared" si="100"/>
        <v/>
      </c>
      <c r="Y569" s="72"/>
      <c r="AA569" s="85"/>
      <c r="AB569" s="85"/>
      <c r="AC569" s="85"/>
      <c r="AI569" s="188"/>
      <c r="AJ569" s="188"/>
    </row>
    <row r="570" spans="1:36" x14ac:dyDescent="0.25">
      <c r="A570" s="66"/>
      <c r="D570" s="112"/>
      <c r="F570" s="112"/>
      <c r="S570" s="65" t="str">
        <f t="shared" si="99"/>
        <v/>
      </c>
      <c r="T570" s="70" t="str">
        <f t="shared" si="100"/>
        <v/>
      </c>
      <c r="Y570" s="72"/>
      <c r="AA570" s="85"/>
      <c r="AB570" s="85"/>
      <c r="AC570" s="85"/>
      <c r="AI570" s="188"/>
      <c r="AJ570" s="188"/>
    </row>
    <row r="571" spans="1:36" x14ac:dyDescent="0.25">
      <c r="A571" s="66"/>
      <c r="D571" s="112"/>
      <c r="F571" s="112"/>
      <c r="S571" s="65" t="str">
        <f t="shared" si="99"/>
        <v/>
      </c>
      <c r="T571" s="70" t="str">
        <f t="shared" si="100"/>
        <v/>
      </c>
      <c r="Y571" s="72"/>
      <c r="AA571" s="85"/>
      <c r="AB571" s="85"/>
      <c r="AC571" s="85"/>
      <c r="AI571" s="188"/>
      <c r="AJ571" s="188"/>
    </row>
    <row r="572" spans="1:36" x14ac:dyDescent="0.25">
      <c r="A572" s="66"/>
      <c r="D572" s="112"/>
      <c r="F572" s="112"/>
      <c r="S572" s="65" t="str">
        <f t="shared" si="99"/>
        <v/>
      </c>
      <c r="T572" s="70" t="str">
        <f t="shared" si="100"/>
        <v/>
      </c>
      <c r="Y572" s="72"/>
      <c r="AA572" s="85"/>
      <c r="AB572" s="85"/>
      <c r="AC572" s="85"/>
      <c r="AI572" s="188"/>
      <c r="AJ572" s="188"/>
    </row>
    <row r="573" spans="1:36" x14ac:dyDescent="0.25">
      <c r="A573" s="66"/>
      <c r="D573" s="112"/>
      <c r="F573" s="112"/>
      <c r="S573" s="65" t="str">
        <f t="shared" si="99"/>
        <v/>
      </c>
      <c r="T573" s="70" t="str">
        <f t="shared" si="100"/>
        <v/>
      </c>
      <c r="Y573" s="72"/>
      <c r="AA573" s="85"/>
      <c r="AB573" s="85"/>
      <c r="AC573" s="85"/>
      <c r="AI573" s="188"/>
      <c r="AJ573" s="188"/>
    </row>
    <row r="574" spans="1:36" x14ac:dyDescent="0.25">
      <c r="A574" s="66"/>
      <c r="D574" s="112"/>
      <c r="F574" s="112"/>
      <c r="S574" s="65" t="str">
        <f t="shared" si="99"/>
        <v/>
      </c>
      <c r="T574" s="70" t="str">
        <f t="shared" si="100"/>
        <v/>
      </c>
      <c r="Y574" s="72"/>
      <c r="AA574" s="85"/>
      <c r="AB574" s="85"/>
      <c r="AC574" s="85"/>
      <c r="AI574" s="188"/>
      <c r="AJ574" s="188"/>
    </row>
    <row r="575" spans="1:36" x14ac:dyDescent="0.25">
      <c r="A575" s="66"/>
      <c r="D575" s="112"/>
      <c r="F575" s="112"/>
      <c r="S575" s="65" t="str">
        <f t="shared" si="99"/>
        <v/>
      </c>
      <c r="T575" s="70" t="str">
        <f t="shared" si="100"/>
        <v/>
      </c>
      <c r="Y575" s="72"/>
      <c r="AA575" s="85"/>
      <c r="AB575" s="85"/>
      <c r="AC575" s="85"/>
      <c r="AI575" s="188"/>
      <c r="AJ575" s="188"/>
    </row>
    <row r="576" spans="1:36" x14ac:dyDescent="0.25">
      <c r="A576" s="66"/>
      <c r="D576" s="112"/>
      <c r="F576" s="112"/>
      <c r="S576" s="65" t="str">
        <f t="shared" si="99"/>
        <v/>
      </c>
      <c r="T576" s="70" t="str">
        <f t="shared" si="100"/>
        <v/>
      </c>
      <c r="Y576" s="72"/>
      <c r="AA576" s="85"/>
      <c r="AB576" s="85"/>
      <c r="AC576" s="85"/>
      <c r="AI576" s="188"/>
      <c r="AJ576" s="188"/>
    </row>
    <row r="577" spans="1:36" x14ac:dyDescent="0.25">
      <c r="A577" s="66"/>
      <c r="D577" s="112"/>
      <c r="F577" s="112"/>
      <c r="S577" s="65" t="str">
        <f t="shared" si="99"/>
        <v/>
      </c>
      <c r="T577" s="70" t="str">
        <f t="shared" si="100"/>
        <v/>
      </c>
      <c r="Y577" s="72"/>
      <c r="AA577" s="85"/>
      <c r="AB577" s="85"/>
      <c r="AC577" s="85"/>
      <c r="AI577" s="188"/>
      <c r="AJ577" s="188"/>
    </row>
    <row r="578" spans="1:36" x14ac:dyDescent="0.25">
      <c r="A578" s="66"/>
      <c r="D578" s="112"/>
      <c r="F578" s="112"/>
      <c r="S578" s="65" t="str">
        <f t="shared" si="99"/>
        <v/>
      </c>
      <c r="T578" s="70" t="str">
        <f t="shared" si="100"/>
        <v/>
      </c>
      <c r="Y578" s="72"/>
      <c r="AA578" s="85"/>
      <c r="AB578" s="85"/>
      <c r="AC578" s="85"/>
      <c r="AI578" s="188"/>
      <c r="AJ578" s="188"/>
    </row>
    <row r="579" spans="1:36" x14ac:dyDescent="0.25">
      <c r="A579" s="66"/>
      <c r="D579" s="112"/>
      <c r="F579" s="112"/>
      <c r="S579" s="65" t="str">
        <f t="shared" si="99"/>
        <v/>
      </c>
      <c r="T579" s="70" t="str">
        <f t="shared" si="100"/>
        <v/>
      </c>
      <c r="Y579" s="72"/>
      <c r="AA579" s="85"/>
      <c r="AB579" s="85"/>
      <c r="AC579" s="85"/>
      <c r="AI579" s="188"/>
      <c r="AJ579" s="188"/>
    </row>
    <row r="580" spans="1:36" x14ac:dyDescent="0.25">
      <c r="A580" s="66"/>
      <c r="D580" s="112"/>
      <c r="F580" s="112"/>
      <c r="S580" s="65" t="str">
        <f t="shared" si="99"/>
        <v/>
      </c>
      <c r="T580" s="70" t="str">
        <f t="shared" si="100"/>
        <v/>
      </c>
      <c r="Y580" s="72"/>
      <c r="AA580" s="85"/>
      <c r="AB580" s="85"/>
      <c r="AC580" s="85"/>
      <c r="AI580" s="188"/>
      <c r="AJ580" s="188"/>
    </row>
    <row r="581" spans="1:36" x14ac:dyDescent="0.25">
      <c r="A581" s="66"/>
      <c r="D581" s="112"/>
      <c r="F581" s="112"/>
      <c r="S581" s="65" t="str">
        <f t="shared" si="99"/>
        <v/>
      </c>
      <c r="T581" s="70" t="str">
        <f t="shared" si="100"/>
        <v/>
      </c>
      <c r="Y581" s="72"/>
      <c r="AA581" s="85"/>
      <c r="AB581" s="85"/>
      <c r="AC581" s="85"/>
      <c r="AI581" s="188"/>
      <c r="AJ581" s="188"/>
    </row>
    <row r="582" spans="1:36" x14ac:dyDescent="0.25">
      <c r="A582" s="66"/>
      <c r="D582" s="112"/>
      <c r="F582" s="112"/>
      <c r="S582" s="65" t="str">
        <f t="shared" si="99"/>
        <v/>
      </c>
      <c r="T582" s="70" t="str">
        <f t="shared" si="100"/>
        <v/>
      </c>
      <c r="Y582" s="72"/>
      <c r="AA582" s="85"/>
      <c r="AB582" s="85"/>
      <c r="AC582" s="85"/>
      <c r="AI582" s="188"/>
      <c r="AJ582" s="188"/>
    </row>
    <row r="583" spans="1:36" x14ac:dyDescent="0.25">
      <c r="A583" s="66"/>
      <c r="D583" s="112"/>
      <c r="F583" s="112"/>
      <c r="S583" s="65" t="str">
        <f t="shared" ref="S583:S646" si="101">IF(AND($L$1&lt;&gt;"",C583&lt;&gt;""),$L$1,"")</f>
        <v/>
      </c>
      <c r="T583" s="70" t="str">
        <f t="shared" si="100"/>
        <v/>
      </c>
      <c r="Y583" s="72"/>
      <c r="AA583" s="85"/>
      <c r="AB583" s="85"/>
      <c r="AC583" s="85"/>
      <c r="AI583" s="188"/>
      <c r="AJ583" s="188"/>
    </row>
    <row r="584" spans="1:36" x14ac:dyDescent="0.25">
      <c r="A584" s="66"/>
      <c r="D584" s="112"/>
      <c r="F584" s="112"/>
      <c r="S584" s="65" t="str">
        <f t="shared" si="101"/>
        <v/>
      </c>
      <c r="T584" s="70" t="str">
        <f t="shared" ref="T584:T647" si="102">IF(AND($L$2&lt;&gt;"",C584&lt;&gt;""),$L$2,"")</f>
        <v/>
      </c>
      <c r="Y584" s="72"/>
      <c r="AA584" s="85"/>
      <c r="AB584" s="85"/>
      <c r="AC584" s="85"/>
      <c r="AI584" s="188"/>
      <c r="AJ584" s="188"/>
    </row>
    <row r="585" spans="1:36" x14ac:dyDescent="0.25">
      <c r="A585" s="66"/>
      <c r="D585" s="112"/>
      <c r="F585" s="112"/>
      <c r="S585" s="65" t="str">
        <f t="shared" si="101"/>
        <v/>
      </c>
      <c r="T585" s="70" t="str">
        <f t="shared" si="102"/>
        <v/>
      </c>
      <c r="Y585" s="72"/>
      <c r="AA585" s="85"/>
      <c r="AB585" s="85"/>
      <c r="AC585" s="85"/>
      <c r="AI585" s="188"/>
      <c r="AJ585" s="188"/>
    </row>
    <row r="586" spans="1:36" x14ac:dyDescent="0.25">
      <c r="A586" s="66"/>
      <c r="D586" s="112"/>
      <c r="F586" s="112"/>
      <c r="S586" s="65" t="str">
        <f t="shared" si="101"/>
        <v/>
      </c>
      <c r="T586" s="70" t="str">
        <f t="shared" si="102"/>
        <v/>
      </c>
      <c r="Y586" s="72"/>
      <c r="AA586" s="85"/>
      <c r="AB586" s="85"/>
      <c r="AC586" s="85"/>
      <c r="AI586" s="188"/>
      <c r="AJ586" s="188"/>
    </row>
    <row r="587" spans="1:36" x14ac:dyDescent="0.25">
      <c r="A587" s="66"/>
      <c r="D587" s="112"/>
      <c r="F587" s="112"/>
      <c r="S587" s="65" t="str">
        <f t="shared" si="101"/>
        <v/>
      </c>
      <c r="T587" s="70" t="str">
        <f t="shared" si="102"/>
        <v/>
      </c>
      <c r="Y587" s="72"/>
      <c r="AA587" s="85"/>
      <c r="AB587" s="85"/>
      <c r="AC587" s="85"/>
      <c r="AI587" s="188"/>
      <c r="AJ587" s="188"/>
    </row>
    <row r="588" spans="1:36" x14ac:dyDescent="0.25">
      <c r="A588" s="66"/>
      <c r="D588" s="112"/>
      <c r="F588" s="112"/>
      <c r="S588" s="65" t="str">
        <f t="shared" si="101"/>
        <v/>
      </c>
      <c r="T588" s="70" t="str">
        <f t="shared" si="102"/>
        <v/>
      </c>
      <c r="Y588" s="72"/>
      <c r="AA588" s="85"/>
      <c r="AB588" s="85"/>
      <c r="AC588" s="85"/>
      <c r="AI588" s="188"/>
      <c r="AJ588" s="188"/>
    </row>
    <row r="589" spans="1:36" x14ac:dyDescent="0.25">
      <c r="A589" s="66"/>
      <c r="D589" s="112"/>
      <c r="F589" s="112"/>
      <c r="S589" s="65" t="str">
        <f t="shared" si="101"/>
        <v/>
      </c>
      <c r="T589" s="70" t="str">
        <f t="shared" si="102"/>
        <v/>
      </c>
      <c r="Y589" s="72"/>
      <c r="AA589" s="85"/>
      <c r="AB589" s="85"/>
      <c r="AC589" s="85"/>
      <c r="AI589" s="188"/>
      <c r="AJ589" s="188"/>
    </row>
    <row r="590" spans="1:36" x14ac:dyDescent="0.25">
      <c r="A590" s="66"/>
      <c r="D590" s="112"/>
      <c r="F590" s="112"/>
      <c r="S590" s="65" t="str">
        <f t="shared" si="101"/>
        <v/>
      </c>
      <c r="T590" s="70" t="str">
        <f t="shared" si="102"/>
        <v/>
      </c>
      <c r="Y590" s="72"/>
      <c r="AA590" s="85"/>
      <c r="AB590" s="85"/>
      <c r="AC590" s="85"/>
      <c r="AI590" s="188"/>
      <c r="AJ590" s="188"/>
    </row>
    <row r="591" spans="1:36" x14ac:dyDescent="0.25">
      <c r="A591" s="66"/>
      <c r="D591" s="112"/>
      <c r="F591" s="112"/>
      <c r="S591" s="65" t="str">
        <f t="shared" si="101"/>
        <v/>
      </c>
      <c r="T591" s="70" t="str">
        <f t="shared" si="102"/>
        <v/>
      </c>
      <c r="Y591" s="72"/>
      <c r="AA591" s="85"/>
      <c r="AB591" s="85"/>
      <c r="AC591" s="85"/>
      <c r="AI591" s="188"/>
      <c r="AJ591" s="188"/>
    </row>
    <row r="592" spans="1:36" x14ac:dyDescent="0.25">
      <c r="A592" s="66"/>
      <c r="D592" s="112"/>
      <c r="F592" s="112"/>
      <c r="S592" s="65" t="str">
        <f t="shared" si="101"/>
        <v/>
      </c>
      <c r="T592" s="70" t="str">
        <f t="shared" si="102"/>
        <v/>
      </c>
      <c r="Y592" s="72"/>
      <c r="AA592" s="85"/>
      <c r="AB592" s="85"/>
      <c r="AC592" s="85"/>
      <c r="AI592" s="188"/>
      <c r="AJ592" s="188"/>
    </row>
    <row r="593" spans="1:36" x14ac:dyDescent="0.25">
      <c r="A593" s="66"/>
      <c r="D593" s="112"/>
      <c r="F593" s="112"/>
      <c r="S593" s="65" t="str">
        <f t="shared" si="101"/>
        <v/>
      </c>
      <c r="T593" s="70" t="str">
        <f t="shared" si="102"/>
        <v/>
      </c>
      <c r="Y593" s="72"/>
      <c r="AA593" s="85"/>
      <c r="AB593" s="85"/>
      <c r="AC593" s="85"/>
      <c r="AI593" s="188"/>
      <c r="AJ593" s="188"/>
    </row>
    <row r="594" spans="1:36" x14ac:dyDescent="0.25">
      <c r="A594" s="66"/>
      <c r="D594" s="112"/>
      <c r="F594" s="112"/>
      <c r="S594" s="65" t="str">
        <f t="shared" si="101"/>
        <v/>
      </c>
      <c r="T594" s="70" t="str">
        <f t="shared" si="102"/>
        <v/>
      </c>
      <c r="Y594" s="72"/>
      <c r="AA594" s="85"/>
      <c r="AB594" s="85"/>
      <c r="AC594" s="85"/>
      <c r="AI594" s="188"/>
      <c r="AJ594" s="188"/>
    </row>
    <row r="595" spans="1:36" x14ac:dyDescent="0.25">
      <c r="A595" s="66"/>
      <c r="D595" s="112"/>
      <c r="F595" s="112"/>
      <c r="S595" s="65" t="str">
        <f t="shared" si="101"/>
        <v/>
      </c>
      <c r="T595" s="70" t="str">
        <f t="shared" si="102"/>
        <v/>
      </c>
      <c r="Y595" s="72"/>
      <c r="AA595" s="85"/>
      <c r="AB595" s="85"/>
      <c r="AC595" s="85"/>
      <c r="AI595" s="188"/>
      <c r="AJ595" s="188"/>
    </row>
    <row r="596" spans="1:36" x14ac:dyDescent="0.25">
      <c r="A596" s="66"/>
      <c r="D596" s="112"/>
      <c r="F596" s="112"/>
      <c r="S596" s="65" t="str">
        <f t="shared" si="101"/>
        <v/>
      </c>
      <c r="T596" s="70" t="str">
        <f t="shared" si="102"/>
        <v/>
      </c>
      <c r="Y596" s="72"/>
      <c r="AA596" s="85"/>
      <c r="AB596" s="85"/>
      <c r="AC596" s="85"/>
      <c r="AI596" s="188"/>
      <c r="AJ596" s="188"/>
    </row>
    <row r="597" spans="1:36" x14ac:dyDescent="0.25">
      <c r="A597" s="66"/>
      <c r="D597" s="112"/>
      <c r="F597" s="112"/>
      <c r="S597" s="65" t="str">
        <f t="shared" si="101"/>
        <v/>
      </c>
      <c r="T597" s="70" t="str">
        <f t="shared" si="102"/>
        <v/>
      </c>
      <c r="Y597" s="72"/>
      <c r="AA597" s="85"/>
      <c r="AB597" s="85"/>
      <c r="AC597" s="85"/>
      <c r="AI597" s="188"/>
      <c r="AJ597" s="188"/>
    </row>
    <row r="598" spans="1:36" x14ac:dyDescent="0.25">
      <c r="A598" s="66"/>
      <c r="D598" s="112"/>
      <c r="F598" s="112"/>
      <c r="S598" s="65" t="str">
        <f t="shared" si="101"/>
        <v/>
      </c>
      <c r="T598" s="70" t="str">
        <f t="shared" si="102"/>
        <v/>
      </c>
      <c r="Y598" s="72"/>
      <c r="AA598" s="85"/>
      <c r="AB598" s="85"/>
      <c r="AC598" s="85"/>
      <c r="AI598" s="188"/>
      <c r="AJ598" s="188"/>
    </row>
    <row r="599" spans="1:36" x14ac:dyDescent="0.25">
      <c r="A599" s="66"/>
      <c r="D599" s="112"/>
      <c r="F599" s="112"/>
      <c r="S599" s="65" t="str">
        <f t="shared" si="101"/>
        <v/>
      </c>
      <c r="T599" s="70" t="str">
        <f t="shared" si="102"/>
        <v/>
      </c>
      <c r="Y599" s="72"/>
      <c r="AA599" s="85"/>
      <c r="AB599" s="85"/>
      <c r="AC599" s="85"/>
      <c r="AI599" s="188"/>
      <c r="AJ599" s="188"/>
    </row>
    <row r="600" spans="1:36" x14ac:dyDescent="0.25">
      <c r="A600" s="66"/>
      <c r="D600" s="112"/>
      <c r="F600" s="112"/>
      <c r="S600" s="65" t="str">
        <f t="shared" si="101"/>
        <v/>
      </c>
      <c r="T600" s="70" t="str">
        <f t="shared" si="102"/>
        <v/>
      </c>
      <c r="Y600" s="72"/>
      <c r="AA600" s="85"/>
      <c r="AB600" s="85"/>
      <c r="AC600" s="85"/>
      <c r="AI600" s="188"/>
      <c r="AJ600" s="188"/>
    </row>
    <row r="601" spans="1:36" x14ac:dyDescent="0.25">
      <c r="A601" s="66"/>
      <c r="D601" s="112"/>
      <c r="F601" s="112"/>
      <c r="S601" s="65" t="str">
        <f t="shared" si="101"/>
        <v/>
      </c>
      <c r="T601" s="70" t="str">
        <f t="shared" si="102"/>
        <v/>
      </c>
      <c r="Y601" s="72"/>
      <c r="AA601" s="85"/>
      <c r="AB601" s="85"/>
      <c r="AC601" s="85"/>
      <c r="AI601" s="188"/>
      <c r="AJ601" s="188"/>
    </row>
    <row r="602" spans="1:36" x14ac:dyDescent="0.25">
      <c r="A602" s="66"/>
      <c r="D602" s="112"/>
      <c r="F602" s="112"/>
      <c r="S602" s="65" t="str">
        <f t="shared" si="101"/>
        <v/>
      </c>
      <c r="T602" s="70" t="str">
        <f t="shared" si="102"/>
        <v/>
      </c>
      <c r="Y602" s="72"/>
      <c r="AA602" s="85"/>
      <c r="AB602" s="85"/>
      <c r="AC602" s="85"/>
      <c r="AI602" s="188"/>
      <c r="AJ602" s="188"/>
    </row>
    <row r="603" spans="1:36" x14ac:dyDescent="0.25">
      <c r="A603" s="66"/>
      <c r="D603" s="112"/>
      <c r="F603" s="112"/>
      <c r="S603" s="65" t="str">
        <f t="shared" si="101"/>
        <v/>
      </c>
      <c r="T603" s="70" t="str">
        <f t="shared" si="102"/>
        <v/>
      </c>
      <c r="Y603" s="72"/>
      <c r="AA603" s="85"/>
      <c r="AB603" s="85"/>
      <c r="AC603" s="85"/>
      <c r="AI603" s="188"/>
      <c r="AJ603" s="188"/>
    </row>
    <row r="604" spans="1:36" x14ac:dyDescent="0.25">
      <c r="A604" s="66"/>
      <c r="D604" s="112"/>
      <c r="F604" s="112"/>
      <c r="S604" s="65" t="str">
        <f t="shared" si="101"/>
        <v/>
      </c>
      <c r="T604" s="70" t="str">
        <f t="shared" si="102"/>
        <v/>
      </c>
      <c r="Y604" s="72"/>
      <c r="AA604" s="85"/>
      <c r="AB604" s="85"/>
      <c r="AC604" s="85"/>
      <c r="AI604" s="188"/>
      <c r="AJ604" s="188"/>
    </row>
    <row r="605" spans="1:36" x14ac:dyDescent="0.25">
      <c r="A605" s="66"/>
      <c r="D605" s="112"/>
      <c r="F605" s="112"/>
      <c r="S605" s="65" t="str">
        <f t="shared" si="101"/>
        <v/>
      </c>
      <c r="T605" s="70" t="str">
        <f t="shared" si="102"/>
        <v/>
      </c>
      <c r="Y605" s="72"/>
      <c r="AA605" s="85"/>
      <c r="AB605" s="85"/>
      <c r="AC605" s="85"/>
      <c r="AI605" s="188"/>
      <c r="AJ605" s="188"/>
    </row>
    <row r="606" spans="1:36" x14ac:dyDescent="0.25">
      <c r="A606" s="66"/>
      <c r="D606" s="112"/>
      <c r="F606" s="112"/>
      <c r="S606" s="65" t="str">
        <f t="shared" si="101"/>
        <v/>
      </c>
      <c r="T606" s="70" t="str">
        <f t="shared" si="102"/>
        <v/>
      </c>
      <c r="Y606" s="72"/>
      <c r="AA606" s="85"/>
      <c r="AB606" s="85"/>
      <c r="AC606" s="85"/>
      <c r="AI606" s="188"/>
      <c r="AJ606" s="188"/>
    </row>
    <row r="607" spans="1:36" x14ac:dyDescent="0.25">
      <c r="A607" s="66"/>
      <c r="D607" s="112"/>
      <c r="F607" s="112"/>
      <c r="S607" s="65" t="str">
        <f t="shared" si="101"/>
        <v/>
      </c>
      <c r="T607" s="70" t="str">
        <f t="shared" si="102"/>
        <v/>
      </c>
      <c r="Y607" s="72"/>
      <c r="AA607" s="85"/>
      <c r="AB607" s="85"/>
      <c r="AC607" s="85"/>
      <c r="AI607" s="188"/>
      <c r="AJ607" s="188"/>
    </row>
    <row r="608" spans="1:36" x14ac:dyDescent="0.25">
      <c r="A608" s="66"/>
      <c r="D608" s="112"/>
      <c r="F608" s="112"/>
      <c r="S608" s="65" t="str">
        <f t="shared" si="101"/>
        <v/>
      </c>
      <c r="T608" s="70" t="str">
        <f t="shared" si="102"/>
        <v/>
      </c>
      <c r="Y608" s="72"/>
      <c r="AA608" s="85"/>
      <c r="AB608" s="85"/>
      <c r="AC608" s="85"/>
      <c r="AI608" s="188"/>
      <c r="AJ608" s="188"/>
    </row>
    <row r="609" spans="1:36" x14ac:dyDescent="0.25">
      <c r="A609" s="66"/>
      <c r="D609" s="112"/>
      <c r="F609" s="112"/>
      <c r="S609" s="65" t="str">
        <f t="shared" si="101"/>
        <v/>
      </c>
      <c r="T609" s="70" t="str">
        <f t="shared" si="102"/>
        <v/>
      </c>
      <c r="Y609" s="72"/>
      <c r="AA609" s="85"/>
      <c r="AB609" s="85"/>
      <c r="AC609" s="85"/>
      <c r="AI609" s="188"/>
      <c r="AJ609" s="188"/>
    </row>
    <row r="610" spans="1:36" x14ac:dyDescent="0.25">
      <c r="A610" s="66"/>
      <c r="D610" s="112"/>
      <c r="F610" s="112"/>
      <c r="S610" s="65" t="str">
        <f t="shared" si="101"/>
        <v/>
      </c>
      <c r="T610" s="70" t="str">
        <f t="shared" si="102"/>
        <v/>
      </c>
      <c r="Y610" s="72"/>
      <c r="AA610" s="85"/>
      <c r="AB610" s="85"/>
      <c r="AC610" s="85"/>
      <c r="AI610" s="188"/>
      <c r="AJ610" s="188"/>
    </row>
    <row r="611" spans="1:36" x14ac:dyDescent="0.25">
      <c r="A611" s="66"/>
      <c r="D611" s="112"/>
      <c r="F611" s="112"/>
      <c r="S611" s="65" t="str">
        <f t="shared" si="101"/>
        <v/>
      </c>
      <c r="T611" s="70" t="str">
        <f t="shared" si="102"/>
        <v/>
      </c>
      <c r="Y611" s="72"/>
      <c r="AA611" s="85"/>
      <c r="AB611" s="85"/>
      <c r="AC611" s="85"/>
      <c r="AI611" s="188"/>
      <c r="AJ611" s="188"/>
    </row>
    <row r="612" spans="1:36" x14ac:dyDescent="0.25">
      <c r="A612" s="66"/>
      <c r="D612" s="112"/>
      <c r="F612" s="112"/>
      <c r="S612" s="65" t="str">
        <f t="shared" si="101"/>
        <v/>
      </c>
      <c r="T612" s="70" t="str">
        <f t="shared" si="102"/>
        <v/>
      </c>
      <c r="Y612" s="72"/>
      <c r="AA612" s="85"/>
      <c r="AB612" s="85"/>
      <c r="AC612" s="85"/>
      <c r="AI612" s="188"/>
      <c r="AJ612" s="188"/>
    </row>
    <row r="613" spans="1:36" x14ac:dyDescent="0.25">
      <c r="A613" s="66"/>
      <c r="D613" s="112"/>
      <c r="F613" s="112"/>
      <c r="S613" s="65" t="str">
        <f t="shared" si="101"/>
        <v/>
      </c>
      <c r="T613" s="70" t="str">
        <f t="shared" si="102"/>
        <v/>
      </c>
      <c r="Y613" s="72"/>
      <c r="AA613" s="85"/>
      <c r="AB613" s="85"/>
      <c r="AC613" s="85"/>
      <c r="AI613" s="188"/>
      <c r="AJ613" s="188"/>
    </row>
    <row r="614" spans="1:36" x14ac:dyDescent="0.25">
      <c r="A614" s="66"/>
      <c r="D614" s="112"/>
      <c r="F614" s="112"/>
      <c r="S614" s="65" t="str">
        <f t="shared" si="101"/>
        <v/>
      </c>
      <c r="T614" s="70" t="str">
        <f t="shared" si="102"/>
        <v/>
      </c>
      <c r="Y614" s="72"/>
      <c r="AA614" s="85"/>
      <c r="AB614" s="85"/>
      <c r="AC614" s="85"/>
      <c r="AI614" s="188"/>
      <c r="AJ614" s="188"/>
    </row>
    <row r="615" spans="1:36" x14ac:dyDescent="0.25">
      <c r="A615" s="66"/>
      <c r="D615" s="112"/>
      <c r="F615" s="112"/>
      <c r="S615" s="65" t="str">
        <f t="shared" si="101"/>
        <v/>
      </c>
      <c r="T615" s="70" t="str">
        <f t="shared" si="102"/>
        <v/>
      </c>
      <c r="Y615" s="72"/>
      <c r="AA615" s="85"/>
      <c r="AB615" s="85"/>
      <c r="AC615" s="85"/>
      <c r="AI615" s="188"/>
      <c r="AJ615" s="188"/>
    </row>
    <row r="616" spans="1:36" x14ac:dyDescent="0.25">
      <c r="A616" s="66"/>
      <c r="D616" s="112"/>
      <c r="F616" s="112"/>
      <c r="S616" s="65" t="str">
        <f t="shared" si="101"/>
        <v/>
      </c>
      <c r="T616" s="70" t="str">
        <f t="shared" si="102"/>
        <v/>
      </c>
      <c r="Y616" s="72"/>
      <c r="AA616" s="85"/>
      <c r="AB616" s="85"/>
      <c r="AC616" s="85"/>
      <c r="AI616" s="188"/>
      <c r="AJ616" s="188"/>
    </row>
    <row r="617" spans="1:36" x14ac:dyDescent="0.25">
      <c r="A617" s="66"/>
      <c r="D617" s="112"/>
      <c r="F617" s="112"/>
      <c r="S617" s="65" t="str">
        <f t="shared" si="101"/>
        <v/>
      </c>
      <c r="T617" s="70" t="str">
        <f t="shared" si="102"/>
        <v/>
      </c>
      <c r="Y617" s="72"/>
      <c r="AA617" s="85"/>
      <c r="AB617" s="85"/>
      <c r="AC617" s="85"/>
      <c r="AI617" s="188"/>
      <c r="AJ617" s="188"/>
    </row>
    <row r="618" spans="1:36" x14ac:dyDescent="0.25">
      <c r="A618" s="66"/>
      <c r="D618" s="112"/>
      <c r="F618" s="112"/>
      <c r="S618" s="65" t="str">
        <f t="shared" si="101"/>
        <v/>
      </c>
      <c r="T618" s="70" t="str">
        <f t="shared" si="102"/>
        <v/>
      </c>
      <c r="Y618" s="72"/>
      <c r="AA618" s="85"/>
      <c r="AB618" s="85"/>
      <c r="AC618" s="85"/>
      <c r="AI618" s="188"/>
      <c r="AJ618" s="188"/>
    </row>
    <row r="619" spans="1:36" x14ac:dyDescent="0.25">
      <c r="A619" s="66"/>
      <c r="D619" s="112"/>
      <c r="F619" s="112"/>
      <c r="S619" s="65" t="str">
        <f t="shared" si="101"/>
        <v/>
      </c>
      <c r="T619" s="70" t="str">
        <f t="shared" si="102"/>
        <v/>
      </c>
      <c r="Y619" s="72"/>
      <c r="AA619" s="85"/>
      <c r="AB619" s="85"/>
      <c r="AC619" s="85"/>
      <c r="AI619" s="188"/>
      <c r="AJ619" s="188"/>
    </row>
    <row r="620" spans="1:36" x14ac:dyDescent="0.25">
      <c r="A620" s="66"/>
      <c r="D620" s="112"/>
      <c r="F620" s="112"/>
      <c r="S620" s="65" t="str">
        <f t="shared" si="101"/>
        <v/>
      </c>
      <c r="T620" s="70" t="str">
        <f t="shared" si="102"/>
        <v/>
      </c>
      <c r="Y620" s="72"/>
      <c r="AA620" s="85"/>
      <c r="AB620" s="85"/>
      <c r="AC620" s="85"/>
      <c r="AI620" s="188"/>
      <c r="AJ620" s="188"/>
    </row>
    <row r="621" spans="1:36" x14ac:dyDescent="0.25">
      <c r="A621" s="66"/>
      <c r="D621" s="112"/>
      <c r="F621" s="112"/>
      <c r="S621" s="65" t="str">
        <f t="shared" si="101"/>
        <v/>
      </c>
      <c r="T621" s="70" t="str">
        <f t="shared" si="102"/>
        <v/>
      </c>
      <c r="Y621" s="72"/>
      <c r="AA621" s="85"/>
      <c r="AB621" s="85"/>
      <c r="AC621" s="85"/>
      <c r="AI621" s="188"/>
      <c r="AJ621" s="188"/>
    </row>
    <row r="622" spans="1:36" x14ac:dyDescent="0.25">
      <c r="A622" s="66"/>
      <c r="D622" s="112"/>
      <c r="F622" s="112"/>
      <c r="S622" s="65" t="str">
        <f t="shared" si="101"/>
        <v/>
      </c>
      <c r="T622" s="70" t="str">
        <f t="shared" si="102"/>
        <v/>
      </c>
      <c r="Y622" s="72"/>
      <c r="AA622" s="85"/>
      <c r="AB622" s="85"/>
      <c r="AC622" s="85"/>
      <c r="AI622" s="188"/>
      <c r="AJ622" s="188"/>
    </row>
    <row r="623" spans="1:36" x14ac:dyDescent="0.25">
      <c r="A623" s="66"/>
      <c r="D623" s="112"/>
      <c r="F623" s="112"/>
      <c r="S623" s="65" t="str">
        <f t="shared" si="101"/>
        <v/>
      </c>
      <c r="T623" s="70" t="str">
        <f t="shared" si="102"/>
        <v/>
      </c>
      <c r="Y623" s="72"/>
      <c r="AA623" s="85"/>
      <c r="AB623" s="85"/>
      <c r="AC623" s="85"/>
      <c r="AI623" s="188"/>
      <c r="AJ623" s="188"/>
    </row>
    <row r="624" spans="1:36" x14ac:dyDescent="0.25">
      <c r="A624" s="66"/>
      <c r="D624" s="112"/>
      <c r="F624" s="112"/>
      <c r="S624" s="65" t="str">
        <f t="shared" si="101"/>
        <v/>
      </c>
      <c r="T624" s="70" t="str">
        <f t="shared" si="102"/>
        <v/>
      </c>
      <c r="Y624" s="72"/>
      <c r="AA624" s="85"/>
      <c r="AB624" s="85"/>
      <c r="AC624" s="85"/>
      <c r="AI624" s="188"/>
      <c r="AJ624" s="188"/>
    </row>
    <row r="625" spans="1:36" x14ac:dyDescent="0.25">
      <c r="A625" s="66"/>
      <c r="D625" s="112"/>
      <c r="F625" s="112"/>
      <c r="S625" s="65" t="str">
        <f t="shared" si="101"/>
        <v/>
      </c>
      <c r="T625" s="70" t="str">
        <f t="shared" si="102"/>
        <v/>
      </c>
      <c r="Y625" s="72"/>
      <c r="AA625" s="85"/>
      <c r="AB625" s="85"/>
      <c r="AC625" s="85"/>
      <c r="AI625" s="188"/>
      <c r="AJ625" s="188"/>
    </row>
    <row r="626" spans="1:36" x14ac:dyDescent="0.25">
      <c r="A626" s="66"/>
      <c r="D626" s="112"/>
      <c r="F626" s="112"/>
      <c r="S626" s="65" t="str">
        <f t="shared" si="101"/>
        <v/>
      </c>
      <c r="T626" s="70" t="str">
        <f t="shared" si="102"/>
        <v/>
      </c>
      <c r="Y626" s="72"/>
      <c r="AA626" s="85"/>
      <c r="AB626" s="85"/>
      <c r="AC626" s="85"/>
      <c r="AI626" s="188"/>
      <c r="AJ626" s="188"/>
    </row>
    <row r="627" spans="1:36" x14ac:dyDescent="0.25">
      <c r="A627" s="66"/>
      <c r="D627" s="112"/>
      <c r="F627" s="112"/>
      <c r="S627" s="65" t="str">
        <f t="shared" si="101"/>
        <v/>
      </c>
      <c r="T627" s="70" t="str">
        <f t="shared" si="102"/>
        <v/>
      </c>
      <c r="Y627" s="72"/>
      <c r="AA627" s="85"/>
      <c r="AB627" s="85"/>
      <c r="AC627" s="85"/>
      <c r="AI627" s="188"/>
      <c r="AJ627" s="188"/>
    </row>
    <row r="628" spans="1:36" x14ac:dyDescent="0.25">
      <c r="A628" s="66"/>
      <c r="D628" s="112"/>
      <c r="F628" s="112"/>
      <c r="S628" s="65" t="str">
        <f t="shared" si="101"/>
        <v/>
      </c>
      <c r="T628" s="70" t="str">
        <f t="shared" si="102"/>
        <v/>
      </c>
      <c r="Y628" s="72"/>
      <c r="AA628" s="85"/>
      <c r="AB628" s="85"/>
      <c r="AC628" s="85"/>
      <c r="AI628" s="188"/>
      <c r="AJ628" s="188"/>
    </row>
    <row r="629" spans="1:36" x14ac:dyDescent="0.25">
      <c r="A629" s="66"/>
      <c r="D629" s="112"/>
      <c r="F629" s="112"/>
      <c r="S629" s="65" t="str">
        <f t="shared" si="101"/>
        <v/>
      </c>
      <c r="T629" s="70" t="str">
        <f t="shared" si="102"/>
        <v/>
      </c>
      <c r="Y629" s="72"/>
      <c r="AA629" s="85"/>
      <c r="AB629" s="85"/>
      <c r="AC629" s="85"/>
      <c r="AI629" s="188"/>
      <c r="AJ629" s="188"/>
    </row>
    <row r="630" spans="1:36" x14ac:dyDescent="0.25">
      <c r="A630" s="66"/>
      <c r="D630" s="112"/>
      <c r="F630" s="112"/>
      <c r="S630" s="65" t="str">
        <f t="shared" si="101"/>
        <v/>
      </c>
      <c r="T630" s="70" t="str">
        <f t="shared" si="102"/>
        <v/>
      </c>
      <c r="Y630" s="72"/>
      <c r="AA630" s="85"/>
      <c r="AB630" s="85"/>
      <c r="AC630" s="85"/>
      <c r="AI630" s="188"/>
      <c r="AJ630" s="188"/>
    </row>
    <row r="631" spans="1:36" x14ac:dyDescent="0.25">
      <c r="A631" s="66"/>
      <c r="D631" s="112"/>
      <c r="F631" s="112"/>
      <c r="S631" s="65" t="str">
        <f t="shared" si="101"/>
        <v/>
      </c>
      <c r="T631" s="70" t="str">
        <f t="shared" si="102"/>
        <v/>
      </c>
      <c r="Y631" s="72"/>
      <c r="AA631" s="85"/>
      <c r="AB631" s="85"/>
      <c r="AC631" s="85"/>
      <c r="AI631" s="188"/>
      <c r="AJ631" s="188"/>
    </row>
    <row r="632" spans="1:36" x14ac:dyDescent="0.25">
      <c r="A632" s="66"/>
      <c r="D632" s="112"/>
      <c r="F632" s="112"/>
      <c r="S632" s="65" t="str">
        <f t="shared" si="101"/>
        <v/>
      </c>
      <c r="T632" s="70" t="str">
        <f t="shared" si="102"/>
        <v/>
      </c>
      <c r="Y632" s="72"/>
      <c r="AA632" s="85"/>
      <c r="AB632" s="85"/>
      <c r="AC632" s="85"/>
      <c r="AI632" s="188"/>
      <c r="AJ632" s="188"/>
    </row>
    <row r="633" spans="1:36" x14ac:dyDescent="0.25">
      <c r="A633" s="66"/>
      <c r="D633" s="112"/>
      <c r="F633" s="112"/>
      <c r="S633" s="65" t="str">
        <f t="shared" si="101"/>
        <v/>
      </c>
      <c r="T633" s="70" t="str">
        <f t="shared" si="102"/>
        <v/>
      </c>
      <c r="Y633" s="72"/>
      <c r="AA633" s="85"/>
      <c r="AB633" s="85"/>
      <c r="AC633" s="85"/>
      <c r="AI633" s="188"/>
      <c r="AJ633" s="188"/>
    </row>
    <row r="634" spans="1:36" x14ac:dyDescent="0.25">
      <c r="A634" s="66"/>
      <c r="D634" s="112"/>
      <c r="F634" s="112"/>
      <c r="S634" s="65" t="str">
        <f t="shared" si="101"/>
        <v/>
      </c>
      <c r="T634" s="70" t="str">
        <f t="shared" si="102"/>
        <v/>
      </c>
      <c r="Y634" s="72"/>
      <c r="AA634" s="85"/>
      <c r="AB634" s="85"/>
      <c r="AC634" s="85"/>
      <c r="AI634" s="188"/>
      <c r="AJ634" s="188"/>
    </row>
    <row r="635" spans="1:36" x14ac:dyDescent="0.25">
      <c r="A635" s="66"/>
      <c r="D635" s="112"/>
      <c r="F635" s="112"/>
      <c r="S635" s="65" t="str">
        <f t="shared" si="101"/>
        <v/>
      </c>
      <c r="T635" s="70" t="str">
        <f t="shared" si="102"/>
        <v/>
      </c>
      <c r="Y635" s="72"/>
      <c r="AA635" s="85"/>
      <c r="AB635" s="85"/>
      <c r="AC635" s="85"/>
      <c r="AI635" s="188"/>
      <c r="AJ635" s="188"/>
    </row>
    <row r="636" spans="1:36" x14ac:dyDescent="0.25">
      <c r="A636" s="66"/>
      <c r="D636" s="112"/>
      <c r="F636" s="112"/>
      <c r="S636" s="65" t="str">
        <f t="shared" si="101"/>
        <v/>
      </c>
      <c r="T636" s="70" t="str">
        <f t="shared" si="102"/>
        <v/>
      </c>
      <c r="Y636" s="72"/>
      <c r="AA636" s="85"/>
      <c r="AB636" s="85"/>
      <c r="AC636" s="85"/>
      <c r="AI636" s="188"/>
      <c r="AJ636" s="188"/>
    </row>
    <row r="637" spans="1:36" x14ac:dyDescent="0.25">
      <c r="A637" s="66"/>
      <c r="D637" s="112"/>
      <c r="F637" s="112"/>
      <c r="S637" s="65" t="str">
        <f t="shared" si="101"/>
        <v/>
      </c>
      <c r="T637" s="70" t="str">
        <f t="shared" si="102"/>
        <v/>
      </c>
      <c r="Y637" s="72"/>
      <c r="AA637" s="85"/>
      <c r="AB637" s="85"/>
      <c r="AC637" s="85"/>
      <c r="AI637" s="188"/>
      <c r="AJ637" s="188"/>
    </row>
    <row r="638" spans="1:36" x14ac:dyDescent="0.25">
      <c r="A638" s="66"/>
      <c r="D638" s="112"/>
      <c r="F638" s="112"/>
      <c r="S638" s="65" t="str">
        <f t="shared" si="101"/>
        <v/>
      </c>
      <c r="T638" s="70" t="str">
        <f t="shared" si="102"/>
        <v/>
      </c>
      <c r="Y638" s="72"/>
      <c r="AA638" s="85"/>
      <c r="AB638" s="85"/>
      <c r="AC638" s="85"/>
      <c r="AI638" s="188"/>
      <c r="AJ638" s="188"/>
    </row>
    <row r="639" spans="1:36" x14ac:dyDescent="0.25">
      <c r="A639" s="66"/>
      <c r="D639" s="112"/>
      <c r="F639" s="112"/>
      <c r="S639" s="65" t="str">
        <f t="shared" si="101"/>
        <v/>
      </c>
      <c r="T639" s="70" t="str">
        <f t="shared" si="102"/>
        <v/>
      </c>
      <c r="Y639" s="72"/>
      <c r="AA639" s="85"/>
      <c r="AB639" s="85"/>
      <c r="AC639" s="85"/>
      <c r="AI639" s="188"/>
      <c r="AJ639" s="188"/>
    </row>
    <row r="640" spans="1:36" x14ac:dyDescent="0.25">
      <c r="A640" s="66"/>
      <c r="D640" s="112"/>
      <c r="F640" s="112"/>
      <c r="S640" s="65" t="str">
        <f t="shared" si="101"/>
        <v/>
      </c>
      <c r="T640" s="70" t="str">
        <f t="shared" si="102"/>
        <v/>
      </c>
      <c r="Y640" s="72"/>
      <c r="AA640" s="85"/>
      <c r="AB640" s="85"/>
      <c r="AC640" s="85"/>
      <c r="AI640" s="188"/>
      <c r="AJ640" s="188"/>
    </row>
    <row r="641" spans="1:36" x14ac:dyDescent="0.25">
      <c r="A641" s="66"/>
      <c r="D641" s="112"/>
      <c r="F641" s="112"/>
      <c r="S641" s="65" t="str">
        <f t="shared" si="101"/>
        <v/>
      </c>
      <c r="T641" s="70" t="str">
        <f t="shared" si="102"/>
        <v/>
      </c>
      <c r="Y641" s="72"/>
      <c r="AA641" s="85"/>
      <c r="AB641" s="85"/>
      <c r="AC641" s="85"/>
      <c r="AI641" s="188"/>
      <c r="AJ641" s="188"/>
    </row>
    <row r="642" spans="1:36" x14ac:dyDescent="0.25">
      <c r="A642" s="66"/>
      <c r="D642" s="112"/>
      <c r="F642" s="112"/>
      <c r="S642" s="65" t="str">
        <f t="shared" si="101"/>
        <v/>
      </c>
      <c r="T642" s="70" t="str">
        <f t="shared" si="102"/>
        <v/>
      </c>
      <c r="Y642" s="72"/>
      <c r="AA642" s="85"/>
      <c r="AB642" s="85"/>
      <c r="AC642" s="85"/>
      <c r="AI642" s="188"/>
      <c r="AJ642" s="188"/>
    </row>
    <row r="643" spans="1:36" x14ac:dyDescent="0.25">
      <c r="A643" s="66"/>
      <c r="D643" s="112"/>
      <c r="F643" s="112"/>
      <c r="S643" s="65" t="str">
        <f t="shared" si="101"/>
        <v/>
      </c>
      <c r="T643" s="70" t="str">
        <f t="shared" si="102"/>
        <v/>
      </c>
      <c r="Y643" s="72"/>
      <c r="AA643" s="85"/>
      <c r="AB643" s="85"/>
      <c r="AC643" s="85"/>
      <c r="AI643" s="188"/>
      <c r="AJ643" s="188"/>
    </row>
    <row r="644" spans="1:36" x14ac:dyDescent="0.25">
      <c r="A644" s="66"/>
      <c r="D644" s="112"/>
      <c r="F644" s="112"/>
      <c r="S644" s="65" t="str">
        <f t="shared" si="101"/>
        <v/>
      </c>
      <c r="T644" s="70" t="str">
        <f t="shared" si="102"/>
        <v/>
      </c>
      <c r="Y644" s="72"/>
      <c r="AA644" s="85"/>
      <c r="AB644" s="85"/>
      <c r="AC644" s="85"/>
      <c r="AI644" s="188"/>
      <c r="AJ644" s="188"/>
    </row>
    <row r="645" spans="1:36" x14ac:dyDescent="0.25">
      <c r="A645" s="66"/>
      <c r="D645" s="112"/>
      <c r="F645" s="112"/>
      <c r="S645" s="65" t="str">
        <f t="shared" si="101"/>
        <v/>
      </c>
      <c r="T645" s="70" t="str">
        <f t="shared" si="102"/>
        <v/>
      </c>
      <c r="Y645" s="72"/>
      <c r="AA645" s="85"/>
      <c r="AB645" s="85"/>
      <c r="AC645" s="85"/>
      <c r="AI645" s="188"/>
      <c r="AJ645" s="188"/>
    </row>
    <row r="646" spans="1:36" x14ac:dyDescent="0.25">
      <c r="A646" s="66"/>
      <c r="D646" s="112"/>
      <c r="F646" s="112"/>
      <c r="S646" s="65" t="str">
        <f t="shared" si="101"/>
        <v/>
      </c>
      <c r="T646" s="70" t="str">
        <f t="shared" si="102"/>
        <v/>
      </c>
      <c r="Y646" s="72"/>
      <c r="AA646" s="85"/>
      <c r="AB646" s="85"/>
      <c r="AC646" s="85"/>
      <c r="AI646" s="188"/>
      <c r="AJ646" s="188"/>
    </row>
    <row r="647" spans="1:36" x14ac:dyDescent="0.25">
      <c r="A647" s="66"/>
      <c r="D647" s="112"/>
      <c r="F647" s="112"/>
      <c r="S647" s="65" t="str">
        <f t="shared" ref="S647:S710" si="103">IF(AND($L$1&lt;&gt;"",C647&lt;&gt;""),$L$1,"")</f>
        <v/>
      </c>
      <c r="T647" s="70" t="str">
        <f t="shared" si="102"/>
        <v/>
      </c>
      <c r="Y647" s="72"/>
      <c r="AA647" s="85"/>
      <c r="AB647" s="85"/>
      <c r="AC647" s="85"/>
      <c r="AI647" s="188"/>
      <c r="AJ647" s="188"/>
    </row>
    <row r="648" spans="1:36" x14ac:dyDescent="0.25">
      <c r="A648" s="66"/>
      <c r="D648" s="112"/>
      <c r="F648" s="112"/>
      <c r="S648" s="65" t="str">
        <f t="shared" si="103"/>
        <v/>
      </c>
      <c r="T648" s="70" t="str">
        <f t="shared" ref="T648:T711" si="104">IF(AND($L$2&lt;&gt;"",C648&lt;&gt;""),$L$2,"")</f>
        <v/>
      </c>
      <c r="Y648" s="72"/>
      <c r="AA648" s="85"/>
      <c r="AB648" s="85"/>
      <c r="AC648" s="85"/>
      <c r="AI648" s="188"/>
      <c r="AJ648" s="188"/>
    </row>
    <row r="649" spans="1:36" x14ac:dyDescent="0.25">
      <c r="A649" s="66"/>
      <c r="D649" s="112"/>
      <c r="F649" s="112"/>
      <c r="S649" s="65" t="str">
        <f t="shared" si="103"/>
        <v/>
      </c>
      <c r="T649" s="70" t="str">
        <f t="shared" si="104"/>
        <v/>
      </c>
      <c r="Y649" s="72"/>
      <c r="AA649" s="85"/>
      <c r="AB649" s="85"/>
      <c r="AC649" s="85"/>
      <c r="AI649" s="188"/>
      <c r="AJ649" s="188"/>
    </row>
    <row r="650" spans="1:36" x14ac:dyDescent="0.25">
      <c r="A650" s="66"/>
      <c r="D650" s="112"/>
      <c r="F650" s="112"/>
      <c r="S650" s="65" t="str">
        <f t="shared" si="103"/>
        <v/>
      </c>
      <c r="T650" s="70" t="str">
        <f t="shared" si="104"/>
        <v/>
      </c>
      <c r="Y650" s="72"/>
      <c r="AA650" s="85"/>
      <c r="AB650" s="85"/>
      <c r="AC650" s="85"/>
      <c r="AI650" s="188"/>
      <c r="AJ650" s="188"/>
    </row>
    <row r="651" spans="1:36" x14ac:dyDescent="0.25">
      <c r="A651" s="66"/>
      <c r="D651" s="112"/>
      <c r="F651" s="112"/>
      <c r="S651" s="65" t="str">
        <f t="shared" si="103"/>
        <v/>
      </c>
      <c r="T651" s="70" t="str">
        <f t="shared" si="104"/>
        <v/>
      </c>
      <c r="Y651" s="72"/>
      <c r="AA651" s="85"/>
      <c r="AB651" s="85"/>
      <c r="AC651" s="85"/>
      <c r="AI651" s="188"/>
      <c r="AJ651" s="188"/>
    </row>
    <row r="652" spans="1:36" x14ac:dyDescent="0.25">
      <c r="A652" s="66"/>
      <c r="D652" s="112"/>
      <c r="F652" s="112"/>
      <c r="S652" s="65" t="str">
        <f t="shared" si="103"/>
        <v/>
      </c>
      <c r="T652" s="70" t="str">
        <f t="shared" si="104"/>
        <v/>
      </c>
      <c r="Y652" s="72"/>
      <c r="AA652" s="85"/>
      <c r="AB652" s="85"/>
      <c r="AC652" s="85"/>
      <c r="AI652" s="188"/>
      <c r="AJ652" s="188"/>
    </row>
    <row r="653" spans="1:36" x14ac:dyDescent="0.25">
      <c r="A653" s="66"/>
      <c r="D653" s="112"/>
      <c r="F653" s="112"/>
      <c r="S653" s="65" t="str">
        <f t="shared" si="103"/>
        <v/>
      </c>
      <c r="T653" s="70" t="str">
        <f t="shared" si="104"/>
        <v/>
      </c>
      <c r="Y653" s="72"/>
      <c r="AA653" s="85"/>
      <c r="AB653" s="85"/>
      <c r="AC653" s="85"/>
      <c r="AI653" s="188"/>
      <c r="AJ653" s="188"/>
    </row>
    <row r="654" spans="1:36" x14ac:dyDescent="0.25">
      <c r="A654" s="66"/>
      <c r="D654" s="112"/>
      <c r="F654" s="112"/>
      <c r="S654" s="65" t="str">
        <f t="shared" si="103"/>
        <v/>
      </c>
      <c r="T654" s="70" t="str">
        <f t="shared" si="104"/>
        <v/>
      </c>
      <c r="Y654" s="72"/>
      <c r="AA654" s="85"/>
      <c r="AB654" s="85"/>
      <c r="AC654" s="85"/>
      <c r="AI654" s="188"/>
      <c r="AJ654" s="188"/>
    </row>
    <row r="655" spans="1:36" x14ac:dyDescent="0.25">
      <c r="A655" s="66"/>
      <c r="D655" s="112"/>
      <c r="F655" s="112"/>
      <c r="S655" s="65" t="str">
        <f t="shared" si="103"/>
        <v/>
      </c>
      <c r="T655" s="70" t="str">
        <f t="shared" si="104"/>
        <v/>
      </c>
      <c r="Y655" s="72"/>
      <c r="AA655" s="85"/>
      <c r="AB655" s="85"/>
      <c r="AC655" s="85"/>
      <c r="AI655" s="188"/>
      <c r="AJ655" s="188"/>
    </row>
    <row r="656" spans="1:36" x14ac:dyDescent="0.25">
      <c r="A656" s="66"/>
      <c r="D656" s="112"/>
      <c r="F656" s="112"/>
      <c r="S656" s="65" t="str">
        <f t="shared" si="103"/>
        <v/>
      </c>
      <c r="T656" s="70" t="str">
        <f t="shared" si="104"/>
        <v/>
      </c>
      <c r="Y656" s="72"/>
      <c r="AA656" s="85"/>
      <c r="AB656" s="85"/>
      <c r="AC656" s="85"/>
      <c r="AI656" s="188"/>
      <c r="AJ656" s="188"/>
    </row>
    <row r="657" spans="1:36" x14ac:dyDescent="0.25">
      <c r="A657" s="66"/>
      <c r="D657" s="112"/>
      <c r="F657" s="112"/>
      <c r="S657" s="65" t="str">
        <f t="shared" si="103"/>
        <v/>
      </c>
      <c r="T657" s="70" t="str">
        <f t="shared" si="104"/>
        <v/>
      </c>
      <c r="Y657" s="72"/>
      <c r="AA657" s="85"/>
      <c r="AB657" s="85"/>
      <c r="AC657" s="85"/>
      <c r="AI657" s="188"/>
      <c r="AJ657" s="188"/>
    </row>
    <row r="658" spans="1:36" x14ac:dyDescent="0.25">
      <c r="A658" s="66"/>
      <c r="D658" s="112"/>
      <c r="F658" s="112"/>
      <c r="S658" s="65" t="str">
        <f t="shared" si="103"/>
        <v/>
      </c>
      <c r="T658" s="70" t="str">
        <f t="shared" si="104"/>
        <v/>
      </c>
      <c r="Y658" s="72"/>
      <c r="AA658" s="85"/>
      <c r="AB658" s="85"/>
      <c r="AC658" s="85"/>
      <c r="AI658" s="188"/>
      <c r="AJ658" s="188"/>
    </row>
    <row r="659" spans="1:36" x14ac:dyDescent="0.25">
      <c r="A659" s="66"/>
      <c r="D659" s="112"/>
      <c r="F659" s="112"/>
      <c r="S659" s="65" t="str">
        <f t="shared" si="103"/>
        <v/>
      </c>
      <c r="T659" s="70" t="str">
        <f t="shared" si="104"/>
        <v/>
      </c>
      <c r="Y659" s="72"/>
      <c r="AA659" s="85"/>
      <c r="AB659" s="85"/>
      <c r="AC659" s="85"/>
      <c r="AI659" s="188"/>
      <c r="AJ659" s="188"/>
    </row>
    <row r="660" spans="1:36" x14ac:dyDescent="0.25">
      <c r="A660" s="66"/>
      <c r="D660" s="112"/>
      <c r="F660" s="112"/>
      <c r="S660" s="65" t="str">
        <f t="shared" si="103"/>
        <v/>
      </c>
      <c r="T660" s="70" t="str">
        <f t="shared" si="104"/>
        <v/>
      </c>
      <c r="Y660" s="72"/>
      <c r="AA660" s="85"/>
      <c r="AB660" s="85"/>
      <c r="AC660" s="85"/>
      <c r="AI660" s="188"/>
      <c r="AJ660" s="188"/>
    </row>
    <row r="661" spans="1:36" x14ac:dyDescent="0.25">
      <c r="A661" s="66"/>
      <c r="D661" s="112"/>
      <c r="F661" s="112"/>
      <c r="S661" s="65" t="str">
        <f t="shared" si="103"/>
        <v/>
      </c>
      <c r="T661" s="70" t="str">
        <f t="shared" si="104"/>
        <v/>
      </c>
      <c r="Y661" s="72"/>
      <c r="AA661" s="85"/>
      <c r="AB661" s="85"/>
      <c r="AC661" s="85"/>
      <c r="AI661" s="188"/>
      <c r="AJ661" s="188"/>
    </row>
    <row r="662" spans="1:36" x14ac:dyDescent="0.25">
      <c r="A662" s="66"/>
      <c r="D662" s="112"/>
      <c r="F662" s="112"/>
      <c r="S662" s="65" t="str">
        <f t="shared" si="103"/>
        <v/>
      </c>
      <c r="T662" s="70" t="str">
        <f t="shared" si="104"/>
        <v/>
      </c>
      <c r="Y662" s="72"/>
      <c r="AA662" s="85"/>
      <c r="AB662" s="85"/>
      <c r="AC662" s="85"/>
      <c r="AI662" s="188"/>
      <c r="AJ662" s="188"/>
    </row>
    <row r="663" spans="1:36" x14ac:dyDescent="0.25">
      <c r="A663" s="66"/>
      <c r="D663" s="112"/>
      <c r="F663" s="112"/>
      <c r="S663" s="65" t="str">
        <f t="shared" si="103"/>
        <v/>
      </c>
      <c r="T663" s="70" t="str">
        <f t="shared" si="104"/>
        <v/>
      </c>
      <c r="Y663" s="72"/>
      <c r="AA663" s="85"/>
      <c r="AB663" s="85"/>
      <c r="AC663" s="85"/>
      <c r="AI663" s="188"/>
      <c r="AJ663" s="188"/>
    </row>
    <row r="664" spans="1:36" x14ac:dyDescent="0.25">
      <c r="A664" s="66"/>
      <c r="D664" s="112"/>
      <c r="F664" s="112"/>
      <c r="S664" s="65" t="str">
        <f t="shared" si="103"/>
        <v/>
      </c>
      <c r="T664" s="70" t="str">
        <f t="shared" si="104"/>
        <v/>
      </c>
      <c r="Y664" s="72"/>
      <c r="AA664" s="85"/>
      <c r="AB664" s="85"/>
      <c r="AC664" s="85"/>
      <c r="AI664" s="188"/>
      <c r="AJ664" s="188"/>
    </row>
    <row r="665" spans="1:36" x14ac:dyDescent="0.25">
      <c r="A665" s="66"/>
      <c r="D665" s="112"/>
      <c r="F665" s="112"/>
      <c r="S665" s="65" t="str">
        <f t="shared" si="103"/>
        <v/>
      </c>
      <c r="T665" s="70" t="str">
        <f t="shared" si="104"/>
        <v/>
      </c>
      <c r="Y665" s="72"/>
      <c r="AA665" s="85"/>
      <c r="AB665" s="85"/>
      <c r="AC665" s="85"/>
      <c r="AI665" s="188"/>
      <c r="AJ665" s="188"/>
    </row>
    <row r="666" spans="1:36" x14ac:dyDescent="0.25">
      <c r="A666" s="66"/>
      <c r="D666" s="112"/>
      <c r="F666" s="112"/>
      <c r="S666" s="65" t="str">
        <f t="shared" si="103"/>
        <v/>
      </c>
      <c r="T666" s="70" t="str">
        <f t="shared" si="104"/>
        <v/>
      </c>
      <c r="Y666" s="72"/>
      <c r="AA666" s="85"/>
      <c r="AB666" s="85"/>
      <c r="AC666" s="85"/>
      <c r="AI666" s="188"/>
      <c r="AJ666" s="188"/>
    </row>
    <row r="667" spans="1:36" x14ac:dyDescent="0.25">
      <c r="A667" s="66"/>
      <c r="D667" s="112"/>
      <c r="F667" s="112"/>
      <c r="S667" s="65" t="str">
        <f t="shared" si="103"/>
        <v/>
      </c>
      <c r="T667" s="70" t="str">
        <f t="shared" si="104"/>
        <v/>
      </c>
      <c r="Y667" s="72"/>
      <c r="AA667" s="85"/>
      <c r="AB667" s="85"/>
      <c r="AC667" s="85"/>
      <c r="AI667" s="188"/>
      <c r="AJ667" s="188"/>
    </row>
    <row r="668" spans="1:36" x14ac:dyDescent="0.25">
      <c r="A668" s="66"/>
      <c r="D668" s="112"/>
      <c r="F668" s="112"/>
      <c r="S668" s="65" t="str">
        <f t="shared" si="103"/>
        <v/>
      </c>
      <c r="T668" s="70" t="str">
        <f t="shared" si="104"/>
        <v/>
      </c>
      <c r="Y668" s="72"/>
      <c r="AA668" s="85"/>
      <c r="AB668" s="85"/>
      <c r="AC668" s="85"/>
      <c r="AI668" s="188"/>
      <c r="AJ668" s="188"/>
    </row>
    <row r="669" spans="1:36" x14ac:dyDescent="0.25">
      <c r="A669" s="66"/>
      <c r="D669" s="112"/>
      <c r="F669" s="112"/>
      <c r="S669" s="65" t="str">
        <f t="shared" si="103"/>
        <v/>
      </c>
      <c r="T669" s="70" t="str">
        <f t="shared" si="104"/>
        <v/>
      </c>
      <c r="Y669" s="72"/>
      <c r="AA669" s="85"/>
      <c r="AB669" s="85"/>
      <c r="AC669" s="85"/>
      <c r="AI669" s="188"/>
      <c r="AJ669" s="188"/>
    </row>
    <row r="670" spans="1:36" x14ac:dyDescent="0.25">
      <c r="A670" s="66"/>
      <c r="D670" s="112"/>
      <c r="F670" s="112"/>
      <c r="S670" s="65" t="str">
        <f t="shared" si="103"/>
        <v/>
      </c>
      <c r="T670" s="70" t="str">
        <f t="shared" si="104"/>
        <v/>
      </c>
      <c r="Y670" s="72"/>
      <c r="AA670" s="85"/>
      <c r="AB670" s="85"/>
      <c r="AC670" s="85"/>
      <c r="AI670" s="188"/>
      <c r="AJ670" s="188"/>
    </row>
    <row r="671" spans="1:36" x14ac:dyDescent="0.25">
      <c r="A671" s="66"/>
      <c r="D671" s="112"/>
      <c r="F671" s="112"/>
      <c r="S671" s="65" t="str">
        <f t="shared" si="103"/>
        <v/>
      </c>
      <c r="T671" s="70" t="str">
        <f t="shared" si="104"/>
        <v/>
      </c>
      <c r="Y671" s="72"/>
      <c r="AA671" s="85"/>
      <c r="AB671" s="85"/>
      <c r="AC671" s="85"/>
      <c r="AI671" s="188"/>
      <c r="AJ671" s="188"/>
    </row>
    <row r="672" spans="1:36" x14ac:dyDescent="0.25">
      <c r="A672" s="66"/>
      <c r="D672" s="112"/>
      <c r="F672" s="112"/>
      <c r="S672" s="65" t="str">
        <f t="shared" si="103"/>
        <v/>
      </c>
      <c r="T672" s="70" t="str">
        <f t="shared" si="104"/>
        <v/>
      </c>
      <c r="Y672" s="72"/>
      <c r="AA672" s="85"/>
      <c r="AB672" s="85"/>
      <c r="AC672" s="85"/>
      <c r="AI672" s="188"/>
      <c r="AJ672" s="188"/>
    </row>
    <row r="673" spans="1:36" x14ac:dyDescent="0.25">
      <c r="A673" s="66"/>
      <c r="D673" s="112"/>
      <c r="F673" s="112"/>
      <c r="S673" s="65" t="str">
        <f t="shared" si="103"/>
        <v/>
      </c>
      <c r="T673" s="70" t="str">
        <f t="shared" si="104"/>
        <v/>
      </c>
      <c r="Y673" s="72"/>
      <c r="AA673" s="85"/>
      <c r="AB673" s="85"/>
      <c r="AC673" s="85"/>
      <c r="AI673" s="188"/>
      <c r="AJ673" s="188"/>
    </row>
    <row r="674" spans="1:36" x14ac:dyDescent="0.25">
      <c r="A674" s="66"/>
      <c r="D674" s="112"/>
      <c r="F674" s="112"/>
      <c r="S674" s="65" t="str">
        <f t="shared" si="103"/>
        <v/>
      </c>
      <c r="T674" s="70" t="str">
        <f t="shared" si="104"/>
        <v/>
      </c>
      <c r="Y674" s="72"/>
      <c r="AA674" s="85"/>
      <c r="AB674" s="85"/>
      <c r="AC674" s="85"/>
      <c r="AI674" s="188"/>
      <c r="AJ674" s="188"/>
    </row>
    <row r="675" spans="1:36" x14ac:dyDescent="0.25">
      <c r="A675" s="66"/>
      <c r="D675" s="112"/>
      <c r="F675" s="112"/>
      <c r="S675" s="65" t="str">
        <f t="shared" si="103"/>
        <v/>
      </c>
      <c r="T675" s="70" t="str">
        <f t="shared" si="104"/>
        <v/>
      </c>
      <c r="Y675" s="72"/>
      <c r="AA675" s="85"/>
      <c r="AB675" s="85"/>
      <c r="AC675" s="85"/>
      <c r="AI675" s="188"/>
      <c r="AJ675" s="188"/>
    </row>
    <row r="676" spans="1:36" x14ac:dyDescent="0.25">
      <c r="A676" s="66"/>
      <c r="D676" s="112"/>
      <c r="F676" s="112"/>
      <c r="S676" s="65" t="str">
        <f t="shared" si="103"/>
        <v/>
      </c>
      <c r="T676" s="70" t="str">
        <f t="shared" si="104"/>
        <v/>
      </c>
      <c r="Y676" s="72"/>
      <c r="AA676" s="85"/>
      <c r="AB676" s="85"/>
      <c r="AC676" s="85"/>
      <c r="AI676" s="188"/>
      <c r="AJ676" s="188"/>
    </row>
    <row r="677" spans="1:36" x14ac:dyDescent="0.25">
      <c r="A677" s="66"/>
      <c r="D677" s="112"/>
      <c r="F677" s="112"/>
      <c r="S677" s="65" t="str">
        <f t="shared" si="103"/>
        <v/>
      </c>
      <c r="T677" s="70" t="str">
        <f t="shared" si="104"/>
        <v/>
      </c>
      <c r="Y677" s="72"/>
      <c r="AA677" s="85"/>
      <c r="AB677" s="85"/>
      <c r="AC677" s="85"/>
      <c r="AI677" s="188"/>
      <c r="AJ677" s="188"/>
    </row>
    <row r="678" spans="1:36" x14ac:dyDescent="0.25">
      <c r="A678" s="66"/>
      <c r="D678" s="112"/>
      <c r="F678" s="112"/>
      <c r="S678" s="65" t="str">
        <f t="shared" si="103"/>
        <v/>
      </c>
      <c r="T678" s="70" t="str">
        <f t="shared" si="104"/>
        <v/>
      </c>
      <c r="Y678" s="72"/>
      <c r="AA678" s="85"/>
      <c r="AB678" s="85"/>
      <c r="AC678" s="85"/>
      <c r="AI678" s="188"/>
      <c r="AJ678" s="188"/>
    </row>
    <row r="679" spans="1:36" x14ac:dyDescent="0.25">
      <c r="A679" s="66"/>
      <c r="D679" s="112"/>
      <c r="F679" s="112"/>
      <c r="S679" s="65" t="str">
        <f t="shared" si="103"/>
        <v/>
      </c>
      <c r="T679" s="70" t="str">
        <f t="shared" si="104"/>
        <v/>
      </c>
      <c r="Y679" s="72"/>
      <c r="AA679" s="85"/>
      <c r="AB679" s="85"/>
      <c r="AC679" s="85"/>
      <c r="AI679" s="188"/>
      <c r="AJ679" s="188"/>
    </row>
    <row r="680" spans="1:36" x14ac:dyDescent="0.25">
      <c r="A680" s="66"/>
      <c r="D680" s="112"/>
      <c r="F680" s="112"/>
      <c r="S680" s="65" t="str">
        <f t="shared" si="103"/>
        <v/>
      </c>
      <c r="T680" s="70" t="str">
        <f t="shared" si="104"/>
        <v/>
      </c>
      <c r="Y680" s="72"/>
      <c r="AA680" s="85"/>
      <c r="AB680" s="85"/>
      <c r="AC680" s="85"/>
      <c r="AI680" s="188"/>
      <c r="AJ680" s="188"/>
    </row>
    <row r="681" spans="1:36" x14ac:dyDescent="0.25">
      <c r="A681" s="66"/>
      <c r="D681" s="112"/>
      <c r="F681" s="112"/>
      <c r="S681" s="65" t="str">
        <f t="shared" si="103"/>
        <v/>
      </c>
      <c r="T681" s="70" t="str">
        <f t="shared" si="104"/>
        <v/>
      </c>
      <c r="Y681" s="72"/>
      <c r="AA681" s="85"/>
      <c r="AB681" s="85"/>
      <c r="AC681" s="85"/>
      <c r="AI681" s="188"/>
      <c r="AJ681" s="188"/>
    </row>
    <row r="682" spans="1:36" x14ac:dyDescent="0.25">
      <c r="A682" s="66"/>
      <c r="D682" s="112"/>
      <c r="F682" s="112"/>
      <c r="S682" s="65" t="str">
        <f t="shared" si="103"/>
        <v/>
      </c>
      <c r="T682" s="70" t="str">
        <f t="shared" si="104"/>
        <v/>
      </c>
      <c r="Y682" s="72"/>
      <c r="AA682" s="85"/>
      <c r="AB682" s="85"/>
      <c r="AC682" s="85"/>
      <c r="AI682" s="188"/>
      <c r="AJ682" s="188"/>
    </row>
    <row r="683" spans="1:36" x14ac:dyDescent="0.25">
      <c r="A683" s="66"/>
      <c r="D683" s="112"/>
      <c r="F683" s="112"/>
      <c r="S683" s="65" t="str">
        <f t="shared" si="103"/>
        <v/>
      </c>
      <c r="T683" s="70" t="str">
        <f t="shared" si="104"/>
        <v/>
      </c>
      <c r="Y683" s="72"/>
      <c r="AA683" s="85"/>
      <c r="AB683" s="85"/>
      <c r="AC683" s="85"/>
      <c r="AI683" s="188"/>
      <c r="AJ683" s="188"/>
    </row>
    <row r="684" spans="1:36" x14ac:dyDescent="0.25">
      <c r="A684" s="66"/>
      <c r="D684" s="112"/>
      <c r="F684" s="112"/>
      <c r="S684" s="65" t="str">
        <f t="shared" si="103"/>
        <v/>
      </c>
      <c r="T684" s="70" t="str">
        <f t="shared" si="104"/>
        <v/>
      </c>
      <c r="Y684" s="72"/>
      <c r="AA684" s="85"/>
      <c r="AB684" s="85"/>
      <c r="AC684" s="85"/>
      <c r="AI684" s="188"/>
      <c r="AJ684" s="188"/>
    </row>
    <row r="685" spans="1:36" x14ac:dyDescent="0.25">
      <c r="A685" s="66"/>
      <c r="D685" s="112"/>
      <c r="F685" s="112"/>
      <c r="S685" s="65" t="str">
        <f t="shared" si="103"/>
        <v/>
      </c>
      <c r="T685" s="70" t="str">
        <f t="shared" si="104"/>
        <v/>
      </c>
      <c r="Y685" s="72"/>
      <c r="AA685" s="85"/>
      <c r="AB685" s="85"/>
      <c r="AC685" s="85"/>
      <c r="AI685" s="188"/>
      <c r="AJ685" s="188"/>
    </row>
    <row r="686" spans="1:36" x14ac:dyDescent="0.25">
      <c r="A686" s="66"/>
      <c r="D686" s="112"/>
      <c r="F686" s="112"/>
      <c r="S686" s="65" t="str">
        <f t="shared" si="103"/>
        <v/>
      </c>
      <c r="T686" s="70" t="str">
        <f t="shared" si="104"/>
        <v/>
      </c>
      <c r="Y686" s="72"/>
      <c r="AA686" s="85"/>
      <c r="AB686" s="85"/>
      <c r="AC686" s="85"/>
      <c r="AI686" s="188"/>
      <c r="AJ686" s="188"/>
    </row>
    <row r="687" spans="1:36" x14ac:dyDescent="0.25">
      <c r="A687" s="66"/>
      <c r="D687" s="112"/>
      <c r="F687" s="112"/>
      <c r="S687" s="65" t="str">
        <f t="shared" si="103"/>
        <v/>
      </c>
      <c r="T687" s="70" t="str">
        <f t="shared" si="104"/>
        <v/>
      </c>
      <c r="Y687" s="72"/>
      <c r="AA687" s="85"/>
      <c r="AB687" s="85"/>
      <c r="AC687" s="85"/>
      <c r="AI687" s="188"/>
      <c r="AJ687" s="188"/>
    </row>
    <row r="688" spans="1:36" x14ac:dyDescent="0.25">
      <c r="A688" s="66"/>
      <c r="D688" s="112"/>
      <c r="F688" s="112"/>
      <c r="S688" s="65" t="str">
        <f t="shared" si="103"/>
        <v/>
      </c>
      <c r="T688" s="70" t="str">
        <f t="shared" si="104"/>
        <v/>
      </c>
      <c r="Y688" s="72"/>
      <c r="AA688" s="85"/>
      <c r="AB688" s="85"/>
      <c r="AC688" s="85"/>
      <c r="AI688" s="188"/>
      <c r="AJ688" s="188"/>
    </row>
    <row r="689" spans="1:36" x14ac:dyDescent="0.25">
      <c r="A689" s="66"/>
      <c r="D689" s="112"/>
      <c r="F689" s="112"/>
      <c r="S689" s="65" t="str">
        <f t="shared" si="103"/>
        <v/>
      </c>
      <c r="T689" s="70" t="str">
        <f t="shared" si="104"/>
        <v/>
      </c>
      <c r="Y689" s="72"/>
      <c r="AA689" s="85"/>
      <c r="AB689" s="85"/>
      <c r="AC689" s="85"/>
      <c r="AI689" s="188"/>
      <c r="AJ689" s="188"/>
    </row>
    <row r="690" spans="1:36" x14ac:dyDescent="0.25">
      <c r="A690" s="66"/>
      <c r="D690" s="112"/>
      <c r="F690" s="112"/>
      <c r="S690" s="65" t="str">
        <f t="shared" si="103"/>
        <v/>
      </c>
      <c r="T690" s="70" t="str">
        <f t="shared" si="104"/>
        <v/>
      </c>
      <c r="Y690" s="72"/>
      <c r="AA690" s="85"/>
      <c r="AB690" s="85"/>
      <c r="AC690" s="85"/>
      <c r="AI690" s="188"/>
      <c r="AJ690" s="188"/>
    </row>
    <row r="691" spans="1:36" x14ac:dyDescent="0.25">
      <c r="A691" s="66"/>
      <c r="D691" s="112"/>
      <c r="F691" s="112"/>
      <c r="S691" s="65" t="str">
        <f t="shared" si="103"/>
        <v/>
      </c>
      <c r="T691" s="70" t="str">
        <f t="shared" si="104"/>
        <v/>
      </c>
      <c r="Y691" s="72"/>
      <c r="AA691" s="85"/>
      <c r="AB691" s="85"/>
      <c r="AC691" s="85"/>
      <c r="AI691" s="188"/>
      <c r="AJ691" s="188"/>
    </row>
    <row r="692" spans="1:36" x14ac:dyDescent="0.25">
      <c r="A692" s="66"/>
      <c r="D692" s="112"/>
      <c r="F692" s="112"/>
      <c r="S692" s="65" t="str">
        <f t="shared" si="103"/>
        <v/>
      </c>
      <c r="T692" s="70" t="str">
        <f t="shared" si="104"/>
        <v/>
      </c>
      <c r="Y692" s="72"/>
      <c r="AA692" s="85"/>
      <c r="AB692" s="85"/>
      <c r="AC692" s="85"/>
      <c r="AI692" s="188"/>
      <c r="AJ692" s="188"/>
    </row>
    <row r="693" spans="1:36" x14ac:dyDescent="0.25">
      <c r="A693" s="66"/>
      <c r="D693" s="112"/>
      <c r="F693" s="112"/>
      <c r="S693" s="65" t="str">
        <f t="shared" si="103"/>
        <v/>
      </c>
      <c r="T693" s="70" t="str">
        <f t="shared" si="104"/>
        <v/>
      </c>
      <c r="Y693" s="72"/>
      <c r="AA693" s="85"/>
      <c r="AB693" s="85"/>
      <c r="AC693" s="85"/>
      <c r="AI693" s="188"/>
      <c r="AJ693" s="188"/>
    </row>
    <row r="694" spans="1:36" x14ac:dyDescent="0.25">
      <c r="A694" s="66"/>
      <c r="D694" s="112"/>
      <c r="F694" s="112"/>
      <c r="S694" s="65" t="str">
        <f t="shared" si="103"/>
        <v/>
      </c>
      <c r="T694" s="70" t="str">
        <f t="shared" si="104"/>
        <v/>
      </c>
      <c r="Y694" s="72"/>
      <c r="AA694" s="85"/>
      <c r="AB694" s="85"/>
      <c r="AC694" s="85"/>
      <c r="AI694" s="188"/>
      <c r="AJ694" s="188"/>
    </row>
    <row r="695" spans="1:36" x14ac:dyDescent="0.25">
      <c r="A695" s="66"/>
      <c r="D695" s="112"/>
      <c r="F695" s="112"/>
      <c r="S695" s="65" t="str">
        <f t="shared" si="103"/>
        <v/>
      </c>
      <c r="T695" s="70" t="str">
        <f t="shared" si="104"/>
        <v/>
      </c>
      <c r="Y695" s="72"/>
      <c r="AA695" s="85"/>
      <c r="AB695" s="85"/>
      <c r="AC695" s="85"/>
      <c r="AI695" s="188"/>
      <c r="AJ695" s="188"/>
    </row>
    <row r="696" spans="1:36" x14ac:dyDescent="0.25">
      <c r="A696" s="66"/>
      <c r="D696" s="112"/>
      <c r="F696" s="112"/>
      <c r="S696" s="65" t="str">
        <f t="shared" si="103"/>
        <v/>
      </c>
      <c r="T696" s="70" t="str">
        <f t="shared" si="104"/>
        <v/>
      </c>
      <c r="Y696" s="72"/>
      <c r="AA696" s="85"/>
      <c r="AB696" s="85"/>
      <c r="AC696" s="85"/>
      <c r="AI696" s="188"/>
      <c r="AJ696" s="188"/>
    </row>
    <row r="697" spans="1:36" x14ac:dyDescent="0.25">
      <c r="A697" s="66"/>
      <c r="D697" s="112"/>
      <c r="F697" s="112"/>
      <c r="S697" s="65" t="str">
        <f t="shared" si="103"/>
        <v/>
      </c>
      <c r="T697" s="70" t="str">
        <f t="shared" si="104"/>
        <v/>
      </c>
      <c r="Y697" s="72"/>
      <c r="AA697" s="85"/>
      <c r="AB697" s="85"/>
      <c r="AC697" s="85"/>
      <c r="AI697" s="188"/>
      <c r="AJ697" s="188"/>
    </row>
    <row r="698" spans="1:36" x14ac:dyDescent="0.25">
      <c r="A698" s="66"/>
      <c r="D698" s="112"/>
      <c r="F698" s="112"/>
      <c r="S698" s="65" t="str">
        <f t="shared" si="103"/>
        <v/>
      </c>
      <c r="T698" s="70" t="str">
        <f t="shared" si="104"/>
        <v/>
      </c>
      <c r="Y698" s="72"/>
      <c r="AA698" s="85"/>
      <c r="AB698" s="85"/>
      <c r="AC698" s="85"/>
      <c r="AI698" s="188"/>
      <c r="AJ698" s="188"/>
    </row>
    <row r="699" spans="1:36" x14ac:dyDescent="0.25">
      <c r="A699" s="66"/>
      <c r="D699" s="112"/>
      <c r="F699" s="112"/>
      <c r="S699" s="65" t="str">
        <f t="shared" si="103"/>
        <v/>
      </c>
      <c r="T699" s="70" t="str">
        <f t="shared" si="104"/>
        <v/>
      </c>
      <c r="Y699" s="72"/>
      <c r="AA699" s="85"/>
      <c r="AB699" s="85"/>
      <c r="AC699" s="85"/>
      <c r="AI699" s="188"/>
      <c r="AJ699" s="188"/>
    </row>
    <row r="700" spans="1:36" x14ac:dyDescent="0.25">
      <c r="A700" s="66"/>
      <c r="D700" s="112"/>
      <c r="F700" s="112"/>
      <c r="S700" s="65" t="str">
        <f t="shared" si="103"/>
        <v/>
      </c>
      <c r="T700" s="70" t="str">
        <f t="shared" si="104"/>
        <v/>
      </c>
      <c r="Y700" s="72"/>
      <c r="AA700" s="85"/>
      <c r="AB700" s="85"/>
      <c r="AC700" s="85"/>
      <c r="AI700" s="188"/>
      <c r="AJ700" s="188"/>
    </row>
    <row r="701" spans="1:36" x14ac:dyDescent="0.25">
      <c r="A701" s="66"/>
      <c r="D701" s="112"/>
      <c r="F701" s="112"/>
      <c r="S701" s="65" t="str">
        <f t="shared" si="103"/>
        <v/>
      </c>
      <c r="T701" s="70" t="str">
        <f t="shared" si="104"/>
        <v/>
      </c>
      <c r="Y701" s="72"/>
      <c r="AA701" s="85"/>
      <c r="AB701" s="85"/>
      <c r="AC701" s="85"/>
      <c r="AI701" s="188"/>
      <c r="AJ701" s="188"/>
    </row>
    <row r="702" spans="1:36" x14ac:dyDescent="0.25">
      <c r="A702" s="66"/>
      <c r="D702" s="112"/>
      <c r="F702" s="112"/>
      <c r="S702" s="65" t="str">
        <f t="shared" si="103"/>
        <v/>
      </c>
      <c r="T702" s="70" t="str">
        <f t="shared" si="104"/>
        <v/>
      </c>
      <c r="Y702" s="72"/>
      <c r="AA702" s="85"/>
      <c r="AB702" s="85"/>
      <c r="AC702" s="85"/>
      <c r="AI702" s="188"/>
      <c r="AJ702" s="188"/>
    </row>
    <row r="703" spans="1:36" x14ac:dyDescent="0.25">
      <c r="A703" s="66"/>
      <c r="D703" s="112"/>
      <c r="F703" s="112"/>
      <c r="S703" s="65" t="str">
        <f t="shared" si="103"/>
        <v/>
      </c>
      <c r="T703" s="70" t="str">
        <f t="shared" si="104"/>
        <v/>
      </c>
      <c r="Y703" s="72"/>
      <c r="AA703" s="85"/>
      <c r="AB703" s="85"/>
      <c r="AC703" s="85"/>
      <c r="AI703" s="188"/>
      <c r="AJ703" s="188"/>
    </row>
    <row r="704" spans="1:36" x14ac:dyDescent="0.25">
      <c r="A704" s="66"/>
      <c r="D704" s="112"/>
      <c r="F704" s="112"/>
      <c r="S704" s="65" t="str">
        <f t="shared" si="103"/>
        <v/>
      </c>
      <c r="T704" s="70" t="str">
        <f t="shared" si="104"/>
        <v/>
      </c>
      <c r="Y704" s="72"/>
      <c r="AA704" s="85"/>
      <c r="AB704" s="85"/>
      <c r="AC704" s="85"/>
      <c r="AI704" s="188"/>
      <c r="AJ704" s="188"/>
    </row>
    <row r="705" spans="1:36" x14ac:dyDescent="0.25">
      <c r="A705" s="66"/>
      <c r="D705" s="112"/>
      <c r="F705" s="112"/>
      <c r="S705" s="65" t="str">
        <f t="shared" si="103"/>
        <v/>
      </c>
      <c r="T705" s="70" t="str">
        <f t="shared" si="104"/>
        <v/>
      </c>
      <c r="Y705" s="72"/>
      <c r="AA705" s="85"/>
      <c r="AB705" s="85"/>
      <c r="AC705" s="85"/>
      <c r="AI705" s="188"/>
      <c r="AJ705" s="188"/>
    </row>
    <row r="706" spans="1:36" x14ac:dyDescent="0.25">
      <c r="A706" s="66"/>
      <c r="D706" s="112"/>
      <c r="F706" s="112"/>
      <c r="S706" s="65" t="str">
        <f t="shared" si="103"/>
        <v/>
      </c>
      <c r="T706" s="70" t="str">
        <f t="shared" si="104"/>
        <v/>
      </c>
      <c r="Y706" s="72"/>
      <c r="AA706" s="85"/>
      <c r="AB706" s="85"/>
      <c r="AC706" s="85"/>
      <c r="AI706" s="188"/>
      <c r="AJ706" s="188"/>
    </row>
    <row r="707" spans="1:36" x14ac:dyDescent="0.25">
      <c r="A707" s="66"/>
      <c r="D707" s="112"/>
      <c r="F707" s="112"/>
      <c r="S707" s="65" t="str">
        <f t="shared" si="103"/>
        <v/>
      </c>
      <c r="T707" s="70" t="str">
        <f t="shared" si="104"/>
        <v/>
      </c>
      <c r="Y707" s="72"/>
      <c r="AA707" s="85"/>
      <c r="AB707" s="85"/>
      <c r="AC707" s="85"/>
      <c r="AI707" s="188"/>
      <c r="AJ707" s="188"/>
    </row>
    <row r="708" spans="1:36" x14ac:dyDescent="0.25">
      <c r="A708" s="66"/>
      <c r="D708" s="112"/>
      <c r="F708" s="112"/>
      <c r="S708" s="65" t="str">
        <f t="shared" si="103"/>
        <v/>
      </c>
      <c r="T708" s="70" t="str">
        <f t="shared" si="104"/>
        <v/>
      </c>
      <c r="Y708" s="72"/>
      <c r="AA708" s="85"/>
      <c r="AB708" s="85"/>
      <c r="AC708" s="85"/>
      <c r="AI708" s="188"/>
      <c r="AJ708" s="188"/>
    </row>
    <row r="709" spans="1:36" x14ac:dyDescent="0.25">
      <c r="A709" s="66"/>
      <c r="D709" s="112"/>
      <c r="F709" s="112"/>
      <c r="S709" s="65" t="str">
        <f t="shared" si="103"/>
        <v/>
      </c>
      <c r="T709" s="70" t="str">
        <f t="shared" si="104"/>
        <v/>
      </c>
      <c r="Y709" s="72"/>
      <c r="AA709" s="85"/>
      <c r="AB709" s="85"/>
      <c r="AC709" s="85"/>
      <c r="AI709" s="188"/>
      <c r="AJ709" s="188"/>
    </row>
    <row r="710" spans="1:36" x14ac:dyDescent="0.25">
      <c r="A710" s="66"/>
      <c r="D710" s="112"/>
      <c r="F710" s="112"/>
      <c r="S710" s="65" t="str">
        <f t="shared" si="103"/>
        <v/>
      </c>
      <c r="T710" s="70" t="str">
        <f t="shared" si="104"/>
        <v/>
      </c>
      <c r="Y710" s="72"/>
      <c r="AA710" s="85"/>
      <c r="AB710" s="85"/>
      <c r="AC710" s="85"/>
      <c r="AI710" s="188"/>
      <c r="AJ710" s="188"/>
    </row>
    <row r="711" spans="1:36" x14ac:dyDescent="0.25">
      <c r="A711" s="66"/>
      <c r="D711" s="112"/>
      <c r="F711" s="112"/>
      <c r="S711" s="65" t="str">
        <f t="shared" ref="S711:S774" si="105">IF(AND($L$1&lt;&gt;"",C711&lt;&gt;""),$L$1,"")</f>
        <v/>
      </c>
      <c r="T711" s="70" t="str">
        <f t="shared" si="104"/>
        <v/>
      </c>
      <c r="Y711" s="72"/>
      <c r="AA711" s="85"/>
      <c r="AB711" s="85"/>
      <c r="AC711" s="85"/>
      <c r="AI711" s="188"/>
      <c r="AJ711" s="188"/>
    </row>
    <row r="712" spans="1:36" x14ac:dyDescent="0.25">
      <c r="A712" s="66"/>
      <c r="D712" s="112"/>
      <c r="F712" s="112"/>
      <c r="S712" s="65" t="str">
        <f t="shared" si="105"/>
        <v/>
      </c>
      <c r="T712" s="70" t="str">
        <f t="shared" ref="T712:T775" si="106">IF(AND($L$2&lt;&gt;"",C712&lt;&gt;""),$L$2,"")</f>
        <v/>
      </c>
      <c r="Y712" s="72"/>
      <c r="AA712" s="85"/>
      <c r="AB712" s="85"/>
      <c r="AC712" s="85"/>
      <c r="AI712" s="188"/>
      <c r="AJ712" s="188"/>
    </row>
    <row r="713" spans="1:36" x14ac:dyDescent="0.25">
      <c r="A713" s="66"/>
      <c r="D713" s="112"/>
      <c r="F713" s="112"/>
      <c r="S713" s="65" t="str">
        <f t="shared" si="105"/>
        <v/>
      </c>
      <c r="T713" s="70" t="str">
        <f t="shared" si="106"/>
        <v/>
      </c>
      <c r="Y713" s="72"/>
      <c r="AA713" s="85"/>
      <c r="AB713" s="85"/>
      <c r="AC713" s="85"/>
      <c r="AI713" s="188"/>
      <c r="AJ713" s="188"/>
    </row>
    <row r="714" spans="1:36" x14ac:dyDescent="0.25">
      <c r="A714" s="66"/>
      <c r="D714" s="112"/>
      <c r="F714" s="112"/>
      <c r="S714" s="65" t="str">
        <f t="shared" si="105"/>
        <v/>
      </c>
      <c r="T714" s="70" t="str">
        <f t="shared" si="106"/>
        <v/>
      </c>
      <c r="Y714" s="72"/>
      <c r="AA714" s="85"/>
      <c r="AB714" s="85"/>
      <c r="AC714" s="85"/>
      <c r="AI714" s="188"/>
      <c r="AJ714" s="188"/>
    </row>
    <row r="715" spans="1:36" x14ac:dyDescent="0.25">
      <c r="A715" s="66"/>
      <c r="D715" s="112"/>
      <c r="F715" s="112"/>
      <c r="S715" s="65" t="str">
        <f t="shared" si="105"/>
        <v/>
      </c>
      <c r="T715" s="70" t="str">
        <f t="shared" si="106"/>
        <v/>
      </c>
      <c r="Y715" s="72"/>
      <c r="AA715" s="85"/>
      <c r="AB715" s="85"/>
      <c r="AC715" s="85"/>
      <c r="AI715" s="188"/>
      <c r="AJ715" s="188"/>
    </row>
    <row r="716" spans="1:36" x14ac:dyDescent="0.25">
      <c r="A716" s="66"/>
      <c r="D716" s="112"/>
      <c r="F716" s="112"/>
      <c r="S716" s="65" t="str">
        <f t="shared" si="105"/>
        <v/>
      </c>
      <c r="T716" s="70" t="str">
        <f t="shared" si="106"/>
        <v/>
      </c>
      <c r="Y716" s="72"/>
      <c r="AA716" s="85"/>
      <c r="AB716" s="85"/>
      <c r="AC716" s="85"/>
      <c r="AI716" s="188"/>
      <c r="AJ716" s="188"/>
    </row>
    <row r="717" spans="1:36" x14ac:dyDescent="0.25">
      <c r="A717" s="66"/>
      <c r="D717" s="112"/>
      <c r="F717" s="112"/>
      <c r="S717" s="65" t="str">
        <f t="shared" si="105"/>
        <v/>
      </c>
      <c r="T717" s="70" t="str">
        <f t="shared" si="106"/>
        <v/>
      </c>
      <c r="Y717" s="72"/>
      <c r="AA717" s="85"/>
      <c r="AB717" s="85"/>
      <c r="AC717" s="85"/>
      <c r="AI717" s="188"/>
      <c r="AJ717" s="188"/>
    </row>
    <row r="718" spans="1:36" x14ac:dyDescent="0.25">
      <c r="A718" s="66"/>
      <c r="D718" s="112"/>
      <c r="F718" s="112"/>
      <c r="S718" s="65" t="str">
        <f t="shared" si="105"/>
        <v/>
      </c>
      <c r="T718" s="70" t="str">
        <f t="shared" si="106"/>
        <v/>
      </c>
      <c r="Y718" s="72"/>
      <c r="AA718" s="85"/>
      <c r="AB718" s="85"/>
      <c r="AC718" s="85"/>
      <c r="AI718" s="188"/>
      <c r="AJ718" s="188"/>
    </row>
    <row r="719" spans="1:36" x14ac:dyDescent="0.25">
      <c r="A719" s="66"/>
      <c r="D719" s="112"/>
      <c r="F719" s="112"/>
      <c r="S719" s="65" t="str">
        <f t="shared" si="105"/>
        <v/>
      </c>
      <c r="T719" s="70" t="str">
        <f t="shared" si="106"/>
        <v/>
      </c>
      <c r="Y719" s="72"/>
      <c r="AA719" s="85"/>
      <c r="AB719" s="85"/>
      <c r="AC719" s="85"/>
      <c r="AI719" s="188"/>
      <c r="AJ719" s="188"/>
    </row>
    <row r="720" spans="1:36" x14ac:dyDescent="0.25">
      <c r="A720" s="66"/>
      <c r="D720" s="112"/>
      <c r="F720" s="112"/>
      <c r="S720" s="65" t="str">
        <f t="shared" si="105"/>
        <v/>
      </c>
      <c r="T720" s="70" t="str">
        <f t="shared" si="106"/>
        <v/>
      </c>
      <c r="Y720" s="72"/>
      <c r="AA720" s="85"/>
      <c r="AB720" s="85"/>
      <c r="AC720" s="85"/>
      <c r="AI720" s="188"/>
      <c r="AJ720" s="188"/>
    </row>
    <row r="721" spans="1:36" x14ac:dyDescent="0.25">
      <c r="A721" s="66"/>
      <c r="D721" s="112"/>
      <c r="F721" s="112"/>
      <c r="S721" s="65" t="str">
        <f t="shared" si="105"/>
        <v/>
      </c>
      <c r="T721" s="70" t="str">
        <f t="shared" si="106"/>
        <v/>
      </c>
      <c r="Y721" s="72"/>
      <c r="AA721" s="85"/>
      <c r="AB721" s="85"/>
      <c r="AC721" s="85"/>
      <c r="AI721" s="188"/>
      <c r="AJ721" s="188"/>
    </row>
    <row r="722" spans="1:36" x14ac:dyDescent="0.25">
      <c r="A722" s="66"/>
      <c r="D722" s="112"/>
      <c r="F722" s="112"/>
      <c r="S722" s="65" t="str">
        <f t="shared" si="105"/>
        <v/>
      </c>
      <c r="T722" s="70" t="str">
        <f t="shared" si="106"/>
        <v/>
      </c>
      <c r="Y722" s="72"/>
      <c r="AA722" s="85"/>
      <c r="AB722" s="85"/>
      <c r="AC722" s="85"/>
      <c r="AI722" s="188"/>
      <c r="AJ722" s="188"/>
    </row>
    <row r="723" spans="1:36" x14ac:dyDescent="0.25">
      <c r="A723" s="66"/>
      <c r="D723" s="112"/>
      <c r="F723" s="112"/>
      <c r="S723" s="65" t="str">
        <f t="shared" si="105"/>
        <v/>
      </c>
      <c r="T723" s="70" t="str">
        <f t="shared" si="106"/>
        <v/>
      </c>
      <c r="Y723" s="72"/>
      <c r="AA723" s="85"/>
      <c r="AB723" s="85"/>
      <c r="AC723" s="85"/>
      <c r="AI723" s="188"/>
      <c r="AJ723" s="188"/>
    </row>
    <row r="724" spans="1:36" x14ac:dyDescent="0.25">
      <c r="A724" s="66"/>
      <c r="D724" s="112"/>
      <c r="F724" s="112"/>
      <c r="S724" s="65" t="str">
        <f t="shared" si="105"/>
        <v/>
      </c>
      <c r="T724" s="70" t="str">
        <f t="shared" si="106"/>
        <v/>
      </c>
      <c r="Y724" s="72"/>
      <c r="AA724" s="85"/>
      <c r="AB724" s="85"/>
      <c r="AC724" s="85"/>
      <c r="AI724" s="188"/>
      <c r="AJ724" s="188"/>
    </row>
    <row r="725" spans="1:36" x14ac:dyDescent="0.25">
      <c r="A725" s="66"/>
      <c r="D725" s="112"/>
      <c r="F725" s="112"/>
      <c r="S725" s="65" t="str">
        <f t="shared" si="105"/>
        <v/>
      </c>
      <c r="T725" s="70" t="str">
        <f t="shared" si="106"/>
        <v/>
      </c>
      <c r="Y725" s="72"/>
      <c r="AA725" s="85"/>
      <c r="AB725" s="85"/>
      <c r="AC725" s="85"/>
      <c r="AI725" s="188"/>
      <c r="AJ725" s="188"/>
    </row>
    <row r="726" spans="1:36" x14ac:dyDescent="0.25">
      <c r="A726" s="66"/>
      <c r="D726" s="112"/>
      <c r="F726" s="112"/>
      <c r="S726" s="65" t="str">
        <f t="shared" si="105"/>
        <v/>
      </c>
      <c r="T726" s="70" t="str">
        <f t="shared" si="106"/>
        <v/>
      </c>
      <c r="Y726" s="72"/>
      <c r="AA726" s="85"/>
      <c r="AB726" s="85"/>
      <c r="AC726" s="85"/>
      <c r="AI726" s="188"/>
      <c r="AJ726" s="188"/>
    </row>
    <row r="727" spans="1:36" x14ac:dyDescent="0.25">
      <c r="A727" s="66"/>
      <c r="D727" s="112"/>
      <c r="F727" s="112"/>
      <c r="S727" s="65" t="str">
        <f t="shared" si="105"/>
        <v/>
      </c>
      <c r="T727" s="70" t="str">
        <f t="shared" si="106"/>
        <v/>
      </c>
      <c r="Y727" s="72"/>
      <c r="AA727" s="85"/>
      <c r="AB727" s="85"/>
      <c r="AC727" s="85"/>
      <c r="AI727" s="188"/>
      <c r="AJ727" s="188"/>
    </row>
    <row r="728" spans="1:36" x14ac:dyDescent="0.25">
      <c r="A728" s="66"/>
      <c r="D728" s="112"/>
      <c r="F728" s="112"/>
      <c r="S728" s="65" t="str">
        <f t="shared" si="105"/>
        <v/>
      </c>
      <c r="T728" s="70" t="str">
        <f t="shared" si="106"/>
        <v/>
      </c>
      <c r="Y728" s="72"/>
      <c r="AA728" s="85"/>
      <c r="AB728" s="85"/>
      <c r="AC728" s="85"/>
      <c r="AI728" s="188"/>
      <c r="AJ728" s="188"/>
    </row>
    <row r="729" spans="1:36" x14ac:dyDescent="0.25">
      <c r="A729" s="66"/>
      <c r="D729" s="112"/>
      <c r="F729" s="112"/>
      <c r="S729" s="65" t="str">
        <f t="shared" si="105"/>
        <v/>
      </c>
      <c r="T729" s="70" t="str">
        <f t="shared" si="106"/>
        <v/>
      </c>
      <c r="Y729" s="72"/>
      <c r="AA729" s="85"/>
      <c r="AB729" s="85"/>
      <c r="AC729" s="85"/>
      <c r="AI729" s="188"/>
      <c r="AJ729" s="188"/>
    </row>
    <row r="730" spans="1:36" x14ac:dyDescent="0.25">
      <c r="A730" s="66"/>
      <c r="D730" s="112"/>
      <c r="F730" s="112"/>
      <c r="S730" s="65" t="str">
        <f t="shared" si="105"/>
        <v/>
      </c>
      <c r="T730" s="70" t="str">
        <f t="shared" si="106"/>
        <v/>
      </c>
      <c r="Y730" s="72"/>
      <c r="AA730" s="85"/>
      <c r="AB730" s="85"/>
      <c r="AC730" s="85"/>
      <c r="AI730" s="188"/>
      <c r="AJ730" s="188"/>
    </row>
    <row r="731" spans="1:36" x14ac:dyDescent="0.25">
      <c r="A731" s="66"/>
      <c r="D731" s="112"/>
      <c r="F731" s="112"/>
      <c r="S731" s="65" t="str">
        <f t="shared" si="105"/>
        <v/>
      </c>
      <c r="T731" s="70" t="str">
        <f t="shared" si="106"/>
        <v/>
      </c>
      <c r="Y731" s="72"/>
      <c r="AA731" s="85"/>
      <c r="AB731" s="85"/>
      <c r="AC731" s="85"/>
      <c r="AI731" s="188"/>
      <c r="AJ731" s="188"/>
    </row>
    <row r="732" spans="1:36" x14ac:dyDescent="0.25">
      <c r="A732" s="66"/>
      <c r="D732" s="112"/>
      <c r="F732" s="112"/>
      <c r="S732" s="65" t="str">
        <f t="shared" si="105"/>
        <v/>
      </c>
      <c r="T732" s="70" t="str">
        <f t="shared" si="106"/>
        <v/>
      </c>
      <c r="Y732" s="72"/>
      <c r="AA732" s="85"/>
      <c r="AB732" s="85"/>
      <c r="AC732" s="85"/>
      <c r="AI732" s="188"/>
      <c r="AJ732" s="188"/>
    </row>
    <row r="733" spans="1:36" x14ac:dyDescent="0.25">
      <c r="A733" s="66"/>
      <c r="D733" s="112"/>
      <c r="F733" s="112"/>
      <c r="S733" s="65" t="str">
        <f t="shared" si="105"/>
        <v/>
      </c>
      <c r="T733" s="70" t="str">
        <f t="shared" si="106"/>
        <v/>
      </c>
      <c r="Y733" s="72"/>
      <c r="AA733" s="85"/>
      <c r="AB733" s="85"/>
      <c r="AC733" s="85"/>
      <c r="AI733" s="188"/>
      <c r="AJ733" s="188"/>
    </row>
    <row r="734" spans="1:36" x14ac:dyDescent="0.25">
      <c r="A734" s="66"/>
      <c r="D734" s="112"/>
      <c r="F734" s="112"/>
      <c r="S734" s="65" t="str">
        <f t="shared" si="105"/>
        <v/>
      </c>
      <c r="T734" s="70" t="str">
        <f t="shared" si="106"/>
        <v/>
      </c>
      <c r="Y734" s="72"/>
      <c r="AA734" s="85"/>
      <c r="AB734" s="85"/>
      <c r="AC734" s="85"/>
      <c r="AI734" s="188"/>
      <c r="AJ734" s="188"/>
    </row>
    <row r="735" spans="1:36" x14ac:dyDescent="0.25">
      <c r="A735" s="66"/>
      <c r="D735" s="112"/>
      <c r="F735" s="112"/>
      <c r="S735" s="65" t="str">
        <f t="shared" si="105"/>
        <v/>
      </c>
      <c r="T735" s="70" t="str">
        <f t="shared" si="106"/>
        <v/>
      </c>
      <c r="Y735" s="72"/>
      <c r="AA735" s="85"/>
      <c r="AB735" s="85"/>
      <c r="AC735" s="85"/>
      <c r="AI735" s="188"/>
      <c r="AJ735" s="188"/>
    </row>
    <row r="736" spans="1:36" x14ac:dyDescent="0.25">
      <c r="A736" s="66"/>
      <c r="D736" s="112"/>
      <c r="F736" s="112"/>
      <c r="S736" s="65" t="str">
        <f t="shared" si="105"/>
        <v/>
      </c>
      <c r="T736" s="70" t="str">
        <f t="shared" si="106"/>
        <v/>
      </c>
      <c r="Y736" s="72"/>
      <c r="AA736" s="85"/>
      <c r="AB736" s="85"/>
      <c r="AC736" s="85"/>
      <c r="AI736" s="188"/>
      <c r="AJ736" s="188"/>
    </row>
    <row r="737" spans="1:36" x14ac:dyDescent="0.25">
      <c r="A737" s="66"/>
      <c r="D737" s="112"/>
      <c r="F737" s="112"/>
      <c r="S737" s="65" t="str">
        <f t="shared" si="105"/>
        <v/>
      </c>
      <c r="T737" s="70" t="str">
        <f t="shared" si="106"/>
        <v/>
      </c>
      <c r="Y737" s="72"/>
      <c r="AA737" s="85"/>
      <c r="AB737" s="85"/>
      <c r="AC737" s="85"/>
      <c r="AI737" s="188"/>
      <c r="AJ737" s="188"/>
    </row>
    <row r="738" spans="1:36" x14ac:dyDescent="0.25">
      <c r="A738" s="66"/>
      <c r="D738" s="112"/>
      <c r="F738" s="112"/>
      <c r="S738" s="65" t="str">
        <f t="shared" si="105"/>
        <v/>
      </c>
      <c r="T738" s="70" t="str">
        <f t="shared" si="106"/>
        <v/>
      </c>
      <c r="Y738" s="72"/>
      <c r="AA738" s="85"/>
      <c r="AB738" s="85"/>
      <c r="AC738" s="85"/>
      <c r="AI738" s="188"/>
      <c r="AJ738" s="188"/>
    </row>
    <row r="739" spans="1:36" x14ac:dyDescent="0.25">
      <c r="A739" s="66"/>
      <c r="D739" s="112"/>
      <c r="F739" s="112"/>
      <c r="S739" s="65" t="str">
        <f t="shared" si="105"/>
        <v/>
      </c>
      <c r="T739" s="70" t="str">
        <f t="shared" si="106"/>
        <v/>
      </c>
      <c r="Y739" s="72"/>
      <c r="AA739" s="85"/>
      <c r="AB739" s="85"/>
      <c r="AC739" s="85"/>
      <c r="AI739" s="188"/>
      <c r="AJ739" s="188"/>
    </row>
    <row r="740" spans="1:36" x14ac:dyDescent="0.25">
      <c r="A740" s="66"/>
      <c r="D740" s="112"/>
      <c r="F740" s="112"/>
      <c r="S740" s="65" t="str">
        <f t="shared" si="105"/>
        <v/>
      </c>
      <c r="T740" s="70" t="str">
        <f t="shared" si="106"/>
        <v/>
      </c>
      <c r="Y740" s="72"/>
      <c r="AA740" s="85"/>
      <c r="AB740" s="85"/>
      <c r="AC740" s="85"/>
      <c r="AI740" s="188"/>
      <c r="AJ740" s="188"/>
    </row>
    <row r="741" spans="1:36" x14ac:dyDescent="0.25">
      <c r="A741" s="66"/>
      <c r="D741" s="112"/>
      <c r="F741" s="112"/>
      <c r="S741" s="65" t="str">
        <f t="shared" si="105"/>
        <v/>
      </c>
      <c r="T741" s="70" t="str">
        <f t="shared" si="106"/>
        <v/>
      </c>
      <c r="Y741" s="72"/>
      <c r="AA741" s="85"/>
      <c r="AB741" s="85"/>
      <c r="AC741" s="85"/>
      <c r="AI741" s="188"/>
      <c r="AJ741" s="188"/>
    </row>
    <row r="742" spans="1:36" x14ac:dyDescent="0.25">
      <c r="A742" s="66"/>
      <c r="D742" s="112"/>
      <c r="F742" s="112"/>
      <c r="S742" s="65" t="str">
        <f t="shared" si="105"/>
        <v/>
      </c>
      <c r="T742" s="70" t="str">
        <f t="shared" si="106"/>
        <v/>
      </c>
      <c r="Y742" s="72"/>
      <c r="AA742" s="85"/>
      <c r="AB742" s="85"/>
      <c r="AC742" s="85"/>
      <c r="AI742" s="188"/>
      <c r="AJ742" s="188"/>
    </row>
    <row r="743" spans="1:36" x14ac:dyDescent="0.25">
      <c r="A743" s="66"/>
      <c r="D743" s="112"/>
      <c r="F743" s="112"/>
      <c r="S743" s="65" t="str">
        <f t="shared" si="105"/>
        <v/>
      </c>
      <c r="T743" s="70" t="str">
        <f t="shared" si="106"/>
        <v/>
      </c>
      <c r="Y743" s="72"/>
      <c r="AA743" s="85"/>
      <c r="AB743" s="85"/>
      <c r="AC743" s="85"/>
      <c r="AI743" s="188"/>
      <c r="AJ743" s="188"/>
    </row>
    <row r="744" spans="1:36" x14ac:dyDescent="0.25">
      <c r="A744" s="66"/>
      <c r="D744" s="112"/>
      <c r="F744" s="112"/>
      <c r="S744" s="65" t="str">
        <f t="shared" si="105"/>
        <v/>
      </c>
      <c r="T744" s="70" t="str">
        <f t="shared" si="106"/>
        <v/>
      </c>
      <c r="Y744" s="72"/>
      <c r="AA744" s="85"/>
      <c r="AB744" s="85"/>
      <c r="AC744" s="85"/>
      <c r="AI744" s="188"/>
      <c r="AJ744" s="188"/>
    </row>
    <row r="745" spans="1:36" x14ac:dyDescent="0.25">
      <c r="A745" s="66"/>
      <c r="D745" s="112"/>
      <c r="F745" s="112"/>
      <c r="S745" s="65" t="str">
        <f t="shared" si="105"/>
        <v/>
      </c>
      <c r="T745" s="70" t="str">
        <f t="shared" si="106"/>
        <v/>
      </c>
      <c r="Y745" s="72"/>
      <c r="AA745" s="85"/>
      <c r="AB745" s="85"/>
      <c r="AC745" s="85"/>
      <c r="AI745" s="188"/>
      <c r="AJ745" s="188"/>
    </row>
    <row r="746" spans="1:36" x14ac:dyDescent="0.25">
      <c r="A746" s="66"/>
      <c r="D746" s="112"/>
      <c r="F746" s="112"/>
      <c r="S746" s="65" t="str">
        <f t="shared" si="105"/>
        <v/>
      </c>
      <c r="T746" s="70" t="str">
        <f t="shared" si="106"/>
        <v/>
      </c>
      <c r="Y746" s="72"/>
      <c r="AA746" s="85"/>
      <c r="AB746" s="85"/>
      <c r="AC746" s="85"/>
      <c r="AI746" s="188"/>
      <c r="AJ746" s="188"/>
    </row>
    <row r="747" spans="1:36" x14ac:dyDescent="0.25">
      <c r="A747" s="66"/>
      <c r="D747" s="112"/>
      <c r="F747" s="112"/>
      <c r="S747" s="65" t="str">
        <f t="shared" si="105"/>
        <v/>
      </c>
      <c r="T747" s="70" t="str">
        <f t="shared" si="106"/>
        <v/>
      </c>
      <c r="Y747" s="72"/>
      <c r="AA747" s="85"/>
      <c r="AB747" s="85"/>
      <c r="AC747" s="85"/>
      <c r="AI747" s="188"/>
      <c r="AJ747" s="188"/>
    </row>
    <row r="748" spans="1:36" x14ac:dyDescent="0.25">
      <c r="A748" s="66"/>
      <c r="D748" s="112"/>
      <c r="F748" s="112"/>
      <c r="S748" s="65" t="str">
        <f t="shared" si="105"/>
        <v/>
      </c>
      <c r="T748" s="70" t="str">
        <f t="shared" si="106"/>
        <v/>
      </c>
      <c r="Y748" s="72"/>
      <c r="AA748" s="85"/>
      <c r="AB748" s="85"/>
      <c r="AC748" s="85"/>
      <c r="AI748" s="188"/>
      <c r="AJ748" s="188"/>
    </row>
    <row r="749" spans="1:36" x14ac:dyDescent="0.25">
      <c r="A749" s="66"/>
      <c r="D749" s="112"/>
      <c r="F749" s="112"/>
      <c r="S749" s="65" t="str">
        <f t="shared" si="105"/>
        <v/>
      </c>
      <c r="T749" s="70" t="str">
        <f t="shared" si="106"/>
        <v/>
      </c>
      <c r="Y749" s="72"/>
      <c r="AA749" s="85"/>
      <c r="AB749" s="85"/>
      <c r="AC749" s="85"/>
      <c r="AI749" s="188"/>
      <c r="AJ749" s="188"/>
    </row>
    <row r="750" spans="1:36" x14ac:dyDescent="0.25">
      <c r="A750" s="66"/>
      <c r="D750" s="112"/>
      <c r="F750" s="112"/>
      <c r="S750" s="65" t="str">
        <f t="shared" si="105"/>
        <v/>
      </c>
      <c r="T750" s="70" t="str">
        <f t="shared" si="106"/>
        <v/>
      </c>
      <c r="Y750" s="72"/>
      <c r="AA750" s="85"/>
      <c r="AB750" s="85"/>
      <c r="AC750" s="85"/>
      <c r="AI750" s="188"/>
      <c r="AJ750" s="188"/>
    </row>
    <row r="751" spans="1:36" x14ac:dyDescent="0.25">
      <c r="A751" s="66"/>
      <c r="D751" s="112"/>
      <c r="F751" s="112"/>
      <c r="S751" s="65" t="str">
        <f t="shared" si="105"/>
        <v/>
      </c>
      <c r="T751" s="70" t="str">
        <f t="shared" si="106"/>
        <v/>
      </c>
      <c r="Y751" s="72"/>
      <c r="AA751" s="85"/>
      <c r="AB751" s="85"/>
      <c r="AC751" s="85"/>
      <c r="AI751" s="188"/>
      <c r="AJ751" s="188"/>
    </row>
    <row r="752" spans="1:36" x14ac:dyDescent="0.25">
      <c r="A752" s="66"/>
      <c r="D752" s="112"/>
      <c r="F752" s="112"/>
      <c r="S752" s="65" t="str">
        <f t="shared" si="105"/>
        <v/>
      </c>
      <c r="T752" s="70" t="str">
        <f t="shared" si="106"/>
        <v/>
      </c>
      <c r="Y752" s="72"/>
      <c r="AA752" s="85"/>
      <c r="AB752" s="85"/>
      <c r="AC752" s="85"/>
      <c r="AI752" s="188"/>
      <c r="AJ752" s="188"/>
    </row>
    <row r="753" spans="1:36" x14ac:dyDescent="0.25">
      <c r="A753" s="66"/>
      <c r="D753" s="112"/>
      <c r="F753" s="112"/>
      <c r="S753" s="65" t="str">
        <f t="shared" si="105"/>
        <v/>
      </c>
      <c r="T753" s="70" t="str">
        <f t="shared" si="106"/>
        <v/>
      </c>
      <c r="Y753" s="72"/>
      <c r="AA753" s="85"/>
      <c r="AB753" s="85"/>
      <c r="AC753" s="85"/>
      <c r="AI753" s="188"/>
      <c r="AJ753" s="188"/>
    </row>
    <row r="754" spans="1:36" x14ac:dyDescent="0.25">
      <c r="A754" s="66"/>
      <c r="D754" s="112"/>
      <c r="F754" s="112"/>
      <c r="S754" s="65" t="str">
        <f t="shared" si="105"/>
        <v/>
      </c>
      <c r="T754" s="70" t="str">
        <f t="shared" si="106"/>
        <v/>
      </c>
      <c r="Y754" s="72"/>
      <c r="AA754" s="85"/>
      <c r="AB754" s="85"/>
      <c r="AC754" s="85"/>
      <c r="AI754" s="188"/>
      <c r="AJ754" s="188"/>
    </row>
    <row r="755" spans="1:36" x14ac:dyDescent="0.25">
      <c r="A755" s="66"/>
      <c r="D755" s="112"/>
      <c r="F755" s="112"/>
      <c r="S755" s="65" t="str">
        <f t="shared" si="105"/>
        <v/>
      </c>
      <c r="T755" s="70" t="str">
        <f t="shared" si="106"/>
        <v/>
      </c>
      <c r="Y755" s="72"/>
      <c r="AA755" s="85"/>
      <c r="AB755" s="85"/>
      <c r="AC755" s="85"/>
      <c r="AI755" s="188"/>
      <c r="AJ755" s="188"/>
    </row>
    <row r="756" spans="1:36" x14ac:dyDescent="0.25">
      <c r="A756" s="66"/>
      <c r="D756" s="112"/>
      <c r="F756" s="112"/>
      <c r="S756" s="65" t="str">
        <f t="shared" si="105"/>
        <v/>
      </c>
      <c r="T756" s="70" t="str">
        <f t="shared" si="106"/>
        <v/>
      </c>
      <c r="Y756" s="72"/>
      <c r="AA756" s="85"/>
      <c r="AB756" s="85"/>
      <c r="AC756" s="85"/>
      <c r="AI756" s="188"/>
      <c r="AJ756" s="188"/>
    </row>
    <row r="757" spans="1:36" x14ac:dyDescent="0.25">
      <c r="A757" s="66"/>
      <c r="D757" s="112"/>
      <c r="F757" s="112"/>
      <c r="S757" s="65" t="str">
        <f t="shared" si="105"/>
        <v/>
      </c>
      <c r="T757" s="70" t="str">
        <f t="shared" si="106"/>
        <v/>
      </c>
      <c r="Y757" s="72"/>
      <c r="AA757" s="85"/>
      <c r="AB757" s="85"/>
      <c r="AC757" s="85"/>
      <c r="AI757" s="188"/>
      <c r="AJ757" s="188"/>
    </row>
    <row r="758" spans="1:36" x14ac:dyDescent="0.25">
      <c r="A758" s="66"/>
      <c r="D758" s="112"/>
      <c r="F758" s="112"/>
      <c r="S758" s="65" t="str">
        <f t="shared" si="105"/>
        <v/>
      </c>
      <c r="T758" s="70" t="str">
        <f t="shared" si="106"/>
        <v/>
      </c>
      <c r="Y758" s="72"/>
      <c r="AA758" s="85"/>
      <c r="AB758" s="85"/>
      <c r="AC758" s="85"/>
      <c r="AI758" s="188"/>
      <c r="AJ758" s="188"/>
    </row>
    <row r="759" spans="1:36" x14ac:dyDescent="0.25">
      <c r="A759" s="66"/>
      <c r="D759" s="112"/>
      <c r="F759" s="112"/>
      <c r="S759" s="65" t="str">
        <f t="shared" si="105"/>
        <v/>
      </c>
      <c r="T759" s="70" t="str">
        <f t="shared" si="106"/>
        <v/>
      </c>
      <c r="Y759" s="72"/>
      <c r="AA759" s="85"/>
      <c r="AB759" s="85"/>
      <c r="AC759" s="85"/>
      <c r="AI759" s="188"/>
      <c r="AJ759" s="188"/>
    </row>
    <row r="760" spans="1:36" x14ac:dyDescent="0.25">
      <c r="A760" s="66"/>
      <c r="D760" s="112"/>
      <c r="F760" s="112"/>
      <c r="S760" s="65" t="str">
        <f t="shared" si="105"/>
        <v/>
      </c>
      <c r="T760" s="70" t="str">
        <f t="shared" si="106"/>
        <v/>
      </c>
      <c r="Y760" s="72"/>
      <c r="AA760" s="85"/>
      <c r="AB760" s="85"/>
      <c r="AC760" s="85"/>
      <c r="AI760" s="188"/>
      <c r="AJ760" s="188"/>
    </row>
    <row r="761" spans="1:36" x14ac:dyDescent="0.25">
      <c r="A761" s="66"/>
      <c r="D761" s="112"/>
      <c r="F761" s="112"/>
      <c r="S761" s="65" t="str">
        <f t="shared" si="105"/>
        <v/>
      </c>
      <c r="T761" s="70" t="str">
        <f t="shared" si="106"/>
        <v/>
      </c>
      <c r="Y761" s="72"/>
      <c r="AA761" s="85"/>
      <c r="AB761" s="85"/>
      <c r="AC761" s="85"/>
      <c r="AI761" s="188"/>
      <c r="AJ761" s="188"/>
    </row>
    <row r="762" spans="1:36" x14ac:dyDescent="0.25">
      <c r="A762" s="66"/>
      <c r="D762" s="112"/>
      <c r="F762" s="112"/>
      <c r="S762" s="65" t="str">
        <f t="shared" si="105"/>
        <v/>
      </c>
      <c r="T762" s="70" t="str">
        <f t="shared" si="106"/>
        <v/>
      </c>
      <c r="Y762" s="72"/>
      <c r="AA762" s="85"/>
      <c r="AB762" s="85"/>
      <c r="AC762" s="85"/>
      <c r="AI762" s="188"/>
      <c r="AJ762" s="188"/>
    </row>
    <row r="763" spans="1:36" x14ac:dyDescent="0.25">
      <c r="A763" s="66"/>
      <c r="D763" s="112"/>
      <c r="F763" s="112"/>
      <c r="S763" s="65" t="str">
        <f t="shared" si="105"/>
        <v/>
      </c>
      <c r="T763" s="70" t="str">
        <f t="shared" si="106"/>
        <v/>
      </c>
      <c r="Y763" s="72"/>
      <c r="AA763" s="85"/>
      <c r="AB763" s="85"/>
      <c r="AC763" s="85"/>
      <c r="AI763" s="188"/>
      <c r="AJ763" s="188"/>
    </row>
    <row r="764" spans="1:36" x14ac:dyDescent="0.25">
      <c r="A764" s="66"/>
      <c r="D764" s="112"/>
      <c r="F764" s="112"/>
      <c r="S764" s="65" t="str">
        <f t="shared" si="105"/>
        <v/>
      </c>
      <c r="T764" s="70" t="str">
        <f t="shared" si="106"/>
        <v/>
      </c>
      <c r="Y764" s="72"/>
      <c r="AA764" s="85"/>
      <c r="AB764" s="85"/>
      <c r="AC764" s="85"/>
      <c r="AI764" s="188"/>
      <c r="AJ764" s="188"/>
    </row>
    <row r="765" spans="1:36" x14ac:dyDescent="0.25">
      <c r="A765" s="66"/>
      <c r="D765" s="112"/>
      <c r="F765" s="112"/>
      <c r="S765" s="65" t="str">
        <f t="shared" si="105"/>
        <v/>
      </c>
      <c r="T765" s="70" t="str">
        <f t="shared" si="106"/>
        <v/>
      </c>
      <c r="Y765" s="72"/>
      <c r="AA765" s="85"/>
      <c r="AB765" s="85"/>
      <c r="AC765" s="85"/>
      <c r="AI765" s="188"/>
      <c r="AJ765" s="188"/>
    </row>
    <row r="766" spans="1:36" x14ac:dyDescent="0.25">
      <c r="A766" s="66"/>
      <c r="D766" s="112"/>
      <c r="F766" s="112"/>
      <c r="S766" s="65" t="str">
        <f t="shared" si="105"/>
        <v/>
      </c>
      <c r="T766" s="70" t="str">
        <f t="shared" si="106"/>
        <v/>
      </c>
      <c r="Y766" s="72"/>
      <c r="AA766" s="85"/>
      <c r="AB766" s="85"/>
      <c r="AC766" s="85"/>
      <c r="AI766" s="188"/>
      <c r="AJ766" s="188"/>
    </row>
    <row r="767" spans="1:36" x14ac:dyDescent="0.25">
      <c r="A767" s="66"/>
      <c r="D767" s="112"/>
      <c r="F767" s="112"/>
      <c r="S767" s="65" t="str">
        <f t="shared" si="105"/>
        <v/>
      </c>
      <c r="T767" s="70" t="str">
        <f t="shared" si="106"/>
        <v/>
      </c>
      <c r="Y767" s="72"/>
      <c r="AA767" s="85"/>
      <c r="AB767" s="85"/>
      <c r="AC767" s="85"/>
      <c r="AI767" s="188"/>
      <c r="AJ767" s="188"/>
    </row>
    <row r="768" spans="1:36" x14ac:dyDescent="0.25">
      <c r="A768" s="66"/>
      <c r="D768" s="112"/>
      <c r="F768" s="112"/>
      <c r="S768" s="65" t="str">
        <f t="shared" si="105"/>
        <v/>
      </c>
      <c r="T768" s="70" t="str">
        <f t="shared" si="106"/>
        <v/>
      </c>
      <c r="Y768" s="72"/>
      <c r="AA768" s="85"/>
      <c r="AB768" s="85"/>
      <c r="AC768" s="85"/>
      <c r="AI768" s="188"/>
      <c r="AJ768" s="188"/>
    </row>
    <row r="769" spans="1:36" x14ac:dyDescent="0.25">
      <c r="A769" s="66"/>
      <c r="D769" s="112"/>
      <c r="F769" s="112"/>
      <c r="S769" s="65" t="str">
        <f t="shared" si="105"/>
        <v/>
      </c>
      <c r="T769" s="70" t="str">
        <f t="shared" si="106"/>
        <v/>
      </c>
      <c r="Y769" s="72"/>
      <c r="AA769" s="85"/>
      <c r="AB769" s="85"/>
      <c r="AC769" s="85"/>
      <c r="AI769" s="188"/>
      <c r="AJ769" s="188"/>
    </row>
    <row r="770" spans="1:36" x14ac:dyDescent="0.25">
      <c r="A770" s="66"/>
      <c r="D770" s="112"/>
      <c r="F770" s="112"/>
      <c r="S770" s="65" t="str">
        <f t="shared" si="105"/>
        <v/>
      </c>
      <c r="T770" s="70" t="str">
        <f t="shared" si="106"/>
        <v/>
      </c>
      <c r="Y770" s="72"/>
      <c r="AA770" s="85"/>
      <c r="AB770" s="85"/>
      <c r="AC770" s="85"/>
      <c r="AI770" s="188"/>
      <c r="AJ770" s="188"/>
    </row>
    <row r="771" spans="1:36" x14ac:dyDescent="0.25">
      <c r="A771" s="66"/>
      <c r="D771" s="112"/>
      <c r="F771" s="112"/>
      <c r="S771" s="65" t="str">
        <f t="shared" si="105"/>
        <v/>
      </c>
      <c r="T771" s="70" t="str">
        <f t="shared" si="106"/>
        <v/>
      </c>
      <c r="Y771" s="72"/>
      <c r="AA771" s="85"/>
      <c r="AB771" s="85"/>
      <c r="AC771" s="85"/>
      <c r="AI771" s="188"/>
      <c r="AJ771" s="188"/>
    </row>
    <row r="772" spans="1:36" x14ac:dyDescent="0.25">
      <c r="A772" s="66"/>
      <c r="D772" s="112"/>
      <c r="F772" s="112"/>
      <c r="S772" s="65" t="str">
        <f t="shared" si="105"/>
        <v/>
      </c>
      <c r="T772" s="70" t="str">
        <f t="shared" si="106"/>
        <v/>
      </c>
      <c r="Y772" s="72"/>
      <c r="AA772" s="85"/>
      <c r="AB772" s="85"/>
      <c r="AC772" s="85"/>
      <c r="AI772" s="188"/>
      <c r="AJ772" s="188"/>
    </row>
    <row r="773" spans="1:36" x14ac:dyDescent="0.25">
      <c r="A773" s="66"/>
      <c r="D773" s="112"/>
      <c r="F773" s="112"/>
      <c r="S773" s="65" t="str">
        <f t="shared" si="105"/>
        <v/>
      </c>
      <c r="T773" s="70" t="str">
        <f t="shared" si="106"/>
        <v/>
      </c>
      <c r="Y773" s="72"/>
      <c r="AA773" s="85"/>
      <c r="AB773" s="85"/>
      <c r="AC773" s="85"/>
      <c r="AI773" s="188"/>
      <c r="AJ773" s="188"/>
    </row>
    <row r="774" spans="1:36" x14ac:dyDescent="0.25">
      <c r="A774" s="66"/>
      <c r="D774" s="112"/>
      <c r="F774" s="112"/>
      <c r="S774" s="65" t="str">
        <f t="shared" si="105"/>
        <v/>
      </c>
      <c r="T774" s="70" t="str">
        <f t="shared" si="106"/>
        <v/>
      </c>
      <c r="Y774" s="72"/>
      <c r="AA774" s="85"/>
      <c r="AB774" s="85"/>
      <c r="AC774" s="85"/>
      <c r="AI774" s="188"/>
      <c r="AJ774" s="188"/>
    </row>
    <row r="775" spans="1:36" x14ac:dyDescent="0.25">
      <c r="A775" s="66"/>
      <c r="D775" s="112"/>
      <c r="F775" s="112"/>
      <c r="S775" s="65" t="str">
        <f t="shared" ref="S775:S838" si="107">IF(AND($L$1&lt;&gt;"",C775&lt;&gt;""),$L$1,"")</f>
        <v/>
      </c>
      <c r="T775" s="70" t="str">
        <f t="shared" si="106"/>
        <v/>
      </c>
      <c r="Y775" s="72"/>
      <c r="AA775" s="85"/>
      <c r="AB775" s="85"/>
      <c r="AC775" s="85"/>
      <c r="AI775" s="188"/>
      <c r="AJ775" s="188"/>
    </row>
    <row r="776" spans="1:36" x14ac:dyDescent="0.25">
      <c r="A776" s="66"/>
      <c r="D776" s="112"/>
      <c r="F776" s="112"/>
      <c r="S776" s="65" t="str">
        <f t="shared" si="107"/>
        <v/>
      </c>
      <c r="T776" s="70" t="str">
        <f t="shared" ref="T776:T839" si="108">IF(AND($L$2&lt;&gt;"",C776&lt;&gt;""),$L$2,"")</f>
        <v/>
      </c>
      <c r="Y776" s="72"/>
      <c r="AA776" s="85"/>
      <c r="AB776" s="85"/>
      <c r="AC776" s="85"/>
      <c r="AI776" s="188"/>
      <c r="AJ776" s="188"/>
    </row>
    <row r="777" spans="1:36" x14ac:dyDescent="0.25">
      <c r="A777" s="66"/>
      <c r="D777" s="112"/>
      <c r="F777" s="112"/>
      <c r="S777" s="65" t="str">
        <f t="shared" si="107"/>
        <v/>
      </c>
      <c r="T777" s="70" t="str">
        <f t="shared" si="108"/>
        <v/>
      </c>
      <c r="Y777" s="72"/>
      <c r="AA777" s="85"/>
      <c r="AB777" s="85"/>
      <c r="AC777" s="85"/>
      <c r="AI777" s="188"/>
      <c r="AJ777" s="188"/>
    </row>
    <row r="778" spans="1:36" x14ac:dyDescent="0.25">
      <c r="A778" s="66"/>
      <c r="D778" s="112"/>
      <c r="F778" s="112"/>
      <c r="S778" s="65" t="str">
        <f t="shared" si="107"/>
        <v/>
      </c>
      <c r="T778" s="70" t="str">
        <f t="shared" si="108"/>
        <v/>
      </c>
      <c r="Y778" s="72"/>
      <c r="AA778" s="85"/>
      <c r="AB778" s="85"/>
      <c r="AC778" s="85"/>
      <c r="AI778" s="188"/>
      <c r="AJ778" s="188"/>
    </row>
    <row r="779" spans="1:36" x14ac:dyDescent="0.25">
      <c r="A779" s="66"/>
      <c r="D779" s="112"/>
      <c r="F779" s="112"/>
      <c r="S779" s="65" t="str">
        <f t="shared" si="107"/>
        <v/>
      </c>
      <c r="T779" s="70" t="str">
        <f t="shared" si="108"/>
        <v/>
      </c>
      <c r="Y779" s="72"/>
      <c r="AA779" s="85"/>
      <c r="AB779" s="85"/>
      <c r="AC779" s="85"/>
      <c r="AI779" s="188"/>
      <c r="AJ779" s="188"/>
    </row>
    <row r="780" spans="1:36" x14ac:dyDescent="0.25">
      <c r="A780" s="66"/>
      <c r="D780" s="112"/>
      <c r="F780" s="112"/>
      <c r="S780" s="65" t="str">
        <f t="shared" si="107"/>
        <v/>
      </c>
      <c r="T780" s="70" t="str">
        <f t="shared" si="108"/>
        <v/>
      </c>
      <c r="Y780" s="72"/>
      <c r="AA780" s="85"/>
      <c r="AB780" s="85"/>
      <c r="AC780" s="85"/>
      <c r="AI780" s="188"/>
      <c r="AJ780" s="188"/>
    </row>
    <row r="781" spans="1:36" x14ac:dyDescent="0.25">
      <c r="A781" s="66"/>
      <c r="D781" s="112"/>
      <c r="F781" s="112"/>
      <c r="S781" s="65" t="str">
        <f t="shared" si="107"/>
        <v/>
      </c>
      <c r="T781" s="70" t="str">
        <f t="shared" si="108"/>
        <v/>
      </c>
      <c r="Y781" s="72"/>
      <c r="AA781" s="85"/>
      <c r="AB781" s="85"/>
      <c r="AC781" s="85"/>
      <c r="AI781" s="188"/>
      <c r="AJ781" s="188"/>
    </row>
    <row r="782" spans="1:36" x14ac:dyDescent="0.25">
      <c r="A782" s="66"/>
      <c r="D782" s="112"/>
      <c r="F782" s="112"/>
      <c r="S782" s="65" t="str">
        <f t="shared" si="107"/>
        <v/>
      </c>
      <c r="T782" s="70" t="str">
        <f t="shared" si="108"/>
        <v/>
      </c>
      <c r="Y782" s="72"/>
      <c r="AA782" s="85"/>
      <c r="AB782" s="85"/>
      <c r="AC782" s="85"/>
      <c r="AI782" s="188"/>
      <c r="AJ782" s="188"/>
    </row>
    <row r="783" spans="1:36" x14ac:dyDescent="0.25">
      <c r="A783" s="66"/>
      <c r="D783" s="112"/>
      <c r="F783" s="112"/>
      <c r="S783" s="65" t="str">
        <f t="shared" si="107"/>
        <v/>
      </c>
      <c r="T783" s="70" t="str">
        <f t="shared" si="108"/>
        <v/>
      </c>
      <c r="Y783" s="72"/>
      <c r="AA783" s="85"/>
      <c r="AB783" s="85"/>
      <c r="AC783" s="85"/>
      <c r="AI783" s="188"/>
      <c r="AJ783" s="188"/>
    </row>
    <row r="784" spans="1:36" x14ac:dyDescent="0.25">
      <c r="A784" s="66"/>
      <c r="D784" s="112"/>
      <c r="F784" s="112"/>
      <c r="S784" s="65" t="str">
        <f t="shared" si="107"/>
        <v/>
      </c>
      <c r="T784" s="70" t="str">
        <f t="shared" si="108"/>
        <v/>
      </c>
      <c r="Y784" s="72"/>
      <c r="AA784" s="85"/>
      <c r="AB784" s="85"/>
      <c r="AC784" s="85"/>
      <c r="AI784" s="188"/>
      <c r="AJ784" s="188"/>
    </row>
    <row r="785" spans="1:36" x14ac:dyDescent="0.25">
      <c r="A785" s="66"/>
      <c r="D785" s="112"/>
      <c r="F785" s="112"/>
      <c r="S785" s="65" t="str">
        <f t="shared" si="107"/>
        <v/>
      </c>
      <c r="T785" s="70" t="str">
        <f t="shared" si="108"/>
        <v/>
      </c>
      <c r="Y785" s="72"/>
      <c r="AA785" s="85"/>
      <c r="AB785" s="85"/>
      <c r="AC785" s="85"/>
      <c r="AI785" s="188"/>
      <c r="AJ785" s="188"/>
    </row>
    <row r="786" spans="1:36" x14ac:dyDescent="0.25">
      <c r="A786" s="66"/>
      <c r="D786" s="112"/>
      <c r="F786" s="112"/>
      <c r="S786" s="65" t="str">
        <f t="shared" si="107"/>
        <v/>
      </c>
      <c r="T786" s="70" t="str">
        <f t="shared" si="108"/>
        <v/>
      </c>
      <c r="Y786" s="72"/>
      <c r="AA786" s="85"/>
      <c r="AB786" s="85"/>
      <c r="AC786" s="85"/>
      <c r="AI786" s="188"/>
      <c r="AJ786" s="188"/>
    </row>
    <row r="787" spans="1:36" x14ac:dyDescent="0.25">
      <c r="A787" s="66"/>
      <c r="D787" s="112"/>
      <c r="F787" s="112"/>
      <c r="S787" s="65" t="str">
        <f t="shared" si="107"/>
        <v/>
      </c>
      <c r="T787" s="70" t="str">
        <f t="shared" si="108"/>
        <v/>
      </c>
      <c r="Y787" s="72"/>
      <c r="AA787" s="85"/>
      <c r="AB787" s="85"/>
      <c r="AC787" s="85"/>
      <c r="AI787" s="188"/>
      <c r="AJ787" s="188"/>
    </row>
    <row r="788" spans="1:36" x14ac:dyDescent="0.25">
      <c r="A788" s="66"/>
      <c r="D788" s="112"/>
      <c r="F788" s="112"/>
      <c r="S788" s="65" t="str">
        <f t="shared" si="107"/>
        <v/>
      </c>
      <c r="T788" s="70" t="str">
        <f t="shared" si="108"/>
        <v/>
      </c>
      <c r="Y788" s="72"/>
      <c r="AA788" s="85"/>
      <c r="AB788" s="85"/>
      <c r="AC788" s="85"/>
      <c r="AI788" s="188"/>
      <c r="AJ788" s="188"/>
    </row>
    <row r="789" spans="1:36" x14ac:dyDescent="0.25">
      <c r="A789" s="66"/>
      <c r="D789" s="112"/>
      <c r="F789" s="112"/>
      <c r="S789" s="65" t="str">
        <f t="shared" si="107"/>
        <v/>
      </c>
      <c r="T789" s="70" t="str">
        <f t="shared" si="108"/>
        <v/>
      </c>
      <c r="Y789" s="72"/>
      <c r="AA789" s="85"/>
      <c r="AB789" s="85"/>
      <c r="AC789" s="85"/>
      <c r="AI789" s="188"/>
      <c r="AJ789" s="188"/>
    </row>
    <row r="790" spans="1:36" x14ac:dyDescent="0.25">
      <c r="A790" s="66"/>
      <c r="D790" s="112"/>
      <c r="F790" s="112"/>
      <c r="S790" s="65" t="str">
        <f t="shared" si="107"/>
        <v/>
      </c>
      <c r="T790" s="70" t="str">
        <f t="shared" si="108"/>
        <v/>
      </c>
      <c r="Y790" s="72"/>
      <c r="AA790" s="85"/>
      <c r="AB790" s="85"/>
      <c r="AC790" s="85"/>
      <c r="AI790" s="188"/>
      <c r="AJ790" s="188"/>
    </row>
    <row r="791" spans="1:36" x14ac:dyDescent="0.25">
      <c r="A791" s="66"/>
      <c r="D791" s="112"/>
      <c r="F791" s="112"/>
      <c r="S791" s="65" t="str">
        <f t="shared" si="107"/>
        <v/>
      </c>
      <c r="T791" s="70" t="str">
        <f t="shared" si="108"/>
        <v/>
      </c>
      <c r="Y791" s="72"/>
      <c r="AA791" s="85"/>
      <c r="AB791" s="85"/>
      <c r="AC791" s="85"/>
      <c r="AI791" s="188"/>
      <c r="AJ791" s="188"/>
    </row>
    <row r="792" spans="1:36" x14ac:dyDescent="0.25">
      <c r="A792" s="66"/>
      <c r="D792" s="112"/>
      <c r="F792" s="112"/>
      <c r="S792" s="65" t="str">
        <f t="shared" si="107"/>
        <v/>
      </c>
      <c r="T792" s="70" t="str">
        <f t="shared" si="108"/>
        <v/>
      </c>
      <c r="Y792" s="72"/>
      <c r="AA792" s="85"/>
      <c r="AB792" s="85"/>
      <c r="AC792" s="85"/>
      <c r="AI792" s="188"/>
      <c r="AJ792" s="188"/>
    </row>
    <row r="793" spans="1:36" x14ac:dyDescent="0.25">
      <c r="A793" s="66"/>
      <c r="D793" s="112"/>
      <c r="F793" s="112"/>
      <c r="S793" s="65" t="str">
        <f t="shared" si="107"/>
        <v/>
      </c>
      <c r="T793" s="70" t="str">
        <f t="shared" si="108"/>
        <v/>
      </c>
      <c r="Y793" s="72"/>
      <c r="AA793" s="85"/>
      <c r="AB793" s="85"/>
      <c r="AC793" s="85"/>
      <c r="AI793" s="188"/>
      <c r="AJ793" s="188"/>
    </row>
    <row r="794" spans="1:36" x14ac:dyDescent="0.25">
      <c r="A794" s="66"/>
      <c r="D794" s="112"/>
      <c r="F794" s="112"/>
      <c r="S794" s="65" t="str">
        <f t="shared" si="107"/>
        <v/>
      </c>
      <c r="T794" s="70" t="str">
        <f t="shared" si="108"/>
        <v/>
      </c>
      <c r="Y794" s="72"/>
      <c r="AA794" s="85"/>
      <c r="AB794" s="85"/>
      <c r="AC794" s="85"/>
      <c r="AI794" s="188"/>
      <c r="AJ794" s="188"/>
    </row>
    <row r="795" spans="1:36" x14ac:dyDescent="0.25">
      <c r="A795" s="66"/>
      <c r="D795" s="112"/>
      <c r="F795" s="112"/>
      <c r="S795" s="65" t="str">
        <f t="shared" si="107"/>
        <v/>
      </c>
      <c r="T795" s="70" t="str">
        <f t="shared" si="108"/>
        <v/>
      </c>
      <c r="Y795" s="72"/>
      <c r="AA795" s="85"/>
      <c r="AB795" s="85"/>
      <c r="AC795" s="85"/>
      <c r="AI795" s="188"/>
      <c r="AJ795" s="188"/>
    </row>
    <row r="796" spans="1:36" x14ac:dyDescent="0.25">
      <c r="A796" s="66"/>
      <c r="D796" s="112"/>
      <c r="F796" s="112"/>
      <c r="S796" s="65" t="str">
        <f t="shared" si="107"/>
        <v/>
      </c>
      <c r="T796" s="70" t="str">
        <f t="shared" si="108"/>
        <v/>
      </c>
      <c r="Y796" s="72"/>
      <c r="AA796" s="85"/>
      <c r="AB796" s="85"/>
      <c r="AC796" s="85"/>
      <c r="AI796" s="188"/>
      <c r="AJ796" s="188"/>
    </row>
    <row r="797" spans="1:36" x14ac:dyDescent="0.25">
      <c r="A797" s="66"/>
      <c r="D797" s="112"/>
      <c r="F797" s="112"/>
      <c r="S797" s="65" t="str">
        <f t="shared" si="107"/>
        <v/>
      </c>
      <c r="T797" s="70" t="str">
        <f t="shared" si="108"/>
        <v/>
      </c>
      <c r="Y797" s="72"/>
      <c r="AA797" s="85"/>
      <c r="AB797" s="85"/>
      <c r="AC797" s="85"/>
      <c r="AI797" s="188"/>
      <c r="AJ797" s="188"/>
    </row>
    <row r="798" spans="1:36" x14ac:dyDescent="0.25">
      <c r="A798" s="66"/>
      <c r="D798" s="112"/>
      <c r="F798" s="112"/>
      <c r="S798" s="65" t="str">
        <f t="shared" si="107"/>
        <v/>
      </c>
      <c r="T798" s="70" t="str">
        <f t="shared" si="108"/>
        <v/>
      </c>
      <c r="Y798" s="72"/>
      <c r="AA798" s="85"/>
      <c r="AB798" s="85"/>
      <c r="AC798" s="85"/>
      <c r="AI798" s="188"/>
      <c r="AJ798" s="188"/>
    </row>
    <row r="799" spans="1:36" x14ac:dyDescent="0.25">
      <c r="A799" s="66"/>
      <c r="D799" s="112"/>
      <c r="F799" s="112"/>
      <c r="S799" s="65" t="str">
        <f t="shared" si="107"/>
        <v/>
      </c>
      <c r="T799" s="70" t="str">
        <f t="shared" si="108"/>
        <v/>
      </c>
      <c r="Y799" s="72"/>
      <c r="AA799" s="85"/>
      <c r="AB799" s="85"/>
      <c r="AC799" s="85"/>
      <c r="AI799" s="188"/>
      <c r="AJ799" s="188"/>
    </row>
    <row r="800" spans="1:36" x14ac:dyDescent="0.25">
      <c r="A800" s="66"/>
      <c r="D800" s="112"/>
      <c r="F800" s="112"/>
      <c r="S800" s="65" t="str">
        <f t="shared" si="107"/>
        <v/>
      </c>
      <c r="T800" s="70" t="str">
        <f t="shared" si="108"/>
        <v/>
      </c>
      <c r="Y800" s="72"/>
      <c r="AA800" s="85"/>
      <c r="AB800" s="85"/>
      <c r="AC800" s="85"/>
      <c r="AI800" s="188"/>
      <c r="AJ800" s="188"/>
    </row>
    <row r="801" spans="1:36" x14ac:dyDescent="0.25">
      <c r="A801" s="66"/>
      <c r="D801" s="112"/>
      <c r="F801" s="112"/>
      <c r="S801" s="65" t="str">
        <f t="shared" si="107"/>
        <v/>
      </c>
      <c r="T801" s="70" t="str">
        <f t="shared" si="108"/>
        <v/>
      </c>
      <c r="Y801" s="72"/>
      <c r="AA801" s="85"/>
      <c r="AB801" s="85"/>
      <c r="AC801" s="85"/>
      <c r="AI801" s="188"/>
      <c r="AJ801" s="188"/>
    </row>
    <row r="802" spans="1:36" x14ac:dyDescent="0.25">
      <c r="A802" s="66"/>
      <c r="D802" s="112"/>
      <c r="F802" s="112"/>
      <c r="S802" s="65" t="str">
        <f t="shared" si="107"/>
        <v/>
      </c>
      <c r="T802" s="70" t="str">
        <f t="shared" si="108"/>
        <v/>
      </c>
      <c r="Y802" s="72"/>
      <c r="AA802" s="85"/>
      <c r="AB802" s="85"/>
      <c r="AC802" s="85"/>
      <c r="AI802" s="188"/>
      <c r="AJ802" s="188"/>
    </row>
    <row r="803" spans="1:36" x14ac:dyDescent="0.25">
      <c r="A803" s="66"/>
      <c r="D803" s="112"/>
      <c r="F803" s="112"/>
      <c r="S803" s="65" t="str">
        <f t="shared" si="107"/>
        <v/>
      </c>
      <c r="T803" s="70" t="str">
        <f t="shared" si="108"/>
        <v/>
      </c>
      <c r="Y803" s="72"/>
      <c r="AA803" s="85"/>
      <c r="AB803" s="85"/>
      <c r="AC803" s="85"/>
      <c r="AI803" s="188"/>
      <c r="AJ803" s="188"/>
    </row>
    <row r="804" spans="1:36" x14ac:dyDescent="0.25">
      <c r="A804" s="66"/>
      <c r="D804" s="112"/>
      <c r="F804" s="112"/>
      <c r="S804" s="65" t="str">
        <f t="shared" si="107"/>
        <v/>
      </c>
      <c r="T804" s="70" t="str">
        <f t="shared" si="108"/>
        <v/>
      </c>
      <c r="Y804" s="72"/>
      <c r="AA804" s="85"/>
      <c r="AB804" s="85"/>
      <c r="AC804" s="85"/>
      <c r="AI804" s="188"/>
      <c r="AJ804" s="188"/>
    </row>
    <row r="805" spans="1:36" x14ac:dyDescent="0.25">
      <c r="A805" s="66"/>
      <c r="D805" s="112"/>
      <c r="F805" s="112"/>
      <c r="S805" s="65" t="str">
        <f t="shared" si="107"/>
        <v/>
      </c>
      <c r="T805" s="70" t="str">
        <f t="shared" si="108"/>
        <v/>
      </c>
      <c r="Y805" s="72"/>
      <c r="AA805" s="85"/>
      <c r="AB805" s="85"/>
      <c r="AC805" s="85"/>
      <c r="AI805" s="188"/>
      <c r="AJ805" s="188"/>
    </row>
    <row r="806" spans="1:36" x14ac:dyDescent="0.25">
      <c r="A806" s="66"/>
      <c r="D806" s="112"/>
      <c r="F806" s="112"/>
      <c r="S806" s="65" t="str">
        <f t="shared" si="107"/>
        <v/>
      </c>
      <c r="T806" s="70" t="str">
        <f t="shared" si="108"/>
        <v/>
      </c>
      <c r="Y806" s="72"/>
      <c r="AA806" s="85"/>
      <c r="AB806" s="85"/>
      <c r="AC806" s="85"/>
      <c r="AI806" s="188"/>
      <c r="AJ806" s="188"/>
    </row>
    <row r="807" spans="1:36" x14ac:dyDescent="0.25">
      <c r="A807" s="66"/>
      <c r="D807" s="112"/>
      <c r="F807" s="112"/>
      <c r="S807" s="65" t="str">
        <f t="shared" si="107"/>
        <v/>
      </c>
      <c r="T807" s="70" t="str">
        <f t="shared" si="108"/>
        <v/>
      </c>
      <c r="Y807" s="72"/>
      <c r="AA807" s="85"/>
      <c r="AB807" s="85"/>
      <c r="AC807" s="85"/>
      <c r="AI807" s="188"/>
      <c r="AJ807" s="188"/>
    </row>
    <row r="808" spans="1:36" x14ac:dyDescent="0.25">
      <c r="A808" s="66"/>
      <c r="D808" s="112"/>
      <c r="F808" s="112"/>
      <c r="S808" s="65" t="str">
        <f t="shared" si="107"/>
        <v/>
      </c>
      <c r="T808" s="70" t="str">
        <f t="shared" si="108"/>
        <v/>
      </c>
      <c r="Y808" s="72"/>
      <c r="AA808" s="85"/>
      <c r="AB808" s="85"/>
      <c r="AC808" s="85"/>
      <c r="AI808" s="188"/>
      <c r="AJ808" s="188"/>
    </row>
    <row r="809" spans="1:36" x14ac:dyDescent="0.25">
      <c r="A809" s="66"/>
      <c r="D809" s="112"/>
      <c r="F809" s="112"/>
      <c r="S809" s="65" t="str">
        <f t="shared" si="107"/>
        <v/>
      </c>
      <c r="T809" s="70" t="str">
        <f t="shared" si="108"/>
        <v/>
      </c>
      <c r="Y809" s="72"/>
      <c r="AA809" s="85"/>
      <c r="AB809" s="85"/>
      <c r="AC809" s="85"/>
      <c r="AI809" s="188"/>
      <c r="AJ809" s="188"/>
    </row>
    <row r="810" spans="1:36" x14ac:dyDescent="0.25">
      <c r="A810" s="66"/>
      <c r="D810" s="112"/>
      <c r="F810" s="112"/>
      <c r="S810" s="65" t="str">
        <f t="shared" si="107"/>
        <v/>
      </c>
      <c r="T810" s="70" t="str">
        <f t="shared" si="108"/>
        <v/>
      </c>
      <c r="Y810" s="72"/>
      <c r="AA810" s="85"/>
      <c r="AB810" s="85"/>
      <c r="AC810" s="85"/>
      <c r="AI810" s="188"/>
      <c r="AJ810" s="188"/>
    </row>
    <row r="811" spans="1:36" x14ac:dyDescent="0.25">
      <c r="A811" s="66"/>
      <c r="D811" s="112"/>
      <c r="F811" s="112"/>
      <c r="S811" s="65" t="str">
        <f t="shared" si="107"/>
        <v/>
      </c>
      <c r="T811" s="70" t="str">
        <f t="shared" si="108"/>
        <v/>
      </c>
      <c r="Y811" s="72"/>
      <c r="AA811" s="85"/>
      <c r="AB811" s="85"/>
      <c r="AC811" s="85"/>
      <c r="AI811" s="188"/>
      <c r="AJ811" s="188"/>
    </row>
    <row r="812" spans="1:36" x14ac:dyDescent="0.25">
      <c r="A812" s="66"/>
      <c r="D812" s="112"/>
      <c r="F812" s="112"/>
      <c r="S812" s="65" t="str">
        <f t="shared" si="107"/>
        <v/>
      </c>
      <c r="T812" s="70" t="str">
        <f t="shared" si="108"/>
        <v/>
      </c>
      <c r="Y812" s="72"/>
      <c r="AA812" s="85"/>
      <c r="AB812" s="85"/>
      <c r="AC812" s="85"/>
      <c r="AI812" s="188"/>
      <c r="AJ812" s="188"/>
    </row>
    <row r="813" spans="1:36" x14ac:dyDescent="0.25">
      <c r="A813" s="66"/>
      <c r="D813" s="112"/>
      <c r="F813" s="112"/>
      <c r="S813" s="65" t="str">
        <f t="shared" si="107"/>
        <v/>
      </c>
      <c r="T813" s="70" t="str">
        <f t="shared" si="108"/>
        <v/>
      </c>
      <c r="Y813" s="72"/>
      <c r="AA813" s="85"/>
      <c r="AB813" s="85"/>
      <c r="AC813" s="85"/>
      <c r="AI813" s="188"/>
      <c r="AJ813" s="188"/>
    </row>
    <row r="814" spans="1:36" x14ac:dyDescent="0.25">
      <c r="A814" s="66"/>
      <c r="D814" s="112"/>
      <c r="F814" s="112"/>
      <c r="S814" s="65" t="str">
        <f t="shared" si="107"/>
        <v/>
      </c>
      <c r="T814" s="70" t="str">
        <f t="shared" si="108"/>
        <v/>
      </c>
      <c r="Y814" s="72"/>
      <c r="AA814" s="85"/>
      <c r="AB814" s="85"/>
      <c r="AC814" s="85"/>
      <c r="AI814" s="188"/>
      <c r="AJ814" s="188"/>
    </row>
    <row r="815" spans="1:36" x14ac:dyDescent="0.25">
      <c r="A815" s="66"/>
      <c r="D815" s="112"/>
      <c r="F815" s="112"/>
      <c r="S815" s="65" t="str">
        <f t="shared" si="107"/>
        <v/>
      </c>
      <c r="T815" s="70" t="str">
        <f t="shared" si="108"/>
        <v/>
      </c>
      <c r="Y815" s="72"/>
      <c r="AA815" s="85"/>
      <c r="AB815" s="85"/>
      <c r="AC815" s="85"/>
      <c r="AI815" s="188"/>
      <c r="AJ815" s="188"/>
    </row>
    <row r="816" spans="1:36" x14ac:dyDescent="0.25">
      <c r="A816" s="66"/>
      <c r="D816" s="112"/>
      <c r="F816" s="112"/>
      <c r="S816" s="65" t="str">
        <f t="shared" si="107"/>
        <v/>
      </c>
      <c r="T816" s="70" t="str">
        <f t="shared" si="108"/>
        <v/>
      </c>
      <c r="Y816" s="72"/>
      <c r="AA816" s="85"/>
      <c r="AB816" s="85"/>
      <c r="AC816" s="85"/>
      <c r="AI816" s="188"/>
      <c r="AJ816" s="188"/>
    </row>
    <row r="817" spans="1:36" x14ac:dyDescent="0.25">
      <c r="A817" s="66"/>
      <c r="D817" s="112"/>
      <c r="F817" s="112"/>
      <c r="S817" s="65" t="str">
        <f t="shared" si="107"/>
        <v/>
      </c>
      <c r="T817" s="70" t="str">
        <f t="shared" si="108"/>
        <v/>
      </c>
      <c r="Y817" s="72"/>
      <c r="AA817" s="85"/>
      <c r="AB817" s="85"/>
      <c r="AC817" s="85"/>
      <c r="AI817" s="188"/>
      <c r="AJ817" s="188"/>
    </row>
    <row r="818" spans="1:36" x14ac:dyDescent="0.25">
      <c r="A818" s="66"/>
      <c r="D818" s="112"/>
      <c r="F818" s="112"/>
      <c r="S818" s="65" t="str">
        <f t="shared" si="107"/>
        <v/>
      </c>
      <c r="T818" s="70" t="str">
        <f t="shared" si="108"/>
        <v/>
      </c>
      <c r="Y818" s="72"/>
      <c r="AA818" s="85"/>
      <c r="AB818" s="85"/>
      <c r="AC818" s="85"/>
      <c r="AI818" s="188"/>
      <c r="AJ818" s="188"/>
    </row>
    <row r="819" spans="1:36" x14ac:dyDescent="0.25">
      <c r="A819" s="66"/>
      <c r="D819" s="112"/>
      <c r="F819" s="112"/>
      <c r="S819" s="65" t="str">
        <f t="shared" si="107"/>
        <v/>
      </c>
      <c r="T819" s="70" t="str">
        <f t="shared" si="108"/>
        <v/>
      </c>
      <c r="Y819" s="72"/>
      <c r="AA819" s="85"/>
      <c r="AB819" s="85"/>
      <c r="AC819" s="85"/>
      <c r="AI819" s="188"/>
      <c r="AJ819" s="188"/>
    </row>
    <row r="820" spans="1:36" x14ac:dyDescent="0.25">
      <c r="A820" s="66"/>
      <c r="D820" s="112"/>
      <c r="F820" s="112"/>
      <c r="S820" s="65" t="str">
        <f t="shared" si="107"/>
        <v/>
      </c>
      <c r="T820" s="70" t="str">
        <f t="shared" si="108"/>
        <v/>
      </c>
      <c r="Y820" s="72"/>
      <c r="AA820" s="85"/>
      <c r="AB820" s="85"/>
      <c r="AC820" s="85"/>
      <c r="AI820" s="188"/>
      <c r="AJ820" s="188"/>
    </row>
    <row r="821" spans="1:36" x14ac:dyDescent="0.25">
      <c r="A821" s="66"/>
      <c r="D821" s="112"/>
      <c r="F821" s="112"/>
      <c r="S821" s="65" t="str">
        <f t="shared" si="107"/>
        <v/>
      </c>
      <c r="T821" s="70" t="str">
        <f t="shared" si="108"/>
        <v/>
      </c>
      <c r="Y821" s="72"/>
      <c r="AA821" s="85"/>
      <c r="AB821" s="85"/>
      <c r="AC821" s="85"/>
      <c r="AI821" s="188"/>
      <c r="AJ821" s="188"/>
    </row>
    <row r="822" spans="1:36" x14ac:dyDescent="0.25">
      <c r="A822" s="66"/>
      <c r="D822" s="112"/>
      <c r="F822" s="112"/>
      <c r="S822" s="65" t="str">
        <f t="shared" si="107"/>
        <v/>
      </c>
      <c r="T822" s="70" t="str">
        <f t="shared" si="108"/>
        <v/>
      </c>
      <c r="Y822" s="72"/>
      <c r="AA822" s="85"/>
      <c r="AB822" s="85"/>
      <c r="AC822" s="85"/>
      <c r="AI822" s="188"/>
      <c r="AJ822" s="188"/>
    </row>
    <row r="823" spans="1:36" x14ac:dyDescent="0.25">
      <c r="A823" s="66"/>
      <c r="D823" s="112"/>
      <c r="F823" s="112"/>
      <c r="S823" s="65" t="str">
        <f t="shared" si="107"/>
        <v/>
      </c>
      <c r="T823" s="70" t="str">
        <f t="shared" si="108"/>
        <v/>
      </c>
      <c r="Y823" s="72"/>
      <c r="AA823" s="85"/>
      <c r="AB823" s="85"/>
      <c r="AC823" s="85"/>
      <c r="AI823" s="188"/>
      <c r="AJ823" s="188"/>
    </row>
    <row r="824" spans="1:36" x14ac:dyDescent="0.25">
      <c r="A824" s="66"/>
      <c r="D824" s="112"/>
      <c r="F824" s="112"/>
      <c r="S824" s="65" t="str">
        <f t="shared" si="107"/>
        <v/>
      </c>
      <c r="T824" s="70" t="str">
        <f t="shared" si="108"/>
        <v/>
      </c>
      <c r="Y824" s="72"/>
      <c r="AA824" s="85"/>
      <c r="AB824" s="85"/>
      <c r="AC824" s="85"/>
      <c r="AI824" s="188"/>
      <c r="AJ824" s="188"/>
    </row>
    <row r="825" spans="1:36" x14ac:dyDescent="0.25">
      <c r="A825" s="66"/>
      <c r="D825" s="112"/>
      <c r="F825" s="112"/>
      <c r="S825" s="65" t="str">
        <f t="shared" si="107"/>
        <v/>
      </c>
      <c r="T825" s="70" t="str">
        <f t="shared" si="108"/>
        <v/>
      </c>
      <c r="Y825" s="72"/>
      <c r="AA825" s="85"/>
      <c r="AB825" s="85"/>
      <c r="AC825" s="85"/>
      <c r="AI825" s="188"/>
      <c r="AJ825" s="188"/>
    </row>
    <row r="826" spans="1:36" x14ac:dyDescent="0.25">
      <c r="A826" s="66"/>
      <c r="D826" s="112"/>
      <c r="F826" s="112"/>
      <c r="S826" s="65" t="str">
        <f t="shared" si="107"/>
        <v/>
      </c>
      <c r="T826" s="70" t="str">
        <f t="shared" si="108"/>
        <v/>
      </c>
      <c r="Y826" s="72"/>
      <c r="AA826" s="85"/>
      <c r="AB826" s="85"/>
      <c r="AC826" s="85"/>
      <c r="AI826" s="188"/>
      <c r="AJ826" s="188"/>
    </row>
    <row r="827" spans="1:36" x14ac:dyDescent="0.25">
      <c r="A827" s="66"/>
      <c r="D827" s="112"/>
      <c r="F827" s="112"/>
      <c r="S827" s="65" t="str">
        <f t="shared" si="107"/>
        <v/>
      </c>
      <c r="T827" s="70" t="str">
        <f t="shared" si="108"/>
        <v/>
      </c>
      <c r="Y827" s="72"/>
      <c r="AA827" s="85"/>
      <c r="AB827" s="85"/>
      <c r="AC827" s="85"/>
      <c r="AI827" s="188"/>
      <c r="AJ827" s="188"/>
    </row>
    <row r="828" spans="1:36" x14ac:dyDescent="0.25">
      <c r="A828" s="66"/>
      <c r="D828" s="112"/>
      <c r="F828" s="112"/>
      <c r="S828" s="65" t="str">
        <f t="shared" si="107"/>
        <v/>
      </c>
      <c r="T828" s="70" t="str">
        <f t="shared" si="108"/>
        <v/>
      </c>
      <c r="Y828" s="72"/>
      <c r="AA828" s="85"/>
      <c r="AB828" s="85"/>
      <c r="AC828" s="85"/>
      <c r="AI828" s="188"/>
      <c r="AJ828" s="188"/>
    </row>
    <row r="829" spans="1:36" x14ac:dyDescent="0.25">
      <c r="A829" s="66"/>
      <c r="D829" s="112"/>
      <c r="F829" s="112"/>
      <c r="S829" s="65" t="str">
        <f t="shared" si="107"/>
        <v/>
      </c>
      <c r="T829" s="70" t="str">
        <f t="shared" si="108"/>
        <v/>
      </c>
      <c r="Y829" s="72"/>
      <c r="AA829" s="85"/>
      <c r="AB829" s="85"/>
      <c r="AC829" s="85"/>
      <c r="AI829" s="188"/>
      <c r="AJ829" s="188"/>
    </row>
    <row r="830" spans="1:36" x14ac:dyDescent="0.25">
      <c r="A830" s="66"/>
      <c r="D830" s="112"/>
      <c r="F830" s="112"/>
      <c r="S830" s="65" t="str">
        <f t="shared" si="107"/>
        <v/>
      </c>
      <c r="T830" s="70" t="str">
        <f t="shared" si="108"/>
        <v/>
      </c>
      <c r="Y830" s="72"/>
      <c r="AA830" s="85"/>
      <c r="AB830" s="85"/>
      <c r="AC830" s="85"/>
      <c r="AI830" s="188"/>
      <c r="AJ830" s="188"/>
    </row>
    <row r="831" spans="1:36" x14ac:dyDescent="0.25">
      <c r="A831" s="66"/>
      <c r="D831" s="112"/>
      <c r="F831" s="112"/>
      <c r="S831" s="65" t="str">
        <f t="shared" si="107"/>
        <v/>
      </c>
      <c r="T831" s="70" t="str">
        <f t="shared" si="108"/>
        <v/>
      </c>
      <c r="Y831" s="72"/>
      <c r="AA831" s="85"/>
      <c r="AB831" s="85"/>
      <c r="AC831" s="85"/>
      <c r="AI831" s="188"/>
      <c r="AJ831" s="188"/>
    </row>
    <row r="832" spans="1:36" x14ac:dyDescent="0.25">
      <c r="A832" s="66"/>
      <c r="D832" s="112"/>
      <c r="F832" s="112"/>
      <c r="S832" s="65" t="str">
        <f t="shared" si="107"/>
        <v/>
      </c>
      <c r="T832" s="70" t="str">
        <f t="shared" si="108"/>
        <v/>
      </c>
      <c r="Y832" s="72"/>
      <c r="AA832" s="85"/>
      <c r="AB832" s="85"/>
      <c r="AC832" s="85"/>
      <c r="AI832" s="188"/>
      <c r="AJ832" s="188"/>
    </row>
    <row r="833" spans="1:36" x14ac:dyDescent="0.25">
      <c r="A833" s="66"/>
      <c r="D833" s="112"/>
      <c r="F833" s="112"/>
      <c r="S833" s="65" t="str">
        <f t="shared" si="107"/>
        <v/>
      </c>
      <c r="T833" s="70" t="str">
        <f t="shared" si="108"/>
        <v/>
      </c>
      <c r="Y833" s="72"/>
      <c r="AA833" s="85"/>
      <c r="AB833" s="85"/>
      <c r="AC833" s="85"/>
      <c r="AI833" s="188"/>
      <c r="AJ833" s="188"/>
    </row>
    <row r="834" spans="1:36" x14ac:dyDescent="0.25">
      <c r="A834" s="66"/>
      <c r="D834" s="112"/>
      <c r="F834" s="112"/>
      <c r="S834" s="65" t="str">
        <f t="shared" si="107"/>
        <v/>
      </c>
      <c r="T834" s="70" t="str">
        <f t="shared" si="108"/>
        <v/>
      </c>
      <c r="Y834" s="72"/>
      <c r="AA834" s="85"/>
      <c r="AB834" s="85"/>
      <c r="AC834" s="85"/>
      <c r="AI834" s="188"/>
      <c r="AJ834" s="188"/>
    </row>
    <row r="835" spans="1:36" x14ac:dyDescent="0.25">
      <c r="A835" s="66"/>
      <c r="D835" s="112"/>
      <c r="F835" s="112"/>
      <c r="S835" s="65" t="str">
        <f t="shared" si="107"/>
        <v/>
      </c>
      <c r="T835" s="70" t="str">
        <f t="shared" si="108"/>
        <v/>
      </c>
      <c r="Y835" s="72"/>
      <c r="AA835" s="85"/>
      <c r="AB835" s="85"/>
      <c r="AC835" s="85"/>
      <c r="AI835" s="188"/>
      <c r="AJ835" s="188"/>
    </row>
    <row r="836" spans="1:36" x14ac:dyDescent="0.25">
      <c r="A836" s="66"/>
      <c r="D836" s="112"/>
      <c r="F836" s="112"/>
      <c r="S836" s="65" t="str">
        <f t="shared" si="107"/>
        <v/>
      </c>
      <c r="T836" s="70" t="str">
        <f t="shared" si="108"/>
        <v/>
      </c>
      <c r="Y836" s="72"/>
      <c r="AA836" s="85"/>
      <c r="AB836" s="85"/>
      <c r="AC836" s="85"/>
      <c r="AI836" s="188"/>
      <c r="AJ836" s="188"/>
    </row>
    <row r="837" spans="1:36" x14ac:dyDescent="0.25">
      <c r="A837" s="66"/>
      <c r="D837" s="112"/>
      <c r="F837" s="112"/>
      <c r="S837" s="65" t="str">
        <f t="shared" si="107"/>
        <v/>
      </c>
      <c r="T837" s="70" t="str">
        <f t="shared" si="108"/>
        <v/>
      </c>
      <c r="Y837" s="72"/>
      <c r="AA837" s="85"/>
      <c r="AB837" s="85"/>
      <c r="AC837" s="85"/>
      <c r="AI837" s="188"/>
      <c r="AJ837" s="188"/>
    </row>
    <row r="838" spans="1:36" x14ac:dyDescent="0.25">
      <c r="A838" s="66"/>
      <c r="D838" s="112"/>
      <c r="F838" s="112"/>
      <c r="S838" s="65" t="str">
        <f t="shared" si="107"/>
        <v/>
      </c>
      <c r="T838" s="70" t="str">
        <f t="shared" si="108"/>
        <v/>
      </c>
      <c r="Y838" s="72"/>
      <c r="AA838" s="85"/>
      <c r="AB838" s="85"/>
      <c r="AC838" s="85"/>
      <c r="AI838" s="188"/>
      <c r="AJ838" s="188"/>
    </row>
    <row r="839" spans="1:36" x14ac:dyDescent="0.25">
      <c r="A839" s="66"/>
      <c r="D839" s="112"/>
      <c r="F839" s="112"/>
      <c r="S839" s="65" t="str">
        <f t="shared" ref="S839:S902" si="109">IF(AND($L$1&lt;&gt;"",C839&lt;&gt;""),$L$1,"")</f>
        <v/>
      </c>
      <c r="T839" s="70" t="str">
        <f t="shared" si="108"/>
        <v/>
      </c>
      <c r="Y839" s="72"/>
      <c r="AA839" s="85"/>
      <c r="AB839" s="85"/>
      <c r="AC839" s="85"/>
      <c r="AI839" s="188"/>
      <c r="AJ839" s="188"/>
    </row>
    <row r="840" spans="1:36" x14ac:dyDescent="0.25">
      <c r="A840" s="66"/>
      <c r="D840" s="112"/>
      <c r="F840" s="112"/>
      <c r="S840" s="65" t="str">
        <f t="shared" si="109"/>
        <v/>
      </c>
      <c r="T840" s="70" t="str">
        <f t="shared" ref="T840:T903" si="110">IF(AND($L$2&lt;&gt;"",C840&lt;&gt;""),$L$2,"")</f>
        <v/>
      </c>
      <c r="Y840" s="72"/>
      <c r="AA840" s="85"/>
      <c r="AB840" s="85"/>
      <c r="AC840" s="85"/>
      <c r="AI840" s="188"/>
      <c r="AJ840" s="188"/>
    </row>
    <row r="841" spans="1:36" x14ac:dyDescent="0.25">
      <c r="A841" s="66"/>
      <c r="D841" s="112"/>
      <c r="F841" s="112"/>
      <c r="S841" s="65" t="str">
        <f t="shared" si="109"/>
        <v/>
      </c>
      <c r="T841" s="70" t="str">
        <f t="shared" si="110"/>
        <v/>
      </c>
      <c r="Y841" s="72"/>
      <c r="AA841" s="85"/>
      <c r="AB841" s="85"/>
      <c r="AC841" s="85"/>
      <c r="AI841" s="188"/>
      <c r="AJ841" s="188"/>
    </row>
    <row r="842" spans="1:36" x14ac:dyDescent="0.25">
      <c r="A842" s="66"/>
      <c r="D842" s="112"/>
      <c r="F842" s="112"/>
      <c r="S842" s="65" t="str">
        <f t="shared" si="109"/>
        <v/>
      </c>
      <c r="T842" s="70" t="str">
        <f t="shared" si="110"/>
        <v/>
      </c>
      <c r="Y842" s="72"/>
      <c r="AA842" s="85"/>
      <c r="AB842" s="85"/>
      <c r="AC842" s="85"/>
      <c r="AI842" s="188"/>
      <c r="AJ842" s="188"/>
    </row>
    <row r="843" spans="1:36" x14ac:dyDescent="0.25">
      <c r="A843" s="66"/>
      <c r="D843" s="112"/>
      <c r="F843" s="112"/>
      <c r="S843" s="65" t="str">
        <f t="shared" si="109"/>
        <v/>
      </c>
      <c r="T843" s="70" t="str">
        <f t="shared" si="110"/>
        <v/>
      </c>
      <c r="Y843" s="72"/>
      <c r="AA843" s="85"/>
      <c r="AB843" s="85"/>
      <c r="AC843" s="85"/>
      <c r="AI843" s="188"/>
      <c r="AJ843" s="188"/>
    </row>
    <row r="844" spans="1:36" x14ac:dyDescent="0.25">
      <c r="A844" s="66"/>
      <c r="D844" s="112"/>
      <c r="F844" s="112"/>
      <c r="S844" s="65" t="str">
        <f t="shared" si="109"/>
        <v/>
      </c>
      <c r="T844" s="70" t="str">
        <f t="shared" si="110"/>
        <v/>
      </c>
      <c r="Y844" s="72"/>
      <c r="AA844" s="85"/>
      <c r="AB844" s="85"/>
      <c r="AC844" s="85"/>
      <c r="AI844" s="188"/>
      <c r="AJ844" s="188"/>
    </row>
    <row r="845" spans="1:36" x14ac:dyDescent="0.25">
      <c r="A845" s="66"/>
      <c r="D845" s="112"/>
      <c r="F845" s="112"/>
      <c r="S845" s="65" t="str">
        <f t="shared" si="109"/>
        <v/>
      </c>
      <c r="T845" s="70" t="str">
        <f t="shared" si="110"/>
        <v/>
      </c>
      <c r="Y845" s="72"/>
      <c r="AA845" s="85"/>
      <c r="AB845" s="85"/>
      <c r="AC845" s="85"/>
      <c r="AI845" s="188"/>
      <c r="AJ845" s="188"/>
    </row>
    <row r="846" spans="1:36" x14ac:dyDescent="0.25">
      <c r="A846" s="66"/>
      <c r="D846" s="112"/>
      <c r="F846" s="112"/>
      <c r="S846" s="65" t="str">
        <f t="shared" si="109"/>
        <v/>
      </c>
      <c r="T846" s="70" t="str">
        <f t="shared" si="110"/>
        <v/>
      </c>
      <c r="Y846" s="72"/>
      <c r="AA846" s="85"/>
      <c r="AB846" s="85"/>
      <c r="AC846" s="85"/>
      <c r="AI846" s="188"/>
      <c r="AJ846" s="188"/>
    </row>
    <row r="847" spans="1:36" x14ac:dyDescent="0.25">
      <c r="A847" s="66"/>
      <c r="D847" s="112"/>
      <c r="F847" s="112"/>
      <c r="S847" s="65" t="str">
        <f t="shared" si="109"/>
        <v/>
      </c>
      <c r="T847" s="70" t="str">
        <f t="shared" si="110"/>
        <v/>
      </c>
      <c r="Y847" s="72"/>
      <c r="AA847" s="85"/>
      <c r="AB847" s="85"/>
      <c r="AC847" s="85"/>
      <c r="AI847" s="188"/>
      <c r="AJ847" s="188"/>
    </row>
    <row r="848" spans="1:36" x14ac:dyDescent="0.25">
      <c r="A848" s="66"/>
      <c r="D848" s="112"/>
      <c r="F848" s="112"/>
      <c r="S848" s="65" t="str">
        <f t="shared" si="109"/>
        <v/>
      </c>
      <c r="T848" s="70" t="str">
        <f t="shared" si="110"/>
        <v/>
      </c>
      <c r="Y848" s="72"/>
      <c r="AA848" s="85"/>
      <c r="AB848" s="85"/>
      <c r="AC848" s="85"/>
      <c r="AI848" s="188"/>
      <c r="AJ848" s="188"/>
    </row>
    <row r="849" spans="1:36" x14ac:dyDescent="0.25">
      <c r="A849" s="66"/>
      <c r="D849" s="112"/>
      <c r="F849" s="112"/>
      <c r="S849" s="65" t="str">
        <f t="shared" si="109"/>
        <v/>
      </c>
      <c r="T849" s="70" t="str">
        <f t="shared" si="110"/>
        <v/>
      </c>
      <c r="Y849" s="72"/>
      <c r="AA849" s="85"/>
      <c r="AB849" s="85"/>
      <c r="AC849" s="85"/>
      <c r="AI849" s="188"/>
      <c r="AJ849" s="188"/>
    </row>
    <row r="850" spans="1:36" x14ac:dyDescent="0.25">
      <c r="A850" s="66"/>
      <c r="D850" s="112"/>
      <c r="F850" s="112"/>
      <c r="S850" s="65" t="str">
        <f t="shared" si="109"/>
        <v/>
      </c>
      <c r="T850" s="70" t="str">
        <f t="shared" si="110"/>
        <v/>
      </c>
      <c r="Y850" s="72"/>
      <c r="AA850" s="85"/>
      <c r="AB850" s="85"/>
      <c r="AC850" s="85"/>
      <c r="AI850" s="188"/>
      <c r="AJ850" s="188"/>
    </row>
    <row r="851" spans="1:36" x14ac:dyDescent="0.25">
      <c r="A851" s="66"/>
      <c r="D851" s="112"/>
      <c r="F851" s="112"/>
      <c r="S851" s="65" t="str">
        <f t="shared" si="109"/>
        <v/>
      </c>
      <c r="T851" s="70" t="str">
        <f t="shared" si="110"/>
        <v/>
      </c>
      <c r="Y851" s="72"/>
      <c r="AA851" s="85"/>
      <c r="AB851" s="85"/>
      <c r="AC851" s="85"/>
      <c r="AI851" s="188"/>
      <c r="AJ851" s="188"/>
    </row>
    <row r="852" spans="1:36" x14ac:dyDescent="0.25">
      <c r="A852" s="66"/>
      <c r="D852" s="112"/>
      <c r="F852" s="112"/>
      <c r="S852" s="65" t="str">
        <f t="shared" si="109"/>
        <v/>
      </c>
      <c r="T852" s="70" t="str">
        <f t="shared" si="110"/>
        <v/>
      </c>
      <c r="Y852" s="72"/>
      <c r="AA852" s="85"/>
      <c r="AB852" s="85"/>
      <c r="AC852" s="85"/>
      <c r="AI852" s="188"/>
      <c r="AJ852" s="188"/>
    </row>
    <row r="853" spans="1:36" x14ac:dyDescent="0.25">
      <c r="A853" s="66"/>
      <c r="D853" s="112"/>
      <c r="F853" s="112"/>
      <c r="S853" s="65" t="str">
        <f t="shared" si="109"/>
        <v/>
      </c>
      <c r="T853" s="70" t="str">
        <f t="shared" si="110"/>
        <v/>
      </c>
      <c r="Y853" s="72"/>
      <c r="AA853" s="85"/>
      <c r="AB853" s="85"/>
      <c r="AC853" s="85"/>
      <c r="AI853" s="188"/>
      <c r="AJ853" s="188"/>
    </row>
    <row r="854" spans="1:36" x14ac:dyDescent="0.25">
      <c r="A854" s="66"/>
      <c r="D854" s="112"/>
      <c r="F854" s="112"/>
      <c r="S854" s="65" t="str">
        <f t="shared" si="109"/>
        <v/>
      </c>
      <c r="T854" s="70" t="str">
        <f t="shared" si="110"/>
        <v/>
      </c>
      <c r="Y854" s="72"/>
      <c r="AA854" s="85"/>
      <c r="AB854" s="85"/>
      <c r="AC854" s="85"/>
      <c r="AI854" s="188"/>
      <c r="AJ854" s="188"/>
    </row>
    <row r="855" spans="1:36" x14ac:dyDescent="0.25">
      <c r="A855" s="66"/>
      <c r="D855" s="112"/>
      <c r="F855" s="112"/>
      <c r="S855" s="65" t="str">
        <f t="shared" si="109"/>
        <v/>
      </c>
      <c r="T855" s="70" t="str">
        <f t="shared" si="110"/>
        <v/>
      </c>
      <c r="Y855" s="72"/>
      <c r="AA855" s="85"/>
      <c r="AB855" s="85"/>
      <c r="AC855" s="85"/>
      <c r="AI855" s="188"/>
      <c r="AJ855" s="188"/>
    </row>
    <row r="856" spans="1:36" x14ac:dyDescent="0.25">
      <c r="A856" s="66"/>
      <c r="D856" s="112"/>
      <c r="F856" s="112"/>
      <c r="S856" s="65" t="str">
        <f t="shared" si="109"/>
        <v/>
      </c>
      <c r="T856" s="70" t="str">
        <f t="shared" si="110"/>
        <v/>
      </c>
      <c r="Y856" s="72"/>
      <c r="AA856" s="85"/>
      <c r="AB856" s="85"/>
      <c r="AC856" s="85"/>
      <c r="AI856" s="188"/>
      <c r="AJ856" s="188"/>
    </row>
    <row r="857" spans="1:36" x14ac:dyDescent="0.25">
      <c r="A857" s="66"/>
      <c r="D857" s="112"/>
      <c r="F857" s="112"/>
      <c r="S857" s="65" t="str">
        <f t="shared" si="109"/>
        <v/>
      </c>
      <c r="T857" s="70" t="str">
        <f t="shared" si="110"/>
        <v/>
      </c>
      <c r="Y857" s="72"/>
      <c r="AA857" s="85"/>
      <c r="AB857" s="85"/>
      <c r="AC857" s="85"/>
      <c r="AI857" s="188"/>
      <c r="AJ857" s="188"/>
    </row>
    <row r="858" spans="1:36" x14ac:dyDescent="0.25">
      <c r="A858" s="66"/>
      <c r="D858" s="112"/>
      <c r="F858" s="112"/>
      <c r="S858" s="65" t="str">
        <f t="shared" si="109"/>
        <v/>
      </c>
      <c r="T858" s="70" t="str">
        <f t="shared" si="110"/>
        <v/>
      </c>
      <c r="Y858" s="72"/>
      <c r="AA858" s="85"/>
      <c r="AB858" s="85"/>
      <c r="AC858" s="85"/>
      <c r="AI858" s="188"/>
      <c r="AJ858" s="188"/>
    </row>
    <row r="859" spans="1:36" x14ac:dyDescent="0.25">
      <c r="A859" s="66"/>
      <c r="D859" s="112"/>
      <c r="F859" s="112"/>
      <c r="S859" s="65" t="str">
        <f t="shared" si="109"/>
        <v/>
      </c>
      <c r="T859" s="70" t="str">
        <f t="shared" si="110"/>
        <v/>
      </c>
      <c r="Y859" s="72"/>
      <c r="AA859" s="85"/>
      <c r="AB859" s="85"/>
      <c r="AC859" s="85"/>
      <c r="AI859" s="188"/>
      <c r="AJ859" s="188"/>
    </row>
    <row r="860" spans="1:36" x14ac:dyDescent="0.25">
      <c r="A860" s="66"/>
      <c r="D860" s="112"/>
      <c r="F860" s="112"/>
      <c r="S860" s="65" t="str">
        <f t="shared" si="109"/>
        <v/>
      </c>
      <c r="T860" s="70" t="str">
        <f t="shared" si="110"/>
        <v/>
      </c>
      <c r="Y860" s="72"/>
      <c r="AA860" s="85"/>
      <c r="AB860" s="85"/>
      <c r="AC860" s="85"/>
      <c r="AI860" s="188"/>
      <c r="AJ860" s="188"/>
    </row>
    <row r="861" spans="1:36" x14ac:dyDescent="0.25">
      <c r="A861" s="66"/>
      <c r="D861" s="112"/>
      <c r="F861" s="112"/>
      <c r="S861" s="65" t="str">
        <f t="shared" si="109"/>
        <v/>
      </c>
      <c r="T861" s="70" t="str">
        <f t="shared" si="110"/>
        <v/>
      </c>
      <c r="Y861" s="72"/>
      <c r="AA861" s="85"/>
      <c r="AB861" s="85"/>
      <c r="AC861" s="85"/>
      <c r="AI861" s="188"/>
      <c r="AJ861" s="188"/>
    </row>
    <row r="862" spans="1:36" x14ac:dyDescent="0.25">
      <c r="A862" s="66"/>
      <c r="D862" s="112"/>
      <c r="F862" s="112"/>
      <c r="S862" s="65" t="str">
        <f t="shared" si="109"/>
        <v/>
      </c>
      <c r="T862" s="70" t="str">
        <f t="shared" si="110"/>
        <v/>
      </c>
      <c r="Y862" s="72"/>
      <c r="AA862" s="85"/>
      <c r="AB862" s="85"/>
      <c r="AC862" s="85"/>
      <c r="AI862" s="188"/>
      <c r="AJ862" s="188"/>
    </row>
    <row r="863" spans="1:36" x14ac:dyDescent="0.25">
      <c r="A863" s="66"/>
      <c r="D863" s="112"/>
      <c r="F863" s="112"/>
      <c r="S863" s="65" t="str">
        <f t="shared" si="109"/>
        <v/>
      </c>
      <c r="T863" s="70" t="str">
        <f t="shared" si="110"/>
        <v/>
      </c>
      <c r="Y863" s="72"/>
      <c r="AA863" s="85"/>
      <c r="AB863" s="85"/>
      <c r="AC863" s="85"/>
      <c r="AI863" s="188"/>
      <c r="AJ863" s="188"/>
    </row>
    <row r="864" spans="1:36" x14ac:dyDescent="0.25">
      <c r="A864" s="66"/>
      <c r="D864" s="112"/>
      <c r="F864" s="112"/>
      <c r="S864" s="65" t="str">
        <f t="shared" si="109"/>
        <v/>
      </c>
      <c r="T864" s="70" t="str">
        <f t="shared" si="110"/>
        <v/>
      </c>
      <c r="Y864" s="72"/>
      <c r="AA864" s="85"/>
      <c r="AB864" s="85"/>
      <c r="AC864" s="85"/>
      <c r="AI864" s="188"/>
      <c r="AJ864" s="188"/>
    </row>
    <row r="865" spans="1:36" x14ac:dyDescent="0.25">
      <c r="A865" s="66"/>
      <c r="D865" s="112"/>
      <c r="F865" s="112"/>
      <c r="S865" s="65" t="str">
        <f t="shared" si="109"/>
        <v/>
      </c>
      <c r="T865" s="70" t="str">
        <f t="shared" si="110"/>
        <v/>
      </c>
      <c r="Y865" s="72"/>
      <c r="AA865" s="85"/>
      <c r="AB865" s="85"/>
      <c r="AC865" s="85"/>
      <c r="AI865" s="188"/>
      <c r="AJ865" s="188"/>
    </row>
    <row r="866" spans="1:36" x14ac:dyDescent="0.25">
      <c r="A866" s="66"/>
      <c r="D866" s="112"/>
      <c r="F866" s="112"/>
      <c r="S866" s="65" t="str">
        <f t="shared" si="109"/>
        <v/>
      </c>
      <c r="T866" s="70" t="str">
        <f t="shared" si="110"/>
        <v/>
      </c>
      <c r="Y866" s="72"/>
      <c r="AA866" s="85"/>
      <c r="AB866" s="85"/>
      <c r="AC866" s="85"/>
      <c r="AI866" s="188"/>
      <c r="AJ866" s="188"/>
    </row>
    <row r="867" spans="1:36" x14ac:dyDescent="0.25">
      <c r="A867" s="66"/>
      <c r="D867" s="112"/>
      <c r="F867" s="112"/>
      <c r="S867" s="65" t="str">
        <f t="shared" si="109"/>
        <v/>
      </c>
      <c r="T867" s="70" t="str">
        <f t="shared" si="110"/>
        <v/>
      </c>
      <c r="Y867" s="72"/>
      <c r="AA867" s="85"/>
      <c r="AB867" s="85"/>
      <c r="AC867" s="85"/>
      <c r="AI867" s="188"/>
      <c r="AJ867" s="188"/>
    </row>
    <row r="868" spans="1:36" x14ac:dyDescent="0.25">
      <c r="A868" s="66"/>
      <c r="D868" s="112"/>
      <c r="F868" s="112"/>
      <c r="S868" s="65" t="str">
        <f t="shared" si="109"/>
        <v/>
      </c>
      <c r="T868" s="70" t="str">
        <f t="shared" si="110"/>
        <v/>
      </c>
      <c r="Y868" s="72"/>
      <c r="AA868" s="85"/>
      <c r="AB868" s="85"/>
      <c r="AC868" s="85"/>
      <c r="AI868" s="188"/>
      <c r="AJ868" s="188"/>
    </row>
    <row r="869" spans="1:36" x14ac:dyDescent="0.25">
      <c r="A869" s="66"/>
      <c r="D869" s="112"/>
      <c r="F869" s="112"/>
      <c r="S869" s="65" t="str">
        <f t="shared" si="109"/>
        <v/>
      </c>
      <c r="T869" s="70" t="str">
        <f t="shared" si="110"/>
        <v/>
      </c>
      <c r="Y869" s="72"/>
      <c r="AA869" s="85"/>
      <c r="AB869" s="85"/>
      <c r="AC869" s="85"/>
      <c r="AI869" s="188"/>
      <c r="AJ869" s="188"/>
    </row>
    <row r="870" spans="1:36" x14ac:dyDescent="0.25">
      <c r="A870" s="66"/>
      <c r="D870" s="112"/>
      <c r="F870" s="112"/>
      <c r="S870" s="65" t="str">
        <f t="shared" si="109"/>
        <v/>
      </c>
      <c r="T870" s="70" t="str">
        <f t="shared" si="110"/>
        <v/>
      </c>
      <c r="Y870" s="72"/>
      <c r="AA870" s="85"/>
      <c r="AB870" s="85"/>
      <c r="AC870" s="85"/>
      <c r="AI870" s="188"/>
      <c r="AJ870" s="188"/>
    </row>
    <row r="871" spans="1:36" x14ac:dyDescent="0.25">
      <c r="A871" s="66"/>
      <c r="D871" s="112"/>
      <c r="F871" s="112"/>
      <c r="S871" s="65" t="str">
        <f t="shared" si="109"/>
        <v/>
      </c>
      <c r="T871" s="70" t="str">
        <f t="shared" si="110"/>
        <v/>
      </c>
      <c r="Y871" s="72"/>
      <c r="AA871" s="85"/>
      <c r="AB871" s="85"/>
      <c r="AC871" s="85"/>
      <c r="AI871" s="188"/>
      <c r="AJ871" s="188"/>
    </row>
    <row r="872" spans="1:36" x14ac:dyDescent="0.25">
      <c r="A872" s="66"/>
      <c r="D872" s="112"/>
      <c r="F872" s="112"/>
      <c r="S872" s="65" t="str">
        <f t="shared" si="109"/>
        <v/>
      </c>
      <c r="T872" s="70" t="str">
        <f t="shared" si="110"/>
        <v/>
      </c>
      <c r="Y872" s="72"/>
      <c r="AA872" s="85"/>
      <c r="AB872" s="85"/>
      <c r="AC872" s="85"/>
      <c r="AI872" s="188"/>
      <c r="AJ872" s="188"/>
    </row>
    <row r="873" spans="1:36" x14ac:dyDescent="0.25">
      <c r="A873" s="66"/>
      <c r="D873" s="112"/>
      <c r="F873" s="112"/>
      <c r="S873" s="65" t="str">
        <f t="shared" si="109"/>
        <v/>
      </c>
      <c r="T873" s="70" t="str">
        <f t="shared" si="110"/>
        <v/>
      </c>
      <c r="Y873" s="72"/>
      <c r="AA873" s="85"/>
      <c r="AB873" s="85"/>
      <c r="AC873" s="85"/>
      <c r="AI873" s="188"/>
      <c r="AJ873" s="188"/>
    </row>
    <row r="874" spans="1:36" x14ac:dyDescent="0.25">
      <c r="A874" s="66"/>
      <c r="D874" s="112"/>
      <c r="F874" s="112"/>
      <c r="S874" s="65" t="str">
        <f t="shared" si="109"/>
        <v/>
      </c>
      <c r="T874" s="70" t="str">
        <f t="shared" si="110"/>
        <v/>
      </c>
      <c r="Y874" s="72"/>
      <c r="AA874" s="85"/>
      <c r="AB874" s="85"/>
      <c r="AC874" s="85"/>
      <c r="AI874" s="188"/>
      <c r="AJ874" s="188"/>
    </row>
    <row r="875" spans="1:36" x14ac:dyDescent="0.25">
      <c r="A875" s="66"/>
      <c r="D875" s="112"/>
      <c r="F875" s="112"/>
      <c r="S875" s="65" t="str">
        <f t="shared" si="109"/>
        <v/>
      </c>
      <c r="T875" s="70" t="str">
        <f t="shared" si="110"/>
        <v/>
      </c>
      <c r="Y875" s="72"/>
      <c r="AA875" s="85"/>
      <c r="AB875" s="85"/>
      <c r="AC875" s="85"/>
      <c r="AI875" s="188"/>
      <c r="AJ875" s="188"/>
    </row>
    <row r="876" spans="1:36" x14ac:dyDescent="0.25">
      <c r="A876" s="66"/>
      <c r="D876" s="112"/>
      <c r="F876" s="112"/>
      <c r="S876" s="65" t="str">
        <f t="shared" si="109"/>
        <v/>
      </c>
      <c r="T876" s="70" t="str">
        <f t="shared" si="110"/>
        <v/>
      </c>
      <c r="Y876" s="72"/>
      <c r="AA876" s="85"/>
      <c r="AB876" s="85"/>
      <c r="AC876" s="85"/>
      <c r="AI876" s="188"/>
      <c r="AJ876" s="188"/>
    </row>
    <row r="877" spans="1:36" x14ac:dyDescent="0.25">
      <c r="A877" s="66"/>
      <c r="D877" s="112"/>
      <c r="F877" s="112"/>
      <c r="S877" s="65" t="str">
        <f t="shared" si="109"/>
        <v/>
      </c>
      <c r="T877" s="70" t="str">
        <f t="shared" si="110"/>
        <v/>
      </c>
      <c r="Y877" s="72"/>
      <c r="AA877" s="85"/>
      <c r="AB877" s="85"/>
      <c r="AC877" s="85"/>
      <c r="AI877" s="188"/>
      <c r="AJ877" s="188"/>
    </row>
    <row r="878" spans="1:36" x14ac:dyDescent="0.25">
      <c r="A878" s="66"/>
      <c r="D878" s="112"/>
      <c r="F878" s="112"/>
      <c r="S878" s="65" t="str">
        <f t="shared" si="109"/>
        <v/>
      </c>
      <c r="T878" s="70" t="str">
        <f t="shared" si="110"/>
        <v/>
      </c>
      <c r="Y878" s="72"/>
      <c r="AA878" s="85"/>
      <c r="AB878" s="85"/>
      <c r="AC878" s="85"/>
      <c r="AI878" s="188"/>
      <c r="AJ878" s="188"/>
    </row>
    <row r="879" spans="1:36" x14ac:dyDescent="0.25">
      <c r="A879" s="66"/>
      <c r="D879" s="112"/>
      <c r="F879" s="112"/>
      <c r="S879" s="65" t="str">
        <f t="shared" si="109"/>
        <v/>
      </c>
      <c r="T879" s="70" t="str">
        <f t="shared" si="110"/>
        <v/>
      </c>
      <c r="Y879" s="72"/>
      <c r="AA879" s="85"/>
      <c r="AB879" s="85"/>
      <c r="AC879" s="85"/>
      <c r="AI879" s="188"/>
      <c r="AJ879" s="188"/>
    </row>
    <row r="880" spans="1:36" x14ac:dyDescent="0.25">
      <c r="A880" s="66"/>
      <c r="D880" s="112"/>
      <c r="F880" s="112"/>
      <c r="S880" s="65" t="str">
        <f t="shared" si="109"/>
        <v/>
      </c>
      <c r="T880" s="70" t="str">
        <f t="shared" si="110"/>
        <v/>
      </c>
      <c r="Y880" s="72"/>
      <c r="AA880" s="85"/>
      <c r="AB880" s="85"/>
      <c r="AC880" s="85"/>
      <c r="AI880" s="188"/>
      <c r="AJ880" s="188"/>
    </row>
    <row r="881" spans="1:36" x14ac:dyDescent="0.25">
      <c r="A881" s="66"/>
      <c r="D881" s="112"/>
      <c r="F881" s="112"/>
      <c r="S881" s="65" t="str">
        <f t="shared" si="109"/>
        <v/>
      </c>
      <c r="T881" s="70" t="str">
        <f t="shared" si="110"/>
        <v/>
      </c>
      <c r="Y881" s="72"/>
      <c r="AA881" s="85"/>
      <c r="AB881" s="85"/>
      <c r="AC881" s="85"/>
      <c r="AI881" s="188"/>
      <c r="AJ881" s="188"/>
    </row>
    <row r="882" spans="1:36" x14ac:dyDescent="0.25">
      <c r="A882" s="66"/>
      <c r="D882" s="112"/>
      <c r="F882" s="112"/>
      <c r="S882" s="65" t="str">
        <f t="shared" si="109"/>
        <v/>
      </c>
      <c r="T882" s="70" t="str">
        <f t="shared" si="110"/>
        <v/>
      </c>
      <c r="Y882" s="72"/>
      <c r="AA882" s="85"/>
      <c r="AB882" s="85"/>
      <c r="AC882" s="85"/>
      <c r="AI882" s="188"/>
      <c r="AJ882" s="188"/>
    </row>
    <row r="883" spans="1:36" x14ac:dyDescent="0.25">
      <c r="A883" s="66"/>
      <c r="D883" s="112"/>
      <c r="F883" s="112"/>
      <c r="S883" s="65" t="str">
        <f t="shared" si="109"/>
        <v/>
      </c>
      <c r="T883" s="70" t="str">
        <f t="shared" si="110"/>
        <v/>
      </c>
      <c r="Y883" s="72"/>
      <c r="AA883" s="85"/>
      <c r="AB883" s="85"/>
      <c r="AC883" s="85"/>
      <c r="AI883" s="188"/>
      <c r="AJ883" s="188"/>
    </row>
    <row r="884" spans="1:36" x14ac:dyDescent="0.25">
      <c r="A884" s="66"/>
      <c r="D884" s="112"/>
      <c r="F884" s="112"/>
      <c r="S884" s="65" t="str">
        <f t="shared" si="109"/>
        <v/>
      </c>
      <c r="T884" s="70" t="str">
        <f t="shared" si="110"/>
        <v/>
      </c>
      <c r="Y884" s="72"/>
      <c r="AA884" s="85"/>
      <c r="AB884" s="85"/>
      <c r="AC884" s="85"/>
      <c r="AI884" s="188"/>
      <c r="AJ884" s="188"/>
    </row>
    <row r="885" spans="1:36" x14ac:dyDescent="0.25">
      <c r="A885" s="66"/>
      <c r="D885" s="112"/>
      <c r="F885" s="112"/>
      <c r="S885" s="65" t="str">
        <f t="shared" si="109"/>
        <v/>
      </c>
      <c r="T885" s="70" t="str">
        <f t="shared" si="110"/>
        <v/>
      </c>
      <c r="Y885" s="72"/>
      <c r="AA885" s="85"/>
      <c r="AB885" s="85"/>
      <c r="AC885" s="85"/>
      <c r="AI885" s="188"/>
      <c r="AJ885" s="188"/>
    </row>
    <row r="886" spans="1:36" x14ac:dyDescent="0.25">
      <c r="A886" s="66"/>
      <c r="D886" s="112"/>
      <c r="F886" s="112"/>
      <c r="S886" s="65" t="str">
        <f t="shared" si="109"/>
        <v/>
      </c>
      <c r="T886" s="70" t="str">
        <f t="shared" si="110"/>
        <v/>
      </c>
      <c r="Y886" s="72"/>
      <c r="AA886" s="85"/>
      <c r="AB886" s="85"/>
      <c r="AC886" s="85"/>
      <c r="AI886" s="188"/>
      <c r="AJ886" s="188"/>
    </row>
    <row r="887" spans="1:36" x14ac:dyDescent="0.25">
      <c r="A887" s="66"/>
      <c r="D887" s="112"/>
      <c r="F887" s="112"/>
      <c r="S887" s="65" t="str">
        <f t="shared" si="109"/>
        <v/>
      </c>
      <c r="T887" s="70" t="str">
        <f t="shared" si="110"/>
        <v/>
      </c>
      <c r="Y887" s="72"/>
      <c r="AA887" s="85"/>
      <c r="AB887" s="85"/>
      <c r="AC887" s="85"/>
      <c r="AI887" s="188"/>
      <c r="AJ887" s="188"/>
    </row>
    <row r="888" spans="1:36" x14ac:dyDescent="0.25">
      <c r="A888" s="66"/>
      <c r="D888" s="112"/>
      <c r="F888" s="112"/>
      <c r="S888" s="65" t="str">
        <f t="shared" si="109"/>
        <v/>
      </c>
      <c r="T888" s="70" t="str">
        <f t="shared" si="110"/>
        <v/>
      </c>
      <c r="Y888" s="72"/>
      <c r="AA888" s="85"/>
      <c r="AB888" s="85"/>
      <c r="AC888" s="85"/>
      <c r="AI888" s="188"/>
      <c r="AJ888" s="188"/>
    </row>
    <row r="889" spans="1:36" x14ac:dyDescent="0.25">
      <c r="A889" s="66"/>
      <c r="D889" s="112"/>
      <c r="F889" s="112"/>
      <c r="S889" s="65" t="str">
        <f t="shared" si="109"/>
        <v/>
      </c>
      <c r="T889" s="70" t="str">
        <f t="shared" si="110"/>
        <v/>
      </c>
      <c r="Y889" s="72"/>
      <c r="AA889" s="85"/>
      <c r="AB889" s="85"/>
      <c r="AC889" s="85"/>
      <c r="AI889" s="188"/>
      <c r="AJ889" s="188"/>
    </row>
    <row r="890" spans="1:36" x14ac:dyDescent="0.25">
      <c r="A890" s="66"/>
      <c r="D890" s="112"/>
      <c r="F890" s="112"/>
      <c r="S890" s="65" t="str">
        <f t="shared" si="109"/>
        <v/>
      </c>
      <c r="T890" s="70" t="str">
        <f t="shared" si="110"/>
        <v/>
      </c>
      <c r="Y890" s="72"/>
      <c r="AA890" s="85"/>
      <c r="AB890" s="85"/>
      <c r="AC890" s="85"/>
      <c r="AI890" s="188"/>
      <c r="AJ890" s="188"/>
    </row>
    <row r="891" spans="1:36" x14ac:dyDescent="0.25">
      <c r="A891" s="66"/>
      <c r="D891" s="112"/>
      <c r="F891" s="112"/>
      <c r="S891" s="65" t="str">
        <f t="shared" si="109"/>
        <v/>
      </c>
      <c r="T891" s="70" t="str">
        <f t="shared" si="110"/>
        <v/>
      </c>
      <c r="Y891" s="72"/>
      <c r="AA891" s="85"/>
      <c r="AB891" s="85"/>
      <c r="AC891" s="85"/>
      <c r="AI891" s="188"/>
      <c r="AJ891" s="188"/>
    </row>
    <row r="892" spans="1:36" x14ac:dyDescent="0.25">
      <c r="A892" s="66"/>
      <c r="D892" s="112"/>
      <c r="F892" s="112"/>
      <c r="S892" s="65" t="str">
        <f t="shared" si="109"/>
        <v/>
      </c>
      <c r="T892" s="70" t="str">
        <f t="shared" si="110"/>
        <v/>
      </c>
      <c r="Y892" s="72"/>
      <c r="AA892" s="85"/>
      <c r="AB892" s="85"/>
      <c r="AC892" s="85"/>
      <c r="AI892" s="188"/>
      <c r="AJ892" s="188"/>
    </row>
    <row r="893" spans="1:36" x14ac:dyDescent="0.25">
      <c r="A893" s="66"/>
      <c r="D893" s="112"/>
      <c r="F893" s="112"/>
      <c r="S893" s="65" t="str">
        <f t="shared" si="109"/>
        <v/>
      </c>
      <c r="T893" s="70" t="str">
        <f t="shared" si="110"/>
        <v/>
      </c>
      <c r="Y893" s="72"/>
      <c r="AA893" s="85"/>
      <c r="AB893" s="85"/>
      <c r="AC893" s="85"/>
      <c r="AI893" s="188"/>
      <c r="AJ893" s="188"/>
    </row>
    <row r="894" spans="1:36" x14ac:dyDescent="0.25">
      <c r="A894" s="66"/>
      <c r="D894" s="112"/>
      <c r="F894" s="112"/>
      <c r="S894" s="65" t="str">
        <f t="shared" si="109"/>
        <v/>
      </c>
      <c r="T894" s="70" t="str">
        <f t="shared" si="110"/>
        <v/>
      </c>
      <c r="Y894" s="72"/>
      <c r="AA894" s="85"/>
      <c r="AB894" s="85"/>
      <c r="AC894" s="85"/>
      <c r="AI894" s="188"/>
      <c r="AJ894" s="188"/>
    </row>
    <row r="895" spans="1:36" x14ac:dyDescent="0.25">
      <c r="A895" s="66"/>
      <c r="D895" s="112"/>
      <c r="F895" s="112"/>
      <c r="S895" s="65" t="str">
        <f t="shared" si="109"/>
        <v/>
      </c>
      <c r="T895" s="70" t="str">
        <f t="shared" si="110"/>
        <v/>
      </c>
      <c r="Y895" s="72"/>
      <c r="AA895" s="85"/>
      <c r="AB895" s="85"/>
      <c r="AC895" s="85"/>
      <c r="AI895" s="188"/>
      <c r="AJ895" s="188"/>
    </row>
    <row r="896" spans="1:36" x14ac:dyDescent="0.25">
      <c r="A896" s="66"/>
      <c r="D896" s="112"/>
      <c r="F896" s="112"/>
      <c r="S896" s="65" t="str">
        <f t="shared" si="109"/>
        <v/>
      </c>
      <c r="T896" s="70" t="str">
        <f t="shared" si="110"/>
        <v/>
      </c>
      <c r="Y896" s="72"/>
      <c r="AA896" s="85"/>
      <c r="AB896" s="85"/>
      <c r="AC896" s="85"/>
      <c r="AI896" s="188"/>
      <c r="AJ896" s="188"/>
    </row>
    <row r="897" spans="1:36" x14ac:dyDescent="0.25">
      <c r="A897" s="66"/>
      <c r="D897" s="112"/>
      <c r="F897" s="112"/>
      <c r="S897" s="65" t="str">
        <f t="shared" si="109"/>
        <v/>
      </c>
      <c r="T897" s="70" t="str">
        <f t="shared" si="110"/>
        <v/>
      </c>
      <c r="Y897" s="72"/>
      <c r="AA897" s="85"/>
      <c r="AB897" s="85"/>
      <c r="AC897" s="85"/>
      <c r="AI897" s="188"/>
      <c r="AJ897" s="188"/>
    </row>
    <row r="898" spans="1:36" x14ac:dyDescent="0.25">
      <c r="A898" s="66"/>
      <c r="D898" s="112"/>
      <c r="F898" s="112"/>
      <c r="S898" s="65" t="str">
        <f t="shared" si="109"/>
        <v/>
      </c>
      <c r="T898" s="70" t="str">
        <f t="shared" si="110"/>
        <v/>
      </c>
      <c r="Y898" s="72"/>
      <c r="AA898" s="85"/>
      <c r="AB898" s="85"/>
      <c r="AC898" s="85"/>
      <c r="AI898" s="188"/>
      <c r="AJ898" s="188"/>
    </row>
    <row r="899" spans="1:36" x14ac:dyDescent="0.25">
      <c r="A899" s="66"/>
      <c r="D899" s="112"/>
      <c r="F899" s="112"/>
      <c r="S899" s="65" t="str">
        <f t="shared" si="109"/>
        <v/>
      </c>
      <c r="T899" s="70" t="str">
        <f t="shared" si="110"/>
        <v/>
      </c>
      <c r="Y899" s="72"/>
      <c r="AA899" s="85"/>
      <c r="AB899" s="85"/>
      <c r="AC899" s="85"/>
      <c r="AI899" s="188"/>
      <c r="AJ899" s="188"/>
    </row>
    <row r="900" spans="1:36" x14ac:dyDescent="0.25">
      <c r="A900" s="66"/>
      <c r="D900" s="112"/>
      <c r="F900" s="112"/>
      <c r="S900" s="65" t="str">
        <f t="shared" si="109"/>
        <v/>
      </c>
      <c r="T900" s="70" t="str">
        <f t="shared" si="110"/>
        <v/>
      </c>
      <c r="Y900" s="72"/>
      <c r="AA900" s="85"/>
      <c r="AB900" s="85"/>
      <c r="AC900" s="85"/>
      <c r="AI900" s="188"/>
      <c r="AJ900" s="188"/>
    </row>
    <row r="901" spans="1:36" x14ac:dyDescent="0.25">
      <c r="A901" s="66"/>
      <c r="D901" s="112"/>
      <c r="F901" s="112"/>
      <c r="S901" s="65" t="str">
        <f t="shared" si="109"/>
        <v/>
      </c>
      <c r="T901" s="70" t="str">
        <f t="shared" si="110"/>
        <v/>
      </c>
      <c r="Y901" s="72"/>
      <c r="AA901" s="85"/>
      <c r="AB901" s="85"/>
      <c r="AC901" s="85"/>
      <c r="AI901" s="188"/>
      <c r="AJ901" s="188"/>
    </row>
    <row r="902" spans="1:36" x14ac:dyDescent="0.25">
      <c r="A902" s="66"/>
      <c r="D902" s="112"/>
      <c r="F902" s="112"/>
      <c r="S902" s="65" t="str">
        <f t="shared" si="109"/>
        <v/>
      </c>
      <c r="T902" s="70" t="str">
        <f t="shared" si="110"/>
        <v/>
      </c>
      <c r="Y902" s="72"/>
      <c r="AA902" s="85"/>
      <c r="AB902" s="85"/>
      <c r="AC902" s="85"/>
      <c r="AI902" s="188"/>
      <c r="AJ902" s="188"/>
    </row>
    <row r="903" spans="1:36" x14ac:dyDescent="0.25">
      <c r="A903" s="66"/>
      <c r="D903" s="112"/>
      <c r="F903" s="112"/>
      <c r="S903" s="65" t="str">
        <f t="shared" ref="S903:S966" si="111">IF(AND($L$1&lt;&gt;"",C903&lt;&gt;""),$L$1,"")</f>
        <v/>
      </c>
      <c r="T903" s="70" t="str">
        <f t="shared" si="110"/>
        <v/>
      </c>
      <c r="Y903" s="72"/>
      <c r="AA903" s="85"/>
      <c r="AB903" s="85"/>
      <c r="AC903" s="85"/>
      <c r="AI903" s="188"/>
      <c r="AJ903" s="188"/>
    </row>
    <row r="904" spans="1:36" x14ac:dyDescent="0.25">
      <c r="A904" s="66"/>
      <c r="D904" s="112"/>
      <c r="F904" s="112"/>
      <c r="S904" s="65" t="str">
        <f t="shared" si="111"/>
        <v/>
      </c>
      <c r="T904" s="70" t="str">
        <f t="shared" ref="T904:T967" si="112">IF(AND($L$2&lt;&gt;"",C904&lt;&gt;""),$L$2,"")</f>
        <v/>
      </c>
      <c r="Y904" s="72"/>
      <c r="AA904" s="85"/>
      <c r="AB904" s="85"/>
      <c r="AC904" s="85"/>
      <c r="AI904" s="188"/>
      <c r="AJ904" s="188"/>
    </row>
    <row r="905" spans="1:36" x14ac:dyDescent="0.25">
      <c r="A905" s="66"/>
      <c r="D905" s="112"/>
      <c r="F905" s="112"/>
      <c r="S905" s="65" t="str">
        <f t="shared" si="111"/>
        <v/>
      </c>
      <c r="T905" s="70" t="str">
        <f t="shared" si="112"/>
        <v/>
      </c>
      <c r="Y905" s="72"/>
      <c r="AA905" s="85"/>
      <c r="AB905" s="85"/>
      <c r="AC905" s="85"/>
      <c r="AI905" s="188"/>
      <c r="AJ905" s="188"/>
    </row>
    <row r="906" spans="1:36" x14ac:dyDescent="0.25">
      <c r="A906" s="66"/>
      <c r="D906" s="112"/>
      <c r="F906" s="112"/>
      <c r="S906" s="65" t="str">
        <f t="shared" si="111"/>
        <v/>
      </c>
      <c r="T906" s="70" t="str">
        <f t="shared" si="112"/>
        <v/>
      </c>
      <c r="Y906" s="72"/>
      <c r="AA906" s="85"/>
      <c r="AB906" s="85"/>
      <c r="AC906" s="85"/>
      <c r="AI906" s="188"/>
      <c r="AJ906" s="188"/>
    </row>
    <row r="907" spans="1:36" x14ac:dyDescent="0.25">
      <c r="A907" s="66"/>
      <c r="D907" s="112"/>
      <c r="F907" s="112"/>
      <c r="S907" s="65" t="str">
        <f t="shared" si="111"/>
        <v/>
      </c>
      <c r="T907" s="70" t="str">
        <f t="shared" si="112"/>
        <v/>
      </c>
      <c r="Y907" s="72"/>
      <c r="AA907" s="85"/>
      <c r="AB907" s="85"/>
      <c r="AC907" s="85"/>
      <c r="AI907" s="188"/>
      <c r="AJ907" s="188"/>
    </row>
    <row r="908" spans="1:36" x14ac:dyDescent="0.25">
      <c r="A908" s="66"/>
      <c r="D908" s="112"/>
      <c r="F908" s="112"/>
      <c r="S908" s="65" t="str">
        <f t="shared" si="111"/>
        <v/>
      </c>
      <c r="T908" s="70" t="str">
        <f t="shared" si="112"/>
        <v/>
      </c>
      <c r="Y908" s="72"/>
      <c r="AA908" s="85"/>
      <c r="AB908" s="85"/>
      <c r="AC908" s="85"/>
      <c r="AI908" s="188"/>
      <c r="AJ908" s="188"/>
    </row>
    <row r="909" spans="1:36" x14ac:dyDescent="0.25">
      <c r="A909" s="66"/>
      <c r="D909" s="112"/>
      <c r="F909" s="112"/>
      <c r="S909" s="65" t="str">
        <f t="shared" si="111"/>
        <v/>
      </c>
      <c r="T909" s="70" t="str">
        <f t="shared" si="112"/>
        <v/>
      </c>
      <c r="Y909" s="72"/>
      <c r="AA909" s="85"/>
      <c r="AB909" s="85"/>
      <c r="AC909" s="85"/>
      <c r="AI909" s="188"/>
      <c r="AJ909" s="188"/>
    </row>
    <row r="910" spans="1:36" x14ac:dyDescent="0.25">
      <c r="A910" s="66"/>
      <c r="D910" s="112"/>
      <c r="F910" s="112"/>
      <c r="S910" s="65" t="str">
        <f t="shared" si="111"/>
        <v/>
      </c>
      <c r="T910" s="70" t="str">
        <f t="shared" si="112"/>
        <v/>
      </c>
      <c r="Y910" s="72"/>
      <c r="AA910" s="85"/>
      <c r="AB910" s="85"/>
      <c r="AC910" s="85"/>
      <c r="AI910" s="188"/>
      <c r="AJ910" s="188"/>
    </row>
    <row r="911" spans="1:36" x14ac:dyDescent="0.25">
      <c r="A911" s="66"/>
      <c r="D911" s="112"/>
      <c r="F911" s="112"/>
      <c r="S911" s="65" t="str">
        <f t="shared" si="111"/>
        <v/>
      </c>
      <c r="T911" s="70" t="str">
        <f t="shared" si="112"/>
        <v/>
      </c>
      <c r="Y911" s="72"/>
      <c r="AA911" s="85"/>
      <c r="AB911" s="85"/>
      <c r="AC911" s="85"/>
      <c r="AI911" s="188"/>
      <c r="AJ911" s="188"/>
    </row>
    <row r="912" spans="1:36" x14ac:dyDescent="0.25">
      <c r="A912" s="66"/>
      <c r="D912" s="112"/>
      <c r="F912" s="112"/>
      <c r="S912" s="65" t="str">
        <f t="shared" si="111"/>
        <v/>
      </c>
      <c r="T912" s="70" t="str">
        <f t="shared" si="112"/>
        <v/>
      </c>
      <c r="Y912" s="72"/>
      <c r="AA912" s="85"/>
      <c r="AB912" s="85"/>
      <c r="AC912" s="85"/>
      <c r="AI912" s="188"/>
      <c r="AJ912" s="188"/>
    </row>
    <row r="913" spans="1:36" x14ac:dyDescent="0.25">
      <c r="A913" s="66"/>
      <c r="D913" s="112"/>
      <c r="F913" s="112"/>
      <c r="S913" s="65" t="str">
        <f t="shared" si="111"/>
        <v/>
      </c>
      <c r="T913" s="70" t="str">
        <f t="shared" si="112"/>
        <v/>
      </c>
      <c r="Y913" s="72"/>
      <c r="AA913" s="85"/>
      <c r="AB913" s="85"/>
      <c r="AC913" s="85"/>
      <c r="AI913" s="188"/>
      <c r="AJ913" s="188"/>
    </row>
    <row r="914" spans="1:36" x14ac:dyDescent="0.25">
      <c r="A914" s="66"/>
      <c r="D914" s="112"/>
      <c r="F914" s="112"/>
      <c r="S914" s="65" t="str">
        <f t="shared" si="111"/>
        <v/>
      </c>
      <c r="T914" s="70" t="str">
        <f t="shared" si="112"/>
        <v/>
      </c>
      <c r="Y914" s="72"/>
      <c r="AA914" s="85"/>
      <c r="AB914" s="85"/>
      <c r="AC914" s="85"/>
      <c r="AI914" s="188"/>
      <c r="AJ914" s="188"/>
    </row>
    <row r="915" spans="1:36" x14ac:dyDescent="0.25">
      <c r="A915" s="66"/>
      <c r="D915" s="112"/>
      <c r="F915" s="112"/>
      <c r="S915" s="65" t="str">
        <f t="shared" si="111"/>
        <v/>
      </c>
      <c r="T915" s="70" t="str">
        <f t="shared" si="112"/>
        <v/>
      </c>
      <c r="Y915" s="72"/>
      <c r="AA915" s="85"/>
      <c r="AB915" s="85"/>
      <c r="AC915" s="85"/>
      <c r="AI915" s="188"/>
      <c r="AJ915" s="188"/>
    </row>
    <row r="916" spans="1:36" x14ac:dyDescent="0.25">
      <c r="A916" s="66"/>
      <c r="D916" s="112"/>
      <c r="F916" s="112"/>
      <c r="S916" s="65" t="str">
        <f t="shared" si="111"/>
        <v/>
      </c>
      <c r="T916" s="70" t="str">
        <f t="shared" si="112"/>
        <v/>
      </c>
      <c r="Y916" s="72"/>
      <c r="AA916" s="85"/>
      <c r="AB916" s="85"/>
      <c r="AC916" s="85"/>
      <c r="AI916" s="188"/>
      <c r="AJ916" s="188"/>
    </row>
    <row r="917" spans="1:36" x14ac:dyDescent="0.25">
      <c r="A917" s="66"/>
      <c r="D917" s="112"/>
      <c r="F917" s="112"/>
      <c r="S917" s="65" t="str">
        <f t="shared" si="111"/>
        <v/>
      </c>
      <c r="T917" s="70" t="str">
        <f t="shared" si="112"/>
        <v/>
      </c>
      <c r="Y917" s="72"/>
      <c r="AA917" s="85"/>
      <c r="AB917" s="85"/>
      <c r="AC917" s="85"/>
      <c r="AI917" s="188"/>
      <c r="AJ917" s="188"/>
    </row>
    <row r="918" spans="1:36" x14ac:dyDescent="0.25">
      <c r="A918" s="66"/>
      <c r="D918" s="112"/>
      <c r="F918" s="112"/>
      <c r="S918" s="65" t="str">
        <f t="shared" si="111"/>
        <v/>
      </c>
      <c r="T918" s="70" t="str">
        <f t="shared" si="112"/>
        <v/>
      </c>
      <c r="Y918" s="72"/>
      <c r="AA918" s="85"/>
      <c r="AB918" s="85"/>
      <c r="AC918" s="85"/>
      <c r="AI918" s="188"/>
      <c r="AJ918" s="188"/>
    </row>
    <row r="919" spans="1:36" x14ac:dyDescent="0.25">
      <c r="A919" s="66"/>
      <c r="D919" s="112"/>
      <c r="F919" s="112"/>
      <c r="S919" s="65" t="str">
        <f t="shared" si="111"/>
        <v/>
      </c>
      <c r="T919" s="70" t="str">
        <f t="shared" si="112"/>
        <v/>
      </c>
      <c r="Y919" s="72"/>
      <c r="AA919" s="85"/>
      <c r="AB919" s="85"/>
      <c r="AC919" s="85"/>
      <c r="AI919" s="188"/>
      <c r="AJ919" s="188"/>
    </row>
    <row r="920" spans="1:36" x14ac:dyDescent="0.25">
      <c r="A920" s="66"/>
      <c r="D920" s="112"/>
      <c r="F920" s="112"/>
      <c r="S920" s="65" t="str">
        <f t="shared" si="111"/>
        <v/>
      </c>
      <c r="T920" s="70" t="str">
        <f t="shared" si="112"/>
        <v/>
      </c>
      <c r="Y920" s="72"/>
      <c r="AA920" s="85"/>
      <c r="AB920" s="85"/>
      <c r="AC920" s="85"/>
      <c r="AI920" s="188"/>
      <c r="AJ920" s="188"/>
    </row>
    <row r="921" spans="1:36" x14ac:dyDescent="0.25">
      <c r="A921" s="66"/>
      <c r="D921" s="112"/>
      <c r="F921" s="112"/>
      <c r="S921" s="65" t="str">
        <f t="shared" si="111"/>
        <v/>
      </c>
      <c r="T921" s="70" t="str">
        <f t="shared" si="112"/>
        <v/>
      </c>
      <c r="Y921" s="72"/>
      <c r="AA921" s="85"/>
      <c r="AB921" s="85"/>
      <c r="AC921" s="85"/>
      <c r="AI921" s="188"/>
      <c r="AJ921" s="188"/>
    </row>
    <row r="922" spans="1:36" x14ac:dyDescent="0.25">
      <c r="A922" s="66"/>
      <c r="D922" s="112"/>
      <c r="F922" s="112"/>
      <c r="S922" s="65" t="str">
        <f t="shared" si="111"/>
        <v/>
      </c>
      <c r="T922" s="70" t="str">
        <f t="shared" si="112"/>
        <v/>
      </c>
      <c r="Y922" s="72"/>
      <c r="AA922" s="85"/>
      <c r="AB922" s="85"/>
      <c r="AC922" s="85"/>
      <c r="AI922" s="188"/>
      <c r="AJ922" s="188"/>
    </row>
    <row r="923" spans="1:36" x14ac:dyDescent="0.25">
      <c r="A923" s="66"/>
      <c r="D923" s="112"/>
      <c r="F923" s="112"/>
      <c r="S923" s="65" t="str">
        <f t="shared" si="111"/>
        <v/>
      </c>
      <c r="T923" s="70" t="str">
        <f t="shared" si="112"/>
        <v/>
      </c>
      <c r="Y923" s="72"/>
      <c r="AA923" s="85"/>
      <c r="AB923" s="85"/>
      <c r="AC923" s="85"/>
      <c r="AI923" s="188"/>
      <c r="AJ923" s="188"/>
    </row>
    <row r="924" spans="1:36" x14ac:dyDescent="0.25">
      <c r="A924" s="66"/>
      <c r="D924" s="112"/>
      <c r="F924" s="112"/>
      <c r="S924" s="65" t="str">
        <f t="shared" si="111"/>
        <v/>
      </c>
      <c r="T924" s="70" t="str">
        <f t="shared" si="112"/>
        <v/>
      </c>
      <c r="Y924" s="72"/>
      <c r="AA924" s="85"/>
      <c r="AB924" s="85"/>
      <c r="AC924" s="85"/>
      <c r="AI924" s="188"/>
      <c r="AJ924" s="188"/>
    </row>
    <row r="925" spans="1:36" x14ac:dyDescent="0.25">
      <c r="A925" s="66"/>
      <c r="D925" s="112"/>
      <c r="F925" s="112"/>
      <c r="S925" s="65" t="str">
        <f t="shared" si="111"/>
        <v/>
      </c>
      <c r="T925" s="70" t="str">
        <f t="shared" si="112"/>
        <v/>
      </c>
      <c r="Y925" s="72"/>
      <c r="AA925" s="85"/>
      <c r="AB925" s="85"/>
      <c r="AC925" s="85"/>
      <c r="AI925" s="188"/>
      <c r="AJ925" s="188"/>
    </row>
    <row r="926" spans="1:36" x14ac:dyDescent="0.25">
      <c r="A926" s="66"/>
      <c r="D926" s="112"/>
      <c r="F926" s="112"/>
      <c r="S926" s="65" t="str">
        <f t="shared" si="111"/>
        <v/>
      </c>
      <c r="T926" s="70" t="str">
        <f t="shared" si="112"/>
        <v/>
      </c>
      <c r="Y926" s="72"/>
      <c r="AA926" s="85"/>
      <c r="AB926" s="85"/>
      <c r="AC926" s="85"/>
      <c r="AI926" s="188"/>
      <c r="AJ926" s="188"/>
    </row>
    <row r="927" spans="1:36" x14ac:dyDescent="0.25">
      <c r="A927" s="66"/>
      <c r="D927" s="112"/>
      <c r="F927" s="112"/>
      <c r="S927" s="65" t="str">
        <f t="shared" si="111"/>
        <v/>
      </c>
      <c r="T927" s="70" t="str">
        <f t="shared" si="112"/>
        <v/>
      </c>
      <c r="Y927" s="72"/>
      <c r="AA927" s="85"/>
      <c r="AB927" s="85"/>
      <c r="AC927" s="85"/>
      <c r="AI927" s="188"/>
      <c r="AJ927" s="188"/>
    </row>
    <row r="928" spans="1:36" x14ac:dyDescent="0.25">
      <c r="A928" s="66"/>
      <c r="D928" s="112"/>
      <c r="F928" s="112"/>
      <c r="S928" s="65" t="str">
        <f t="shared" si="111"/>
        <v/>
      </c>
      <c r="T928" s="70" t="str">
        <f t="shared" si="112"/>
        <v/>
      </c>
      <c r="Y928" s="72"/>
      <c r="AA928" s="85"/>
      <c r="AB928" s="85"/>
      <c r="AC928" s="85"/>
      <c r="AI928" s="188"/>
      <c r="AJ928" s="188"/>
    </row>
    <row r="929" spans="1:36" x14ac:dyDescent="0.25">
      <c r="A929" s="66"/>
      <c r="D929" s="112"/>
      <c r="F929" s="112"/>
      <c r="S929" s="65" t="str">
        <f t="shared" si="111"/>
        <v/>
      </c>
      <c r="T929" s="70" t="str">
        <f t="shared" si="112"/>
        <v/>
      </c>
      <c r="Y929" s="72"/>
      <c r="AA929" s="85"/>
      <c r="AB929" s="85"/>
      <c r="AC929" s="85"/>
      <c r="AI929" s="188"/>
      <c r="AJ929" s="188"/>
    </row>
    <row r="930" spans="1:36" x14ac:dyDescent="0.25">
      <c r="A930" s="66"/>
      <c r="D930" s="112"/>
      <c r="F930" s="112"/>
      <c r="S930" s="65" t="str">
        <f t="shared" si="111"/>
        <v/>
      </c>
      <c r="T930" s="70" t="str">
        <f t="shared" si="112"/>
        <v/>
      </c>
      <c r="Y930" s="72"/>
      <c r="AA930" s="85"/>
      <c r="AB930" s="85"/>
      <c r="AC930" s="85"/>
      <c r="AI930" s="188"/>
      <c r="AJ930" s="188"/>
    </row>
    <row r="931" spans="1:36" x14ac:dyDescent="0.25">
      <c r="A931" s="66"/>
      <c r="D931" s="112"/>
      <c r="F931" s="112"/>
      <c r="S931" s="65" t="str">
        <f t="shared" si="111"/>
        <v/>
      </c>
      <c r="T931" s="70" t="str">
        <f t="shared" si="112"/>
        <v/>
      </c>
      <c r="Y931" s="72"/>
      <c r="AA931" s="85"/>
      <c r="AB931" s="85"/>
      <c r="AC931" s="85"/>
      <c r="AI931" s="188"/>
      <c r="AJ931" s="188"/>
    </row>
    <row r="932" spans="1:36" x14ac:dyDescent="0.25">
      <c r="A932" s="66"/>
      <c r="D932" s="112"/>
      <c r="F932" s="112"/>
      <c r="S932" s="65" t="str">
        <f t="shared" si="111"/>
        <v/>
      </c>
      <c r="T932" s="70" t="str">
        <f t="shared" si="112"/>
        <v/>
      </c>
      <c r="Y932" s="72"/>
      <c r="AA932" s="85"/>
      <c r="AB932" s="85"/>
      <c r="AC932" s="85"/>
      <c r="AI932" s="188"/>
      <c r="AJ932" s="188"/>
    </row>
    <row r="933" spans="1:36" x14ac:dyDescent="0.25">
      <c r="A933" s="66"/>
      <c r="D933" s="112"/>
      <c r="F933" s="112"/>
      <c r="S933" s="65" t="str">
        <f t="shared" si="111"/>
        <v/>
      </c>
      <c r="T933" s="70" t="str">
        <f t="shared" si="112"/>
        <v/>
      </c>
      <c r="Y933" s="72"/>
      <c r="AA933" s="85"/>
      <c r="AB933" s="85"/>
      <c r="AC933" s="85"/>
      <c r="AI933" s="188"/>
      <c r="AJ933" s="188"/>
    </row>
    <row r="934" spans="1:36" x14ac:dyDescent="0.25">
      <c r="A934" s="66"/>
      <c r="D934" s="112"/>
      <c r="F934" s="112"/>
      <c r="S934" s="65" t="str">
        <f t="shared" si="111"/>
        <v/>
      </c>
      <c r="T934" s="70" t="str">
        <f t="shared" si="112"/>
        <v/>
      </c>
      <c r="Y934" s="72"/>
      <c r="AA934" s="85"/>
      <c r="AB934" s="85"/>
      <c r="AC934" s="85"/>
      <c r="AI934" s="188"/>
      <c r="AJ934" s="188"/>
    </row>
    <row r="935" spans="1:36" x14ac:dyDescent="0.25">
      <c r="A935" s="66"/>
      <c r="D935" s="112"/>
      <c r="F935" s="112"/>
      <c r="S935" s="65" t="str">
        <f t="shared" si="111"/>
        <v/>
      </c>
      <c r="T935" s="70" t="str">
        <f t="shared" si="112"/>
        <v/>
      </c>
      <c r="Y935" s="72"/>
      <c r="AA935" s="85"/>
      <c r="AB935" s="85"/>
      <c r="AC935" s="85"/>
      <c r="AI935" s="188"/>
      <c r="AJ935" s="188"/>
    </row>
    <row r="936" spans="1:36" x14ac:dyDescent="0.25">
      <c r="A936" s="66"/>
      <c r="D936" s="112"/>
      <c r="F936" s="112"/>
      <c r="S936" s="65" t="str">
        <f t="shared" si="111"/>
        <v/>
      </c>
      <c r="T936" s="70" t="str">
        <f t="shared" si="112"/>
        <v/>
      </c>
      <c r="Y936" s="72"/>
      <c r="AA936" s="85"/>
      <c r="AB936" s="85"/>
      <c r="AC936" s="85"/>
      <c r="AI936" s="188"/>
      <c r="AJ936" s="188"/>
    </row>
    <row r="937" spans="1:36" x14ac:dyDescent="0.25">
      <c r="A937" s="66"/>
      <c r="D937" s="112"/>
      <c r="F937" s="112"/>
      <c r="S937" s="65" t="str">
        <f t="shared" si="111"/>
        <v/>
      </c>
      <c r="T937" s="70" t="str">
        <f t="shared" si="112"/>
        <v/>
      </c>
      <c r="Y937" s="72"/>
      <c r="AA937" s="85"/>
      <c r="AB937" s="85"/>
      <c r="AC937" s="85"/>
      <c r="AI937" s="188"/>
      <c r="AJ937" s="188"/>
    </row>
    <row r="938" spans="1:36" x14ac:dyDescent="0.25">
      <c r="A938" s="66"/>
      <c r="D938" s="112"/>
      <c r="F938" s="112"/>
      <c r="S938" s="65" t="str">
        <f t="shared" si="111"/>
        <v/>
      </c>
      <c r="T938" s="70" t="str">
        <f t="shared" si="112"/>
        <v/>
      </c>
      <c r="Y938" s="72"/>
      <c r="AA938" s="85"/>
      <c r="AB938" s="85"/>
      <c r="AC938" s="85"/>
      <c r="AI938" s="188"/>
      <c r="AJ938" s="188"/>
    </row>
    <row r="939" spans="1:36" x14ac:dyDescent="0.25">
      <c r="A939" s="66"/>
      <c r="D939" s="112"/>
      <c r="F939" s="112"/>
      <c r="S939" s="65" t="str">
        <f t="shared" si="111"/>
        <v/>
      </c>
      <c r="T939" s="70" t="str">
        <f t="shared" si="112"/>
        <v/>
      </c>
      <c r="Y939" s="72"/>
      <c r="AA939" s="85"/>
      <c r="AB939" s="85"/>
      <c r="AC939" s="85"/>
      <c r="AI939" s="188"/>
      <c r="AJ939" s="188"/>
    </row>
    <row r="940" spans="1:36" x14ac:dyDescent="0.25">
      <c r="A940" s="66"/>
      <c r="D940" s="112"/>
      <c r="F940" s="112"/>
      <c r="S940" s="65" t="str">
        <f t="shared" si="111"/>
        <v/>
      </c>
      <c r="T940" s="70" t="str">
        <f t="shared" si="112"/>
        <v/>
      </c>
      <c r="Y940" s="72"/>
      <c r="AA940" s="85"/>
      <c r="AB940" s="85"/>
      <c r="AC940" s="85"/>
      <c r="AI940" s="188"/>
      <c r="AJ940" s="188"/>
    </row>
    <row r="941" spans="1:36" x14ac:dyDescent="0.25">
      <c r="A941" s="66"/>
      <c r="D941" s="112"/>
      <c r="F941" s="112"/>
      <c r="S941" s="65" t="str">
        <f t="shared" si="111"/>
        <v/>
      </c>
      <c r="T941" s="70" t="str">
        <f t="shared" si="112"/>
        <v/>
      </c>
      <c r="Y941" s="72"/>
      <c r="AA941" s="85"/>
      <c r="AB941" s="85"/>
      <c r="AC941" s="85"/>
      <c r="AI941" s="188"/>
      <c r="AJ941" s="188"/>
    </row>
    <row r="942" spans="1:36" x14ac:dyDescent="0.25">
      <c r="A942" s="66"/>
      <c r="D942" s="112"/>
      <c r="F942" s="112"/>
      <c r="S942" s="65" t="str">
        <f t="shared" si="111"/>
        <v/>
      </c>
      <c r="T942" s="70" t="str">
        <f t="shared" si="112"/>
        <v/>
      </c>
      <c r="Y942" s="72"/>
      <c r="AA942" s="85"/>
      <c r="AB942" s="85"/>
      <c r="AC942" s="85"/>
      <c r="AI942" s="188"/>
      <c r="AJ942" s="188"/>
    </row>
    <row r="943" spans="1:36" x14ac:dyDescent="0.25">
      <c r="A943" s="66"/>
      <c r="D943" s="112"/>
      <c r="F943" s="112"/>
      <c r="S943" s="65" t="str">
        <f t="shared" si="111"/>
        <v/>
      </c>
      <c r="T943" s="70" t="str">
        <f t="shared" si="112"/>
        <v/>
      </c>
      <c r="Y943" s="72"/>
      <c r="AA943" s="85"/>
      <c r="AB943" s="85"/>
      <c r="AC943" s="85"/>
      <c r="AI943" s="188"/>
      <c r="AJ943" s="188"/>
    </row>
    <row r="944" spans="1:36" x14ac:dyDescent="0.25">
      <c r="A944" s="66"/>
      <c r="D944" s="112"/>
      <c r="F944" s="112"/>
      <c r="S944" s="65" t="str">
        <f t="shared" si="111"/>
        <v/>
      </c>
      <c r="T944" s="70" t="str">
        <f t="shared" si="112"/>
        <v/>
      </c>
      <c r="Y944" s="72"/>
      <c r="AA944" s="85"/>
      <c r="AB944" s="85"/>
      <c r="AC944" s="85"/>
      <c r="AI944" s="188"/>
      <c r="AJ944" s="188"/>
    </row>
    <row r="945" spans="1:36" x14ac:dyDescent="0.25">
      <c r="A945" s="66"/>
      <c r="D945" s="112"/>
      <c r="F945" s="112"/>
      <c r="S945" s="65" t="str">
        <f t="shared" si="111"/>
        <v/>
      </c>
      <c r="T945" s="70" t="str">
        <f t="shared" si="112"/>
        <v/>
      </c>
      <c r="Y945" s="72"/>
      <c r="AA945" s="85"/>
      <c r="AB945" s="85"/>
      <c r="AC945" s="85"/>
      <c r="AI945" s="188"/>
      <c r="AJ945" s="188"/>
    </row>
    <row r="946" spans="1:36" x14ac:dyDescent="0.25">
      <c r="A946" s="66"/>
      <c r="D946" s="112"/>
      <c r="F946" s="112"/>
      <c r="S946" s="65" t="str">
        <f t="shared" si="111"/>
        <v/>
      </c>
      <c r="T946" s="70" t="str">
        <f t="shared" si="112"/>
        <v/>
      </c>
      <c r="Y946" s="72"/>
      <c r="AA946" s="85"/>
      <c r="AB946" s="85"/>
      <c r="AC946" s="85"/>
      <c r="AI946" s="188"/>
      <c r="AJ946" s="188"/>
    </row>
    <row r="947" spans="1:36" x14ac:dyDescent="0.25">
      <c r="A947" s="66"/>
      <c r="D947" s="112"/>
      <c r="F947" s="112"/>
      <c r="S947" s="65" t="str">
        <f t="shared" si="111"/>
        <v/>
      </c>
      <c r="T947" s="70" t="str">
        <f t="shared" si="112"/>
        <v/>
      </c>
      <c r="Y947" s="72"/>
      <c r="AA947" s="85"/>
      <c r="AB947" s="85"/>
      <c r="AC947" s="85"/>
      <c r="AI947" s="188"/>
      <c r="AJ947" s="188"/>
    </row>
    <row r="948" spans="1:36" x14ac:dyDescent="0.25">
      <c r="A948" s="66"/>
      <c r="D948" s="112"/>
      <c r="F948" s="112"/>
      <c r="S948" s="65" t="str">
        <f t="shared" si="111"/>
        <v/>
      </c>
      <c r="T948" s="70" t="str">
        <f t="shared" si="112"/>
        <v/>
      </c>
      <c r="Y948" s="72"/>
      <c r="AA948" s="85"/>
      <c r="AB948" s="85"/>
      <c r="AC948" s="85"/>
      <c r="AI948" s="188"/>
      <c r="AJ948" s="188"/>
    </row>
    <row r="949" spans="1:36" x14ac:dyDescent="0.25">
      <c r="A949" s="66"/>
      <c r="D949" s="112"/>
      <c r="F949" s="112"/>
      <c r="S949" s="65" t="str">
        <f t="shared" si="111"/>
        <v/>
      </c>
      <c r="T949" s="70" t="str">
        <f t="shared" si="112"/>
        <v/>
      </c>
      <c r="Y949" s="72"/>
      <c r="AA949" s="85"/>
      <c r="AB949" s="85"/>
      <c r="AC949" s="85"/>
      <c r="AI949" s="188"/>
      <c r="AJ949" s="188"/>
    </row>
    <row r="950" spans="1:36" x14ac:dyDescent="0.25">
      <c r="A950" s="66"/>
      <c r="D950" s="112"/>
      <c r="F950" s="112"/>
      <c r="S950" s="65" t="str">
        <f t="shared" si="111"/>
        <v/>
      </c>
      <c r="T950" s="70" t="str">
        <f t="shared" si="112"/>
        <v/>
      </c>
      <c r="Y950" s="72"/>
      <c r="AA950" s="85"/>
      <c r="AB950" s="85"/>
      <c r="AC950" s="85"/>
      <c r="AI950" s="188"/>
      <c r="AJ950" s="188"/>
    </row>
    <row r="951" spans="1:36" x14ac:dyDescent="0.25">
      <c r="A951" s="66"/>
      <c r="D951" s="112"/>
      <c r="F951" s="112"/>
      <c r="S951" s="65" t="str">
        <f t="shared" si="111"/>
        <v/>
      </c>
      <c r="T951" s="70" t="str">
        <f t="shared" si="112"/>
        <v/>
      </c>
      <c r="Y951" s="72"/>
      <c r="AA951" s="85"/>
      <c r="AB951" s="85"/>
      <c r="AC951" s="85"/>
      <c r="AI951" s="188"/>
      <c r="AJ951" s="188"/>
    </row>
    <row r="952" spans="1:36" x14ac:dyDescent="0.25">
      <c r="A952" s="66"/>
      <c r="D952" s="112"/>
      <c r="F952" s="112"/>
      <c r="S952" s="65" t="str">
        <f t="shared" si="111"/>
        <v/>
      </c>
      <c r="T952" s="70" t="str">
        <f t="shared" si="112"/>
        <v/>
      </c>
      <c r="Y952" s="72"/>
      <c r="AA952" s="85"/>
      <c r="AB952" s="85"/>
      <c r="AC952" s="85"/>
      <c r="AI952" s="188"/>
      <c r="AJ952" s="188"/>
    </row>
    <row r="953" spans="1:36" x14ac:dyDescent="0.25">
      <c r="A953" s="66"/>
      <c r="D953" s="112"/>
      <c r="F953" s="112"/>
      <c r="S953" s="65" t="str">
        <f t="shared" si="111"/>
        <v/>
      </c>
      <c r="T953" s="70" t="str">
        <f t="shared" si="112"/>
        <v/>
      </c>
      <c r="Y953" s="72"/>
      <c r="AA953" s="85"/>
      <c r="AB953" s="85"/>
      <c r="AC953" s="85"/>
      <c r="AI953" s="188"/>
      <c r="AJ953" s="188"/>
    </row>
    <row r="954" spans="1:36" x14ac:dyDescent="0.25">
      <c r="A954" s="66"/>
      <c r="D954" s="112"/>
      <c r="F954" s="112"/>
      <c r="S954" s="65" t="str">
        <f t="shared" si="111"/>
        <v/>
      </c>
      <c r="T954" s="70" t="str">
        <f t="shared" si="112"/>
        <v/>
      </c>
      <c r="Y954" s="72"/>
      <c r="AA954" s="85"/>
      <c r="AB954" s="85"/>
      <c r="AC954" s="85"/>
      <c r="AI954" s="188"/>
      <c r="AJ954" s="188"/>
    </row>
    <row r="955" spans="1:36" x14ac:dyDescent="0.25">
      <c r="A955" s="66"/>
      <c r="D955" s="112"/>
      <c r="F955" s="112"/>
      <c r="S955" s="65" t="str">
        <f t="shared" si="111"/>
        <v/>
      </c>
      <c r="T955" s="70" t="str">
        <f t="shared" si="112"/>
        <v/>
      </c>
      <c r="Y955" s="72"/>
      <c r="AA955" s="85"/>
      <c r="AB955" s="85"/>
      <c r="AC955" s="85"/>
      <c r="AI955" s="188"/>
      <c r="AJ955" s="188"/>
    </row>
    <row r="956" spans="1:36" x14ac:dyDescent="0.25">
      <c r="A956" s="66"/>
      <c r="D956" s="112"/>
      <c r="F956" s="112"/>
      <c r="S956" s="65" t="str">
        <f t="shared" si="111"/>
        <v/>
      </c>
      <c r="T956" s="70" t="str">
        <f t="shared" si="112"/>
        <v/>
      </c>
      <c r="Y956" s="72"/>
      <c r="AA956" s="85"/>
      <c r="AB956" s="85"/>
      <c r="AC956" s="85"/>
      <c r="AI956" s="188"/>
      <c r="AJ956" s="188"/>
    </row>
    <row r="957" spans="1:36" x14ac:dyDescent="0.25">
      <c r="A957" s="66"/>
      <c r="D957" s="112"/>
      <c r="F957" s="112"/>
      <c r="S957" s="65" t="str">
        <f t="shared" si="111"/>
        <v/>
      </c>
      <c r="T957" s="70" t="str">
        <f t="shared" si="112"/>
        <v/>
      </c>
      <c r="Y957" s="72"/>
      <c r="AA957" s="85"/>
      <c r="AB957" s="85"/>
      <c r="AC957" s="85"/>
      <c r="AI957" s="188"/>
      <c r="AJ957" s="188"/>
    </row>
    <row r="958" spans="1:36" x14ac:dyDescent="0.25">
      <c r="A958" s="66"/>
      <c r="D958" s="112"/>
      <c r="F958" s="112"/>
      <c r="S958" s="65" t="str">
        <f t="shared" si="111"/>
        <v/>
      </c>
      <c r="T958" s="70" t="str">
        <f t="shared" si="112"/>
        <v/>
      </c>
      <c r="Y958" s="72"/>
      <c r="AA958" s="85"/>
      <c r="AB958" s="85"/>
      <c r="AC958" s="85"/>
      <c r="AI958" s="188"/>
      <c r="AJ958" s="188"/>
    </row>
    <row r="959" spans="1:36" x14ac:dyDescent="0.25">
      <c r="A959" s="66"/>
      <c r="D959" s="112"/>
      <c r="F959" s="112"/>
      <c r="S959" s="65" t="str">
        <f t="shared" si="111"/>
        <v/>
      </c>
      <c r="T959" s="70" t="str">
        <f t="shared" si="112"/>
        <v/>
      </c>
      <c r="Y959" s="72"/>
      <c r="AA959" s="85"/>
      <c r="AB959" s="85"/>
      <c r="AC959" s="85"/>
      <c r="AI959" s="188"/>
      <c r="AJ959" s="188"/>
    </row>
    <row r="960" spans="1:36" x14ac:dyDescent="0.25">
      <c r="A960" s="66"/>
      <c r="D960" s="112"/>
      <c r="F960" s="112"/>
      <c r="S960" s="65" t="str">
        <f t="shared" si="111"/>
        <v/>
      </c>
      <c r="T960" s="70" t="str">
        <f t="shared" si="112"/>
        <v/>
      </c>
      <c r="Y960" s="72"/>
      <c r="AA960" s="85"/>
      <c r="AB960" s="85"/>
      <c r="AC960" s="85"/>
      <c r="AI960" s="188"/>
      <c r="AJ960" s="188"/>
    </row>
    <row r="961" spans="1:36" x14ac:dyDescent="0.25">
      <c r="A961" s="66"/>
      <c r="D961" s="112"/>
      <c r="F961" s="112"/>
      <c r="S961" s="65" t="str">
        <f t="shared" si="111"/>
        <v/>
      </c>
      <c r="T961" s="70" t="str">
        <f t="shared" si="112"/>
        <v/>
      </c>
      <c r="Y961" s="72"/>
      <c r="AA961" s="85"/>
      <c r="AB961" s="85"/>
      <c r="AC961" s="85"/>
      <c r="AI961" s="188"/>
      <c r="AJ961" s="188"/>
    </row>
    <row r="962" spans="1:36" x14ac:dyDescent="0.25">
      <c r="A962" s="66"/>
      <c r="D962" s="112"/>
      <c r="F962" s="112"/>
      <c r="S962" s="65" t="str">
        <f t="shared" si="111"/>
        <v/>
      </c>
      <c r="T962" s="70" t="str">
        <f t="shared" si="112"/>
        <v/>
      </c>
      <c r="Y962" s="72"/>
      <c r="AA962" s="85"/>
      <c r="AB962" s="85"/>
      <c r="AC962" s="85"/>
      <c r="AI962" s="188"/>
      <c r="AJ962" s="188"/>
    </row>
    <row r="963" spans="1:36" x14ac:dyDescent="0.25">
      <c r="A963" s="66"/>
      <c r="D963" s="112"/>
      <c r="F963" s="112"/>
      <c r="S963" s="65" t="str">
        <f t="shared" si="111"/>
        <v/>
      </c>
      <c r="T963" s="70" t="str">
        <f t="shared" si="112"/>
        <v/>
      </c>
      <c r="Y963" s="72"/>
      <c r="AA963" s="85"/>
      <c r="AB963" s="85"/>
      <c r="AC963" s="85"/>
      <c r="AI963" s="188"/>
      <c r="AJ963" s="188"/>
    </row>
    <row r="964" spans="1:36" x14ac:dyDescent="0.25">
      <c r="A964" s="66"/>
      <c r="D964" s="112"/>
      <c r="F964" s="112"/>
      <c r="S964" s="65" t="str">
        <f t="shared" si="111"/>
        <v/>
      </c>
      <c r="T964" s="70" t="str">
        <f t="shared" si="112"/>
        <v/>
      </c>
      <c r="Y964" s="72"/>
      <c r="AA964" s="85"/>
      <c r="AB964" s="85"/>
      <c r="AC964" s="85"/>
      <c r="AI964" s="188"/>
      <c r="AJ964" s="188"/>
    </row>
    <row r="965" spans="1:36" x14ac:dyDescent="0.25">
      <c r="A965" s="66"/>
      <c r="D965" s="112"/>
      <c r="F965" s="112"/>
      <c r="S965" s="65" t="str">
        <f t="shared" si="111"/>
        <v/>
      </c>
      <c r="T965" s="70" t="str">
        <f t="shared" si="112"/>
        <v/>
      </c>
      <c r="Y965" s="72"/>
      <c r="AA965" s="85"/>
      <c r="AB965" s="85"/>
      <c r="AC965" s="85"/>
      <c r="AI965" s="188"/>
      <c r="AJ965" s="188"/>
    </row>
    <row r="966" spans="1:36" x14ac:dyDescent="0.25">
      <c r="A966" s="66"/>
      <c r="D966" s="112"/>
      <c r="F966" s="112"/>
      <c r="S966" s="65" t="str">
        <f t="shared" si="111"/>
        <v/>
      </c>
      <c r="T966" s="70" t="str">
        <f t="shared" si="112"/>
        <v/>
      </c>
      <c r="Y966" s="72"/>
      <c r="AA966" s="85"/>
      <c r="AB966" s="85"/>
      <c r="AC966" s="85"/>
      <c r="AI966" s="188"/>
      <c r="AJ966" s="188"/>
    </row>
    <row r="967" spans="1:36" x14ac:dyDescent="0.25">
      <c r="A967" s="66"/>
      <c r="D967" s="112"/>
      <c r="F967" s="112"/>
      <c r="S967" s="65" t="str">
        <f t="shared" ref="S967:S1008" si="113">IF(AND($L$1&lt;&gt;"",C967&lt;&gt;""),$L$1,"")</f>
        <v/>
      </c>
      <c r="T967" s="70" t="str">
        <f t="shared" si="112"/>
        <v/>
      </c>
      <c r="Y967" s="72"/>
      <c r="AA967" s="85"/>
      <c r="AB967" s="85"/>
      <c r="AC967" s="85"/>
      <c r="AI967" s="188"/>
      <c r="AJ967" s="188"/>
    </row>
    <row r="968" spans="1:36" x14ac:dyDescent="0.25">
      <c r="A968" s="66"/>
      <c r="D968" s="112"/>
      <c r="F968" s="112"/>
      <c r="S968" s="65" t="str">
        <f t="shared" si="113"/>
        <v/>
      </c>
      <c r="T968" s="70" t="str">
        <f t="shared" ref="T968:T1008" si="114">IF(AND($L$2&lt;&gt;"",C968&lt;&gt;""),$L$2,"")</f>
        <v/>
      </c>
      <c r="Y968" s="72"/>
      <c r="AA968" s="85"/>
      <c r="AB968" s="85"/>
      <c r="AC968" s="85"/>
      <c r="AI968" s="188"/>
      <c r="AJ968" s="188"/>
    </row>
    <row r="969" spans="1:36" x14ac:dyDescent="0.25">
      <c r="A969" s="66"/>
      <c r="D969" s="112"/>
      <c r="F969" s="112"/>
      <c r="S969" s="65" t="str">
        <f t="shared" si="113"/>
        <v/>
      </c>
      <c r="T969" s="70" t="str">
        <f t="shared" si="114"/>
        <v/>
      </c>
      <c r="Y969" s="72"/>
      <c r="AA969" s="85"/>
      <c r="AB969" s="85"/>
      <c r="AC969" s="85"/>
      <c r="AI969" s="188"/>
      <c r="AJ969" s="188"/>
    </row>
    <row r="970" spans="1:36" x14ac:dyDescent="0.25">
      <c r="A970" s="66"/>
      <c r="D970" s="112"/>
      <c r="F970" s="112"/>
      <c r="S970" s="65" t="str">
        <f t="shared" si="113"/>
        <v/>
      </c>
      <c r="T970" s="70" t="str">
        <f t="shared" si="114"/>
        <v/>
      </c>
      <c r="Y970" s="72"/>
      <c r="AA970" s="85"/>
      <c r="AB970" s="85"/>
      <c r="AC970" s="85"/>
      <c r="AI970" s="188"/>
      <c r="AJ970" s="188"/>
    </row>
    <row r="971" spans="1:36" x14ac:dyDescent="0.25">
      <c r="A971" s="66"/>
      <c r="D971" s="112"/>
      <c r="F971" s="112"/>
      <c r="S971" s="65" t="str">
        <f t="shared" si="113"/>
        <v/>
      </c>
      <c r="T971" s="70" t="str">
        <f t="shared" si="114"/>
        <v/>
      </c>
      <c r="Y971" s="72"/>
      <c r="AA971" s="85"/>
      <c r="AB971" s="85"/>
      <c r="AC971" s="85"/>
      <c r="AI971" s="188"/>
      <c r="AJ971" s="188"/>
    </row>
    <row r="972" spans="1:36" x14ac:dyDescent="0.25">
      <c r="A972" s="66"/>
      <c r="D972" s="112"/>
      <c r="F972" s="112"/>
      <c r="S972" s="65" t="str">
        <f t="shared" si="113"/>
        <v/>
      </c>
      <c r="T972" s="70" t="str">
        <f t="shared" si="114"/>
        <v/>
      </c>
      <c r="Y972" s="72"/>
      <c r="AA972" s="85"/>
      <c r="AB972" s="85"/>
      <c r="AC972" s="85"/>
      <c r="AI972" s="188"/>
      <c r="AJ972" s="188"/>
    </row>
    <row r="973" spans="1:36" x14ac:dyDescent="0.25">
      <c r="A973" s="66"/>
      <c r="D973" s="112"/>
      <c r="F973" s="112"/>
      <c r="S973" s="65" t="str">
        <f t="shared" si="113"/>
        <v/>
      </c>
      <c r="T973" s="70" t="str">
        <f t="shared" si="114"/>
        <v/>
      </c>
      <c r="Y973" s="72"/>
      <c r="AA973" s="85"/>
      <c r="AB973" s="85"/>
      <c r="AC973" s="85"/>
      <c r="AI973" s="188"/>
      <c r="AJ973" s="188"/>
    </row>
    <row r="974" spans="1:36" x14ac:dyDescent="0.25">
      <c r="A974" s="66"/>
      <c r="D974" s="112"/>
      <c r="F974" s="112"/>
      <c r="S974" s="65" t="str">
        <f t="shared" si="113"/>
        <v/>
      </c>
      <c r="T974" s="70" t="str">
        <f t="shared" si="114"/>
        <v/>
      </c>
      <c r="Y974" s="72"/>
      <c r="AA974" s="85"/>
      <c r="AB974" s="85"/>
      <c r="AC974" s="85"/>
      <c r="AI974" s="188"/>
      <c r="AJ974" s="188"/>
    </row>
    <row r="975" spans="1:36" x14ac:dyDescent="0.25">
      <c r="A975" s="66"/>
      <c r="D975" s="112"/>
      <c r="F975" s="112"/>
      <c r="S975" s="65" t="str">
        <f t="shared" si="113"/>
        <v/>
      </c>
      <c r="T975" s="70" t="str">
        <f t="shared" si="114"/>
        <v/>
      </c>
      <c r="Y975" s="72"/>
      <c r="AA975" s="85"/>
      <c r="AB975" s="85"/>
      <c r="AC975" s="85"/>
      <c r="AI975" s="188"/>
      <c r="AJ975" s="188"/>
    </row>
    <row r="976" spans="1:36" x14ac:dyDescent="0.25">
      <c r="A976" s="66"/>
      <c r="D976" s="112"/>
      <c r="F976" s="112"/>
      <c r="S976" s="65" t="str">
        <f t="shared" si="113"/>
        <v/>
      </c>
      <c r="T976" s="70" t="str">
        <f t="shared" si="114"/>
        <v/>
      </c>
      <c r="Y976" s="72"/>
      <c r="AA976" s="85"/>
      <c r="AB976" s="85"/>
      <c r="AC976" s="85"/>
      <c r="AI976" s="188"/>
      <c r="AJ976" s="188"/>
    </row>
    <row r="977" spans="1:36" x14ac:dyDescent="0.25">
      <c r="A977" s="66"/>
      <c r="D977" s="112"/>
      <c r="F977" s="112"/>
      <c r="S977" s="65" t="str">
        <f t="shared" si="113"/>
        <v/>
      </c>
      <c r="T977" s="70" t="str">
        <f t="shared" si="114"/>
        <v/>
      </c>
      <c r="Y977" s="72"/>
      <c r="AA977" s="85"/>
      <c r="AB977" s="85"/>
      <c r="AC977" s="85"/>
      <c r="AI977" s="188"/>
      <c r="AJ977" s="188"/>
    </row>
    <row r="978" spans="1:36" x14ac:dyDescent="0.25">
      <c r="A978" s="66"/>
      <c r="D978" s="112"/>
      <c r="F978" s="112"/>
      <c r="S978" s="65" t="str">
        <f t="shared" si="113"/>
        <v/>
      </c>
      <c r="T978" s="70" t="str">
        <f t="shared" si="114"/>
        <v/>
      </c>
      <c r="Y978" s="72"/>
      <c r="AA978" s="85"/>
      <c r="AB978" s="85"/>
      <c r="AC978" s="85"/>
      <c r="AI978" s="188"/>
      <c r="AJ978" s="188"/>
    </row>
    <row r="979" spans="1:36" x14ac:dyDescent="0.25">
      <c r="A979" s="66"/>
      <c r="D979" s="112"/>
      <c r="F979" s="112"/>
      <c r="S979" s="65" t="str">
        <f t="shared" si="113"/>
        <v/>
      </c>
      <c r="T979" s="70" t="str">
        <f t="shared" si="114"/>
        <v/>
      </c>
      <c r="Y979" s="72"/>
      <c r="AA979" s="85"/>
      <c r="AB979" s="85"/>
      <c r="AC979" s="85"/>
      <c r="AI979" s="188"/>
      <c r="AJ979" s="188"/>
    </row>
    <row r="980" spans="1:36" x14ac:dyDescent="0.25">
      <c r="A980" s="66"/>
      <c r="D980" s="112"/>
      <c r="F980" s="112"/>
      <c r="S980" s="65" t="str">
        <f t="shared" si="113"/>
        <v/>
      </c>
      <c r="T980" s="70" t="str">
        <f t="shared" si="114"/>
        <v/>
      </c>
      <c r="Y980" s="72"/>
      <c r="AA980" s="85"/>
      <c r="AB980" s="85"/>
      <c r="AC980" s="85"/>
      <c r="AI980" s="188"/>
      <c r="AJ980" s="188"/>
    </row>
    <row r="981" spans="1:36" x14ac:dyDescent="0.25">
      <c r="A981" s="66"/>
      <c r="D981" s="112"/>
      <c r="F981" s="112"/>
      <c r="S981" s="65" t="str">
        <f t="shared" si="113"/>
        <v/>
      </c>
      <c r="T981" s="70" t="str">
        <f t="shared" si="114"/>
        <v/>
      </c>
      <c r="Y981" s="72"/>
      <c r="AA981" s="85"/>
      <c r="AB981" s="85"/>
      <c r="AC981" s="85"/>
      <c r="AI981" s="188"/>
      <c r="AJ981" s="188"/>
    </row>
    <row r="982" spans="1:36" x14ac:dyDescent="0.25">
      <c r="A982" s="66"/>
      <c r="D982" s="112"/>
      <c r="F982" s="112"/>
      <c r="S982" s="65" t="str">
        <f t="shared" si="113"/>
        <v/>
      </c>
      <c r="T982" s="70" t="str">
        <f t="shared" si="114"/>
        <v/>
      </c>
      <c r="Y982" s="72"/>
      <c r="AA982" s="85"/>
      <c r="AB982" s="85"/>
      <c r="AC982" s="85"/>
      <c r="AI982" s="188"/>
      <c r="AJ982" s="188"/>
    </row>
    <row r="983" spans="1:36" x14ac:dyDescent="0.25">
      <c r="A983" s="66"/>
      <c r="D983" s="112"/>
      <c r="F983" s="112"/>
      <c r="S983" s="65" t="str">
        <f t="shared" si="113"/>
        <v/>
      </c>
      <c r="T983" s="70" t="str">
        <f t="shared" si="114"/>
        <v/>
      </c>
      <c r="Y983" s="72"/>
      <c r="AA983" s="85"/>
      <c r="AB983" s="85"/>
      <c r="AC983" s="85"/>
      <c r="AI983" s="188"/>
      <c r="AJ983" s="188"/>
    </row>
    <row r="984" spans="1:36" x14ac:dyDescent="0.25">
      <c r="A984" s="66"/>
      <c r="D984" s="112"/>
      <c r="F984" s="112"/>
      <c r="S984" s="65" t="str">
        <f t="shared" si="113"/>
        <v/>
      </c>
      <c r="T984" s="70" t="str">
        <f t="shared" si="114"/>
        <v/>
      </c>
      <c r="Y984" s="72"/>
      <c r="AA984" s="85"/>
      <c r="AB984" s="85"/>
      <c r="AC984" s="85"/>
      <c r="AI984" s="188"/>
      <c r="AJ984" s="188"/>
    </row>
    <row r="985" spans="1:36" x14ac:dyDescent="0.25">
      <c r="A985" s="66"/>
      <c r="D985" s="112"/>
      <c r="F985" s="112"/>
      <c r="S985" s="65" t="str">
        <f t="shared" si="113"/>
        <v/>
      </c>
      <c r="T985" s="70" t="str">
        <f t="shared" si="114"/>
        <v/>
      </c>
      <c r="Y985" s="72"/>
      <c r="AA985" s="85"/>
      <c r="AB985" s="85"/>
      <c r="AC985" s="85"/>
      <c r="AI985" s="188"/>
      <c r="AJ985" s="188"/>
    </row>
    <row r="986" spans="1:36" x14ac:dyDescent="0.25">
      <c r="A986" s="66"/>
      <c r="D986" s="112"/>
      <c r="F986" s="112"/>
      <c r="S986" s="65" t="str">
        <f t="shared" si="113"/>
        <v/>
      </c>
      <c r="T986" s="70" t="str">
        <f t="shared" si="114"/>
        <v/>
      </c>
      <c r="Y986" s="72"/>
      <c r="AA986" s="85"/>
      <c r="AB986" s="85"/>
      <c r="AC986" s="85"/>
      <c r="AI986" s="188"/>
      <c r="AJ986" s="188"/>
    </row>
    <row r="987" spans="1:36" x14ac:dyDescent="0.25">
      <c r="A987" s="66"/>
      <c r="D987" s="112"/>
      <c r="F987" s="112"/>
      <c r="S987" s="65" t="str">
        <f t="shared" si="113"/>
        <v/>
      </c>
      <c r="T987" s="70" t="str">
        <f t="shared" si="114"/>
        <v/>
      </c>
      <c r="Y987" s="72"/>
      <c r="AA987" s="85"/>
      <c r="AB987" s="85"/>
      <c r="AC987" s="85"/>
      <c r="AI987" s="188"/>
      <c r="AJ987" s="188"/>
    </row>
    <row r="988" spans="1:36" x14ac:dyDescent="0.25">
      <c r="A988" s="66"/>
      <c r="D988" s="112"/>
      <c r="F988" s="112"/>
      <c r="S988" s="65" t="str">
        <f t="shared" si="113"/>
        <v/>
      </c>
      <c r="T988" s="70" t="str">
        <f t="shared" si="114"/>
        <v/>
      </c>
      <c r="Y988" s="72"/>
      <c r="AA988" s="85"/>
      <c r="AB988" s="85"/>
      <c r="AC988" s="85"/>
      <c r="AI988" s="188"/>
      <c r="AJ988" s="188"/>
    </row>
    <row r="989" spans="1:36" x14ac:dyDescent="0.25">
      <c r="A989" s="66"/>
      <c r="D989" s="112"/>
      <c r="F989" s="112"/>
      <c r="S989" s="65" t="str">
        <f t="shared" si="113"/>
        <v/>
      </c>
      <c r="T989" s="70" t="str">
        <f t="shared" si="114"/>
        <v/>
      </c>
      <c r="Y989" s="72"/>
      <c r="AA989" s="85"/>
      <c r="AB989" s="85"/>
      <c r="AC989" s="85"/>
      <c r="AI989" s="188"/>
      <c r="AJ989" s="188"/>
    </row>
    <row r="990" spans="1:36" x14ac:dyDescent="0.25">
      <c r="A990" s="66"/>
      <c r="D990" s="112"/>
      <c r="F990" s="112"/>
      <c r="S990" s="65" t="str">
        <f t="shared" si="113"/>
        <v/>
      </c>
      <c r="T990" s="70" t="str">
        <f t="shared" si="114"/>
        <v/>
      </c>
      <c r="Y990" s="72"/>
      <c r="AA990" s="85"/>
      <c r="AB990" s="85"/>
      <c r="AC990" s="85"/>
      <c r="AI990" s="188"/>
      <c r="AJ990" s="188"/>
    </row>
    <row r="991" spans="1:36" x14ac:dyDescent="0.25">
      <c r="A991" s="66"/>
      <c r="D991" s="112"/>
      <c r="F991" s="112"/>
      <c r="S991" s="65" t="str">
        <f t="shared" si="113"/>
        <v/>
      </c>
      <c r="T991" s="70" t="str">
        <f t="shared" si="114"/>
        <v/>
      </c>
      <c r="Y991" s="72"/>
      <c r="AA991" s="85"/>
      <c r="AB991" s="85"/>
      <c r="AC991" s="85"/>
      <c r="AI991" s="188"/>
      <c r="AJ991" s="188"/>
    </row>
    <row r="992" spans="1:36" x14ac:dyDescent="0.25">
      <c r="A992" s="66"/>
      <c r="D992" s="112"/>
      <c r="F992" s="112"/>
      <c r="S992" s="65" t="str">
        <f t="shared" si="113"/>
        <v/>
      </c>
      <c r="T992" s="70" t="str">
        <f t="shared" si="114"/>
        <v/>
      </c>
      <c r="Y992" s="72"/>
      <c r="AA992" s="85"/>
      <c r="AB992" s="85"/>
      <c r="AC992" s="85"/>
      <c r="AI992" s="188"/>
      <c r="AJ992" s="188"/>
    </row>
    <row r="993" spans="1:36" x14ac:dyDescent="0.25">
      <c r="A993" s="66"/>
      <c r="D993" s="112"/>
      <c r="F993" s="112"/>
      <c r="S993" s="65" t="str">
        <f t="shared" si="113"/>
        <v/>
      </c>
      <c r="T993" s="70" t="str">
        <f t="shared" si="114"/>
        <v/>
      </c>
      <c r="Y993" s="72"/>
      <c r="AA993" s="85"/>
      <c r="AB993" s="85"/>
      <c r="AC993" s="85"/>
      <c r="AI993" s="188"/>
      <c r="AJ993" s="188"/>
    </row>
    <row r="994" spans="1:36" x14ac:dyDescent="0.25">
      <c r="A994" s="66"/>
      <c r="D994" s="112"/>
      <c r="F994" s="112"/>
      <c r="S994" s="65" t="str">
        <f t="shared" si="113"/>
        <v/>
      </c>
      <c r="T994" s="70" t="str">
        <f t="shared" si="114"/>
        <v/>
      </c>
      <c r="Y994" s="72"/>
      <c r="AA994" s="85"/>
      <c r="AB994" s="85"/>
      <c r="AC994" s="85"/>
      <c r="AI994" s="188"/>
      <c r="AJ994" s="188"/>
    </row>
    <row r="995" spans="1:36" x14ac:dyDescent="0.25">
      <c r="A995" s="66"/>
      <c r="D995" s="112"/>
      <c r="F995" s="112"/>
      <c r="S995" s="65" t="str">
        <f t="shared" si="113"/>
        <v/>
      </c>
      <c r="T995" s="70" t="str">
        <f t="shared" si="114"/>
        <v/>
      </c>
      <c r="Y995" s="72"/>
      <c r="AA995" s="85"/>
      <c r="AB995" s="85"/>
      <c r="AC995" s="85"/>
      <c r="AI995" s="188"/>
      <c r="AJ995" s="188"/>
    </row>
    <row r="996" spans="1:36" x14ac:dyDescent="0.25">
      <c r="A996" s="66"/>
      <c r="D996" s="112"/>
      <c r="F996" s="112"/>
      <c r="S996" s="65" t="str">
        <f t="shared" si="113"/>
        <v/>
      </c>
      <c r="T996" s="70" t="str">
        <f t="shared" si="114"/>
        <v/>
      </c>
      <c r="Y996" s="72"/>
      <c r="AA996" s="85"/>
      <c r="AB996" s="85"/>
      <c r="AC996" s="85"/>
      <c r="AI996" s="188"/>
      <c r="AJ996" s="188"/>
    </row>
    <row r="997" spans="1:36" x14ac:dyDescent="0.25">
      <c r="A997" s="66"/>
      <c r="D997" s="112"/>
      <c r="F997" s="112"/>
      <c r="S997" s="65" t="str">
        <f t="shared" si="113"/>
        <v/>
      </c>
      <c r="T997" s="70" t="str">
        <f t="shared" si="114"/>
        <v/>
      </c>
      <c r="Y997" s="72"/>
      <c r="AA997" s="85"/>
      <c r="AB997" s="85"/>
      <c r="AC997" s="85"/>
      <c r="AI997" s="188"/>
      <c r="AJ997" s="188"/>
    </row>
    <row r="998" spans="1:36" x14ac:dyDescent="0.25">
      <c r="A998" s="66"/>
      <c r="D998" s="112"/>
      <c r="F998" s="112"/>
      <c r="S998" s="65" t="str">
        <f t="shared" si="113"/>
        <v/>
      </c>
      <c r="T998" s="70" t="str">
        <f t="shared" si="114"/>
        <v/>
      </c>
      <c r="Y998" s="72"/>
      <c r="AA998" s="85"/>
      <c r="AB998" s="85"/>
      <c r="AC998" s="85"/>
      <c r="AI998" s="188"/>
      <c r="AJ998" s="188"/>
    </row>
    <row r="999" spans="1:36" x14ac:dyDescent="0.25">
      <c r="A999" s="66"/>
      <c r="D999" s="112"/>
      <c r="F999" s="112"/>
      <c r="S999" s="65" t="str">
        <f t="shared" si="113"/>
        <v/>
      </c>
      <c r="T999" s="70" t="str">
        <f t="shared" si="114"/>
        <v/>
      </c>
      <c r="Y999" s="72"/>
      <c r="AA999" s="85"/>
      <c r="AB999" s="85"/>
      <c r="AC999" s="85"/>
      <c r="AI999" s="188"/>
      <c r="AJ999" s="188"/>
    </row>
    <row r="1000" spans="1:36" x14ac:dyDescent="0.25">
      <c r="A1000" s="66"/>
      <c r="D1000" s="112"/>
      <c r="F1000" s="112"/>
      <c r="S1000" s="65" t="str">
        <f t="shared" si="113"/>
        <v/>
      </c>
      <c r="T1000" s="70" t="str">
        <f t="shared" si="114"/>
        <v/>
      </c>
      <c r="Y1000" s="72"/>
      <c r="AA1000" s="85"/>
      <c r="AB1000" s="85"/>
      <c r="AC1000" s="85"/>
      <c r="AI1000" s="188"/>
      <c r="AJ1000" s="188"/>
    </row>
    <row r="1001" spans="1:36" x14ac:dyDescent="0.25">
      <c r="A1001" s="66"/>
      <c r="D1001" s="112"/>
      <c r="F1001" s="112"/>
      <c r="S1001" s="65" t="str">
        <f t="shared" si="113"/>
        <v/>
      </c>
      <c r="T1001" s="70" t="str">
        <f t="shared" si="114"/>
        <v/>
      </c>
      <c r="Y1001" s="72"/>
      <c r="AA1001" s="85"/>
      <c r="AB1001" s="85"/>
      <c r="AC1001" s="85"/>
      <c r="AI1001" s="188"/>
      <c r="AJ1001" s="188"/>
    </row>
    <row r="1002" spans="1:36" x14ac:dyDescent="0.25">
      <c r="A1002" s="66"/>
      <c r="D1002" s="112"/>
      <c r="F1002" s="112"/>
      <c r="S1002" s="65" t="str">
        <f t="shared" si="113"/>
        <v/>
      </c>
      <c r="T1002" s="70" t="str">
        <f t="shared" si="114"/>
        <v/>
      </c>
      <c r="Y1002" s="72"/>
      <c r="AA1002" s="85"/>
      <c r="AB1002" s="85"/>
      <c r="AC1002" s="85"/>
      <c r="AI1002" s="188"/>
      <c r="AJ1002" s="188"/>
    </row>
    <row r="1003" spans="1:36" x14ac:dyDescent="0.25">
      <c r="A1003" s="66"/>
      <c r="D1003" s="112"/>
      <c r="F1003" s="112"/>
      <c r="S1003" s="65" t="str">
        <f t="shared" si="113"/>
        <v/>
      </c>
      <c r="T1003" s="70" t="str">
        <f t="shared" si="114"/>
        <v/>
      </c>
      <c r="Y1003" s="72"/>
      <c r="AA1003" s="85"/>
      <c r="AB1003" s="85"/>
      <c r="AC1003" s="85"/>
      <c r="AI1003" s="188"/>
      <c r="AJ1003" s="188"/>
    </row>
    <row r="1004" spans="1:36" x14ac:dyDescent="0.25">
      <c r="A1004" s="66"/>
      <c r="D1004" s="112"/>
      <c r="F1004" s="112"/>
      <c r="S1004" s="65" t="str">
        <f t="shared" si="113"/>
        <v/>
      </c>
      <c r="T1004" s="70" t="str">
        <f t="shared" si="114"/>
        <v/>
      </c>
      <c r="Y1004" s="72"/>
      <c r="AA1004" s="85"/>
      <c r="AB1004" s="85"/>
      <c r="AC1004" s="85"/>
      <c r="AI1004" s="188"/>
      <c r="AJ1004" s="188"/>
    </row>
    <row r="1005" spans="1:36" x14ac:dyDescent="0.25">
      <c r="A1005" s="66"/>
      <c r="D1005" s="112"/>
      <c r="F1005" s="112"/>
      <c r="S1005" s="65" t="str">
        <f t="shared" si="113"/>
        <v/>
      </c>
      <c r="T1005" s="70" t="str">
        <f t="shared" si="114"/>
        <v/>
      </c>
      <c r="Y1005" s="72"/>
      <c r="AA1005" s="85"/>
      <c r="AB1005" s="85"/>
      <c r="AC1005" s="85"/>
      <c r="AI1005" s="188"/>
      <c r="AJ1005" s="188"/>
    </row>
    <row r="1006" spans="1:36" x14ac:dyDescent="0.25">
      <c r="A1006" s="66"/>
      <c r="D1006" s="112"/>
      <c r="F1006" s="112"/>
      <c r="S1006" s="65" t="str">
        <f t="shared" si="113"/>
        <v/>
      </c>
      <c r="T1006" s="70" t="str">
        <f t="shared" si="114"/>
        <v/>
      </c>
      <c r="Y1006" s="72"/>
      <c r="AA1006" s="85"/>
      <c r="AB1006" s="85"/>
      <c r="AC1006" s="85"/>
      <c r="AI1006" s="188"/>
      <c r="AJ1006" s="188"/>
    </row>
    <row r="1007" spans="1:36" x14ac:dyDescent="0.25">
      <c r="A1007" s="66"/>
      <c r="D1007" s="112"/>
      <c r="F1007" s="112"/>
      <c r="S1007" s="65" t="str">
        <f t="shared" si="113"/>
        <v/>
      </c>
      <c r="T1007" s="70" t="str">
        <f t="shared" si="114"/>
        <v/>
      </c>
      <c r="Y1007" s="72"/>
      <c r="AA1007" s="85"/>
      <c r="AB1007" s="85"/>
      <c r="AC1007" s="85"/>
      <c r="AI1007" s="188"/>
      <c r="AJ1007" s="188"/>
    </row>
    <row r="1008" spans="1:36" x14ac:dyDescent="0.25">
      <c r="S1008" s="65" t="str">
        <f t="shared" si="113"/>
        <v/>
      </c>
      <c r="T1008" s="70" t="str">
        <f t="shared" si="114"/>
        <v/>
      </c>
    </row>
  </sheetData>
  <sheetProtection algorithmName="SHA-512" hashValue="0m39x1hBSrxQJEZXVUNVEMALUOwMd26VGsovKL8dy5EjPJoLHgR7tS16vkwICNXMMT3ClU9QwukxRBzb3Tdj+g==" saltValue="mHJDx/0HiaE8IdSWeuPF2A==" spinCount="100000" sheet="1" selectLockedCells="1" sort="0" autoFilter="0"/>
  <autoFilter ref="A6:AD1008" xr:uid="{00000000-0009-0000-0000-000002000000}"/>
  <mergeCells count="8">
    <mergeCell ref="AE6:AH6"/>
    <mergeCell ref="A1:B1"/>
    <mergeCell ref="A2:B2"/>
    <mergeCell ref="A3:B3"/>
    <mergeCell ref="H5:J5"/>
    <mergeCell ref="A5:B5"/>
    <mergeCell ref="F5:G5"/>
    <mergeCell ref="A4:C4"/>
  </mergeCells>
  <conditionalFormatting sqref="H8 H94:H1007">
    <cfRule type="expression" dxfId="1020" priority="482">
      <formula>AND(E8&gt;"",H8="")</formula>
    </cfRule>
  </conditionalFormatting>
  <conditionalFormatting sqref="I8 I94:I1008">
    <cfRule type="expression" dxfId="1019" priority="478">
      <formula>AND(E8&gt;"",I8="")</formula>
    </cfRule>
  </conditionalFormatting>
  <conditionalFormatting sqref="J8 J94:J1008">
    <cfRule type="expression" dxfId="1018" priority="472">
      <formula>AND(E8&gt;"",J8="")</formula>
    </cfRule>
  </conditionalFormatting>
  <conditionalFormatting sqref="K8 K94:K1008">
    <cfRule type="expression" dxfId="1017" priority="466">
      <formula>AND(E8&gt;"",K8="")</formula>
    </cfRule>
  </conditionalFormatting>
  <conditionalFormatting sqref="L8 L94:L1008">
    <cfRule type="expression" dxfId="1016" priority="459">
      <formula>AND(E8&gt;"",L8="")</formula>
    </cfRule>
  </conditionalFormatting>
  <conditionalFormatting sqref="P8:P1008">
    <cfRule type="expression" dxfId="1015" priority="457">
      <formula>AND(E8&gt;"",P8="")</formula>
    </cfRule>
  </conditionalFormatting>
  <conditionalFormatting sqref="R8:R1008">
    <cfRule type="expression" dxfId="1014" priority="456">
      <formula>AND(E8&gt;"",R8="")</formula>
    </cfRule>
  </conditionalFormatting>
  <conditionalFormatting sqref="S8:S1008">
    <cfRule type="expression" dxfId="1013" priority="455">
      <formula>AND(E8&gt;"",S8="")</formula>
    </cfRule>
  </conditionalFormatting>
  <conditionalFormatting sqref="U8:U1008">
    <cfRule type="expression" dxfId="1012" priority="454">
      <formula>AND(E8&gt;"",U8="")</formula>
    </cfRule>
  </conditionalFormatting>
  <conditionalFormatting sqref="V102:V1008">
    <cfRule type="expression" dxfId="1011" priority="453">
      <formula>AND(E102&gt;"",V102="")</formula>
    </cfRule>
  </conditionalFormatting>
  <conditionalFormatting sqref="W102:W1008">
    <cfRule type="expression" dxfId="1010" priority="452">
      <formula>AND(E102&gt;"",W102="")</formula>
    </cfRule>
  </conditionalFormatting>
  <conditionalFormatting sqref="X8 X94:X1008">
    <cfRule type="expression" dxfId="1009" priority="326">
      <formula>AND(E8&gt;"",X8="")</formula>
    </cfRule>
  </conditionalFormatting>
  <conditionalFormatting sqref="Y8 Y94:Y1008 V94:V101">
    <cfRule type="expression" dxfId="1008" priority="325">
      <formula>AND(B8&gt;"",V8="")</formula>
    </cfRule>
  </conditionalFormatting>
  <conditionalFormatting sqref="H5">
    <cfRule type="expression" dxfId="1007" priority="232">
      <formula>H5="Error in HVAC Type - please correct"</formula>
    </cfRule>
    <cfRule type="expression" dxfId="1006" priority="241">
      <formula>H5="Error in Total Cost - please correct"</formula>
    </cfRule>
    <cfRule type="expression" dxfId="1005" priority="273">
      <formula>H5="Error in Proposed Measure - please correct"</formula>
    </cfRule>
  </conditionalFormatting>
  <conditionalFormatting sqref="Z102:Z1008">
    <cfRule type="expression" dxfId="1004" priority="240">
      <formula>ISERROR(Z102)</formula>
    </cfRule>
  </conditionalFormatting>
  <conditionalFormatting sqref="C208:C1007 B71:B1007 B8:B24 B1008:D1008">
    <cfRule type="expression" dxfId="1003" priority="1364">
      <formula>ISERROR(M8)</formula>
    </cfRule>
  </conditionalFormatting>
  <conditionalFormatting sqref="AA7:AC7 AA208:AC1007">
    <cfRule type="containsErrors" dxfId="1002" priority="234">
      <formula>ISERROR(AA7)</formula>
    </cfRule>
    <cfRule type="expression" dxfId="1001" priority="237">
      <formula>"iserror(aa8)"</formula>
    </cfRule>
  </conditionalFormatting>
  <conditionalFormatting sqref="O52:O57">
    <cfRule type="expression" dxfId="1000" priority="1451">
      <formula>#REF!="Error"</formula>
    </cfRule>
    <cfRule type="expression" dxfId="999" priority="1452">
      <formula>AND(G52&gt;"",O52="")</formula>
    </cfRule>
  </conditionalFormatting>
  <conditionalFormatting sqref="O59:O62">
    <cfRule type="expression" dxfId="998" priority="1457">
      <formula>#REF!="Error"</formula>
    </cfRule>
    <cfRule type="expression" dxfId="997" priority="1458">
      <formula>AND(G59&gt;"",O59="")</formula>
    </cfRule>
  </conditionalFormatting>
  <conditionalFormatting sqref="O108:O114 O106 O103 O94:O101">
    <cfRule type="expression" dxfId="996" priority="1461">
      <formula>#REF!="Error"</formula>
    </cfRule>
    <cfRule type="expression" dxfId="995" priority="1462">
      <formula>AND(G94&gt;"",O94="")</formula>
    </cfRule>
  </conditionalFormatting>
  <conditionalFormatting sqref="O64:O72">
    <cfRule type="expression" dxfId="994" priority="1507">
      <formula>#REF!="Error"</formula>
    </cfRule>
    <cfRule type="expression" dxfId="993" priority="1508">
      <formula>AND(G64&gt;"",O64="")</formula>
    </cfRule>
  </conditionalFormatting>
  <conditionalFormatting sqref="O75:O78">
    <cfRule type="expression" dxfId="992" priority="1517">
      <formula>#REF!="Error"</formula>
    </cfRule>
    <cfRule type="expression" dxfId="991" priority="1518">
      <formula>AND(G75&gt;"",O75="")</formula>
    </cfRule>
  </conditionalFormatting>
  <conditionalFormatting sqref="O80">
    <cfRule type="expression" dxfId="990" priority="1537">
      <formula>#REF!="Error"</formula>
    </cfRule>
    <cfRule type="expression" dxfId="989" priority="1538">
      <formula>AND(G80&gt;"",O80="")</formula>
    </cfRule>
  </conditionalFormatting>
  <conditionalFormatting sqref="O82">
    <cfRule type="expression" dxfId="988" priority="1561">
      <formula>#REF!="Error"</formula>
    </cfRule>
    <cfRule type="expression" dxfId="987" priority="1562">
      <formula>AND(G82&gt;"",O82="")</formula>
    </cfRule>
  </conditionalFormatting>
  <conditionalFormatting sqref="O84:O88">
    <cfRule type="expression" dxfId="986" priority="1581">
      <formula>#REF!="Error"</formula>
    </cfRule>
    <cfRule type="expression" dxfId="985" priority="1582">
      <formula>AND(G84&gt;"",O84="")</formula>
    </cfRule>
  </conditionalFormatting>
  <conditionalFormatting sqref="O90:O93">
    <cfRule type="expression" dxfId="984" priority="1601">
      <formula>#REF!="Error"</formula>
    </cfRule>
    <cfRule type="expression" dxfId="983" priority="1602">
      <formula>AND(G90&gt;"",O90="")</formula>
    </cfRule>
  </conditionalFormatting>
  <conditionalFormatting sqref="O115:O136">
    <cfRule type="expression" dxfId="982" priority="1621">
      <formula>#REF!="Error"</formula>
    </cfRule>
    <cfRule type="expression" dxfId="981" priority="1622">
      <formula>AND(G115&gt;"",O115="")</formula>
    </cfRule>
  </conditionalFormatting>
  <conditionalFormatting sqref="O138:O142">
    <cfRule type="expression" dxfId="980" priority="1645">
      <formula>#REF!="Error"</formula>
    </cfRule>
    <cfRule type="expression" dxfId="979" priority="1646">
      <formula>AND(G138&gt;"",O138="")</formula>
    </cfRule>
  </conditionalFormatting>
  <conditionalFormatting sqref="V8">
    <cfRule type="expression" dxfId="978" priority="230">
      <formula>AND(B8&gt;"",V8="")</formula>
    </cfRule>
  </conditionalFormatting>
  <conditionalFormatting sqref="W8 W94:W101">
    <cfRule type="expression" dxfId="977" priority="229">
      <formula>AND(B8&gt;"",W8="")</formula>
    </cfRule>
  </conditionalFormatting>
  <conditionalFormatting sqref="H1">
    <cfRule type="expression" dxfId="976" priority="206">
      <formula>$H$1=""</formula>
    </cfRule>
  </conditionalFormatting>
  <conditionalFormatting sqref="H2">
    <cfRule type="expression" dxfId="975" priority="205">
      <formula>$H$2=""</formula>
    </cfRule>
  </conditionalFormatting>
  <conditionalFormatting sqref="H3">
    <cfRule type="expression" dxfId="974" priority="204">
      <formula>$H$3=""</formula>
    </cfRule>
  </conditionalFormatting>
  <conditionalFormatting sqref="Z8:Z101">
    <cfRule type="expression" dxfId="973" priority="203">
      <formula>ISERROR(Z8)</formula>
    </cfRule>
  </conditionalFormatting>
  <conditionalFormatting sqref="AA8:AB207">
    <cfRule type="containsErrors" dxfId="972" priority="201">
      <formula>ISERROR(AA8)</formula>
    </cfRule>
    <cfRule type="expression" dxfId="971" priority="202">
      <formula>"iserror(aa8)"</formula>
    </cfRule>
  </conditionalFormatting>
  <conditionalFormatting sqref="B26:B34">
    <cfRule type="expression" dxfId="970" priority="196">
      <formula>ISERROR(M26)</formula>
    </cfRule>
  </conditionalFormatting>
  <conditionalFormatting sqref="B35:B46">
    <cfRule type="expression" dxfId="969" priority="195">
      <formula>ISERROR(M35)</formula>
    </cfRule>
  </conditionalFormatting>
  <conditionalFormatting sqref="B47:B70">
    <cfRule type="expression" dxfId="968" priority="194">
      <formula>ISERROR(M47)</formula>
    </cfRule>
  </conditionalFormatting>
  <conditionalFormatting sqref="B25">
    <cfRule type="expression" dxfId="967" priority="69">
      <formula>ISERROR(M25)</formula>
    </cfRule>
  </conditionalFormatting>
  <conditionalFormatting sqref="L2">
    <cfRule type="containsBlanks" dxfId="966" priority="51">
      <formula>LEN(TRIM(L2))=0</formula>
    </cfRule>
    <cfRule type="cellIs" dxfId="965" priority="61" operator="greaterThan">
      <formula>8760</formula>
    </cfRule>
    <cfRule type="expression" dxfId="964" priority="62">
      <formula>AND($L$1="Reported",L2=0)</formula>
    </cfRule>
    <cfRule type="expression" dxfId="963" priority="63">
      <formula>$L$1="Sector"</formula>
    </cfRule>
  </conditionalFormatting>
  <conditionalFormatting sqref="T8:T1008">
    <cfRule type="expression" dxfId="962" priority="2115">
      <formula>AND(E8&gt;"",T8="")</formula>
    </cfRule>
    <cfRule type="containsBlanks" dxfId="961" priority="2116">
      <formula>LEN(TRIM(T8))=0</formula>
    </cfRule>
    <cfRule type="expression" dxfId="960" priority="2117">
      <formula>OR(AND($L$1="Reported",T8=0),AND(S8="Reported",T8=0))</formula>
    </cfRule>
    <cfRule type="expression" dxfId="959" priority="2118">
      <formula>OR($L$1="Sector",S8="Sector")</formula>
    </cfRule>
    <cfRule type="cellIs" dxfId="958" priority="2119" operator="greaterThan">
      <formula>8760</formula>
    </cfRule>
  </conditionalFormatting>
  <conditionalFormatting sqref="Q8:Q10 Q12:Q1008">
    <cfRule type="expression" dxfId="957" priority="50">
      <formula>AND(G8&gt;"",Q8="")</formula>
    </cfRule>
  </conditionalFormatting>
  <conditionalFormatting sqref="Q23:Q31">
    <cfRule type="expression" dxfId="956" priority="49">
      <formula>AND(G23&gt;"",Q23="")</formula>
    </cfRule>
  </conditionalFormatting>
  <conditionalFormatting sqref="Q33">
    <cfRule type="expression" dxfId="955" priority="48">
      <formula>AND(G33&gt;"",Q33="")</formula>
    </cfRule>
  </conditionalFormatting>
  <conditionalFormatting sqref="Q34">
    <cfRule type="expression" dxfId="954" priority="47">
      <formula>AND(G34&gt;"",Q34="")</formula>
    </cfRule>
  </conditionalFormatting>
  <conditionalFormatting sqref="Q35">
    <cfRule type="expression" dxfId="953" priority="46">
      <formula>AND(G35&gt;"",Q35="")</formula>
    </cfRule>
  </conditionalFormatting>
  <conditionalFormatting sqref="Q36">
    <cfRule type="expression" dxfId="952" priority="45">
      <formula>AND(G36&gt;"",Q36="")</formula>
    </cfRule>
  </conditionalFormatting>
  <conditionalFormatting sqref="Q37">
    <cfRule type="expression" dxfId="951" priority="44">
      <formula>AND(G37&gt;"",Q37="")</formula>
    </cfRule>
  </conditionalFormatting>
  <conditionalFormatting sqref="Q38">
    <cfRule type="expression" dxfId="950" priority="43">
      <formula>AND(G38&gt;"",Q38="")</formula>
    </cfRule>
  </conditionalFormatting>
  <conditionalFormatting sqref="Q39">
    <cfRule type="expression" dxfId="949" priority="42">
      <formula>AND(G39&gt;"",Q39="")</formula>
    </cfRule>
  </conditionalFormatting>
  <conditionalFormatting sqref="Q40">
    <cfRule type="expression" dxfId="948" priority="41">
      <formula>AND(G40&gt;"",Q40="")</formula>
    </cfRule>
  </conditionalFormatting>
  <conditionalFormatting sqref="Q41">
    <cfRule type="expression" dxfId="947" priority="40">
      <formula>AND(G41&gt;"",Q41="")</formula>
    </cfRule>
  </conditionalFormatting>
  <conditionalFormatting sqref="Q42">
    <cfRule type="expression" dxfId="946" priority="39">
      <formula>AND(G42&gt;"",Q42="")</formula>
    </cfRule>
  </conditionalFormatting>
  <conditionalFormatting sqref="Q43">
    <cfRule type="expression" dxfId="945" priority="38">
      <formula>AND(G43&gt;"",Q43="")</formula>
    </cfRule>
  </conditionalFormatting>
  <conditionalFormatting sqref="Q44">
    <cfRule type="expression" dxfId="944" priority="37">
      <formula>AND(G44&gt;"",Q44="")</formula>
    </cfRule>
  </conditionalFormatting>
  <conditionalFormatting sqref="Q45">
    <cfRule type="expression" dxfId="943" priority="36">
      <formula>AND(G45&gt;"",Q45="")</formula>
    </cfRule>
  </conditionalFormatting>
  <conditionalFormatting sqref="N8:N1007">
    <cfRule type="expression" dxfId="942" priority="2176">
      <formula>AI8="Error"</formula>
    </cfRule>
    <cfRule type="expression" dxfId="941" priority="2177">
      <formula>AND(E8&gt;"",N8="")</formula>
    </cfRule>
  </conditionalFormatting>
  <conditionalFormatting sqref="O58">
    <cfRule type="expression" dxfId="940" priority="2178">
      <formula>AK52="Error"</formula>
    </cfRule>
    <cfRule type="expression" dxfId="939" priority="2179">
      <formula>AND(G58&gt;"",O58="")</formula>
    </cfRule>
  </conditionalFormatting>
  <conditionalFormatting sqref="O73:O74">
    <cfRule type="expression" dxfId="938" priority="2180">
      <formula>AK54="Error"</formula>
    </cfRule>
    <cfRule type="expression" dxfId="937" priority="2181">
      <formula>AND(G73&gt;"",O73="")</formula>
    </cfRule>
  </conditionalFormatting>
  <conditionalFormatting sqref="O63">
    <cfRule type="expression" dxfId="936" priority="2182">
      <formula>AK53="Error"</formula>
    </cfRule>
    <cfRule type="expression" dxfId="935" priority="2183">
      <formula>AND(G63&gt;"",O63="")</formula>
    </cfRule>
  </conditionalFormatting>
  <conditionalFormatting sqref="O79">
    <cfRule type="expression" dxfId="934" priority="2184">
      <formula>AK56="Error"</formula>
    </cfRule>
    <cfRule type="expression" dxfId="933" priority="2185">
      <formula>AND(G79&gt;"",O79="")</formula>
    </cfRule>
  </conditionalFormatting>
  <conditionalFormatting sqref="O81">
    <cfRule type="expression" dxfId="932" priority="2186">
      <formula>AK57="Error"</formula>
    </cfRule>
    <cfRule type="expression" dxfId="931" priority="2187">
      <formula>AND(G81&gt;"",O81="")</formula>
    </cfRule>
  </conditionalFormatting>
  <conditionalFormatting sqref="O83">
    <cfRule type="expression" dxfId="930" priority="2188">
      <formula>AK58="Error"</formula>
    </cfRule>
    <cfRule type="expression" dxfId="929" priority="2189">
      <formula>AND(G83&gt;"",O83="")</formula>
    </cfRule>
  </conditionalFormatting>
  <conditionalFormatting sqref="O89">
    <cfRule type="expression" dxfId="928" priority="2190">
      <formula>AK59="Error"</formula>
    </cfRule>
    <cfRule type="expression" dxfId="927" priority="2191">
      <formula>AND(G89&gt;"",O89="")</formula>
    </cfRule>
  </conditionalFormatting>
  <conditionalFormatting sqref="O102">
    <cfRule type="expression" dxfId="926" priority="2192">
      <formula>AK60="Error"</formula>
    </cfRule>
    <cfRule type="expression" dxfId="925" priority="2193">
      <formula>AND(G102&gt;"",O102="")</formula>
    </cfRule>
  </conditionalFormatting>
  <conditionalFormatting sqref="O104:O105">
    <cfRule type="expression" dxfId="924" priority="2194">
      <formula>AK61="Error"</formula>
    </cfRule>
    <cfRule type="expression" dxfId="923" priority="2195">
      <formula>AND(G104&gt;"",O104="")</formula>
    </cfRule>
  </conditionalFormatting>
  <conditionalFormatting sqref="O107">
    <cfRule type="expression" dxfId="922" priority="2196">
      <formula>AK63="Error"</formula>
    </cfRule>
    <cfRule type="expression" dxfId="921" priority="2197">
      <formula>AND(G107&gt;"",O107="")</formula>
    </cfRule>
  </conditionalFormatting>
  <conditionalFormatting sqref="O137">
    <cfRule type="expression" dxfId="920" priority="2198">
      <formula>AK65="Error"</formula>
    </cfRule>
    <cfRule type="expression" dxfId="919" priority="2199">
      <formula>AND(G137&gt;"",O137="")</formula>
    </cfRule>
  </conditionalFormatting>
  <conditionalFormatting sqref="O143:O1007">
    <cfRule type="expression" dxfId="918" priority="2200">
      <formula>AK66="Error"</formula>
    </cfRule>
    <cfRule type="expression" dxfId="917" priority="2201">
      <formula>AND(G143&gt;"",O143="")</formula>
    </cfRule>
  </conditionalFormatting>
  <conditionalFormatting sqref="AC8:AC207">
    <cfRule type="containsErrors" dxfId="916" priority="32">
      <formula>ISERROR(AC8)</formula>
    </cfRule>
    <cfRule type="expression" dxfId="915" priority="33">
      <formula>"iserror(aa8)"</formula>
    </cfRule>
  </conditionalFormatting>
  <conditionalFormatting sqref="Q11">
    <cfRule type="expression" dxfId="914" priority="20">
      <formula>AND(G11&gt;"",Q11="")</formula>
    </cfRule>
  </conditionalFormatting>
  <conditionalFormatting sqref="B12">
    <cfRule type="expression" dxfId="913" priority="10">
      <formula>ISERROR(M12)</formula>
    </cfRule>
  </conditionalFormatting>
  <conditionalFormatting sqref="H9:H93">
    <cfRule type="expression" dxfId="912" priority="9">
      <formula>AND(E9&gt;"",H9="")</formula>
    </cfRule>
  </conditionalFormatting>
  <conditionalFormatting sqref="I9:I93">
    <cfRule type="expression" dxfId="911" priority="8">
      <formula>AND(E9&gt;"",I9="")</formula>
    </cfRule>
  </conditionalFormatting>
  <conditionalFormatting sqref="J9:J93">
    <cfRule type="expression" dxfId="910" priority="7">
      <formula>AND(E9&gt;"",J9="")</formula>
    </cfRule>
  </conditionalFormatting>
  <conditionalFormatting sqref="K9:K93">
    <cfRule type="expression" dxfId="909" priority="6">
      <formula>AND(E9&gt;"",K9="")</formula>
    </cfRule>
  </conditionalFormatting>
  <conditionalFormatting sqref="L9:L93">
    <cfRule type="expression" dxfId="908" priority="5">
      <formula>AND(E9&gt;"",L9="")</formula>
    </cfRule>
  </conditionalFormatting>
  <conditionalFormatting sqref="X9:X93">
    <cfRule type="expression" dxfId="907" priority="4">
      <formula>AND(E9&gt;"",X9="")</formula>
    </cfRule>
  </conditionalFormatting>
  <conditionalFormatting sqref="Y9:Y93">
    <cfRule type="expression" dxfId="906" priority="3">
      <formula>AND(E9&gt;"",Y9="")</formula>
    </cfRule>
  </conditionalFormatting>
  <conditionalFormatting sqref="V9:V93">
    <cfRule type="expression" dxfId="905" priority="2">
      <formula>AND(B9&gt;"",V9="")</formula>
    </cfRule>
  </conditionalFormatting>
  <conditionalFormatting sqref="W9:W93">
    <cfRule type="expression" dxfId="904" priority="1">
      <formula>AND(B9&gt;"",W9="")</formula>
    </cfRule>
  </conditionalFormatting>
  <conditionalFormatting sqref="F1008">
    <cfRule type="expression" dxfId="903" priority="2236">
      <formula>ISERROR(P1008)</formula>
    </cfRule>
  </conditionalFormatting>
  <conditionalFormatting sqref="L1">
    <cfRule type="containsBlanks" dxfId="902" priority="2237">
      <formula>LEN(TRIM(L1))=0</formula>
    </cfRule>
    <cfRule type="expression" dxfId="901" priority="2238">
      <formula>AND(F1&gt;"",L1="")</formula>
    </cfRule>
  </conditionalFormatting>
  <dataValidations count="8">
    <dataValidation type="list" allowBlank="1" showInputMessage="1" showErrorMessage="1" sqref="P7" xr:uid="{00000000-0002-0000-0200-000000000000}">
      <formula1>INDIRECT(#REF!)</formula1>
    </dataValidation>
    <dataValidation allowBlank="1" showErrorMessage="1" promptTitle="Building Type" prompt="The building type will remain same for all the measures as it translates to the building where the project is taking place and not the space._x000a_" sqref="O8:O1007" xr:uid="{00000000-0002-0000-0200-000001000000}"/>
    <dataValidation type="list" allowBlank="1" showInputMessage="1" showErrorMessage="1" sqref="C7:C207 P8:Q1007 E7:E485" xr:uid="{00000000-0002-0000-0200-000002000000}">
      <formula1>INDIRECT(B7)</formula1>
    </dataValidation>
    <dataValidation type="list" allowBlank="1" showInputMessage="1" showErrorMessage="1" sqref="N7:O7" xr:uid="{00000000-0002-0000-0200-000003000000}">
      <formula1>#REF!</formula1>
    </dataValidation>
    <dataValidation type="textLength" operator="lessThanOrEqual" allowBlank="1" showInputMessage="1" showErrorMessage="1" sqref="W1008" xr:uid="{00000000-0002-0000-0200-000004000000}">
      <formula1>50</formula1>
    </dataValidation>
    <dataValidation type="textLength" operator="lessThanOrEqual" allowBlank="1" showInputMessage="1" showErrorMessage="1" errorTitle="Maximum Character Lenth" error="Please enter less than 50 characters. " sqref="W8:W1007" xr:uid="{00000000-0002-0000-0200-000005000000}">
      <formula1>50</formula1>
    </dataValidation>
    <dataValidation type="list" allowBlank="1" showInputMessage="1" showErrorMessage="1" sqref="E486:F1007" xr:uid="{00000000-0002-0000-0200-000006000000}">
      <formula1>INDIRECT(B486)</formula1>
    </dataValidation>
    <dataValidation type="list" allowBlank="1" showInputMessage="1" showErrorMessage="1" sqref="H2" xr:uid="{3ACE6B92-A6F1-49FE-B7B4-01F056AFDD3F}">
      <formula1>INDIRECT($O$1)</formula1>
    </dataValidation>
  </dataValidations>
  <hyperlinks>
    <hyperlink ref="A5:B5" location="'Project Summary'!B9" tooltip="Back to Project Summary" display="Back to Project Summary" xr:uid="{00000000-0004-0000-0200-000000000000}"/>
  </hyperlinks>
  <pageMargins left="0.7" right="0.7" top="0.75" bottom="0.75" header="0.3" footer="0.3"/>
  <pageSetup orientation="portrait" r:id="rId1"/>
  <headerFooter>
    <oddFooter>&amp;C_x000D_&amp;1#&amp;"Calibri"&amp;22&amp;K0073CF INTERNAL</oddFooter>
  </headerFooter>
  <ignoredErrors>
    <ignoredError sqref="P193:P207 U102:U207" unlockedFormula="1"/>
  </ignoredErrors>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0200-000009000000}">
          <x14:formula1>
            <xm:f>'Lighting Picklist'!$K$3:$K$4</xm:f>
          </x14:formula1>
          <xm:sqref>R8:R1007</xm:sqref>
        </x14:dataValidation>
        <x14:dataValidation type="list" allowBlank="1" showInputMessage="1" showErrorMessage="1" xr:uid="{00000000-0002-0000-0200-00000A000000}">
          <x14:formula1>
            <xm:f>'Lighting Picklist'!$M$3:$M$4</xm:f>
          </x14:formula1>
          <xm:sqref>L1 S7:S1008</xm:sqref>
        </x14:dataValidation>
        <x14:dataValidation type="list" allowBlank="1" showInputMessage="1" showErrorMessage="1" xr:uid="{00000000-0002-0000-0200-00000B000000}">
          <x14:formula1>
            <xm:f>'Lighting Picklist'!$L$3:$L$6</xm:f>
          </x14:formula1>
          <xm:sqref>H3 U7:U1007</xm:sqref>
        </x14:dataValidation>
        <x14:dataValidation type="list" allowBlank="1" showInputMessage="1" showErrorMessage="1" xr:uid="{00000000-0002-0000-0200-00000C000000}">
          <x14:formula1>
            <xm:f>'Lighting Picklist'!$J$3:$J$4</xm:f>
          </x14:formula1>
          <xm:sqref>C208:C1007 B7:B1007</xm:sqref>
        </x14:dataValidation>
        <x14:dataValidation type="list" allowBlank="1" showErrorMessage="1" promptTitle="Building Type" prompt="The building type will remain same for all the measures as it translates to the building where the project is taking place and not the space._x000a_" xr:uid="{00000000-0002-0000-0200-00000D000000}">
          <x14:formula1>
            <xm:f>'Lighting Picklist'!$A$2:$A$64</xm:f>
          </x14:formula1>
          <xm:sqref>N8:N1007</xm:sqref>
        </x14:dataValidation>
        <x14:dataValidation type="list" allowBlank="1" showInputMessage="1" showErrorMessage="1" xr:uid="{00000000-0002-0000-0200-00000E000000}">
          <x14:formula1>
            <xm:f>'Lighting Picklist'!$A$2:$A$63</xm:f>
          </x14:formula1>
          <xm:sqref>H1</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AE254"/>
  <sheetViews>
    <sheetView zoomScale="115" zoomScaleNormal="115" workbookViewId="0">
      <selection activeCell="B8" sqref="B8"/>
    </sheetView>
  </sheetViews>
  <sheetFormatPr defaultColWidth="9.140625" defaultRowHeight="15" x14ac:dyDescent="0.25"/>
  <cols>
    <col min="1" max="1" width="8.5703125" style="65" customWidth="1"/>
    <col min="2" max="2" width="24" style="65" customWidth="1"/>
    <col min="3" max="3" width="70.140625" style="65" bestFit="1" customWidth="1"/>
    <col min="4" max="4" width="54.85546875" style="66" hidden="1" customWidth="1"/>
    <col min="5" max="5" width="28.85546875" style="88" bestFit="1" customWidth="1"/>
    <col min="6" max="6" width="17.85546875" style="66" customWidth="1"/>
    <col min="7" max="7" width="94.7109375" style="66" hidden="1" customWidth="1"/>
    <col min="8" max="8" width="22.85546875" style="66" customWidth="1"/>
    <col min="9" max="9" width="31.85546875" style="65" bestFit="1" customWidth="1"/>
    <col min="10" max="10" width="15.140625" style="65" hidden="1" customWidth="1"/>
    <col min="11" max="11" width="41.85546875" style="65" customWidth="1"/>
    <col min="12" max="12" width="13.85546875" style="66" customWidth="1"/>
    <col min="13" max="13" width="21.85546875" style="66" hidden="1" customWidth="1"/>
    <col min="14" max="15" width="17" style="66" customWidth="1"/>
    <col min="16" max="16" width="16.140625" style="88" customWidth="1"/>
    <col min="17" max="17" width="15.140625" style="65" customWidth="1"/>
    <col min="18" max="18" width="15.85546875" style="65" customWidth="1"/>
    <col min="19" max="20" width="17.42578125" style="72" customWidth="1"/>
    <col min="21" max="21" width="18.140625" style="72" customWidth="1"/>
    <col min="22" max="22" width="15.42578125" style="72" customWidth="1"/>
    <col min="23" max="23" width="75.42578125" style="65" customWidth="1"/>
    <col min="24" max="24" width="12.140625" style="65" hidden="1" customWidth="1"/>
    <col min="25" max="27" width="14.85546875" style="65" hidden="1" customWidth="1"/>
    <col min="28" max="28" width="18" style="65" hidden="1" customWidth="1"/>
    <col min="29" max="29" width="19.42578125" style="65" hidden="1" customWidth="1"/>
    <col min="30" max="30" width="31.140625" style="65" hidden="1" customWidth="1"/>
    <col min="31" max="31" width="41.85546875" style="65" hidden="1" customWidth="1"/>
    <col min="32" max="16384" width="9.140625" style="65"/>
  </cols>
  <sheetData>
    <row r="1" spans="1:31" x14ac:dyDescent="0.25">
      <c r="A1" s="96" t="s">
        <v>104</v>
      </c>
      <c r="B1" s="96"/>
      <c r="C1" s="102">
        <f>Acct_No</f>
        <v>0</v>
      </c>
    </row>
    <row r="2" spans="1:31" x14ac:dyDescent="0.25">
      <c r="A2" s="96" t="s">
        <v>111</v>
      </c>
      <c r="B2" s="96"/>
      <c r="C2" s="434">
        <f>SiteAddress</f>
        <v>0</v>
      </c>
    </row>
    <row r="4" spans="1:31" ht="23.25" x14ac:dyDescent="0.25">
      <c r="A4" s="103" t="s">
        <v>8</v>
      </c>
    </row>
    <row r="5" spans="1:31" ht="22.5" customHeight="1" thickBot="1" x14ac:dyDescent="0.3">
      <c r="A5" s="543" t="s">
        <v>121</v>
      </c>
      <c r="B5" s="543"/>
      <c r="C5" s="99" t="s">
        <v>11</v>
      </c>
      <c r="E5" s="234" t="str">
        <f>IF(Z208&gt;=1,"Error in Project Costs - please correct",IF(AA208&gt;=1,"Error in Proposed Measure - please correct",IF(AB208&gt;=1,"Error in HVAC type - please correct","")))</f>
        <v/>
      </c>
      <c r="I5" s="66"/>
      <c r="K5" s="66"/>
      <c r="P5" s="66"/>
      <c r="Q5" s="66"/>
      <c r="R5" s="66"/>
      <c r="S5" s="66"/>
      <c r="T5" s="66"/>
      <c r="U5" s="80"/>
    </row>
    <row r="6" spans="1:31" s="66" customFormat="1" ht="45.75" thickBot="1" x14ac:dyDescent="0.3">
      <c r="A6" s="91" t="s">
        <v>123</v>
      </c>
      <c r="B6" s="92" t="s">
        <v>246</v>
      </c>
      <c r="C6" s="92" t="s">
        <v>247</v>
      </c>
      <c r="D6" s="92" t="s">
        <v>129</v>
      </c>
      <c r="E6" s="67" t="s">
        <v>130</v>
      </c>
      <c r="F6" s="67" t="s">
        <v>248</v>
      </c>
      <c r="G6" s="67" t="s">
        <v>249</v>
      </c>
      <c r="H6" s="67" t="s">
        <v>250</v>
      </c>
      <c r="I6" s="67" t="s">
        <v>136</v>
      </c>
      <c r="J6" s="67" t="s">
        <v>137</v>
      </c>
      <c r="K6" s="67" t="s">
        <v>138</v>
      </c>
      <c r="L6" s="67" t="s">
        <v>140</v>
      </c>
      <c r="M6" s="67" t="s">
        <v>251</v>
      </c>
      <c r="N6" s="67" t="s">
        <v>141</v>
      </c>
      <c r="O6" s="67" t="s">
        <v>252</v>
      </c>
      <c r="P6" s="67" t="s">
        <v>143</v>
      </c>
      <c r="Q6" s="67" t="s">
        <v>144</v>
      </c>
      <c r="R6" s="67" t="s">
        <v>145</v>
      </c>
      <c r="S6" s="81" t="s">
        <v>146</v>
      </c>
      <c r="T6" s="81" t="s">
        <v>147</v>
      </c>
      <c r="U6" s="81" t="s">
        <v>253</v>
      </c>
      <c r="V6" s="81" t="s">
        <v>254</v>
      </c>
      <c r="W6" s="93" t="s">
        <v>97</v>
      </c>
      <c r="X6" s="538" t="s">
        <v>152</v>
      </c>
      <c r="Y6" s="539"/>
    </row>
    <row r="7" spans="1:31" x14ac:dyDescent="0.25">
      <c r="A7" s="75">
        <v>0</v>
      </c>
      <c r="B7" s="68" t="s">
        <v>255</v>
      </c>
      <c r="C7" s="68" t="s">
        <v>256</v>
      </c>
      <c r="D7" s="94" t="str">
        <f>VLOOKUP(C7,'Measure&amp;Incentive Picklist'!E:J,2,FALSE)</f>
        <v>LIGHT-CONTROL-DAYDIM-INTERIOR-001</v>
      </c>
      <c r="E7" s="94" t="s">
        <v>257</v>
      </c>
      <c r="F7" s="75">
        <v>1</v>
      </c>
      <c r="G7" s="430" t="str">
        <f>IFERROR(INDEX(TableCtrlDropdownMapping[Control Type],MATCH($C7,TableCtrlDropdownMapping[Measure Name],0)),"")</f>
        <v>Daylight dimming control - continuous dimming</v>
      </c>
      <c r="H7" s="75">
        <v>1200</v>
      </c>
      <c r="I7" s="68" t="s">
        <v>183</v>
      </c>
      <c r="J7" s="68" t="str">
        <f>VLOOKUP(I7,'Lighting Picklist'!A$2:B$63,2,FALSE)</f>
        <v>Small</v>
      </c>
      <c r="K7" s="68" t="s">
        <v>178</v>
      </c>
      <c r="L7" s="75" t="s">
        <v>161</v>
      </c>
      <c r="M7" s="413"/>
      <c r="N7" s="75" t="s">
        <v>258</v>
      </c>
      <c r="O7" s="75"/>
      <c r="P7" s="94" t="s">
        <v>259</v>
      </c>
      <c r="Q7" s="68" t="s">
        <v>163</v>
      </c>
      <c r="R7" s="68" t="s">
        <v>164</v>
      </c>
      <c r="S7" s="82">
        <v>1000</v>
      </c>
      <c r="T7" s="82">
        <v>5000</v>
      </c>
      <c r="U7" s="82">
        <f>$S7+$T7</f>
        <v>6000</v>
      </c>
      <c r="V7" s="82">
        <f>IFERROR(MIN(VLOOKUP($C7,'Measure&amp;Incentive Picklist'!$E:$J,5,FALSE)*F7,U7),"")</f>
        <v>24.5</v>
      </c>
      <c r="W7" s="68" t="s">
        <v>165</v>
      </c>
      <c r="X7" s="75" t="s">
        <v>166</v>
      </c>
      <c r="Y7" s="75" t="s">
        <v>167</v>
      </c>
      <c r="Z7" s="75" t="s">
        <v>260</v>
      </c>
      <c r="AA7" s="75" t="s">
        <v>169</v>
      </c>
      <c r="AB7" s="75" t="s">
        <v>170</v>
      </c>
      <c r="AC7" s="75"/>
      <c r="AD7" s="75" t="s">
        <v>171</v>
      </c>
      <c r="AE7" s="75" t="s">
        <v>172</v>
      </c>
    </row>
    <row r="8" spans="1:31" ht="16.5" customHeight="1" x14ac:dyDescent="0.25">
      <c r="A8" s="66">
        <f>A7+1</f>
        <v>1</v>
      </c>
      <c r="B8" s="69"/>
      <c r="C8" s="69"/>
      <c r="D8" s="88" t="e">
        <f>VLOOKUP(C8,'Measure&amp;Incentive Picklist'!E:J,2,FALSE)</f>
        <v>#N/A</v>
      </c>
      <c r="E8" s="73"/>
      <c r="F8" s="70"/>
      <c r="G8" s="431" t="str">
        <f>IFERROR(INDEX(TableCtrlDropdownMapping[Control Type],MATCH($C8,TableCtrlDropdownMapping[Measure Name],0)),"")</f>
        <v/>
      </c>
      <c r="H8" s="70"/>
      <c r="I8" s="69"/>
      <c r="J8" s="65" t="e">
        <f>VLOOKUP(I8,'Lighting Picklist'!A$2:B$63,2,FALSE)</f>
        <v>#N/A</v>
      </c>
      <c r="K8" s="69"/>
      <c r="L8" s="70"/>
      <c r="N8" s="70"/>
      <c r="O8" s="70"/>
      <c r="P8" s="73"/>
      <c r="Q8" s="69"/>
      <c r="R8" s="69"/>
      <c r="S8" s="71"/>
      <c r="T8" s="71"/>
      <c r="U8" s="72" t="str">
        <f>IF(AND(S8="",T8=""),"",$S8+$T8)</f>
        <v/>
      </c>
      <c r="V8" s="113" t="str">
        <f>IFERROR(MIN(VLOOKUP($C8,'Measure&amp;Incentive Picklist'!$E:$J,5,FALSE)*F8,U8),"")</f>
        <v/>
      </c>
      <c r="W8" s="127"/>
      <c r="X8" s="65">
        <f>IF(OR(B8&gt;"",C8&gt;"",E8&gt;0,F8&gt;0,H8&gt;0,I8&gt;"",K8&gt;"",N8&gt;"",O8&gt;0,P8&gt;"",Q8&gt;0,R8&gt;0,S8&gt;0,T8&gt;0,W8&gt;0),1,0)</f>
        <v>0</v>
      </c>
      <c r="Y8" s="65">
        <f t="shared" ref="Y8:Y33" si="0">IF(AND(C8&gt;0,ISERROR(X8)),1,0)</f>
        <v>0</v>
      </c>
      <c r="Z8" s="65">
        <f>IF(ISERROR(U8),1,0)</f>
        <v>0</v>
      </c>
      <c r="AA8" s="65">
        <f>IF(ISERROR(V8),1,0)</f>
        <v>0</v>
      </c>
      <c r="AB8" s="188" t="str">
        <f>IF(OR(AND(OR(I8=AD$8,I8=AD$9,I8=AD$10,I8=AD$11,I8=AD$12,I8=AD$13,I8=AD$14,I8=AD$15,I8=AD$16,I8=AD$17,I8=AD$18,I8=AD$19,I8=AD$20,I8=AD$21,I8=AD$22,I8=AD$23,I8=AD$24,I8=AD$25,I8=AD$26,I8=AD$27,I8=AD$28,I8=AD$29,I8=AD$30,I8=AD$31,I8=AD$32,I8=AD$33,I8=AD$34,I8=AD$35,I8=AD$36,I8=AD$37,I8=AD$38,I8=AD$39,I8=AD$40,I8=AD$41,I8=AD$42,I8=AD$43,I8=AD$44,I8=AD$45,I8=AD$46,I8=AD$47,I8=AD$48,I8=AD$49,I8=AD$50,I8=AD$51),OR(K8=AE$8,K8=AE$9,K8=AE$10,K8=AE$11,K8=AE$12,K8=AE$13)),AND(OR(I8=AD$52,I8=AD$53,I8=AD$54,I8=AD$55,I8=AD$56,I8=AD$57,I8=AD$58,I8=AD$59,I8=AD$60,I8=AD$61,I8=AD$62,I8=AD$63), OR(K8=AE$14,K8=AE$15,K8=AE$16,K8=AE$17)),AND(OR(I8=AD$64,I8=AD$65,I8=AD$66),OR(K8=AE$18,K8=AE$19,K8=AE$20)),AND(OR(I8=AD$67,I8=AD$68,I8=AD$69),K8=AE$21),AND(I8=AD$70,OR(K8=AE$22,K8=AE$23))),1,IF(OR(I8="",K8=""),"","Error"))</f>
        <v/>
      </c>
      <c r="AC8" s="188"/>
      <c r="AD8" s="12" t="s">
        <v>173</v>
      </c>
      <c r="AE8" s="12" t="s">
        <v>174</v>
      </c>
    </row>
    <row r="9" spans="1:31" x14ac:dyDescent="0.25">
      <c r="A9" s="66">
        <f>A8+1</f>
        <v>2</v>
      </c>
      <c r="B9" s="69"/>
      <c r="C9" s="69"/>
      <c r="D9" s="88" t="e">
        <f>VLOOKUP(C9,'Measure&amp;Incentive Picklist'!E:J,2,FALSE)</f>
        <v>#N/A</v>
      </c>
      <c r="E9" s="73"/>
      <c r="F9" s="70"/>
      <c r="G9" s="431" t="str">
        <f>IFERROR(INDEX(TableCtrlDropdownMapping[Control Type],MATCH($C9,TableCtrlDropdownMapping[Measure Name],0)),"")</f>
        <v/>
      </c>
      <c r="H9" s="70"/>
      <c r="I9" s="69"/>
      <c r="J9" s="65" t="e">
        <f>VLOOKUP(I9,'Lighting Picklist'!A$2:B$63,2,FALSE)</f>
        <v>#N/A</v>
      </c>
      <c r="K9" s="69"/>
      <c r="L9" s="70"/>
      <c r="N9" s="70"/>
      <c r="O9" s="70"/>
      <c r="P9" s="73"/>
      <c r="Q9" s="69"/>
      <c r="R9" s="69"/>
      <c r="S9" s="71"/>
      <c r="T9" s="71"/>
      <c r="U9" s="72" t="str">
        <f t="shared" ref="U9:U72" si="1">IF(AND(S9="",T9=""),"",$S9+$T9)</f>
        <v/>
      </c>
      <c r="V9" s="113" t="str">
        <f>IFERROR(MIN(VLOOKUP($C9,'Measure&amp;Incentive Picklist'!$E:$J,5,FALSE)*F9,U9),"")</f>
        <v/>
      </c>
      <c r="W9" s="127"/>
      <c r="X9" s="65">
        <f t="shared" ref="X9:X33" si="2">IF(OR(B9&gt;"",C9&gt;"",E9&gt;0,F9&gt;0,H9&gt;0,I9&gt;"",K9&gt;"",N9&gt;"",O9&gt;0,P9&gt;"",Q9&gt;0,R9&gt;0,S9&gt;0,T9&gt;0,W9&gt;0),1,0)</f>
        <v>0</v>
      </c>
      <c r="Y9" s="65">
        <f t="shared" si="0"/>
        <v>0</v>
      </c>
      <c r="Z9" s="65">
        <f t="shared" ref="Z9:Z72" si="3">IF(ISERROR(U9),1,0)</f>
        <v>0</v>
      </c>
      <c r="AA9" s="65">
        <f t="shared" ref="AA9:AA72" si="4">IF(ISERROR(V9),1,0)</f>
        <v>0</v>
      </c>
      <c r="AB9" s="188" t="str">
        <f t="shared" ref="AB9:AB72" si="5">IF(OR(AND(OR(I9=AD$8,I9=AD$9,I9=AD$10,I9=AD$11,I9=AD$12,I9=AD$13,I9=AD$14,I9=AD$15,I9=AD$16,I9=AD$17,I9=AD$18,I9=AD$19,I9=AD$20,I9=AD$21,I9=AD$22,I9=AD$23,I9=AD$24,I9=AD$25,I9=AD$26,I9=AD$27,I9=AD$28,I9=AD$29,I9=AD$30,I9=AD$31,I9=AD$32,I9=AD$33,I9=AD$34,I9=AD$35,I9=AD$36,I9=AD$37,I9=AD$38,I9=AD$39,I9=AD$40,I9=AD$41,I9=AD$42,I9=AD$43,I9=AD$44,I9=AD$45,I9=AD$46,I9=AD$47,I9=AD$48,I9=AD$49,I9=AD$50,I9=AD$51),OR(K9=AE$8,K9=AE$9,K9=AE$10,K9=AE$11,K9=AE$12,K9=AE$13)),AND(OR(I9=AD$52,I9=AD$53,I9=AD$54,I9=AD$55,I9=AD$56,I9=AD$57,I9=AD$58,I9=AD$59,I9=AD$60,I9=AD$61,I9=AD$62,I9=AD$63), OR(K9=AE$14,K9=AE$15,K9=AE$16,K9=AE$17)),AND(OR(I9=AD$64,I9=AD$65,I9=AD$66),OR(K9=AE$18,K9=AE$19,K9=AE$20)),AND(OR(I9=AD$67,I9=AD$68,I9=AD$69),K9=AE$21),AND(I9=AD$70,OR(K9=AE$22,K9=AE$23))),1,IF(OR(I9="",K9=""),"","Error"))</f>
        <v/>
      </c>
      <c r="AC9" s="188"/>
      <c r="AD9" s="12" t="s">
        <v>175</v>
      </c>
      <c r="AE9" s="12" t="s">
        <v>176</v>
      </c>
    </row>
    <row r="10" spans="1:31" x14ac:dyDescent="0.25">
      <c r="A10" s="66">
        <f t="shared" ref="A10:A73" si="6">A9+1</f>
        <v>3</v>
      </c>
      <c r="B10" s="69"/>
      <c r="C10" s="69"/>
      <c r="D10" s="88" t="e">
        <f>VLOOKUP(C10,'Measure&amp;Incentive Picklist'!E:J,2,FALSE)</f>
        <v>#N/A</v>
      </c>
      <c r="E10" s="73"/>
      <c r="F10" s="70"/>
      <c r="G10" s="431" t="str">
        <f>IFERROR(INDEX(TableCtrlDropdownMapping[Control Type],MATCH($C10,TableCtrlDropdownMapping[Measure Name],0)),"")</f>
        <v/>
      </c>
      <c r="H10" s="70"/>
      <c r="I10" s="69"/>
      <c r="J10" s="65" t="e">
        <f>VLOOKUP(I10,'Lighting Picklist'!A$2:B$63,2,FALSE)</f>
        <v>#N/A</v>
      </c>
      <c r="K10" s="69"/>
      <c r="L10" s="70"/>
      <c r="N10" s="70"/>
      <c r="O10" s="70"/>
      <c r="P10" s="73"/>
      <c r="Q10" s="69"/>
      <c r="R10" s="69"/>
      <c r="S10" s="71"/>
      <c r="T10" s="71"/>
      <c r="U10" s="72" t="str">
        <f t="shared" si="1"/>
        <v/>
      </c>
      <c r="V10" s="113" t="str">
        <f>IFERROR(MIN(VLOOKUP($C10,'Measure&amp;Incentive Picklist'!$E:$J,5,FALSE)*F10,U10),"")</f>
        <v/>
      </c>
      <c r="W10" s="127"/>
      <c r="X10" s="65">
        <f t="shared" si="2"/>
        <v>0</v>
      </c>
      <c r="Y10" s="65">
        <f t="shared" si="0"/>
        <v>0</v>
      </c>
      <c r="Z10" s="65">
        <f t="shared" si="3"/>
        <v>0</v>
      </c>
      <c r="AA10" s="65">
        <f t="shared" si="4"/>
        <v>0</v>
      </c>
      <c r="AB10" s="188" t="str">
        <f t="shared" si="5"/>
        <v/>
      </c>
      <c r="AC10" s="188"/>
      <c r="AD10" s="12" t="s">
        <v>177</v>
      </c>
      <c r="AE10" s="12" t="s">
        <v>178</v>
      </c>
    </row>
    <row r="11" spans="1:31" x14ac:dyDescent="0.25">
      <c r="A11" s="66">
        <f t="shared" si="6"/>
        <v>4</v>
      </c>
      <c r="B11" s="69"/>
      <c r="C11" s="69"/>
      <c r="D11" s="88" t="e">
        <f>VLOOKUP(C11,'Measure&amp;Incentive Picklist'!E:J,2,FALSE)</f>
        <v>#N/A</v>
      </c>
      <c r="E11" s="73"/>
      <c r="F11" s="70"/>
      <c r="G11" s="431" t="str">
        <f>IFERROR(INDEX(TableCtrlDropdownMapping[Control Type],MATCH($C11,TableCtrlDropdownMapping[Measure Name],0)),"")</f>
        <v/>
      </c>
      <c r="H11" s="70"/>
      <c r="I11" s="69"/>
      <c r="J11" s="65" t="e">
        <f>VLOOKUP(I11,'Lighting Picklist'!A$2:B$63,2,FALSE)</f>
        <v>#N/A</v>
      </c>
      <c r="K11" s="69"/>
      <c r="L11" s="70"/>
      <c r="N11" s="70"/>
      <c r="O11" s="70"/>
      <c r="P11" s="73"/>
      <c r="Q11" s="69"/>
      <c r="R11" s="69"/>
      <c r="S11" s="71"/>
      <c r="T11" s="71"/>
      <c r="U11" s="72" t="str">
        <f t="shared" si="1"/>
        <v/>
      </c>
      <c r="V11" s="113" t="str">
        <f>IFERROR(MIN(VLOOKUP($C11,'Measure&amp;Incentive Picklist'!$E:$J,5,FALSE)*F11,U11),"")</f>
        <v/>
      </c>
      <c r="W11" s="127"/>
      <c r="X11" s="65">
        <f t="shared" si="2"/>
        <v>0</v>
      </c>
      <c r="Y11" s="65">
        <f t="shared" si="0"/>
        <v>0</v>
      </c>
      <c r="Z11" s="65">
        <f t="shared" si="3"/>
        <v>0</v>
      </c>
      <c r="AA11" s="65">
        <f t="shared" si="4"/>
        <v>0</v>
      </c>
      <c r="AB11" s="188" t="str">
        <f t="shared" si="5"/>
        <v/>
      </c>
      <c r="AC11" s="188"/>
      <c r="AD11" s="12" t="s">
        <v>179</v>
      </c>
      <c r="AE11" s="12" t="s">
        <v>180</v>
      </c>
    </row>
    <row r="12" spans="1:31" x14ac:dyDescent="0.25">
      <c r="A12" s="66">
        <f t="shared" si="6"/>
        <v>5</v>
      </c>
      <c r="B12" s="69"/>
      <c r="C12" s="69"/>
      <c r="D12" s="88" t="e">
        <f>VLOOKUP(C12,'Measure&amp;Incentive Picklist'!E:J,2,FALSE)</f>
        <v>#N/A</v>
      </c>
      <c r="E12" s="73"/>
      <c r="F12" s="70"/>
      <c r="G12" s="431" t="str">
        <f>IFERROR(INDEX(TableCtrlDropdownMapping[Control Type],MATCH($C12,TableCtrlDropdownMapping[Measure Name],0)),"")</f>
        <v/>
      </c>
      <c r="H12" s="70"/>
      <c r="I12" s="69"/>
      <c r="J12" s="65" t="e">
        <f>VLOOKUP(I12,'Lighting Picklist'!A$2:B$63,2,FALSE)</f>
        <v>#N/A</v>
      </c>
      <c r="K12" s="69"/>
      <c r="L12" s="70"/>
      <c r="N12" s="70"/>
      <c r="O12" s="70"/>
      <c r="P12" s="73"/>
      <c r="Q12" s="69"/>
      <c r="R12" s="69"/>
      <c r="S12" s="71"/>
      <c r="T12" s="71"/>
      <c r="U12" s="72" t="str">
        <f t="shared" si="1"/>
        <v/>
      </c>
      <c r="V12" s="113" t="str">
        <f>IFERROR(MIN(VLOOKUP($C12,'Measure&amp;Incentive Picklist'!$E:$J,5,FALSE)*F12,U12),"")</f>
        <v/>
      </c>
      <c r="W12" s="127"/>
      <c r="X12" s="65">
        <f t="shared" si="2"/>
        <v>0</v>
      </c>
      <c r="Y12" s="65">
        <f t="shared" si="0"/>
        <v>0</v>
      </c>
      <c r="Z12" s="65">
        <f t="shared" si="3"/>
        <v>0</v>
      </c>
      <c r="AA12" s="65">
        <f t="shared" si="4"/>
        <v>0</v>
      </c>
      <c r="AB12" s="188" t="str">
        <f t="shared" si="5"/>
        <v/>
      </c>
      <c r="AC12" s="188"/>
      <c r="AD12" s="12" t="s">
        <v>181</v>
      </c>
      <c r="AE12" s="12" t="s">
        <v>182</v>
      </c>
    </row>
    <row r="13" spans="1:31" x14ac:dyDescent="0.25">
      <c r="A13" s="66">
        <f t="shared" si="6"/>
        <v>6</v>
      </c>
      <c r="B13" s="69"/>
      <c r="C13" s="69"/>
      <c r="D13" s="88" t="e">
        <f>VLOOKUP(C13,'Measure&amp;Incentive Picklist'!E:J,2,FALSE)</f>
        <v>#N/A</v>
      </c>
      <c r="E13" s="73"/>
      <c r="F13" s="70"/>
      <c r="G13" s="431" t="str">
        <f>IFERROR(INDEX(TableCtrlDropdownMapping[Control Type],MATCH($C13,TableCtrlDropdownMapping[Measure Name],0)),"")</f>
        <v/>
      </c>
      <c r="H13" s="70"/>
      <c r="I13" s="69"/>
      <c r="J13" s="65" t="e">
        <f>VLOOKUP(I13,'Lighting Picklist'!A$2:B$63,2,FALSE)</f>
        <v>#N/A</v>
      </c>
      <c r="K13" s="69"/>
      <c r="L13" s="70"/>
      <c r="N13" s="70"/>
      <c r="O13" s="70"/>
      <c r="P13" s="73"/>
      <c r="Q13" s="69"/>
      <c r="R13" s="69"/>
      <c r="S13" s="71"/>
      <c r="T13" s="71"/>
      <c r="U13" s="72" t="str">
        <f t="shared" si="1"/>
        <v/>
      </c>
      <c r="V13" s="113" t="str">
        <f>IFERROR(MIN(VLOOKUP($C13,'Measure&amp;Incentive Picklist'!$E:$J,5,FALSE)*F13,U13),"")</f>
        <v/>
      </c>
      <c r="W13" s="127"/>
      <c r="X13" s="65">
        <f t="shared" si="2"/>
        <v>0</v>
      </c>
      <c r="Y13" s="65">
        <f t="shared" si="0"/>
        <v>0</v>
      </c>
      <c r="Z13" s="65">
        <f t="shared" si="3"/>
        <v>0</v>
      </c>
      <c r="AA13" s="65">
        <f t="shared" si="4"/>
        <v>0</v>
      </c>
      <c r="AB13" s="188" t="str">
        <f t="shared" si="5"/>
        <v/>
      </c>
      <c r="AC13" s="188"/>
      <c r="AD13" s="12" t="s">
        <v>183</v>
      </c>
      <c r="AE13" s="12" t="s">
        <v>184</v>
      </c>
    </row>
    <row r="14" spans="1:31" x14ac:dyDescent="0.25">
      <c r="A14" s="66">
        <f t="shared" si="6"/>
        <v>7</v>
      </c>
      <c r="B14" s="69"/>
      <c r="C14" s="69"/>
      <c r="D14" s="88" t="e">
        <f>VLOOKUP(C14,'Measure&amp;Incentive Picklist'!E:J,2,FALSE)</f>
        <v>#N/A</v>
      </c>
      <c r="E14" s="73"/>
      <c r="F14" s="70"/>
      <c r="G14" s="431" t="str">
        <f>IFERROR(INDEX(TableCtrlDropdownMapping[Control Type],MATCH($C14,TableCtrlDropdownMapping[Measure Name],0)),"")</f>
        <v/>
      </c>
      <c r="H14" s="70"/>
      <c r="I14" s="69"/>
      <c r="J14" s="65" t="e">
        <f>VLOOKUP(I14,'Lighting Picklist'!A$2:B$63,2,FALSE)</f>
        <v>#N/A</v>
      </c>
      <c r="K14" s="69"/>
      <c r="L14" s="70"/>
      <c r="N14" s="70"/>
      <c r="O14" s="70"/>
      <c r="P14" s="73"/>
      <c r="Q14" s="69"/>
      <c r="R14" s="69"/>
      <c r="S14" s="71"/>
      <c r="T14" s="71"/>
      <c r="U14" s="72" t="str">
        <f t="shared" si="1"/>
        <v/>
      </c>
      <c r="V14" s="113" t="str">
        <f>IFERROR(MIN(VLOOKUP($C14,'Measure&amp;Incentive Picklist'!$E:$J,5,FALSE)*F14,U14),"")</f>
        <v/>
      </c>
      <c r="W14" s="127"/>
      <c r="X14" s="65">
        <f t="shared" si="2"/>
        <v>0</v>
      </c>
      <c r="Y14" s="65">
        <f t="shared" si="0"/>
        <v>0</v>
      </c>
      <c r="Z14" s="65">
        <f t="shared" si="3"/>
        <v>0</v>
      </c>
      <c r="AA14" s="65">
        <f t="shared" si="4"/>
        <v>0</v>
      </c>
      <c r="AB14" s="188" t="str">
        <f t="shared" si="5"/>
        <v/>
      </c>
      <c r="AC14" s="188"/>
      <c r="AD14" s="12" t="s">
        <v>185</v>
      </c>
      <c r="AE14" s="13" t="s">
        <v>159</v>
      </c>
    </row>
    <row r="15" spans="1:31" x14ac:dyDescent="0.25">
      <c r="A15" s="66">
        <f t="shared" si="6"/>
        <v>8</v>
      </c>
      <c r="B15" s="69"/>
      <c r="C15" s="69"/>
      <c r="D15" s="88" t="e">
        <f>VLOOKUP(C15,'Measure&amp;Incentive Picklist'!E:J,2,FALSE)</f>
        <v>#N/A</v>
      </c>
      <c r="E15" s="73"/>
      <c r="F15" s="70"/>
      <c r="G15" s="431" t="str">
        <f>IFERROR(INDEX(TableCtrlDropdownMapping[Control Type],MATCH($C15,TableCtrlDropdownMapping[Measure Name],0)),"")</f>
        <v/>
      </c>
      <c r="H15" s="70"/>
      <c r="I15" s="69"/>
      <c r="J15" s="65" t="e">
        <f>VLOOKUP(I15,'Lighting Picklist'!A$2:B$63,2,FALSE)</f>
        <v>#N/A</v>
      </c>
      <c r="K15" s="69"/>
      <c r="L15" s="70"/>
      <c r="N15" s="70"/>
      <c r="O15" s="70"/>
      <c r="P15" s="73"/>
      <c r="Q15" s="69"/>
      <c r="R15" s="69"/>
      <c r="S15" s="71"/>
      <c r="T15" s="71"/>
      <c r="U15" s="72" t="str">
        <f t="shared" si="1"/>
        <v/>
      </c>
      <c r="V15" s="113" t="str">
        <f>IFERROR(MIN(VLOOKUP($C15,'Measure&amp;Incentive Picklist'!$E:$J,5,FALSE)*F15,U15),"")</f>
        <v/>
      </c>
      <c r="W15" s="127"/>
      <c r="X15" s="65">
        <f t="shared" si="2"/>
        <v>0</v>
      </c>
      <c r="Y15" s="65">
        <f t="shared" si="0"/>
        <v>0</v>
      </c>
      <c r="Z15" s="65">
        <f t="shared" si="3"/>
        <v>0</v>
      </c>
      <c r="AA15" s="65">
        <f t="shared" si="4"/>
        <v>0</v>
      </c>
      <c r="AB15" s="188" t="str">
        <f t="shared" si="5"/>
        <v/>
      </c>
      <c r="AC15" s="188"/>
      <c r="AD15" s="12" t="s">
        <v>186</v>
      </c>
      <c r="AE15" s="13" t="s">
        <v>187</v>
      </c>
    </row>
    <row r="16" spans="1:31" x14ac:dyDescent="0.25">
      <c r="A16" s="66">
        <f t="shared" si="6"/>
        <v>9</v>
      </c>
      <c r="B16" s="69"/>
      <c r="C16" s="69"/>
      <c r="D16" s="88" t="e">
        <f>VLOOKUP(C16,'Measure&amp;Incentive Picklist'!E:J,2,FALSE)</f>
        <v>#N/A</v>
      </c>
      <c r="E16" s="73"/>
      <c r="F16" s="70"/>
      <c r="G16" s="431" t="str">
        <f>IFERROR(INDEX(TableCtrlDropdownMapping[Control Type],MATCH($C16,TableCtrlDropdownMapping[Measure Name],0)),"")</f>
        <v/>
      </c>
      <c r="H16" s="70"/>
      <c r="I16" s="69"/>
      <c r="J16" s="65" t="e">
        <f>VLOOKUP(I16,'Lighting Picklist'!A$2:B$63,2,FALSE)</f>
        <v>#N/A</v>
      </c>
      <c r="K16" s="69"/>
      <c r="L16" s="70"/>
      <c r="N16" s="70"/>
      <c r="O16" s="70"/>
      <c r="P16" s="73"/>
      <c r="Q16" s="69"/>
      <c r="R16" s="69"/>
      <c r="S16" s="71"/>
      <c r="T16" s="71"/>
      <c r="U16" s="72" t="str">
        <f t="shared" si="1"/>
        <v/>
      </c>
      <c r="V16" s="113" t="str">
        <f>IFERROR(MIN(VLOOKUP($C16,'Measure&amp;Incentive Picklist'!$E:$J,5,FALSE)*F16,U16),"")</f>
        <v/>
      </c>
      <c r="W16" s="127"/>
      <c r="X16" s="65">
        <f t="shared" si="2"/>
        <v>0</v>
      </c>
      <c r="Y16" s="65">
        <f t="shared" si="0"/>
        <v>0</v>
      </c>
      <c r="Z16" s="65">
        <f t="shared" si="3"/>
        <v>0</v>
      </c>
      <c r="AA16" s="65">
        <f t="shared" si="4"/>
        <v>0</v>
      </c>
      <c r="AB16" s="188" t="str">
        <f t="shared" si="5"/>
        <v/>
      </c>
      <c r="AC16" s="188"/>
      <c r="AD16" s="12" t="s">
        <v>188</v>
      </c>
      <c r="AE16" s="13" t="s">
        <v>189</v>
      </c>
    </row>
    <row r="17" spans="1:31" x14ac:dyDescent="0.25">
      <c r="A17" s="66">
        <f t="shared" si="6"/>
        <v>10</v>
      </c>
      <c r="B17" s="69"/>
      <c r="C17" s="69"/>
      <c r="D17" s="88" t="e">
        <f>VLOOKUP(C17,'Measure&amp;Incentive Picklist'!E:J,2,FALSE)</f>
        <v>#N/A</v>
      </c>
      <c r="E17" s="73"/>
      <c r="F17" s="70"/>
      <c r="G17" s="431" t="str">
        <f>IFERROR(INDEX(TableCtrlDropdownMapping[Control Type],MATCH($C17,TableCtrlDropdownMapping[Measure Name],0)),"")</f>
        <v/>
      </c>
      <c r="H17" s="70"/>
      <c r="I17" s="69"/>
      <c r="J17" s="65" t="e">
        <f>VLOOKUP(I17,'Lighting Picklist'!A$2:B$63,2,FALSE)</f>
        <v>#N/A</v>
      </c>
      <c r="K17" s="69"/>
      <c r="L17" s="70"/>
      <c r="N17" s="70"/>
      <c r="O17" s="70"/>
      <c r="P17" s="73"/>
      <c r="Q17" s="69"/>
      <c r="R17" s="69"/>
      <c r="S17" s="71"/>
      <c r="T17" s="71"/>
      <c r="U17" s="72" t="str">
        <f t="shared" si="1"/>
        <v/>
      </c>
      <c r="V17" s="113" t="str">
        <f>IFERROR(MIN(VLOOKUP($C17,'Measure&amp;Incentive Picklist'!$E:$J,5,FALSE)*F17,U17),"")</f>
        <v/>
      </c>
      <c r="W17" s="127"/>
      <c r="X17" s="65">
        <f t="shared" si="2"/>
        <v>0</v>
      </c>
      <c r="Y17" s="65">
        <f t="shared" si="0"/>
        <v>0</v>
      </c>
      <c r="Z17" s="65">
        <f t="shared" si="3"/>
        <v>0</v>
      </c>
      <c r="AA17" s="65">
        <f t="shared" si="4"/>
        <v>0</v>
      </c>
      <c r="AB17" s="188" t="str">
        <f t="shared" si="5"/>
        <v/>
      </c>
      <c r="AC17" s="188"/>
      <c r="AD17" s="12" t="s">
        <v>190</v>
      </c>
      <c r="AE17" s="13" t="s">
        <v>184</v>
      </c>
    </row>
    <row r="18" spans="1:31" x14ac:dyDescent="0.25">
      <c r="A18" s="66">
        <f t="shared" si="6"/>
        <v>11</v>
      </c>
      <c r="B18" s="69"/>
      <c r="C18" s="69"/>
      <c r="D18" s="88" t="e">
        <f>VLOOKUP(C18,'Measure&amp;Incentive Picklist'!E:J,2,FALSE)</f>
        <v>#N/A</v>
      </c>
      <c r="E18" s="73"/>
      <c r="F18" s="70"/>
      <c r="G18" s="431" t="str">
        <f>IFERROR(INDEX(TableCtrlDropdownMapping[Control Type],MATCH($C18,TableCtrlDropdownMapping[Measure Name],0)),"")</f>
        <v/>
      </c>
      <c r="H18" s="70"/>
      <c r="I18" s="69"/>
      <c r="J18" s="65" t="e">
        <f>VLOOKUP(I18,'Lighting Picklist'!A$2:B$63,2,FALSE)</f>
        <v>#N/A</v>
      </c>
      <c r="K18" s="69"/>
      <c r="L18" s="70"/>
      <c r="N18" s="70"/>
      <c r="O18" s="70"/>
      <c r="P18" s="73"/>
      <c r="Q18" s="69"/>
      <c r="R18" s="69"/>
      <c r="S18" s="71"/>
      <c r="T18" s="71"/>
      <c r="U18" s="72" t="str">
        <f t="shared" si="1"/>
        <v/>
      </c>
      <c r="V18" s="113" t="str">
        <f>IFERROR(MIN(VLOOKUP($C18,'Measure&amp;Incentive Picklist'!$E:$J,5,FALSE)*F18,U18),"")</f>
        <v/>
      </c>
      <c r="W18" s="127"/>
      <c r="X18" s="65">
        <f t="shared" si="2"/>
        <v>0</v>
      </c>
      <c r="Y18" s="65">
        <f t="shared" si="0"/>
        <v>0</v>
      </c>
      <c r="Z18" s="65">
        <f t="shared" si="3"/>
        <v>0</v>
      </c>
      <c r="AA18" s="65">
        <f t="shared" si="4"/>
        <v>0</v>
      </c>
      <c r="AB18" s="188" t="str">
        <f t="shared" si="5"/>
        <v/>
      </c>
      <c r="AC18" s="188"/>
      <c r="AD18" s="12" t="s">
        <v>191</v>
      </c>
      <c r="AE18" s="14" t="s">
        <v>192</v>
      </c>
    </row>
    <row r="19" spans="1:31" x14ac:dyDescent="0.25">
      <c r="A19" s="66">
        <f t="shared" si="6"/>
        <v>12</v>
      </c>
      <c r="B19" s="69"/>
      <c r="C19" s="69"/>
      <c r="D19" s="88" t="e">
        <f>VLOOKUP(C19,'Measure&amp;Incentive Picklist'!E:J,2,FALSE)</f>
        <v>#N/A</v>
      </c>
      <c r="E19" s="73"/>
      <c r="F19" s="70"/>
      <c r="G19" s="431" t="str">
        <f>IFERROR(INDEX(TableCtrlDropdownMapping[Control Type],MATCH($C19,TableCtrlDropdownMapping[Measure Name],0)),"")</f>
        <v/>
      </c>
      <c r="H19" s="70"/>
      <c r="I19" s="69"/>
      <c r="J19" s="65" t="e">
        <f>VLOOKUP(I19,'Lighting Picklist'!A$2:B$63,2,FALSE)</f>
        <v>#N/A</v>
      </c>
      <c r="K19" s="69"/>
      <c r="L19" s="70"/>
      <c r="N19" s="70"/>
      <c r="O19" s="70"/>
      <c r="P19" s="73"/>
      <c r="Q19" s="69"/>
      <c r="R19" s="69"/>
      <c r="S19" s="71"/>
      <c r="T19" s="71"/>
      <c r="U19" s="72" t="str">
        <f t="shared" si="1"/>
        <v/>
      </c>
      <c r="V19" s="113" t="str">
        <f>IFERROR(MIN(VLOOKUP($C19,'Measure&amp;Incentive Picklist'!$E:$J,5,FALSE)*F19,U19),"")</f>
        <v/>
      </c>
      <c r="W19" s="127"/>
      <c r="X19" s="65">
        <f t="shared" si="2"/>
        <v>0</v>
      </c>
      <c r="Y19" s="65">
        <f t="shared" si="0"/>
        <v>0</v>
      </c>
      <c r="Z19" s="65">
        <f t="shared" si="3"/>
        <v>0</v>
      </c>
      <c r="AA19" s="65">
        <f t="shared" si="4"/>
        <v>0</v>
      </c>
      <c r="AB19" s="188" t="str">
        <f t="shared" si="5"/>
        <v/>
      </c>
      <c r="AC19" s="188"/>
      <c r="AD19" s="12" t="s">
        <v>193</v>
      </c>
      <c r="AE19" s="14" t="s">
        <v>194</v>
      </c>
    </row>
    <row r="20" spans="1:31" x14ac:dyDescent="0.25">
      <c r="A20" s="66">
        <f t="shared" si="6"/>
        <v>13</v>
      </c>
      <c r="B20" s="69"/>
      <c r="C20" s="69"/>
      <c r="D20" s="88" t="e">
        <f>VLOOKUP(C20,'Measure&amp;Incentive Picklist'!E:J,2,FALSE)</f>
        <v>#N/A</v>
      </c>
      <c r="E20" s="73"/>
      <c r="F20" s="70"/>
      <c r="G20" s="431" t="str">
        <f>IFERROR(INDEX(TableCtrlDropdownMapping[Control Type],MATCH($C20,TableCtrlDropdownMapping[Measure Name],0)),"")</f>
        <v/>
      </c>
      <c r="H20" s="70"/>
      <c r="I20" s="69"/>
      <c r="J20" s="65" t="e">
        <f>VLOOKUP(I20,'Lighting Picklist'!A$2:B$63,2,FALSE)</f>
        <v>#N/A</v>
      </c>
      <c r="K20" s="69"/>
      <c r="L20" s="70"/>
      <c r="N20" s="70"/>
      <c r="O20" s="70"/>
      <c r="P20" s="73"/>
      <c r="Q20" s="69"/>
      <c r="R20" s="69"/>
      <c r="S20" s="71"/>
      <c r="T20" s="71"/>
      <c r="U20" s="72" t="str">
        <f t="shared" si="1"/>
        <v/>
      </c>
      <c r="V20" s="113" t="str">
        <f>IFERROR(MIN(VLOOKUP($C20,'Measure&amp;Incentive Picklist'!$E:$J,5,FALSE)*F20,U20),"")</f>
        <v/>
      </c>
      <c r="W20" s="127"/>
      <c r="X20" s="65">
        <f t="shared" si="2"/>
        <v>0</v>
      </c>
      <c r="Y20" s="65">
        <f t="shared" si="0"/>
        <v>0</v>
      </c>
      <c r="Z20" s="65">
        <f t="shared" si="3"/>
        <v>0</v>
      </c>
      <c r="AA20" s="65">
        <f t="shared" si="4"/>
        <v>0</v>
      </c>
      <c r="AB20" s="188" t="str">
        <f t="shared" si="5"/>
        <v/>
      </c>
      <c r="AC20" s="188"/>
      <c r="AD20" s="12" t="s">
        <v>195</v>
      </c>
      <c r="AE20" s="14" t="s">
        <v>184</v>
      </c>
    </row>
    <row r="21" spans="1:31" x14ac:dyDescent="0.25">
      <c r="A21" s="66">
        <f t="shared" si="6"/>
        <v>14</v>
      </c>
      <c r="B21" s="69"/>
      <c r="C21" s="69"/>
      <c r="D21" s="88" t="e">
        <f>VLOOKUP(C21,'Measure&amp;Incentive Picklist'!E:J,2,FALSE)</f>
        <v>#N/A</v>
      </c>
      <c r="E21" s="73"/>
      <c r="F21" s="70"/>
      <c r="G21" s="431" t="str">
        <f>IFERROR(INDEX(TableCtrlDropdownMapping[Control Type],MATCH($C21,TableCtrlDropdownMapping[Measure Name],0)),"")</f>
        <v/>
      </c>
      <c r="H21" s="70"/>
      <c r="I21" s="69"/>
      <c r="J21" s="65" t="e">
        <f>VLOOKUP(I21,'Lighting Picklist'!A$2:B$63,2,FALSE)</f>
        <v>#N/A</v>
      </c>
      <c r="K21" s="69"/>
      <c r="L21" s="70"/>
      <c r="N21" s="70"/>
      <c r="O21" s="70"/>
      <c r="P21" s="73"/>
      <c r="Q21" s="69"/>
      <c r="R21" s="69"/>
      <c r="S21" s="71"/>
      <c r="T21" s="71"/>
      <c r="U21" s="72" t="str">
        <f t="shared" si="1"/>
        <v/>
      </c>
      <c r="V21" s="113" t="str">
        <f>IFERROR(MIN(VLOOKUP($C21,'Measure&amp;Incentive Picklist'!$E:$J,5,FALSE)*F21,U21),"")</f>
        <v/>
      </c>
      <c r="W21" s="127"/>
      <c r="X21" s="65">
        <f t="shared" si="2"/>
        <v>0</v>
      </c>
      <c r="Y21" s="65">
        <f t="shared" si="0"/>
        <v>0</v>
      </c>
      <c r="Z21" s="65">
        <f t="shared" si="3"/>
        <v>0</v>
      </c>
      <c r="AA21" s="65">
        <f t="shared" si="4"/>
        <v>0</v>
      </c>
      <c r="AB21" s="188" t="str">
        <f t="shared" si="5"/>
        <v/>
      </c>
      <c r="AC21" s="188"/>
      <c r="AD21" s="12" t="s">
        <v>196</v>
      </c>
      <c r="AE21" s="184" t="s">
        <v>184</v>
      </c>
    </row>
    <row r="22" spans="1:31" x14ac:dyDescent="0.25">
      <c r="A22" s="66">
        <f t="shared" si="6"/>
        <v>15</v>
      </c>
      <c r="B22" s="69"/>
      <c r="C22" s="69"/>
      <c r="D22" s="88" t="e">
        <f>VLOOKUP(C22,'Measure&amp;Incentive Picklist'!E:J,2,FALSE)</f>
        <v>#N/A</v>
      </c>
      <c r="E22" s="73"/>
      <c r="F22" s="70"/>
      <c r="G22" s="431" t="str">
        <f>IFERROR(INDEX(TableCtrlDropdownMapping[Control Type],MATCH($C22,TableCtrlDropdownMapping[Measure Name],0)),"")</f>
        <v/>
      </c>
      <c r="H22" s="70"/>
      <c r="I22" s="69"/>
      <c r="J22" s="65" t="e">
        <f>VLOOKUP(I22,'Lighting Picklist'!A$2:B$63,2,FALSE)</f>
        <v>#N/A</v>
      </c>
      <c r="K22" s="69"/>
      <c r="L22" s="70"/>
      <c r="N22" s="70"/>
      <c r="O22" s="70"/>
      <c r="P22" s="73"/>
      <c r="Q22" s="69"/>
      <c r="R22" s="69"/>
      <c r="S22" s="71"/>
      <c r="T22" s="71"/>
      <c r="U22" s="72" t="str">
        <f t="shared" si="1"/>
        <v/>
      </c>
      <c r="V22" s="113" t="str">
        <f>IFERROR(MIN(VLOOKUP($C22,'Measure&amp;Incentive Picklist'!$E:$J,5,FALSE)*F22,U22),"")</f>
        <v/>
      </c>
      <c r="W22" s="127"/>
      <c r="X22" s="65">
        <f t="shared" si="2"/>
        <v>0</v>
      </c>
      <c r="Y22" s="65">
        <f t="shared" si="0"/>
        <v>0</v>
      </c>
      <c r="Z22" s="65">
        <f t="shared" si="3"/>
        <v>0</v>
      </c>
      <c r="AA22" s="65">
        <f t="shared" si="4"/>
        <v>0</v>
      </c>
      <c r="AB22" s="188" t="str">
        <f t="shared" si="5"/>
        <v/>
      </c>
      <c r="AC22" s="188"/>
      <c r="AD22" s="12" t="s">
        <v>197</v>
      </c>
      <c r="AE22" s="15" t="s">
        <v>198</v>
      </c>
    </row>
    <row r="23" spans="1:31" x14ac:dyDescent="0.25">
      <c r="A23" s="66">
        <f t="shared" si="6"/>
        <v>16</v>
      </c>
      <c r="B23" s="69"/>
      <c r="C23" s="69"/>
      <c r="D23" s="88" t="e">
        <f>VLOOKUP(C23,'Measure&amp;Incentive Picklist'!E:J,2,FALSE)</f>
        <v>#N/A</v>
      </c>
      <c r="E23" s="73"/>
      <c r="F23" s="70"/>
      <c r="G23" s="431" t="str">
        <f>IFERROR(INDEX(TableCtrlDropdownMapping[Control Type],MATCH($C23,TableCtrlDropdownMapping[Measure Name],0)),"")</f>
        <v/>
      </c>
      <c r="H23" s="70"/>
      <c r="I23" s="69"/>
      <c r="J23" s="65" t="e">
        <f>VLOOKUP(I23,'Lighting Picklist'!A$2:B$63,2,FALSE)</f>
        <v>#N/A</v>
      </c>
      <c r="K23" s="69"/>
      <c r="L23" s="70"/>
      <c r="N23" s="70"/>
      <c r="O23" s="70"/>
      <c r="P23" s="73"/>
      <c r="Q23" s="69"/>
      <c r="R23" s="69"/>
      <c r="S23" s="71"/>
      <c r="T23" s="71"/>
      <c r="U23" s="72" t="str">
        <f t="shared" si="1"/>
        <v/>
      </c>
      <c r="V23" s="113" t="str">
        <f>IFERROR(MIN(VLOOKUP($C23,'Measure&amp;Incentive Picklist'!$E:$J,5,FALSE)*F23,U23),"")</f>
        <v/>
      </c>
      <c r="W23" s="127"/>
      <c r="X23" s="65">
        <f t="shared" si="2"/>
        <v>0</v>
      </c>
      <c r="Y23" s="65">
        <f t="shared" si="0"/>
        <v>0</v>
      </c>
      <c r="Z23" s="65">
        <f t="shared" si="3"/>
        <v>0</v>
      </c>
      <c r="AA23" s="65">
        <f t="shared" si="4"/>
        <v>0</v>
      </c>
      <c r="AB23" s="188" t="str">
        <f t="shared" si="5"/>
        <v/>
      </c>
      <c r="AC23" s="188"/>
      <c r="AD23" s="12" t="s">
        <v>199</v>
      </c>
      <c r="AE23" s="15" t="s">
        <v>184</v>
      </c>
    </row>
    <row r="24" spans="1:31" x14ac:dyDescent="0.25">
      <c r="A24" s="66">
        <f t="shared" si="6"/>
        <v>17</v>
      </c>
      <c r="B24" s="69"/>
      <c r="C24" s="69"/>
      <c r="D24" s="88" t="e">
        <f>VLOOKUP(C24,'Measure&amp;Incentive Picklist'!E:J,2,FALSE)</f>
        <v>#N/A</v>
      </c>
      <c r="E24" s="73"/>
      <c r="F24" s="70"/>
      <c r="G24" s="431" t="str">
        <f>IFERROR(INDEX(TableCtrlDropdownMapping[Control Type],MATCH($C24,TableCtrlDropdownMapping[Measure Name],0)),"")</f>
        <v/>
      </c>
      <c r="H24" s="70"/>
      <c r="I24" s="69"/>
      <c r="J24" s="65" t="e">
        <f>VLOOKUP(I24,'Lighting Picklist'!A$2:B$63,2,FALSE)</f>
        <v>#N/A</v>
      </c>
      <c r="K24" s="69"/>
      <c r="L24" s="70"/>
      <c r="N24" s="70"/>
      <c r="O24" s="70"/>
      <c r="P24" s="73"/>
      <c r="Q24" s="69"/>
      <c r="R24" s="69"/>
      <c r="S24" s="71"/>
      <c r="T24" s="71"/>
      <c r="U24" s="72" t="str">
        <f t="shared" si="1"/>
        <v/>
      </c>
      <c r="V24" s="113" t="str">
        <f>IFERROR(MIN(VLOOKUP($C24,'Measure&amp;Incentive Picklist'!$E:$J,5,FALSE)*F24,U24),"")</f>
        <v/>
      </c>
      <c r="W24" s="127"/>
      <c r="X24" s="65">
        <f t="shared" si="2"/>
        <v>0</v>
      </c>
      <c r="Y24" s="65">
        <f t="shared" si="0"/>
        <v>0</v>
      </c>
      <c r="Z24" s="65">
        <f t="shared" si="3"/>
        <v>0</v>
      </c>
      <c r="AA24" s="65">
        <f t="shared" si="4"/>
        <v>0</v>
      </c>
      <c r="AB24" s="188" t="str">
        <f t="shared" si="5"/>
        <v/>
      </c>
      <c r="AC24" s="188"/>
      <c r="AD24" s="12" t="s">
        <v>200</v>
      </c>
    </row>
    <row r="25" spans="1:31" x14ac:dyDescent="0.25">
      <c r="A25" s="66">
        <f t="shared" si="6"/>
        <v>18</v>
      </c>
      <c r="B25" s="69"/>
      <c r="C25" s="69"/>
      <c r="D25" s="88" t="e">
        <f>VLOOKUP(C25,'Measure&amp;Incentive Picklist'!E:J,2,FALSE)</f>
        <v>#N/A</v>
      </c>
      <c r="E25" s="73"/>
      <c r="F25" s="70"/>
      <c r="G25" s="431" t="str">
        <f>IFERROR(INDEX(TableCtrlDropdownMapping[Control Type],MATCH($C25,TableCtrlDropdownMapping[Measure Name],0)),"")</f>
        <v/>
      </c>
      <c r="H25" s="70"/>
      <c r="I25" s="69"/>
      <c r="J25" s="65" t="e">
        <f>VLOOKUP(I25,'Lighting Picklist'!A$2:B$63,2,FALSE)</f>
        <v>#N/A</v>
      </c>
      <c r="K25" s="69"/>
      <c r="L25" s="70"/>
      <c r="N25" s="70"/>
      <c r="O25" s="70"/>
      <c r="P25" s="73"/>
      <c r="Q25" s="69"/>
      <c r="R25" s="69"/>
      <c r="S25" s="71"/>
      <c r="T25" s="71"/>
      <c r="U25" s="72" t="str">
        <f t="shared" si="1"/>
        <v/>
      </c>
      <c r="V25" s="113" t="str">
        <f>IFERROR(MIN(VLOOKUP($C25,'Measure&amp;Incentive Picklist'!$E:$J,5,FALSE)*F25,U25),"")</f>
        <v/>
      </c>
      <c r="W25" s="127"/>
      <c r="X25" s="65">
        <f t="shared" si="2"/>
        <v>0</v>
      </c>
      <c r="Y25" s="65">
        <f t="shared" si="0"/>
        <v>0</v>
      </c>
      <c r="Z25" s="65">
        <f t="shared" si="3"/>
        <v>0</v>
      </c>
      <c r="AA25" s="65">
        <f t="shared" si="4"/>
        <v>0</v>
      </c>
      <c r="AB25" s="188" t="str">
        <f t="shared" si="5"/>
        <v/>
      </c>
      <c r="AC25" s="188"/>
      <c r="AD25" s="12" t="s">
        <v>201</v>
      </c>
    </row>
    <row r="26" spans="1:31" x14ac:dyDescent="0.25">
      <c r="A26" s="66">
        <f t="shared" si="6"/>
        <v>19</v>
      </c>
      <c r="B26" s="69"/>
      <c r="C26" s="69"/>
      <c r="D26" s="88" t="e">
        <f>VLOOKUP(C26,'Measure&amp;Incentive Picklist'!E:J,2,FALSE)</f>
        <v>#N/A</v>
      </c>
      <c r="E26" s="73"/>
      <c r="F26" s="70"/>
      <c r="G26" s="431" t="str">
        <f>IFERROR(INDEX(TableCtrlDropdownMapping[Control Type],MATCH($C26,TableCtrlDropdownMapping[Measure Name],0)),"")</f>
        <v/>
      </c>
      <c r="H26" s="70"/>
      <c r="I26" s="69"/>
      <c r="J26" s="65" t="e">
        <f>VLOOKUP(I26,'Lighting Picklist'!A$2:B$63,2,FALSE)</f>
        <v>#N/A</v>
      </c>
      <c r="K26" s="69"/>
      <c r="L26" s="70"/>
      <c r="N26" s="70"/>
      <c r="O26" s="70"/>
      <c r="P26" s="73"/>
      <c r="Q26" s="69"/>
      <c r="R26" s="69"/>
      <c r="S26" s="71"/>
      <c r="T26" s="71"/>
      <c r="U26" s="72" t="str">
        <f t="shared" si="1"/>
        <v/>
      </c>
      <c r="V26" s="113" t="str">
        <f>IFERROR(MIN(VLOOKUP($C26,'Measure&amp;Incentive Picklist'!$E:$J,5,FALSE)*F26,U26),"")</f>
        <v/>
      </c>
      <c r="W26" s="127"/>
      <c r="X26" s="65">
        <f t="shared" si="2"/>
        <v>0</v>
      </c>
      <c r="Y26" s="65">
        <f t="shared" si="0"/>
        <v>0</v>
      </c>
      <c r="Z26" s="65">
        <f t="shared" si="3"/>
        <v>0</v>
      </c>
      <c r="AA26" s="65">
        <f t="shared" si="4"/>
        <v>0</v>
      </c>
      <c r="AB26" s="188" t="str">
        <f t="shared" si="5"/>
        <v/>
      </c>
      <c r="AC26" s="188"/>
      <c r="AD26" s="12" t="s">
        <v>202</v>
      </c>
      <c r="AE26" s="188"/>
    </row>
    <row r="27" spans="1:31" x14ac:dyDescent="0.25">
      <c r="A27" s="66">
        <f t="shared" si="6"/>
        <v>20</v>
      </c>
      <c r="B27" s="69"/>
      <c r="C27" s="69"/>
      <c r="D27" s="88" t="e">
        <f>VLOOKUP(C27,'Measure&amp;Incentive Picklist'!E:J,2,FALSE)</f>
        <v>#N/A</v>
      </c>
      <c r="E27" s="73"/>
      <c r="F27" s="70"/>
      <c r="G27" s="431" t="str">
        <f>IFERROR(INDEX(TableCtrlDropdownMapping[Control Type],MATCH($C27,TableCtrlDropdownMapping[Measure Name],0)),"")</f>
        <v/>
      </c>
      <c r="H27" s="70"/>
      <c r="I27" s="69"/>
      <c r="J27" s="65" t="e">
        <f>VLOOKUP(I27,'Lighting Picklist'!A$2:B$63,2,FALSE)</f>
        <v>#N/A</v>
      </c>
      <c r="K27" s="69"/>
      <c r="L27" s="70"/>
      <c r="N27" s="70"/>
      <c r="O27" s="70"/>
      <c r="P27" s="73"/>
      <c r="Q27" s="69"/>
      <c r="R27" s="69"/>
      <c r="S27" s="71"/>
      <c r="T27" s="71"/>
      <c r="U27" s="72" t="str">
        <f t="shared" si="1"/>
        <v/>
      </c>
      <c r="V27" s="113" t="str">
        <f>IFERROR(MIN(VLOOKUP($C27,'Measure&amp;Incentive Picklist'!$E:$J,5,FALSE)*F27,U27),"")</f>
        <v/>
      </c>
      <c r="W27" s="127"/>
      <c r="X27" s="65">
        <f t="shared" si="2"/>
        <v>0</v>
      </c>
      <c r="Y27" s="65">
        <f t="shared" si="0"/>
        <v>0</v>
      </c>
      <c r="Z27" s="65">
        <f t="shared" si="3"/>
        <v>0</v>
      </c>
      <c r="AA27" s="65">
        <f t="shared" si="4"/>
        <v>0</v>
      </c>
      <c r="AB27" s="188" t="str">
        <f t="shared" si="5"/>
        <v/>
      </c>
      <c r="AC27" s="188"/>
      <c r="AD27" s="12" t="s">
        <v>203</v>
      </c>
      <c r="AE27" s="188"/>
    </row>
    <row r="28" spans="1:31" x14ac:dyDescent="0.25">
      <c r="A28" s="66">
        <f t="shared" si="6"/>
        <v>21</v>
      </c>
      <c r="B28" s="69"/>
      <c r="C28" s="69"/>
      <c r="D28" s="88" t="e">
        <f>VLOOKUP(C28,'Measure&amp;Incentive Picklist'!E:J,2,FALSE)</f>
        <v>#N/A</v>
      </c>
      <c r="E28" s="73"/>
      <c r="F28" s="70"/>
      <c r="G28" s="431" t="str">
        <f>IFERROR(INDEX(TableCtrlDropdownMapping[Control Type],MATCH($C28,TableCtrlDropdownMapping[Measure Name],0)),"")</f>
        <v/>
      </c>
      <c r="H28" s="70"/>
      <c r="I28" s="69"/>
      <c r="J28" s="65" t="e">
        <f>VLOOKUP(I28,'Lighting Picklist'!A$2:B$63,2,FALSE)</f>
        <v>#N/A</v>
      </c>
      <c r="K28" s="69"/>
      <c r="L28" s="70"/>
      <c r="N28" s="70"/>
      <c r="O28" s="70"/>
      <c r="P28" s="73"/>
      <c r="Q28" s="69"/>
      <c r="R28" s="69"/>
      <c r="S28" s="71"/>
      <c r="T28" s="71"/>
      <c r="U28" s="72" t="str">
        <f t="shared" si="1"/>
        <v/>
      </c>
      <c r="V28" s="113" t="str">
        <f>IFERROR(MIN(VLOOKUP($C28,'Measure&amp;Incentive Picklist'!$E:$J,5,FALSE)*F28,U28),"")</f>
        <v/>
      </c>
      <c r="W28" s="127"/>
      <c r="X28" s="65">
        <f t="shared" si="2"/>
        <v>0</v>
      </c>
      <c r="Y28" s="65">
        <f t="shared" si="0"/>
        <v>0</v>
      </c>
      <c r="Z28" s="65">
        <f t="shared" si="3"/>
        <v>0</v>
      </c>
      <c r="AA28" s="65">
        <f t="shared" si="4"/>
        <v>0</v>
      </c>
      <c r="AB28" s="188" t="str">
        <f t="shared" si="5"/>
        <v/>
      </c>
      <c r="AC28" s="188"/>
      <c r="AD28" s="12" t="s">
        <v>204</v>
      </c>
    </row>
    <row r="29" spans="1:31" x14ac:dyDescent="0.25">
      <c r="A29" s="66">
        <f t="shared" si="6"/>
        <v>22</v>
      </c>
      <c r="B29" s="69"/>
      <c r="C29" s="69"/>
      <c r="D29" s="88" t="e">
        <f>VLOOKUP(C29,'Measure&amp;Incentive Picklist'!E:J,2,FALSE)</f>
        <v>#N/A</v>
      </c>
      <c r="E29" s="73"/>
      <c r="F29" s="70"/>
      <c r="G29" s="431" t="str">
        <f>IFERROR(INDEX(TableCtrlDropdownMapping[Control Type],MATCH($C29,TableCtrlDropdownMapping[Measure Name],0)),"")</f>
        <v/>
      </c>
      <c r="H29" s="70"/>
      <c r="I29" s="69"/>
      <c r="J29" s="65" t="e">
        <f>VLOOKUP(I29,'Lighting Picklist'!A$2:B$63,2,FALSE)</f>
        <v>#N/A</v>
      </c>
      <c r="K29" s="69"/>
      <c r="L29" s="70"/>
      <c r="N29" s="70"/>
      <c r="O29" s="70"/>
      <c r="P29" s="73"/>
      <c r="Q29" s="69"/>
      <c r="R29" s="69"/>
      <c r="S29" s="71"/>
      <c r="T29" s="71"/>
      <c r="U29" s="72" t="str">
        <f t="shared" si="1"/>
        <v/>
      </c>
      <c r="V29" s="113" t="str">
        <f>IFERROR(MIN(VLOOKUP($C29,'Measure&amp;Incentive Picklist'!$E:$J,5,FALSE)*F29,U29),"")</f>
        <v/>
      </c>
      <c r="W29" s="127"/>
      <c r="X29" s="65">
        <f t="shared" si="2"/>
        <v>0</v>
      </c>
      <c r="Y29" s="65">
        <f t="shared" si="0"/>
        <v>0</v>
      </c>
      <c r="Z29" s="65">
        <f t="shared" si="3"/>
        <v>0</v>
      </c>
      <c r="AA29" s="65">
        <f t="shared" si="4"/>
        <v>0</v>
      </c>
      <c r="AB29" s="188" t="str">
        <f t="shared" si="5"/>
        <v/>
      </c>
      <c r="AC29" s="188"/>
      <c r="AD29" s="12" t="s">
        <v>205</v>
      </c>
    </row>
    <row r="30" spans="1:31" x14ac:dyDescent="0.25">
      <c r="A30" s="66">
        <f t="shared" si="6"/>
        <v>23</v>
      </c>
      <c r="B30" s="69"/>
      <c r="C30" s="69"/>
      <c r="D30" s="88" t="e">
        <f>VLOOKUP(C30,'Measure&amp;Incentive Picklist'!E:J,2,FALSE)</f>
        <v>#N/A</v>
      </c>
      <c r="E30" s="73"/>
      <c r="F30" s="70"/>
      <c r="G30" s="431" t="str">
        <f>IFERROR(INDEX(TableCtrlDropdownMapping[Control Type],MATCH($C30,TableCtrlDropdownMapping[Measure Name],0)),"")</f>
        <v/>
      </c>
      <c r="H30" s="70"/>
      <c r="I30" s="69"/>
      <c r="J30" s="65" t="e">
        <f>VLOOKUP(I30,'Lighting Picklist'!A$2:B$63,2,FALSE)</f>
        <v>#N/A</v>
      </c>
      <c r="K30" s="69"/>
      <c r="L30" s="70"/>
      <c r="N30" s="70"/>
      <c r="O30" s="70"/>
      <c r="P30" s="73"/>
      <c r="Q30" s="69"/>
      <c r="R30" s="69"/>
      <c r="S30" s="71"/>
      <c r="T30" s="71"/>
      <c r="U30" s="72" t="str">
        <f t="shared" si="1"/>
        <v/>
      </c>
      <c r="V30" s="113" t="str">
        <f>IFERROR(MIN(VLOOKUP($C30,'Measure&amp;Incentive Picklist'!$E:$J,5,FALSE)*F30,U30),"")</f>
        <v/>
      </c>
      <c r="W30" s="127"/>
      <c r="X30" s="65">
        <f t="shared" si="2"/>
        <v>0</v>
      </c>
      <c r="Y30" s="65">
        <f t="shared" si="0"/>
        <v>0</v>
      </c>
      <c r="Z30" s="65">
        <f t="shared" si="3"/>
        <v>0</v>
      </c>
      <c r="AA30" s="65">
        <f t="shared" si="4"/>
        <v>0</v>
      </c>
      <c r="AB30" s="188" t="str">
        <f t="shared" si="5"/>
        <v/>
      </c>
      <c r="AC30" s="188"/>
      <c r="AD30" s="12" t="s">
        <v>206</v>
      </c>
    </row>
    <row r="31" spans="1:31" x14ac:dyDescent="0.25">
      <c r="A31" s="66">
        <f t="shared" si="6"/>
        <v>24</v>
      </c>
      <c r="B31" s="69"/>
      <c r="C31" s="69"/>
      <c r="D31" s="88" t="e">
        <f>VLOOKUP(C31,'Measure&amp;Incentive Picklist'!E:J,2,FALSE)</f>
        <v>#N/A</v>
      </c>
      <c r="E31" s="73"/>
      <c r="F31" s="70"/>
      <c r="G31" s="431" t="str">
        <f>IFERROR(INDEX(TableCtrlDropdownMapping[Control Type],MATCH($C31,TableCtrlDropdownMapping[Measure Name],0)),"")</f>
        <v/>
      </c>
      <c r="H31" s="70"/>
      <c r="I31" s="69"/>
      <c r="J31" s="65" t="e">
        <f>VLOOKUP(I31,'Lighting Picklist'!A$2:B$63,2,FALSE)</f>
        <v>#N/A</v>
      </c>
      <c r="K31" s="69"/>
      <c r="L31" s="70"/>
      <c r="N31" s="70"/>
      <c r="O31" s="70"/>
      <c r="P31" s="73"/>
      <c r="Q31" s="69"/>
      <c r="R31" s="69"/>
      <c r="S31" s="71"/>
      <c r="T31" s="71"/>
      <c r="U31" s="72" t="str">
        <f t="shared" si="1"/>
        <v/>
      </c>
      <c r="V31" s="113" t="str">
        <f>IFERROR(MIN(VLOOKUP($C31,'Measure&amp;Incentive Picklist'!$E:$J,5,FALSE)*F31,U31),"")</f>
        <v/>
      </c>
      <c r="W31" s="127"/>
      <c r="X31" s="65">
        <f t="shared" si="2"/>
        <v>0</v>
      </c>
      <c r="Y31" s="65">
        <f t="shared" si="0"/>
        <v>0</v>
      </c>
      <c r="Z31" s="65">
        <f t="shared" si="3"/>
        <v>0</v>
      </c>
      <c r="AA31" s="65">
        <f t="shared" si="4"/>
        <v>0</v>
      </c>
      <c r="AB31" s="188" t="str">
        <f t="shared" si="5"/>
        <v/>
      </c>
      <c r="AC31" s="188"/>
      <c r="AD31" s="12" t="s">
        <v>207</v>
      </c>
    </row>
    <row r="32" spans="1:31" x14ac:dyDescent="0.25">
      <c r="A32" s="66">
        <f t="shared" si="6"/>
        <v>25</v>
      </c>
      <c r="B32" s="69"/>
      <c r="C32" s="69"/>
      <c r="D32" s="88" t="e">
        <f>VLOOKUP(C32,'Measure&amp;Incentive Picklist'!E:J,2,FALSE)</f>
        <v>#N/A</v>
      </c>
      <c r="E32" s="73"/>
      <c r="F32" s="70"/>
      <c r="G32" s="431" t="str">
        <f>IFERROR(INDEX(TableCtrlDropdownMapping[Control Type],MATCH($C32,TableCtrlDropdownMapping[Measure Name],0)),"")</f>
        <v/>
      </c>
      <c r="H32" s="70"/>
      <c r="I32" s="69"/>
      <c r="J32" s="65" t="e">
        <f>VLOOKUP(I32,'Lighting Picklist'!A$2:B$63,2,FALSE)</f>
        <v>#N/A</v>
      </c>
      <c r="K32" s="69"/>
      <c r="L32" s="70"/>
      <c r="N32" s="70"/>
      <c r="O32" s="70"/>
      <c r="P32" s="73"/>
      <c r="Q32" s="69"/>
      <c r="R32" s="69"/>
      <c r="S32" s="71"/>
      <c r="T32" s="71"/>
      <c r="U32" s="72" t="str">
        <f t="shared" si="1"/>
        <v/>
      </c>
      <c r="V32" s="113" t="str">
        <f>IFERROR(MIN(VLOOKUP($C32,'Measure&amp;Incentive Picklist'!$E:$J,5,FALSE)*F32,U32),"")</f>
        <v/>
      </c>
      <c r="W32" s="127"/>
      <c r="X32" s="65">
        <f t="shared" si="2"/>
        <v>0</v>
      </c>
      <c r="Y32" s="65">
        <f t="shared" si="0"/>
        <v>0</v>
      </c>
      <c r="Z32" s="65">
        <f t="shared" si="3"/>
        <v>0</v>
      </c>
      <c r="AA32" s="65">
        <f t="shared" si="4"/>
        <v>0</v>
      </c>
      <c r="AB32" s="188" t="str">
        <f t="shared" si="5"/>
        <v/>
      </c>
      <c r="AC32" s="188"/>
      <c r="AD32" s="12" t="s">
        <v>208</v>
      </c>
    </row>
    <row r="33" spans="1:30" x14ac:dyDescent="0.25">
      <c r="A33" s="66">
        <f t="shared" si="6"/>
        <v>26</v>
      </c>
      <c r="B33" s="69"/>
      <c r="C33" s="69"/>
      <c r="D33" s="88" t="e">
        <f>VLOOKUP(C33,'Measure&amp;Incentive Picklist'!E:J,2,FALSE)</f>
        <v>#N/A</v>
      </c>
      <c r="E33" s="73"/>
      <c r="F33" s="70"/>
      <c r="G33" s="431" t="str">
        <f>IFERROR(INDEX(TableCtrlDropdownMapping[Control Type],MATCH($C33,TableCtrlDropdownMapping[Measure Name],0)),"")</f>
        <v/>
      </c>
      <c r="H33" s="70"/>
      <c r="I33" s="69"/>
      <c r="J33" s="65" t="e">
        <f>VLOOKUP(I33,'Lighting Picklist'!A$2:B$63,2,FALSE)</f>
        <v>#N/A</v>
      </c>
      <c r="K33" s="69"/>
      <c r="L33" s="70"/>
      <c r="N33" s="70"/>
      <c r="O33" s="70"/>
      <c r="P33" s="73"/>
      <c r="Q33" s="69"/>
      <c r="R33" s="69"/>
      <c r="S33" s="71"/>
      <c r="T33" s="71"/>
      <c r="U33" s="72" t="str">
        <f t="shared" si="1"/>
        <v/>
      </c>
      <c r="V33" s="113" t="str">
        <f>IFERROR(MIN(VLOOKUP($C33,'Measure&amp;Incentive Picklist'!$E:$J,5,FALSE)*F33,U33),"")</f>
        <v/>
      </c>
      <c r="W33" s="69"/>
      <c r="X33" s="65">
        <f t="shared" si="2"/>
        <v>0</v>
      </c>
      <c r="Y33" s="65">
        <f t="shared" si="0"/>
        <v>0</v>
      </c>
      <c r="Z33" s="65">
        <f t="shared" si="3"/>
        <v>0</v>
      </c>
      <c r="AA33" s="65">
        <f t="shared" si="4"/>
        <v>0</v>
      </c>
      <c r="AB33" s="188" t="str">
        <f t="shared" si="5"/>
        <v/>
      </c>
      <c r="AC33" s="188"/>
      <c r="AD33" s="12" t="s">
        <v>209</v>
      </c>
    </row>
    <row r="34" spans="1:30" x14ac:dyDescent="0.25">
      <c r="A34" s="66">
        <f t="shared" si="6"/>
        <v>27</v>
      </c>
      <c r="B34" s="69"/>
      <c r="C34" s="69"/>
      <c r="D34" s="88" t="e">
        <f>VLOOKUP(C34,'Measure&amp;Incentive Picklist'!E:J,2,FALSE)</f>
        <v>#N/A</v>
      </c>
      <c r="E34" s="73"/>
      <c r="F34" s="70"/>
      <c r="G34" s="431" t="str">
        <f>IFERROR(INDEX(TableCtrlDropdownMapping[Control Type],MATCH($C34,TableCtrlDropdownMapping[Measure Name],0)),"")</f>
        <v/>
      </c>
      <c r="H34" s="70"/>
      <c r="I34" s="69"/>
      <c r="J34" s="65" t="e">
        <f>VLOOKUP(I34,'Lighting Picklist'!A$2:B$63,2,FALSE)</f>
        <v>#N/A</v>
      </c>
      <c r="K34" s="69"/>
      <c r="L34" s="70"/>
      <c r="N34" s="70"/>
      <c r="O34" s="70"/>
      <c r="P34" s="73"/>
      <c r="Q34" s="69"/>
      <c r="R34" s="69"/>
      <c r="S34" s="71"/>
      <c r="T34" s="71"/>
      <c r="U34" s="72" t="str">
        <f t="shared" si="1"/>
        <v/>
      </c>
      <c r="V34" s="113" t="str">
        <f>IFERROR(MIN(VLOOKUP($C34,'Measure&amp;Incentive Picklist'!$E:$J,5,FALSE)*F34,U34),"")</f>
        <v/>
      </c>
      <c r="W34" s="69"/>
      <c r="X34" s="65">
        <f t="shared" ref="X34:X97" si="7">IF(OR(B34&gt;"",C34&gt;"",E34&gt;0,F34&gt;0,H34&gt;0,I34&gt;"",K34&gt;"",N34&gt;"",O34&gt;0,P34&gt;"",Q34&gt;0,R34&gt;0,S34&gt;0,T34&gt;0,W34&gt;0),1,0)</f>
        <v>0</v>
      </c>
      <c r="Y34" s="65">
        <f t="shared" ref="Y34:Y97" si="8">IF(AND(C34&gt;0,ISERROR(X34)),1,0)</f>
        <v>0</v>
      </c>
      <c r="Z34" s="65">
        <f t="shared" si="3"/>
        <v>0</v>
      </c>
      <c r="AA34" s="65">
        <f t="shared" si="4"/>
        <v>0</v>
      </c>
      <c r="AB34" s="188" t="str">
        <f t="shared" si="5"/>
        <v/>
      </c>
      <c r="AC34" s="188"/>
      <c r="AD34" s="12" t="s">
        <v>210</v>
      </c>
    </row>
    <row r="35" spans="1:30" x14ac:dyDescent="0.25">
      <c r="A35" s="66">
        <f t="shared" si="6"/>
        <v>28</v>
      </c>
      <c r="B35" s="69"/>
      <c r="C35" s="69"/>
      <c r="D35" s="88" t="e">
        <f>VLOOKUP(C35,'Measure&amp;Incentive Picklist'!E:J,2,FALSE)</f>
        <v>#N/A</v>
      </c>
      <c r="E35" s="73"/>
      <c r="F35" s="70"/>
      <c r="G35" s="431" t="str">
        <f>IFERROR(INDEX(TableCtrlDropdownMapping[Control Type],MATCH($C35,TableCtrlDropdownMapping[Measure Name],0)),"")</f>
        <v/>
      </c>
      <c r="H35" s="70"/>
      <c r="I35" s="69"/>
      <c r="J35" s="65" t="e">
        <f>VLOOKUP(I35,'Lighting Picklist'!A$2:B$63,2,FALSE)</f>
        <v>#N/A</v>
      </c>
      <c r="K35" s="69"/>
      <c r="L35" s="70"/>
      <c r="N35" s="70"/>
      <c r="O35" s="70"/>
      <c r="P35" s="73"/>
      <c r="Q35" s="69"/>
      <c r="R35" s="69"/>
      <c r="S35" s="71"/>
      <c r="T35" s="71"/>
      <c r="U35" s="72" t="str">
        <f t="shared" si="1"/>
        <v/>
      </c>
      <c r="V35" s="113" t="str">
        <f>IFERROR(MIN(VLOOKUP($C35,'Measure&amp;Incentive Picklist'!$E:$J,5,FALSE)*F35,U35),"")</f>
        <v/>
      </c>
      <c r="W35" s="69"/>
      <c r="X35" s="65">
        <f t="shared" si="7"/>
        <v>0</v>
      </c>
      <c r="Y35" s="65">
        <f t="shared" si="8"/>
        <v>0</v>
      </c>
      <c r="Z35" s="65">
        <f t="shared" si="3"/>
        <v>0</v>
      </c>
      <c r="AA35" s="65">
        <f t="shared" si="4"/>
        <v>0</v>
      </c>
      <c r="AB35" s="188" t="str">
        <f t="shared" si="5"/>
        <v/>
      </c>
      <c r="AC35" s="188"/>
      <c r="AD35" s="12" t="s">
        <v>211</v>
      </c>
    </row>
    <row r="36" spans="1:30" x14ac:dyDescent="0.25">
      <c r="A36" s="66">
        <f t="shared" si="6"/>
        <v>29</v>
      </c>
      <c r="B36" s="69"/>
      <c r="C36" s="69"/>
      <c r="D36" s="88" t="e">
        <f>VLOOKUP(C36,'Measure&amp;Incentive Picklist'!E:J,2,FALSE)</f>
        <v>#N/A</v>
      </c>
      <c r="E36" s="73"/>
      <c r="F36" s="70"/>
      <c r="G36" s="431" t="str">
        <f>IFERROR(INDEX(TableCtrlDropdownMapping[Control Type],MATCH($C36,TableCtrlDropdownMapping[Measure Name],0)),"")</f>
        <v/>
      </c>
      <c r="H36" s="70"/>
      <c r="I36" s="69"/>
      <c r="J36" s="65" t="e">
        <f>VLOOKUP(I36,'Lighting Picklist'!A$2:B$63,2,FALSE)</f>
        <v>#N/A</v>
      </c>
      <c r="K36" s="69"/>
      <c r="L36" s="70"/>
      <c r="N36" s="70"/>
      <c r="O36" s="70"/>
      <c r="P36" s="73"/>
      <c r="Q36" s="69"/>
      <c r="R36" s="69"/>
      <c r="S36" s="71"/>
      <c r="T36" s="71"/>
      <c r="U36" s="72" t="str">
        <f t="shared" si="1"/>
        <v/>
      </c>
      <c r="V36" s="113" t="str">
        <f>IFERROR(MIN(VLOOKUP($C36,'Measure&amp;Incentive Picklist'!$E:$J,5,FALSE)*F36,U36),"")</f>
        <v/>
      </c>
      <c r="W36" s="69"/>
      <c r="X36" s="65">
        <f t="shared" si="7"/>
        <v>0</v>
      </c>
      <c r="Y36" s="65">
        <f t="shared" si="8"/>
        <v>0</v>
      </c>
      <c r="Z36" s="65">
        <f t="shared" si="3"/>
        <v>0</v>
      </c>
      <c r="AA36" s="65">
        <f t="shared" si="4"/>
        <v>0</v>
      </c>
      <c r="AB36" s="188" t="str">
        <f t="shared" si="5"/>
        <v/>
      </c>
      <c r="AC36" s="188"/>
      <c r="AD36" s="12" t="s">
        <v>212</v>
      </c>
    </row>
    <row r="37" spans="1:30" x14ac:dyDescent="0.25">
      <c r="A37" s="66">
        <f t="shared" si="6"/>
        <v>30</v>
      </c>
      <c r="B37" s="69"/>
      <c r="C37" s="69"/>
      <c r="D37" s="88" t="e">
        <f>VLOOKUP(C37,'Measure&amp;Incentive Picklist'!E:J,2,FALSE)</f>
        <v>#N/A</v>
      </c>
      <c r="E37" s="73"/>
      <c r="F37" s="70"/>
      <c r="G37" s="431" t="str">
        <f>IFERROR(INDEX(TableCtrlDropdownMapping[Control Type],MATCH($C37,TableCtrlDropdownMapping[Measure Name],0)),"")</f>
        <v/>
      </c>
      <c r="H37" s="70"/>
      <c r="I37" s="69"/>
      <c r="J37" s="65" t="e">
        <f>VLOOKUP(I37,'Lighting Picklist'!A$2:B$63,2,FALSE)</f>
        <v>#N/A</v>
      </c>
      <c r="K37" s="69"/>
      <c r="L37" s="70"/>
      <c r="N37" s="70"/>
      <c r="O37" s="70"/>
      <c r="P37" s="73"/>
      <c r="Q37" s="69"/>
      <c r="R37" s="69"/>
      <c r="S37" s="71"/>
      <c r="T37" s="71"/>
      <c r="U37" s="72" t="str">
        <f t="shared" si="1"/>
        <v/>
      </c>
      <c r="V37" s="113" t="str">
        <f>IFERROR(MIN(VLOOKUP($C37,'Measure&amp;Incentive Picklist'!$E:$J,5,FALSE)*F37,U37),"")</f>
        <v/>
      </c>
      <c r="W37" s="69"/>
      <c r="X37" s="65">
        <f t="shared" si="7"/>
        <v>0</v>
      </c>
      <c r="Y37" s="65">
        <f t="shared" si="8"/>
        <v>0</v>
      </c>
      <c r="Z37" s="65">
        <f t="shared" si="3"/>
        <v>0</v>
      </c>
      <c r="AA37" s="65">
        <f t="shared" si="4"/>
        <v>0</v>
      </c>
      <c r="AB37" s="188" t="str">
        <f t="shared" si="5"/>
        <v/>
      </c>
      <c r="AC37" s="188"/>
      <c r="AD37" s="12" t="s">
        <v>213</v>
      </c>
    </row>
    <row r="38" spans="1:30" x14ac:dyDescent="0.25">
      <c r="A38" s="66">
        <f t="shared" si="6"/>
        <v>31</v>
      </c>
      <c r="B38" s="69"/>
      <c r="C38" s="69"/>
      <c r="D38" s="88" t="e">
        <f>VLOOKUP(C38,'Measure&amp;Incentive Picklist'!E:J,2,FALSE)</f>
        <v>#N/A</v>
      </c>
      <c r="E38" s="73"/>
      <c r="F38" s="70"/>
      <c r="G38" s="431" t="str">
        <f>IFERROR(INDEX(TableCtrlDropdownMapping[Control Type],MATCH($C38,TableCtrlDropdownMapping[Measure Name],0)),"")</f>
        <v/>
      </c>
      <c r="H38" s="70"/>
      <c r="I38" s="69"/>
      <c r="J38" s="65" t="e">
        <f>VLOOKUP(I38,'Lighting Picklist'!A$2:B$63,2,FALSE)</f>
        <v>#N/A</v>
      </c>
      <c r="K38" s="69"/>
      <c r="L38" s="70"/>
      <c r="N38" s="70"/>
      <c r="O38" s="70"/>
      <c r="P38" s="73"/>
      <c r="Q38" s="69"/>
      <c r="R38" s="69"/>
      <c r="S38" s="71"/>
      <c r="T38" s="71"/>
      <c r="U38" s="72" t="str">
        <f t="shared" si="1"/>
        <v/>
      </c>
      <c r="V38" s="113" t="str">
        <f>IFERROR(MIN(VLOOKUP($C38,'Measure&amp;Incentive Picklist'!$E:$J,5,FALSE)*F38,U38),"")</f>
        <v/>
      </c>
      <c r="W38" s="69"/>
      <c r="X38" s="65">
        <f t="shared" si="7"/>
        <v>0</v>
      </c>
      <c r="Y38" s="65">
        <f t="shared" si="8"/>
        <v>0</v>
      </c>
      <c r="Z38" s="65">
        <f t="shared" si="3"/>
        <v>0</v>
      </c>
      <c r="AA38" s="65">
        <f t="shared" si="4"/>
        <v>0</v>
      </c>
      <c r="AB38" s="188" t="str">
        <f t="shared" si="5"/>
        <v/>
      </c>
      <c r="AC38" s="188"/>
      <c r="AD38" s="12" t="s">
        <v>214</v>
      </c>
    </row>
    <row r="39" spans="1:30" x14ac:dyDescent="0.25">
      <c r="A39" s="66">
        <f t="shared" si="6"/>
        <v>32</v>
      </c>
      <c r="B39" s="69"/>
      <c r="C39" s="69"/>
      <c r="D39" s="88" t="e">
        <f>VLOOKUP(C39,'Measure&amp;Incentive Picklist'!E:J,2,FALSE)</f>
        <v>#N/A</v>
      </c>
      <c r="E39" s="73"/>
      <c r="F39" s="70"/>
      <c r="G39" s="431" t="str">
        <f>IFERROR(INDEX(TableCtrlDropdownMapping[Control Type],MATCH($C39,TableCtrlDropdownMapping[Measure Name],0)),"")</f>
        <v/>
      </c>
      <c r="H39" s="70"/>
      <c r="I39" s="69"/>
      <c r="J39" s="65" t="e">
        <f>VLOOKUP(I39,'Lighting Picklist'!A$2:B$63,2,FALSE)</f>
        <v>#N/A</v>
      </c>
      <c r="K39" s="69"/>
      <c r="L39" s="70"/>
      <c r="N39" s="70"/>
      <c r="O39" s="70"/>
      <c r="P39" s="73"/>
      <c r="Q39" s="69"/>
      <c r="R39" s="69"/>
      <c r="S39" s="71"/>
      <c r="T39" s="71"/>
      <c r="U39" s="72" t="str">
        <f t="shared" si="1"/>
        <v/>
      </c>
      <c r="V39" s="113" t="str">
        <f>IFERROR(MIN(VLOOKUP($C39,'Measure&amp;Incentive Picklist'!$E:$J,5,FALSE)*F39,U39),"")</f>
        <v/>
      </c>
      <c r="W39" s="69"/>
      <c r="X39" s="65">
        <f t="shared" si="7"/>
        <v>0</v>
      </c>
      <c r="Y39" s="65">
        <f t="shared" si="8"/>
        <v>0</v>
      </c>
      <c r="Z39" s="65">
        <f t="shared" si="3"/>
        <v>0</v>
      </c>
      <c r="AA39" s="65">
        <f t="shared" si="4"/>
        <v>0</v>
      </c>
      <c r="AB39" s="188" t="str">
        <f t="shared" si="5"/>
        <v/>
      </c>
      <c r="AC39" s="188"/>
      <c r="AD39" s="12" t="s">
        <v>215</v>
      </c>
    </row>
    <row r="40" spans="1:30" x14ac:dyDescent="0.25">
      <c r="A40" s="66">
        <f t="shared" si="6"/>
        <v>33</v>
      </c>
      <c r="B40" s="69"/>
      <c r="C40" s="69"/>
      <c r="D40" s="88" t="e">
        <f>VLOOKUP(C40,'Measure&amp;Incentive Picklist'!E:J,2,FALSE)</f>
        <v>#N/A</v>
      </c>
      <c r="E40" s="73"/>
      <c r="F40" s="70"/>
      <c r="G40" s="431" t="str">
        <f>IFERROR(INDEX(TableCtrlDropdownMapping[Control Type],MATCH($C40,TableCtrlDropdownMapping[Measure Name],0)),"")</f>
        <v/>
      </c>
      <c r="H40" s="70"/>
      <c r="I40" s="69"/>
      <c r="J40" s="65" t="e">
        <f>VLOOKUP(I40,'Lighting Picklist'!A$2:B$63,2,FALSE)</f>
        <v>#N/A</v>
      </c>
      <c r="K40" s="69"/>
      <c r="L40" s="70"/>
      <c r="N40" s="70"/>
      <c r="O40" s="70"/>
      <c r="P40" s="73"/>
      <c r="Q40" s="69"/>
      <c r="R40" s="69"/>
      <c r="S40" s="71"/>
      <c r="T40" s="71"/>
      <c r="U40" s="72" t="str">
        <f t="shared" si="1"/>
        <v/>
      </c>
      <c r="V40" s="113" t="str">
        <f>IFERROR(MIN(VLOOKUP($C40,'Measure&amp;Incentive Picklist'!$E:$J,5,FALSE)*F40,U40),"")</f>
        <v/>
      </c>
      <c r="W40" s="69"/>
      <c r="X40" s="65">
        <f t="shared" si="7"/>
        <v>0</v>
      </c>
      <c r="Y40" s="65">
        <f t="shared" si="8"/>
        <v>0</v>
      </c>
      <c r="Z40" s="65">
        <f t="shared" si="3"/>
        <v>0</v>
      </c>
      <c r="AA40" s="65">
        <f t="shared" si="4"/>
        <v>0</v>
      </c>
      <c r="AB40" s="188" t="str">
        <f t="shared" si="5"/>
        <v/>
      </c>
      <c r="AC40" s="188"/>
      <c r="AD40" s="12" t="s">
        <v>216</v>
      </c>
    </row>
    <row r="41" spans="1:30" x14ac:dyDescent="0.25">
      <c r="A41" s="66">
        <f t="shared" si="6"/>
        <v>34</v>
      </c>
      <c r="B41" s="69"/>
      <c r="C41" s="69"/>
      <c r="D41" s="88" t="e">
        <f>VLOOKUP(C41,'Measure&amp;Incentive Picklist'!E:J,2,FALSE)</f>
        <v>#N/A</v>
      </c>
      <c r="E41" s="73"/>
      <c r="F41" s="70"/>
      <c r="G41" s="431" t="str">
        <f>IFERROR(INDEX(TableCtrlDropdownMapping[Control Type],MATCH($C41,TableCtrlDropdownMapping[Measure Name],0)),"")</f>
        <v/>
      </c>
      <c r="H41" s="70"/>
      <c r="I41" s="69"/>
      <c r="J41" s="65" t="e">
        <f>VLOOKUP(I41,'Lighting Picklist'!A$2:B$63,2,FALSE)</f>
        <v>#N/A</v>
      </c>
      <c r="K41" s="69"/>
      <c r="L41" s="70"/>
      <c r="N41" s="70"/>
      <c r="O41" s="70"/>
      <c r="P41" s="73"/>
      <c r="Q41" s="69"/>
      <c r="R41" s="69"/>
      <c r="S41" s="71"/>
      <c r="T41" s="71"/>
      <c r="U41" s="72" t="str">
        <f t="shared" si="1"/>
        <v/>
      </c>
      <c r="V41" s="113" t="str">
        <f>IFERROR(MIN(VLOOKUP($C41,'Measure&amp;Incentive Picklist'!$E:$J,5,FALSE)*F41,U41),"")</f>
        <v/>
      </c>
      <c r="W41" s="69"/>
      <c r="X41" s="65">
        <f t="shared" si="7"/>
        <v>0</v>
      </c>
      <c r="Y41" s="65">
        <f t="shared" si="8"/>
        <v>0</v>
      </c>
      <c r="Z41" s="65">
        <f t="shared" si="3"/>
        <v>0</v>
      </c>
      <c r="AA41" s="65">
        <f t="shared" si="4"/>
        <v>0</v>
      </c>
      <c r="AB41" s="188" t="str">
        <f t="shared" si="5"/>
        <v/>
      </c>
      <c r="AC41" s="188"/>
      <c r="AD41" s="12" t="s">
        <v>217</v>
      </c>
    </row>
    <row r="42" spans="1:30" x14ac:dyDescent="0.25">
      <c r="A42" s="66">
        <f t="shared" si="6"/>
        <v>35</v>
      </c>
      <c r="B42" s="69"/>
      <c r="C42" s="69"/>
      <c r="D42" s="88" t="e">
        <f>VLOOKUP(C42,'Measure&amp;Incentive Picklist'!E:J,2,FALSE)</f>
        <v>#N/A</v>
      </c>
      <c r="E42" s="73"/>
      <c r="F42" s="70"/>
      <c r="G42" s="431" t="str">
        <f>IFERROR(INDEX(TableCtrlDropdownMapping[Control Type],MATCH($C42,TableCtrlDropdownMapping[Measure Name],0)),"")</f>
        <v/>
      </c>
      <c r="H42" s="70"/>
      <c r="I42" s="69"/>
      <c r="J42" s="65" t="e">
        <f>VLOOKUP(I42,'Lighting Picklist'!A$2:B$63,2,FALSE)</f>
        <v>#N/A</v>
      </c>
      <c r="K42" s="69"/>
      <c r="L42" s="70"/>
      <c r="N42" s="70"/>
      <c r="O42" s="70"/>
      <c r="P42" s="73"/>
      <c r="Q42" s="69"/>
      <c r="R42" s="69"/>
      <c r="S42" s="71"/>
      <c r="T42" s="71"/>
      <c r="U42" s="72" t="str">
        <f t="shared" si="1"/>
        <v/>
      </c>
      <c r="V42" s="113" t="str">
        <f>IFERROR(MIN(VLOOKUP($C42,'Measure&amp;Incentive Picklist'!$E:$J,5,FALSE)*F42,U42),"")</f>
        <v/>
      </c>
      <c r="W42" s="69"/>
      <c r="X42" s="65">
        <f t="shared" si="7"/>
        <v>0</v>
      </c>
      <c r="Y42" s="65">
        <f t="shared" si="8"/>
        <v>0</v>
      </c>
      <c r="Z42" s="65">
        <f t="shared" si="3"/>
        <v>0</v>
      </c>
      <c r="AA42" s="65">
        <f t="shared" si="4"/>
        <v>0</v>
      </c>
      <c r="AB42" s="188" t="str">
        <f t="shared" si="5"/>
        <v/>
      </c>
      <c r="AC42" s="188"/>
      <c r="AD42" s="12" t="s">
        <v>218</v>
      </c>
    </row>
    <row r="43" spans="1:30" x14ac:dyDescent="0.25">
      <c r="A43" s="66">
        <f t="shared" si="6"/>
        <v>36</v>
      </c>
      <c r="B43" s="69"/>
      <c r="C43" s="69"/>
      <c r="D43" s="88" t="e">
        <f>VLOOKUP(C43,'Measure&amp;Incentive Picklist'!E:J,2,FALSE)</f>
        <v>#N/A</v>
      </c>
      <c r="E43" s="73"/>
      <c r="F43" s="70"/>
      <c r="G43" s="431" t="str">
        <f>IFERROR(INDEX(TableCtrlDropdownMapping[Control Type],MATCH($C43,TableCtrlDropdownMapping[Measure Name],0)),"")</f>
        <v/>
      </c>
      <c r="H43" s="70"/>
      <c r="I43" s="69"/>
      <c r="J43" s="65" t="e">
        <f>VLOOKUP(I43,'Lighting Picklist'!A$2:B$63,2,FALSE)</f>
        <v>#N/A</v>
      </c>
      <c r="K43" s="69"/>
      <c r="L43" s="70"/>
      <c r="N43" s="70"/>
      <c r="O43" s="70"/>
      <c r="P43" s="73"/>
      <c r="Q43" s="69"/>
      <c r="R43" s="69"/>
      <c r="S43" s="71"/>
      <c r="T43" s="71"/>
      <c r="U43" s="72" t="str">
        <f t="shared" si="1"/>
        <v/>
      </c>
      <c r="V43" s="113" t="str">
        <f>IFERROR(MIN(VLOOKUP($C43,'Measure&amp;Incentive Picklist'!$E:$J,5,FALSE)*F43,U43),"")</f>
        <v/>
      </c>
      <c r="W43" s="69"/>
      <c r="X43" s="65">
        <f t="shared" si="7"/>
        <v>0</v>
      </c>
      <c r="Y43" s="65">
        <f t="shared" si="8"/>
        <v>0</v>
      </c>
      <c r="Z43" s="65">
        <f t="shared" si="3"/>
        <v>0</v>
      </c>
      <c r="AA43" s="65">
        <f t="shared" si="4"/>
        <v>0</v>
      </c>
      <c r="AB43" s="188" t="str">
        <f t="shared" si="5"/>
        <v/>
      </c>
      <c r="AC43" s="188"/>
      <c r="AD43" s="12" t="s">
        <v>219</v>
      </c>
    </row>
    <row r="44" spans="1:30" x14ac:dyDescent="0.25">
      <c r="A44" s="66">
        <f t="shared" si="6"/>
        <v>37</v>
      </c>
      <c r="B44" s="69"/>
      <c r="C44" s="69"/>
      <c r="D44" s="88" t="e">
        <f>VLOOKUP(C44,'Measure&amp;Incentive Picklist'!E:J,2,FALSE)</f>
        <v>#N/A</v>
      </c>
      <c r="E44" s="73"/>
      <c r="F44" s="70"/>
      <c r="G44" s="431" t="str">
        <f>IFERROR(INDEX(TableCtrlDropdownMapping[Control Type],MATCH($C44,TableCtrlDropdownMapping[Measure Name],0)),"")</f>
        <v/>
      </c>
      <c r="H44" s="70"/>
      <c r="I44" s="69"/>
      <c r="J44" s="65" t="e">
        <f>VLOOKUP(I44,'Lighting Picklist'!A$2:B$63,2,FALSE)</f>
        <v>#N/A</v>
      </c>
      <c r="K44" s="69"/>
      <c r="L44" s="70"/>
      <c r="N44" s="70"/>
      <c r="O44" s="70"/>
      <c r="P44" s="73"/>
      <c r="Q44" s="69"/>
      <c r="R44" s="69"/>
      <c r="S44" s="71"/>
      <c r="T44" s="71"/>
      <c r="U44" s="72" t="str">
        <f t="shared" si="1"/>
        <v/>
      </c>
      <c r="V44" s="113" t="str">
        <f>IFERROR(MIN(VLOOKUP($C44,'Measure&amp;Incentive Picklist'!$E:$J,5,FALSE)*F44,U44),"")</f>
        <v/>
      </c>
      <c r="W44" s="69"/>
      <c r="X44" s="65">
        <f t="shared" si="7"/>
        <v>0</v>
      </c>
      <c r="Y44" s="65">
        <f t="shared" si="8"/>
        <v>0</v>
      </c>
      <c r="Z44" s="65">
        <f t="shared" si="3"/>
        <v>0</v>
      </c>
      <c r="AA44" s="65">
        <f t="shared" si="4"/>
        <v>0</v>
      </c>
      <c r="AB44" s="188" t="str">
        <f t="shared" si="5"/>
        <v/>
      </c>
      <c r="AC44" s="188"/>
      <c r="AD44" s="12" t="s">
        <v>220</v>
      </c>
    </row>
    <row r="45" spans="1:30" x14ac:dyDescent="0.25">
      <c r="A45" s="66">
        <f t="shared" si="6"/>
        <v>38</v>
      </c>
      <c r="B45" s="69"/>
      <c r="C45" s="69"/>
      <c r="D45" s="88" t="e">
        <f>VLOOKUP(C45,'Measure&amp;Incentive Picklist'!E:J,2,FALSE)</f>
        <v>#N/A</v>
      </c>
      <c r="E45" s="73"/>
      <c r="F45" s="70"/>
      <c r="G45" s="431" t="str">
        <f>IFERROR(INDEX(TableCtrlDropdownMapping[Control Type],MATCH($C45,TableCtrlDropdownMapping[Measure Name],0)),"")</f>
        <v/>
      </c>
      <c r="H45" s="70"/>
      <c r="I45" s="69"/>
      <c r="J45" s="65" t="e">
        <f>VLOOKUP(I45,'Lighting Picklist'!A$2:B$63,2,FALSE)</f>
        <v>#N/A</v>
      </c>
      <c r="K45" s="69"/>
      <c r="L45" s="70"/>
      <c r="N45" s="70"/>
      <c r="O45" s="70"/>
      <c r="P45" s="73"/>
      <c r="Q45" s="69"/>
      <c r="R45" s="69"/>
      <c r="S45" s="71"/>
      <c r="T45" s="71"/>
      <c r="U45" s="72" t="str">
        <f t="shared" si="1"/>
        <v/>
      </c>
      <c r="V45" s="113" t="str">
        <f>IFERROR(MIN(VLOOKUP($C45,'Measure&amp;Incentive Picklist'!$E:$J,5,FALSE)*F45,U45),"")</f>
        <v/>
      </c>
      <c r="W45" s="69"/>
      <c r="X45" s="65">
        <f t="shared" si="7"/>
        <v>0</v>
      </c>
      <c r="Y45" s="65">
        <f t="shared" si="8"/>
        <v>0</v>
      </c>
      <c r="Z45" s="65">
        <f t="shared" si="3"/>
        <v>0</v>
      </c>
      <c r="AA45" s="65">
        <f t="shared" si="4"/>
        <v>0</v>
      </c>
      <c r="AB45" s="188" t="str">
        <f t="shared" si="5"/>
        <v/>
      </c>
      <c r="AC45" s="188"/>
      <c r="AD45" s="12" t="s">
        <v>221</v>
      </c>
    </row>
    <row r="46" spans="1:30" x14ac:dyDescent="0.25">
      <c r="A46" s="66">
        <f t="shared" si="6"/>
        <v>39</v>
      </c>
      <c r="B46" s="69"/>
      <c r="C46" s="69"/>
      <c r="D46" s="88" t="e">
        <f>VLOOKUP(C46,'Measure&amp;Incentive Picklist'!E:J,2,FALSE)</f>
        <v>#N/A</v>
      </c>
      <c r="E46" s="73"/>
      <c r="F46" s="70"/>
      <c r="G46" s="431" t="str">
        <f>IFERROR(INDEX(TableCtrlDropdownMapping[Control Type],MATCH($C46,TableCtrlDropdownMapping[Measure Name],0)),"")</f>
        <v/>
      </c>
      <c r="H46" s="70"/>
      <c r="I46" s="69"/>
      <c r="J46" s="65" t="e">
        <f>VLOOKUP(I46,'Lighting Picklist'!A$2:B$63,2,FALSE)</f>
        <v>#N/A</v>
      </c>
      <c r="K46" s="69"/>
      <c r="L46" s="70"/>
      <c r="N46" s="70"/>
      <c r="O46" s="70"/>
      <c r="P46" s="73"/>
      <c r="Q46" s="69"/>
      <c r="R46" s="69"/>
      <c r="S46" s="71"/>
      <c r="T46" s="71"/>
      <c r="U46" s="72" t="str">
        <f t="shared" si="1"/>
        <v/>
      </c>
      <c r="V46" s="113" t="str">
        <f>IFERROR(MIN(VLOOKUP($C46,'Measure&amp;Incentive Picklist'!$E:$J,5,FALSE)*F46,U46),"")</f>
        <v/>
      </c>
      <c r="W46" s="69"/>
      <c r="X46" s="65">
        <f t="shared" si="7"/>
        <v>0</v>
      </c>
      <c r="Y46" s="65">
        <f t="shared" si="8"/>
        <v>0</v>
      </c>
      <c r="Z46" s="65">
        <f t="shared" si="3"/>
        <v>0</v>
      </c>
      <c r="AA46" s="65">
        <f t="shared" si="4"/>
        <v>0</v>
      </c>
      <c r="AB46" s="188" t="str">
        <f t="shared" si="5"/>
        <v/>
      </c>
      <c r="AC46" s="188"/>
      <c r="AD46" s="12" t="s">
        <v>222</v>
      </c>
    </row>
    <row r="47" spans="1:30" x14ac:dyDescent="0.25">
      <c r="A47" s="66">
        <f t="shared" si="6"/>
        <v>40</v>
      </c>
      <c r="B47" s="69"/>
      <c r="C47" s="69"/>
      <c r="D47" s="88" t="e">
        <f>VLOOKUP(C47,'Measure&amp;Incentive Picklist'!E:J,2,FALSE)</f>
        <v>#N/A</v>
      </c>
      <c r="E47" s="73"/>
      <c r="F47" s="70"/>
      <c r="G47" s="431" t="str">
        <f>IFERROR(INDEX(TableCtrlDropdownMapping[Control Type],MATCH($C47,TableCtrlDropdownMapping[Measure Name],0)),"")</f>
        <v/>
      </c>
      <c r="H47" s="70"/>
      <c r="I47" s="69"/>
      <c r="J47" s="65" t="e">
        <f>VLOOKUP(I47,'Lighting Picklist'!A$2:B$63,2,FALSE)</f>
        <v>#N/A</v>
      </c>
      <c r="K47" s="69"/>
      <c r="L47" s="70"/>
      <c r="N47" s="70"/>
      <c r="O47" s="70"/>
      <c r="P47" s="73"/>
      <c r="Q47" s="69"/>
      <c r="R47" s="69"/>
      <c r="S47" s="71"/>
      <c r="T47" s="71"/>
      <c r="U47" s="72" t="str">
        <f t="shared" si="1"/>
        <v/>
      </c>
      <c r="V47" s="113" t="str">
        <f>IFERROR(MIN(VLOOKUP($C47,'Measure&amp;Incentive Picklist'!$E:$J,5,FALSE)*F47,U47),"")</f>
        <v/>
      </c>
      <c r="W47" s="69"/>
      <c r="X47" s="65">
        <f t="shared" si="7"/>
        <v>0</v>
      </c>
      <c r="Y47" s="65">
        <f t="shared" si="8"/>
        <v>0</v>
      </c>
      <c r="Z47" s="65">
        <f t="shared" si="3"/>
        <v>0</v>
      </c>
      <c r="AA47" s="65">
        <f t="shared" si="4"/>
        <v>0</v>
      </c>
      <c r="AB47" s="188" t="str">
        <f t="shared" si="5"/>
        <v/>
      </c>
      <c r="AC47" s="188"/>
      <c r="AD47" s="12" t="s">
        <v>223</v>
      </c>
    </row>
    <row r="48" spans="1:30" x14ac:dyDescent="0.25">
      <c r="A48" s="66">
        <f t="shared" si="6"/>
        <v>41</v>
      </c>
      <c r="B48" s="69"/>
      <c r="C48" s="69"/>
      <c r="D48" s="88" t="e">
        <f>VLOOKUP(C48,'Measure&amp;Incentive Picklist'!E:J,2,FALSE)</f>
        <v>#N/A</v>
      </c>
      <c r="E48" s="73"/>
      <c r="F48" s="70"/>
      <c r="G48" s="431" t="str">
        <f>IFERROR(INDEX(TableCtrlDropdownMapping[Control Type],MATCH($C48,TableCtrlDropdownMapping[Measure Name],0)),"")</f>
        <v/>
      </c>
      <c r="H48" s="70"/>
      <c r="I48" s="69"/>
      <c r="J48" s="65" t="e">
        <f>VLOOKUP(I48,'Lighting Picklist'!A$2:B$63,2,FALSE)</f>
        <v>#N/A</v>
      </c>
      <c r="K48" s="69"/>
      <c r="L48" s="70"/>
      <c r="N48" s="70"/>
      <c r="O48" s="70"/>
      <c r="P48" s="73"/>
      <c r="Q48" s="69"/>
      <c r="R48" s="69"/>
      <c r="S48" s="71"/>
      <c r="T48" s="71"/>
      <c r="U48" s="72" t="str">
        <f t="shared" si="1"/>
        <v/>
      </c>
      <c r="V48" s="113" t="str">
        <f>IFERROR(MIN(VLOOKUP($C48,'Measure&amp;Incentive Picklist'!$E:$J,5,FALSE)*F48,U48),"")</f>
        <v/>
      </c>
      <c r="W48" s="69"/>
      <c r="X48" s="65">
        <f t="shared" si="7"/>
        <v>0</v>
      </c>
      <c r="Y48" s="65">
        <f t="shared" si="8"/>
        <v>0</v>
      </c>
      <c r="Z48" s="65">
        <f t="shared" si="3"/>
        <v>0</v>
      </c>
      <c r="AA48" s="65">
        <f t="shared" si="4"/>
        <v>0</v>
      </c>
      <c r="AB48" s="188" t="str">
        <f t="shared" si="5"/>
        <v/>
      </c>
      <c r="AC48" s="188"/>
      <c r="AD48" s="12" t="s">
        <v>224</v>
      </c>
    </row>
    <row r="49" spans="1:30" x14ac:dyDescent="0.25">
      <c r="A49" s="66">
        <f t="shared" si="6"/>
        <v>42</v>
      </c>
      <c r="B49" s="69"/>
      <c r="C49" s="69"/>
      <c r="D49" s="88" t="e">
        <f>VLOOKUP(C49,'Measure&amp;Incentive Picklist'!E:J,2,FALSE)</f>
        <v>#N/A</v>
      </c>
      <c r="E49" s="73"/>
      <c r="F49" s="70"/>
      <c r="G49" s="431" t="str">
        <f>IFERROR(INDEX(TableCtrlDropdownMapping[Control Type],MATCH($C49,TableCtrlDropdownMapping[Measure Name],0)),"")</f>
        <v/>
      </c>
      <c r="H49" s="70"/>
      <c r="I49" s="69"/>
      <c r="J49" s="65" t="e">
        <f>VLOOKUP(I49,'Lighting Picklist'!A$2:B$63,2,FALSE)</f>
        <v>#N/A</v>
      </c>
      <c r="K49" s="69"/>
      <c r="L49" s="70"/>
      <c r="N49" s="70"/>
      <c r="O49" s="70"/>
      <c r="P49" s="73"/>
      <c r="Q49" s="69"/>
      <c r="R49" s="69"/>
      <c r="S49" s="71"/>
      <c r="T49" s="71"/>
      <c r="U49" s="72" t="str">
        <f t="shared" si="1"/>
        <v/>
      </c>
      <c r="V49" s="113" t="str">
        <f>IFERROR(MIN(VLOOKUP($C49,'Measure&amp;Incentive Picklist'!$E:$J,5,FALSE)*F49,U49),"")</f>
        <v/>
      </c>
      <c r="W49" s="69"/>
      <c r="X49" s="65">
        <f t="shared" si="7"/>
        <v>0</v>
      </c>
      <c r="Y49" s="65">
        <f t="shared" si="8"/>
        <v>0</v>
      </c>
      <c r="Z49" s="65">
        <f t="shared" si="3"/>
        <v>0</v>
      </c>
      <c r="AA49" s="65">
        <f t="shared" si="4"/>
        <v>0</v>
      </c>
      <c r="AB49" s="188" t="str">
        <f t="shared" si="5"/>
        <v/>
      </c>
      <c r="AC49" s="188"/>
      <c r="AD49" s="187" t="s">
        <v>225</v>
      </c>
    </row>
    <row r="50" spans="1:30" x14ac:dyDescent="0.25">
      <c r="A50" s="66">
        <f t="shared" si="6"/>
        <v>43</v>
      </c>
      <c r="B50" s="69"/>
      <c r="C50" s="69"/>
      <c r="D50" s="88" t="e">
        <f>VLOOKUP(C50,'Measure&amp;Incentive Picklist'!E:J,2,FALSE)</f>
        <v>#N/A</v>
      </c>
      <c r="E50" s="73"/>
      <c r="F50" s="70"/>
      <c r="G50" s="431" t="str">
        <f>IFERROR(INDEX(TableCtrlDropdownMapping[Control Type],MATCH($C50,TableCtrlDropdownMapping[Measure Name],0)),"")</f>
        <v/>
      </c>
      <c r="H50" s="70"/>
      <c r="I50" s="69"/>
      <c r="J50" s="65" t="e">
        <f>VLOOKUP(I50,'Lighting Picklist'!A$2:B$63,2,FALSE)</f>
        <v>#N/A</v>
      </c>
      <c r="K50" s="69"/>
      <c r="L50" s="70"/>
      <c r="N50" s="70"/>
      <c r="O50" s="70"/>
      <c r="P50" s="73"/>
      <c r="Q50" s="69"/>
      <c r="R50" s="69"/>
      <c r="S50" s="71"/>
      <c r="T50" s="71"/>
      <c r="U50" s="72" t="str">
        <f t="shared" si="1"/>
        <v/>
      </c>
      <c r="V50" s="113" t="str">
        <f>IFERROR(MIN(VLOOKUP($C50,'Measure&amp;Incentive Picklist'!$E:$J,5,FALSE)*F50,U50),"")</f>
        <v/>
      </c>
      <c r="W50" s="69"/>
      <c r="X50" s="65">
        <f t="shared" si="7"/>
        <v>0</v>
      </c>
      <c r="Y50" s="65">
        <f t="shared" si="8"/>
        <v>0</v>
      </c>
      <c r="Z50" s="65">
        <f t="shared" si="3"/>
        <v>0</v>
      </c>
      <c r="AA50" s="65">
        <f t="shared" si="4"/>
        <v>0</v>
      </c>
      <c r="AB50" s="188" t="str">
        <f t="shared" si="5"/>
        <v/>
      </c>
      <c r="AC50" s="188"/>
      <c r="AD50" s="12" t="s">
        <v>226</v>
      </c>
    </row>
    <row r="51" spans="1:30" x14ac:dyDescent="0.25">
      <c r="A51" s="66">
        <f t="shared" si="6"/>
        <v>44</v>
      </c>
      <c r="B51" s="69"/>
      <c r="C51" s="69"/>
      <c r="D51" s="88" t="e">
        <f>VLOOKUP(C51,'Measure&amp;Incentive Picklist'!E:J,2,FALSE)</f>
        <v>#N/A</v>
      </c>
      <c r="E51" s="73"/>
      <c r="F51" s="70"/>
      <c r="G51" s="431" t="str">
        <f>IFERROR(INDEX(TableCtrlDropdownMapping[Control Type],MATCH($C51,TableCtrlDropdownMapping[Measure Name],0)),"")</f>
        <v/>
      </c>
      <c r="H51" s="70"/>
      <c r="I51" s="69"/>
      <c r="J51" s="65" t="e">
        <f>VLOOKUP(I51,'Lighting Picklist'!A$2:B$63,2,FALSE)</f>
        <v>#N/A</v>
      </c>
      <c r="K51" s="69"/>
      <c r="L51" s="70"/>
      <c r="N51" s="70"/>
      <c r="O51" s="70"/>
      <c r="P51" s="73"/>
      <c r="Q51" s="69"/>
      <c r="R51" s="69"/>
      <c r="S51" s="71"/>
      <c r="T51" s="71"/>
      <c r="U51" s="72" t="str">
        <f t="shared" si="1"/>
        <v/>
      </c>
      <c r="V51" s="113" t="str">
        <f>IFERROR(MIN(VLOOKUP($C51,'Measure&amp;Incentive Picklist'!$E:$J,5,FALSE)*F51,U51),"")</f>
        <v/>
      </c>
      <c r="W51" s="69"/>
      <c r="X51" s="65">
        <f t="shared" si="7"/>
        <v>0</v>
      </c>
      <c r="Y51" s="65">
        <f t="shared" si="8"/>
        <v>0</v>
      </c>
      <c r="Z51" s="65">
        <f t="shared" si="3"/>
        <v>0</v>
      </c>
      <c r="AA51" s="65">
        <f t="shared" si="4"/>
        <v>0</v>
      </c>
      <c r="AB51" s="188" t="str">
        <f t="shared" si="5"/>
        <v/>
      </c>
      <c r="AC51" s="188"/>
      <c r="AD51" s="12" t="s">
        <v>227</v>
      </c>
    </row>
    <row r="52" spans="1:30" x14ac:dyDescent="0.25">
      <c r="A52" s="66">
        <f t="shared" si="6"/>
        <v>45</v>
      </c>
      <c r="B52" s="69"/>
      <c r="C52" s="69"/>
      <c r="D52" s="88" t="e">
        <f>VLOOKUP(C52,'Measure&amp;Incentive Picklist'!E:J,2,FALSE)</f>
        <v>#N/A</v>
      </c>
      <c r="E52" s="73"/>
      <c r="F52" s="70"/>
      <c r="G52" s="431" t="str">
        <f>IFERROR(INDEX(TableCtrlDropdownMapping[Control Type],MATCH($C52,TableCtrlDropdownMapping[Measure Name],0)),"")</f>
        <v/>
      </c>
      <c r="H52" s="70"/>
      <c r="I52" s="69"/>
      <c r="J52" s="65" t="e">
        <f>VLOOKUP(I52,'Lighting Picklist'!A$2:B$63,2,FALSE)</f>
        <v>#N/A</v>
      </c>
      <c r="K52" s="69"/>
      <c r="L52" s="70"/>
      <c r="N52" s="70"/>
      <c r="O52" s="70"/>
      <c r="P52" s="73"/>
      <c r="Q52" s="69"/>
      <c r="R52" s="69"/>
      <c r="S52" s="71"/>
      <c r="T52" s="71"/>
      <c r="U52" s="72" t="str">
        <f t="shared" si="1"/>
        <v/>
      </c>
      <c r="V52" s="113" t="str">
        <f>IFERROR(MIN(VLOOKUP($C52,'Measure&amp;Incentive Picklist'!$E:$J,5,FALSE)*F52,U52),"")</f>
        <v/>
      </c>
      <c r="W52" s="69"/>
      <c r="X52" s="65">
        <f t="shared" si="7"/>
        <v>0</v>
      </c>
      <c r="Y52" s="65">
        <f t="shared" si="8"/>
        <v>0</v>
      </c>
      <c r="Z52" s="65">
        <f t="shared" si="3"/>
        <v>0</v>
      </c>
      <c r="AA52" s="65">
        <f t="shared" si="4"/>
        <v>0</v>
      </c>
      <c r="AB52" s="188" t="str">
        <f t="shared" si="5"/>
        <v/>
      </c>
      <c r="AC52" s="188"/>
      <c r="AD52" s="13" t="s">
        <v>228</v>
      </c>
    </row>
    <row r="53" spans="1:30" x14ac:dyDescent="0.25">
      <c r="A53" s="66">
        <f t="shared" si="6"/>
        <v>46</v>
      </c>
      <c r="B53" s="69"/>
      <c r="C53" s="69"/>
      <c r="D53" s="88" t="e">
        <f>VLOOKUP(C53,'Measure&amp;Incentive Picklist'!E:J,2,FALSE)</f>
        <v>#N/A</v>
      </c>
      <c r="E53" s="73"/>
      <c r="F53" s="70"/>
      <c r="G53" s="431" t="str">
        <f>IFERROR(INDEX(TableCtrlDropdownMapping[Control Type],MATCH($C53,TableCtrlDropdownMapping[Measure Name],0)),"")</f>
        <v/>
      </c>
      <c r="H53" s="70"/>
      <c r="I53" s="69"/>
      <c r="J53" s="65" t="e">
        <f>VLOOKUP(I53,'Lighting Picklist'!A$2:B$63,2,FALSE)</f>
        <v>#N/A</v>
      </c>
      <c r="K53" s="69"/>
      <c r="L53" s="70"/>
      <c r="N53" s="70"/>
      <c r="O53" s="70"/>
      <c r="P53" s="73"/>
      <c r="Q53" s="69"/>
      <c r="R53" s="69"/>
      <c r="S53" s="71"/>
      <c r="T53" s="71"/>
      <c r="U53" s="72" t="str">
        <f t="shared" si="1"/>
        <v/>
      </c>
      <c r="V53" s="113" t="str">
        <f>IFERROR(MIN(VLOOKUP($C53,'Measure&amp;Incentive Picklist'!$E:$J,5,FALSE)*F53,U53),"")</f>
        <v/>
      </c>
      <c r="W53" s="69"/>
      <c r="X53" s="65">
        <f t="shared" si="7"/>
        <v>0</v>
      </c>
      <c r="Y53" s="65">
        <f t="shared" si="8"/>
        <v>0</v>
      </c>
      <c r="Z53" s="65">
        <f t="shared" si="3"/>
        <v>0</v>
      </c>
      <c r="AA53" s="65">
        <f t="shared" si="4"/>
        <v>0</v>
      </c>
      <c r="AB53" s="188" t="str">
        <f t="shared" si="5"/>
        <v/>
      </c>
      <c r="AC53" s="188"/>
      <c r="AD53" s="13" t="s">
        <v>229</v>
      </c>
    </row>
    <row r="54" spans="1:30" x14ac:dyDescent="0.25">
      <c r="A54" s="66">
        <f t="shared" si="6"/>
        <v>47</v>
      </c>
      <c r="B54" s="69"/>
      <c r="C54" s="69"/>
      <c r="D54" s="88" t="e">
        <f>VLOOKUP(C54,'Measure&amp;Incentive Picklist'!E:J,2,FALSE)</f>
        <v>#N/A</v>
      </c>
      <c r="E54" s="73"/>
      <c r="F54" s="70"/>
      <c r="G54" s="431" t="str">
        <f>IFERROR(INDEX(TableCtrlDropdownMapping[Control Type],MATCH($C54,TableCtrlDropdownMapping[Measure Name],0)),"")</f>
        <v/>
      </c>
      <c r="H54" s="70"/>
      <c r="I54" s="69"/>
      <c r="J54" s="65" t="e">
        <f>VLOOKUP(I54,'Lighting Picklist'!A$2:B$63,2,FALSE)</f>
        <v>#N/A</v>
      </c>
      <c r="K54" s="69"/>
      <c r="L54" s="70"/>
      <c r="N54" s="70"/>
      <c r="O54" s="70"/>
      <c r="P54" s="73"/>
      <c r="Q54" s="69"/>
      <c r="R54" s="69"/>
      <c r="S54" s="71"/>
      <c r="T54" s="71"/>
      <c r="U54" s="72" t="str">
        <f t="shared" si="1"/>
        <v/>
      </c>
      <c r="V54" s="113" t="str">
        <f>IFERROR(MIN(VLOOKUP($C54,'Measure&amp;Incentive Picklist'!$E:$J,5,FALSE)*F54,U54),"")</f>
        <v/>
      </c>
      <c r="W54" s="69"/>
      <c r="X54" s="65">
        <f t="shared" si="7"/>
        <v>0</v>
      </c>
      <c r="Y54" s="65">
        <f t="shared" si="8"/>
        <v>0</v>
      </c>
      <c r="Z54" s="65">
        <f t="shared" si="3"/>
        <v>0</v>
      </c>
      <c r="AA54" s="65">
        <f t="shared" si="4"/>
        <v>0</v>
      </c>
      <c r="AB54" s="188" t="str">
        <f t="shared" si="5"/>
        <v/>
      </c>
      <c r="AC54" s="188"/>
      <c r="AD54" s="13" t="s">
        <v>230</v>
      </c>
    </row>
    <row r="55" spans="1:30" x14ac:dyDescent="0.25">
      <c r="A55" s="66">
        <f t="shared" si="6"/>
        <v>48</v>
      </c>
      <c r="B55" s="69"/>
      <c r="C55" s="69"/>
      <c r="D55" s="88" t="e">
        <f>VLOOKUP(C55,'Measure&amp;Incentive Picklist'!E:J,2,FALSE)</f>
        <v>#N/A</v>
      </c>
      <c r="E55" s="73"/>
      <c r="F55" s="70"/>
      <c r="G55" s="431" t="str">
        <f>IFERROR(INDEX(TableCtrlDropdownMapping[Control Type],MATCH($C55,TableCtrlDropdownMapping[Measure Name],0)),"")</f>
        <v/>
      </c>
      <c r="H55" s="70"/>
      <c r="I55" s="69"/>
      <c r="J55" s="65" t="e">
        <f>VLOOKUP(I55,'Lighting Picklist'!A$2:B$63,2,FALSE)</f>
        <v>#N/A</v>
      </c>
      <c r="K55" s="69"/>
      <c r="L55" s="70"/>
      <c r="N55" s="70"/>
      <c r="O55" s="70"/>
      <c r="P55" s="73"/>
      <c r="Q55" s="69"/>
      <c r="R55" s="69"/>
      <c r="S55" s="71"/>
      <c r="T55" s="71"/>
      <c r="U55" s="72" t="str">
        <f t="shared" si="1"/>
        <v/>
      </c>
      <c r="V55" s="113" t="str">
        <f>IFERROR(MIN(VLOOKUP($C55,'Measure&amp;Incentive Picklist'!$E:$J,5,FALSE)*F55,U55),"")</f>
        <v/>
      </c>
      <c r="W55" s="69"/>
      <c r="X55" s="65">
        <f t="shared" si="7"/>
        <v>0</v>
      </c>
      <c r="Y55" s="65">
        <f t="shared" si="8"/>
        <v>0</v>
      </c>
      <c r="Z55" s="65">
        <f t="shared" si="3"/>
        <v>0</v>
      </c>
      <c r="AA55" s="65">
        <f t="shared" si="4"/>
        <v>0</v>
      </c>
      <c r="AB55" s="188" t="str">
        <f t="shared" si="5"/>
        <v/>
      </c>
      <c r="AC55" s="188"/>
      <c r="AD55" s="13" t="s">
        <v>231</v>
      </c>
    </row>
    <row r="56" spans="1:30" x14ac:dyDescent="0.25">
      <c r="A56" s="66">
        <f t="shared" si="6"/>
        <v>49</v>
      </c>
      <c r="B56" s="69"/>
      <c r="C56" s="69"/>
      <c r="D56" s="88" t="e">
        <f>VLOOKUP(C56,'Measure&amp;Incentive Picklist'!E:J,2,FALSE)</f>
        <v>#N/A</v>
      </c>
      <c r="E56" s="73"/>
      <c r="F56" s="70"/>
      <c r="G56" s="431" t="str">
        <f>IFERROR(INDEX(TableCtrlDropdownMapping[Control Type],MATCH($C56,TableCtrlDropdownMapping[Measure Name],0)),"")</f>
        <v/>
      </c>
      <c r="H56" s="70"/>
      <c r="I56" s="69"/>
      <c r="J56" s="65" t="e">
        <f>VLOOKUP(I56,'Lighting Picklist'!A$2:B$63,2,FALSE)</f>
        <v>#N/A</v>
      </c>
      <c r="K56" s="69"/>
      <c r="L56" s="70"/>
      <c r="N56" s="70"/>
      <c r="O56" s="70"/>
      <c r="P56" s="73"/>
      <c r="Q56" s="69"/>
      <c r="R56" s="69"/>
      <c r="S56" s="71"/>
      <c r="T56" s="71"/>
      <c r="U56" s="72" t="str">
        <f t="shared" si="1"/>
        <v/>
      </c>
      <c r="V56" s="113" t="str">
        <f>IFERROR(MIN(VLOOKUP($C56,'Measure&amp;Incentive Picklist'!$E:$J,5,FALSE)*F56,U56),"")</f>
        <v/>
      </c>
      <c r="W56" s="69"/>
      <c r="X56" s="65">
        <f t="shared" si="7"/>
        <v>0</v>
      </c>
      <c r="Y56" s="65">
        <f t="shared" si="8"/>
        <v>0</v>
      </c>
      <c r="Z56" s="65">
        <f t="shared" si="3"/>
        <v>0</v>
      </c>
      <c r="AA56" s="65">
        <f t="shared" si="4"/>
        <v>0</v>
      </c>
      <c r="AB56" s="188" t="str">
        <f t="shared" si="5"/>
        <v/>
      </c>
      <c r="AC56" s="188"/>
      <c r="AD56" s="13" t="s">
        <v>232</v>
      </c>
    </row>
    <row r="57" spans="1:30" x14ac:dyDescent="0.25">
      <c r="A57" s="66">
        <f t="shared" si="6"/>
        <v>50</v>
      </c>
      <c r="B57" s="69"/>
      <c r="C57" s="69"/>
      <c r="D57" s="88" t="e">
        <f>VLOOKUP(C57,'Measure&amp;Incentive Picklist'!E:J,2,FALSE)</f>
        <v>#N/A</v>
      </c>
      <c r="E57" s="73"/>
      <c r="F57" s="70"/>
      <c r="G57" s="431" t="str">
        <f>IFERROR(INDEX(TableCtrlDropdownMapping[Control Type],MATCH($C57,TableCtrlDropdownMapping[Measure Name],0)),"")</f>
        <v/>
      </c>
      <c r="H57" s="70"/>
      <c r="I57" s="69"/>
      <c r="J57" s="65" t="e">
        <f>VLOOKUP(I57,'Lighting Picklist'!A$2:B$63,2,FALSE)</f>
        <v>#N/A</v>
      </c>
      <c r="K57" s="69"/>
      <c r="L57" s="70"/>
      <c r="N57" s="70"/>
      <c r="O57" s="70"/>
      <c r="P57" s="73"/>
      <c r="Q57" s="69"/>
      <c r="R57" s="69"/>
      <c r="S57" s="71"/>
      <c r="T57" s="71"/>
      <c r="U57" s="72" t="str">
        <f t="shared" si="1"/>
        <v/>
      </c>
      <c r="V57" s="113" t="str">
        <f>IFERROR(MIN(VLOOKUP($C57,'Measure&amp;Incentive Picklist'!$E:$J,5,FALSE)*F57,U57),"")</f>
        <v/>
      </c>
      <c r="W57" s="69"/>
      <c r="X57" s="65">
        <f t="shared" si="7"/>
        <v>0</v>
      </c>
      <c r="Y57" s="65">
        <f t="shared" si="8"/>
        <v>0</v>
      </c>
      <c r="Z57" s="65">
        <f t="shared" si="3"/>
        <v>0</v>
      </c>
      <c r="AA57" s="65">
        <f t="shared" si="4"/>
        <v>0</v>
      </c>
      <c r="AB57" s="188" t="str">
        <f t="shared" si="5"/>
        <v/>
      </c>
      <c r="AC57" s="188"/>
      <c r="AD57" s="13" t="s">
        <v>233</v>
      </c>
    </row>
    <row r="58" spans="1:30" x14ac:dyDescent="0.25">
      <c r="A58" s="66">
        <f t="shared" si="6"/>
        <v>51</v>
      </c>
      <c r="B58" s="69"/>
      <c r="C58" s="69"/>
      <c r="D58" s="88" t="e">
        <f>VLOOKUP(C58,'Measure&amp;Incentive Picklist'!E:J,2,FALSE)</f>
        <v>#N/A</v>
      </c>
      <c r="E58" s="73"/>
      <c r="F58" s="70"/>
      <c r="G58" s="431" t="str">
        <f>IFERROR(INDEX(TableCtrlDropdownMapping[Control Type],MATCH($C58,TableCtrlDropdownMapping[Measure Name],0)),"")</f>
        <v/>
      </c>
      <c r="H58" s="70"/>
      <c r="I58" s="69"/>
      <c r="J58" s="65" t="e">
        <f>VLOOKUP(I58,'Lighting Picklist'!A$2:B$63,2,FALSE)</f>
        <v>#N/A</v>
      </c>
      <c r="K58" s="69"/>
      <c r="L58" s="70"/>
      <c r="N58" s="70"/>
      <c r="O58" s="70"/>
      <c r="P58" s="73"/>
      <c r="Q58" s="69"/>
      <c r="R58" s="69"/>
      <c r="S58" s="71"/>
      <c r="T58" s="71"/>
      <c r="U58" s="72" t="str">
        <f t="shared" si="1"/>
        <v/>
      </c>
      <c r="V58" s="113" t="str">
        <f>IFERROR(MIN(VLOOKUP($C58,'Measure&amp;Incentive Picklist'!$E:$J,5,FALSE)*F58,U58),"")</f>
        <v/>
      </c>
      <c r="W58" s="69"/>
      <c r="X58" s="65">
        <f t="shared" si="7"/>
        <v>0</v>
      </c>
      <c r="Y58" s="65">
        <f t="shared" si="8"/>
        <v>0</v>
      </c>
      <c r="Z58" s="65">
        <f t="shared" si="3"/>
        <v>0</v>
      </c>
      <c r="AA58" s="65">
        <f t="shared" si="4"/>
        <v>0</v>
      </c>
      <c r="AB58" s="188" t="str">
        <f t="shared" si="5"/>
        <v/>
      </c>
      <c r="AC58" s="188"/>
      <c r="AD58" s="13" t="s">
        <v>234</v>
      </c>
    </row>
    <row r="59" spans="1:30" x14ac:dyDescent="0.25">
      <c r="A59" s="66">
        <f t="shared" si="6"/>
        <v>52</v>
      </c>
      <c r="B59" s="69"/>
      <c r="C59" s="69"/>
      <c r="D59" s="88" t="e">
        <f>VLOOKUP(C59,'Measure&amp;Incentive Picklist'!E:J,2,FALSE)</f>
        <v>#N/A</v>
      </c>
      <c r="E59" s="73"/>
      <c r="F59" s="70"/>
      <c r="G59" s="431" t="str">
        <f>IFERROR(INDEX(TableCtrlDropdownMapping[Control Type],MATCH($C59,TableCtrlDropdownMapping[Measure Name],0)),"")</f>
        <v/>
      </c>
      <c r="H59" s="70"/>
      <c r="I59" s="69"/>
      <c r="J59" s="65" t="e">
        <f>VLOOKUP(I59,'Lighting Picklist'!A$2:B$63,2,FALSE)</f>
        <v>#N/A</v>
      </c>
      <c r="K59" s="69"/>
      <c r="L59" s="70"/>
      <c r="N59" s="70"/>
      <c r="O59" s="70"/>
      <c r="P59" s="73"/>
      <c r="Q59" s="69"/>
      <c r="R59" s="69"/>
      <c r="S59" s="71"/>
      <c r="T59" s="71"/>
      <c r="U59" s="72" t="str">
        <f t="shared" si="1"/>
        <v/>
      </c>
      <c r="V59" s="113" t="str">
        <f>IFERROR(MIN(VLOOKUP($C59,'Measure&amp;Incentive Picklist'!$E:$J,5,FALSE)*F59,U59),"")</f>
        <v/>
      </c>
      <c r="W59" s="69"/>
      <c r="X59" s="65">
        <f t="shared" si="7"/>
        <v>0</v>
      </c>
      <c r="Y59" s="65">
        <f t="shared" si="8"/>
        <v>0</v>
      </c>
      <c r="Z59" s="65">
        <f t="shared" si="3"/>
        <v>0</v>
      </c>
      <c r="AA59" s="65">
        <f t="shared" si="4"/>
        <v>0</v>
      </c>
      <c r="AB59" s="188" t="str">
        <f t="shared" si="5"/>
        <v/>
      </c>
      <c r="AC59" s="188"/>
      <c r="AD59" s="13" t="s">
        <v>158</v>
      </c>
    </row>
    <row r="60" spans="1:30" x14ac:dyDescent="0.25">
      <c r="A60" s="66">
        <f t="shared" si="6"/>
        <v>53</v>
      </c>
      <c r="B60" s="69"/>
      <c r="C60" s="69"/>
      <c r="D60" s="88" t="e">
        <f>VLOOKUP(C60,'Measure&amp;Incentive Picklist'!E:J,2,FALSE)</f>
        <v>#N/A</v>
      </c>
      <c r="E60" s="73"/>
      <c r="F60" s="70"/>
      <c r="G60" s="431" t="str">
        <f>IFERROR(INDEX(TableCtrlDropdownMapping[Control Type],MATCH($C60,TableCtrlDropdownMapping[Measure Name],0)),"")</f>
        <v/>
      </c>
      <c r="H60" s="70"/>
      <c r="I60" s="69"/>
      <c r="J60" s="65" t="e">
        <f>VLOOKUP(I60,'Lighting Picklist'!A$2:B$63,2,FALSE)</f>
        <v>#N/A</v>
      </c>
      <c r="K60" s="69"/>
      <c r="L60" s="70"/>
      <c r="N60" s="70"/>
      <c r="O60" s="70"/>
      <c r="P60" s="73"/>
      <c r="Q60" s="69"/>
      <c r="R60" s="69"/>
      <c r="S60" s="71"/>
      <c r="T60" s="71"/>
      <c r="U60" s="72" t="str">
        <f t="shared" si="1"/>
        <v/>
      </c>
      <c r="V60" s="113" t="str">
        <f>IFERROR(MIN(VLOOKUP($C60,'Measure&amp;Incentive Picklist'!$E:$J,5,FALSE)*F60,U60),"")</f>
        <v/>
      </c>
      <c r="W60" s="69"/>
      <c r="X60" s="65">
        <f t="shared" si="7"/>
        <v>0</v>
      </c>
      <c r="Y60" s="65">
        <f t="shared" si="8"/>
        <v>0</v>
      </c>
      <c r="Z60" s="65">
        <f t="shared" si="3"/>
        <v>0</v>
      </c>
      <c r="AA60" s="65">
        <f t="shared" si="4"/>
        <v>0</v>
      </c>
      <c r="AB60" s="188" t="str">
        <f t="shared" si="5"/>
        <v/>
      </c>
      <c r="AC60" s="188"/>
      <c r="AD60" s="13" t="s">
        <v>235</v>
      </c>
    </row>
    <row r="61" spans="1:30" x14ac:dyDescent="0.25">
      <c r="A61" s="66">
        <f t="shared" si="6"/>
        <v>54</v>
      </c>
      <c r="B61" s="69"/>
      <c r="C61" s="69"/>
      <c r="D61" s="88" t="e">
        <f>VLOOKUP(C61,'Measure&amp;Incentive Picklist'!E:J,2,FALSE)</f>
        <v>#N/A</v>
      </c>
      <c r="E61" s="73"/>
      <c r="F61" s="70"/>
      <c r="G61" s="431" t="str">
        <f>IFERROR(INDEX(TableCtrlDropdownMapping[Control Type],MATCH($C61,TableCtrlDropdownMapping[Measure Name],0)),"")</f>
        <v/>
      </c>
      <c r="H61" s="70"/>
      <c r="I61" s="69"/>
      <c r="J61" s="65" t="e">
        <f>VLOOKUP(I61,'Lighting Picklist'!A$2:B$63,2,FALSE)</f>
        <v>#N/A</v>
      </c>
      <c r="K61" s="69"/>
      <c r="L61" s="70"/>
      <c r="N61" s="70"/>
      <c r="O61" s="70"/>
      <c r="P61" s="73"/>
      <c r="Q61" s="69"/>
      <c r="R61" s="69"/>
      <c r="S61" s="71"/>
      <c r="T61" s="71"/>
      <c r="U61" s="72" t="str">
        <f t="shared" si="1"/>
        <v/>
      </c>
      <c r="V61" s="113" t="str">
        <f>IFERROR(MIN(VLOOKUP($C61,'Measure&amp;Incentive Picklist'!$E:$J,5,FALSE)*F61,U61),"")</f>
        <v/>
      </c>
      <c r="W61" s="69"/>
      <c r="X61" s="65">
        <f t="shared" si="7"/>
        <v>0</v>
      </c>
      <c r="Y61" s="65">
        <f t="shared" si="8"/>
        <v>0</v>
      </c>
      <c r="Z61" s="65">
        <f t="shared" si="3"/>
        <v>0</v>
      </c>
      <c r="AA61" s="65">
        <f t="shared" si="4"/>
        <v>0</v>
      </c>
      <c r="AB61" s="188" t="str">
        <f t="shared" si="5"/>
        <v/>
      </c>
      <c r="AC61" s="188"/>
      <c r="AD61" s="13" t="s">
        <v>236</v>
      </c>
    </row>
    <row r="62" spans="1:30" x14ac:dyDescent="0.25">
      <c r="A62" s="66">
        <f t="shared" si="6"/>
        <v>55</v>
      </c>
      <c r="B62" s="69"/>
      <c r="C62" s="69"/>
      <c r="D62" s="88" t="e">
        <f>VLOOKUP(C62,'Measure&amp;Incentive Picklist'!E:J,2,FALSE)</f>
        <v>#N/A</v>
      </c>
      <c r="E62" s="73"/>
      <c r="F62" s="70"/>
      <c r="G62" s="431" t="str">
        <f>IFERROR(INDEX(TableCtrlDropdownMapping[Control Type],MATCH($C62,TableCtrlDropdownMapping[Measure Name],0)),"")</f>
        <v/>
      </c>
      <c r="H62" s="70"/>
      <c r="I62" s="69"/>
      <c r="J62" s="65" t="e">
        <f>VLOOKUP(I62,'Lighting Picklist'!A$2:B$63,2,FALSE)</f>
        <v>#N/A</v>
      </c>
      <c r="K62" s="69"/>
      <c r="L62" s="70"/>
      <c r="N62" s="70"/>
      <c r="O62" s="70"/>
      <c r="P62" s="73"/>
      <c r="Q62" s="69"/>
      <c r="R62" s="69"/>
      <c r="S62" s="71"/>
      <c r="T62" s="71"/>
      <c r="U62" s="72" t="str">
        <f t="shared" si="1"/>
        <v/>
      </c>
      <c r="V62" s="113" t="str">
        <f>IFERROR(MIN(VLOOKUP($C62,'Measure&amp;Incentive Picklist'!$E:$J,5,FALSE)*F62,U62),"")</f>
        <v/>
      </c>
      <c r="W62" s="69"/>
      <c r="X62" s="65">
        <f t="shared" si="7"/>
        <v>0</v>
      </c>
      <c r="Y62" s="65">
        <f t="shared" si="8"/>
        <v>0</v>
      </c>
      <c r="Z62" s="65">
        <f t="shared" si="3"/>
        <v>0</v>
      </c>
      <c r="AA62" s="65">
        <f t="shared" si="4"/>
        <v>0</v>
      </c>
      <c r="AB62" s="188" t="str">
        <f t="shared" si="5"/>
        <v/>
      </c>
      <c r="AC62" s="188"/>
      <c r="AD62" s="13" t="s">
        <v>237</v>
      </c>
    </row>
    <row r="63" spans="1:30" x14ac:dyDescent="0.25">
      <c r="A63" s="66">
        <f t="shared" si="6"/>
        <v>56</v>
      </c>
      <c r="B63" s="69"/>
      <c r="C63" s="69"/>
      <c r="D63" s="88" t="e">
        <f>VLOOKUP(C63,'Measure&amp;Incentive Picklist'!E:J,2,FALSE)</f>
        <v>#N/A</v>
      </c>
      <c r="E63" s="73"/>
      <c r="F63" s="70"/>
      <c r="G63" s="431" t="str">
        <f>IFERROR(INDEX(TableCtrlDropdownMapping[Control Type],MATCH($C63,TableCtrlDropdownMapping[Measure Name],0)),"")</f>
        <v/>
      </c>
      <c r="H63" s="70"/>
      <c r="I63" s="69"/>
      <c r="J63" s="65" t="e">
        <f>VLOOKUP(I63,'Lighting Picklist'!A$2:B$63,2,FALSE)</f>
        <v>#N/A</v>
      </c>
      <c r="K63" s="69"/>
      <c r="L63" s="70"/>
      <c r="N63" s="70"/>
      <c r="O63" s="70"/>
      <c r="P63" s="73"/>
      <c r="Q63" s="69"/>
      <c r="R63" s="69"/>
      <c r="S63" s="71"/>
      <c r="T63" s="71"/>
      <c r="U63" s="72" t="str">
        <f t="shared" si="1"/>
        <v/>
      </c>
      <c r="V63" s="113" t="str">
        <f>IFERROR(MIN(VLOOKUP($C63,'Measure&amp;Incentive Picklist'!$E:$J,5,FALSE)*F63,U63),"")</f>
        <v/>
      </c>
      <c r="W63" s="69"/>
      <c r="X63" s="65">
        <f t="shared" si="7"/>
        <v>0</v>
      </c>
      <c r="Y63" s="65">
        <f t="shared" si="8"/>
        <v>0</v>
      </c>
      <c r="Z63" s="65">
        <f t="shared" si="3"/>
        <v>0</v>
      </c>
      <c r="AA63" s="65">
        <f t="shared" si="4"/>
        <v>0</v>
      </c>
      <c r="AB63" s="188" t="str">
        <f t="shared" si="5"/>
        <v/>
      </c>
      <c r="AC63" s="188"/>
      <c r="AD63" s="13" t="s">
        <v>238</v>
      </c>
    </row>
    <row r="64" spans="1:30" x14ac:dyDescent="0.25">
      <c r="A64" s="66">
        <f t="shared" si="6"/>
        <v>57</v>
      </c>
      <c r="B64" s="69"/>
      <c r="C64" s="69"/>
      <c r="D64" s="88" t="e">
        <f>VLOOKUP(C64,'Measure&amp;Incentive Picklist'!E:J,2,FALSE)</f>
        <v>#N/A</v>
      </c>
      <c r="E64" s="73"/>
      <c r="F64" s="70"/>
      <c r="G64" s="431" t="str">
        <f>IFERROR(INDEX(TableCtrlDropdownMapping[Control Type],MATCH($C64,TableCtrlDropdownMapping[Measure Name],0)),"")</f>
        <v/>
      </c>
      <c r="H64" s="70"/>
      <c r="I64" s="69"/>
      <c r="J64" s="65" t="e">
        <f>VLOOKUP(I64,'Lighting Picklist'!A$2:B$63,2,FALSE)</f>
        <v>#N/A</v>
      </c>
      <c r="K64" s="69"/>
      <c r="L64" s="70"/>
      <c r="N64" s="70"/>
      <c r="O64" s="70"/>
      <c r="P64" s="73"/>
      <c r="Q64" s="69"/>
      <c r="R64" s="69"/>
      <c r="S64" s="71"/>
      <c r="T64" s="71"/>
      <c r="U64" s="72" t="str">
        <f t="shared" si="1"/>
        <v/>
      </c>
      <c r="V64" s="113" t="str">
        <f>IFERROR(MIN(VLOOKUP($C64,'Measure&amp;Incentive Picklist'!$E:$J,5,FALSE)*F64,U64),"")</f>
        <v/>
      </c>
      <c r="W64" s="69"/>
      <c r="X64" s="65">
        <f t="shared" si="7"/>
        <v>0</v>
      </c>
      <c r="Y64" s="65">
        <f t="shared" si="8"/>
        <v>0</v>
      </c>
      <c r="Z64" s="65">
        <f t="shared" si="3"/>
        <v>0</v>
      </c>
      <c r="AA64" s="65">
        <f t="shared" si="4"/>
        <v>0</v>
      </c>
      <c r="AB64" s="188" t="str">
        <f t="shared" si="5"/>
        <v/>
      </c>
      <c r="AC64" s="188"/>
      <c r="AD64" s="14" t="s">
        <v>239</v>
      </c>
    </row>
    <row r="65" spans="1:30" x14ac:dyDescent="0.25">
      <c r="A65" s="66">
        <f t="shared" si="6"/>
        <v>58</v>
      </c>
      <c r="B65" s="69"/>
      <c r="C65" s="69"/>
      <c r="D65" s="88" t="e">
        <f>VLOOKUP(C65,'Measure&amp;Incentive Picklist'!E:J,2,FALSE)</f>
        <v>#N/A</v>
      </c>
      <c r="E65" s="73"/>
      <c r="F65" s="70"/>
      <c r="G65" s="431" t="str">
        <f>IFERROR(INDEX(TableCtrlDropdownMapping[Control Type],MATCH($C65,TableCtrlDropdownMapping[Measure Name],0)),"")</f>
        <v/>
      </c>
      <c r="H65" s="70"/>
      <c r="I65" s="69"/>
      <c r="J65" s="65" t="e">
        <f>VLOOKUP(I65,'Lighting Picklist'!A$2:B$63,2,FALSE)</f>
        <v>#N/A</v>
      </c>
      <c r="K65" s="69"/>
      <c r="L65" s="70"/>
      <c r="N65" s="70"/>
      <c r="O65" s="70"/>
      <c r="P65" s="73"/>
      <c r="Q65" s="69"/>
      <c r="R65" s="69"/>
      <c r="S65" s="71"/>
      <c r="T65" s="71"/>
      <c r="U65" s="72" t="str">
        <f t="shared" si="1"/>
        <v/>
      </c>
      <c r="V65" s="113" t="str">
        <f>IFERROR(MIN(VLOOKUP($C65,'Measure&amp;Incentive Picklist'!$E:$J,5,FALSE)*F65,U65),"")</f>
        <v/>
      </c>
      <c r="W65" s="69"/>
      <c r="X65" s="65">
        <f t="shared" si="7"/>
        <v>0</v>
      </c>
      <c r="Y65" s="65">
        <f t="shared" si="8"/>
        <v>0</v>
      </c>
      <c r="Z65" s="65">
        <f t="shared" si="3"/>
        <v>0</v>
      </c>
      <c r="AA65" s="65">
        <f t="shared" si="4"/>
        <v>0</v>
      </c>
      <c r="AB65" s="188" t="str">
        <f t="shared" si="5"/>
        <v/>
      </c>
      <c r="AC65" s="188"/>
      <c r="AD65" s="14" t="s">
        <v>240</v>
      </c>
    </row>
    <row r="66" spans="1:30" x14ac:dyDescent="0.25">
      <c r="A66" s="66">
        <f t="shared" si="6"/>
        <v>59</v>
      </c>
      <c r="B66" s="69"/>
      <c r="C66" s="69"/>
      <c r="D66" s="88" t="e">
        <f>VLOOKUP(C66,'Measure&amp;Incentive Picklist'!E:J,2,FALSE)</f>
        <v>#N/A</v>
      </c>
      <c r="E66" s="73"/>
      <c r="F66" s="70"/>
      <c r="G66" s="431" t="str">
        <f>IFERROR(INDEX(TableCtrlDropdownMapping[Control Type],MATCH($C66,TableCtrlDropdownMapping[Measure Name],0)),"")</f>
        <v/>
      </c>
      <c r="H66" s="70"/>
      <c r="I66" s="69"/>
      <c r="J66" s="65" t="e">
        <f>VLOOKUP(I66,'Lighting Picklist'!A$2:B$63,2,FALSE)</f>
        <v>#N/A</v>
      </c>
      <c r="K66" s="69"/>
      <c r="L66" s="70"/>
      <c r="N66" s="70"/>
      <c r="O66" s="70"/>
      <c r="P66" s="73"/>
      <c r="Q66" s="69"/>
      <c r="R66" s="69"/>
      <c r="S66" s="71"/>
      <c r="T66" s="71"/>
      <c r="U66" s="72" t="str">
        <f t="shared" si="1"/>
        <v/>
      </c>
      <c r="V66" s="113" t="str">
        <f>IFERROR(MIN(VLOOKUP($C66,'Measure&amp;Incentive Picklist'!$E:$J,5,FALSE)*F66,U66),"")</f>
        <v/>
      </c>
      <c r="W66" s="69"/>
      <c r="X66" s="65">
        <f t="shared" si="7"/>
        <v>0</v>
      </c>
      <c r="Y66" s="65">
        <f t="shared" si="8"/>
        <v>0</v>
      </c>
      <c r="Z66" s="65">
        <f t="shared" si="3"/>
        <v>0</v>
      </c>
      <c r="AA66" s="65">
        <f t="shared" si="4"/>
        <v>0</v>
      </c>
      <c r="AB66" s="188" t="str">
        <f t="shared" si="5"/>
        <v/>
      </c>
      <c r="AC66" s="188"/>
      <c r="AD66" s="14" t="s">
        <v>241</v>
      </c>
    </row>
    <row r="67" spans="1:30" x14ac:dyDescent="0.25">
      <c r="A67" s="66">
        <f t="shared" si="6"/>
        <v>60</v>
      </c>
      <c r="B67" s="69"/>
      <c r="C67" s="69"/>
      <c r="D67" s="88" t="e">
        <f>VLOOKUP(C67,'Measure&amp;Incentive Picklist'!E:J,2,FALSE)</f>
        <v>#N/A</v>
      </c>
      <c r="E67" s="73"/>
      <c r="F67" s="70"/>
      <c r="G67" s="431" t="str">
        <f>IFERROR(INDEX(TableCtrlDropdownMapping[Control Type],MATCH($C67,TableCtrlDropdownMapping[Measure Name],0)),"")</f>
        <v/>
      </c>
      <c r="H67" s="70"/>
      <c r="I67" s="69"/>
      <c r="J67" s="65" t="e">
        <f>VLOOKUP(I67,'Lighting Picklist'!A$2:B$63,2,FALSE)</f>
        <v>#N/A</v>
      </c>
      <c r="K67" s="69"/>
      <c r="L67" s="70"/>
      <c r="N67" s="70"/>
      <c r="O67" s="70"/>
      <c r="P67" s="73"/>
      <c r="Q67" s="69"/>
      <c r="R67" s="69"/>
      <c r="S67" s="71"/>
      <c r="T67" s="71"/>
      <c r="U67" s="72" t="str">
        <f t="shared" si="1"/>
        <v/>
      </c>
      <c r="V67" s="113" t="str">
        <f>IFERROR(MIN(VLOOKUP($C67,'Measure&amp;Incentive Picklist'!$E:$J,5,FALSE)*F67,U67),"")</f>
        <v/>
      </c>
      <c r="W67" s="69"/>
      <c r="X67" s="65">
        <f t="shared" si="7"/>
        <v>0</v>
      </c>
      <c r="Y67" s="65">
        <f t="shared" si="8"/>
        <v>0</v>
      </c>
      <c r="Z67" s="65">
        <f t="shared" si="3"/>
        <v>0</v>
      </c>
      <c r="AA67" s="65">
        <f t="shared" si="4"/>
        <v>0</v>
      </c>
      <c r="AB67" s="188" t="str">
        <f t="shared" si="5"/>
        <v/>
      </c>
      <c r="AC67" s="188"/>
      <c r="AD67" s="184" t="s">
        <v>242</v>
      </c>
    </row>
    <row r="68" spans="1:30" x14ac:dyDescent="0.25">
      <c r="A68" s="66">
        <f t="shared" si="6"/>
        <v>61</v>
      </c>
      <c r="B68" s="69"/>
      <c r="C68" s="69"/>
      <c r="D68" s="88" t="e">
        <f>VLOOKUP(C68,'Measure&amp;Incentive Picklist'!E:J,2,FALSE)</f>
        <v>#N/A</v>
      </c>
      <c r="E68" s="73"/>
      <c r="F68" s="70"/>
      <c r="G68" s="431" t="str">
        <f>IFERROR(INDEX(TableCtrlDropdownMapping[Control Type],MATCH($C68,TableCtrlDropdownMapping[Measure Name],0)),"")</f>
        <v/>
      </c>
      <c r="H68" s="70"/>
      <c r="I68" s="69"/>
      <c r="J68" s="65" t="e">
        <f>VLOOKUP(I68,'Lighting Picklist'!A$2:B$63,2,FALSE)</f>
        <v>#N/A</v>
      </c>
      <c r="K68" s="69"/>
      <c r="L68" s="70"/>
      <c r="N68" s="70"/>
      <c r="O68" s="70"/>
      <c r="P68" s="73"/>
      <c r="Q68" s="69"/>
      <c r="R68" s="69"/>
      <c r="S68" s="71"/>
      <c r="T68" s="71"/>
      <c r="U68" s="72" t="str">
        <f t="shared" si="1"/>
        <v/>
      </c>
      <c r="V68" s="113" t="str">
        <f>IFERROR(MIN(VLOOKUP($C68,'Measure&amp;Incentive Picklist'!$E:$J,5,FALSE)*F68,U68),"")</f>
        <v/>
      </c>
      <c r="W68" s="69"/>
      <c r="X68" s="65">
        <f t="shared" si="7"/>
        <v>0</v>
      </c>
      <c r="Y68" s="65">
        <f t="shared" si="8"/>
        <v>0</v>
      </c>
      <c r="Z68" s="65">
        <f t="shared" si="3"/>
        <v>0</v>
      </c>
      <c r="AA68" s="65">
        <f t="shared" si="4"/>
        <v>0</v>
      </c>
      <c r="AB68" s="188" t="str">
        <f t="shared" si="5"/>
        <v/>
      </c>
      <c r="AC68" s="188"/>
      <c r="AD68" s="184" t="s">
        <v>243</v>
      </c>
    </row>
    <row r="69" spans="1:30" x14ac:dyDescent="0.25">
      <c r="A69" s="66">
        <f t="shared" si="6"/>
        <v>62</v>
      </c>
      <c r="B69" s="69"/>
      <c r="C69" s="69"/>
      <c r="D69" s="88" t="e">
        <f>VLOOKUP(C69,'Measure&amp;Incentive Picklist'!E:J,2,FALSE)</f>
        <v>#N/A</v>
      </c>
      <c r="E69" s="73"/>
      <c r="F69" s="70"/>
      <c r="G69" s="431" t="str">
        <f>IFERROR(INDEX(TableCtrlDropdownMapping[Control Type],MATCH($C69,TableCtrlDropdownMapping[Measure Name],0)),"")</f>
        <v/>
      </c>
      <c r="H69" s="70"/>
      <c r="I69" s="69"/>
      <c r="J69" s="65" t="e">
        <f>VLOOKUP(I69,'Lighting Picklist'!A$2:B$63,2,FALSE)</f>
        <v>#N/A</v>
      </c>
      <c r="K69" s="69"/>
      <c r="L69" s="70"/>
      <c r="N69" s="70"/>
      <c r="O69" s="70"/>
      <c r="P69" s="73"/>
      <c r="Q69" s="69"/>
      <c r="R69" s="69"/>
      <c r="S69" s="71"/>
      <c r="T69" s="71"/>
      <c r="U69" s="72" t="str">
        <f t="shared" si="1"/>
        <v/>
      </c>
      <c r="V69" s="113" t="str">
        <f>IFERROR(MIN(VLOOKUP($C69,'Measure&amp;Incentive Picklist'!$E:$J,5,FALSE)*F69,U69),"")</f>
        <v/>
      </c>
      <c r="W69" s="69"/>
      <c r="X69" s="65">
        <f t="shared" si="7"/>
        <v>0</v>
      </c>
      <c r="Y69" s="65">
        <f t="shared" si="8"/>
        <v>0</v>
      </c>
      <c r="Z69" s="65">
        <f t="shared" si="3"/>
        <v>0</v>
      </c>
      <c r="AA69" s="65">
        <f t="shared" si="4"/>
        <v>0</v>
      </c>
      <c r="AB69" s="188" t="str">
        <f t="shared" si="5"/>
        <v/>
      </c>
      <c r="AC69" s="188"/>
      <c r="AD69" s="184" t="s">
        <v>244</v>
      </c>
    </row>
    <row r="70" spans="1:30" x14ac:dyDescent="0.25">
      <c r="A70" s="66">
        <f t="shared" si="6"/>
        <v>63</v>
      </c>
      <c r="B70" s="69"/>
      <c r="C70" s="69"/>
      <c r="D70" s="88" t="e">
        <f>VLOOKUP(C70,'Measure&amp;Incentive Picklist'!E:J,2,FALSE)</f>
        <v>#N/A</v>
      </c>
      <c r="E70" s="73"/>
      <c r="F70" s="70"/>
      <c r="G70" s="431" t="str">
        <f>IFERROR(INDEX(TableCtrlDropdownMapping[Control Type],MATCH($C70,TableCtrlDropdownMapping[Measure Name],0)),"")</f>
        <v/>
      </c>
      <c r="H70" s="70"/>
      <c r="I70" s="69"/>
      <c r="J70" s="65" t="e">
        <f>VLOOKUP(I70,'Lighting Picklist'!A$2:B$63,2,FALSE)</f>
        <v>#N/A</v>
      </c>
      <c r="K70" s="69"/>
      <c r="L70" s="70"/>
      <c r="N70" s="70"/>
      <c r="O70" s="70"/>
      <c r="P70" s="73"/>
      <c r="Q70" s="69"/>
      <c r="R70" s="69"/>
      <c r="S70" s="71"/>
      <c r="T70" s="71"/>
      <c r="U70" s="72" t="str">
        <f t="shared" si="1"/>
        <v/>
      </c>
      <c r="V70" s="113" t="str">
        <f>IFERROR(MIN(VLOOKUP($C70,'Measure&amp;Incentive Picklist'!$E:$J,5,FALSE)*F70,U70),"")</f>
        <v/>
      </c>
      <c r="W70" s="69"/>
      <c r="X70" s="65">
        <f t="shared" si="7"/>
        <v>0</v>
      </c>
      <c r="Y70" s="65">
        <f t="shared" si="8"/>
        <v>0</v>
      </c>
      <c r="Z70" s="65">
        <f t="shared" si="3"/>
        <v>0</v>
      </c>
      <c r="AA70" s="65">
        <f t="shared" si="4"/>
        <v>0</v>
      </c>
      <c r="AB70" s="188" t="str">
        <f t="shared" si="5"/>
        <v/>
      </c>
      <c r="AC70" s="188"/>
      <c r="AD70" s="15" t="s">
        <v>245</v>
      </c>
    </row>
    <row r="71" spans="1:30" x14ac:dyDescent="0.25">
      <c r="A71" s="66">
        <f t="shared" si="6"/>
        <v>64</v>
      </c>
      <c r="B71" s="69"/>
      <c r="C71" s="69"/>
      <c r="D71" s="88" t="e">
        <f>VLOOKUP(C71,'Measure&amp;Incentive Picklist'!E:J,2,FALSE)</f>
        <v>#N/A</v>
      </c>
      <c r="E71" s="73"/>
      <c r="F71" s="70"/>
      <c r="G71" s="431" t="str">
        <f>IFERROR(INDEX(TableCtrlDropdownMapping[Control Type],MATCH($C71,TableCtrlDropdownMapping[Measure Name],0)),"")</f>
        <v/>
      </c>
      <c r="H71" s="70"/>
      <c r="I71" s="69"/>
      <c r="J71" s="65" t="e">
        <f>VLOOKUP(I71,'Lighting Picklist'!A$2:B$63,2,FALSE)</f>
        <v>#N/A</v>
      </c>
      <c r="K71" s="69"/>
      <c r="L71" s="70"/>
      <c r="N71" s="70"/>
      <c r="O71" s="70"/>
      <c r="P71" s="73"/>
      <c r="Q71" s="69"/>
      <c r="R71" s="69"/>
      <c r="S71" s="71"/>
      <c r="T71" s="71"/>
      <c r="U71" s="72" t="str">
        <f t="shared" si="1"/>
        <v/>
      </c>
      <c r="V71" s="113" t="str">
        <f>IFERROR(MIN(VLOOKUP($C71,'Measure&amp;Incentive Picklist'!$E:$J,5,FALSE)*F71,U71),"")</f>
        <v/>
      </c>
      <c r="W71" s="69"/>
      <c r="X71" s="65">
        <f t="shared" si="7"/>
        <v>0</v>
      </c>
      <c r="Y71" s="65">
        <f t="shared" si="8"/>
        <v>0</v>
      </c>
      <c r="Z71" s="65">
        <f t="shared" si="3"/>
        <v>0</v>
      </c>
      <c r="AA71" s="65">
        <f t="shared" si="4"/>
        <v>0</v>
      </c>
      <c r="AB71" s="188" t="str">
        <f t="shared" si="5"/>
        <v/>
      </c>
      <c r="AC71" s="188"/>
    </row>
    <row r="72" spans="1:30" x14ac:dyDescent="0.25">
      <c r="A72" s="66">
        <f t="shared" si="6"/>
        <v>65</v>
      </c>
      <c r="B72" s="69"/>
      <c r="C72" s="69"/>
      <c r="D72" s="88" t="e">
        <f>VLOOKUP(C72,'Measure&amp;Incentive Picklist'!E:J,2,FALSE)</f>
        <v>#N/A</v>
      </c>
      <c r="E72" s="73"/>
      <c r="F72" s="70"/>
      <c r="G72" s="431" t="str">
        <f>IFERROR(INDEX(TableCtrlDropdownMapping[Control Type],MATCH($C72,TableCtrlDropdownMapping[Measure Name],0)),"")</f>
        <v/>
      </c>
      <c r="H72" s="70"/>
      <c r="I72" s="69"/>
      <c r="J72" s="65" t="e">
        <f>VLOOKUP(I72,'Lighting Picklist'!A$2:B$63,2,FALSE)</f>
        <v>#N/A</v>
      </c>
      <c r="K72" s="69"/>
      <c r="L72" s="70"/>
      <c r="N72" s="70"/>
      <c r="O72" s="70"/>
      <c r="P72" s="73"/>
      <c r="Q72" s="69"/>
      <c r="R72" s="69"/>
      <c r="S72" s="71"/>
      <c r="T72" s="71"/>
      <c r="U72" s="72" t="str">
        <f t="shared" si="1"/>
        <v/>
      </c>
      <c r="V72" s="113" t="str">
        <f>IFERROR(MIN(VLOOKUP($C72,'Measure&amp;Incentive Picklist'!$E:$J,5,FALSE)*F72,U72),"")</f>
        <v/>
      </c>
      <c r="W72" s="69"/>
      <c r="X72" s="65">
        <f t="shared" si="7"/>
        <v>0</v>
      </c>
      <c r="Y72" s="65">
        <f t="shared" si="8"/>
        <v>0</v>
      </c>
      <c r="Z72" s="65">
        <f t="shared" si="3"/>
        <v>0</v>
      </c>
      <c r="AA72" s="65">
        <f t="shared" si="4"/>
        <v>0</v>
      </c>
      <c r="AB72" s="188" t="str">
        <f t="shared" si="5"/>
        <v/>
      </c>
      <c r="AC72" s="188"/>
    </row>
    <row r="73" spans="1:30" x14ac:dyDescent="0.25">
      <c r="A73" s="66">
        <f t="shared" si="6"/>
        <v>66</v>
      </c>
      <c r="B73" s="69"/>
      <c r="C73" s="69"/>
      <c r="D73" s="88" t="e">
        <f>VLOOKUP(C73,'Measure&amp;Incentive Picklist'!E:J,2,FALSE)</f>
        <v>#N/A</v>
      </c>
      <c r="E73" s="73"/>
      <c r="F73" s="70"/>
      <c r="G73" s="431" t="str">
        <f>IFERROR(INDEX(TableCtrlDropdownMapping[Control Type],MATCH($C73,TableCtrlDropdownMapping[Measure Name],0)),"")</f>
        <v/>
      </c>
      <c r="H73" s="70"/>
      <c r="I73" s="69"/>
      <c r="J73" s="65" t="e">
        <f>VLOOKUP(I73,'Lighting Picklist'!A$2:B$63,2,FALSE)</f>
        <v>#N/A</v>
      </c>
      <c r="K73" s="69"/>
      <c r="L73" s="70"/>
      <c r="N73" s="70"/>
      <c r="O73" s="70"/>
      <c r="P73" s="73"/>
      <c r="Q73" s="69"/>
      <c r="R73" s="69"/>
      <c r="S73" s="71"/>
      <c r="T73" s="71"/>
      <c r="U73" s="72" t="str">
        <f t="shared" ref="U73:U136" si="9">IF(AND(S73="",T73=""),"",$S73+$T73)</f>
        <v/>
      </c>
      <c r="V73" s="113" t="str">
        <f>IFERROR(MIN(VLOOKUP($C73,'Measure&amp;Incentive Picklist'!$E:$J,5,FALSE)*F73,U73),"")</f>
        <v/>
      </c>
      <c r="W73" s="69"/>
      <c r="X73" s="65">
        <f t="shared" si="7"/>
        <v>0</v>
      </c>
      <c r="Y73" s="65">
        <f t="shared" si="8"/>
        <v>0</v>
      </c>
      <c r="Z73" s="65">
        <f t="shared" ref="Z73:AA136" si="10">IF(ISERROR(U73),1,0)</f>
        <v>0</v>
      </c>
      <c r="AA73" s="65">
        <f t="shared" si="10"/>
        <v>0</v>
      </c>
      <c r="AB73" s="188" t="str">
        <f t="shared" ref="AB73:AB136" si="11">IF(OR(AND(OR(I73=AD$8,I73=AD$9,I73=AD$10,I73=AD$11,I73=AD$12,I73=AD$13,I73=AD$14,I73=AD$15,I73=AD$16,I73=AD$17,I73=AD$18,I73=AD$19,I73=AD$20,I73=AD$21,I73=AD$22,I73=AD$23,I73=AD$24,I73=AD$25,I73=AD$26,I73=AD$27,I73=AD$28,I73=AD$29,I73=AD$30,I73=AD$31,I73=AD$32,I73=AD$33,I73=AD$34,I73=AD$35,I73=AD$36,I73=AD$37,I73=AD$38,I73=AD$39,I73=AD$40,I73=AD$41,I73=AD$42,I73=AD$43,I73=AD$44,I73=AD$45,I73=AD$46,I73=AD$47,I73=AD$48,I73=AD$49,I73=AD$50,I73=AD$51),OR(K73=AE$8,K73=AE$9,K73=AE$10,K73=AE$11,K73=AE$12,K73=AE$13)),AND(OR(I73=AD$52,I73=AD$53,I73=AD$54,I73=AD$55,I73=AD$56,I73=AD$57,I73=AD$58,I73=AD$59,I73=AD$60,I73=AD$61,I73=AD$62,I73=AD$63), OR(K73=AE$14,K73=AE$15,K73=AE$16,K73=AE$17)),AND(OR(I73=AD$64,I73=AD$65,I73=AD$66),OR(K73=AE$18,K73=AE$19,K73=AE$20)),AND(OR(I73=AD$67,I73=AD$68,I73=AD$69),K73=AE$21),AND(I73=AD$70,OR(K73=AE$22,K73=AE$23))),1,IF(OR(I73="",K73=""),"","Error"))</f>
        <v/>
      </c>
      <c r="AC73" s="188"/>
    </row>
    <row r="74" spans="1:30" x14ac:dyDescent="0.25">
      <c r="A74" s="66">
        <f t="shared" ref="A74:A137" si="12">A73+1</f>
        <v>67</v>
      </c>
      <c r="B74" s="69"/>
      <c r="C74" s="69"/>
      <c r="D74" s="88" t="e">
        <f>VLOOKUP(C74,'Measure&amp;Incentive Picklist'!E:J,2,FALSE)</f>
        <v>#N/A</v>
      </c>
      <c r="E74" s="73"/>
      <c r="F74" s="70"/>
      <c r="G74" s="431" t="str">
        <f>IFERROR(INDEX(TableCtrlDropdownMapping[Control Type],MATCH($C74,TableCtrlDropdownMapping[Measure Name],0)),"")</f>
        <v/>
      </c>
      <c r="H74" s="70"/>
      <c r="I74" s="69"/>
      <c r="J74" s="65" t="e">
        <f>VLOOKUP(I74,'Lighting Picklist'!A$2:B$63,2,FALSE)</f>
        <v>#N/A</v>
      </c>
      <c r="K74" s="69"/>
      <c r="L74" s="70"/>
      <c r="N74" s="70"/>
      <c r="O74" s="70"/>
      <c r="P74" s="73"/>
      <c r="Q74" s="69"/>
      <c r="R74" s="69"/>
      <c r="S74" s="71"/>
      <c r="T74" s="71"/>
      <c r="U74" s="72" t="str">
        <f t="shared" si="9"/>
        <v/>
      </c>
      <c r="V74" s="113" t="str">
        <f>IFERROR(MIN(VLOOKUP($C74,'Measure&amp;Incentive Picklist'!$E:$J,5,FALSE)*F74,U74),"")</f>
        <v/>
      </c>
      <c r="W74" s="69"/>
      <c r="X74" s="65">
        <f t="shared" si="7"/>
        <v>0</v>
      </c>
      <c r="Y74" s="65">
        <f t="shared" si="8"/>
        <v>0</v>
      </c>
      <c r="Z74" s="65">
        <f t="shared" si="10"/>
        <v>0</v>
      </c>
      <c r="AA74" s="65">
        <f t="shared" si="10"/>
        <v>0</v>
      </c>
      <c r="AB74" s="188" t="str">
        <f t="shared" si="11"/>
        <v/>
      </c>
      <c r="AC74" s="188"/>
    </row>
    <row r="75" spans="1:30" x14ac:dyDescent="0.25">
      <c r="A75" s="66">
        <f t="shared" si="12"/>
        <v>68</v>
      </c>
      <c r="B75" s="69"/>
      <c r="C75" s="69"/>
      <c r="D75" s="88" t="e">
        <f>VLOOKUP(C75,'Measure&amp;Incentive Picklist'!E:J,2,FALSE)</f>
        <v>#N/A</v>
      </c>
      <c r="E75" s="73"/>
      <c r="F75" s="70"/>
      <c r="G75" s="431" t="str">
        <f>IFERROR(INDEX(TableCtrlDropdownMapping[Control Type],MATCH($C75,TableCtrlDropdownMapping[Measure Name],0)),"")</f>
        <v/>
      </c>
      <c r="H75" s="70"/>
      <c r="I75" s="69"/>
      <c r="J75" s="65" t="e">
        <f>VLOOKUP(I75,'Lighting Picklist'!A$2:B$63,2,FALSE)</f>
        <v>#N/A</v>
      </c>
      <c r="K75" s="69"/>
      <c r="L75" s="70"/>
      <c r="N75" s="70"/>
      <c r="O75" s="70"/>
      <c r="P75" s="73"/>
      <c r="Q75" s="69"/>
      <c r="R75" s="69"/>
      <c r="S75" s="71"/>
      <c r="T75" s="71"/>
      <c r="U75" s="72" t="str">
        <f t="shared" si="9"/>
        <v/>
      </c>
      <c r="V75" s="113" t="str">
        <f>IFERROR(MIN(VLOOKUP($C75,'Measure&amp;Incentive Picklist'!$E:$J,5,FALSE)*F75,U75),"")</f>
        <v/>
      </c>
      <c r="W75" s="69"/>
      <c r="X75" s="65">
        <f t="shared" si="7"/>
        <v>0</v>
      </c>
      <c r="Y75" s="65">
        <f t="shared" si="8"/>
        <v>0</v>
      </c>
      <c r="Z75" s="65">
        <f t="shared" si="10"/>
        <v>0</v>
      </c>
      <c r="AA75" s="65">
        <f t="shared" si="10"/>
        <v>0</v>
      </c>
      <c r="AB75" s="188" t="str">
        <f t="shared" si="11"/>
        <v/>
      </c>
      <c r="AC75" s="188"/>
    </row>
    <row r="76" spans="1:30" x14ac:dyDescent="0.25">
      <c r="A76" s="66">
        <f t="shared" si="12"/>
        <v>69</v>
      </c>
      <c r="B76" s="69"/>
      <c r="C76" s="69"/>
      <c r="D76" s="88" t="e">
        <f>VLOOKUP(C76,'Measure&amp;Incentive Picklist'!E:J,2,FALSE)</f>
        <v>#N/A</v>
      </c>
      <c r="E76" s="73"/>
      <c r="F76" s="70"/>
      <c r="G76" s="431" t="str">
        <f>IFERROR(INDEX(TableCtrlDropdownMapping[Control Type],MATCH($C76,TableCtrlDropdownMapping[Measure Name],0)),"")</f>
        <v/>
      </c>
      <c r="H76" s="70"/>
      <c r="I76" s="69"/>
      <c r="J76" s="65" t="e">
        <f>VLOOKUP(I76,'Lighting Picklist'!A$2:B$63,2,FALSE)</f>
        <v>#N/A</v>
      </c>
      <c r="K76" s="69"/>
      <c r="L76" s="70"/>
      <c r="N76" s="70"/>
      <c r="O76" s="70"/>
      <c r="P76" s="73"/>
      <c r="Q76" s="69"/>
      <c r="R76" s="69"/>
      <c r="S76" s="71"/>
      <c r="T76" s="71"/>
      <c r="U76" s="72" t="str">
        <f t="shared" si="9"/>
        <v/>
      </c>
      <c r="V76" s="113" t="str">
        <f>IFERROR(MIN(VLOOKUP($C76,'Measure&amp;Incentive Picklist'!$E:$J,5,FALSE)*F76,U76),"")</f>
        <v/>
      </c>
      <c r="W76" s="69"/>
      <c r="X76" s="65">
        <f t="shared" si="7"/>
        <v>0</v>
      </c>
      <c r="Y76" s="65">
        <f t="shared" si="8"/>
        <v>0</v>
      </c>
      <c r="Z76" s="65">
        <f t="shared" si="10"/>
        <v>0</v>
      </c>
      <c r="AA76" s="65">
        <f t="shared" si="10"/>
        <v>0</v>
      </c>
      <c r="AB76" s="188" t="str">
        <f t="shared" si="11"/>
        <v/>
      </c>
      <c r="AC76" s="188"/>
    </row>
    <row r="77" spans="1:30" x14ac:dyDescent="0.25">
      <c r="A77" s="66">
        <f t="shared" si="12"/>
        <v>70</v>
      </c>
      <c r="B77" s="69"/>
      <c r="C77" s="69"/>
      <c r="D77" s="88" t="e">
        <f>VLOOKUP(C77,'Measure&amp;Incentive Picklist'!E:J,2,FALSE)</f>
        <v>#N/A</v>
      </c>
      <c r="E77" s="73"/>
      <c r="F77" s="70"/>
      <c r="G77" s="431" t="str">
        <f>IFERROR(INDEX(TableCtrlDropdownMapping[Control Type],MATCH($C77,TableCtrlDropdownMapping[Measure Name],0)),"")</f>
        <v/>
      </c>
      <c r="H77" s="70"/>
      <c r="I77" s="69"/>
      <c r="J77" s="65" t="e">
        <f>VLOOKUP(I77,'Lighting Picklist'!A$2:B$63,2,FALSE)</f>
        <v>#N/A</v>
      </c>
      <c r="K77" s="69"/>
      <c r="L77" s="70"/>
      <c r="N77" s="70"/>
      <c r="O77" s="70"/>
      <c r="P77" s="73"/>
      <c r="Q77" s="69"/>
      <c r="R77" s="69"/>
      <c r="S77" s="71"/>
      <c r="T77" s="71"/>
      <c r="U77" s="72" t="str">
        <f t="shared" si="9"/>
        <v/>
      </c>
      <c r="V77" s="113" t="str">
        <f>IFERROR(MIN(VLOOKUP($C77,'Measure&amp;Incentive Picklist'!$E:$J,5,FALSE)*F77,U77),"")</f>
        <v/>
      </c>
      <c r="W77" s="69"/>
      <c r="X77" s="65">
        <f t="shared" si="7"/>
        <v>0</v>
      </c>
      <c r="Y77" s="65">
        <f t="shared" si="8"/>
        <v>0</v>
      </c>
      <c r="Z77" s="65">
        <f t="shared" si="10"/>
        <v>0</v>
      </c>
      <c r="AA77" s="65">
        <f t="shared" si="10"/>
        <v>0</v>
      </c>
      <c r="AB77" s="188" t="str">
        <f t="shared" si="11"/>
        <v/>
      </c>
      <c r="AC77" s="188"/>
    </row>
    <row r="78" spans="1:30" x14ac:dyDescent="0.25">
      <c r="A78" s="66">
        <f t="shared" si="12"/>
        <v>71</v>
      </c>
      <c r="B78" s="69"/>
      <c r="C78" s="69"/>
      <c r="D78" s="88" t="e">
        <f>VLOOKUP(C78,'Measure&amp;Incentive Picklist'!E:J,2,FALSE)</f>
        <v>#N/A</v>
      </c>
      <c r="E78" s="73"/>
      <c r="F78" s="70"/>
      <c r="G78" s="431" t="str">
        <f>IFERROR(INDEX(TableCtrlDropdownMapping[Control Type],MATCH($C78,TableCtrlDropdownMapping[Measure Name],0)),"")</f>
        <v/>
      </c>
      <c r="H78" s="70"/>
      <c r="I78" s="69"/>
      <c r="J78" s="65" t="e">
        <f>VLOOKUP(I78,'Lighting Picklist'!A$2:B$63,2,FALSE)</f>
        <v>#N/A</v>
      </c>
      <c r="K78" s="69"/>
      <c r="L78" s="70"/>
      <c r="N78" s="70"/>
      <c r="O78" s="70"/>
      <c r="P78" s="73"/>
      <c r="Q78" s="69"/>
      <c r="R78" s="69"/>
      <c r="S78" s="71"/>
      <c r="T78" s="71"/>
      <c r="U78" s="72" t="str">
        <f t="shared" si="9"/>
        <v/>
      </c>
      <c r="V78" s="113" t="str">
        <f>IFERROR(MIN(VLOOKUP($C78,'Measure&amp;Incentive Picklist'!$E:$J,5,FALSE)*F78,U78),"")</f>
        <v/>
      </c>
      <c r="W78" s="69"/>
      <c r="X78" s="65">
        <f t="shared" si="7"/>
        <v>0</v>
      </c>
      <c r="Y78" s="65">
        <f t="shared" si="8"/>
        <v>0</v>
      </c>
      <c r="Z78" s="65">
        <f t="shared" si="10"/>
        <v>0</v>
      </c>
      <c r="AA78" s="65">
        <f t="shared" si="10"/>
        <v>0</v>
      </c>
      <c r="AB78" s="188" t="str">
        <f t="shared" si="11"/>
        <v/>
      </c>
      <c r="AC78" s="188"/>
    </row>
    <row r="79" spans="1:30" x14ac:dyDescent="0.25">
      <c r="A79" s="66">
        <f t="shared" si="12"/>
        <v>72</v>
      </c>
      <c r="B79" s="69"/>
      <c r="C79" s="69"/>
      <c r="D79" s="88" t="e">
        <f>VLOOKUP(C79,'Measure&amp;Incentive Picklist'!E:J,2,FALSE)</f>
        <v>#N/A</v>
      </c>
      <c r="E79" s="73"/>
      <c r="F79" s="70"/>
      <c r="G79" s="431" t="str">
        <f>IFERROR(INDEX(TableCtrlDropdownMapping[Control Type],MATCH($C79,TableCtrlDropdownMapping[Measure Name],0)),"")</f>
        <v/>
      </c>
      <c r="H79" s="70"/>
      <c r="I79" s="69"/>
      <c r="J79" s="65" t="e">
        <f>VLOOKUP(I79,'Lighting Picklist'!A$2:B$63,2,FALSE)</f>
        <v>#N/A</v>
      </c>
      <c r="K79" s="69"/>
      <c r="L79" s="70"/>
      <c r="N79" s="70"/>
      <c r="O79" s="70"/>
      <c r="P79" s="73"/>
      <c r="Q79" s="69"/>
      <c r="R79" s="69"/>
      <c r="S79" s="71"/>
      <c r="T79" s="71"/>
      <c r="U79" s="72" t="str">
        <f t="shared" si="9"/>
        <v/>
      </c>
      <c r="V79" s="113" t="str">
        <f>IFERROR(MIN(VLOOKUP($C79,'Measure&amp;Incentive Picklist'!$E:$J,5,FALSE)*F79,U79),"")</f>
        <v/>
      </c>
      <c r="W79" s="69"/>
      <c r="X79" s="65">
        <f t="shared" si="7"/>
        <v>0</v>
      </c>
      <c r="Y79" s="65">
        <f t="shared" si="8"/>
        <v>0</v>
      </c>
      <c r="Z79" s="65">
        <f t="shared" si="10"/>
        <v>0</v>
      </c>
      <c r="AA79" s="65">
        <f t="shared" si="10"/>
        <v>0</v>
      </c>
      <c r="AB79" s="188" t="str">
        <f t="shared" si="11"/>
        <v/>
      </c>
      <c r="AC79" s="188"/>
    </row>
    <row r="80" spans="1:30" x14ac:dyDescent="0.25">
      <c r="A80" s="66">
        <f t="shared" si="12"/>
        <v>73</v>
      </c>
      <c r="B80" s="69"/>
      <c r="C80" s="69"/>
      <c r="D80" s="88" t="e">
        <f>VLOOKUP(C80,'Measure&amp;Incentive Picklist'!E:J,2,FALSE)</f>
        <v>#N/A</v>
      </c>
      <c r="E80" s="73"/>
      <c r="F80" s="70"/>
      <c r="G80" s="431" t="str">
        <f>IFERROR(INDEX(TableCtrlDropdownMapping[Control Type],MATCH($C80,TableCtrlDropdownMapping[Measure Name],0)),"")</f>
        <v/>
      </c>
      <c r="H80" s="70"/>
      <c r="I80" s="69"/>
      <c r="J80" s="65" t="e">
        <f>VLOOKUP(I80,'Lighting Picklist'!A$2:B$63,2,FALSE)</f>
        <v>#N/A</v>
      </c>
      <c r="K80" s="69"/>
      <c r="L80" s="70"/>
      <c r="N80" s="70"/>
      <c r="O80" s="70"/>
      <c r="P80" s="73"/>
      <c r="Q80" s="69"/>
      <c r="R80" s="69"/>
      <c r="S80" s="71"/>
      <c r="T80" s="71"/>
      <c r="U80" s="72" t="str">
        <f t="shared" si="9"/>
        <v/>
      </c>
      <c r="V80" s="113" t="str">
        <f>IFERROR(MIN(VLOOKUP($C80,'Measure&amp;Incentive Picklist'!$E:$J,5,FALSE)*F80,U80),"")</f>
        <v/>
      </c>
      <c r="W80" s="69"/>
      <c r="X80" s="65">
        <f t="shared" si="7"/>
        <v>0</v>
      </c>
      <c r="Y80" s="65">
        <f t="shared" si="8"/>
        <v>0</v>
      </c>
      <c r="Z80" s="65">
        <f t="shared" si="10"/>
        <v>0</v>
      </c>
      <c r="AA80" s="65">
        <f t="shared" si="10"/>
        <v>0</v>
      </c>
      <c r="AB80" s="188" t="str">
        <f t="shared" si="11"/>
        <v/>
      </c>
      <c r="AC80" s="188"/>
    </row>
    <row r="81" spans="1:29" x14ac:dyDescent="0.25">
      <c r="A81" s="66">
        <f t="shared" si="12"/>
        <v>74</v>
      </c>
      <c r="B81" s="69"/>
      <c r="C81" s="69"/>
      <c r="D81" s="88" t="e">
        <f>VLOOKUP(C81,'Measure&amp;Incentive Picklist'!E:J,2,FALSE)</f>
        <v>#N/A</v>
      </c>
      <c r="E81" s="73"/>
      <c r="F81" s="70"/>
      <c r="G81" s="431" t="str">
        <f>IFERROR(INDEX(TableCtrlDropdownMapping[Control Type],MATCH($C81,TableCtrlDropdownMapping[Measure Name],0)),"")</f>
        <v/>
      </c>
      <c r="H81" s="70"/>
      <c r="I81" s="69"/>
      <c r="J81" s="65" t="e">
        <f>VLOOKUP(I81,'Lighting Picklist'!A$2:B$63,2,FALSE)</f>
        <v>#N/A</v>
      </c>
      <c r="K81" s="69"/>
      <c r="L81" s="70"/>
      <c r="N81" s="70"/>
      <c r="O81" s="70"/>
      <c r="P81" s="73"/>
      <c r="Q81" s="69"/>
      <c r="R81" s="69"/>
      <c r="S81" s="71"/>
      <c r="T81" s="71"/>
      <c r="U81" s="72" t="str">
        <f t="shared" si="9"/>
        <v/>
      </c>
      <c r="V81" s="113" t="str">
        <f>IFERROR(MIN(VLOOKUP($C81,'Measure&amp;Incentive Picklist'!$E:$J,5,FALSE)*F81,U81),"")</f>
        <v/>
      </c>
      <c r="W81" s="69"/>
      <c r="X81" s="65">
        <f t="shared" si="7"/>
        <v>0</v>
      </c>
      <c r="Y81" s="65">
        <f t="shared" si="8"/>
        <v>0</v>
      </c>
      <c r="Z81" s="65">
        <f t="shared" si="10"/>
        <v>0</v>
      </c>
      <c r="AA81" s="65">
        <f t="shared" si="10"/>
        <v>0</v>
      </c>
      <c r="AB81" s="188" t="str">
        <f t="shared" si="11"/>
        <v/>
      </c>
      <c r="AC81" s="188"/>
    </row>
    <row r="82" spans="1:29" x14ac:dyDescent="0.25">
      <c r="A82" s="66">
        <f t="shared" si="12"/>
        <v>75</v>
      </c>
      <c r="B82" s="69"/>
      <c r="C82" s="69"/>
      <c r="D82" s="88" t="e">
        <f>VLOOKUP(C82,'Measure&amp;Incentive Picklist'!E:J,2,FALSE)</f>
        <v>#N/A</v>
      </c>
      <c r="E82" s="73"/>
      <c r="F82" s="70"/>
      <c r="G82" s="431" t="str">
        <f>IFERROR(INDEX(TableCtrlDropdownMapping[Control Type],MATCH($C82,TableCtrlDropdownMapping[Measure Name],0)),"")</f>
        <v/>
      </c>
      <c r="H82" s="70"/>
      <c r="I82" s="69"/>
      <c r="J82" s="65" t="e">
        <f>VLOOKUP(I82,'Lighting Picklist'!A$2:B$63,2,FALSE)</f>
        <v>#N/A</v>
      </c>
      <c r="K82" s="69"/>
      <c r="L82" s="70"/>
      <c r="N82" s="70"/>
      <c r="O82" s="70"/>
      <c r="P82" s="73"/>
      <c r="Q82" s="69"/>
      <c r="R82" s="69"/>
      <c r="S82" s="71"/>
      <c r="T82" s="71"/>
      <c r="U82" s="72" t="str">
        <f t="shared" si="9"/>
        <v/>
      </c>
      <c r="V82" s="113" t="str">
        <f>IFERROR(MIN(VLOOKUP($C82,'Measure&amp;Incentive Picklist'!$E:$J,5,FALSE)*F82,U82),"")</f>
        <v/>
      </c>
      <c r="W82" s="69"/>
      <c r="X82" s="65">
        <f t="shared" si="7"/>
        <v>0</v>
      </c>
      <c r="Y82" s="65">
        <f t="shared" si="8"/>
        <v>0</v>
      </c>
      <c r="Z82" s="65">
        <f t="shared" si="10"/>
        <v>0</v>
      </c>
      <c r="AA82" s="65">
        <f t="shared" si="10"/>
        <v>0</v>
      </c>
      <c r="AB82" s="188" t="str">
        <f t="shared" si="11"/>
        <v/>
      </c>
      <c r="AC82" s="188"/>
    </row>
    <row r="83" spans="1:29" x14ac:dyDescent="0.25">
      <c r="A83" s="66">
        <f t="shared" si="12"/>
        <v>76</v>
      </c>
      <c r="B83" s="69"/>
      <c r="C83" s="69"/>
      <c r="D83" s="88" t="e">
        <f>VLOOKUP(C83,'Measure&amp;Incentive Picklist'!E:J,2,FALSE)</f>
        <v>#N/A</v>
      </c>
      <c r="E83" s="73"/>
      <c r="F83" s="70"/>
      <c r="G83" s="431" t="str">
        <f>IFERROR(INDEX(TableCtrlDropdownMapping[Control Type],MATCH($C83,TableCtrlDropdownMapping[Measure Name],0)),"")</f>
        <v/>
      </c>
      <c r="H83" s="70"/>
      <c r="I83" s="69"/>
      <c r="J83" s="65" t="e">
        <f>VLOOKUP(I83,'Lighting Picklist'!A$2:B$63,2,FALSE)</f>
        <v>#N/A</v>
      </c>
      <c r="K83" s="69"/>
      <c r="L83" s="70"/>
      <c r="N83" s="70"/>
      <c r="O83" s="70"/>
      <c r="P83" s="73"/>
      <c r="Q83" s="69"/>
      <c r="R83" s="69"/>
      <c r="S83" s="71"/>
      <c r="T83" s="71"/>
      <c r="U83" s="72" t="str">
        <f t="shared" si="9"/>
        <v/>
      </c>
      <c r="V83" s="113" t="str">
        <f>IFERROR(MIN(VLOOKUP($C83,'Measure&amp;Incentive Picklist'!$E:$J,5,FALSE)*F83,U83),"")</f>
        <v/>
      </c>
      <c r="W83" s="69"/>
      <c r="X83" s="65">
        <f t="shared" si="7"/>
        <v>0</v>
      </c>
      <c r="Y83" s="65">
        <f t="shared" si="8"/>
        <v>0</v>
      </c>
      <c r="Z83" s="65">
        <f t="shared" si="10"/>
        <v>0</v>
      </c>
      <c r="AA83" s="65">
        <f t="shared" si="10"/>
        <v>0</v>
      </c>
      <c r="AB83" s="188" t="str">
        <f t="shared" si="11"/>
        <v/>
      </c>
      <c r="AC83" s="188"/>
    </row>
    <row r="84" spans="1:29" x14ac:dyDescent="0.25">
      <c r="A84" s="66">
        <f t="shared" si="12"/>
        <v>77</v>
      </c>
      <c r="B84" s="69"/>
      <c r="C84" s="69"/>
      <c r="D84" s="88" t="e">
        <f>VLOOKUP(C84,'Measure&amp;Incentive Picklist'!E:J,2,FALSE)</f>
        <v>#N/A</v>
      </c>
      <c r="E84" s="73"/>
      <c r="F84" s="70"/>
      <c r="G84" s="431" t="str">
        <f>IFERROR(INDEX(TableCtrlDropdownMapping[Control Type],MATCH($C84,TableCtrlDropdownMapping[Measure Name],0)),"")</f>
        <v/>
      </c>
      <c r="H84" s="70"/>
      <c r="I84" s="69"/>
      <c r="J84" s="65" t="e">
        <f>VLOOKUP(I84,'Lighting Picklist'!A$2:B$63,2,FALSE)</f>
        <v>#N/A</v>
      </c>
      <c r="K84" s="69"/>
      <c r="L84" s="70"/>
      <c r="N84" s="70"/>
      <c r="O84" s="70"/>
      <c r="P84" s="73"/>
      <c r="Q84" s="69"/>
      <c r="R84" s="69"/>
      <c r="S84" s="71"/>
      <c r="T84" s="71"/>
      <c r="U84" s="72" t="str">
        <f t="shared" si="9"/>
        <v/>
      </c>
      <c r="V84" s="113" t="str">
        <f>IFERROR(MIN(VLOOKUP($C84,'Measure&amp;Incentive Picklist'!$E:$J,5,FALSE)*F84,U84),"")</f>
        <v/>
      </c>
      <c r="W84" s="69"/>
      <c r="X84" s="65">
        <f t="shared" si="7"/>
        <v>0</v>
      </c>
      <c r="Y84" s="65">
        <f t="shared" si="8"/>
        <v>0</v>
      </c>
      <c r="Z84" s="65">
        <f t="shared" si="10"/>
        <v>0</v>
      </c>
      <c r="AA84" s="65">
        <f t="shared" si="10"/>
        <v>0</v>
      </c>
      <c r="AB84" s="188" t="str">
        <f t="shared" si="11"/>
        <v/>
      </c>
      <c r="AC84" s="188"/>
    </row>
    <row r="85" spans="1:29" x14ac:dyDescent="0.25">
      <c r="A85" s="66">
        <f t="shared" si="12"/>
        <v>78</v>
      </c>
      <c r="B85" s="69"/>
      <c r="C85" s="69"/>
      <c r="D85" s="88" t="e">
        <f>VLOOKUP(C85,'Measure&amp;Incentive Picklist'!E:J,2,FALSE)</f>
        <v>#N/A</v>
      </c>
      <c r="E85" s="73"/>
      <c r="F85" s="70"/>
      <c r="G85" s="431" t="str">
        <f>IFERROR(INDEX(TableCtrlDropdownMapping[Control Type],MATCH($C85,TableCtrlDropdownMapping[Measure Name],0)),"")</f>
        <v/>
      </c>
      <c r="H85" s="70"/>
      <c r="I85" s="69"/>
      <c r="J85" s="65" t="e">
        <f>VLOOKUP(I85,'Lighting Picklist'!A$2:B$63,2,FALSE)</f>
        <v>#N/A</v>
      </c>
      <c r="K85" s="69"/>
      <c r="L85" s="70"/>
      <c r="N85" s="70"/>
      <c r="O85" s="70"/>
      <c r="P85" s="73"/>
      <c r="Q85" s="69"/>
      <c r="R85" s="69"/>
      <c r="S85" s="71"/>
      <c r="T85" s="71"/>
      <c r="U85" s="72" t="str">
        <f t="shared" si="9"/>
        <v/>
      </c>
      <c r="V85" s="113" t="str">
        <f>IFERROR(MIN(VLOOKUP($C85,'Measure&amp;Incentive Picklist'!$E:$J,5,FALSE)*F85,U85),"")</f>
        <v/>
      </c>
      <c r="W85" s="69"/>
      <c r="X85" s="65">
        <f t="shared" si="7"/>
        <v>0</v>
      </c>
      <c r="Y85" s="65">
        <f t="shared" si="8"/>
        <v>0</v>
      </c>
      <c r="Z85" s="65">
        <f t="shared" si="10"/>
        <v>0</v>
      </c>
      <c r="AA85" s="65">
        <f t="shared" si="10"/>
        <v>0</v>
      </c>
      <c r="AB85" s="188" t="str">
        <f t="shared" si="11"/>
        <v/>
      </c>
      <c r="AC85" s="188"/>
    </row>
    <row r="86" spans="1:29" x14ac:dyDescent="0.25">
      <c r="A86" s="66">
        <f t="shared" si="12"/>
        <v>79</v>
      </c>
      <c r="B86" s="69"/>
      <c r="C86" s="69"/>
      <c r="D86" s="88" t="e">
        <f>VLOOKUP(C86,'Measure&amp;Incentive Picklist'!E:J,2,FALSE)</f>
        <v>#N/A</v>
      </c>
      <c r="E86" s="73"/>
      <c r="F86" s="70"/>
      <c r="G86" s="431" t="str">
        <f>IFERROR(INDEX(TableCtrlDropdownMapping[Control Type],MATCH($C86,TableCtrlDropdownMapping[Measure Name],0)),"")</f>
        <v/>
      </c>
      <c r="H86" s="70"/>
      <c r="I86" s="69"/>
      <c r="J86" s="65" t="e">
        <f>VLOOKUP(I86,'Lighting Picklist'!A$2:B$63,2,FALSE)</f>
        <v>#N/A</v>
      </c>
      <c r="K86" s="69"/>
      <c r="L86" s="70"/>
      <c r="N86" s="70"/>
      <c r="O86" s="70"/>
      <c r="P86" s="73"/>
      <c r="Q86" s="69"/>
      <c r="R86" s="69"/>
      <c r="S86" s="71"/>
      <c r="T86" s="71"/>
      <c r="U86" s="72" t="str">
        <f t="shared" si="9"/>
        <v/>
      </c>
      <c r="V86" s="113" t="str">
        <f>IFERROR(MIN(VLOOKUP($C86,'Measure&amp;Incentive Picklist'!$E:$J,5,FALSE)*F86,U86),"")</f>
        <v/>
      </c>
      <c r="W86" s="69"/>
      <c r="X86" s="65">
        <f t="shared" si="7"/>
        <v>0</v>
      </c>
      <c r="Y86" s="65">
        <f t="shared" si="8"/>
        <v>0</v>
      </c>
      <c r="Z86" s="65">
        <f t="shared" si="10"/>
        <v>0</v>
      </c>
      <c r="AA86" s="65">
        <f t="shared" si="10"/>
        <v>0</v>
      </c>
      <c r="AB86" s="188" t="str">
        <f t="shared" si="11"/>
        <v/>
      </c>
      <c r="AC86" s="188"/>
    </row>
    <row r="87" spans="1:29" x14ac:dyDescent="0.25">
      <c r="A87" s="66">
        <f t="shared" si="12"/>
        <v>80</v>
      </c>
      <c r="B87" s="69"/>
      <c r="C87" s="69"/>
      <c r="D87" s="88" t="e">
        <f>VLOOKUP(C87,'Measure&amp;Incentive Picklist'!E:J,2,FALSE)</f>
        <v>#N/A</v>
      </c>
      <c r="E87" s="73"/>
      <c r="F87" s="70"/>
      <c r="G87" s="431" t="str">
        <f>IFERROR(INDEX(TableCtrlDropdownMapping[Control Type],MATCH($C87,TableCtrlDropdownMapping[Measure Name],0)),"")</f>
        <v/>
      </c>
      <c r="H87" s="70"/>
      <c r="I87" s="69"/>
      <c r="J87" s="65" t="e">
        <f>VLOOKUP(I87,'Lighting Picklist'!A$2:B$63,2,FALSE)</f>
        <v>#N/A</v>
      </c>
      <c r="K87" s="69"/>
      <c r="L87" s="70"/>
      <c r="N87" s="70"/>
      <c r="O87" s="70"/>
      <c r="P87" s="73"/>
      <c r="Q87" s="69"/>
      <c r="R87" s="69"/>
      <c r="S87" s="71"/>
      <c r="T87" s="71"/>
      <c r="U87" s="72" t="str">
        <f t="shared" si="9"/>
        <v/>
      </c>
      <c r="V87" s="113" t="str">
        <f>IFERROR(MIN(VLOOKUP($C87,'Measure&amp;Incentive Picklist'!$E:$J,5,FALSE)*F87,U87),"")</f>
        <v/>
      </c>
      <c r="W87" s="69"/>
      <c r="X87" s="65">
        <f t="shared" si="7"/>
        <v>0</v>
      </c>
      <c r="Y87" s="65">
        <f t="shared" si="8"/>
        <v>0</v>
      </c>
      <c r="Z87" s="65">
        <f t="shared" si="10"/>
        <v>0</v>
      </c>
      <c r="AA87" s="65">
        <f t="shared" si="10"/>
        <v>0</v>
      </c>
      <c r="AB87" s="188" t="str">
        <f t="shared" si="11"/>
        <v/>
      </c>
      <c r="AC87" s="188"/>
    </row>
    <row r="88" spans="1:29" x14ac:dyDescent="0.25">
      <c r="A88" s="66">
        <f t="shared" si="12"/>
        <v>81</v>
      </c>
      <c r="B88" s="69"/>
      <c r="C88" s="69"/>
      <c r="D88" s="88" t="e">
        <f>VLOOKUP(C88,'Measure&amp;Incentive Picklist'!E:J,2,FALSE)</f>
        <v>#N/A</v>
      </c>
      <c r="E88" s="73"/>
      <c r="F88" s="70"/>
      <c r="G88" s="431" t="str">
        <f>IFERROR(INDEX(TableCtrlDropdownMapping[Control Type],MATCH($C88,TableCtrlDropdownMapping[Measure Name],0)),"")</f>
        <v/>
      </c>
      <c r="H88" s="70"/>
      <c r="I88" s="69"/>
      <c r="J88" s="65" t="e">
        <f>VLOOKUP(I88,'Lighting Picklist'!A$2:B$63,2,FALSE)</f>
        <v>#N/A</v>
      </c>
      <c r="K88" s="69"/>
      <c r="L88" s="70"/>
      <c r="N88" s="70"/>
      <c r="O88" s="70"/>
      <c r="P88" s="73"/>
      <c r="Q88" s="69"/>
      <c r="R88" s="69"/>
      <c r="S88" s="71"/>
      <c r="T88" s="71"/>
      <c r="U88" s="72" t="str">
        <f t="shared" si="9"/>
        <v/>
      </c>
      <c r="V88" s="113" t="str">
        <f>IFERROR(MIN(VLOOKUP($C88,'Measure&amp;Incentive Picklist'!$E:$J,5,FALSE)*F88,U88),"")</f>
        <v/>
      </c>
      <c r="W88" s="69"/>
      <c r="X88" s="65">
        <f t="shared" si="7"/>
        <v>0</v>
      </c>
      <c r="Y88" s="65">
        <f t="shared" si="8"/>
        <v>0</v>
      </c>
      <c r="Z88" s="65">
        <f t="shared" si="10"/>
        <v>0</v>
      </c>
      <c r="AA88" s="65">
        <f t="shared" si="10"/>
        <v>0</v>
      </c>
      <c r="AB88" s="188" t="str">
        <f t="shared" si="11"/>
        <v/>
      </c>
      <c r="AC88" s="188"/>
    </row>
    <row r="89" spans="1:29" x14ac:dyDescent="0.25">
      <c r="A89" s="66">
        <f t="shared" si="12"/>
        <v>82</v>
      </c>
      <c r="B89" s="69"/>
      <c r="C89" s="69"/>
      <c r="D89" s="88" t="e">
        <f>VLOOKUP(C89,'Measure&amp;Incentive Picklist'!E:J,2,FALSE)</f>
        <v>#N/A</v>
      </c>
      <c r="E89" s="73"/>
      <c r="F89" s="70"/>
      <c r="G89" s="431" t="str">
        <f>IFERROR(INDEX(TableCtrlDropdownMapping[Control Type],MATCH($C89,TableCtrlDropdownMapping[Measure Name],0)),"")</f>
        <v/>
      </c>
      <c r="H89" s="70"/>
      <c r="I89" s="69"/>
      <c r="J89" s="65" t="e">
        <f>VLOOKUP(I89,'Lighting Picklist'!A$2:B$63,2,FALSE)</f>
        <v>#N/A</v>
      </c>
      <c r="K89" s="69"/>
      <c r="L89" s="70"/>
      <c r="N89" s="70"/>
      <c r="O89" s="70"/>
      <c r="P89" s="73"/>
      <c r="Q89" s="69"/>
      <c r="R89" s="69"/>
      <c r="S89" s="71"/>
      <c r="T89" s="71"/>
      <c r="U89" s="72" t="str">
        <f t="shared" si="9"/>
        <v/>
      </c>
      <c r="V89" s="113" t="str">
        <f>IFERROR(MIN(VLOOKUP($C89,'Measure&amp;Incentive Picklist'!$E:$J,5,FALSE)*F89,U89),"")</f>
        <v/>
      </c>
      <c r="W89" s="69"/>
      <c r="X89" s="65">
        <f t="shared" si="7"/>
        <v>0</v>
      </c>
      <c r="Y89" s="65">
        <f t="shared" si="8"/>
        <v>0</v>
      </c>
      <c r="Z89" s="65">
        <f t="shared" si="10"/>
        <v>0</v>
      </c>
      <c r="AA89" s="65">
        <f t="shared" si="10"/>
        <v>0</v>
      </c>
      <c r="AB89" s="188" t="str">
        <f t="shared" si="11"/>
        <v/>
      </c>
      <c r="AC89" s="188"/>
    </row>
    <row r="90" spans="1:29" x14ac:dyDescent="0.25">
      <c r="A90" s="66">
        <f t="shared" si="12"/>
        <v>83</v>
      </c>
      <c r="B90" s="69"/>
      <c r="C90" s="69"/>
      <c r="D90" s="88" t="e">
        <f>VLOOKUP(C90,'Measure&amp;Incentive Picklist'!E:J,2,FALSE)</f>
        <v>#N/A</v>
      </c>
      <c r="E90" s="73"/>
      <c r="F90" s="70"/>
      <c r="G90" s="431" t="str">
        <f>IFERROR(INDEX(TableCtrlDropdownMapping[Control Type],MATCH($C90,TableCtrlDropdownMapping[Measure Name],0)),"")</f>
        <v/>
      </c>
      <c r="H90" s="70"/>
      <c r="I90" s="69"/>
      <c r="J90" s="65" t="e">
        <f>VLOOKUP(I90,'Lighting Picklist'!A$2:B$63,2,FALSE)</f>
        <v>#N/A</v>
      </c>
      <c r="K90" s="69"/>
      <c r="L90" s="70"/>
      <c r="N90" s="70"/>
      <c r="O90" s="70"/>
      <c r="P90" s="73"/>
      <c r="Q90" s="69"/>
      <c r="R90" s="69"/>
      <c r="S90" s="71"/>
      <c r="T90" s="71"/>
      <c r="U90" s="72" t="str">
        <f t="shared" si="9"/>
        <v/>
      </c>
      <c r="V90" s="113" t="str">
        <f>IFERROR(MIN(VLOOKUP($C90,'Measure&amp;Incentive Picklist'!$E:$J,5,FALSE)*F90,U90),"")</f>
        <v/>
      </c>
      <c r="W90" s="69"/>
      <c r="X90" s="65">
        <f t="shared" si="7"/>
        <v>0</v>
      </c>
      <c r="Y90" s="65">
        <f t="shared" si="8"/>
        <v>0</v>
      </c>
      <c r="Z90" s="65">
        <f t="shared" si="10"/>
        <v>0</v>
      </c>
      <c r="AA90" s="65">
        <f t="shared" si="10"/>
        <v>0</v>
      </c>
      <c r="AB90" s="188" t="str">
        <f t="shared" si="11"/>
        <v/>
      </c>
      <c r="AC90" s="188"/>
    </row>
    <row r="91" spans="1:29" x14ac:dyDescent="0.25">
      <c r="A91" s="66">
        <f t="shared" si="12"/>
        <v>84</v>
      </c>
      <c r="B91" s="69"/>
      <c r="C91" s="69"/>
      <c r="D91" s="88" t="e">
        <f>VLOOKUP(C91,'Measure&amp;Incentive Picklist'!E:J,2,FALSE)</f>
        <v>#N/A</v>
      </c>
      <c r="E91" s="73"/>
      <c r="F91" s="70"/>
      <c r="G91" s="431" t="str">
        <f>IFERROR(INDEX(TableCtrlDropdownMapping[Control Type],MATCH($C91,TableCtrlDropdownMapping[Measure Name],0)),"")</f>
        <v/>
      </c>
      <c r="H91" s="70"/>
      <c r="I91" s="69"/>
      <c r="J91" s="65" t="e">
        <f>VLOOKUP(I91,'Lighting Picklist'!A$2:B$63,2,FALSE)</f>
        <v>#N/A</v>
      </c>
      <c r="K91" s="69"/>
      <c r="L91" s="70"/>
      <c r="N91" s="70"/>
      <c r="O91" s="70"/>
      <c r="P91" s="73"/>
      <c r="Q91" s="69"/>
      <c r="R91" s="69"/>
      <c r="S91" s="71"/>
      <c r="T91" s="71"/>
      <c r="U91" s="72" t="str">
        <f t="shared" si="9"/>
        <v/>
      </c>
      <c r="V91" s="113" t="str">
        <f>IFERROR(MIN(VLOOKUP($C91,'Measure&amp;Incentive Picklist'!$E:$J,5,FALSE)*F91,U91),"")</f>
        <v/>
      </c>
      <c r="W91" s="69"/>
      <c r="X91" s="65">
        <f t="shared" si="7"/>
        <v>0</v>
      </c>
      <c r="Y91" s="65">
        <f t="shared" si="8"/>
        <v>0</v>
      </c>
      <c r="Z91" s="65">
        <f t="shared" si="10"/>
        <v>0</v>
      </c>
      <c r="AA91" s="65">
        <f t="shared" si="10"/>
        <v>0</v>
      </c>
      <c r="AB91" s="188" t="str">
        <f t="shared" si="11"/>
        <v/>
      </c>
      <c r="AC91" s="188"/>
    </row>
    <row r="92" spans="1:29" x14ac:dyDescent="0.25">
      <c r="A92" s="66">
        <f t="shared" si="12"/>
        <v>85</v>
      </c>
      <c r="B92" s="69"/>
      <c r="C92" s="69"/>
      <c r="D92" s="88" t="e">
        <f>VLOOKUP(C92,'Measure&amp;Incentive Picklist'!E:J,2,FALSE)</f>
        <v>#N/A</v>
      </c>
      <c r="E92" s="73"/>
      <c r="F92" s="70"/>
      <c r="G92" s="431" t="str">
        <f>IFERROR(INDEX(TableCtrlDropdownMapping[Control Type],MATCH($C92,TableCtrlDropdownMapping[Measure Name],0)),"")</f>
        <v/>
      </c>
      <c r="H92" s="70"/>
      <c r="I92" s="69"/>
      <c r="J92" s="65" t="e">
        <f>VLOOKUP(I92,'Lighting Picklist'!A$2:B$63,2,FALSE)</f>
        <v>#N/A</v>
      </c>
      <c r="K92" s="69"/>
      <c r="L92" s="70"/>
      <c r="N92" s="70"/>
      <c r="O92" s="70"/>
      <c r="P92" s="73"/>
      <c r="Q92" s="69"/>
      <c r="R92" s="69"/>
      <c r="S92" s="71"/>
      <c r="T92" s="71"/>
      <c r="U92" s="72" t="str">
        <f t="shared" si="9"/>
        <v/>
      </c>
      <c r="V92" s="113" t="str">
        <f>IFERROR(MIN(VLOOKUP($C92,'Measure&amp;Incentive Picklist'!$E:$J,5,FALSE)*F92,U92),"")</f>
        <v/>
      </c>
      <c r="W92" s="69"/>
      <c r="X92" s="65">
        <f t="shared" si="7"/>
        <v>0</v>
      </c>
      <c r="Y92" s="65">
        <f t="shared" si="8"/>
        <v>0</v>
      </c>
      <c r="Z92" s="65">
        <f t="shared" si="10"/>
        <v>0</v>
      </c>
      <c r="AA92" s="65">
        <f t="shared" si="10"/>
        <v>0</v>
      </c>
      <c r="AB92" s="188" t="str">
        <f t="shared" si="11"/>
        <v/>
      </c>
      <c r="AC92" s="188"/>
    </row>
    <row r="93" spans="1:29" x14ac:dyDescent="0.25">
      <c r="A93" s="66">
        <f t="shared" si="12"/>
        <v>86</v>
      </c>
      <c r="B93" s="69"/>
      <c r="C93" s="69"/>
      <c r="D93" s="88" t="e">
        <f>VLOOKUP(C93,'Measure&amp;Incentive Picklist'!E:J,2,FALSE)</f>
        <v>#N/A</v>
      </c>
      <c r="E93" s="73"/>
      <c r="F93" s="70"/>
      <c r="G93" s="431" t="str">
        <f>IFERROR(INDEX(TableCtrlDropdownMapping[Control Type],MATCH($C93,TableCtrlDropdownMapping[Measure Name],0)),"")</f>
        <v/>
      </c>
      <c r="H93" s="70"/>
      <c r="I93" s="69"/>
      <c r="J93" s="65" t="e">
        <f>VLOOKUP(I93,'Lighting Picklist'!A$2:B$63,2,FALSE)</f>
        <v>#N/A</v>
      </c>
      <c r="K93" s="69"/>
      <c r="L93" s="70"/>
      <c r="N93" s="70"/>
      <c r="O93" s="70"/>
      <c r="P93" s="73"/>
      <c r="Q93" s="69"/>
      <c r="R93" s="69"/>
      <c r="S93" s="71"/>
      <c r="T93" s="71"/>
      <c r="U93" s="72" t="str">
        <f t="shared" si="9"/>
        <v/>
      </c>
      <c r="V93" s="113" t="str">
        <f>IFERROR(MIN(VLOOKUP($C93,'Measure&amp;Incentive Picklist'!$E:$J,5,FALSE)*F93,U93),"")</f>
        <v/>
      </c>
      <c r="W93" s="69"/>
      <c r="X93" s="65">
        <f t="shared" si="7"/>
        <v>0</v>
      </c>
      <c r="Y93" s="65">
        <f t="shared" si="8"/>
        <v>0</v>
      </c>
      <c r="Z93" s="65">
        <f t="shared" si="10"/>
        <v>0</v>
      </c>
      <c r="AA93" s="65">
        <f t="shared" si="10"/>
        <v>0</v>
      </c>
      <c r="AB93" s="188" t="str">
        <f t="shared" si="11"/>
        <v/>
      </c>
      <c r="AC93" s="188"/>
    </row>
    <row r="94" spans="1:29" x14ac:dyDescent="0.25">
      <c r="A94" s="66">
        <f t="shared" si="12"/>
        <v>87</v>
      </c>
      <c r="B94" s="69"/>
      <c r="C94" s="69"/>
      <c r="D94" s="88" t="e">
        <f>VLOOKUP(C94,'Measure&amp;Incentive Picklist'!E:J,2,FALSE)</f>
        <v>#N/A</v>
      </c>
      <c r="E94" s="73"/>
      <c r="F94" s="70"/>
      <c r="G94" s="431" t="str">
        <f>IFERROR(INDEX(TableCtrlDropdownMapping[Control Type],MATCH($C94,TableCtrlDropdownMapping[Measure Name],0)),"")</f>
        <v/>
      </c>
      <c r="H94" s="70"/>
      <c r="I94" s="69"/>
      <c r="J94" s="65" t="e">
        <f>VLOOKUP(I94,'Lighting Picklist'!A$2:B$63,2,FALSE)</f>
        <v>#N/A</v>
      </c>
      <c r="K94" s="69"/>
      <c r="L94" s="70"/>
      <c r="N94" s="70"/>
      <c r="O94" s="70"/>
      <c r="P94" s="73"/>
      <c r="Q94" s="69"/>
      <c r="R94" s="69"/>
      <c r="S94" s="71"/>
      <c r="T94" s="71"/>
      <c r="U94" s="72" t="str">
        <f t="shared" si="9"/>
        <v/>
      </c>
      <c r="V94" s="113" t="str">
        <f>IFERROR(MIN(VLOOKUP($C94,'Measure&amp;Incentive Picklist'!$E:$J,5,FALSE)*F94,U94),"")</f>
        <v/>
      </c>
      <c r="W94" s="69"/>
      <c r="X94" s="65">
        <f t="shared" si="7"/>
        <v>0</v>
      </c>
      <c r="Y94" s="65">
        <f t="shared" si="8"/>
        <v>0</v>
      </c>
      <c r="Z94" s="65">
        <f t="shared" si="10"/>
        <v>0</v>
      </c>
      <c r="AA94" s="65">
        <f t="shared" si="10"/>
        <v>0</v>
      </c>
      <c r="AB94" s="188" t="str">
        <f t="shared" si="11"/>
        <v/>
      </c>
      <c r="AC94" s="188"/>
    </row>
    <row r="95" spans="1:29" x14ac:dyDescent="0.25">
      <c r="A95" s="66">
        <f t="shared" si="12"/>
        <v>88</v>
      </c>
      <c r="B95" s="69"/>
      <c r="C95" s="69"/>
      <c r="D95" s="88" t="e">
        <f>VLOOKUP(C95,'Measure&amp;Incentive Picklist'!E:J,2,FALSE)</f>
        <v>#N/A</v>
      </c>
      <c r="E95" s="73"/>
      <c r="F95" s="70"/>
      <c r="G95" s="431" t="str">
        <f>IFERROR(INDEX(TableCtrlDropdownMapping[Control Type],MATCH($C95,TableCtrlDropdownMapping[Measure Name],0)),"")</f>
        <v/>
      </c>
      <c r="H95" s="70"/>
      <c r="I95" s="69"/>
      <c r="J95" s="65" t="e">
        <f>VLOOKUP(I95,'Lighting Picklist'!A$2:B$63,2,FALSE)</f>
        <v>#N/A</v>
      </c>
      <c r="K95" s="69"/>
      <c r="L95" s="70"/>
      <c r="N95" s="70"/>
      <c r="O95" s="70"/>
      <c r="P95" s="73"/>
      <c r="Q95" s="69"/>
      <c r="R95" s="69"/>
      <c r="S95" s="71"/>
      <c r="T95" s="71"/>
      <c r="U95" s="72" t="str">
        <f t="shared" si="9"/>
        <v/>
      </c>
      <c r="V95" s="113" t="str">
        <f>IFERROR(MIN(VLOOKUP($C95,'Measure&amp;Incentive Picklist'!$E:$J,5,FALSE)*F95,U95),"")</f>
        <v/>
      </c>
      <c r="W95" s="69"/>
      <c r="X95" s="65">
        <f t="shared" si="7"/>
        <v>0</v>
      </c>
      <c r="Y95" s="65">
        <f t="shared" si="8"/>
        <v>0</v>
      </c>
      <c r="Z95" s="65">
        <f t="shared" si="10"/>
        <v>0</v>
      </c>
      <c r="AA95" s="65">
        <f t="shared" si="10"/>
        <v>0</v>
      </c>
      <c r="AB95" s="188" t="str">
        <f t="shared" si="11"/>
        <v/>
      </c>
      <c r="AC95" s="188"/>
    </row>
    <row r="96" spans="1:29" x14ac:dyDescent="0.25">
      <c r="A96" s="66">
        <f t="shared" si="12"/>
        <v>89</v>
      </c>
      <c r="B96" s="69"/>
      <c r="C96" s="69"/>
      <c r="D96" s="88" t="e">
        <f>VLOOKUP(C96,'Measure&amp;Incentive Picklist'!E:J,2,FALSE)</f>
        <v>#N/A</v>
      </c>
      <c r="E96" s="73"/>
      <c r="F96" s="70"/>
      <c r="G96" s="431" t="str">
        <f>IFERROR(INDEX(TableCtrlDropdownMapping[Control Type],MATCH($C96,TableCtrlDropdownMapping[Measure Name],0)),"")</f>
        <v/>
      </c>
      <c r="H96" s="70"/>
      <c r="I96" s="69"/>
      <c r="J96" s="65" t="e">
        <f>VLOOKUP(I96,'Lighting Picklist'!A$2:B$63,2,FALSE)</f>
        <v>#N/A</v>
      </c>
      <c r="K96" s="69"/>
      <c r="L96" s="70"/>
      <c r="N96" s="70"/>
      <c r="O96" s="70"/>
      <c r="P96" s="73"/>
      <c r="Q96" s="69"/>
      <c r="R96" s="69"/>
      <c r="S96" s="71"/>
      <c r="T96" s="71"/>
      <c r="U96" s="72" t="str">
        <f t="shared" si="9"/>
        <v/>
      </c>
      <c r="V96" s="113" t="str">
        <f>IFERROR(MIN(VLOOKUP($C96,'Measure&amp;Incentive Picklist'!$E:$J,5,FALSE)*F96,U96),"")</f>
        <v/>
      </c>
      <c r="W96" s="69"/>
      <c r="X96" s="65">
        <f t="shared" si="7"/>
        <v>0</v>
      </c>
      <c r="Y96" s="65">
        <f t="shared" si="8"/>
        <v>0</v>
      </c>
      <c r="Z96" s="65">
        <f t="shared" si="10"/>
        <v>0</v>
      </c>
      <c r="AA96" s="65">
        <f t="shared" si="10"/>
        <v>0</v>
      </c>
      <c r="AB96" s="188" t="str">
        <f t="shared" si="11"/>
        <v/>
      </c>
      <c r="AC96" s="188"/>
    </row>
    <row r="97" spans="1:29" x14ac:dyDescent="0.25">
      <c r="A97" s="66">
        <f t="shared" si="12"/>
        <v>90</v>
      </c>
      <c r="B97" s="69"/>
      <c r="C97" s="69"/>
      <c r="D97" s="88" t="e">
        <f>VLOOKUP(C97,'Measure&amp;Incentive Picklist'!E:J,2,FALSE)</f>
        <v>#N/A</v>
      </c>
      <c r="E97" s="73"/>
      <c r="F97" s="70"/>
      <c r="G97" s="431" t="str">
        <f>IFERROR(INDEX(TableCtrlDropdownMapping[Control Type],MATCH($C97,TableCtrlDropdownMapping[Measure Name],0)),"")</f>
        <v/>
      </c>
      <c r="H97" s="70"/>
      <c r="I97" s="69"/>
      <c r="J97" s="65" t="e">
        <f>VLOOKUP(I97,'Lighting Picklist'!A$2:B$63,2,FALSE)</f>
        <v>#N/A</v>
      </c>
      <c r="K97" s="69"/>
      <c r="L97" s="70"/>
      <c r="N97" s="70"/>
      <c r="O97" s="70"/>
      <c r="P97" s="73"/>
      <c r="Q97" s="69"/>
      <c r="R97" s="69"/>
      <c r="S97" s="71"/>
      <c r="T97" s="71"/>
      <c r="U97" s="72" t="str">
        <f t="shared" si="9"/>
        <v/>
      </c>
      <c r="V97" s="113" t="str">
        <f>IFERROR(MIN(VLOOKUP($C97,'Measure&amp;Incentive Picklist'!$E:$J,5,FALSE)*F97,U97),"")</f>
        <v/>
      </c>
      <c r="W97" s="69"/>
      <c r="X97" s="65">
        <f t="shared" si="7"/>
        <v>0</v>
      </c>
      <c r="Y97" s="65">
        <f t="shared" si="8"/>
        <v>0</v>
      </c>
      <c r="Z97" s="65">
        <f t="shared" si="10"/>
        <v>0</v>
      </c>
      <c r="AA97" s="65">
        <f t="shared" si="10"/>
        <v>0</v>
      </c>
      <c r="AB97" s="188" t="str">
        <f t="shared" si="11"/>
        <v/>
      </c>
      <c r="AC97" s="188"/>
    </row>
    <row r="98" spans="1:29" x14ac:dyDescent="0.25">
      <c r="A98" s="66">
        <f t="shared" si="12"/>
        <v>91</v>
      </c>
      <c r="B98" s="69"/>
      <c r="C98" s="69"/>
      <c r="D98" s="88" t="e">
        <f>VLOOKUP(C98,'Measure&amp;Incentive Picklist'!E:J,2,FALSE)</f>
        <v>#N/A</v>
      </c>
      <c r="E98" s="73"/>
      <c r="F98" s="70"/>
      <c r="G98" s="431" t="str">
        <f>IFERROR(INDEX(TableCtrlDropdownMapping[Control Type],MATCH($C98,TableCtrlDropdownMapping[Measure Name],0)),"")</f>
        <v/>
      </c>
      <c r="H98" s="70"/>
      <c r="I98" s="69"/>
      <c r="J98" s="65" t="e">
        <f>VLOOKUP(I98,'Lighting Picklist'!A$2:B$63,2,FALSE)</f>
        <v>#N/A</v>
      </c>
      <c r="K98" s="69"/>
      <c r="L98" s="70"/>
      <c r="N98" s="70"/>
      <c r="O98" s="70"/>
      <c r="P98" s="73"/>
      <c r="Q98" s="69"/>
      <c r="R98" s="69"/>
      <c r="S98" s="71"/>
      <c r="T98" s="71"/>
      <c r="U98" s="72" t="str">
        <f t="shared" si="9"/>
        <v/>
      </c>
      <c r="V98" s="113" t="str">
        <f>IFERROR(MIN(VLOOKUP($C98,'Measure&amp;Incentive Picklist'!$E:$J,5,FALSE)*F98,U98),"")</f>
        <v/>
      </c>
      <c r="W98" s="69"/>
      <c r="X98" s="65">
        <f t="shared" ref="X98:X161" si="13">IF(OR(B98&gt;"",C98&gt;"",E98&gt;0,F98&gt;0,H98&gt;0,I98&gt;"",K98&gt;"",N98&gt;"",O98&gt;0,P98&gt;"",Q98&gt;0,R98&gt;0,S98&gt;0,T98&gt;0,W98&gt;0),1,0)</f>
        <v>0</v>
      </c>
      <c r="Y98" s="65">
        <f t="shared" ref="Y98:Y161" si="14">IF(AND(C98&gt;0,ISERROR(X98)),1,0)</f>
        <v>0</v>
      </c>
      <c r="Z98" s="65">
        <f t="shared" si="10"/>
        <v>0</v>
      </c>
      <c r="AA98" s="65">
        <f t="shared" si="10"/>
        <v>0</v>
      </c>
      <c r="AB98" s="188" t="str">
        <f t="shared" si="11"/>
        <v/>
      </c>
      <c r="AC98" s="188"/>
    </row>
    <row r="99" spans="1:29" x14ac:dyDescent="0.25">
      <c r="A99" s="66">
        <f t="shared" si="12"/>
        <v>92</v>
      </c>
      <c r="B99" s="69"/>
      <c r="C99" s="69"/>
      <c r="D99" s="88" t="e">
        <f>VLOOKUP(C99,'Measure&amp;Incentive Picklist'!E:J,2,FALSE)</f>
        <v>#N/A</v>
      </c>
      <c r="E99" s="73"/>
      <c r="F99" s="70"/>
      <c r="G99" s="431" t="str">
        <f>IFERROR(INDEX(TableCtrlDropdownMapping[Control Type],MATCH($C99,TableCtrlDropdownMapping[Measure Name],0)),"")</f>
        <v/>
      </c>
      <c r="H99" s="70"/>
      <c r="I99" s="69"/>
      <c r="J99" s="65" t="e">
        <f>VLOOKUP(I99,'Lighting Picklist'!A$2:B$63,2,FALSE)</f>
        <v>#N/A</v>
      </c>
      <c r="K99" s="69"/>
      <c r="L99" s="70"/>
      <c r="N99" s="70"/>
      <c r="O99" s="70"/>
      <c r="P99" s="73"/>
      <c r="Q99" s="69"/>
      <c r="R99" s="69"/>
      <c r="S99" s="71"/>
      <c r="T99" s="71"/>
      <c r="U99" s="72" t="str">
        <f t="shared" si="9"/>
        <v/>
      </c>
      <c r="V99" s="113" t="str">
        <f>IFERROR(MIN(VLOOKUP($C99,'Measure&amp;Incentive Picklist'!$E:$J,5,FALSE)*F99,U99),"")</f>
        <v/>
      </c>
      <c r="W99" s="69"/>
      <c r="X99" s="65">
        <f t="shared" si="13"/>
        <v>0</v>
      </c>
      <c r="Y99" s="65">
        <f t="shared" si="14"/>
        <v>0</v>
      </c>
      <c r="Z99" s="65">
        <f t="shared" si="10"/>
        <v>0</v>
      </c>
      <c r="AA99" s="65">
        <f t="shared" si="10"/>
        <v>0</v>
      </c>
      <c r="AB99" s="188" t="str">
        <f t="shared" si="11"/>
        <v/>
      </c>
      <c r="AC99" s="188"/>
    </row>
    <row r="100" spans="1:29" x14ac:dyDescent="0.25">
      <c r="A100" s="66">
        <f t="shared" si="12"/>
        <v>93</v>
      </c>
      <c r="B100" s="69"/>
      <c r="C100" s="69"/>
      <c r="D100" s="88" t="e">
        <f>VLOOKUP(C100,'Measure&amp;Incentive Picklist'!E:J,2,FALSE)</f>
        <v>#N/A</v>
      </c>
      <c r="E100" s="73"/>
      <c r="F100" s="70"/>
      <c r="G100" s="431" t="str">
        <f>IFERROR(INDEX(TableCtrlDropdownMapping[Control Type],MATCH($C100,TableCtrlDropdownMapping[Measure Name],0)),"")</f>
        <v/>
      </c>
      <c r="H100" s="70"/>
      <c r="I100" s="69"/>
      <c r="J100" s="65" t="e">
        <f>VLOOKUP(I100,'Lighting Picklist'!A$2:B$63,2,FALSE)</f>
        <v>#N/A</v>
      </c>
      <c r="K100" s="69"/>
      <c r="L100" s="70"/>
      <c r="N100" s="70"/>
      <c r="O100" s="70"/>
      <c r="P100" s="73"/>
      <c r="Q100" s="69"/>
      <c r="R100" s="69"/>
      <c r="S100" s="71"/>
      <c r="T100" s="71"/>
      <c r="U100" s="72" t="str">
        <f t="shared" si="9"/>
        <v/>
      </c>
      <c r="V100" s="113" t="str">
        <f>IFERROR(MIN(VLOOKUP($C100,'Measure&amp;Incentive Picklist'!$E:$J,5,FALSE)*F100,U100),"")</f>
        <v/>
      </c>
      <c r="W100" s="69"/>
      <c r="X100" s="65">
        <f t="shared" si="13"/>
        <v>0</v>
      </c>
      <c r="Y100" s="65">
        <f t="shared" si="14"/>
        <v>0</v>
      </c>
      <c r="Z100" s="65">
        <f t="shared" si="10"/>
        <v>0</v>
      </c>
      <c r="AA100" s="65">
        <f t="shared" si="10"/>
        <v>0</v>
      </c>
      <c r="AB100" s="188" t="str">
        <f t="shared" si="11"/>
        <v/>
      </c>
      <c r="AC100" s="188"/>
    </row>
    <row r="101" spans="1:29" x14ac:dyDescent="0.25">
      <c r="A101" s="66">
        <f t="shared" si="12"/>
        <v>94</v>
      </c>
      <c r="B101" s="69"/>
      <c r="C101" s="69"/>
      <c r="D101" s="88" t="e">
        <f>VLOOKUP(C101,'Measure&amp;Incentive Picklist'!E:J,2,FALSE)</f>
        <v>#N/A</v>
      </c>
      <c r="E101" s="73"/>
      <c r="F101" s="70"/>
      <c r="G101" s="431" t="str">
        <f>IFERROR(INDEX(TableCtrlDropdownMapping[Control Type],MATCH($C101,TableCtrlDropdownMapping[Measure Name],0)),"")</f>
        <v/>
      </c>
      <c r="H101" s="70"/>
      <c r="I101" s="69"/>
      <c r="J101" s="65" t="e">
        <f>VLOOKUP(I101,'Lighting Picklist'!A$2:B$63,2,FALSE)</f>
        <v>#N/A</v>
      </c>
      <c r="K101" s="69"/>
      <c r="L101" s="70"/>
      <c r="N101" s="70"/>
      <c r="O101" s="70"/>
      <c r="P101" s="73"/>
      <c r="Q101" s="69"/>
      <c r="R101" s="69"/>
      <c r="S101" s="71"/>
      <c r="T101" s="71"/>
      <c r="U101" s="72" t="str">
        <f t="shared" si="9"/>
        <v/>
      </c>
      <c r="V101" s="113" t="str">
        <f>IFERROR(MIN(VLOOKUP($C101,'Measure&amp;Incentive Picklist'!$E:$J,5,FALSE)*F101,U101),"")</f>
        <v/>
      </c>
      <c r="W101" s="69"/>
      <c r="X101" s="65">
        <f t="shared" si="13"/>
        <v>0</v>
      </c>
      <c r="Y101" s="65">
        <f t="shared" si="14"/>
        <v>0</v>
      </c>
      <c r="Z101" s="65">
        <f t="shared" si="10"/>
        <v>0</v>
      </c>
      <c r="AA101" s="65">
        <f t="shared" si="10"/>
        <v>0</v>
      </c>
      <c r="AB101" s="188" t="str">
        <f t="shared" si="11"/>
        <v/>
      </c>
      <c r="AC101" s="188"/>
    </row>
    <row r="102" spans="1:29" x14ac:dyDescent="0.25">
      <c r="A102" s="66">
        <f t="shared" si="12"/>
        <v>95</v>
      </c>
      <c r="B102" s="69"/>
      <c r="C102" s="69"/>
      <c r="D102" s="88" t="e">
        <f>VLOOKUP(C102,'Measure&amp;Incentive Picklist'!E:J,2,FALSE)</f>
        <v>#N/A</v>
      </c>
      <c r="E102" s="73"/>
      <c r="F102" s="70"/>
      <c r="G102" s="431" t="str">
        <f>IFERROR(INDEX(TableCtrlDropdownMapping[Control Type],MATCH($C102,TableCtrlDropdownMapping[Measure Name],0)),"")</f>
        <v/>
      </c>
      <c r="H102" s="70"/>
      <c r="I102" s="69"/>
      <c r="J102" s="65" t="e">
        <f>VLOOKUP(I102,'Lighting Picklist'!A$2:B$63,2,FALSE)</f>
        <v>#N/A</v>
      </c>
      <c r="K102" s="69"/>
      <c r="L102" s="70"/>
      <c r="N102" s="70"/>
      <c r="O102" s="70"/>
      <c r="P102" s="73"/>
      <c r="Q102" s="69"/>
      <c r="R102" s="69"/>
      <c r="S102" s="71"/>
      <c r="T102" s="71"/>
      <c r="U102" s="72" t="str">
        <f t="shared" si="9"/>
        <v/>
      </c>
      <c r="V102" s="113" t="str">
        <f>IFERROR(MIN(VLOOKUP($C102,'Measure&amp;Incentive Picklist'!$E:$J,5,FALSE)*F102,U102),"")</f>
        <v/>
      </c>
      <c r="W102" s="69"/>
      <c r="X102" s="65">
        <f t="shared" si="13"/>
        <v>0</v>
      </c>
      <c r="Y102" s="65">
        <f t="shared" si="14"/>
        <v>0</v>
      </c>
      <c r="Z102" s="65">
        <f t="shared" si="10"/>
        <v>0</v>
      </c>
      <c r="AA102" s="65">
        <f t="shared" si="10"/>
        <v>0</v>
      </c>
      <c r="AB102" s="188" t="str">
        <f t="shared" si="11"/>
        <v/>
      </c>
      <c r="AC102" s="188"/>
    </row>
    <row r="103" spans="1:29" x14ac:dyDescent="0.25">
      <c r="A103" s="66">
        <f t="shared" si="12"/>
        <v>96</v>
      </c>
      <c r="B103" s="69"/>
      <c r="C103" s="69"/>
      <c r="D103" s="88" t="e">
        <f>VLOOKUP(C103,'Measure&amp;Incentive Picklist'!E:J,2,FALSE)</f>
        <v>#N/A</v>
      </c>
      <c r="E103" s="73"/>
      <c r="F103" s="70"/>
      <c r="G103" s="431" t="str">
        <f>IFERROR(INDEX(TableCtrlDropdownMapping[Control Type],MATCH($C103,TableCtrlDropdownMapping[Measure Name],0)),"")</f>
        <v/>
      </c>
      <c r="H103" s="70"/>
      <c r="I103" s="69"/>
      <c r="J103" s="65" t="e">
        <f>VLOOKUP(I103,'Lighting Picklist'!A$2:B$63,2,FALSE)</f>
        <v>#N/A</v>
      </c>
      <c r="K103" s="69"/>
      <c r="L103" s="70"/>
      <c r="N103" s="70"/>
      <c r="O103" s="70"/>
      <c r="P103" s="73"/>
      <c r="Q103" s="69"/>
      <c r="R103" s="69"/>
      <c r="S103" s="71"/>
      <c r="T103" s="71"/>
      <c r="U103" s="72" t="str">
        <f t="shared" si="9"/>
        <v/>
      </c>
      <c r="V103" s="113" t="str">
        <f>IFERROR(MIN(VLOOKUP($C103,'Measure&amp;Incentive Picklist'!$E:$J,5,FALSE)*F103,U103),"")</f>
        <v/>
      </c>
      <c r="W103" s="69"/>
      <c r="X103" s="65">
        <f t="shared" si="13"/>
        <v>0</v>
      </c>
      <c r="Y103" s="65">
        <f t="shared" si="14"/>
        <v>0</v>
      </c>
      <c r="Z103" s="65">
        <f t="shared" si="10"/>
        <v>0</v>
      </c>
      <c r="AA103" s="65">
        <f t="shared" si="10"/>
        <v>0</v>
      </c>
      <c r="AB103" s="188" t="str">
        <f t="shared" si="11"/>
        <v/>
      </c>
      <c r="AC103" s="188"/>
    </row>
    <row r="104" spans="1:29" x14ac:dyDescent="0.25">
      <c r="A104" s="66">
        <f t="shared" si="12"/>
        <v>97</v>
      </c>
      <c r="B104" s="69"/>
      <c r="C104" s="69"/>
      <c r="D104" s="88" t="e">
        <f>VLOOKUP(C104,'Measure&amp;Incentive Picklist'!E:J,2,FALSE)</f>
        <v>#N/A</v>
      </c>
      <c r="E104" s="73"/>
      <c r="F104" s="70"/>
      <c r="G104" s="431" t="str">
        <f>IFERROR(INDEX(TableCtrlDropdownMapping[Control Type],MATCH($C104,TableCtrlDropdownMapping[Measure Name],0)),"")</f>
        <v/>
      </c>
      <c r="H104" s="70"/>
      <c r="I104" s="69"/>
      <c r="J104" s="65" t="e">
        <f>VLOOKUP(I104,'Lighting Picklist'!A$2:B$63,2,FALSE)</f>
        <v>#N/A</v>
      </c>
      <c r="K104" s="69"/>
      <c r="L104" s="70"/>
      <c r="N104" s="70"/>
      <c r="O104" s="70"/>
      <c r="P104" s="73"/>
      <c r="Q104" s="69"/>
      <c r="R104" s="69"/>
      <c r="S104" s="71"/>
      <c r="T104" s="71"/>
      <c r="U104" s="72" t="str">
        <f t="shared" si="9"/>
        <v/>
      </c>
      <c r="V104" s="113" t="str">
        <f>IFERROR(MIN(VLOOKUP($C104,'Measure&amp;Incentive Picklist'!$E:$J,5,FALSE)*F104,U104),"")</f>
        <v/>
      </c>
      <c r="W104" s="69"/>
      <c r="X104" s="65">
        <f t="shared" si="13"/>
        <v>0</v>
      </c>
      <c r="Y104" s="65">
        <f t="shared" si="14"/>
        <v>0</v>
      </c>
      <c r="Z104" s="65">
        <f t="shared" si="10"/>
        <v>0</v>
      </c>
      <c r="AA104" s="65">
        <f t="shared" si="10"/>
        <v>0</v>
      </c>
      <c r="AB104" s="188" t="str">
        <f t="shared" si="11"/>
        <v/>
      </c>
      <c r="AC104" s="188"/>
    </row>
    <row r="105" spans="1:29" x14ac:dyDescent="0.25">
      <c r="A105" s="66">
        <f t="shared" si="12"/>
        <v>98</v>
      </c>
      <c r="B105" s="69"/>
      <c r="C105" s="69"/>
      <c r="D105" s="88" t="e">
        <f>VLOOKUP(C105,'Measure&amp;Incentive Picklist'!E:J,2,FALSE)</f>
        <v>#N/A</v>
      </c>
      <c r="E105" s="73"/>
      <c r="F105" s="70"/>
      <c r="G105" s="431" t="str">
        <f>IFERROR(INDEX(TableCtrlDropdownMapping[Control Type],MATCH($C105,TableCtrlDropdownMapping[Measure Name],0)),"")</f>
        <v/>
      </c>
      <c r="H105" s="70"/>
      <c r="I105" s="69"/>
      <c r="J105" s="65" t="e">
        <f>VLOOKUP(I105,'Lighting Picklist'!A$2:B$63,2,FALSE)</f>
        <v>#N/A</v>
      </c>
      <c r="K105" s="69"/>
      <c r="L105" s="70"/>
      <c r="N105" s="70"/>
      <c r="O105" s="70"/>
      <c r="P105" s="73"/>
      <c r="Q105" s="69"/>
      <c r="R105" s="69"/>
      <c r="S105" s="71"/>
      <c r="T105" s="71"/>
      <c r="U105" s="72" t="str">
        <f t="shared" si="9"/>
        <v/>
      </c>
      <c r="V105" s="113" t="str">
        <f>IFERROR(MIN(VLOOKUP($C105,'Measure&amp;Incentive Picklist'!$E:$J,5,FALSE)*F105,U105),"")</f>
        <v/>
      </c>
      <c r="W105" s="69"/>
      <c r="X105" s="65">
        <f t="shared" si="13"/>
        <v>0</v>
      </c>
      <c r="Y105" s="65">
        <f t="shared" si="14"/>
        <v>0</v>
      </c>
      <c r="Z105" s="65">
        <f t="shared" si="10"/>
        <v>0</v>
      </c>
      <c r="AA105" s="65">
        <f t="shared" si="10"/>
        <v>0</v>
      </c>
      <c r="AB105" s="188" t="str">
        <f t="shared" si="11"/>
        <v/>
      </c>
      <c r="AC105" s="188"/>
    </row>
    <row r="106" spans="1:29" x14ac:dyDescent="0.25">
      <c r="A106" s="66">
        <f t="shared" si="12"/>
        <v>99</v>
      </c>
      <c r="B106" s="69"/>
      <c r="C106" s="69"/>
      <c r="D106" s="88" t="e">
        <f>VLOOKUP(C106,'Measure&amp;Incentive Picklist'!E:J,2,FALSE)</f>
        <v>#N/A</v>
      </c>
      <c r="E106" s="73"/>
      <c r="F106" s="70"/>
      <c r="G106" s="431" t="str">
        <f>IFERROR(INDEX(TableCtrlDropdownMapping[Control Type],MATCH($C106,TableCtrlDropdownMapping[Measure Name],0)),"")</f>
        <v/>
      </c>
      <c r="H106" s="70"/>
      <c r="I106" s="69"/>
      <c r="J106" s="65" t="e">
        <f>VLOOKUP(I106,'Lighting Picklist'!A$2:B$63,2,FALSE)</f>
        <v>#N/A</v>
      </c>
      <c r="K106" s="69"/>
      <c r="L106" s="70"/>
      <c r="N106" s="70"/>
      <c r="O106" s="70"/>
      <c r="P106" s="73"/>
      <c r="Q106" s="69"/>
      <c r="R106" s="69"/>
      <c r="S106" s="71"/>
      <c r="T106" s="71"/>
      <c r="U106" s="72" t="str">
        <f t="shared" si="9"/>
        <v/>
      </c>
      <c r="V106" s="113" t="str">
        <f>IFERROR(MIN(VLOOKUP($C106,'Measure&amp;Incentive Picklist'!$E:$J,5,FALSE)*F106,U106),"")</f>
        <v/>
      </c>
      <c r="W106" s="69"/>
      <c r="X106" s="65">
        <f t="shared" si="13"/>
        <v>0</v>
      </c>
      <c r="Y106" s="65">
        <f t="shared" si="14"/>
        <v>0</v>
      </c>
      <c r="Z106" s="65">
        <f t="shared" si="10"/>
        <v>0</v>
      </c>
      <c r="AA106" s="65">
        <f t="shared" si="10"/>
        <v>0</v>
      </c>
      <c r="AB106" s="188" t="str">
        <f t="shared" si="11"/>
        <v/>
      </c>
      <c r="AC106" s="188"/>
    </row>
    <row r="107" spans="1:29" x14ac:dyDescent="0.25">
      <c r="A107" s="66">
        <f t="shared" si="12"/>
        <v>100</v>
      </c>
      <c r="B107" s="69"/>
      <c r="C107" s="69"/>
      <c r="D107" s="88" t="e">
        <f>VLOOKUP(C107,'Measure&amp;Incentive Picklist'!E:J,2,FALSE)</f>
        <v>#N/A</v>
      </c>
      <c r="E107" s="73"/>
      <c r="F107" s="70"/>
      <c r="G107" s="431" t="str">
        <f>IFERROR(INDEX(TableCtrlDropdownMapping[Control Type],MATCH($C107,TableCtrlDropdownMapping[Measure Name],0)),"")</f>
        <v/>
      </c>
      <c r="H107" s="70"/>
      <c r="I107" s="69"/>
      <c r="J107" s="65" t="e">
        <f>VLOOKUP(I107,'Lighting Picklist'!A$2:B$63,2,FALSE)</f>
        <v>#N/A</v>
      </c>
      <c r="K107" s="69"/>
      <c r="L107" s="70"/>
      <c r="N107" s="70"/>
      <c r="O107" s="70"/>
      <c r="P107" s="73"/>
      <c r="Q107" s="69"/>
      <c r="R107" s="69"/>
      <c r="S107" s="71"/>
      <c r="T107" s="71"/>
      <c r="U107" s="72" t="str">
        <f t="shared" si="9"/>
        <v/>
      </c>
      <c r="V107" s="113" t="str">
        <f>IFERROR(MIN(VLOOKUP($C107,'Measure&amp;Incentive Picklist'!$E:$J,5,FALSE)*F107,U107),"")</f>
        <v/>
      </c>
      <c r="W107" s="69"/>
      <c r="X107" s="65">
        <f t="shared" si="13"/>
        <v>0</v>
      </c>
      <c r="Y107" s="65">
        <f t="shared" si="14"/>
        <v>0</v>
      </c>
      <c r="Z107" s="65">
        <f t="shared" si="10"/>
        <v>0</v>
      </c>
      <c r="AA107" s="65">
        <f t="shared" si="10"/>
        <v>0</v>
      </c>
      <c r="AB107" s="188" t="str">
        <f t="shared" si="11"/>
        <v/>
      </c>
      <c r="AC107" s="188"/>
    </row>
    <row r="108" spans="1:29" x14ac:dyDescent="0.25">
      <c r="A108" s="66">
        <f t="shared" si="12"/>
        <v>101</v>
      </c>
      <c r="B108" s="69"/>
      <c r="C108" s="69"/>
      <c r="D108" s="88" t="e">
        <f>VLOOKUP(C108,'Measure&amp;Incentive Picklist'!E:J,2,FALSE)</f>
        <v>#N/A</v>
      </c>
      <c r="E108" s="73"/>
      <c r="F108" s="70"/>
      <c r="G108" s="431" t="str">
        <f>IFERROR(INDEX(TableCtrlDropdownMapping[Control Type],MATCH($C108,TableCtrlDropdownMapping[Measure Name],0)),"")</f>
        <v/>
      </c>
      <c r="H108" s="70"/>
      <c r="I108" s="69"/>
      <c r="J108" s="65" t="e">
        <f>VLOOKUP(I108,'Lighting Picklist'!A$2:B$63,2,FALSE)</f>
        <v>#N/A</v>
      </c>
      <c r="K108" s="69"/>
      <c r="L108" s="70"/>
      <c r="N108" s="70"/>
      <c r="O108" s="70"/>
      <c r="P108" s="73"/>
      <c r="Q108" s="69"/>
      <c r="R108" s="69"/>
      <c r="S108" s="71"/>
      <c r="T108" s="71"/>
      <c r="U108" s="72" t="str">
        <f t="shared" si="9"/>
        <v/>
      </c>
      <c r="V108" s="113" t="str">
        <f>IFERROR(MIN(VLOOKUP($C108,'Measure&amp;Incentive Picklist'!$E:$J,5,FALSE)*F108,U108),"")</f>
        <v/>
      </c>
      <c r="W108" s="69"/>
      <c r="X108" s="65">
        <f t="shared" si="13"/>
        <v>0</v>
      </c>
      <c r="Y108" s="65">
        <f t="shared" si="14"/>
        <v>0</v>
      </c>
      <c r="Z108" s="65">
        <f t="shared" si="10"/>
        <v>0</v>
      </c>
      <c r="AA108" s="65">
        <f t="shared" si="10"/>
        <v>0</v>
      </c>
      <c r="AB108" s="188" t="str">
        <f t="shared" si="11"/>
        <v/>
      </c>
      <c r="AC108" s="188"/>
    </row>
    <row r="109" spans="1:29" x14ac:dyDescent="0.25">
      <c r="A109" s="66">
        <f t="shared" si="12"/>
        <v>102</v>
      </c>
      <c r="B109" s="69"/>
      <c r="C109" s="69"/>
      <c r="D109" s="88" t="e">
        <f>VLOOKUP(C109,'Measure&amp;Incentive Picklist'!E:J,2,FALSE)</f>
        <v>#N/A</v>
      </c>
      <c r="E109" s="73"/>
      <c r="F109" s="70"/>
      <c r="G109" s="431" t="str">
        <f>IFERROR(INDEX(TableCtrlDropdownMapping[Control Type],MATCH($C109,TableCtrlDropdownMapping[Measure Name],0)),"")</f>
        <v/>
      </c>
      <c r="H109" s="70"/>
      <c r="I109" s="69"/>
      <c r="J109" s="65" t="e">
        <f>VLOOKUP(I109,'Lighting Picklist'!A$2:B$63,2,FALSE)</f>
        <v>#N/A</v>
      </c>
      <c r="K109" s="69"/>
      <c r="L109" s="70"/>
      <c r="N109" s="70"/>
      <c r="O109" s="70"/>
      <c r="P109" s="73"/>
      <c r="Q109" s="69"/>
      <c r="R109" s="69"/>
      <c r="S109" s="71"/>
      <c r="T109" s="71"/>
      <c r="U109" s="72" t="str">
        <f t="shared" si="9"/>
        <v/>
      </c>
      <c r="V109" s="113" t="str">
        <f>IFERROR(MIN(VLOOKUP($C109,'Measure&amp;Incentive Picklist'!$E:$J,5,FALSE)*F109,U109),"")</f>
        <v/>
      </c>
      <c r="W109" s="69"/>
      <c r="X109" s="65">
        <f t="shared" si="13"/>
        <v>0</v>
      </c>
      <c r="Y109" s="65">
        <f t="shared" si="14"/>
        <v>0</v>
      </c>
      <c r="Z109" s="65">
        <f t="shared" si="10"/>
        <v>0</v>
      </c>
      <c r="AA109" s="65">
        <f t="shared" si="10"/>
        <v>0</v>
      </c>
      <c r="AB109" s="188" t="str">
        <f t="shared" si="11"/>
        <v/>
      </c>
      <c r="AC109" s="188"/>
    </row>
    <row r="110" spans="1:29" x14ac:dyDescent="0.25">
      <c r="A110" s="66">
        <f t="shared" si="12"/>
        <v>103</v>
      </c>
      <c r="B110" s="69"/>
      <c r="C110" s="69"/>
      <c r="D110" s="88" t="e">
        <f>VLOOKUP(C110,'Measure&amp;Incentive Picklist'!E:J,2,FALSE)</f>
        <v>#N/A</v>
      </c>
      <c r="E110" s="73"/>
      <c r="F110" s="70"/>
      <c r="G110" s="431" t="str">
        <f>IFERROR(INDEX(TableCtrlDropdownMapping[Control Type],MATCH($C110,TableCtrlDropdownMapping[Measure Name],0)),"")</f>
        <v/>
      </c>
      <c r="H110" s="70"/>
      <c r="I110" s="69"/>
      <c r="J110" s="65" t="e">
        <f>VLOOKUP(I110,'Lighting Picklist'!A$2:B$63,2,FALSE)</f>
        <v>#N/A</v>
      </c>
      <c r="K110" s="69"/>
      <c r="L110" s="70"/>
      <c r="N110" s="70"/>
      <c r="O110" s="70"/>
      <c r="P110" s="73"/>
      <c r="Q110" s="69"/>
      <c r="R110" s="69"/>
      <c r="S110" s="71"/>
      <c r="T110" s="71"/>
      <c r="U110" s="72" t="str">
        <f t="shared" si="9"/>
        <v/>
      </c>
      <c r="V110" s="113" t="str">
        <f>IFERROR(MIN(VLOOKUP($C110,'Measure&amp;Incentive Picklist'!$E:$J,5,FALSE)*F110,U110),"")</f>
        <v/>
      </c>
      <c r="W110" s="69"/>
      <c r="X110" s="65">
        <f t="shared" si="13"/>
        <v>0</v>
      </c>
      <c r="Y110" s="65">
        <f t="shared" si="14"/>
        <v>0</v>
      </c>
      <c r="Z110" s="65">
        <f t="shared" si="10"/>
        <v>0</v>
      </c>
      <c r="AA110" s="65">
        <f t="shared" si="10"/>
        <v>0</v>
      </c>
      <c r="AB110" s="188" t="str">
        <f t="shared" si="11"/>
        <v/>
      </c>
      <c r="AC110" s="188"/>
    </row>
    <row r="111" spans="1:29" x14ac:dyDescent="0.25">
      <c r="A111" s="66">
        <f t="shared" si="12"/>
        <v>104</v>
      </c>
      <c r="B111" s="69"/>
      <c r="C111" s="69"/>
      <c r="D111" s="88" t="e">
        <f>VLOOKUP(C111,'Measure&amp;Incentive Picklist'!E:J,2,FALSE)</f>
        <v>#N/A</v>
      </c>
      <c r="E111" s="73"/>
      <c r="F111" s="70"/>
      <c r="G111" s="431" t="str">
        <f>IFERROR(INDEX(TableCtrlDropdownMapping[Control Type],MATCH($C111,TableCtrlDropdownMapping[Measure Name],0)),"")</f>
        <v/>
      </c>
      <c r="H111" s="70"/>
      <c r="I111" s="69"/>
      <c r="J111" s="65" t="e">
        <f>VLOOKUP(I111,'Lighting Picklist'!A$2:B$63,2,FALSE)</f>
        <v>#N/A</v>
      </c>
      <c r="K111" s="69"/>
      <c r="L111" s="70"/>
      <c r="N111" s="70"/>
      <c r="O111" s="70"/>
      <c r="P111" s="73"/>
      <c r="Q111" s="69"/>
      <c r="R111" s="69"/>
      <c r="S111" s="71"/>
      <c r="T111" s="71"/>
      <c r="U111" s="72" t="str">
        <f t="shared" si="9"/>
        <v/>
      </c>
      <c r="V111" s="113" t="str">
        <f>IFERROR(MIN(VLOOKUP($C111,'Measure&amp;Incentive Picklist'!$E:$J,5,FALSE)*F111,U111),"")</f>
        <v/>
      </c>
      <c r="W111" s="69"/>
      <c r="X111" s="65">
        <f t="shared" si="13"/>
        <v>0</v>
      </c>
      <c r="Y111" s="65">
        <f t="shared" si="14"/>
        <v>0</v>
      </c>
      <c r="Z111" s="65">
        <f t="shared" si="10"/>
        <v>0</v>
      </c>
      <c r="AA111" s="65">
        <f t="shared" si="10"/>
        <v>0</v>
      </c>
      <c r="AB111" s="188" t="str">
        <f t="shared" si="11"/>
        <v/>
      </c>
      <c r="AC111" s="188"/>
    </row>
    <row r="112" spans="1:29" x14ac:dyDescent="0.25">
      <c r="A112" s="66">
        <f t="shared" si="12"/>
        <v>105</v>
      </c>
      <c r="B112" s="69"/>
      <c r="C112" s="69"/>
      <c r="D112" s="88" t="e">
        <f>VLOOKUP(C112,'Measure&amp;Incentive Picklist'!E:J,2,FALSE)</f>
        <v>#N/A</v>
      </c>
      <c r="E112" s="73"/>
      <c r="F112" s="70"/>
      <c r="G112" s="431" t="str">
        <f>IFERROR(INDEX(TableCtrlDropdownMapping[Control Type],MATCH($C112,TableCtrlDropdownMapping[Measure Name],0)),"")</f>
        <v/>
      </c>
      <c r="H112" s="70"/>
      <c r="I112" s="69"/>
      <c r="J112" s="65" t="e">
        <f>VLOOKUP(I112,'Lighting Picklist'!A$2:B$63,2,FALSE)</f>
        <v>#N/A</v>
      </c>
      <c r="K112" s="69"/>
      <c r="L112" s="70"/>
      <c r="N112" s="70"/>
      <c r="O112" s="70"/>
      <c r="P112" s="73"/>
      <c r="Q112" s="69"/>
      <c r="R112" s="69"/>
      <c r="S112" s="71"/>
      <c r="T112" s="71"/>
      <c r="U112" s="72" t="str">
        <f t="shared" si="9"/>
        <v/>
      </c>
      <c r="V112" s="113" t="str">
        <f>IFERROR(MIN(VLOOKUP($C112,'Measure&amp;Incentive Picklist'!$E:$J,5,FALSE)*F112,U112),"")</f>
        <v/>
      </c>
      <c r="W112" s="69"/>
      <c r="X112" s="65">
        <f t="shared" si="13"/>
        <v>0</v>
      </c>
      <c r="Y112" s="65">
        <f t="shared" si="14"/>
        <v>0</v>
      </c>
      <c r="Z112" s="65">
        <f t="shared" si="10"/>
        <v>0</v>
      </c>
      <c r="AA112" s="65">
        <f t="shared" si="10"/>
        <v>0</v>
      </c>
      <c r="AB112" s="188" t="str">
        <f t="shared" si="11"/>
        <v/>
      </c>
      <c r="AC112" s="188"/>
    </row>
    <row r="113" spans="1:29" x14ac:dyDescent="0.25">
      <c r="A113" s="66">
        <f t="shared" si="12"/>
        <v>106</v>
      </c>
      <c r="B113" s="69"/>
      <c r="C113" s="69"/>
      <c r="D113" s="88" t="e">
        <f>VLOOKUP(C113,'Measure&amp;Incentive Picklist'!E:J,2,FALSE)</f>
        <v>#N/A</v>
      </c>
      <c r="E113" s="73"/>
      <c r="F113" s="70"/>
      <c r="G113" s="431" t="str">
        <f>IFERROR(INDEX(TableCtrlDropdownMapping[Control Type],MATCH($C113,TableCtrlDropdownMapping[Measure Name],0)),"")</f>
        <v/>
      </c>
      <c r="H113" s="70"/>
      <c r="I113" s="69"/>
      <c r="J113" s="65" t="e">
        <f>VLOOKUP(I113,'Lighting Picklist'!A$2:B$63,2,FALSE)</f>
        <v>#N/A</v>
      </c>
      <c r="K113" s="69"/>
      <c r="L113" s="70"/>
      <c r="N113" s="70"/>
      <c r="O113" s="70"/>
      <c r="P113" s="73"/>
      <c r="Q113" s="69"/>
      <c r="R113" s="69"/>
      <c r="S113" s="71"/>
      <c r="T113" s="71"/>
      <c r="U113" s="72" t="str">
        <f t="shared" si="9"/>
        <v/>
      </c>
      <c r="V113" s="113" t="str">
        <f>IFERROR(MIN(VLOOKUP($C113,'Measure&amp;Incentive Picklist'!$E:$J,5,FALSE)*F113,U113),"")</f>
        <v/>
      </c>
      <c r="W113" s="69"/>
      <c r="X113" s="65">
        <f t="shared" si="13"/>
        <v>0</v>
      </c>
      <c r="Y113" s="65">
        <f t="shared" si="14"/>
        <v>0</v>
      </c>
      <c r="Z113" s="65">
        <f t="shared" si="10"/>
        <v>0</v>
      </c>
      <c r="AA113" s="65">
        <f t="shared" si="10"/>
        <v>0</v>
      </c>
      <c r="AB113" s="188" t="str">
        <f t="shared" si="11"/>
        <v/>
      </c>
      <c r="AC113" s="188"/>
    </row>
    <row r="114" spans="1:29" x14ac:dyDescent="0.25">
      <c r="A114" s="66">
        <f t="shared" si="12"/>
        <v>107</v>
      </c>
      <c r="B114" s="69"/>
      <c r="C114" s="69"/>
      <c r="D114" s="88" t="e">
        <f>VLOOKUP(C114,'Measure&amp;Incentive Picklist'!E:J,2,FALSE)</f>
        <v>#N/A</v>
      </c>
      <c r="E114" s="73"/>
      <c r="F114" s="70"/>
      <c r="G114" s="431" t="str">
        <f>IFERROR(INDEX(TableCtrlDropdownMapping[Control Type],MATCH($C114,TableCtrlDropdownMapping[Measure Name],0)),"")</f>
        <v/>
      </c>
      <c r="H114" s="70"/>
      <c r="I114" s="69"/>
      <c r="J114" s="65" t="e">
        <f>VLOOKUP(I114,'Lighting Picklist'!A$2:B$63,2,FALSE)</f>
        <v>#N/A</v>
      </c>
      <c r="K114" s="69"/>
      <c r="L114" s="70"/>
      <c r="N114" s="70"/>
      <c r="O114" s="70"/>
      <c r="P114" s="73"/>
      <c r="Q114" s="69"/>
      <c r="R114" s="69"/>
      <c r="S114" s="71"/>
      <c r="T114" s="71"/>
      <c r="U114" s="72" t="str">
        <f t="shared" si="9"/>
        <v/>
      </c>
      <c r="V114" s="113" t="str">
        <f>IFERROR(MIN(VLOOKUP($C114,'Measure&amp;Incentive Picklist'!$E:$J,5,FALSE)*F114,U114),"")</f>
        <v/>
      </c>
      <c r="W114" s="69"/>
      <c r="X114" s="65">
        <f t="shared" si="13"/>
        <v>0</v>
      </c>
      <c r="Y114" s="65">
        <f t="shared" si="14"/>
        <v>0</v>
      </c>
      <c r="Z114" s="65">
        <f t="shared" si="10"/>
        <v>0</v>
      </c>
      <c r="AA114" s="65">
        <f t="shared" si="10"/>
        <v>0</v>
      </c>
      <c r="AB114" s="188" t="str">
        <f t="shared" si="11"/>
        <v/>
      </c>
      <c r="AC114" s="188"/>
    </row>
    <row r="115" spans="1:29" x14ac:dyDescent="0.25">
      <c r="A115" s="66">
        <f t="shared" si="12"/>
        <v>108</v>
      </c>
      <c r="B115" s="69"/>
      <c r="C115" s="69"/>
      <c r="D115" s="88" t="e">
        <f>VLOOKUP(C115,'Measure&amp;Incentive Picklist'!E:J,2,FALSE)</f>
        <v>#N/A</v>
      </c>
      <c r="E115" s="73"/>
      <c r="F115" s="70"/>
      <c r="G115" s="431" t="str">
        <f>IFERROR(INDEX(TableCtrlDropdownMapping[Control Type],MATCH($C115,TableCtrlDropdownMapping[Measure Name],0)),"")</f>
        <v/>
      </c>
      <c r="H115" s="70"/>
      <c r="I115" s="69"/>
      <c r="J115" s="65" t="e">
        <f>VLOOKUP(I115,'Lighting Picklist'!A$2:B$63,2,FALSE)</f>
        <v>#N/A</v>
      </c>
      <c r="K115" s="69"/>
      <c r="L115" s="70"/>
      <c r="N115" s="70"/>
      <c r="O115" s="70"/>
      <c r="P115" s="73"/>
      <c r="Q115" s="69"/>
      <c r="R115" s="69"/>
      <c r="S115" s="71"/>
      <c r="T115" s="71"/>
      <c r="U115" s="72" t="str">
        <f t="shared" si="9"/>
        <v/>
      </c>
      <c r="V115" s="113" t="str">
        <f>IFERROR(MIN(VLOOKUP($C115,'Measure&amp;Incentive Picklist'!$E:$J,5,FALSE)*F115,U115),"")</f>
        <v/>
      </c>
      <c r="W115" s="69"/>
      <c r="X115" s="65">
        <f t="shared" si="13"/>
        <v>0</v>
      </c>
      <c r="Y115" s="65">
        <f t="shared" si="14"/>
        <v>0</v>
      </c>
      <c r="Z115" s="65">
        <f t="shared" si="10"/>
        <v>0</v>
      </c>
      <c r="AA115" s="65">
        <f t="shared" si="10"/>
        <v>0</v>
      </c>
      <c r="AB115" s="188" t="str">
        <f t="shared" si="11"/>
        <v/>
      </c>
      <c r="AC115" s="188"/>
    </row>
    <row r="116" spans="1:29" x14ac:dyDescent="0.25">
      <c r="A116" s="66">
        <f t="shared" si="12"/>
        <v>109</v>
      </c>
      <c r="B116" s="69"/>
      <c r="C116" s="69"/>
      <c r="D116" s="88" t="e">
        <f>VLOOKUP(C116,'Measure&amp;Incentive Picklist'!E:J,2,FALSE)</f>
        <v>#N/A</v>
      </c>
      <c r="E116" s="73"/>
      <c r="F116" s="70"/>
      <c r="G116" s="431" t="str">
        <f>IFERROR(INDEX(TableCtrlDropdownMapping[Control Type],MATCH($C116,TableCtrlDropdownMapping[Measure Name],0)),"")</f>
        <v/>
      </c>
      <c r="H116" s="70"/>
      <c r="I116" s="69"/>
      <c r="J116" s="65" t="e">
        <f>VLOOKUP(I116,'Lighting Picklist'!A$2:B$63,2,FALSE)</f>
        <v>#N/A</v>
      </c>
      <c r="K116" s="69"/>
      <c r="L116" s="70"/>
      <c r="N116" s="70"/>
      <c r="O116" s="70"/>
      <c r="P116" s="73"/>
      <c r="Q116" s="69"/>
      <c r="R116" s="69"/>
      <c r="S116" s="71"/>
      <c r="T116" s="71"/>
      <c r="U116" s="72" t="str">
        <f t="shared" si="9"/>
        <v/>
      </c>
      <c r="V116" s="113" t="str">
        <f>IFERROR(MIN(VLOOKUP($C116,'Measure&amp;Incentive Picklist'!$E:$J,5,FALSE)*F116,U116),"")</f>
        <v/>
      </c>
      <c r="W116" s="69"/>
      <c r="X116" s="65">
        <f t="shared" si="13"/>
        <v>0</v>
      </c>
      <c r="Y116" s="65">
        <f t="shared" si="14"/>
        <v>0</v>
      </c>
      <c r="Z116" s="65">
        <f t="shared" si="10"/>
        <v>0</v>
      </c>
      <c r="AA116" s="65">
        <f t="shared" si="10"/>
        <v>0</v>
      </c>
      <c r="AB116" s="188" t="str">
        <f t="shared" si="11"/>
        <v/>
      </c>
      <c r="AC116" s="188"/>
    </row>
    <row r="117" spans="1:29" x14ac:dyDescent="0.25">
      <c r="A117" s="66">
        <f t="shared" si="12"/>
        <v>110</v>
      </c>
      <c r="B117" s="69"/>
      <c r="C117" s="69"/>
      <c r="D117" s="88" t="e">
        <f>VLOOKUP(C117,'Measure&amp;Incentive Picklist'!E:J,2,FALSE)</f>
        <v>#N/A</v>
      </c>
      <c r="E117" s="73"/>
      <c r="F117" s="70"/>
      <c r="G117" s="431" t="str">
        <f>IFERROR(INDEX(TableCtrlDropdownMapping[Control Type],MATCH($C117,TableCtrlDropdownMapping[Measure Name],0)),"")</f>
        <v/>
      </c>
      <c r="H117" s="70"/>
      <c r="I117" s="69"/>
      <c r="J117" s="65" t="e">
        <f>VLOOKUP(I117,'Lighting Picklist'!A$2:B$63,2,FALSE)</f>
        <v>#N/A</v>
      </c>
      <c r="K117" s="69"/>
      <c r="L117" s="70"/>
      <c r="N117" s="70"/>
      <c r="O117" s="70"/>
      <c r="P117" s="73"/>
      <c r="Q117" s="69"/>
      <c r="R117" s="69"/>
      <c r="S117" s="71"/>
      <c r="T117" s="71"/>
      <c r="U117" s="72" t="str">
        <f t="shared" si="9"/>
        <v/>
      </c>
      <c r="V117" s="113" t="str">
        <f>IFERROR(MIN(VLOOKUP($C117,'Measure&amp;Incentive Picklist'!$E:$J,5,FALSE)*F117,U117),"")</f>
        <v/>
      </c>
      <c r="W117" s="69"/>
      <c r="X117" s="65">
        <f t="shared" si="13"/>
        <v>0</v>
      </c>
      <c r="Y117" s="65">
        <f t="shared" si="14"/>
        <v>0</v>
      </c>
      <c r="Z117" s="65">
        <f t="shared" si="10"/>
        <v>0</v>
      </c>
      <c r="AA117" s="65">
        <f t="shared" si="10"/>
        <v>0</v>
      </c>
      <c r="AB117" s="188" t="str">
        <f t="shared" si="11"/>
        <v/>
      </c>
      <c r="AC117" s="188"/>
    </row>
    <row r="118" spans="1:29" x14ac:dyDescent="0.25">
      <c r="A118" s="66">
        <f t="shared" si="12"/>
        <v>111</v>
      </c>
      <c r="B118" s="69"/>
      <c r="C118" s="69"/>
      <c r="D118" s="88" t="e">
        <f>VLOOKUP(C118,'Measure&amp;Incentive Picklist'!E:J,2,FALSE)</f>
        <v>#N/A</v>
      </c>
      <c r="E118" s="73"/>
      <c r="F118" s="70"/>
      <c r="G118" s="431" t="str">
        <f>IFERROR(INDEX(TableCtrlDropdownMapping[Control Type],MATCH($C118,TableCtrlDropdownMapping[Measure Name],0)),"")</f>
        <v/>
      </c>
      <c r="H118" s="70"/>
      <c r="I118" s="69"/>
      <c r="J118" s="65" t="e">
        <f>VLOOKUP(I118,'Lighting Picklist'!A$2:B$63,2,FALSE)</f>
        <v>#N/A</v>
      </c>
      <c r="K118" s="69"/>
      <c r="L118" s="70"/>
      <c r="N118" s="70"/>
      <c r="O118" s="70"/>
      <c r="P118" s="73"/>
      <c r="Q118" s="69"/>
      <c r="R118" s="69"/>
      <c r="S118" s="71"/>
      <c r="T118" s="71"/>
      <c r="U118" s="72" t="str">
        <f t="shared" si="9"/>
        <v/>
      </c>
      <c r="V118" s="113" t="str">
        <f>IFERROR(MIN(VLOOKUP($C118,'Measure&amp;Incentive Picklist'!$E:$J,5,FALSE)*F118,U118),"")</f>
        <v/>
      </c>
      <c r="W118" s="69"/>
      <c r="X118" s="65">
        <f t="shared" si="13"/>
        <v>0</v>
      </c>
      <c r="Y118" s="65">
        <f t="shared" si="14"/>
        <v>0</v>
      </c>
      <c r="Z118" s="65">
        <f t="shared" si="10"/>
        <v>0</v>
      </c>
      <c r="AA118" s="65">
        <f t="shared" si="10"/>
        <v>0</v>
      </c>
      <c r="AB118" s="188" t="str">
        <f t="shared" si="11"/>
        <v/>
      </c>
      <c r="AC118" s="188"/>
    </row>
    <row r="119" spans="1:29" x14ac:dyDescent="0.25">
      <c r="A119" s="66">
        <f t="shared" si="12"/>
        <v>112</v>
      </c>
      <c r="B119" s="69"/>
      <c r="C119" s="69"/>
      <c r="D119" s="88" t="e">
        <f>VLOOKUP(C119,'Measure&amp;Incentive Picklist'!E:J,2,FALSE)</f>
        <v>#N/A</v>
      </c>
      <c r="E119" s="73"/>
      <c r="F119" s="70"/>
      <c r="G119" s="431" t="str">
        <f>IFERROR(INDEX(TableCtrlDropdownMapping[Control Type],MATCH($C119,TableCtrlDropdownMapping[Measure Name],0)),"")</f>
        <v/>
      </c>
      <c r="H119" s="70"/>
      <c r="I119" s="69"/>
      <c r="J119" s="65" t="e">
        <f>VLOOKUP(I119,'Lighting Picklist'!A$2:B$63,2,FALSE)</f>
        <v>#N/A</v>
      </c>
      <c r="K119" s="69"/>
      <c r="L119" s="70"/>
      <c r="N119" s="70"/>
      <c r="O119" s="70"/>
      <c r="P119" s="73"/>
      <c r="Q119" s="69"/>
      <c r="R119" s="69"/>
      <c r="S119" s="71"/>
      <c r="T119" s="71"/>
      <c r="U119" s="72" t="str">
        <f t="shared" si="9"/>
        <v/>
      </c>
      <c r="V119" s="113" t="str">
        <f>IFERROR(MIN(VLOOKUP($C119,'Measure&amp;Incentive Picklist'!$E:$J,5,FALSE)*F119,U119),"")</f>
        <v/>
      </c>
      <c r="W119" s="69"/>
      <c r="X119" s="65">
        <f t="shared" si="13"/>
        <v>0</v>
      </c>
      <c r="Y119" s="65">
        <f t="shared" si="14"/>
        <v>0</v>
      </c>
      <c r="Z119" s="65">
        <f t="shared" si="10"/>
        <v>0</v>
      </c>
      <c r="AA119" s="65">
        <f t="shared" si="10"/>
        <v>0</v>
      </c>
      <c r="AB119" s="188" t="str">
        <f t="shared" si="11"/>
        <v/>
      </c>
      <c r="AC119" s="188"/>
    </row>
    <row r="120" spans="1:29" x14ac:dyDescent="0.25">
      <c r="A120" s="66">
        <f t="shared" si="12"/>
        <v>113</v>
      </c>
      <c r="B120" s="69"/>
      <c r="C120" s="69"/>
      <c r="D120" s="88" t="e">
        <f>VLOOKUP(C120,'Measure&amp;Incentive Picklist'!E:J,2,FALSE)</f>
        <v>#N/A</v>
      </c>
      <c r="E120" s="73"/>
      <c r="F120" s="70"/>
      <c r="G120" s="431" t="str">
        <f>IFERROR(INDEX(TableCtrlDropdownMapping[Control Type],MATCH($C120,TableCtrlDropdownMapping[Measure Name],0)),"")</f>
        <v/>
      </c>
      <c r="H120" s="70"/>
      <c r="I120" s="69"/>
      <c r="J120" s="65" t="e">
        <f>VLOOKUP(I120,'Lighting Picklist'!A$2:B$63,2,FALSE)</f>
        <v>#N/A</v>
      </c>
      <c r="K120" s="69"/>
      <c r="L120" s="70"/>
      <c r="N120" s="70"/>
      <c r="O120" s="70"/>
      <c r="P120" s="73"/>
      <c r="Q120" s="69"/>
      <c r="R120" s="69"/>
      <c r="S120" s="71"/>
      <c r="T120" s="71"/>
      <c r="U120" s="72" t="str">
        <f t="shared" si="9"/>
        <v/>
      </c>
      <c r="V120" s="113" t="str">
        <f>IFERROR(MIN(VLOOKUP($C120,'Measure&amp;Incentive Picklist'!$E:$J,5,FALSE)*F120,U120),"")</f>
        <v/>
      </c>
      <c r="W120" s="69"/>
      <c r="X120" s="65">
        <f t="shared" si="13"/>
        <v>0</v>
      </c>
      <c r="Y120" s="65">
        <f t="shared" si="14"/>
        <v>0</v>
      </c>
      <c r="Z120" s="65">
        <f t="shared" si="10"/>
        <v>0</v>
      </c>
      <c r="AA120" s="65">
        <f t="shared" si="10"/>
        <v>0</v>
      </c>
      <c r="AB120" s="188" t="str">
        <f t="shared" si="11"/>
        <v/>
      </c>
      <c r="AC120" s="188"/>
    </row>
    <row r="121" spans="1:29" x14ac:dyDescent="0.25">
      <c r="A121" s="66">
        <f t="shared" si="12"/>
        <v>114</v>
      </c>
      <c r="B121" s="69"/>
      <c r="C121" s="69"/>
      <c r="D121" s="88" t="e">
        <f>VLOOKUP(C121,'Measure&amp;Incentive Picklist'!E:J,2,FALSE)</f>
        <v>#N/A</v>
      </c>
      <c r="E121" s="73"/>
      <c r="F121" s="70"/>
      <c r="G121" s="431" t="str">
        <f>IFERROR(INDEX(TableCtrlDropdownMapping[Control Type],MATCH($C121,TableCtrlDropdownMapping[Measure Name],0)),"")</f>
        <v/>
      </c>
      <c r="H121" s="70"/>
      <c r="I121" s="69"/>
      <c r="J121" s="65" t="e">
        <f>VLOOKUP(I121,'Lighting Picklist'!A$2:B$63,2,FALSE)</f>
        <v>#N/A</v>
      </c>
      <c r="K121" s="69"/>
      <c r="L121" s="70"/>
      <c r="N121" s="70"/>
      <c r="O121" s="70"/>
      <c r="P121" s="73"/>
      <c r="Q121" s="69"/>
      <c r="R121" s="69"/>
      <c r="S121" s="71"/>
      <c r="T121" s="71"/>
      <c r="U121" s="72" t="str">
        <f t="shared" si="9"/>
        <v/>
      </c>
      <c r="V121" s="113" t="str">
        <f>IFERROR(MIN(VLOOKUP($C121,'Measure&amp;Incentive Picklist'!$E:$J,5,FALSE)*F121,U121),"")</f>
        <v/>
      </c>
      <c r="W121" s="69"/>
      <c r="X121" s="65">
        <f t="shared" si="13"/>
        <v>0</v>
      </c>
      <c r="Y121" s="65">
        <f t="shared" si="14"/>
        <v>0</v>
      </c>
      <c r="Z121" s="65">
        <f t="shared" si="10"/>
        <v>0</v>
      </c>
      <c r="AA121" s="65">
        <f t="shared" si="10"/>
        <v>0</v>
      </c>
      <c r="AB121" s="188" t="str">
        <f t="shared" si="11"/>
        <v/>
      </c>
      <c r="AC121" s="188"/>
    </row>
    <row r="122" spans="1:29" x14ac:dyDescent="0.25">
      <c r="A122" s="66">
        <f t="shared" si="12"/>
        <v>115</v>
      </c>
      <c r="B122" s="69"/>
      <c r="C122" s="69"/>
      <c r="D122" s="88" t="e">
        <f>VLOOKUP(C122,'Measure&amp;Incentive Picklist'!E:J,2,FALSE)</f>
        <v>#N/A</v>
      </c>
      <c r="E122" s="73"/>
      <c r="F122" s="70"/>
      <c r="G122" s="431" t="str">
        <f>IFERROR(INDEX(TableCtrlDropdownMapping[Control Type],MATCH($C122,TableCtrlDropdownMapping[Measure Name],0)),"")</f>
        <v/>
      </c>
      <c r="H122" s="70"/>
      <c r="I122" s="69"/>
      <c r="J122" s="65" t="e">
        <f>VLOOKUP(I122,'Lighting Picklist'!A$2:B$63,2,FALSE)</f>
        <v>#N/A</v>
      </c>
      <c r="K122" s="69"/>
      <c r="L122" s="70"/>
      <c r="N122" s="70"/>
      <c r="O122" s="70"/>
      <c r="P122" s="73"/>
      <c r="Q122" s="69"/>
      <c r="R122" s="69"/>
      <c r="S122" s="71"/>
      <c r="T122" s="71"/>
      <c r="U122" s="72" t="str">
        <f t="shared" si="9"/>
        <v/>
      </c>
      <c r="V122" s="113" t="str">
        <f>IFERROR(MIN(VLOOKUP($C122,'Measure&amp;Incentive Picklist'!$E:$J,5,FALSE)*F122,U122),"")</f>
        <v/>
      </c>
      <c r="W122" s="69"/>
      <c r="X122" s="65">
        <f t="shared" si="13"/>
        <v>0</v>
      </c>
      <c r="Y122" s="65">
        <f t="shared" si="14"/>
        <v>0</v>
      </c>
      <c r="Z122" s="65">
        <f t="shared" si="10"/>
        <v>0</v>
      </c>
      <c r="AA122" s="65">
        <f t="shared" si="10"/>
        <v>0</v>
      </c>
      <c r="AB122" s="188" t="str">
        <f t="shared" si="11"/>
        <v/>
      </c>
      <c r="AC122" s="188"/>
    </row>
    <row r="123" spans="1:29" x14ac:dyDescent="0.25">
      <c r="A123" s="66">
        <f t="shared" si="12"/>
        <v>116</v>
      </c>
      <c r="B123" s="69"/>
      <c r="C123" s="69"/>
      <c r="D123" s="88" t="e">
        <f>VLOOKUP(C123,'Measure&amp;Incentive Picklist'!E:J,2,FALSE)</f>
        <v>#N/A</v>
      </c>
      <c r="E123" s="73"/>
      <c r="F123" s="70"/>
      <c r="G123" s="431" t="str">
        <f>IFERROR(INDEX(TableCtrlDropdownMapping[Control Type],MATCH($C123,TableCtrlDropdownMapping[Measure Name],0)),"")</f>
        <v/>
      </c>
      <c r="H123" s="70"/>
      <c r="I123" s="69"/>
      <c r="J123" s="65" t="e">
        <f>VLOOKUP(I123,'Lighting Picklist'!A$2:B$63,2,FALSE)</f>
        <v>#N/A</v>
      </c>
      <c r="K123" s="69"/>
      <c r="L123" s="70"/>
      <c r="N123" s="70"/>
      <c r="O123" s="70"/>
      <c r="P123" s="73"/>
      <c r="Q123" s="69"/>
      <c r="R123" s="69"/>
      <c r="S123" s="71"/>
      <c r="T123" s="71"/>
      <c r="U123" s="72" t="str">
        <f t="shared" si="9"/>
        <v/>
      </c>
      <c r="V123" s="113" t="str">
        <f>IFERROR(MIN(VLOOKUP($C123,'Measure&amp;Incentive Picklist'!$E:$J,5,FALSE)*F123,U123),"")</f>
        <v/>
      </c>
      <c r="W123" s="69"/>
      <c r="X123" s="65">
        <f t="shared" si="13"/>
        <v>0</v>
      </c>
      <c r="Y123" s="65">
        <f t="shared" si="14"/>
        <v>0</v>
      </c>
      <c r="Z123" s="65">
        <f t="shared" si="10"/>
        <v>0</v>
      </c>
      <c r="AA123" s="65">
        <f t="shared" si="10"/>
        <v>0</v>
      </c>
      <c r="AB123" s="188" t="str">
        <f t="shared" si="11"/>
        <v/>
      </c>
      <c r="AC123" s="188"/>
    </row>
    <row r="124" spans="1:29" x14ac:dyDescent="0.25">
      <c r="A124" s="66">
        <f t="shared" si="12"/>
        <v>117</v>
      </c>
      <c r="B124" s="69"/>
      <c r="C124" s="69"/>
      <c r="D124" s="88" t="e">
        <f>VLOOKUP(C124,'Measure&amp;Incentive Picklist'!E:J,2,FALSE)</f>
        <v>#N/A</v>
      </c>
      <c r="E124" s="73"/>
      <c r="F124" s="70"/>
      <c r="G124" s="431" t="str">
        <f>IFERROR(INDEX(TableCtrlDropdownMapping[Control Type],MATCH($C124,TableCtrlDropdownMapping[Measure Name],0)),"")</f>
        <v/>
      </c>
      <c r="H124" s="70"/>
      <c r="I124" s="69"/>
      <c r="J124" s="65" t="e">
        <f>VLOOKUP(I124,'Lighting Picklist'!A$2:B$63,2,FALSE)</f>
        <v>#N/A</v>
      </c>
      <c r="K124" s="69"/>
      <c r="L124" s="70"/>
      <c r="N124" s="70"/>
      <c r="O124" s="70"/>
      <c r="P124" s="73"/>
      <c r="Q124" s="69"/>
      <c r="R124" s="69"/>
      <c r="S124" s="71"/>
      <c r="T124" s="71"/>
      <c r="U124" s="72" t="str">
        <f t="shared" si="9"/>
        <v/>
      </c>
      <c r="V124" s="113" t="str">
        <f>IFERROR(MIN(VLOOKUP($C124,'Measure&amp;Incentive Picklist'!$E:$J,5,FALSE)*F124,U124),"")</f>
        <v/>
      </c>
      <c r="W124" s="69"/>
      <c r="X124" s="65">
        <f t="shared" si="13"/>
        <v>0</v>
      </c>
      <c r="Y124" s="65">
        <f t="shared" si="14"/>
        <v>0</v>
      </c>
      <c r="Z124" s="65">
        <f t="shared" si="10"/>
        <v>0</v>
      </c>
      <c r="AA124" s="65">
        <f t="shared" si="10"/>
        <v>0</v>
      </c>
      <c r="AB124" s="188" t="str">
        <f t="shared" si="11"/>
        <v/>
      </c>
      <c r="AC124" s="188"/>
    </row>
    <row r="125" spans="1:29" x14ac:dyDescent="0.25">
      <c r="A125" s="66">
        <f t="shared" si="12"/>
        <v>118</v>
      </c>
      <c r="B125" s="69"/>
      <c r="C125" s="69"/>
      <c r="D125" s="88" t="e">
        <f>VLOOKUP(C125,'Measure&amp;Incentive Picklist'!E:J,2,FALSE)</f>
        <v>#N/A</v>
      </c>
      <c r="E125" s="73"/>
      <c r="F125" s="70"/>
      <c r="G125" s="431" t="str">
        <f>IFERROR(INDEX(TableCtrlDropdownMapping[Control Type],MATCH($C125,TableCtrlDropdownMapping[Measure Name],0)),"")</f>
        <v/>
      </c>
      <c r="H125" s="70"/>
      <c r="I125" s="69"/>
      <c r="J125" s="65" t="e">
        <f>VLOOKUP(I125,'Lighting Picklist'!A$2:B$63,2,FALSE)</f>
        <v>#N/A</v>
      </c>
      <c r="K125" s="69"/>
      <c r="L125" s="70"/>
      <c r="N125" s="70"/>
      <c r="O125" s="70"/>
      <c r="P125" s="73"/>
      <c r="Q125" s="69"/>
      <c r="R125" s="69"/>
      <c r="S125" s="71"/>
      <c r="T125" s="71"/>
      <c r="U125" s="72" t="str">
        <f t="shared" si="9"/>
        <v/>
      </c>
      <c r="V125" s="113" t="str">
        <f>IFERROR(MIN(VLOOKUP($C125,'Measure&amp;Incentive Picklist'!$E:$J,5,FALSE)*F125,U125),"")</f>
        <v/>
      </c>
      <c r="W125" s="69"/>
      <c r="X125" s="65">
        <f t="shared" si="13"/>
        <v>0</v>
      </c>
      <c r="Y125" s="65">
        <f t="shared" si="14"/>
        <v>0</v>
      </c>
      <c r="Z125" s="65">
        <f t="shared" si="10"/>
        <v>0</v>
      </c>
      <c r="AA125" s="65">
        <f t="shared" si="10"/>
        <v>0</v>
      </c>
      <c r="AB125" s="188" t="str">
        <f t="shared" si="11"/>
        <v/>
      </c>
      <c r="AC125" s="188"/>
    </row>
    <row r="126" spans="1:29" x14ac:dyDescent="0.25">
      <c r="A126" s="66">
        <f t="shared" si="12"/>
        <v>119</v>
      </c>
      <c r="B126" s="69"/>
      <c r="C126" s="69"/>
      <c r="D126" s="88" t="e">
        <f>VLOOKUP(C126,'Measure&amp;Incentive Picklist'!E:J,2,FALSE)</f>
        <v>#N/A</v>
      </c>
      <c r="E126" s="73"/>
      <c r="F126" s="70"/>
      <c r="G126" s="431" t="str">
        <f>IFERROR(INDEX(TableCtrlDropdownMapping[Control Type],MATCH($C126,TableCtrlDropdownMapping[Measure Name],0)),"")</f>
        <v/>
      </c>
      <c r="H126" s="70"/>
      <c r="I126" s="69"/>
      <c r="J126" s="65" t="e">
        <f>VLOOKUP(I126,'Lighting Picklist'!A$2:B$63,2,FALSE)</f>
        <v>#N/A</v>
      </c>
      <c r="K126" s="69"/>
      <c r="L126" s="70"/>
      <c r="N126" s="70"/>
      <c r="O126" s="70"/>
      <c r="P126" s="73"/>
      <c r="Q126" s="69"/>
      <c r="R126" s="69"/>
      <c r="S126" s="71"/>
      <c r="T126" s="71"/>
      <c r="U126" s="72" t="str">
        <f t="shared" si="9"/>
        <v/>
      </c>
      <c r="V126" s="113" t="str">
        <f>IFERROR(MIN(VLOOKUP($C126,'Measure&amp;Incentive Picklist'!$E:$J,5,FALSE)*F126,U126),"")</f>
        <v/>
      </c>
      <c r="W126" s="69"/>
      <c r="X126" s="65">
        <f t="shared" si="13"/>
        <v>0</v>
      </c>
      <c r="Y126" s="65">
        <f t="shared" si="14"/>
        <v>0</v>
      </c>
      <c r="Z126" s="65">
        <f t="shared" si="10"/>
        <v>0</v>
      </c>
      <c r="AA126" s="65">
        <f t="shared" si="10"/>
        <v>0</v>
      </c>
      <c r="AB126" s="188" t="str">
        <f t="shared" si="11"/>
        <v/>
      </c>
      <c r="AC126" s="188"/>
    </row>
    <row r="127" spans="1:29" x14ac:dyDescent="0.25">
      <c r="A127" s="66">
        <f t="shared" si="12"/>
        <v>120</v>
      </c>
      <c r="B127" s="69"/>
      <c r="C127" s="69"/>
      <c r="D127" s="88" t="e">
        <f>VLOOKUP(C127,'Measure&amp;Incentive Picklist'!E:J,2,FALSE)</f>
        <v>#N/A</v>
      </c>
      <c r="E127" s="73"/>
      <c r="F127" s="70"/>
      <c r="G127" s="431" t="str">
        <f>IFERROR(INDEX(TableCtrlDropdownMapping[Control Type],MATCH($C127,TableCtrlDropdownMapping[Measure Name],0)),"")</f>
        <v/>
      </c>
      <c r="H127" s="70"/>
      <c r="I127" s="69"/>
      <c r="J127" s="65" t="e">
        <f>VLOOKUP(I127,'Lighting Picklist'!A$2:B$63,2,FALSE)</f>
        <v>#N/A</v>
      </c>
      <c r="K127" s="69"/>
      <c r="L127" s="70"/>
      <c r="N127" s="70"/>
      <c r="O127" s="70"/>
      <c r="P127" s="73"/>
      <c r="Q127" s="69"/>
      <c r="R127" s="69"/>
      <c r="S127" s="71"/>
      <c r="T127" s="71"/>
      <c r="U127" s="72" t="str">
        <f t="shared" si="9"/>
        <v/>
      </c>
      <c r="V127" s="113" t="str">
        <f>IFERROR(MIN(VLOOKUP($C127,'Measure&amp;Incentive Picklist'!$E:$J,5,FALSE)*F127,U127),"")</f>
        <v/>
      </c>
      <c r="W127" s="69"/>
      <c r="X127" s="65">
        <f t="shared" si="13"/>
        <v>0</v>
      </c>
      <c r="Y127" s="65">
        <f t="shared" si="14"/>
        <v>0</v>
      </c>
      <c r="Z127" s="65">
        <f t="shared" si="10"/>
        <v>0</v>
      </c>
      <c r="AA127" s="65">
        <f t="shared" si="10"/>
        <v>0</v>
      </c>
      <c r="AB127" s="188" t="str">
        <f t="shared" si="11"/>
        <v/>
      </c>
      <c r="AC127" s="188"/>
    </row>
    <row r="128" spans="1:29" x14ac:dyDescent="0.25">
      <c r="A128" s="66">
        <f t="shared" si="12"/>
        <v>121</v>
      </c>
      <c r="B128" s="69"/>
      <c r="C128" s="69"/>
      <c r="D128" s="88" t="e">
        <f>VLOOKUP(C128,'Measure&amp;Incentive Picklist'!E:J,2,FALSE)</f>
        <v>#N/A</v>
      </c>
      <c r="E128" s="73"/>
      <c r="F128" s="70"/>
      <c r="G128" s="431" t="str">
        <f>IFERROR(INDEX(TableCtrlDropdownMapping[Control Type],MATCH($C128,TableCtrlDropdownMapping[Measure Name],0)),"")</f>
        <v/>
      </c>
      <c r="H128" s="70"/>
      <c r="I128" s="69"/>
      <c r="J128" s="65" t="e">
        <f>VLOOKUP(I128,'Lighting Picklist'!A$2:B$63,2,FALSE)</f>
        <v>#N/A</v>
      </c>
      <c r="K128" s="69"/>
      <c r="L128" s="70"/>
      <c r="N128" s="70"/>
      <c r="O128" s="70"/>
      <c r="P128" s="73"/>
      <c r="Q128" s="69"/>
      <c r="R128" s="69"/>
      <c r="S128" s="71"/>
      <c r="T128" s="71"/>
      <c r="U128" s="72" t="str">
        <f t="shared" si="9"/>
        <v/>
      </c>
      <c r="V128" s="113" t="str">
        <f>IFERROR(MIN(VLOOKUP($C128,'Measure&amp;Incentive Picklist'!$E:$J,5,FALSE)*F128,U128),"")</f>
        <v/>
      </c>
      <c r="W128" s="69"/>
      <c r="X128" s="65">
        <f t="shared" si="13"/>
        <v>0</v>
      </c>
      <c r="Y128" s="65">
        <f t="shared" si="14"/>
        <v>0</v>
      </c>
      <c r="Z128" s="65">
        <f t="shared" si="10"/>
        <v>0</v>
      </c>
      <c r="AA128" s="65">
        <f t="shared" si="10"/>
        <v>0</v>
      </c>
      <c r="AB128" s="188" t="str">
        <f t="shared" si="11"/>
        <v/>
      </c>
      <c r="AC128" s="188"/>
    </row>
    <row r="129" spans="1:29" x14ac:dyDescent="0.25">
      <c r="A129" s="66">
        <f t="shared" si="12"/>
        <v>122</v>
      </c>
      <c r="B129" s="69"/>
      <c r="C129" s="69"/>
      <c r="D129" s="88" t="e">
        <f>VLOOKUP(C129,'Measure&amp;Incentive Picklist'!E:J,2,FALSE)</f>
        <v>#N/A</v>
      </c>
      <c r="E129" s="73"/>
      <c r="F129" s="70"/>
      <c r="G129" s="431" t="str">
        <f>IFERROR(INDEX(TableCtrlDropdownMapping[Control Type],MATCH($C129,TableCtrlDropdownMapping[Measure Name],0)),"")</f>
        <v/>
      </c>
      <c r="H129" s="70"/>
      <c r="I129" s="69"/>
      <c r="J129" s="65" t="e">
        <f>VLOOKUP(I129,'Lighting Picklist'!A$2:B$63,2,FALSE)</f>
        <v>#N/A</v>
      </c>
      <c r="K129" s="69"/>
      <c r="L129" s="70"/>
      <c r="N129" s="70"/>
      <c r="O129" s="70"/>
      <c r="P129" s="73"/>
      <c r="Q129" s="69"/>
      <c r="R129" s="69"/>
      <c r="S129" s="71"/>
      <c r="T129" s="71"/>
      <c r="U129" s="72" t="str">
        <f t="shared" si="9"/>
        <v/>
      </c>
      <c r="V129" s="113" t="str">
        <f>IFERROR(MIN(VLOOKUP($C129,'Measure&amp;Incentive Picklist'!$E:$J,5,FALSE)*F129,U129),"")</f>
        <v/>
      </c>
      <c r="W129" s="69"/>
      <c r="X129" s="65">
        <f t="shared" si="13"/>
        <v>0</v>
      </c>
      <c r="Y129" s="65">
        <f t="shared" si="14"/>
        <v>0</v>
      </c>
      <c r="Z129" s="65">
        <f t="shared" si="10"/>
        <v>0</v>
      </c>
      <c r="AA129" s="65">
        <f t="shared" si="10"/>
        <v>0</v>
      </c>
      <c r="AB129" s="188" t="str">
        <f t="shared" si="11"/>
        <v/>
      </c>
      <c r="AC129" s="188"/>
    </row>
    <row r="130" spans="1:29" x14ac:dyDescent="0.25">
      <c r="A130" s="66">
        <f t="shared" si="12"/>
        <v>123</v>
      </c>
      <c r="B130" s="69"/>
      <c r="C130" s="69"/>
      <c r="D130" s="88" t="e">
        <f>VLOOKUP(C130,'Measure&amp;Incentive Picklist'!E:J,2,FALSE)</f>
        <v>#N/A</v>
      </c>
      <c r="E130" s="73"/>
      <c r="F130" s="70"/>
      <c r="G130" s="431" t="str">
        <f>IFERROR(INDEX(TableCtrlDropdownMapping[Control Type],MATCH($C130,TableCtrlDropdownMapping[Measure Name],0)),"")</f>
        <v/>
      </c>
      <c r="H130" s="70"/>
      <c r="I130" s="69"/>
      <c r="J130" s="65" t="e">
        <f>VLOOKUP(I130,'Lighting Picklist'!A$2:B$63,2,FALSE)</f>
        <v>#N/A</v>
      </c>
      <c r="K130" s="69"/>
      <c r="L130" s="70"/>
      <c r="N130" s="70"/>
      <c r="O130" s="70"/>
      <c r="P130" s="73"/>
      <c r="Q130" s="69"/>
      <c r="R130" s="69"/>
      <c r="S130" s="71"/>
      <c r="T130" s="71"/>
      <c r="U130" s="72" t="str">
        <f t="shared" si="9"/>
        <v/>
      </c>
      <c r="V130" s="113" t="str">
        <f>IFERROR(MIN(VLOOKUP($C130,'Measure&amp;Incentive Picklist'!$E:$J,5,FALSE)*F130,U130),"")</f>
        <v/>
      </c>
      <c r="W130" s="69"/>
      <c r="X130" s="65">
        <f t="shared" si="13"/>
        <v>0</v>
      </c>
      <c r="Y130" s="65">
        <f t="shared" si="14"/>
        <v>0</v>
      </c>
      <c r="Z130" s="65">
        <f t="shared" si="10"/>
        <v>0</v>
      </c>
      <c r="AA130" s="65">
        <f t="shared" si="10"/>
        <v>0</v>
      </c>
      <c r="AB130" s="188" t="str">
        <f t="shared" si="11"/>
        <v/>
      </c>
      <c r="AC130" s="188"/>
    </row>
    <row r="131" spans="1:29" x14ac:dyDescent="0.25">
      <c r="A131" s="66">
        <f t="shared" si="12"/>
        <v>124</v>
      </c>
      <c r="B131" s="69"/>
      <c r="C131" s="69"/>
      <c r="D131" s="88" t="e">
        <f>VLOOKUP(C131,'Measure&amp;Incentive Picklist'!E:J,2,FALSE)</f>
        <v>#N/A</v>
      </c>
      <c r="E131" s="73"/>
      <c r="F131" s="70"/>
      <c r="G131" s="431" t="str">
        <f>IFERROR(INDEX(TableCtrlDropdownMapping[Control Type],MATCH($C131,TableCtrlDropdownMapping[Measure Name],0)),"")</f>
        <v/>
      </c>
      <c r="H131" s="70"/>
      <c r="I131" s="69"/>
      <c r="J131" s="65" t="e">
        <f>VLOOKUP(I131,'Lighting Picklist'!A$2:B$63,2,FALSE)</f>
        <v>#N/A</v>
      </c>
      <c r="K131" s="69"/>
      <c r="L131" s="70"/>
      <c r="N131" s="70"/>
      <c r="O131" s="70"/>
      <c r="P131" s="73"/>
      <c r="Q131" s="69"/>
      <c r="R131" s="69"/>
      <c r="S131" s="71"/>
      <c r="T131" s="71"/>
      <c r="U131" s="72" t="str">
        <f t="shared" si="9"/>
        <v/>
      </c>
      <c r="V131" s="113" t="str">
        <f>IFERROR(MIN(VLOOKUP($C131,'Measure&amp;Incentive Picklist'!$E:$J,5,FALSE)*F131,U131),"")</f>
        <v/>
      </c>
      <c r="W131" s="69"/>
      <c r="X131" s="65">
        <f t="shared" si="13"/>
        <v>0</v>
      </c>
      <c r="Y131" s="65">
        <f t="shared" si="14"/>
        <v>0</v>
      </c>
      <c r="Z131" s="65">
        <f t="shared" si="10"/>
        <v>0</v>
      </c>
      <c r="AA131" s="65">
        <f t="shared" si="10"/>
        <v>0</v>
      </c>
      <c r="AB131" s="188" t="str">
        <f t="shared" si="11"/>
        <v/>
      </c>
      <c r="AC131" s="188"/>
    </row>
    <row r="132" spans="1:29" x14ac:dyDescent="0.25">
      <c r="A132" s="66">
        <f t="shared" si="12"/>
        <v>125</v>
      </c>
      <c r="B132" s="69"/>
      <c r="C132" s="69"/>
      <c r="D132" s="88" t="e">
        <f>VLOOKUP(C132,'Measure&amp;Incentive Picklist'!E:J,2,FALSE)</f>
        <v>#N/A</v>
      </c>
      <c r="E132" s="73"/>
      <c r="F132" s="70"/>
      <c r="G132" s="431" t="str">
        <f>IFERROR(INDEX(TableCtrlDropdownMapping[Control Type],MATCH($C132,TableCtrlDropdownMapping[Measure Name],0)),"")</f>
        <v/>
      </c>
      <c r="H132" s="70"/>
      <c r="I132" s="69"/>
      <c r="J132" s="65" t="e">
        <f>VLOOKUP(I132,'Lighting Picklist'!A$2:B$63,2,FALSE)</f>
        <v>#N/A</v>
      </c>
      <c r="K132" s="69"/>
      <c r="L132" s="70"/>
      <c r="N132" s="70"/>
      <c r="O132" s="70"/>
      <c r="P132" s="73"/>
      <c r="Q132" s="69"/>
      <c r="R132" s="69"/>
      <c r="S132" s="71"/>
      <c r="T132" s="71"/>
      <c r="U132" s="72" t="str">
        <f t="shared" si="9"/>
        <v/>
      </c>
      <c r="V132" s="113" t="str">
        <f>IFERROR(MIN(VLOOKUP($C132,'Measure&amp;Incentive Picklist'!$E:$J,5,FALSE)*F132,U132),"")</f>
        <v/>
      </c>
      <c r="W132" s="69"/>
      <c r="X132" s="65">
        <f t="shared" si="13"/>
        <v>0</v>
      </c>
      <c r="Y132" s="65">
        <f t="shared" si="14"/>
        <v>0</v>
      </c>
      <c r="Z132" s="65">
        <f t="shared" si="10"/>
        <v>0</v>
      </c>
      <c r="AA132" s="65">
        <f t="shared" si="10"/>
        <v>0</v>
      </c>
      <c r="AB132" s="188" t="str">
        <f t="shared" si="11"/>
        <v/>
      </c>
      <c r="AC132" s="188"/>
    </row>
    <row r="133" spans="1:29" x14ac:dyDescent="0.25">
      <c r="A133" s="66">
        <f t="shared" si="12"/>
        <v>126</v>
      </c>
      <c r="B133" s="69"/>
      <c r="C133" s="69"/>
      <c r="D133" s="88" t="e">
        <f>VLOOKUP(C133,'Measure&amp;Incentive Picklist'!E:J,2,FALSE)</f>
        <v>#N/A</v>
      </c>
      <c r="E133" s="73"/>
      <c r="F133" s="70"/>
      <c r="G133" s="431" t="str">
        <f>IFERROR(INDEX(TableCtrlDropdownMapping[Control Type],MATCH($C133,TableCtrlDropdownMapping[Measure Name],0)),"")</f>
        <v/>
      </c>
      <c r="H133" s="70"/>
      <c r="I133" s="69"/>
      <c r="J133" s="65" t="e">
        <f>VLOOKUP(I133,'Lighting Picklist'!A$2:B$63,2,FALSE)</f>
        <v>#N/A</v>
      </c>
      <c r="K133" s="69"/>
      <c r="L133" s="70"/>
      <c r="N133" s="70"/>
      <c r="O133" s="70"/>
      <c r="P133" s="73"/>
      <c r="Q133" s="69"/>
      <c r="R133" s="69"/>
      <c r="S133" s="71"/>
      <c r="T133" s="71"/>
      <c r="U133" s="72" t="str">
        <f t="shared" si="9"/>
        <v/>
      </c>
      <c r="V133" s="113" t="str">
        <f>IFERROR(MIN(VLOOKUP($C133,'Measure&amp;Incentive Picklist'!$E:$J,5,FALSE)*F133,U133),"")</f>
        <v/>
      </c>
      <c r="W133" s="69"/>
      <c r="X133" s="65">
        <f t="shared" si="13"/>
        <v>0</v>
      </c>
      <c r="Y133" s="65">
        <f t="shared" si="14"/>
        <v>0</v>
      </c>
      <c r="Z133" s="65">
        <f t="shared" si="10"/>
        <v>0</v>
      </c>
      <c r="AA133" s="65">
        <f t="shared" si="10"/>
        <v>0</v>
      </c>
      <c r="AB133" s="188" t="str">
        <f t="shared" si="11"/>
        <v/>
      </c>
      <c r="AC133" s="188"/>
    </row>
    <row r="134" spans="1:29" x14ac:dyDescent="0.25">
      <c r="A134" s="66">
        <f t="shared" si="12"/>
        <v>127</v>
      </c>
      <c r="B134" s="69"/>
      <c r="C134" s="69"/>
      <c r="D134" s="88" t="e">
        <f>VLOOKUP(C134,'Measure&amp;Incentive Picklist'!E:J,2,FALSE)</f>
        <v>#N/A</v>
      </c>
      <c r="E134" s="73"/>
      <c r="F134" s="70"/>
      <c r="G134" s="431" t="str">
        <f>IFERROR(INDEX(TableCtrlDropdownMapping[Control Type],MATCH($C134,TableCtrlDropdownMapping[Measure Name],0)),"")</f>
        <v/>
      </c>
      <c r="H134" s="70"/>
      <c r="I134" s="69"/>
      <c r="J134" s="65" t="e">
        <f>VLOOKUP(I134,'Lighting Picklist'!A$2:B$63,2,FALSE)</f>
        <v>#N/A</v>
      </c>
      <c r="K134" s="69"/>
      <c r="L134" s="70"/>
      <c r="N134" s="70"/>
      <c r="O134" s="70"/>
      <c r="P134" s="73"/>
      <c r="Q134" s="69"/>
      <c r="R134" s="69"/>
      <c r="S134" s="71"/>
      <c r="T134" s="71"/>
      <c r="U134" s="72" t="str">
        <f t="shared" si="9"/>
        <v/>
      </c>
      <c r="V134" s="113" t="str">
        <f>IFERROR(MIN(VLOOKUP($C134,'Measure&amp;Incentive Picklist'!$E:$J,5,FALSE)*F134,U134),"")</f>
        <v/>
      </c>
      <c r="W134" s="69"/>
      <c r="X134" s="65">
        <f t="shared" si="13"/>
        <v>0</v>
      </c>
      <c r="Y134" s="65">
        <f t="shared" si="14"/>
        <v>0</v>
      </c>
      <c r="Z134" s="65">
        <f t="shared" si="10"/>
        <v>0</v>
      </c>
      <c r="AA134" s="65">
        <f t="shared" si="10"/>
        <v>0</v>
      </c>
      <c r="AB134" s="188" t="str">
        <f t="shared" si="11"/>
        <v/>
      </c>
      <c r="AC134" s="188"/>
    </row>
    <row r="135" spans="1:29" x14ac:dyDescent="0.25">
      <c r="A135" s="66">
        <f t="shared" si="12"/>
        <v>128</v>
      </c>
      <c r="B135" s="69"/>
      <c r="C135" s="69"/>
      <c r="D135" s="88" t="e">
        <f>VLOOKUP(C135,'Measure&amp;Incentive Picklist'!E:J,2,FALSE)</f>
        <v>#N/A</v>
      </c>
      <c r="E135" s="73"/>
      <c r="F135" s="70"/>
      <c r="G135" s="431" t="str">
        <f>IFERROR(INDEX(TableCtrlDropdownMapping[Control Type],MATCH($C135,TableCtrlDropdownMapping[Measure Name],0)),"")</f>
        <v/>
      </c>
      <c r="H135" s="70"/>
      <c r="I135" s="69"/>
      <c r="J135" s="65" t="e">
        <f>VLOOKUP(I135,'Lighting Picklist'!A$2:B$63,2,FALSE)</f>
        <v>#N/A</v>
      </c>
      <c r="K135" s="69"/>
      <c r="L135" s="70"/>
      <c r="N135" s="70"/>
      <c r="O135" s="70"/>
      <c r="P135" s="73"/>
      <c r="Q135" s="69"/>
      <c r="R135" s="69"/>
      <c r="S135" s="71"/>
      <c r="T135" s="71"/>
      <c r="U135" s="72" t="str">
        <f t="shared" si="9"/>
        <v/>
      </c>
      <c r="V135" s="113" t="str">
        <f>IFERROR(MIN(VLOOKUP($C135,'Measure&amp;Incentive Picklist'!$E:$J,5,FALSE)*F135,U135),"")</f>
        <v/>
      </c>
      <c r="W135" s="69"/>
      <c r="X135" s="65">
        <f t="shared" si="13"/>
        <v>0</v>
      </c>
      <c r="Y135" s="65">
        <f t="shared" si="14"/>
        <v>0</v>
      </c>
      <c r="Z135" s="65">
        <f t="shared" si="10"/>
        <v>0</v>
      </c>
      <c r="AA135" s="65">
        <f t="shared" si="10"/>
        <v>0</v>
      </c>
      <c r="AB135" s="188" t="str">
        <f t="shared" si="11"/>
        <v/>
      </c>
      <c r="AC135" s="188"/>
    </row>
    <row r="136" spans="1:29" x14ac:dyDescent="0.25">
      <c r="A136" s="66">
        <f t="shared" si="12"/>
        <v>129</v>
      </c>
      <c r="B136" s="69"/>
      <c r="C136" s="69"/>
      <c r="D136" s="88" t="e">
        <f>VLOOKUP(C136,'Measure&amp;Incentive Picklist'!E:J,2,FALSE)</f>
        <v>#N/A</v>
      </c>
      <c r="E136" s="73"/>
      <c r="F136" s="70"/>
      <c r="G136" s="431" t="str">
        <f>IFERROR(INDEX(TableCtrlDropdownMapping[Control Type],MATCH($C136,TableCtrlDropdownMapping[Measure Name],0)),"")</f>
        <v/>
      </c>
      <c r="H136" s="70"/>
      <c r="I136" s="69"/>
      <c r="J136" s="65" t="e">
        <f>VLOOKUP(I136,'Lighting Picklist'!A$2:B$63,2,FALSE)</f>
        <v>#N/A</v>
      </c>
      <c r="K136" s="69"/>
      <c r="L136" s="70"/>
      <c r="N136" s="70"/>
      <c r="O136" s="70"/>
      <c r="P136" s="73"/>
      <c r="Q136" s="69"/>
      <c r="R136" s="69"/>
      <c r="S136" s="71"/>
      <c r="T136" s="71"/>
      <c r="U136" s="72" t="str">
        <f t="shared" si="9"/>
        <v/>
      </c>
      <c r="V136" s="113" t="str">
        <f>IFERROR(MIN(VLOOKUP($C136,'Measure&amp;Incentive Picklist'!$E:$J,5,FALSE)*F136,U136),"")</f>
        <v/>
      </c>
      <c r="W136" s="69"/>
      <c r="X136" s="65">
        <f t="shared" si="13"/>
        <v>0</v>
      </c>
      <c r="Y136" s="65">
        <f t="shared" si="14"/>
        <v>0</v>
      </c>
      <c r="Z136" s="65">
        <f t="shared" si="10"/>
        <v>0</v>
      </c>
      <c r="AA136" s="65">
        <f t="shared" si="10"/>
        <v>0</v>
      </c>
      <c r="AB136" s="188" t="str">
        <f t="shared" si="11"/>
        <v/>
      </c>
      <c r="AC136" s="188"/>
    </row>
    <row r="137" spans="1:29" x14ac:dyDescent="0.25">
      <c r="A137" s="66">
        <f t="shared" si="12"/>
        <v>130</v>
      </c>
      <c r="B137" s="69"/>
      <c r="C137" s="69"/>
      <c r="D137" s="88" t="e">
        <f>VLOOKUP(C137,'Measure&amp;Incentive Picklist'!E:J,2,FALSE)</f>
        <v>#N/A</v>
      </c>
      <c r="E137" s="73"/>
      <c r="F137" s="70"/>
      <c r="G137" s="431" t="str">
        <f>IFERROR(INDEX(TableCtrlDropdownMapping[Control Type],MATCH($C137,TableCtrlDropdownMapping[Measure Name],0)),"")</f>
        <v/>
      </c>
      <c r="H137" s="70"/>
      <c r="I137" s="69"/>
      <c r="J137" s="65" t="e">
        <f>VLOOKUP(I137,'Lighting Picklist'!A$2:B$63,2,FALSE)</f>
        <v>#N/A</v>
      </c>
      <c r="K137" s="69"/>
      <c r="L137" s="70"/>
      <c r="N137" s="70"/>
      <c r="O137" s="70"/>
      <c r="P137" s="73"/>
      <c r="Q137" s="69"/>
      <c r="R137" s="69"/>
      <c r="S137" s="71"/>
      <c r="T137" s="71"/>
      <c r="U137" s="72" t="str">
        <f t="shared" ref="U137:U200" si="15">IF(AND(S137="",T137=""),"",$S137+$T137)</f>
        <v/>
      </c>
      <c r="V137" s="113" t="str">
        <f>IFERROR(MIN(VLOOKUP($C137,'Measure&amp;Incentive Picklist'!$E:$J,5,FALSE)*F137,U137),"")</f>
        <v/>
      </c>
      <c r="W137" s="69"/>
      <c r="X137" s="65">
        <f t="shared" si="13"/>
        <v>0</v>
      </c>
      <c r="Y137" s="65">
        <f t="shared" si="14"/>
        <v>0</v>
      </c>
      <c r="Z137" s="65">
        <f t="shared" ref="Z137:AA200" si="16">IF(ISERROR(U137),1,0)</f>
        <v>0</v>
      </c>
      <c r="AA137" s="65">
        <f t="shared" si="16"/>
        <v>0</v>
      </c>
      <c r="AB137" s="188" t="str">
        <f t="shared" ref="AB137:AB200" si="17">IF(OR(AND(OR(I137=AD$8,I137=AD$9,I137=AD$10,I137=AD$11,I137=AD$12,I137=AD$13,I137=AD$14,I137=AD$15,I137=AD$16,I137=AD$17,I137=AD$18,I137=AD$19,I137=AD$20,I137=AD$21,I137=AD$22,I137=AD$23,I137=AD$24,I137=AD$25,I137=AD$26,I137=AD$27,I137=AD$28,I137=AD$29,I137=AD$30,I137=AD$31,I137=AD$32,I137=AD$33,I137=AD$34,I137=AD$35,I137=AD$36,I137=AD$37,I137=AD$38,I137=AD$39,I137=AD$40,I137=AD$41,I137=AD$42,I137=AD$43,I137=AD$44,I137=AD$45,I137=AD$46,I137=AD$47,I137=AD$48,I137=AD$49,I137=AD$50,I137=AD$51),OR(K137=AE$8,K137=AE$9,K137=AE$10,K137=AE$11,K137=AE$12,K137=AE$13)),AND(OR(I137=AD$52,I137=AD$53,I137=AD$54,I137=AD$55,I137=AD$56,I137=AD$57,I137=AD$58,I137=AD$59,I137=AD$60,I137=AD$61,I137=AD$62,I137=AD$63), OR(K137=AE$14,K137=AE$15,K137=AE$16,K137=AE$17)),AND(OR(I137=AD$64,I137=AD$65,I137=AD$66),OR(K137=AE$18,K137=AE$19,K137=AE$20)),AND(OR(I137=AD$67,I137=AD$68,I137=AD$69),K137=AE$21),AND(I137=AD$70,OR(K137=AE$22,K137=AE$23))),1,IF(OR(I137="",K137=""),"","Error"))</f>
        <v/>
      </c>
      <c r="AC137" s="188"/>
    </row>
    <row r="138" spans="1:29" x14ac:dyDescent="0.25">
      <c r="A138" s="66">
        <f t="shared" ref="A138:A201" si="18">A137+1</f>
        <v>131</v>
      </c>
      <c r="B138" s="69"/>
      <c r="C138" s="69"/>
      <c r="D138" s="88" t="e">
        <f>VLOOKUP(C138,'Measure&amp;Incentive Picklist'!E:J,2,FALSE)</f>
        <v>#N/A</v>
      </c>
      <c r="E138" s="73"/>
      <c r="F138" s="70"/>
      <c r="G138" s="431" t="str">
        <f>IFERROR(INDEX(TableCtrlDropdownMapping[Control Type],MATCH($C138,TableCtrlDropdownMapping[Measure Name],0)),"")</f>
        <v/>
      </c>
      <c r="H138" s="70"/>
      <c r="I138" s="69"/>
      <c r="J138" s="65" t="e">
        <f>VLOOKUP(I138,'Lighting Picklist'!A$2:B$63,2,FALSE)</f>
        <v>#N/A</v>
      </c>
      <c r="K138" s="69"/>
      <c r="L138" s="70"/>
      <c r="N138" s="70"/>
      <c r="O138" s="70"/>
      <c r="P138" s="73"/>
      <c r="Q138" s="69"/>
      <c r="R138" s="69"/>
      <c r="S138" s="71"/>
      <c r="T138" s="71"/>
      <c r="U138" s="72" t="str">
        <f t="shared" si="15"/>
        <v/>
      </c>
      <c r="V138" s="113" t="str">
        <f>IFERROR(MIN(VLOOKUP($C138,'Measure&amp;Incentive Picklist'!$E:$J,5,FALSE)*F138,U138),"")</f>
        <v/>
      </c>
      <c r="W138" s="69"/>
      <c r="X138" s="65">
        <f t="shared" si="13"/>
        <v>0</v>
      </c>
      <c r="Y138" s="65">
        <f t="shared" si="14"/>
        <v>0</v>
      </c>
      <c r="Z138" s="65">
        <f t="shared" si="16"/>
        <v>0</v>
      </c>
      <c r="AA138" s="65">
        <f t="shared" si="16"/>
        <v>0</v>
      </c>
      <c r="AB138" s="188" t="str">
        <f t="shared" si="17"/>
        <v/>
      </c>
      <c r="AC138" s="188"/>
    </row>
    <row r="139" spans="1:29" x14ac:dyDescent="0.25">
      <c r="A139" s="66">
        <f t="shared" si="18"/>
        <v>132</v>
      </c>
      <c r="B139" s="69"/>
      <c r="C139" s="69"/>
      <c r="D139" s="88" t="e">
        <f>VLOOKUP(C139,'Measure&amp;Incentive Picklist'!E:J,2,FALSE)</f>
        <v>#N/A</v>
      </c>
      <c r="E139" s="73"/>
      <c r="F139" s="70"/>
      <c r="G139" s="431" t="str">
        <f>IFERROR(INDEX(TableCtrlDropdownMapping[Control Type],MATCH($C139,TableCtrlDropdownMapping[Measure Name],0)),"")</f>
        <v/>
      </c>
      <c r="H139" s="70"/>
      <c r="I139" s="69"/>
      <c r="J139" s="65" t="e">
        <f>VLOOKUP(I139,'Lighting Picklist'!A$2:B$63,2,FALSE)</f>
        <v>#N/A</v>
      </c>
      <c r="K139" s="69"/>
      <c r="L139" s="70"/>
      <c r="N139" s="70"/>
      <c r="O139" s="70"/>
      <c r="P139" s="73"/>
      <c r="Q139" s="69"/>
      <c r="R139" s="69"/>
      <c r="S139" s="71"/>
      <c r="T139" s="71"/>
      <c r="U139" s="72" t="str">
        <f t="shared" si="15"/>
        <v/>
      </c>
      <c r="V139" s="113" t="str">
        <f>IFERROR(MIN(VLOOKUP($C139,'Measure&amp;Incentive Picklist'!$E:$J,5,FALSE)*F139,U139),"")</f>
        <v/>
      </c>
      <c r="W139" s="69"/>
      <c r="X139" s="65">
        <f t="shared" si="13"/>
        <v>0</v>
      </c>
      <c r="Y139" s="65">
        <f t="shared" si="14"/>
        <v>0</v>
      </c>
      <c r="Z139" s="65">
        <f t="shared" si="16"/>
        <v>0</v>
      </c>
      <c r="AA139" s="65">
        <f t="shared" si="16"/>
        <v>0</v>
      </c>
      <c r="AB139" s="188" t="str">
        <f t="shared" si="17"/>
        <v/>
      </c>
      <c r="AC139" s="188"/>
    </row>
    <row r="140" spans="1:29" x14ac:dyDescent="0.25">
      <c r="A140" s="66">
        <f t="shared" si="18"/>
        <v>133</v>
      </c>
      <c r="B140" s="69"/>
      <c r="C140" s="69"/>
      <c r="D140" s="88" t="e">
        <f>VLOOKUP(C140,'Measure&amp;Incentive Picklist'!E:J,2,FALSE)</f>
        <v>#N/A</v>
      </c>
      <c r="E140" s="73"/>
      <c r="F140" s="70"/>
      <c r="G140" s="431" t="str">
        <f>IFERROR(INDEX(TableCtrlDropdownMapping[Control Type],MATCH($C140,TableCtrlDropdownMapping[Measure Name],0)),"")</f>
        <v/>
      </c>
      <c r="H140" s="70"/>
      <c r="I140" s="69"/>
      <c r="J140" s="65" t="e">
        <f>VLOOKUP(I140,'Lighting Picklist'!A$2:B$63,2,FALSE)</f>
        <v>#N/A</v>
      </c>
      <c r="K140" s="69"/>
      <c r="L140" s="70"/>
      <c r="N140" s="70"/>
      <c r="O140" s="70"/>
      <c r="P140" s="73"/>
      <c r="Q140" s="69"/>
      <c r="R140" s="69"/>
      <c r="S140" s="71"/>
      <c r="T140" s="71"/>
      <c r="U140" s="72" t="str">
        <f t="shared" si="15"/>
        <v/>
      </c>
      <c r="V140" s="113" t="str">
        <f>IFERROR(MIN(VLOOKUP($C140,'Measure&amp;Incentive Picklist'!$E:$J,5,FALSE)*F140,U140),"")</f>
        <v/>
      </c>
      <c r="W140" s="69"/>
      <c r="X140" s="65">
        <f t="shared" si="13"/>
        <v>0</v>
      </c>
      <c r="Y140" s="65">
        <f t="shared" si="14"/>
        <v>0</v>
      </c>
      <c r="Z140" s="65">
        <f t="shared" si="16"/>
        <v>0</v>
      </c>
      <c r="AA140" s="65">
        <f t="shared" si="16"/>
        <v>0</v>
      </c>
      <c r="AB140" s="188" t="str">
        <f t="shared" si="17"/>
        <v/>
      </c>
      <c r="AC140" s="188"/>
    </row>
    <row r="141" spans="1:29" x14ac:dyDescent="0.25">
      <c r="A141" s="66">
        <f t="shared" si="18"/>
        <v>134</v>
      </c>
      <c r="B141" s="69"/>
      <c r="C141" s="69"/>
      <c r="D141" s="88" t="e">
        <f>VLOOKUP(C141,'Measure&amp;Incentive Picklist'!E:J,2,FALSE)</f>
        <v>#N/A</v>
      </c>
      <c r="E141" s="73"/>
      <c r="F141" s="70"/>
      <c r="G141" s="431" t="str">
        <f>IFERROR(INDEX(TableCtrlDropdownMapping[Control Type],MATCH($C141,TableCtrlDropdownMapping[Measure Name],0)),"")</f>
        <v/>
      </c>
      <c r="H141" s="70"/>
      <c r="I141" s="69"/>
      <c r="J141" s="65" t="e">
        <f>VLOOKUP(I141,'Lighting Picklist'!A$2:B$63,2,FALSE)</f>
        <v>#N/A</v>
      </c>
      <c r="K141" s="69"/>
      <c r="L141" s="70"/>
      <c r="N141" s="70"/>
      <c r="O141" s="70"/>
      <c r="P141" s="73"/>
      <c r="Q141" s="69"/>
      <c r="R141" s="69"/>
      <c r="S141" s="71"/>
      <c r="T141" s="71"/>
      <c r="U141" s="72" t="str">
        <f t="shared" si="15"/>
        <v/>
      </c>
      <c r="V141" s="113" t="str">
        <f>IFERROR(MIN(VLOOKUP($C141,'Measure&amp;Incentive Picklist'!$E:$J,5,FALSE)*F141,U141),"")</f>
        <v/>
      </c>
      <c r="W141" s="69"/>
      <c r="X141" s="65">
        <f t="shared" si="13"/>
        <v>0</v>
      </c>
      <c r="Y141" s="65">
        <f t="shared" si="14"/>
        <v>0</v>
      </c>
      <c r="Z141" s="65">
        <f t="shared" si="16"/>
        <v>0</v>
      </c>
      <c r="AA141" s="65">
        <f t="shared" si="16"/>
        <v>0</v>
      </c>
      <c r="AB141" s="188" t="str">
        <f t="shared" si="17"/>
        <v/>
      </c>
      <c r="AC141" s="188"/>
    </row>
    <row r="142" spans="1:29" x14ac:dyDescent="0.25">
      <c r="A142" s="66">
        <f t="shared" si="18"/>
        <v>135</v>
      </c>
      <c r="B142" s="69"/>
      <c r="C142" s="69"/>
      <c r="D142" s="88" t="e">
        <f>VLOOKUP(C142,'Measure&amp;Incentive Picklist'!E:J,2,FALSE)</f>
        <v>#N/A</v>
      </c>
      <c r="E142" s="73"/>
      <c r="F142" s="70"/>
      <c r="G142" s="431" t="str">
        <f>IFERROR(INDEX(TableCtrlDropdownMapping[Control Type],MATCH($C142,TableCtrlDropdownMapping[Measure Name],0)),"")</f>
        <v/>
      </c>
      <c r="H142" s="70"/>
      <c r="I142" s="69"/>
      <c r="J142" s="65" t="e">
        <f>VLOOKUP(I142,'Lighting Picklist'!A$2:B$63,2,FALSE)</f>
        <v>#N/A</v>
      </c>
      <c r="K142" s="69"/>
      <c r="L142" s="70"/>
      <c r="N142" s="70"/>
      <c r="O142" s="70"/>
      <c r="P142" s="73"/>
      <c r="Q142" s="69"/>
      <c r="R142" s="69"/>
      <c r="S142" s="71"/>
      <c r="T142" s="71"/>
      <c r="U142" s="72" t="str">
        <f t="shared" si="15"/>
        <v/>
      </c>
      <c r="V142" s="113" t="str">
        <f>IFERROR(MIN(VLOOKUP($C142,'Measure&amp;Incentive Picklist'!$E:$J,5,FALSE)*F142,U142),"")</f>
        <v/>
      </c>
      <c r="W142" s="69"/>
      <c r="X142" s="65">
        <f t="shared" si="13"/>
        <v>0</v>
      </c>
      <c r="Y142" s="65">
        <f t="shared" si="14"/>
        <v>0</v>
      </c>
      <c r="Z142" s="65">
        <f t="shared" si="16"/>
        <v>0</v>
      </c>
      <c r="AA142" s="65">
        <f t="shared" si="16"/>
        <v>0</v>
      </c>
      <c r="AB142" s="188" t="str">
        <f t="shared" si="17"/>
        <v/>
      </c>
      <c r="AC142" s="188"/>
    </row>
    <row r="143" spans="1:29" x14ac:dyDescent="0.25">
      <c r="A143" s="66">
        <f t="shared" si="18"/>
        <v>136</v>
      </c>
      <c r="B143" s="69"/>
      <c r="C143" s="69"/>
      <c r="D143" s="88" t="e">
        <f>VLOOKUP(C143,'Measure&amp;Incentive Picklist'!E:J,2,FALSE)</f>
        <v>#N/A</v>
      </c>
      <c r="E143" s="73"/>
      <c r="F143" s="70"/>
      <c r="G143" s="431" t="str">
        <f>IFERROR(INDEX(TableCtrlDropdownMapping[Control Type],MATCH($C143,TableCtrlDropdownMapping[Measure Name],0)),"")</f>
        <v/>
      </c>
      <c r="H143" s="70"/>
      <c r="I143" s="69"/>
      <c r="J143" s="65" t="e">
        <f>VLOOKUP(I143,'Lighting Picklist'!A$2:B$63,2,FALSE)</f>
        <v>#N/A</v>
      </c>
      <c r="K143" s="69"/>
      <c r="L143" s="70"/>
      <c r="N143" s="70"/>
      <c r="O143" s="70"/>
      <c r="P143" s="73"/>
      <c r="Q143" s="69"/>
      <c r="R143" s="69"/>
      <c r="S143" s="71"/>
      <c r="T143" s="71"/>
      <c r="U143" s="72" t="str">
        <f t="shared" si="15"/>
        <v/>
      </c>
      <c r="V143" s="113" t="str">
        <f>IFERROR(MIN(VLOOKUP($C143,'Measure&amp;Incentive Picklist'!$E:$J,5,FALSE)*F143,U143),"")</f>
        <v/>
      </c>
      <c r="W143" s="69"/>
      <c r="X143" s="65">
        <f t="shared" si="13"/>
        <v>0</v>
      </c>
      <c r="Y143" s="65">
        <f t="shared" si="14"/>
        <v>0</v>
      </c>
      <c r="Z143" s="65">
        <f t="shared" si="16"/>
        <v>0</v>
      </c>
      <c r="AA143" s="65">
        <f t="shared" si="16"/>
        <v>0</v>
      </c>
      <c r="AB143" s="188" t="str">
        <f t="shared" si="17"/>
        <v/>
      </c>
      <c r="AC143" s="188"/>
    </row>
    <row r="144" spans="1:29" x14ac:dyDescent="0.25">
      <c r="A144" s="66">
        <f t="shared" si="18"/>
        <v>137</v>
      </c>
      <c r="B144" s="69"/>
      <c r="C144" s="69"/>
      <c r="D144" s="88" t="e">
        <f>VLOOKUP(C144,'Measure&amp;Incentive Picklist'!E:J,2,FALSE)</f>
        <v>#N/A</v>
      </c>
      <c r="E144" s="73"/>
      <c r="F144" s="70"/>
      <c r="G144" s="431" t="str">
        <f>IFERROR(INDEX(TableCtrlDropdownMapping[Control Type],MATCH($C144,TableCtrlDropdownMapping[Measure Name],0)),"")</f>
        <v/>
      </c>
      <c r="H144" s="70"/>
      <c r="I144" s="69"/>
      <c r="J144" s="65" t="e">
        <f>VLOOKUP(I144,'Lighting Picklist'!A$2:B$63,2,FALSE)</f>
        <v>#N/A</v>
      </c>
      <c r="K144" s="69"/>
      <c r="L144" s="70"/>
      <c r="N144" s="70"/>
      <c r="O144" s="70"/>
      <c r="P144" s="73"/>
      <c r="Q144" s="69"/>
      <c r="R144" s="69"/>
      <c r="S144" s="71"/>
      <c r="T144" s="71"/>
      <c r="U144" s="72" t="str">
        <f t="shared" si="15"/>
        <v/>
      </c>
      <c r="V144" s="113" t="str">
        <f>IFERROR(MIN(VLOOKUP($C144,'Measure&amp;Incentive Picklist'!$E:$J,5,FALSE)*F144,U144),"")</f>
        <v/>
      </c>
      <c r="W144" s="69"/>
      <c r="X144" s="65">
        <f t="shared" si="13"/>
        <v>0</v>
      </c>
      <c r="Y144" s="65">
        <f t="shared" si="14"/>
        <v>0</v>
      </c>
      <c r="Z144" s="65">
        <f t="shared" si="16"/>
        <v>0</v>
      </c>
      <c r="AA144" s="65">
        <f t="shared" si="16"/>
        <v>0</v>
      </c>
      <c r="AB144" s="188" t="str">
        <f t="shared" si="17"/>
        <v/>
      </c>
      <c r="AC144" s="188"/>
    </row>
    <row r="145" spans="1:29" x14ac:dyDescent="0.25">
      <c r="A145" s="66">
        <f t="shared" si="18"/>
        <v>138</v>
      </c>
      <c r="B145" s="69"/>
      <c r="C145" s="69"/>
      <c r="D145" s="88" t="e">
        <f>VLOOKUP(C145,'Measure&amp;Incentive Picklist'!E:J,2,FALSE)</f>
        <v>#N/A</v>
      </c>
      <c r="E145" s="73"/>
      <c r="F145" s="70"/>
      <c r="G145" s="431" t="str">
        <f>IFERROR(INDEX(TableCtrlDropdownMapping[Control Type],MATCH($C145,TableCtrlDropdownMapping[Measure Name],0)),"")</f>
        <v/>
      </c>
      <c r="H145" s="70"/>
      <c r="I145" s="69"/>
      <c r="J145" s="65" t="e">
        <f>VLOOKUP(I145,'Lighting Picklist'!A$2:B$63,2,FALSE)</f>
        <v>#N/A</v>
      </c>
      <c r="K145" s="69"/>
      <c r="L145" s="70"/>
      <c r="N145" s="70"/>
      <c r="O145" s="70"/>
      <c r="P145" s="73"/>
      <c r="Q145" s="69"/>
      <c r="R145" s="69"/>
      <c r="S145" s="71"/>
      <c r="T145" s="71"/>
      <c r="U145" s="72" t="str">
        <f t="shared" si="15"/>
        <v/>
      </c>
      <c r="V145" s="113" t="str">
        <f>IFERROR(MIN(VLOOKUP($C145,'Measure&amp;Incentive Picklist'!$E:$J,5,FALSE)*F145,U145),"")</f>
        <v/>
      </c>
      <c r="W145" s="69"/>
      <c r="X145" s="65">
        <f t="shared" si="13"/>
        <v>0</v>
      </c>
      <c r="Y145" s="65">
        <f t="shared" si="14"/>
        <v>0</v>
      </c>
      <c r="Z145" s="65">
        <f t="shared" si="16"/>
        <v>0</v>
      </c>
      <c r="AA145" s="65">
        <f t="shared" si="16"/>
        <v>0</v>
      </c>
      <c r="AB145" s="188" t="str">
        <f t="shared" si="17"/>
        <v/>
      </c>
      <c r="AC145" s="188"/>
    </row>
    <row r="146" spans="1:29" x14ac:dyDescent="0.25">
      <c r="A146" s="66">
        <f t="shared" si="18"/>
        <v>139</v>
      </c>
      <c r="B146" s="69"/>
      <c r="C146" s="69"/>
      <c r="D146" s="88" t="e">
        <f>VLOOKUP(C146,'Measure&amp;Incentive Picklist'!E:J,2,FALSE)</f>
        <v>#N/A</v>
      </c>
      <c r="E146" s="73"/>
      <c r="F146" s="70"/>
      <c r="G146" s="431" t="str">
        <f>IFERROR(INDEX(TableCtrlDropdownMapping[Control Type],MATCH($C146,TableCtrlDropdownMapping[Measure Name],0)),"")</f>
        <v/>
      </c>
      <c r="H146" s="70"/>
      <c r="I146" s="69"/>
      <c r="J146" s="65" t="e">
        <f>VLOOKUP(I146,'Lighting Picklist'!A$2:B$63,2,FALSE)</f>
        <v>#N/A</v>
      </c>
      <c r="K146" s="69"/>
      <c r="L146" s="70"/>
      <c r="N146" s="70"/>
      <c r="O146" s="70"/>
      <c r="P146" s="73"/>
      <c r="Q146" s="69"/>
      <c r="R146" s="69"/>
      <c r="S146" s="71"/>
      <c r="T146" s="71"/>
      <c r="U146" s="72" t="str">
        <f t="shared" si="15"/>
        <v/>
      </c>
      <c r="V146" s="113" t="str">
        <f>IFERROR(MIN(VLOOKUP($C146,'Measure&amp;Incentive Picklist'!$E:$J,5,FALSE)*F146,U146),"")</f>
        <v/>
      </c>
      <c r="W146" s="69"/>
      <c r="X146" s="65">
        <f t="shared" si="13"/>
        <v>0</v>
      </c>
      <c r="Y146" s="65">
        <f t="shared" si="14"/>
        <v>0</v>
      </c>
      <c r="Z146" s="65">
        <f t="shared" si="16"/>
        <v>0</v>
      </c>
      <c r="AA146" s="65">
        <f t="shared" si="16"/>
        <v>0</v>
      </c>
      <c r="AB146" s="188" t="str">
        <f t="shared" si="17"/>
        <v/>
      </c>
      <c r="AC146" s="188"/>
    </row>
    <row r="147" spans="1:29" x14ac:dyDescent="0.25">
      <c r="A147" s="66">
        <f t="shared" si="18"/>
        <v>140</v>
      </c>
      <c r="B147" s="69"/>
      <c r="C147" s="69"/>
      <c r="D147" s="88" t="e">
        <f>VLOOKUP(C147,'Measure&amp;Incentive Picklist'!E:J,2,FALSE)</f>
        <v>#N/A</v>
      </c>
      <c r="E147" s="73"/>
      <c r="F147" s="70"/>
      <c r="G147" s="431" t="str">
        <f>IFERROR(INDEX(TableCtrlDropdownMapping[Control Type],MATCH($C147,TableCtrlDropdownMapping[Measure Name],0)),"")</f>
        <v/>
      </c>
      <c r="H147" s="70"/>
      <c r="I147" s="69"/>
      <c r="J147" s="65" t="e">
        <f>VLOOKUP(I147,'Lighting Picklist'!A$2:B$63,2,FALSE)</f>
        <v>#N/A</v>
      </c>
      <c r="K147" s="69"/>
      <c r="L147" s="70"/>
      <c r="N147" s="70"/>
      <c r="O147" s="70"/>
      <c r="P147" s="73"/>
      <c r="Q147" s="69"/>
      <c r="R147" s="69"/>
      <c r="S147" s="71"/>
      <c r="T147" s="71"/>
      <c r="U147" s="72" t="str">
        <f t="shared" si="15"/>
        <v/>
      </c>
      <c r="V147" s="113" t="str">
        <f>IFERROR(MIN(VLOOKUP($C147,'Measure&amp;Incentive Picklist'!$E:$J,5,FALSE)*F147,U147),"")</f>
        <v/>
      </c>
      <c r="W147" s="69"/>
      <c r="X147" s="65">
        <f t="shared" si="13"/>
        <v>0</v>
      </c>
      <c r="Y147" s="65">
        <f t="shared" si="14"/>
        <v>0</v>
      </c>
      <c r="Z147" s="65">
        <f t="shared" si="16"/>
        <v>0</v>
      </c>
      <c r="AA147" s="65">
        <f t="shared" si="16"/>
        <v>0</v>
      </c>
      <c r="AB147" s="188" t="str">
        <f t="shared" si="17"/>
        <v/>
      </c>
      <c r="AC147" s="188"/>
    </row>
    <row r="148" spans="1:29" x14ac:dyDescent="0.25">
      <c r="A148" s="66">
        <f t="shared" si="18"/>
        <v>141</v>
      </c>
      <c r="B148" s="69"/>
      <c r="C148" s="69"/>
      <c r="D148" s="88" t="e">
        <f>VLOOKUP(C148,'Measure&amp;Incentive Picklist'!E:J,2,FALSE)</f>
        <v>#N/A</v>
      </c>
      <c r="E148" s="73"/>
      <c r="F148" s="70"/>
      <c r="G148" s="431" t="str">
        <f>IFERROR(INDEX(TableCtrlDropdownMapping[Control Type],MATCH($C148,TableCtrlDropdownMapping[Measure Name],0)),"")</f>
        <v/>
      </c>
      <c r="H148" s="70"/>
      <c r="I148" s="69"/>
      <c r="J148" s="65" t="e">
        <f>VLOOKUP(I148,'Lighting Picklist'!A$2:B$63,2,FALSE)</f>
        <v>#N/A</v>
      </c>
      <c r="K148" s="69"/>
      <c r="L148" s="70"/>
      <c r="N148" s="70"/>
      <c r="O148" s="70"/>
      <c r="P148" s="73"/>
      <c r="Q148" s="69"/>
      <c r="R148" s="69"/>
      <c r="S148" s="71"/>
      <c r="T148" s="71"/>
      <c r="U148" s="72" t="str">
        <f t="shared" si="15"/>
        <v/>
      </c>
      <c r="V148" s="113" t="str">
        <f>IFERROR(MIN(VLOOKUP($C148,'Measure&amp;Incentive Picklist'!$E:$J,5,FALSE)*F148,U148),"")</f>
        <v/>
      </c>
      <c r="W148" s="69"/>
      <c r="X148" s="65">
        <f t="shared" si="13"/>
        <v>0</v>
      </c>
      <c r="Y148" s="65">
        <f t="shared" si="14"/>
        <v>0</v>
      </c>
      <c r="Z148" s="65">
        <f t="shared" si="16"/>
        <v>0</v>
      </c>
      <c r="AA148" s="65">
        <f t="shared" si="16"/>
        <v>0</v>
      </c>
      <c r="AB148" s="188" t="str">
        <f t="shared" si="17"/>
        <v/>
      </c>
      <c r="AC148" s="188"/>
    </row>
    <row r="149" spans="1:29" x14ac:dyDescent="0.25">
      <c r="A149" s="66">
        <f t="shared" si="18"/>
        <v>142</v>
      </c>
      <c r="B149" s="69"/>
      <c r="C149" s="69"/>
      <c r="D149" s="88" t="e">
        <f>VLOOKUP(C149,'Measure&amp;Incentive Picklist'!E:J,2,FALSE)</f>
        <v>#N/A</v>
      </c>
      <c r="E149" s="73"/>
      <c r="F149" s="70"/>
      <c r="G149" s="431" t="str">
        <f>IFERROR(INDEX(TableCtrlDropdownMapping[Control Type],MATCH($C149,TableCtrlDropdownMapping[Measure Name],0)),"")</f>
        <v/>
      </c>
      <c r="H149" s="70"/>
      <c r="I149" s="69"/>
      <c r="J149" s="65" t="e">
        <f>VLOOKUP(I149,'Lighting Picklist'!A$2:B$63,2,FALSE)</f>
        <v>#N/A</v>
      </c>
      <c r="K149" s="69"/>
      <c r="L149" s="70"/>
      <c r="N149" s="70"/>
      <c r="O149" s="70"/>
      <c r="P149" s="73"/>
      <c r="Q149" s="69"/>
      <c r="R149" s="69"/>
      <c r="S149" s="71"/>
      <c r="T149" s="71"/>
      <c r="U149" s="72" t="str">
        <f t="shared" si="15"/>
        <v/>
      </c>
      <c r="V149" s="113" t="str">
        <f>IFERROR(MIN(VLOOKUP($C149,'Measure&amp;Incentive Picklist'!$E:$J,5,FALSE)*F149,U149),"")</f>
        <v/>
      </c>
      <c r="W149" s="69"/>
      <c r="X149" s="65">
        <f t="shared" si="13"/>
        <v>0</v>
      </c>
      <c r="Y149" s="65">
        <f t="shared" si="14"/>
        <v>0</v>
      </c>
      <c r="Z149" s="65">
        <f t="shared" si="16"/>
        <v>0</v>
      </c>
      <c r="AA149" s="65">
        <f t="shared" si="16"/>
        <v>0</v>
      </c>
      <c r="AB149" s="188" t="str">
        <f t="shared" si="17"/>
        <v/>
      </c>
      <c r="AC149" s="188"/>
    </row>
    <row r="150" spans="1:29" x14ac:dyDescent="0.25">
      <c r="A150" s="66">
        <f t="shared" si="18"/>
        <v>143</v>
      </c>
      <c r="B150" s="69"/>
      <c r="C150" s="69"/>
      <c r="D150" s="88" t="e">
        <f>VLOOKUP(C150,'Measure&amp;Incentive Picklist'!E:J,2,FALSE)</f>
        <v>#N/A</v>
      </c>
      <c r="E150" s="73"/>
      <c r="F150" s="70"/>
      <c r="G150" s="431" t="str">
        <f>IFERROR(INDEX(TableCtrlDropdownMapping[Control Type],MATCH($C150,TableCtrlDropdownMapping[Measure Name],0)),"")</f>
        <v/>
      </c>
      <c r="H150" s="70"/>
      <c r="I150" s="69"/>
      <c r="J150" s="65" t="e">
        <f>VLOOKUP(I150,'Lighting Picklist'!A$2:B$63,2,FALSE)</f>
        <v>#N/A</v>
      </c>
      <c r="K150" s="69"/>
      <c r="L150" s="70"/>
      <c r="N150" s="70"/>
      <c r="O150" s="70"/>
      <c r="P150" s="73"/>
      <c r="Q150" s="69"/>
      <c r="R150" s="69"/>
      <c r="S150" s="71"/>
      <c r="T150" s="71"/>
      <c r="U150" s="72" t="str">
        <f t="shared" si="15"/>
        <v/>
      </c>
      <c r="V150" s="113" t="str">
        <f>IFERROR(MIN(VLOOKUP($C150,'Measure&amp;Incentive Picklist'!$E:$J,5,FALSE)*F150,U150),"")</f>
        <v/>
      </c>
      <c r="W150" s="69"/>
      <c r="X150" s="65">
        <f t="shared" si="13"/>
        <v>0</v>
      </c>
      <c r="Y150" s="65">
        <f t="shared" si="14"/>
        <v>0</v>
      </c>
      <c r="Z150" s="65">
        <f t="shared" si="16"/>
        <v>0</v>
      </c>
      <c r="AA150" s="65">
        <f t="shared" si="16"/>
        <v>0</v>
      </c>
      <c r="AB150" s="188" t="str">
        <f t="shared" si="17"/>
        <v/>
      </c>
      <c r="AC150" s="188"/>
    </row>
    <row r="151" spans="1:29" x14ac:dyDescent="0.25">
      <c r="A151" s="66">
        <f t="shared" si="18"/>
        <v>144</v>
      </c>
      <c r="B151" s="69"/>
      <c r="C151" s="69"/>
      <c r="D151" s="88" t="e">
        <f>VLOOKUP(C151,'Measure&amp;Incentive Picklist'!E:J,2,FALSE)</f>
        <v>#N/A</v>
      </c>
      <c r="E151" s="73"/>
      <c r="F151" s="70"/>
      <c r="G151" s="431" t="str">
        <f>IFERROR(INDEX(TableCtrlDropdownMapping[Control Type],MATCH($C151,TableCtrlDropdownMapping[Measure Name],0)),"")</f>
        <v/>
      </c>
      <c r="H151" s="70"/>
      <c r="I151" s="69"/>
      <c r="J151" s="65" t="e">
        <f>VLOOKUP(I151,'Lighting Picklist'!A$2:B$63,2,FALSE)</f>
        <v>#N/A</v>
      </c>
      <c r="K151" s="69"/>
      <c r="L151" s="70"/>
      <c r="N151" s="70"/>
      <c r="O151" s="70"/>
      <c r="P151" s="73"/>
      <c r="Q151" s="69"/>
      <c r="R151" s="69"/>
      <c r="S151" s="71"/>
      <c r="T151" s="71"/>
      <c r="U151" s="72" t="str">
        <f t="shared" si="15"/>
        <v/>
      </c>
      <c r="V151" s="113" t="str">
        <f>IFERROR(MIN(VLOOKUP($C151,'Measure&amp;Incentive Picklist'!$E:$J,5,FALSE)*F151,U151),"")</f>
        <v/>
      </c>
      <c r="W151" s="69"/>
      <c r="X151" s="65">
        <f t="shared" si="13"/>
        <v>0</v>
      </c>
      <c r="Y151" s="65">
        <f t="shared" si="14"/>
        <v>0</v>
      </c>
      <c r="Z151" s="65">
        <f t="shared" si="16"/>
        <v>0</v>
      </c>
      <c r="AA151" s="65">
        <f t="shared" si="16"/>
        <v>0</v>
      </c>
      <c r="AB151" s="188" t="str">
        <f t="shared" si="17"/>
        <v/>
      </c>
      <c r="AC151" s="188"/>
    </row>
    <row r="152" spans="1:29" x14ac:dyDescent="0.25">
      <c r="A152" s="66">
        <f t="shared" si="18"/>
        <v>145</v>
      </c>
      <c r="B152" s="69"/>
      <c r="C152" s="69"/>
      <c r="D152" s="88" t="e">
        <f>VLOOKUP(C152,'Measure&amp;Incentive Picklist'!E:J,2,FALSE)</f>
        <v>#N/A</v>
      </c>
      <c r="E152" s="73"/>
      <c r="F152" s="70"/>
      <c r="G152" s="431" t="str">
        <f>IFERROR(INDEX(TableCtrlDropdownMapping[Control Type],MATCH($C152,TableCtrlDropdownMapping[Measure Name],0)),"")</f>
        <v/>
      </c>
      <c r="H152" s="70"/>
      <c r="I152" s="69"/>
      <c r="J152" s="65" t="e">
        <f>VLOOKUP(I152,'Lighting Picklist'!A$2:B$63,2,FALSE)</f>
        <v>#N/A</v>
      </c>
      <c r="K152" s="69"/>
      <c r="L152" s="70"/>
      <c r="N152" s="70"/>
      <c r="O152" s="70"/>
      <c r="P152" s="73"/>
      <c r="Q152" s="69"/>
      <c r="R152" s="69"/>
      <c r="S152" s="71"/>
      <c r="T152" s="71"/>
      <c r="U152" s="72" t="str">
        <f t="shared" si="15"/>
        <v/>
      </c>
      <c r="V152" s="113" t="str">
        <f>IFERROR(MIN(VLOOKUP($C152,'Measure&amp;Incentive Picklist'!$E:$J,5,FALSE)*F152,U152),"")</f>
        <v/>
      </c>
      <c r="W152" s="69"/>
      <c r="X152" s="65">
        <f t="shared" si="13"/>
        <v>0</v>
      </c>
      <c r="Y152" s="65">
        <f t="shared" si="14"/>
        <v>0</v>
      </c>
      <c r="Z152" s="65">
        <f t="shared" si="16"/>
        <v>0</v>
      </c>
      <c r="AA152" s="65">
        <f t="shared" si="16"/>
        <v>0</v>
      </c>
      <c r="AB152" s="188" t="str">
        <f t="shared" si="17"/>
        <v/>
      </c>
      <c r="AC152" s="188"/>
    </row>
    <row r="153" spans="1:29" x14ac:dyDescent="0.25">
      <c r="A153" s="66">
        <f t="shared" si="18"/>
        <v>146</v>
      </c>
      <c r="B153" s="69"/>
      <c r="C153" s="69"/>
      <c r="D153" s="88" t="e">
        <f>VLOOKUP(C153,'Measure&amp;Incentive Picklist'!E:J,2,FALSE)</f>
        <v>#N/A</v>
      </c>
      <c r="E153" s="73"/>
      <c r="F153" s="70"/>
      <c r="G153" s="431" t="str">
        <f>IFERROR(INDEX(TableCtrlDropdownMapping[Control Type],MATCH($C153,TableCtrlDropdownMapping[Measure Name],0)),"")</f>
        <v/>
      </c>
      <c r="H153" s="70"/>
      <c r="I153" s="69"/>
      <c r="J153" s="65" t="e">
        <f>VLOOKUP(I153,'Lighting Picklist'!A$2:B$63,2,FALSE)</f>
        <v>#N/A</v>
      </c>
      <c r="K153" s="69"/>
      <c r="L153" s="70"/>
      <c r="N153" s="70"/>
      <c r="O153" s="70"/>
      <c r="P153" s="73"/>
      <c r="Q153" s="69"/>
      <c r="R153" s="69"/>
      <c r="S153" s="71"/>
      <c r="T153" s="71"/>
      <c r="U153" s="72" t="str">
        <f t="shared" si="15"/>
        <v/>
      </c>
      <c r="V153" s="113" t="str">
        <f>IFERROR(MIN(VLOOKUP($C153,'Measure&amp;Incentive Picklist'!$E:$J,5,FALSE)*F153,U153),"")</f>
        <v/>
      </c>
      <c r="W153" s="69"/>
      <c r="X153" s="65">
        <f t="shared" si="13"/>
        <v>0</v>
      </c>
      <c r="Y153" s="65">
        <f t="shared" si="14"/>
        <v>0</v>
      </c>
      <c r="Z153" s="65">
        <f t="shared" si="16"/>
        <v>0</v>
      </c>
      <c r="AA153" s="65">
        <f t="shared" si="16"/>
        <v>0</v>
      </c>
      <c r="AB153" s="188" t="str">
        <f t="shared" si="17"/>
        <v/>
      </c>
      <c r="AC153" s="188"/>
    </row>
    <row r="154" spans="1:29" x14ac:dyDescent="0.25">
      <c r="A154" s="66">
        <f t="shared" si="18"/>
        <v>147</v>
      </c>
      <c r="B154" s="69"/>
      <c r="C154" s="69"/>
      <c r="D154" s="88" t="e">
        <f>VLOOKUP(C154,'Measure&amp;Incentive Picklist'!E:J,2,FALSE)</f>
        <v>#N/A</v>
      </c>
      <c r="E154" s="73"/>
      <c r="F154" s="70"/>
      <c r="G154" s="431" t="str">
        <f>IFERROR(INDEX(TableCtrlDropdownMapping[Control Type],MATCH($C154,TableCtrlDropdownMapping[Measure Name],0)),"")</f>
        <v/>
      </c>
      <c r="H154" s="70"/>
      <c r="I154" s="69"/>
      <c r="J154" s="65" t="e">
        <f>VLOOKUP(I154,'Lighting Picklist'!A$2:B$63,2,FALSE)</f>
        <v>#N/A</v>
      </c>
      <c r="K154" s="69"/>
      <c r="L154" s="70"/>
      <c r="N154" s="70"/>
      <c r="O154" s="70"/>
      <c r="P154" s="73"/>
      <c r="Q154" s="69"/>
      <c r="R154" s="69"/>
      <c r="S154" s="71"/>
      <c r="T154" s="71"/>
      <c r="U154" s="72" t="str">
        <f t="shared" si="15"/>
        <v/>
      </c>
      <c r="V154" s="113" t="str">
        <f>IFERROR(MIN(VLOOKUP($C154,'Measure&amp;Incentive Picklist'!$E:$J,5,FALSE)*F154,U154),"")</f>
        <v/>
      </c>
      <c r="W154" s="69"/>
      <c r="X154" s="65">
        <f t="shared" si="13"/>
        <v>0</v>
      </c>
      <c r="Y154" s="65">
        <f t="shared" si="14"/>
        <v>0</v>
      </c>
      <c r="Z154" s="65">
        <f t="shared" si="16"/>
        <v>0</v>
      </c>
      <c r="AA154" s="65">
        <f t="shared" si="16"/>
        <v>0</v>
      </c>
      <c r="AB154" s="188" t="str">
        <f t="shared" si="17"/>
        <v/>
      </c>
      <c r="AC154" s="188"/>
    </row>
    <row r="155" spans="1:29" x14ac:dyDescent="0.25">
      <c r="A155" s="66">
        <f t="shared" si="18"/>
        <v>148</v>
      </c>
      <c r="B155" s="69"/>
      <c r="C155" s="69"/>
      <c r="D155" s="88" t="e">
        <f>VLOOKUP(C155,'Measure&amp;Incentive Picklist'!E:J,2,FALSE)</f>
        <v>#N/A</v>
      </c>
      <c r="E155" s="73"/>
      <c r="F155" s="70"/>
      <c r="G155" s="431" t="str">
        <f>IFERROR(INDEX(TableCtrlDropdownMapping[Control Type],MATCH($C155,TableCtrlDropdownMapping[Measure Name],0)),"")</f>
        <v/>
      </c>
      <c r="H155" s="70"/>
      <c r="I155" s="69"/>
      <c r="J155" s="65" t="e">
        <f>VLOOKUP(I155,'Lighting Picklist'!A$2:B$63,2,FALSE)</f>
        <v>#N/A</v>
      </c>
      <c r="K155" s="69"/>
      <c r="L155" s="70"/>
      <c r="N155" s="70"/>
      <c r="O155" s="70"/>
      <c r="P155" s="73"/>
      <c r="Q155" s="69"/>
      <c r="R155" s="69"/>
      <c r="S155" s="71"/>
      <c r="T155" s="71"/>
      <c r="U155" s="72" t="str">
        <f t="shared" si="15"/>
        <v/>
      </c>
      <c r="V155" s="113" t="str">
        <f>IFERROR(MIN(VLOOKUP($C155,'Measure&amp;Incentive Picklist'!$E:$J,5,FALSE)*F155,U155),"")</f>
        <v/>
      </c>
      <c r="W155" s="69"/>
      <c r="X155" s="65">
        <f t="shared" si="13"/>
        <v>0</v>
      </c>
      <c r="Y155" s="65">
        <f t="shared" si="14"/>
        <v>0</v>
      </c>
      <c r="Z155" s="65">
        <f t="shared" si="16"/>
        <v>0</v>
      </c>
      <c r="AA155" s="65">
        <f t="shared" si="16"/>
        <v>0</v>
      </c>
      <c r="AB155" s="188" t="str">
        <f t="shared" si="17"/>
        <v/>
      </c>
      <c r="AC155" s="188"/>
    </row>
    <row r="156" spans="1:29" x14ac:dyDescent="0.25">
      <c r="A156" s="66">
        <f t="shared" si="18"/>
        <v>149</v>
      </c>
      <c r="B156" s="69"/>
      <c r="C156" s="69"/>
      <c r="D156" s="88" t="e">
        <f>VLOOKUP(C156,'Measure&amp;Incentive Picklist'!E:J,2,FALSE)</f>
        <v>#N/A</v>
      </c>
      <c r="E156" s="73"/>
      <c r="F156" s="70"/>
      <c r="G156" s="431" t="str">
        <f>IFERROR(INDEX(TableCtrlDropdownMapping[Control Type],MATCH($C156,TableCtrlDropdownMapping[Measure Name],0)),"")</f>
        <v/>
      </c>
      <c r="H156" s="70"/>
      <c r="I156" s="69"/>
      <c r="J156" s="65" t="e">
        <f>VLOOKUP(I156,'Lighting Picklist'!A$2:B$63,2,FALSE)</f>
        <v>#N/A</v>
      </c>
      <c r="K156" s="69"/>
      <c r="L156" s="70"/>
      <c r="N156" s="70"/>
      <c r="O156" s="70"/>
      <c r="P156" s="73"/>
      <c r="Q156" s="69"/>
      <c r="R156" s="69"/>
      <c r="S156" s="71"/>
      <c r="T156" s="71"/>
      <c r="U156" s="72" t="str">
        <f t="shared" si="15"/>
        <v/>
      </c>
      <c r="V156" s="113" t="str">
        <f>IFERROR(MIN(VLOOKUP($C156,'Measure&amp;Incentive Picklist'!$E:$J,5,FALSE)*F156,U156),"")</f>
        <v/>
      </c>
      <c r="W156" s="69"/>
      <c r="X156" s="65">
        <f t="shared" si="13"/>
        <v>0</v>
      </c>
      <c r="Y156" s="65">
        <f t="shared" si="14"/>
        <v>0</v>
      </c>
      <c r="Z156" s="65">
        <f t="shared" si="16"/>
        <v>0</v>
      </c>
      <c r="AA156" s="65">
        <f t="shared" si="16"/>
        <v>0</v>
      </c>
      <c r="AB156" s="188" t="str">
        <f t="shared" si="17"/>
        <v/>
      </c>
      <c r="AC156" s="188"/>
    </row>
    <row r="157" spans="1:29" x14ac:dyDescent="0.25">
      <c r="A157" s="66">
        <f t="shared" si="18"/>
        <v>150</v>
      </c>
      <c r="B157" s="69"/>
      <c r="C157" s="69"/>
      <c r="D157" s="88" t="e">
        <f>VLOOKUP(C157,'Measure&amp;Incentive Picklist'!E:J,2,FALSE)</f>
        <v>#N/A</v>
      </c>
      <c r="E157" s="73"/>
      <c r="F157" s="70"/>
      <c r="G157" s="431" t="str">
        <f>IFERROR(INDEX(TableCtrlDropdownMapping[Control Type],MATCH($C157,TableCtrlDropdownMapping[Measure Name],0)),"")</f>
        <v/>
      </c>
      <c r="H157" s="70"/>
      <c r="I157" s="69"/>
      <c r="J157" s="65" t="e">
        <f>VLOOKUP(I157,'Lighting Picklist'!A$2:B$63,2,FALSE)</f>
        <v>#N/A</v>
      </c>
      <c r="K157" s="69"/>
      <c r="L157" s="70"/>
      <c r="N157" s="70"/>
      <c r="O157" s="70"/>
      <c r="P157" s="73"/>
      <c r="Q157" s="69"/>
      <c r="R157" s="69"/>
      <c r="S157" s="71"/>
      <c r="T157" s="71"/>
      <c r="U157" s="72" t="str">
        <f t="shared" si="15"/>
        <v/>
      </c>
      <c r="V157" s="113" t="str">
        <f>IFERROR(MIN(VLOOKUP($C157,'Measure&amp;Incentive Picklist'!$E:$J,5,FALSE)*F157,U157),"")</f>
        <v/>
      </c>
      <c r="W157" s="69"/>
      <c r="X157" s="65">
        <f t="shared" si="13"/>
        <v>0</v>
      </c>
      <c r="Y157" s="65">
        <f t="shared" si="14"/>
        <v>0</v>
      </c>
      <c r="Z157" s="65">
        <f t="shared" si="16"/>
        <v>0</v>
      </c>
      <c r="AA157" s="65">
        <f t="shared" si="16"/>
        <v>0</v>
      </c>
      <c r="AB157" s="188" t="str">
        <f t="shared" si="17"/>
        <v/>
      </c>
      <c r="AC157" s="188"/>
    </row>
    <row r="158" spans="1:29" x14ac:dyDescent="0.25">
      <c r="A158" s="66">
        <f t="shared" si="18"/>
        <v>151</v>
      </c>
      <c r="B158" s="69"/>
      <c r="C158" s="69"/>
      <c r="D158" s="88" t="e">
        <f>VLOOKUP(C158,'Measure&amp;Incentive Picklist'!E:J,2,FALSE)</f>
        <v>#N/A</v>
      </c>
      <c r="E158" s="73"/>
      <c r="F158" s="70"/>
      <c r="G158" s="431" t="str">
        <f>IFERROR(INDEX(TableCtrlDropdownMapping[Control Type],MATCH($C158,TableCtrlDropdownMapping[Measure Name],0)),"")</f>
        <v/>
      </c>
      <c r="H158" s="70"/>
      <c r="I158" s="69"/>
      <c r="J158" s="65" t="e">
        <f>VLOOKUP(I158,'Lighting Picklist'!A$2:B$63,2,FALSE)</f>
        <v>#N/A</v>
      </c>
      <c r="K158" s="69"/>
      <c r="L158" s="70"/>
      <c r="N158" s="70"/>
      <c r="O158" s="70"/>
      <c r="P158" s="73"/>
      <c r="Q158" s="69"/>
      <c r="R158" s="69"/>
      <c r="S158" s="71"/>
      <c r="T158" s="71"/>
      <c r="U158" s="72" t="str">
        <f t="shared" si="15"/>
        <v/>
      </c>
      <c r="V158" s="113" t="str">
        <f>IFERROR(MIN(VLOOKUP($C158,'Measure&amp;Incentive Picklist'!$E:$J,5,FALSE)*F158,U158),"")</f>
        <v/>
      </c>
      <c r="W158" s="69"/>
      <c r="X158" s="65">
        <f t="shared" si="13"/>
        <v>0</v>
      </c>
      <c r="Y158" s="65">
        <f t="shared" si="14"/>
        <v>0</v>
      </c>
      <c r="Z158" s="65">
        <f t="shared" si="16"/>
        <v>0</v>
      </c>
      <c r="AA158" s="65">
        <f t="shared" si="16"/>
        <v>0</v>
      </c>
      <c r="AB158" s="188" t="str">
        <f t="shared" si="17"/>
        <v/>
      </c>
      <c r="AC158" s="188"/>
    </row>
    <row r="159" spans="1:29" x14ac:dyDescent="0.25">
      <c r="A159" s="66">
        <f t="shared" si="18"/>
        <v>152</v>
      </c>
      <c r="B159" s="69"/>
      <c r="C159" s="69"/>
      <c r="D159" s="88" t="e">
        <f>VLOOKUP(C159,'Measure&amp;Incentive Picklist'!E:J,2,FALSE)</f>
        <v>#N/A</v>
      </c>
      <c r="E159" s="73"/>
      <c r="F159" s="70"/>
      <c r="G159" s="431" t="str">
        <f>IFERROR(INDEX(TableCtrlDropdownMapping[Control Type],MATCH($C159,TableCtrlDropdownMapping[Measure Name],0)),"")</f>
        <v/>
      </c>
      <c r="H159" s="70"/>
      <c r="I159" s="69"/>
      <c r="J159" s="65" t="e">
        <f>VLOOKUP(I159,'Lighting Picklist'!A$2:B$63,2,FALSE)</f>
        <v>#N/A</v>
      </c>
      <c r="K159" s="69"/>
      <c r="L159" s="70"/>
      <c r="N159" s="70"/>
      <c r="O159" s="70"/>
      <c r="P159" s="73"/>
      <c r="Q159" s="69"/>
      <c r="R159" s="69"/>
      <c r="S159" s="71"/>
      <c r="T159" s="71"/>
      <c r="U159" s="72" t="str">
        <f t="shared" si="15"/>
        <v/>
      </c>
      <c r="V159" s="113" t="str">
        <f>IFERROR(MIN(VLOOKUP($C159,'Measure&amp;Incentive Picklist'!$E:$J,5,FALSE)*F159,U159),"")</f>
        <v/>
      </c>
      <c r="W159" s="69"/>
      <c r="X159" s="65">
        <f t="shared" si="13"/>
        <v>0</v>
      </c>
      <c r="Y159" s="65">
        <f t="shared" si="14"/>
        <v>0</v>
      </c>
      <c r="Z159" s="65">
        <f t="shared" si="16"/>
        <v>0</v>
      </c>
      <c r="AA159" s="65">
        <f t="shared" si="16"/>
        <v>0</v>
      </c>
      <c r="AB159" s="188" t="str">
        <f t="shared" si="17"/>
        <v/>
      </c>
      <c r="AC159" s="188"/>
    </row>
    <row r="160" spans="1:29" x14ac:dyDescent="0.25">
      <c r="A160" s="66">
        <f t="shared" si="18"/>
        <v>153</v>
      </c>
      <c r="B160" s="69"/>
      <c r="C160" s="69"/>
      <c r="D160" s="88" t="e">
        <f>VLOOKUP(C160,'Measure&amp;Incentive Picklist'!E:J,2,FALSE)</f>
        <v>#N/A</v>
      </c>
      <c r="E160" s="73"/>
      <c r="F160" s="70"/>
      <c r="G160" s="431" t="str">
        <f>IFERROR(INDEX(TableCtrlDropdownMapping[Control Type],MATCH($C160,TableCtrlDropdownMapping[Measure Name],0)),"")</f>
        <v/>
      </c>
      <c r="H160" s="70"/>
      <c r="I160" s="69"/>
      <c r="J160" s="65" t="e">
        <f>VLOOKUP(I160,'Lighting Picklist'!A$2:B$63,2,FALSE)</f>
        <v>#N/A</v>
      </c>
      <c r="K160" s="69"/>
      <c r="L160" s="70"/>
      <c r="N160" s="70"/>
      <c r="O160" s="70"/>
      <c r="P160" s="73"/>
      <c r="Q160" s="69"/>
      <c r="R160" s="69"/>
      <c r="S160" s="71"/>
      <c r="T160" s="71"/>
      <c r="U160" s="72" t="str">
        <f t="shared" si="15"/>
        <v/>
      </c>
      <c r="V160" s="113" t="str">
        <f>IFERROR(MIN(VLOOKUP($C160,'Measure&amp;Incentive Picklist'!$E:$J,5,FALSE)*F160,U160),"")</f>
        <v/>
      </c>
      <c r="W160" s="69"/>
      <c r="X160" s="65">
        <f t="shared" si="13"/>
        <v>0</v>
      </c>
      <c r="Y160" s="65">
        <f t="shared" si="14"/>
        <v>0</v>
      </c>
      <c r="Z160" s="65">
        <f t="shared" si="16"/>
        <v>0</v>
      </c>
      <c r="AA160" s="65">
        <f t="shared" si="16"/>
        <v>0</v>
      </c>
      <c r="AB160" s="188" t="str">
        <f t="shared" si="17"/>
        <v/>
      </c>
      <c r="AC160" s="188"/>
    </row>
    <row r="161" spans="1:29" x14ac:dyDescent="0.25">
      <c r="A161" s="66">
        <f t="shared" si="18"/>
        <v>154</v>
      </c>
      <c r="B161" s="69"/>
      <c r="C161" s="69"/>
      <c r="D161" s="88" t="e">
        <f>VLOOKUP(C161,'Measure&amp;Incentive Picklist'!E:J,2,FALSE)</f>
        <v>#N/A</v>
      </c>
      <c r="E161" s="73"/>
      <c r="F161" s="70"/>
      <c r="G161" s="431" t="str">
        <f>IFERROR(INDEX(TableCtrlDropdownMapping[Control Type],MATCH($C161,TableCtrlDropdownMapping[Measure Name],0)),"")</f>
        <v/>
      </c>
      <c r="H161" s="70"/>
      <c r="I161" s="69"/>
      <c r="J161" s="65" t="e">
        <f>VLOOKUP(I161,'Lighting Picklist'!A$2:B$63,2,FALSE)</f>
        <v>#N/A</v>
      </c>
      <c r="K161" s="69"/>
      <c r="L161" s="70"/>
      <c r="N161" s="70"/>
      <c r="O161" s="70"/>
      <c r="P161" s="73"/>
      <c r="Q161" s="69"/>
      <c r="R161" s="69"/>
      <c r="S161" s="71"/>
      <c r="T161" s="71"/>
      <c r="U161" s="72" t="str">
        <f t="shared" si="15"/>
        <v/>
      </c>
      <c r="V161" s="113" t="str">
        <f>IFERROR(MIN(VLOOKUP($C161,'Measure&amp;Incentive Picklist'!$E:$J,5,FALSE)*F161,U161),"")</f>
        <v/>
      </c>
      <c r="W161" s="69"/>
      <c r="X161" s="65">
        <f t="shared" si="13"/>
        <v>0</v>
      </c>
      <c r="Y161" s="65">
        <f t="shared" si="14"/>
        <v>0</v>
      </c>
      <c r="Z161" s="65">
        <f t="shared" si="16"/>
        <v>0</v>
      </c>
      <c r="AA161" s="65">
        <f t="shared" si="16"/>
        <v>0</v>
      </c>
      <c r="AB161" s="188" t="str">
        <f t="shared" si="17"/>
        <v/>
      </c>
      <c r="AC161" s="188"/>
    </row>
    <row r="162" spans="1:29" x14ac:dyDescent="0.25">
      <c r="A162" s="66">
        <f t="shared" si="18"/>
        <v>155</v>
      </c>
      <c r="B162" s="69"/>
      <c r="C162" s="69"/>
      <c r="D162" s="88" t="e">
        <f>VLOOKUP(C162,'Measure&amp;Incentive Picklist'!E:J,2,FALSE)</f>
        <v>#N/A</v>
      </c>
      <c r="E162" s="73"/>
      <c r="F162" s="70"/>
      <c r="G162" s="431" t="str">
        <f>IFERROR(INDEX(TableCtrlDropdownMapping[Control Type],MATCH($C162,TableCtrlDropdownMapping[Measure Name],0)),"")</f>
        <v/>
      </c>
      <c r="H162" s="70"/>
      <c r="I162" s="69"/>
      <c r="J162" s="65" t="e">
        <f>VLOOKUP(I162,'Lighting Picklist'!A$2:B$63,2,FALSE)</f>
        <v>#N/A</v>
      </c>
      <c r="K162" s="69"/>
      <c r="L162" s="70"/>
      <c r="N162" s="70"/>
      <c r="O162" s="70"/>
      <c r="P162" s="73"/>
      <c r="Q162" s="69"/>
      <c r="R162" s="69"/>
      <c r="S162" s="71"/>
      <c r="T162" s="71"/>
      <c r="U162" s="72" t="str">
        <f t="shared" si="15"/>
        <v/>
      </c>
      <c r="V162" s="113" t="str">
        <f>IFERROR(MIN(VLOOKUP($C162,'Measure&amp;Incentive Picklist'!$E:$J,5,FALSE)*F162,U162),"")</f>
        <v/>
      </c>
      <c r="W162" s="69"/>
      <c r="X162" s="65">
        <f t="shared" ref="X162:X207" si="19">IF(OR(B162&gt;"",C162&gt;"",E162&gt;0,F162&gt;0,H162&gt;0,I162&gt;"",K162&gt;"",N162&gt;"",O162&gt;0,P162&gt;"",Q162&gt;0,R162&gt;0,S162&gt;0,T162&gt;0,W162&gt;0),1,0)</f>
        <v>0</v>
      </c>
      <c r="Y162" s="65">
        <f t="shared" ref="Y162:Y207" si="20">IF(AND(C162&gt;0,ISERROR(X162)),1,0)</f>
        <v>0</v>
      </c>
      <c r="Z162" s="65">
        <f t="shared" si="16"/>
        <v>0</v>
      </c>
      <c r="AA162" s="65">
        <f t="shared" si="16"/>
        <v>0</v>
      </c>
      <c r="AB162" s="188" t="str">
        <f t="shared" si="17"/>
        <v/>
      </c>
      <c r="AC162" s="188"/>
    </row>
    <row r="163" spans="1:29" x14ac:dyDescent="0.25">
      <c r="A163" s="66">
        <f t="shared" si="18"/>
        <v>156</v>
      </c>
      <c r="B163" s="69"/>
      <c r="C163" s="69"/>
      <c r="D163" s="88" t="e">
        <f>VLOOKUP(C163,'Measure&amp;Incentive Picklist'!E:J,2,FALSE)</f>
        <v>#N/A</v>
      </c>
      <c r="E163" s="73"/>
      <c r="F163" s="70"/>
      <c r="G163" s="431" t="str">
        <f>IFERROR(INDEX(TableCtrlDropdownMapping[Control Type],MATCH($C163,TableCtrlDropdownMapping[Measure Name],0)),"")</f>
        <v/>
      </c>
      <c r="H163" s="70"/>
      <c r="I163" s="69"/>
      <c r="J163" s="65" t="e">
        <f>VLOOKUP(I163,'Lighting Picklist'!A$2:B$63,2,FALSE)</f>
        <v>#N/A</v>
      </c>
      <c r="K163" s="69"/>
      <c r="L163" s="70"/>
      <c r="N163" s="70"/>
      <c r="O163" s="70"/>
      <c r="P163" s="73"/>
      <c r="Q163" s="69"/>
      <c r="R163" s="69"/>
      <c r="S163" s="71"/>
      <c r="T163" s="71"/>
      <c r="U163" s="72" t="str">
        <f t="shared" si="15"/>
        <v/>
      </c>
      <c r="V163" s="113" t="str">
        <f>IFERROR(MIN(VLOOKUP($C163,'Measure&amp;Incentive Picklist'!$E:$J,5,FALSE)*F163,U163),"")</f>
        <v/>
      </c>
      <c r="W163" s="69"/>
      <c r="X163" s="65">
        <f t="shared" si="19"/>
        <v>0</v>
      </c>
      <c r="Y163" s="65">
        <f t="shared" si="20"/>
        <v>0</v>
      </c>
      <c r="Z163" s="65">
        <f t="shared" si="16"/>
        <v>0</v>
      </c>
      <c r="AA163" s="65">
        <f t="shared" si="16"/>
        <v>0</v>
      </c>
      <c r="AB163" s="188" t="str">
        <f t="shared" si="17"/>
        <v/>
      </c>
      <c r="AC163" s="188"/>
    </row>
    <row r="164" spans="1:29" x14ac:dyDescent="0.25">
      <c r="A164" s="66">
        <f t="shared" si="18"/>
        <v>157</v>
      </c>
      <c r="B164" s="69"/>
      <c r="C164" s="69"/>
      <c r="D164" s="88" t="e">
        <f>VLOOKUP(C164,'Measure&amp;Incentive Picklist'!E:J,2,FALSE)</f>
        <v>#N/A</v>
      </c>
      <c r="E164" s="73"/>
      <c r="F164" s="70"/>
      <c r="G164" s="431" t="str">
        <f>IFERROR(INDEX(TableCtrlDropdownMapping[Control Type],MATCH($C164,TableCtrlDropdownMapping[Measure Name],0)),"")</f>
        <v/>
      </c>
      <c r="H164" s="70"/>
      <c r="I164" s="69"/>
      <c r="J164" s="65" t="e">
        <f>VLOOKUP(I164,'Lighting Picklist'!A$2:B$63,2,FALSE)</f>
        <v>#N/A</v>
      </c>
      <c r="K164" s="69"/>
      <c r="L164" s="70"/>
      <c r="N164" s="70"/>
      <c r="O164" s="70"/>
      <c r="P164" s="73"/>
      <c r="Q164" s="69"/>
      <c r="R164" s="69"/>
      <c r="S164" s="71"/>
      <c r="T164" s="71"/>
      <c r="U164" s="72" t="str">
        <f t="shared" si="15"/>
        <v/>
      </c>
      <c r="V164" s="113" t="str">
        <f>IFERROR(MIN(VLOOKUP($C164,'Measure&amp;Incentive Picklist'!$E:$J,5,FALSE)*F164,U164),"")</f>
        <v/>
      </c>
      <c r="W164" s="69"/>
      <c r="X164" s="65">
        <f t="shared" si="19"/>
        <v>0</v>
      </c>
      <c r="Y164" s="65">
        <f t="shared" si="20"/>
        <v>0</v>
      </c>
      <c r="Z164" s="65">
        <f t="shared" si="16"/>
        <v>0</v>
      </c>
      <c r="AA164" s="65">
        <f t="shared" si="16"/>
        <v>0</v>
      </c>
      <c r="AB164" s="188" t="str">
        <f t="shared" si="17"/>
        <v/>
      </c>
      <c r="AC164" s="188"/>
    </row>
    <row r="165" spans="1:29" x14ac:dyDescent="0.25">
      <c r="A165" s="66">
        <f t="shared" si="18"/>
        <v>158</v>
      </c>
      <c r="B165" s="69"/>
      <c r="C165" s="69"/>
      <c r="D165" s="88" t="e">
        <f>VLOOKUP(C165,'Measure&amp;Incentive Picklist'!E:J,2,FALSE)</f>
        <v>#N/A</v>
      </c>
      <c r="E165" s="73"/>
      <c r="F165" s="70"/>
      <c r="G165" s="431" t="str">
        <f>IFERROR(INDEX(TableCtrlDropdownMapping[Control Type],MATCH($C165,TableCtrlDropdownMapping[Measure Name],0)),"")</f>
        <v/>
      </c>
      <c r="H165" s="70"/>
      <c r="I165" s="69"/>
      <c r="J165" s="65" t="e">
        <f>VLOOKUP(I165,'Lighting Picklist'!A$2:B$63,2,FALSE)</f>
        <v>#N/A</v>
      </c>
      <c r="K165" s="69"/>
      <c r="L165" s="70"/>
      <c r="N165" s="70"/>
      <c r="O165" s="70"/>
      <c r="P165" s="73"/>
      <c r="Q165" s="69"/>
      <c r="R165" s="69"/>
      <c r="S165" s="71"/>
      <c r="T165" s="71"/>
      <c r="U165" s="72" t="str">
        <f t="shared" si="15"/>
        <v/>
      </c>
      <c r="V165" s="113" t="str">
        <f>IFERROR(MIN(VLOOKUP($C165,'Measure&amp;Incentive Picklist'!$E:$J,5,FALSE)*F165,U165),"")</f>
        <v/>
      </c>
      <c r="W165" s="69"/>
      <c r="X165" s="65">
        <f t="shared" si="19"/>
        <v>0</v>
      </c>
      <c r="Y165" s="65">
        <f t="shared" si="20"/>
        <v>0</v>
      </c>
      <c r="Z165" s="65">
        <f t="shared" si="16"/>
        <v>0</v>
      </c>
      <c r="AA165" s="65">
        <f t="shared" si="16"/>
        <v>0</v>
      </c>
      <c r="AB165" s="188" t="str">
        <f t="shared" si="17"/>
        <v/>
      </c>
      <c r="AC165" s="188"/>
    </row>
    <row r="166" spans="1:29" x14ac:dyDescent="0.25">
      <c r="A166" s="66">
        <f t="shared" si="18"/>
        <v>159</v>
      </c>
      <c r="B166" s="69"/>
      <c r="C166" s="69"/>
      <c r="D166" s="88" t="e">
        <f>VLOOKUP(C166,'Measure&amp;Incentive Picklist'!E:J,2,FALSE)</f>
        <v>#N/A</v>
      </c>
      <c r="E166" s="73"/>
      <c r="F166" s="70"/>
      <c r="G166" s="431" t="str">
        <f>IFERROR(INDEX(TableCtrlDropdownMapping[Control Type],MATCH($C166,TableCtrlDropdownMapping[Measure Name],0)),"")</f>
        <v/>
      </c>
      <c r="H166" s="70"/>
      <c r="I166" s="69"/>
      <c r="J166" s="65" t="e">
        <f>VLOOKUP(I166,'Lighting Picklist'!A$2:B$63,2,FALSE)</f>
        <v>#N/A</v>
      </c>
      <c r="K166" s="69"/>
      <c r="L166" s="70"/>
      <c r="N166" s="70"/>
      <c r="O166" s="70"/>
      <c r="P166" s="73"/>
      <c r="Q166" s="69"/>
      <c r="R166" s="69"/>
      <c r="S166" s="71"/>
      <c r="T166" s="71"/>
      <c r="U166" s="72" t="str">
        <f t="shared" si="15"/>
        <v/>
      </c>
      <c r="V166" s="113" t="str">
        <f>IFERROR(MIN(VLOOKUP($C166,'Measure&amp;Incentive Picklist'!$E:$J,5,FALSE)*F166,U166),"")</f>
        <v/>
      </c>
      <c r="W166" s="69"/>
      <c r="X166" s="65">
        <f t="shared" si="19"/>
        <v>0</v>
      </c>
      <c r="Y166" s="65">
        <f t="shared" si="20"/>
        <v>0</v>
      </c>
      <c r="Z166" s="65">
        <f t="shared" si="16"/>
        <v>0</v>
      </c>
      <c r="AA166" s="65">
        <f t="shared" si="16"/>
        <v>0</v>
      </c>
      <c r="AB166" s="188" t="str">
        <f t="shared" si="17"/>
        <v/>
      </c>
      <c r="AC166" s="188"/>
    </row>
    <row r="167" spans="1:29" x14ac:dyDescent="0.25">
      <c r="A167" s="66">
        <f t="shared" si="18"/>
        <v>160</v>
      </c>
      <c r="B167" s="69"/>
      <c r="C167" s="69"/>
      <c r="D167" s="88" t="e">
        <f>VLOOKUP(C167,'Measure&amp;Incentive Picklist'!E:J,2,FALSE)</f>
        <v>#N/A</v>
      </c>
      <c r="E167" s="73"/>
      <c r="F167" s="70"/>
      <c r="G167" s="431" t="str">
        <f>IFERROR(INDEX(TableCtrlDropdownMapping[Control Type],MATCH($C167,TableCtrlDropdownMapping[Measure Name],0)),"")</f>
        <v/>
      </c>
      <c r="H167" s="70"/>
      <c r="I167" s="69"/>
      <c r="J167" s="65" t="e">
        <f>VLOOKUP(I167,'Lighting Picklist'!A$2:B$63,2,FALSE)</f>
        <v>#N/A</v>
      </c>
      <c r="K167" s="69"/>
      <c r="L167" s="70"/>
      <c r="N167" s="70"/>
      <c r="O167" s="70"/>
      <c r="P167" s="73"/>
      <c r="Q167" s="69"/>
      <c r="R167" s="69"/>
      <c r="S167" s="71"/>
      <c r="T167" s="71"/>
      <c r="U167" s="72" t="str">
        <f t="shared" si="15"/>
        <v/>
      </c>
      <c r="V167" s="113" t="str">
        <f>IFERROR(MIN(VLOOKUP($C167,'Measure&amp;Incentive Picklist'!$E:$J,5,FALSE)*F167,U167),"")</f>
        <v/>
      </c>
      <c r="W167" s="69"/>
      <c r="X167" s="65">
        <f t="shared" si="19"/>
        <v>0</v>
      </c>
      <c r="Y167" s="65">
        <f t="shared" si="20"/>
        <v>0</v>
      </c>
      <c r="Z167" s="65">
        <f t="shared" si="16"/>
        <v>0</v>
      </c>
      <c r="AA167" s="65">
        <f t="shared" si="16"/>
        <v>0</v>
      </c>
      <c r="AB167" s="188" t="str">
        <f t="shared" si="17"/>
        <v/>
      </c>
      <c r="AC167" s="188"/>
    </row>
    <row r="168" spans="1:29" x14ac:dyDescent="0.25">
      <c r="A168" s="66">
        <f t="shared" si="18"/>
        <v>161</v>
      </c>
      <c r="B168" s="69"/>
      <c r="C168" s="69"/>
      <c r="D168" s="88" t="e">
        <f>VLOOKUP(C168,'Measure&amp;Incentive Picklist'!E:J,2,FALSE)</f>
        <v>#N/A</v>
      </c>
      <c r="E168" s="73"/>
      <c r="F168" s="70"/>
      <c r="G168" s="431" t="str">
        <f>IFERROR(INDEX(TableCtrlDropdownMapping[Control Type],MATCH($C168,TableCtrlDropdownMapping[Measure Name],0)),"")</f>
        <v/>
      </c>
      <c r="H168" s="70"/>
      <c r="I168" s="69"/>
      <c r="J168" s="65" t="e">
        <f>VLOOKUP(I168,'Lighting Picklist'!A$2:B$63,2,FALSE)</f>
        <v>#N/A</v>
      </c>
      <c r="K168" s="69"/>
      <c r="L168" s="70"/>
      <c r="N168" s="70"/>
      <c r="O168" s="70"/>
      <c r="P168" s="73"/>
      <c r="Q168" s="69"/>
      <c r="R168" s="69"/>
      <c r="S168" s="71"/>
      <c r="T168" s="71"/>
      <c r="U168" s="72" t="str">
        <f t="shared" si="15"/>
        <v/>
      </c>
      <c r="V168" s="113" t="str">
        <f>IFERROR(MIN(VLOOKUP($C168,'Measure&amp;Incentive Picklist'!$E:$J,5,FALSE)*F168,U168),"")</f>
        <v/>
      </c>
      <c r="W168" s="69"/>
      <c r="X168" s="65">
        <f t="shared" si="19"/>
        <v>0</v>
      </c>
      <c r="Y168" s="65">
        <f t="shared" si="20"/>
        <v>0</v>
      </c>
      <c r="Z168" s="65">
        <f t="shared" si="16"/>
        <v>0</v>
      </c>
      <c r="AA168" s="65">
        <f t="shared" si="16"/>
        <v>0</v>
      </c>
      <c r="AB168" s="188" t="str">
        <f t="shared" si="17"/>
        <v/>
      </c>
      <c r="AC168" s="188"/>
    </row>
    <row r="169" spans="1:29" x14ac:dyDescent="0.25">
      <c r="A169" s="66">
        <f t="shared" si="18"/>
        <v>162</v>
      </c>
      <c r="B169" s="69"/>
      <c r="C169" s="69"/>
      <c r="D169" s="88" t="e">
        <f>VLOOKUP(C169,'Measure&amp;Incentive Picklist'!E:J,2,FALSE)</f>
        <v>#N/A</v>
      </c>
      <c r="E169" s="73"/>
      <c r="F169" s="70"/>
      <c r="G169" s="431" t="str">
        <f>IFERROR(INDEX(TableCtrlDropdownMapping[Control Type],MATCH($C169,TableCtrlDropdownMapping[Measure Name],0)),"")</f>
        <v/>
      </c>
      <c r="H169" s="70"/>
      <c r="I169" s="69"/>
      <c r="J169" s="65" t="e">
        <f>VLOOKUP(I169,'Lighting Picklist'!A$2:B$63,2,FALSE)</f>
        <v>#N/A</v>
      </c>
      <c r="K169" s="69"/>
      <c r="L169" s="70"/>
      <c r="N169" s="70"/>
      <c r="O169" s="70"/>
      <c r="P169" s="73"/>
      <c r="Q169" s="69"/>
      <c r="R169" s="69"/>
      <c r="S169" s="71"/>
      <c r="T169" s="71"/>
      <c r="U169" s="72" t="str">
        <f t="shared" si="15"/>
        <v/>
      </c>
      <c r="V169" s="113" t="str">
        <f>IFERROR(MIN(VLOOKUP($C169,'Measure&amp;Incentive Picklist'!$E:$J,5,FALSE)*F169,U169),"")</f>
        <v/>
      </c>
      <c r="W169" s="69"/>
      <c r="X169" s="65">
        <f t="shared" si="19"/>
        <v>0</v>
      </c>
      <c r="Y169" s="65">
        <f t="shared" si="20"/>
        <v>0</v>
      </c>
      <c r="Z169" s="65">
        <f t="shared" si="16"/>
        <v>0</v>
      </c>
      <c r="AA169" s="65">
        <f t="shared" si="16"/>
        <v>0</v>
      </c>
      <c r="AB169" s="188" t="str">
        <f t="shared" si="17"/>
        <v/>
      </c>
      <c r="AC169" s="188"/>
    </row>
    <row r="170" spans="1:29" x14ac:dyDescent="0.25">
      <c r="A170" s="66">
        <f t="shared" si="18"/>
        <v>163</v>
      </c>
      <c r="B170" s="69"/>
      <c r="C170" s="69"/>
      <c r="D170" s="88" t="e">
        <f>VLOOKUP(C170,'Measure&amp;Incentive Picklist'!E:J,2,FALSE)</f>
        <v>#N/A</v>
      </c>
      <c r="E170" s="73"/>
      <c r="F170" s="70"/>
      <c r="G170" s="431" t="str">
        <f>IFERROR(INDEX(TableCtrlDropdownMapping[Control Type],MATCH($C170,TableCtrlDropdownMapping[Measure Name],0)),"")</f>
        <v/>
      </c>
      <c r="H170" s="70"/>
      <c r="I170" s="69"/>
      <c r="J170" s="65" t="e">
        <f>VLOOKUP(I170,'Lighting Picklist'!A$2:B$63,2,FALSE)</f>
        <v>#N/A</v>
      </c>
      <c r="K170" s="69"/>
      <c r="L170" s="70"/>
      <c r="N170" s="70"/>
      <c r="O170" s="70"/>
      <c r="P170" s="73"/>
      <c r="Q170" s="69"/>
      <c r="R170" s="69"/>
      <c r="S170" s="71"/>
      <c r="T170" s="71"/>
      <c r="U170" s="72" t="str">
        <f t="shared" si="15"/>
        <v/>
      </c>
      <c r="V170" s="113" t="str">
        <f>IFERROR(MIN(VLOOKUP($C170,'Measure&amp;Incentive Picklist'!$E:$J,5,FALSE)*F170,U170),"")</f>
        <v/>
      </c>
      <c r="W170" s="69"/>
      <c r="X170" s="65">
        <f t="shared" si="19"/>
        <v>0</v>
      </c>
      <c r="Y170" s="65">
        <f t="shared" si="20"/>
        <v>0</v>
      </c>
      <c r="Z170" s="65">
        <f t="shared" si="16"/>
        <v>0</v>
      </c>
      <c r="AA170" s="65">
        <f t="shared" si="16"/>
        <v>0</v>
      </c>
      <c r="AB170" s="188" t="str">
        <f t="shared" si="17"/>
        <v/>
      </c>
      <c r="AC170" s="188"/>
    </row>
    <row r="171" spans="1:29" x14ac:dyDescent="0.25">
      <c r="A171" s="66">
        <f t="shared" si="18"/>
        <v>164</v>
      </c>
      <c r="B171" s="69"/>
      <c r="C171" s="69"/>
      <c r="D171" s="88" t="e">
        <f>VLOOKUP(C171,'Measure&amp;Incentive Picklist'!E:J,2,FALSE)</f>
        <v>#N/A</v>
      </c>
      <c r="E171" s="73"/>
      <c r="F171" s="70"/>
      <c r="G171" s="431" t="str">
        <f>IFERROR(INDEX(TableCtrlDropdownMapping[Control Type],MATCH($C171,TableCtrlDropdownMapping[Measure Name],0)),"")</f>
        <v/>
      </c>
      <c r="H171" s="70"/>
      <c r="I171" s="69"/>
      <c r="J171" s="65" t="e">
        <f>VLOOKUP(I171,'Lighting Picklist'!A$2:B$63,2,FALSE)</f>
        <v>#N/A</v>
      </c>
      <c r="K171" s="69"/>
      <c r="L171" s="70"/>
      <c r="N171" s="70"/>
      <c r="O171" s="70"/>
      <c r="P171" s="73"/>
      <c r="Q171" s="69"/>
      <c r="R171" s="69"/>
      <c r="S171" s="71"/>
      <c r="T171" s="71"/>
      <c r="U171" s="72" t="str">
        <f t="shared" si="15"/>
        <v/>
      </c>
      <c r="V171" s="113" t="str">
        <f>IFERROR(MIN(VLOOKUP($C171,'Measure&amp;Incentive Picklist'!$E:$J,5,FALSE)*F171,U171),"")</f>
        <v/>
      </c>
      <c r="W171" s="69"/>
      <c r="X171" s="65">
        <f t="shared" si="19"/>
        <v>0</v>
      </c>
      <c r="Y171" s="65">
        <f t="shared" si="20"/>
        <v>0</v>
      </c>
      <c r="Z171" s="65">
        <f t="shared" si="16"/>
        <v>0</v>
      </c>
      <c r="AA171" s="65">
        <f t="shared" si="16"/>
        <v>0</v>
      </c>
      <c r="AB171" s="188" t="str">
        <f t="shared" si="17"/>
        <v/>
      </c>
      <c r="AC171" s="188"/>
    </row>
    <row r="172" spans="1:29" x14ac:dyDescent="0.25">
      <c r="A172" s="66">
        <f t="shared" si="18"/>
        <v>165</v>
      </c>
      <c r="B172" s="69"/>
      <c r="C172" s="69"/>
      <c r="D172" s="88" t="e">
        <f>VLOOKUP(C172,'Measure&amp;Incentive Picklist'!E:J,2,FALSE)</f>
        <v>#N/A</v>
      </c>
      <c r="E172" s="73"/>
      <c r="F172" s="70"/>
      <c r="G172" s="431" t="str">
        <f>IFERROR(INDEX(TableCtrlDropdownMapping[Control Type],MATCH($C172,TableCtrlDropdownMapping[Measure Name],0)),"")</f>
        <v/>
      </c>
      <c r="H172" s="70"/>
      <c r="I172" s="69"/>
      <c r="J172" s="65" t="e">
        <f>VLOOKUP(I172,'Lighting Picklist'!A$2:B$63,2,FALSE)</f>
        <v>#N/A</v>
      </c>
      <c r="K172" s="69"/>
      <c r="L172" s="70"/>
      <c r="N172" s="70"/>
      <c r="O172" s="70"/>
      <c r="P172" s="73"/>
      <c r="Q172" s="69"/>
      <c r="R172" s="69"/>
      <c r="S172" s="71"/>
      <c r="T172" s="71"/>
      <c r="U172" s="72" t="str">
        <f t="shared" si="15"/>
        <v/>
      </c>
      <c r="V172" s="113" t="str">
        <f>IFERROR(MIN(VLOOKUP($C172,'Measure&amp;Incentive Picklist'!$E:$J,5,FALSE)*F172,U172),"")</f>
        <v/>
      </c>
      <c r="W172" s="69"/>
      <c r="X172" s="65">
        <f t="shared" si="19"/>
        <v>0</v>
      </c>
      <c r="Y172" s="65">
        <f t="shared" si="20"/>
        <v>0</v>
      </c>
      <c r="Z172" s="65">
        <f t="shared" si="16"/>
        <v>0</v>
      </c>
      <c r="AA172" s="65">
        <f t="shared" si="16"/>
        <v>0</v>
      </c>
      <c r="AB172" s="188" t="str">
        <f t="shared" si="17"/>
        <v/>
      </c>
      <c r="AC172" s="188"/>
    </row>
    <row r="173" spans="1:29" x14ac:dyDescent="0.25">
      <c r="A173" s="66">
        <f t="shared" si="18"/>
        <v>166</v>
      </c>
      <c r="B173" s="69"/>
      <c r="C173" s="69"/>
      <c r="D173" s="88" t="e">
        <f>VLOOKUP(C173,'Measure&amp;Incentive Picklist'!E:J,2,FALSE)</f>
        <v>#N/A</v>
      </c>
      <c r="E173" s="73"/>
      <c r="F173" s="70"/>
      <c r="G173" s="431" t="str">
        <f>IFERROR(INDEX(TableCtrlDropdownMapping[Control Type],MATCH($C173,TableCtrlDropdownMapping[Measure Name],0)),"")</f>
        <v/>
      </c>
      <c r="H173" s="70"/>
      <c r="I173" s="69"/>
      <c r="J173" s="65" t="e">
        <f>VLOOKUP(I173,'Lighting Picklist'!A$2:B$63,2,FALSE)</f>
        <v>#N/A</v>
      </c>
      <c r="K173" s="69"/>
      <c r="L173" s="70"/>
      <c r="N173" s="70"/>
      <c r="O173" s="70"/>
      <c r="P173" s="73"/>
      <c r="Q173" s="69"/>
      <c r="R173" s="69"/>
      <c r="S173" s="71"/>
      <c r="T173" s="71"/>
      <c r="U173" s="72" t="str">
        <f t="shared" si="15"/>
        <v/>
      </c>
      <c r="V173" s="113" t="str">
        <f>IFERROR(MIN(VLOOKUP($C173,'Measure&amp;Incentive Picklist'!$E:$J,5,FALSE)*F173,U173),"")</f>
        <v/>
      </c>
      <c r="W173" s="69"/>
      <c r="X173" s="65">
        <f t="shared" si="19"/>
        <v>0</v>
      </c>
      <c r="Y173" s="65">
        <f t="shared" si="20"/>
        <v>0</v>
      </c>
      <c r="Z173" s="65">
        <f t="shared" si="16"/>
        <v>0</v>
      </c>
      <c r="AA173" s="65">
        <f t="shared" si="16"/>
        <v>0</v>
      </c>
      <c r="AB173" s="188" t="str">
        <f t="shared" si="17"/>
        <v/>
      </c>
      <c r="AC173" s="188"/>
    </row>
    <row r="174" spans="1:29" x14ac:dyDescent="0.25">
      <c r="A174" s="66">
        <f t="shared" si="18"/>
        <v>167</v>
      </c>
      <c r="B174" s="69"/>
      <c r="C174" s="69"/>
      <c r="D174" s="88" t="e">
        <f>VLOOKUP(C174,'Measure&amp;Incentive Picklist'!E:J,2,FALSE)</f>
        <v>#N/A</v>
      </c>
      <c r="E174" s="73"/>
      <c r="F174" s="70"/>
      <c r="G174" s="431" t="str">
        <f>IFERROR(INDEX(TableCtrlDropdownMapping[Control Type],MATCH($C174,TableCtrlDropdownMapping[Measure Name],0)),"")</f>
        <v/>
      </c>
      <c r="H174" s="70"/>
      <c r="I174" s="69"/>
      <c r="J174" s="65" t="e">
        <f>VLOOKUP(I174,'Lighting Picklist'!A$2:B$63,2,FALSE)</f>
        <v>#N/A</v>
      </c>
      <c r="K174" s="69"/>
      <c r="L174" s="70"/>
      <c r="N174" s="70"/>
      <c r="O174" s="70"/>
      <c r="P174" s="73"/>
      <c r="Q174" s="69"/>
      <c r="R174" s="69"/>
      <c r="S174" s="71"/>
      <c r="T174" s="71"/>
      <c r="U174" s="72" t="str">
        <f t="shared" si="15"/>
        <v/>
      </c>
      <c r="V174" s="113" t="str">
        <f>IFERROR(MIN(VLOOKUP($C174,'Measure&amp;Incentive Picklist'!$E:$J,5,FALSE)*F174,U174),"")</f>
        <v/>
      </c>
      <c r="W174" s="69"/>
      <c r="X174" s="65">
        <f t="shared" si="19"/>
        <v>0</v>
      </c>
      <c r="Y174" s="65">
        <f t="shared" si="20"/>
        <v>0</v>
      </c>
      <c r="Z174" s="65">
        <f t="shared" si="16"/>
        <v>0</v>
      </c>
      <c r="AA174" s="65">
        <f t="shared" si="16"/>
        <v>0</v>
      </c>
      <c r="AB174" s="188" t="str">
        <f t="shared" si="17"/>
        <v/>
      </c>
      <c r="AC174" s="188"/>
    </row>
    <row r="175" spans="1:29" x14ac:dyDescent="0.25">
      <c r="A175" s="66">
        <f t="shared" si="18"/>
        <v>168</v>
      </c>
      <c r="B175" s="69"/>
      <c r="C175" s="69"/>
      <c r="D175" s="88" t="e">
        <f>VLOOKUP(C175,'Measure&amp;Incentive Picklist'!E:J,2,FALSE)</f>
        <v>#N/A</v>
      </c>
      <c r="E175" s="73"/>
      <c r="F175" s="70"/>
      <c r="G175" s="431" t="str">
        <f>IFERROR(INDEX(TableCtrlDropdownMapping[Control Type],MATCH($C175,TableCtrlDropdownMapping[Measure Name],0)),"")</f>
        <v/>
      </c>
      <c r="H175" s="70"/>
      <c r="I175" s="69"/>
      <c r="J175" s="65" t="e">
        <f>VLOOKUP(I175,'Lighting Picklist'!A$2:B$63,2,FALSE)</f>
        <v>#N/A</v>
      </c>
      <c r="K175" s="69"/>
      <c r="L175" s="70"/>
      <c r="N175" s="70"/>
      <c r="O175" s="70"/>
      <c r="P175" s="73"/>
      <c r="Q175" s="69"/>
      <c r="R175" s="69"/>
      <c r="S175" s="71"/>
      <c r="T175" s="71"/>
      <c r="U175" s="72" t="str">
        <f t="shared" si="15"/>
        <v/>
      </c>
      <c r="V175" s="113" t="str">
        <f>IFERROR(MIN(VLOOKUP($C175,'Measure&amp;Incentive Picklist'!$E:$J,5,FALSE)*F175,U175),"")</f>
        <v/>
      </c>
      <c r="W175" s="69"/>
      <c r="X175" s="65">
        <f t="shared" si="19"/>
        <v>0</v>
      </c>
      <c r="Y175" s="65">
        <f t="shared" si="20"/>
        <v>0</v>
      </c>
      <c r="Z175" s="65">
        <f t="shared" si="16"/>
        <v>0</v>
      </c>
      <c r="AA175" s="65">
        <f t="shared" si="16"/>
        <v>0</v>
      </c>
      <c r="AB175" s="188" t="str">
        <f t="shared" si="17"/>
        <v/>
      </c>
      <c r="AC175" s="188"/>
    </row>
    <row r="176" spans="1:29" x14ac:dyDescent="0.25">
      <c r="A176" s="66">
        <f t="shared" si="18"/>
        <v>169</v>
      </c>
      <c r="B176" s="69"/>
      <c r="C176" s="69"/>
      <c r="D176" s="88" t="e">
        <f>VLOOKUP(C176,'Measure&amp;Incentive Picklist'!E:J,2,FALSE)</f>
        <v>#N/A</v>
      </c>
      <c r="E176" s="73"/>
      <c r="F176" s="70"/>
      <c r="G176" s="431" t="str">
        <f>IFERROR(INDEX(TableCtrlDropdownMapping[Control Type],MATCH($C176,TableCtrlDropdownMapping[Measure Name],0)),"")</f>
        <v/>
      </c>
      <c r="H176" s="70"/>
      <c r="I176" s="69"/>
      <c r="J176" s="65" t="e">
        <f>VLOOKUP(I176,'Lighting Picklist'!A$2:B$63,2,FALSE)</f>
        <v>#N/A</v>
      </c>
      <c r="K176" s="69"/>
      <c r="L176" s="70"/>
      <c r="N176" s="70"/>
      <c r="O176" s="70"/>
      <c r="P176" s="73"/>
      <c r="Q176" s="69"/>
      <c r="R176" s="69"/>
      <c r="S176" s="71"/>
      <c r="T176" s="71"/>
      <c r="U176" s="72" t="str">
        <f t="shared" si="15"/>
        <v/>
      </c>
      <c r="V176" s="113" t="str">
        <f>IFERROR(MIN(VLOOKUP($C176,'Measure&amp;Incentive Picklist'!$E:$J,5,FALSE)*F176,U176),"")</f>
        <v/>
      </c>
      <c r="W176" s="69"/>
      <c r="X176" s="65">
        <f t="shared" si="19"/>
        <v>0</v>
      </c>
      <c r="Y176" s="65">
        <f t="shared" si="20"/>
        <v>0</v>
      </c>
      <c r="Z176" s="65">
        <f t="shared" si="16"/>
        <v>0</v>
      </c>
      <c r="AA176" s="65">
        <f t="shared" si="16"/>
        <v>0</v>
      </c>
      <c r="AB176" s="188" t="str">
        <f t="shared" si="17"/>
        <v/>
      </c>
      <c r="AC176" s="188"/>
    </row>
    <row r="177" spans="1:29" x14ac:dyDescent="0.25">
      <c r="A177" s="66">
        <f t="shared" si="18"/>
        <v>170</v>
      </c>
      <c r="B177" s="69"/>
      <c r="C177" s="69"/>
      <c r="D177" s="88" t="e">
        <f>VLOOKUP(C177,'Measure&amp;Incentive Picklist'!E:J,2,FALSE)</f>
        <v>#N/A</v>
      </c>
      <c r="E177" s="73"/>
      <c r="F177" s="70"/>
      <c r="G177" s="431" t="str">
        <f>IFERROR(INDEX(TableCtrlDropdownMapping[Control Type],MATCH($C177,TableCtrlDropdownMapping[Measure Name],0)),"")</f>
        <v/>
      </c>
      <c r="H177" s="70"/>
      <c r="I177" s="69"/>
      <c r="J177" s="65" t="e">
        <f>VLOOKUP(I177,'Lighting Picklist'!A$2:B$63,2,FALSE)</f>
        <v>#N/A</v>
      </c>
      <c r="K177" s="69"/>
      <c r="L177" s="70"/>
      <c r="N177" s="70"/>
      <c r="O177" s="70"/>
      <c r="P177" s="73"/>
      <c r="Q177" s="69"/>
      <c r="R177" s="69"/>
      <c r="S177" s="71"/>
      <c r="T177" s="71"/>
      <c r="U177" s="72" t="str">
        <f t="shared" si="15"/>
        <v/>
      </c>
      <c r="V177" s="113" t="str">
        <f>IFERROR(MIN(VLOOKUP($C177,'Measure&amp;Incentive Picklist'!$E:$J,5,FALSE)*F177,U177),"")</f>
        <v/>
      </c>
      <c r="W177" s="69"/>
      <c r="X177" s="65">
        <f t="shared" si="19"/>
        <v>0</v>
      </c>
      <c r="Y177" s="65">
        <f t="shared" si="20"/>
        <v>0</v>
      </c>
      <c r="Z177" s="65">
        <f t="shared" si="16"/>
        <v>0</v>
      </c>
      <c r="AA177" s="65">
        <f t="shared" si="16"/>
        <v>0</v>
      </c>
      <c r="AB177" s="188" t="str">
        <f t="shared" si="17"/>
        <v/>
      </c>
      <c r="AC177" s="188"/>
    </row>
    <row r="178" spans="1:29" x14ac:dyDescent="0.25">
      <c r="A178" s="66">
        <f t="shared" si="18"/>
        <v>171</v>
      </c>
      <c r="B178" s="69"/>
      <c r="C178" s="69"/>
      <c r="D178" s="88" t="e">
        <f>VLOOKUP(C178,'Measure&amp;Incentive Picklist'!E:J,2,FALSE)</f>
        <v>#N/A</v>
      </c>
      <c r="E178" s="73"/>
      <c r="F178" s="70"/>
      <c r="G178" s="431" t="str">
        <f>IFERROR(INDEX(TableCtrlDropdownMapping[Control Type],MATCH($C178,TableCtrlDropdownMapping[Measure Name],0)),"")</f>
        <v/>
      </c>
      <c r="H178" s="70"/>
      <c r="I178" s="69"/>
      <c r="J178" s="65" t="e">
        <f>VLOOKUP(I178,'Lighting Picklist'!A$2:B$63,2,FALSE)</f>
        <v>#N/A</v>
      </c>
      <c r="K178" s="69"/>
      <c r="L178" s="70"/>
      <c r="N178" s="70"/>
      <c r="O178" s="70"/>
      <c r="P178" s="73"/>
      <c r="Q178" s="69"/>
      <c r="R178" s="69"/>
      <c r="S178" s="71"/>
      <c r="T178" s="71"/>
      <c r="U178" s="72" t="str">
        <f t="shared" si="15"/>
        <v/>
      </c>
      <c r="V178" s="113" t="str">
        <f>IFERROR(MIN(VLOOKUP($C178,'Measure&amp;Incentive Picklist'!$E:$J,5,FALSE)*F178,U178),"")</f>
        <v/>
      </c>
      <c r="W178" s="69"/>
      <c r="X178" s="65">
        <f t="shared" si="19"/>
        <v>0</v>
      </c>
      <c r="Y178" s="65">
        <f t="shared" si="20"/>
        <v>0</v>
      </c>
      <c r="Z178" s="65">
        <f t="shared" si="16"/>
        <v>0</v>
      </c>
      <c r="AA178" s="65">
        <f t="shared" si="16"/>
        <v>0</v>
      </c>
      <c r="AB178" s="188" t="str">
        <f t="shared" si="17"/>
        <v/>
      </c>
      <c r="AC178" s="188"/>
    </row>
    <row r="179" spans="1:29" x14ac:dyDescent="0.25">
      <c r="A179" s="66">
        <f t="shared" si="18"/>
        <v>172</v>
      </c>
      <c r="B179" s="69"/>
      <c r="C179" s="69"/>
      <c r="D179" s="88" t="e">
        <f>VLOOKUP(C179,'Measure&amp;Incentive Picklist'!E:J,2,FALSE)</f>
        <v>#N/A</v>
      </c>
      <c r="E179" s="73"/>
      <c r="F179" s="70"/>
      <c r="G179" s="431" t="str">
        <f>IFERROR(INDEX(TableCtrlDropdownMapping[Control Type],MATCH($C179,TableCtrlDropdownMapping[Measure Name],0)),"")</f>
        <v/>
      </c>
      <c r="H179" s="70"/>
      <c r="I179" s="69"/>
      <c r="J179" s="65" t="e">
        <f>VLOOKUP(I179,'Lighting Picklist'!A$2:B$63,2,FALSE)</f>
        <v>#N/A</v>
      </c>
      <c r="K179" s="69"/>
      <c r="L179" s="70"/>
      <c r="N179" s="70"/>
      <c r="O179" s="70"/>
      <c r="P179" s="73"/>
      <c r="Q179" s="69"/>
      <c r="R179" s="69"/>
      <c r="S179" s="71"/>
      <c r="T179" s="71"/>
      <c r="U179" s="72" t="str">
        <f t="shared" si="15"/>
        <v/>
      </c>
      <c r="V179" s="113" t="str">
        <f>IFERROR(MIN(VLOOKUP($C179,'Measure&amp;Incentive Picklist'!$E:$J,5,FALSE)*F179,U179),"")</f>
        <v/>
      </c>
      <c r="W179" s="69"/>
      <c r="X179" s="65">
        <f t="shared" si="19"/>
        <v>0</v>
      </c>
      <c r="Y179" s="65">
        <f t="shared" si="20"/>
        <v>0</v>
      </c>
      <c r="Z179" s="65">
        <f t="shared" si="16"/>
        <v>0</v>
      </c>
      <c r="AA179" s="65">
        <f t="shared" si="16"/>
        <v>0</v>
      </c>
      <c r="AB179" s="188" t="str">
        <f t="shared" si="17"/>
        <v/>
      </c>
      <c r="AC179" s="188"/>
    </row>
    <row r="180" spans="1:29" x14ac:dyDescent="0.25">
      <c r="A180" s="66">
        <f t="shared" si="18"/>
        <v>173</v>
      </c>
      <c r="B180" s="69"/>
      <c r="C180" s="69"/>
      <c r="D180" s="88" t="e">
        <f>VLOOKUP(C180,'Measure&amp;Incentive Picklist'!E:J,2,FALSE)</f>
        <v>#N/A</v>
      </c>
      <c r="E180" s="73"/>
      <c r="F180" s="70"/>
      <c r="G180" s="431" t="str">
        <f>IFERROR(INDEX(TableCtrlDropdownMapping[Control Type],MATCH($C180,TableCtrlDropdownMapping[Measure Name],0)),"")</f>
        <v/>
      </c>
      <c r="H180" s="70"/>
      <c r="I180" s="69"/>
      <c r="J180" s="65" t="e">
        <f>VLOOKUP(I180,'Lighting Picklist'!A$2:B$63,2,FALSE)</f>
        <v>#N/A</v>
      </c>
      <c r="K180" s="69"/>
      <c r="L180" s="70"/>
      <c r="N180" s="70"/>
      <c r="O180" s="70"/>
      <c r="P180" s="73"/>
      <c r="Q180" s="69"/>
      <c r="R180" s="69"/>
      <c r="S180" s="71"/>
      <c r="T180" s="71"/>
      <c r="U180" s="72" t="str">
        <f t="shared" si="15"/>
        <v/>
      </c>
      <c r="V180" s="113" t="str">
        <f>IFERROR(MIN(VLOOKUP($C180,'Measure&amp;Incentive Picklist'!$E:$J,5,FALSE)*F180,U180),"")</f>
        <v/>
      </c>
      <c r="W180" s="69"/>
      <c r="X180" s="65">
        <f t="shared" si="19"/>
        <v>0</v>
      </c>
      <c r="Y180" s="65">
        <f t="shared" si="20"/>
        <v>0</v>
      </c>
      <c r="Z180" s="65">
        <f t="shared" si="16"/>
        <v>0</v>
      </c>
      <c r="AA180" s="65">
        <f t="shared" si="16"/>
        <v>0</v>
      </c>
      <c r="AB180" s="188" t="str">
        <f t="shared" si="17"/>
        <v/>
      </c>
      <c r="AC180" s="188"/>
    </row>
    <row r="181" spans="1:29" x14ac:dyDescent="0.25">
      <c r="A181" s="66">
        <f t="shared" si="18"/>
        <v>174</v>
      </c>
      <c r="B181" s="69"/>
      <c r="C181" s="69"/>
      <c r="D181" s="88" t="e">
        <f>VLOOKUP(C181,'Measure&amp;Incentive Picklist'!E:J,2,FALSE)</f>
        <v>#N/A</v>
      </c>
      <c r="E181" s="73"/>
      <c r="F181" s="70"/>
      <c r="G181" s="431" t="str">
        <f>IFERROR(INDEX(TableCtrlDropdownMapping[Control Type],MATCH($C181,TableCtrlDropdownMapping[Measure Name],0)),"")</f>
        <v/>
      </c>
      <c r="H181" s="70"/>
      <c r="I181" s="69"/>
      <c r="J181" s="65" t="e">
        <f>VLOOKUP(I181,'Lighting Picklist'!A$2:B$63,2,FALSE)</f>
        <v>#N/A</v>
      </c>
      <c r="K181" s="69"/>
      <c r="L181" s="70"/>
      <c r="N181" s="70"/>
      <c r="O181" s="70"/>
      <c r="P181" s="73"/>
      <c r="Q181" s="69"/>
      <c r="R181" s="69"/>
      <c r="S181" s="71"/>
      <c r="T181" s="71"/>
      <c r="U181" s="72" t="str">
        <f t="shared" si="15"/>
        <v/>
      </c>
      <c r="V181" s="113" t="str">
        <f>IFERROR(MIN(VLOOKUP($C181,'Measure&amp;Incentive Picklist'!$E:$J,5,FALSE)*F181,U181),"")</f>
        <v/>
      </c>
      <c r="W181" s="69"/>
      <c r="X181" s="65">
        <f t="shared" si="19"/>
        <v>0</v>
      </c>
      <c r="Y181" s="65">
        <f t="shared" si="20"/>
        <v>0</v>
      </c>
      <c r="Z181" s="65">
        <f t="shared" si="16"/>
        <v>0</v>
      </c>
      <c r="AA181" s="65">
        <f t="shared" si="16"/>
        <v>0</v>
      </c>
      <c r="AB181" s="188" t="str">
        <f t="shared" si="17"/>
        <v/>
      </c>
      <c r="AC181" s="188"/>
    </row>
    <row r="182" spans="1:29" x14ac:dyDescent="0.25">
      <c r="A182" s="66">
        <f t="shared" si="18"/>
        <v>175</v>
      </c>
      <c r="B182" s="69"/>
      <c r="C182" s="69"/>
      <c r="D182" s="88" t="e">
        <f>VLOOKUP(C182,'Measure&amp;Incentive Picklist'!E:J,2,FALSE)</f>
        <v>#N/A</v>
      </c>
      <c r="E182" s="73"/>
      <c r="F182" s="70"/>
      <c r="G182" s="431" t="str">
        <f>IFERROR(INDEX(TableCtrlDropdownMapping[Control Type],MATCH($C182,TableCtrlDropdownMapping[Measure Name],0)),"")</f>
        <v/>
      </c>
      <c r="H182" s="70"/>
      <c r="I182" s="69"/>
      <c r="J182" s="65" t="e">
        <f>VLOOKUP(I182,'Lighting Picklist'!A$2:B$63,2,FALSE)</f>
        <v>#N/A</v>
      </c>
      <c r="K182" s="69"/>
      <c r="L182" s="70"/>
      <c r="N182" s="70"/>
      <c r="O182" s="70"/>
      <c r="P182" s="73"/>
      <c r="Q182" s="69"/>
      <c r="R182" s="69"/>
      <c r="S182" s="71"/>
      <c r="T182" s="71"/>
      <c r="U182" s="72" t="str">
        <f t="shared" si="15"/>
        <v/>
      </c>
      <c r="V182" s="113" t="str">
        <f>IFERROR(MIN(VLOOKUP($C182,'Measure&amp;Incentive Picklist'!$E:$J,5,FALSE)*F182,U182),"")</f>
        <v/>
      </c>
      <c r="W182" s="69"/>
      <c r="X182" s="65">
        <f t="shared" si="19"/>
        <v>0</v>
      </c>
      <c r="Y182" s="65">
        <f t="shared" si="20"/>
        <v>0</v>
      </c>
      <c r="Z182" s="65">
        <f t="shared" si="16"/>
        <v>0</v>
      </c>
      <c r="AA182" s="65">
        <f t="shared" si="16"/>
        <v>0</v>
      </c>
      <c r="AB182" s="188" t="str">
        <f t="shared" si="17"/>
        <v/>
      </c>
      <c r="AC182" s="188"/>
    </row>
    <row r="183" spans="1:29" x14ac:dyDescent="0.25">
      <c r="A183" s="66">
        <f t="shared" si="18"/>
        <v>176</v>
      </c>
      <c r="B183" s="69"/>
      <c r="C183" s="69"/>
      <c r="D183" s="88" t="e">
        <f>VLOOKUP(C183,'Measure&amp;Incentive Picklist'!E:J,2,FALSE)</f>
        <v>#N/A</v>
      </c>
      <c r="E183" s="73"/>
      <c r="F183" s="70"/>
      <c r="G183" s="431" t="str">
        <f>IFERROR(INDEX(TableCtrlDropdownMapping[Control Type],MATCH($C183,TableCtrlDropdownMapping[Measure Name],0)),"")</f>
        <v/>
      </c>
      <c r="H183" s="70"/>
      <c r="I183" s="69"/>
      <c r="J183" s="65" t="e">
        <f>VLOOKUP(I183,'Lighting Picklist'!A$2:B$63,2,FALSE)</f>
        <v>#N/A</v>
      </c>
      <c r="K183" s="69"/>
      <c r="L183" s="70"/>
      <c r="N183" s="70"/>
      <c r="O183" s="70"/>
      <c r="P183" s="73"/>
      <c r="Q183" s="69"/>
      <c r="R183" s="69"/>
      <c r="S183" s="71"/>
      <c r="T183" s="71"/>
      <c r="U183" s="72" t="str">
        <f t="shared" si="15"/>
        <v/>
      </c>
      <c r="V183" s="113" t="str">
        <f>IFERROR(MIN(VLOOKUP($C183,'Measure&amp;Incentive Picklist'!$E:$J,5,FALSE)*F183,U183),"")</f>
        <v/>
      </c>
      <c r="W183" s="69"/>
      <c r="X183" s="65">
        <f t="shared" si="19"/>
        <v>0</v>
      </c>
      <c r="Y183" s="65">
        <f t="shared" si="20"/>
        <v>0</v>
      </c>
      <c r="Z183" s="65">
        <f t="shared" si="16"/>
        <v>0</v>
      </c>
      <c r="AA183" s="65">
        <f t="shared" si="16"/>
        <v>0</v>
      </c>
      <c r="AB183" s="188" t="str">
        <f t="shared" si="17"/>
        <v/>
      </c>
      <c r="AC183" s="188"/>
    </row>
    <row r="184" spans="1:29" x14ac:dyDescent="0.25">
      <c r="A184" s="66">
        <f t="shared" si="18"/>
        <v>177</v>
      </c>
      <c r="B184" s="69"/>
      <c r="C184" s="69"/>
      <c r="D184" s="88" t="e">
        <f>VLOOKUP(C184,'Measure&amp;Incentive Picklist'!E:J,2,FALSE)</f>
        <v>#N/A</v>
      </c>
      <c r="E184" s="73"/>
      <c r="F184" s="70"/>
      <c r="G184" s="431" t="str">
        <f>IFERROR(INDEX(TableCtrlDropdownMapping[Control Type],MATCH($C184,TableCtrlDropdownMapping[Measure Name],0)),"")</f>
        <v/>
      </c>
      <c r="H184" s="70"/>
      <c r="I184" s="69"/>
      <c r="J184" s="65" t="e">
        <f>VLOOKUP(I184,'Lighting Picklist'!A$2:B$63,2,FALSE)</f>
        <v>#N/A</v>
      </c>
      <c r="K184" s="69"/>
      <c r="L184" s="70"/>
      <c r="N184" s="70"/>
      <c r="O184" s="70"/>
      <c r="P184" s="73"/>
      <c r="Q184" s="69"/>
      <c r="R184" s="69"/>
      <c r="S184" s="71"/>
      <c r="T184" s="71"/>
      <c r="U184" s="72" t="str">
        <f t="shared" si="15"/>
        <v/>
      </c>
      <c r="V184" s="113" t="str">
        <f>IFERROR(MIN(VLOOKUP($C184,'Measure&amp;Incentive Picklist'!$E:$J,5,FALSE)*F184,U184),"")</f>
        <v/>
      </c>
      <c r="W184" s="69"/>
      <c r="X184" s="65">
        <f t="shared" si="19"/>
        <v>0</v>
      </c>
      <c r="Y184" s="65">
        <f t="shared" si="20"/>
        <v>0</v>
      </c>
      <c r="Z184" s="65">
        <f t="shared" si="16"/>
        <v>0</v>
      </c>
      <c r="AA184" s="65">
        <f t="shared" si="16"/>
        <v>0</v>
      </c>
      <c r="AB184" s="188" t="str">
        <f t="shared" si="17"/>
        <v/>
      </c>
      <c r="AC184" s="188"/>
    </row>
    <row r="185" spans="1:29" x14ac:dyDescent="0.25">
      <c r="A185" s="66">
        <f t="shared" si="18"/>
        <v>178</v>
      </c>
      <c r="B185" s="69"/>
      <c r="C185" s="69"/>
      <c r="D185" s="88" t="e">
        <f>VLOOKUP(C185,'Measure&amp;Incentive Picklist'!E:J,2,FALSE)</f>
        <v>#N/A</v>
      </c>
      <c r="E185" s="73"/>
      <c r="F185" s="70"/>
      <c r="G185" s="431" t="str">
        <f>IFERROR(INDEX(TableCtrlDropdownMapping[Control Type],MATCH($C185,TableCtrlDropdownMapping[Measure Name],0)),"")</f>
        <v/>
      </c>
      <c r="H185" s="70"/>
      <c r="I185" s="69"/>
      <c r="J185" s="65" t="e">
        <f>VLOOKUP(I185,'Lighting Picklist'!A$2:B$63,2,FALSE)</f>
        <v>#N/A</v>
      </c>
      <c r="K185" s="69"/>
      <c r="L185" s="70"/>
      <c r="N185" s="70"/>
      <c r="O185" s="70"/>
      <c r="P185" s="73"/>
      <c r="Q185" s="69"/>
      <c r="R185" s="69"/>
      <c r="S185" s="71"/>
      <c r="T185" s="71"/>
      <c r="U185" s="72" t="str">
        <f t="shared" si="15"/>
        <v/>
      </c>
      <c r="V185" s="113" t="str">
        <f>IFERROR(MIN(VLOOKUP($C185,'Measure&amp;Incentive Picklist'!$E:$J,5,FALSE)*F185,U185),"")</f>
        <v/>
      </c>
      <c r="W185" s="69"/>
      <c r="X185" s="65">
        <f t="shared" si="19"/>
        <v>0</v>
      </c>
      <c r="Y185" s="65">
        <f t="shared" si="20"/>
        <v>0</v>
      </c>
      <c r="Z185" s="65">
        <f t="shared" si="16"/>
        <v>0</v>
      </c>
      <c r="AA185" s="65">
        <f t="shared" si="16"/>
        <v>0</v>
      </c>
      <c r="AB185" s="188" t="str">
        <f t="shared" si="17"/>
        <v/>
      </c>
      <c r="AC185" s="188"/>
    </row>
    <row r="186" spans="1:29" x14ac:dyDescent="0.25">
      <c r="A186" s="66">
        <f t="shared" si="18"/>
        <v>179</v>
      </c>
      <c r="B186" s="69"/>
      <c r="C186" s="69"/>
      <c r="D186" s="88" t="e">
        <f>VLOOKUP(C186,'Measure&amp;Incentive Picklist'!E:J,2,FALSE)</f>
        <v>#N/A</v>
      </c>
      <c r="E186" s="73"/>
      <c r="F186" s="70"/>
      <c r="G186" s="431" t="str">
        <f>IFERROR(INDEX(TableCtrlDropdownMapping[Control Type],MATCH($C186,TableCtrlDropdownMapping[Measure Name],0)),"")</f>
        <v/>
      </c>
      <c r="H186" s="70"/>
      <c r="I186" s="69"/>
      <c r="J186" s="65" t="e">
        <f>VLOOKUP(I186,'Lighting Picklist'!A$2:B$63,2,FALSE)</f>
        <v>#N/A</v>
      </c>
      <c r="K186" s="69"/>
      <c r="L186" s="70"/>
      <c r="N186" s="70"/>
      <c r="O186" s="70"/>
      <c r="P186" s="73"/>
      <c r="Q186" s="69"/>
      <c r="R186" s="69"/>
      <c r="S186" s="71"/>
      <c r="T186" s="71"/>
      <c r="U186" s="72" t="str">
        <f t="shared" si="15"/>
        <v/>
      </c>
      <c r="V186" s="113" t="str">
        <f>IFERROR(MIN(VLOOKUP($C186,'Measure&amp;Incentive Picklist'!$E:$J,5,FALSE)*F186,U186),"")</f>
        <v/>
      </c>
      <c r="W186" s="69"/>
      <c r="X186" s="65">
        <f t="shared" si="19"/>
        <v>0</v>
      </c>
      <c r="Y186" s="65">
        <f t="shared" si="20"/>
        <v>0</v>
      </c>
      <c r="Z186" s="65">
        <f t="shared" si="16"/>
        <v>0</v>
      </c>
      <c r="AA186" s="65">
        <f t="shared" si="16"/>
        <v>0</v>
      </c>
      <c r="AB186" s="188" t="str">
        <f t="shared" si="17"/>
        <v/>
      </c>
      <c r="AC186" s="188"/>
    </row>
    <row r="187" spans="1:29" x14ac:dyDescent="0.25">
      <c r="A187" s="66">
        <f t="shared" si="18"/>
        <v>180</v>
      </c>
      <c r="B187" s="69"/>
      <c r="C187" s="69"/>
      <c r="D187" s="88" t="e">
        <f>VLOOKUP(C187,'Measure&amp;Incentive Picklist'!E:J,2,FALSE)</f>
        <v>#N/A</v>
      </c>
      <c r="E187" s="73"/>
      <c r="F187" s="70"/>
      <c r="G187" s="431" t="str">
        <f>IFERROR(INDEX(TableCtrlDropdownMapping[Control Type],MATCH($C187,TableCtrlDropdownMapping[Measure Name],0)),"")</f>
        <v/>
      </c>
      <c r="H187" s="70"/>
      <c r="I187" s="69"/>
      <c r="J187" s="65" t="e">
        <f>VLOOKUP(I187,'Lighting Picklist'!A$2:B$63,2,FALSE)</f>
        <v>#N/A</v>
      </c>
      <c r="K187" s="69"/>
      <c r="L187" s="70"/>
      <c r="N187" s="70"/>
      <c r="O187" s="70"/>
      <c r="P187" s="73"/>
      <c r="Q187" s="69"/>
      <c r="R187" s="69"/>
      <c r="S187" s="71"/>
      <c r="T187" s="71"/>
      <c r="U187" s="72" t="str">
        <f t="shared" si="15"/>
        <v/>
      </c>
      <c r="V187" s="113" t="str">
        <f>IFERROR(MIN(VLOOKUP($C187,'Measure&amp;Incentive Picklist'!$E:$J,5,FALSE)*F187,U187),"")</f>
        <v/>
      </c>
      <c r="W187" s="69"/>
      <c r="X187" s="65">
        <f t="shared" si="19"/>
        <v>0</v>
      </c>
      <c r="Y187" s="65">
        <f t="shared" si="20"/>
        <v>0</v>
      </c>
      <c r="Z187" s="65">
        <f t="shared" si="16"/>
        <v>0</v>
      </c>
      <c r="AA187" s="65">
        <f t="shared" si="16"/>
        <v>0</v>
      </c>
      <c r="AB187" s="188" t="str">
        <f t="shared" si="17"/>
        <v/>
      </c>
      <c r="AC187" s="188"/>
    </row>
    <row r="188" spans="1:29" x14ac:dyDescent="0.25">
      <c r="A188" s="66">
        <f t="shared" si="18"/>
        <v>181</v>
      </c>
      <c r="B188" s="69"/>
      <c r="C188" s="69"/>
      <c r="D188" s="88" t="e">
        <f>VLOOKUP(C188,'Measure&amp;Incentive Picklist'!E:J,2,FALSE)</f>
        <v>#N/A</v>
      </c>
      <c r="E188" s="73"/>
      <c r="F188" s="70"/>
      <c r="G188" s="431" t="str">
        <f>IFERROR(INDEX(TableCtrlDropdownMapping[Control Type],MATCH($C188,TableCtrlDropdownMapping[Measure Name],0)),"")</f>
        <v/>
      </c>
      <c r="H188" s="70"/>
      <c r="I188" s="69"/>
      <c r="J188" s="65" t="e">
        <f>VLOOKUP(I188,'Lighting Picklist'!A$2:B$63,2,FALSE)</f>
        <v>#N/A</v>
      </c>
      <c r="K188" s="69"/>
      <c r="L188" s="70"/>
      <c r="N188" s="70"/>
      <c r="O188" s="70"/>
      <c r="P188" s="73"/>
      <c r="Q188" s="69"/>
      <c r="R188" s="69"/>
      <c r="S188" s="71"/>
      <c r="T188" s="71"/>
      <c r="U188" s="72" t="str">
        <f t="shared" si="15"/>
        <v/>
      </c>
      <c r="V188" s="113" t="str">
        <f>IFERROR(MIN(VLOOKUP($C188,'Measure&amp;Incentive Picklist'!$E:$J,5,FALSE)*F188,U188),"")</f>
        <v/>
      </c>
      <c r="W188" s="69"/>
      <c r="X188" s="65">
        <f t="shared" si="19"/>
        <v>0</v>
      </c>
      <c r="Y188" s="65">
        <f t="shared" si="20"/>
        <v>0</v>
      </c>
      <c r="Z188" s="65">
        <f t="shared" si="16"/>
        <v>0</v>
      </c>
      <c r="AA188" s="65">
        <f t="shared" si="16"/>
        <v>0</v>
      </c>
      <c r="AB188" s="188" t="str">
        <f t="shared" si="17"/>
        <v/>
      </c>
      <c r="AC188" s="188"/>
    </row>
    <row r="189" spans="1:29" x14ac:dyDescent="0.25">
      <c r="A189" s="66">
        <f t="shared" si="18"/>
        <v>182</v>
      </c>
      <c r="B189" s="69"/>
      <c r="C189" s="69"/>
      <c r="D189" s="88" t="e">
        <f>VLOOKUP(C189,'Measure&amp;Incentive Picklist'!E:J,2,FALSE)</f>
        <v>#N/A</v>
      </c>
      <c r="E189" s="73"/>
      <c r="F189" s="70"/>
      <c r="G189" s="431" t="str">
        <f>IFERROR(INDEX(TableCtrlDropdownMapping[Control Type],MATCH($C189,TableCtrlDropdownMapping[Measure Name],0)),"")</f>
        <v/>
      </c>
      <c r="H189" s="70"/>
      <c r="I189" s="69"/>
      <c r="J189" s="65" t="e">
        <f>VLOOKUP(I189,'Lighting Picklist'!A$2:B$63,2,FALSE)</f>
        <v>#N/A</v>
      </c>
      <c r="K189" s="69"/>
      <c r="L189" s="70"/>
      <c r="N189" s="70"/>
      <c r="O189" s="70"/>
      <c r="P189" s="73"/>
      <c r="Q189" s="69"/>
      <c r="R189" s="69"/>
      <c r="S189" s="71"/>
      <c r="T189" s="71"/>
      <c r="U189" s="72" t="str">
        <f t="shared" si="15"/>
        <v/>
      </c>
      <c r="V189" s="113" t="str">
        <f>IFERROR(MIN(VLOOKUP($C189,'Measure&amp;Incentive Picklist'!$E:$J,5,FALSE)*F189,U189),"")</f>
        <v/>
      </c>
      <c r="W189" s="69"/>
      <c r="X189" s="65">
        <f t="shared" si="19"/>
        <v>0</v>
      </c>
      <c r="Y189" s="65">
        <f t="shared" si="20"/>
        <v>0</v>
      </c>
      <c r="Z189" s="65">
        <f t="shared" si="16"/>
        <v>0</v>
      </c>
      <c r="AA189" s="65">
        <f t="shared" si="16"/>
        <v>0</v>
      </c>
      <c r="AB189" s="188" t="str">
        <f t="shared" si="17"/>
        <v/>
      </c>
      <c r="AC189" s="188"/>
    </row>
    <row r="190" spans="1:29" x14ac:dyDescent="0.25">
      <c r="A190" s="66">
        <f t="shared" si="18"/>
        <v>183</v>
      </c>
      <c r="B190" s="69"/>
      <c r="C190" s="69"/>
      <c r="D190" s="88" t="e">
        <f>VLOOKUP(C190,'Measure&amp;Incentive Picklist'!E:J,2,FALSE)</f>
        <v>#N/A</v>
      </c>
      <c r="E190" s="73"/>
      <c r="F190" s="70"/>
      <c r="G190" s="431" t="str">
        <f>IFERROR(INDEX(TableCtrlDropdownMapping[Control Type],MATCH($C190,TableCtrlDropdownMapping[Measure Name],0)),"")</f>
        <v/>
      </c>
      <c r="H190" s="70"/>
      <c r="I190" s="69"/>
      <c r="J190" s="65" t="e">
        <f>VLOOKUP(I190,'Lighting Picklist'!A$2:B$63,2,FALSE)</f>
        <v>#N/A</v>
      </c>
      <c r="K190" s="69"/>
      <c r="L190" s="70"/>
      <c r="N190" s="70"/>
      <c r="O190" s="70"/>
      <c r="P190" s="73"/>
      <c r="Q190" s="69"/>
      <c r="R190" s="69"/>
      <c r="S190" s="71"/>
      <c r="T190" s="71"/>
      <c r="U190" s="72" t="str">
        <f t="shared" si="15"/>
        <v/>
      </c>
      <c r="V190" s="113" t="str">
        <f>IFERROR(MIN(VLOOKUP($C190,'Measure&amp;Incentive Picklist'!$E:$J,5,FALSE)*F190,U190),"")</f>
        <v/>
      </c>
      <c r="W190" s="69"/>
      <c r="X190" s="65">
        <f t="shared" si="19"/>
        <v>0</v>
      </c>
      <c r="Y190" s="65">
        <f t="shared" si="20"/>
        <v>0</v>
      </c>
      <c r="Z190" s="65">
        <f t="shared" si="16"/>
        <v>0</v>
      </c>
      <c r="AA190" s="65">
        <f t="shared" si="16"/>
        <v>0</v>
      </c>
      <c r="AB190" s="188" t="str">
        <f t="shared" si="17"/>
        <v/>
      </c>
      <c r="AC190" s="188"/>
    </row>
    <row r="191" spans="1:29" x14ac:dyDescent="0.25">
      <c r="A191" s="66">
        <f t="shared" si="18"/>
        <v>184</v>
      </c>
      <c r="B191" s="69"/>
      <c r="C191" s="69"/>
      <c r="D191" s="88" t="e">
        <f>VLOOKUP(C191,'Measure&amp;Incentive Picklist'!E:J,2,FALSE)</f>
        <v>#N/A</v>
      </c>
      <c r="E191" s="73"/>
      <c r="F191" s="70"/>
      <c r="G191" s="431" t="str">
        <f>IFERROR(INDEX(TableCtrlDropdownMapping[Control Type],MATCH($C191,TableCtrlDropdownMapping[Measure Name],0)),"")</f>
        <v/>
      </c>
      <c r="H191" s="70"/>
      <c r="I191" s="69"/>
      <c r="J191" s="65" t="e">
        <f>VLOOKUP(I191,'Lighting Picklist'!A$2:B$63,2,FALSE)</f>
        <v>#N/A</v>
      </c>
      <c r="K191" s="69"/>
      <c r="L191" s="70"/>
      <c r="N191" s="70"/>
      <c r="O191" s="70"/>
      <c r="P191" s="73"/>
      <c r="Q191" s="69"/>
      <c r="R191" s="69"/>
      <c r="S191" s="71"/>
      <c r="T191" s="71"/>
      <c r="U191" s="72" t="str">
        <f t="shared" si="15"/>
        <v/>
      </c>
      <c r="V191" s="113" t="str">
        <f>IFERROR(MIN(VLOOKUP($C191,'Measure&amp;Incentive Picklist'!$E:$J,5,FALSE)*F191,U191),"")</f>
        <v/>
      </c>
      <c r="W191" s="69"/>
      <c r="X191" s="65">
        <f t="shared" si="19"/>
        <v>0</v>
      </c>
      <c r="Y191" s="65">
        <f t="shared" si="20"/>
        <v>0</v>
      </c>
      <c r="Z191" s="65">
        <f t="shared" si="16"/>
        <v>0</v>
      </c>
      <c r="AA191" s="65">
        <f t="shared" si="16"/>
        <v>0</v>
      </c>
      <c r="AB191" s="188" t="str">
        <f t="shared" si="17"/>
        <v/>
      </c>
      <c r="AC191" s="188"/>
    </row>
    <row r="192" spans="1:29" x14ac:dyDescent="0.25">
      <c r="A192" s="66">
        <f t="shared" si="18"/>
        <v>185</v>
      </c>
      <c r="B192" s="69"/>
      <c r="C192" s="69"/>
      <c r="D192" s="88" t="e">
        <f>VLOOKUP(C192,'Measure&amp;Incentive Picklist'!E:J,2,FALSE)</f>
        <v>#N/A</v>
      </c>
      <c r="E192" s="73"/>
      <c r="F192" s="70"/>
      <c r="G192" s="431" t="str">
        <f>IFERROR(INDEX(TableCtrlDropdownMapping[Control Type],MATCH($C192,TableCtrlDropdownMapping[Measure Name],0)),"")</f>
        <v/>
      </c>
      <c r="H192" s="70"/>
      <c r="I192" s="69"/>
      <c r="J192" s="65" t="e">
        <f>VLOOKUP(I192,'Lighting Picklist'!A$2:B$63,2,FALSE)</f>
        <v>#N/A</v>
      </c>
      <c r="K192" s="69"/>
      <c r="L192" s="70"/>
      <c r="N192" s="70"/>
      <c r="O192" s="70"/>
      <c r="P192" s="73"/>
      <c r="Q192" s="69"/>
      <c r="R192" s="69"/>
      <c r="S192" s="71"/>
      <c r="T192" s="71"/>
      <c r="U192" s="72" t="str">
        <f t="shared" si="15"/>
        <v/>
      </c>
      <c r="V192" s="113" t="str">
        <f>IFERROR(MIN(VLOOKUP($C192,'Measure&amp;Incentive Picklist'!$E:$J,5,FALSE)*F192,U192),"")</f>
        <v/>
      </c>
      <c r="W192" s="69"/>
      <c r="X192" s="65">
        <f t="shared" si="19"/>
        <v>0</v>
      </c>
      <c r="Y192" s="65">
        <f t="shared" si="20"/>
        <v>0</v>
      </c>
      <c r="Z192" s="65">
        <f t="shared" si="16"/>
        <v>0</v>
      </c>
      <c r="AA192" s="65">
        <f t="shared" si="16"/>
        <v>0</v>
      </c>
      <c r="AB192" s="188" t="str">
        <f t="shared" si="17"/>
        <v/>
      </c>
      <c r="AC192" s="188"/>
    </row>
    <row r="193" spans="1:29" x14ac:dyDescent="0.25">
      <c r="A193" s="66">
        <f t="shared" si="18"/>
        <v>186</v>
      </c>
      <c r="B193" s="69"/>
      <c r="C193" s="69"/>
      <c r="D193" s="88" t="e">
        <f>VLOOKUP(C193,'Measure&amp;Incentive Picklist'!E:J,2,FALSE)</f>
        <v>#N/A</v>
      </c>
      <c r="E193" s="73"/>
      <c r="F193" s="70"/>
      <c r="G193" s="431" t="str">
        <f>IFERROR(INDEX(TableCtrlDropdownMapping[Control Type],MATCH($C193,TableCtrlDropdownMapping[Measure Name],0)),"")</f>
        <v/>
      </c>
      <c r="H193" s="70"/>
      <c r="I193" s="69"/>
      <c r="J193" s="65" t="e">
        <f>VLOOKUP(I193,'Lighting Picklist'!A$2:B$63,2,FALSE)</f>
        <v>#N/A</v>
      </c>
      <c r="K193" s="69"/>
      <c r="L193" s="70"/>
      <c r="N193" s="70"/>
      <c r="O193" s="70"/>
      <c r="P193" s="73"/>
      <c r="Q193" s="69"/>
      <c r="R193" s="69"/>
      <c r="S193" s="71"/>
      <c r="T193" s="71"/>
      <c r="U193" s="72" t="str">
        <f t="shared" si="15"/>
        <v/>
      </c>
      <c r="V193" s="113" t="str">
        <f>IFERROR(MIN(VLOOKUP($C193,'Measure&amp;Incentive Picklist'!$E:$J,5,FALSE)*F193,U193),"")</f>
        <v/>
      </c>
      <c r="W193" s="69"/>
      <c r="X193" s="65">
        <f t="shared" si="19"/>
        <v>0</v>
      </c>
      <c r="Y193" s="65">
        <f t="shared" si="20"/>
        <v>0</v>
      </c>
      <c r="Z193" s="65">
        <f t="shared" si="16"/>
        <v>0</v>
      </c>
      <c r="AA193" s="65">
        <f t="shared" si="16"/>
        <v>0</v>
      </c>
      <c r="AB193" s="188" t="str">
        <f t="shared" si="17"/>
        <v/>
      </c>
      <c r="AC193" s="188"/>
    </row>
    <row r="194" spans="1:29" x14ac:dyDescent="0.25">
      <c r="A194" s="66">
        <f t="shared" si="18"/>
        <v>187</v>
      </c>
      <c r="B194" s="69"/>
      <c r="C194" s="69"/>
      <c r="D194" s="88" t="e">
        <f>VLOOKUP(C194,'Measure&amp;Incentive Picklist'!E:J,2,FALSE)</f>
        <v>#N/A</v>
      </c>
      <c r="E194" s="73"/>
      <c r="F194" s="70"/>
      <c r="G194" s="431" t="str">
        <f>IFERROR(INDEX(TableCtrlDropdownMapping[Control Type],MATCH($C194,TableCtrlDropdownMapping[Measure Name],0)),"")</f>
        <v/>
      </c>
      <c r="H194" s="70"/>
      <c r="I194" s="69"/>
      <c r="J194" s="65" t="e">
        <f>VLOOKUP(I194,'Lighting Picklist'!A$2:B$63,2,FALSE)</f>
        <v>#N/A</v>
      </c>
      <c r="K194" s="69"/>
      <c r="L194" s="70"/>
      <c r="N194" s="70"/>
      <c r="O194" s="70"/>
      <c r="P194" s="73"/>
      <c r="Q194" s="69"/>
      <c r="R194" s="69"/>
      <c r="S194" s="71"/>
      <c r="T194" s="71"/>
      <c r="U194" s="72" t="str">
        <f t="shared" si="15"/>
        <v/>
      </c>
      <c r="V194" s="113" t="str">
        <f>IFERROR(MIN(VLOOKUP($C194,'Measure&amp;Incentive Picklist'!$E:$J,5,FALSE)*F194,U194),"")</f>
        <v/>
      </c>
      <c r="W194" s="69"/>
      <c r="X194" s="65">
        <f t="shared" si="19"/>
        <v>0</v>
      </c>
      <c r="Y194" s="65">
        <f t="shared" si="20"/>
        <v>0</v>
      </c>
      <c r="Z194" s="65">
        <f t="shared" si="16"/>
        <v>0</v>
      </c>
      <c r="AA194" s="65">
        <f t="shared" si="16"/>
        <v>0</v>
      </c>
      <c r="AB194" s="188" t="str">
        <f t="shared" si="17"/>
        <v/>
      </c>
      <c r="AC194" s="188"/>
    </row>
    <row r="195" spans="1:29" x14ac:dyDescent="0.25">
      <c r="A195" s="66">
        <f t="shared" si="18"/>
        <v>188</v>
      </c>
      <c r="B195" s="69"/>
      <c r="C195" s="69"/>
      <c r="D195" s="88" t="e">
        <f>VLOOKUP(C195,'Measure&amp;Incentive Picklist'!E:J,2,FALSE)</f>
        <v>#N/A</v>
      </c>
      <c r="E195" s="73"/>
      <c r="F195" s="70"/>
      <c r="G195" s="431" t="str">
        <f>IFERROR(INDEX(TableCtrlDropdownMapping[Control Type],MATCH($C195,TableCtrlDropdownMapping[Measure Name],0)),"")</f>
        <v/>
      </c>
      <c r="H195" s="70"/>
      <c r="I195" s="69"/>
      <c r="J195" s="65" t="e">
        <f>VLOOKUP(I195,'Lighting Picklist'!A$2:B$63,2,FALSE)</f>
        <v>#N/A</v>
      </c>
      <c r="K195" s="69"/>
      <c r="L195" s="70"/>
      <c r="N195" s="70"/>
      <c r="O195" s="70"/>
      <c r="P195" s="73"/>
      <c r="Q195" s="69"/>
      <c r="R195" s="69"/>
      <c r="S195" s="71"/>
      <c r="T195" s="71"/>
      <c r="U195" s="72" t="str">
        <f t="shared" si="15"/>
        <v/>
      </c>
      <c r="V195" s="113" t="str">
        <f>IFERROR(MIN(VLOOKUP($C195,'Measure&amp;Incentive Picklist'!$E:$J,5,FALSE)*F195,U195),"")</f>
        <v/>
      </c>
      <c r="W195" s="69"/>
      <c r="X195" s="65">
        <f t="shared" si="19"/>
        <v>0</v>
      </c>
      <c r="Y195" s="65">
        <f t="shared" si="20"/>
        <v>0</v>
      </c>
      <c r="Z195" s="65">
        <f t="shared" si="16"/>
        <v>0</v>
      </c>
      <c r="AA195" s="65">
        <f t="shared" si="16"/>
        <v>0</v>
      </c>
      <c r="AB195" s="188" t="str">
        <f t="shared" si="17"/>
        <v/>
      </c>
      <c r="AC195" s="188"/>
    </row>
    <row r="196" spans="1:29" x14ac:dyDescent="0.25">
      <c r="A196" s="66">
        <f t="shared" si="18"/>
        <v>189</v>
      </c>
      <c r="B196" s="69"/>
      <c r="C196" s="69"/>
      <c r="D196" s="88" t="e">
        <f>VLOOKUP(C196,'Measure&amp;Incentive Picklist'!E:J,2,FALSE)</f>
        <v>#N/A</v>
      </c>
      <c r="E196" s="73"/>
      <c r="F196" s="70"/>
      <c r="G196" s="431" t="str">
        <f>IFERROR(INDEX(TableCtrlDropdownMapping[Control Type],MATCH($C196,TableCtrlDropdownMapping[Measure Name],0)),"")</f>
        <v/>
      </c>
      <c r="H196" s="70"/>
      <c r="I196" s="69"/>
      <c r="J196" s="65" t="e">
        <f>VLOOKUP(I196,'Lighting Picklist'!A$2:B$63,2,FALSE)</f>
        <v>#N/A</v>
      </c>
      <c r="K196" s="69"/>
      <c r="L196" s="70"/>
      <c r="N196" s="70"/>
      <c r="O196" s="70"/>
      <c r="P196" s="73"/>
      <c r="Q196" s="69"/>
      <c r="R196" s="69"/>
      <c r="S196" s="71"/>
      <c r="T196" s="71"/>
      <c r="U196" s="72" t="str">
        <f t="shared" si="15"/>
        <v/>
      </c>
      <c r="V196" s="113" t="str">
        <f>IFERROR(MIN(VLOOKUP($C196,'Measure&amp;Incentive Picklist'!$E:$J,5,FALSE)*F196,U196),"")</f>
        <v/>
      </c>
      <c r="W196" s="69"/>
      <c r="X196" s="65">
        <f t="shared" si="19"/>
        <v>0</v>
      </c>
      <c r="Y196" s="65">
        <f t="shared" si="20"/>
        <v>0</v>
      </c>
      <c r="Z196" s="65">
        <f t="shared" si="16"/>
        <v>0</v>
      </c>
      <c r="AA196" s="65">
        <f t="shared" si="16"/>
        <v>0</v>
      </c>
      <c r="AB196" s="188" t="str">
        <f t="shared" si="17"/>
        <v/>
      </c>
      <c r="AC196" s="188"/>
    </row>
    <row r="197" spans="1:29" x14ac:dyDescent="0.25">
      <c r="A197" s="66">
        <f t="shared" si="18"/>
        <v>190</v>
      </c>
      <c r="B197" s="69"/>
      <c r="C197" s="69"/>
      <c r="D197" s="88" t="e">
        <f>VLOOKUP(C197,'Measure&amp;Incentive Picklist'!E:J,2,FALSE)</f>
        <v>#N/A</v>
      </c>
      <c r="E197" s="73"/>
      <c r="F197" s="70"/>
      <c r="G197" s="431" t="str">
        <f>IFERROR(INDEX(TableCtrlDropdownMapping[Control Type],MATCH($C197,TableCtrlDropdownMapping[Measure Name],0)),"")</f>
        <v/>
      </c>
      <c r="H197" s="70"/>
      <c r="I197" s="69"/>
      <c r="J197" s="65" t="e">
        <f>VLOOKUP(I197,'Lighting Picklist'!A$2:B$63,2,FALSE)</f>
        <v>#N/A</v>
      </c>
      <c r="K197" s="69"/>
      <c r="L197" s="70"/>
      <c r="N197" s="70"/>
      <c r="O197" s="70"/>
      <c r="P197" s="73"/>
      <c r="Q197" s="69"/>
      <c r="R197" s="69"/>
      <c r="S197" s="71"/>
      <c r="T197" s="71"/>
      <c r="U197" s="72" t="str">
        <f t="shared" si="15"/>
        <v/>
      </c>
      <c r="V197" s="113" t="str">
        <f>IFERROR(MIN(VLOOKUP($C197,'Measure&amp;Incentive Picklist'!$E:$J,5,FALSE)*F197,U197),"")</f>
        <v/>
      </c>
      <c r="W197" s="69"/>
      <c r="X197" s="65">
        <f t="shared" si="19"/>
        <v>0</v>
      </c>
      <c r="Y197" s="65">
        <f t="shared" si="20"/>
        <v>0</v>
      </c>
      <c r="Z197" s="65">
        <f t="shared" si="16"/>
        <v>0</v>
      </c>
      <c r="AA197" s="65">
        <f t="shared" si="16"/>
        <v>0</v>
      </c>
      <c r="AB197" s="188" t="str">
        <f t="shared" si="17"/>
        <v/>
      </c>
      <c r="AC197" s="188"/>
    </row>
    <row r="198" spans="1:29" x14ac:dyDescent="0.25">
      <c r="A198" s="66">
        <f t="shared" si="18"/>
        <v>191</v>
      </c>
      <c r="B198" s="69"/>
      <c r="C198" s="69"/>
      <c r="D198" s="88" t="e">
        <f>VLOOKUP(C198,'Measure&amp;Incentive Picklist'!E:J,2,FALSE)</f>
        <v>#N/A</v>
      </c>
      <c r="E198" s="73"/>
      <c r="F198" s="70"/>
      <c r="G198" s="431" t="str">
        <f>IFERROR(INDEX(TableCtrlDropdownMapping[Control Type],MATCH($C198,TableCtrlDropdownMapping[Measure Name],0)),"")</f>
        <v/>
      </c>
      <c r="H198" s="70"/>
      <c r="I198" s="69"/>
      <c r="J198" s="65" t="e">
        <f>VLOOKUP(I198,'Lighting Picklist'!A$2:B$63,2,FALSE)</f>
        <v>#N/A</v>
      </c>
      <c r="K198" s="69"/>
      <c r="L198" s="70"/>
      <c r="N198" s="70"/>
      <c r="O198" s="70"/>
      <c r="P198" s="73"/>
      <c r="Q198" s="69"/>
      <c r="R198" s="69"/>
      <c r="S198" s="71"/>
      <c r="T198" s="71"/>
      <c r="U198" s="72" t="str">
        <f t="shared" si="15"/>
        <v/>
      </c>
      <c r="V198" s="113" t="str">
        <f>IFERROR(MIN(VLOOKUP($C198,'Measure&amp;Incentive Picklist'!$E:$J,5,FALSE)*F198,U198),"")</f>
        <v/>
      </c>
      <c r="W198" s="69"/>
      <c r="X198" s="65">
        <f t="shared" si="19"/>
        <v>0</v>
      </c>
      <c r="Y198" s="65">
        <f t="shared" si="20"/>
        <v>0</v>
      </c>
      <c r="Z198" s="65">
        <f t="shared" si="16"/>
        <v>0</v>
      </c>
      <c r="AA198" s="65">
        <f t="shared" si="16"/>
        <v>0</v>
      </c>
      <c r="AB198" s="188" t="str">
        <f t="shared" si="17"/>
        <v/>
      </c>
      <c r="AC198" s="188"/>
    </row>
    <row r="199" spans="1:29" x14ac:dyDescent="0.25">
      <c r="A199" s="66">
        <f t="shared" si="18"/>
        <v>192</v>
      </c>
      <c r="B199" s="69"/>
      <c r="C199" s="69"/>
      <c r="D199" s="88" t="e">
        <f>VLOOKUP(C199,'Measure&amp;Incentive Picklist'!E:J,2,FALSE)</f>
        <v>#N/A</v>
      </c>
      <c r="E199" s="73"/>
      <c r="F199" s="70"/>
      <c r="G199" s="431" t="str">
        <f>IFERROR(INDEX(TableCtrlDropdownMapping[Control Type],MATCH($C199,TableCtrlDropdownMapping[Measure Name],0)),"")</f>
        <v/>
      </c>
      <c r="H199" s="70"/>
      <c r="I199" s="69"/>
      <c r="J199" s="65" t="e">
        <f>VLOOKUP(I199,'Lighting Picklist'!A$2:B$63,2,FALSE)</f>
        <v>#N/A</v>
      </c>
      <c r="K199" s="69"/>
      <c r="L199" s="70"/>
      <c r="N199" s="70"/>
      <c r="O199" s="70"/>
      <c r="P199" s="73"/>
      <c r="Q199" s="69"/>
      <c r="R199" s="69"/>
      <c r="S199" s="71"/>
      <c r="T199" s="71"/>
      <c r="U199" s="72" t="str">
        <f t="shared" si="15"/>
        <v/>
      </c>
      <c r="V199" s="113" t="str">
        <f>IFERROR(MIN(VLOOKUP($C199,'Measure&amp;Incentive Picklist'!$E:$J,5,FALSE)*F199,U199),"")</f>
        <v/>
      </c>
      <c r="W199" s="69"/>
      <c r="X199" s="65">
        <f t="shared" si="19"/>
        <v>0</v>
      </c>
      <c r="Y199" s="65">
        <f t="shared" si="20"/>
        <v>0</v>
      </c>
      <c r="Z199" s="65">
        <f t="shared" si="16"/>
        <v>0</v>
      </c>
      <c r="AA199" s="65">
        <f t="shared" si="16"/>
        <v>0</v>
      </c>
      <c r="AB199" s="188" t="str">
        <f t="shared" si="17"/>
        <v/>
      </c>
      <c r="AC199" s="188"/>
    </row>
    <row r="200" spans="1:29" x14ac:dyDescent="0.25">
      <c r="A200" s="66">
        <f t="shared" si="18"/>
        <v>193</v>
      </c>
      <c r="B200" s="69"/>
      <c r="C200" s="69"/>
      <c r="D200" s="88" t="e">
        <f>VLOOKUP(C200,'Measure&amp;Incentive Picklist'!E:J,2,FALSE)</f>
        <v>#N/A</v>
      </c>
      <c r="E200" s="73"/>
      <c r="F200" s="70"/>
      <c r="G200" s="431" t="str">
        <f>IFERROR(INDEX(TableCtrlDropdownMapping[Control Type],MATCH($C200,TableCtrlDropdownMapping[Measure Name],0)),"")</f>
        <v/>
      </c>
      <c r="H200" s="70"/>
      <c r="I200" s="69"/>
      <c r="J200" s="65" t="e">
        <f>VLOOKUP(I200,'Lighting Picklist'!A$2:B$63,2,FALSE)</f>
        <v>#N/A</v>
      </c>
      <c r="K200" s="69"/>
      <c r="L200" s="70"/>
      <c r="N200" s="70"/>
      <c r="O200" s="70"/>
      <c r="P200" s="73"/>
      <c r="Q200" s="69"/>
      <c r="R200" s="69"/>
      <c r="S200" s="71"/>
      <c r="T200" s="71"/>
      <c r="U200" s="72" t="str">
        <f t="shared" si="15"/>
        <v/>
      </c>
      <c r="V200" s="113" t="str">
        <f>IFERROR(MIN(VLOOKUP($C200,'Measure&amp;Incentive Picklist'!$E:$J,5,FALSE)*F200,U200),"")</f>
        <v/>
      </c>
      <c r="W200" s="69"/>
      <c r="X200" s="65">
        <f t="shared" si="19"/>
        <v>0</v>
      </c>
      <c r="Y200" s="65">
        <f t="shared" si="20"/>
        <v>0</v>
      </c>
      <c r="Z200" s="65">
        <f t="shared" si="16"/>
        <v>0</v>
      </c>
      <c r="AA200" s="65">
        <f t="shared" si="16"/>
        <v>0</v>
      </c>
      <c r="AB200" s="188" t="str">
        <f t="shared" si="17"/>
        <v/>
      </c>
      <c r="AC200" s="188"/>
    </row>
    <row r="201" spans="1:29" x14ac:dyDescent="0.25">
      <c r="A201" s="66">
        <f t="shared" si="18"/>
        <v>194</v>
      </c>
      <c r="B201" s="69"/>
      <c r="C201" s="69"/>
      <c r="D201" s="88" t="e">
        <f>VLOOKUP(C201,'Measure&amp;Incentive Picklist'!E:J,2,FALSE)</f>
        <v>#N/A</v>
      </c>
      <c r="E201" s="73"/>
      <c r="F201" s="70"/>
      <c r="G201" s="431" t="str">
        <f>IFERROR(INDEX(TableCtrlDropdownMapping[Control Type],MATCH($C201,TableCtrlDropdownMapping[Measure Name],0)),"")</f>
        <v/>
      </c>
      <c r="H201" s="70"/>
      <c r="I201" s="69"/>
      <c r="J201" s="65" t="e">
        <f>VLOOKUP(I201,'Lighting Picklist'!A$2:B$63,2,FALSE)</f>
        <v>#N/A</v>
      </c>
      <c r="K201" s="69"/>
      <c r="L201" s="70"/>
      <c r="N201" s="70"/>
      <c r="O201" s="70"/>
      <c r="P201" s="73"/>
      <c r="Q201" s="69"/>
      <c r="R201" s="69"/>
      <c r="S201" s="71"/>
      <c r="T201" s="71"/>
      <c r="U201" s="72" t="str">
        <f t="shared" ref="U201:U207" si="21">IF(AND(S201="",T201=""),"",$S201+$T201)</f>
        <v/>
      </c>
      <c r="V201" s="113" t="str">
        <f>IFERROR(MIN(VLOOKUP($C201,'Measure&amp;Incentive Picklist'!$E:$J,5,FALSE)*F201,U201),"")</f>
        <v/>
      </c>
      <c r="W201" s="69"/>
      <c r="X201" s="65">
        <f t="shared" si="19"/>
        <v>0</v>
      </c>
      <c r="Y201" s="65">
        <f t="shared" si="20"/>
        <v>0</v>
      </c>
      <c r="Z201" s="65">
        <f t="shared" ref="Z201:AA207" si="22">IF(ISERROR(U201),1,0)</f>
        <v>0</v>
      </c>
      <c r="AA201" s="65">
        <f t="shared" si="22"/>
        <v>0</v>
      </c>
      <c r="AB201" s="188" t="str">
        <f t="shared" ref="AB201:AB207" si="23">IF(OR(AND(OR(I201=AD$8,I201=AD$9,I201=AD$10,I201=AD$11,I201=AD$12,I201=AD$13,I201=AD$14,I201=AD$15,I201=AD$16,I201=AD$17,I201=AD$18,I201=AD$19,I201=AD$20,I201=AD$21,I201=AD$22,I201=AD$23,I201=AD$24,I201=AD$25,I201=AD$26,I201=AD$27,I201=AD$28,I201=AD$29,I201=AD$30,I201=AD$31,I201=AD$32,I201=AD$33,I201=AD$34,I201=AD$35,I201=AD$36,I201=AD$37,I201=AD$38,I201=AD$39,I201=AD$40,I201=AD$41,I201=AD$42,I201=AD$43,I201=AD$44,I201=AD$45,I201=AD$46,I201=AD$47,I201=AD$48,I201=AD$49,I201=AD$50,I201=AD$51),OR(K201=AE$8,K201=AE$9,K201=AE$10,K201=AE$11,K201=AE$12,K201=AE$13)),AND(OR(I201=AD$52,I201=AD$53,I201=AD$54,I201=AD$55,I201=AD$56,I201=AD$57,I201=AD$58,I201=AD$59,I201=AD$60,I201=AD$61,I201=AD$62,I201=AD$63), OR(K201=AE$14,K201=AE$15,K201=AE$16,K201=AE$17)),AND(OR(I201=AD$64,I201=AD$65,I201=AD$66),OR(K201=AE$18,K201=AE$19,K201=AE$20)),AND(OR(I201=AD$67,I201=AD$68,I201=AD$69),K201=AE$21),AND(I201=AD$70,OR(K201=AE$22,K201=AE$23))),1,IF(OR(I201="",K201=""),"","Error"))</f>
        <v/>
      </c>
      <c r="AC201" s="188"/>
    </row>
    <row r="202" spans="1:29" x14ac:dyDescent="0.25">
      <c r="A202" s="66">
        <f t="shared" ref="A202:A207" si="24">A201+1</f>
        <v>195</v>
      </c>
      <c r="B202" s="69"/>
      <c r="C202" s="69"/>
      <c r="D202" s="88" t="e">
        <f>VLOOKUP(C202,'Measure&amp;Incentive Picklist'!E:J,2,FALSE)</f>
        <v>#N/A</v>
      </c>
      <c r="E202" s="73"/>
      <c r="F202" s="70"/>
      <c r="G202" s="431" t="str">
        <f>IFERROR(INDEX(TableCtrlDropdownMapping[Control Type],MATCH($C202,TableCtrlDropdownMapping[Measure Name],0)),"")</f>
        <v/>
      </c>
      <c r="H202" s="70"/>
      <c r="I202" s="69"/>
      <c r="J202" s="65" t="e">
        <f>VLOOKUP(I202,'Lighting Picklist'!A$2:B$63,2,FALSE)</f>
        <v>#N/A</v>
      </c>
      <c r="K202" s="69"/>
      <c r="L202" s="70"/>
      <c r="N202" s="70"/>
      <c r="O202" s="70"/>
      <c r="P202" s="73"/>
      <c r="Q202" s="69"/>
      <c r="R202" s="69"/>
      <c r="S202" s="71"/>
      <c r="T202" s="71"/>
      <c r="U202" s="72" t="str">
        <f t="shared" si="21"/>
        <v/>
      </c>
      <c r="V202" s="113" t="str">
        <f>IFERROR(MIN(VLOOKUP($C202,'Measure&amp;Incentive Picklist'!$E:$J,5,FALSE)*F202,U202),"")</f>
        <v/>
      </c>
      <c r="W202" s="69"/>
      <c r="X202" s="65">
        <f t="shared" si="19"/>
        <v>0</v>
      </c>
      <c r="Y202" s="65">
        <f t="shared" si="20"/>
        <v>0</v>
      </c>
      <c r="Z202" s="65">
        <f t="shared" si="22"/>
        <v>0</v>
      </c>
      <c r="AA202" s="65">
        <f t="shared" si="22"/>
        <v>0</v>
      </c>
      <c r="AB202" s="188" t="str">
        <f t="shared" si="23"/>
        <v/>
      </c>
      <c r="AC202" s="188"/>
    </row>
    <row r="203" spans="1:29" x14ac:dyDescent="0.25">
      <c r="A203" s="66">
        <f t="shared" si="24"/>
        <v>196</v>
      </c>
      <c r="B203" s="69"/>
      <c r="C203" s="69"/>
      <c r="D203" s="88" t="e">
        <f>VLOOKUP(C203,'Measure&amp;Incentive Picklist'!E:J,2,FALSE)</f>
        <v>#N/A</v>
      </c>
      <c r="E203" s="73"/>
      <c r="F203" s="70"/>
      <c r="G203" s="431" t="str">
        <f>IFERROR(INDEX(TableCtrlDropdownMapping[Control Type],MATCH($C203,TableCtrlDropdownMapping[Measure Name],0)),"")</f>
        <v/>
      </c>
      <c r="H203" s="70"/>
      <c r="I203" s="69"/>
      <c r="J203" s="65" t="e">
        <f>VLOOKUP(I203,'Lighting Picklist'!A$2:B$63,2,FALSE)</f>
        <v>#N/A</v>
      </c>
      <c r="K203" s="69"/>
      <c r="L203" s="70"/>
      <c r="N203" s="70"/>
      <c r="O203" s="70"/>
      <c r="P203" s="73"/>
      <c r="Q203" s="69"/>
      <c r="R203" s="69"/>
      <c r="S203" s="71"/>
      <c r="T203" s="71"/>
      <c r="U203" s="72" t="str">
        <f t="shared" si="21"/>
        <v/>
      </c>
      <c r="V203" s="113" t="str">
        <f>IFERROR(MIN(VLOOKUP($C203,'Measure&amp;Incentive Picklist'!$E:$J,5,FALSE)*F203,U203),"")</f>
        <v/>
      </c>
      <c r="W203" s="69"/>
      <c r="X203" s="65">
        <f t="shared" si="19"/>
        <v>0</v>
      </c>
      <c r="Y203" s="65">
        <f t="shared" si="20"/>
        <v>0</v>
      </c>
      <c r="Z203" s="65">
        <f t="shared" si="22"/>
        <v>0</v>
      </c>
      <c r="AA203" s="65">
        <f t="shared" si="22"/>
        <v>0</v>
      </c>
      <c r="AB203" s="188" t="str">
        <f t="shared" si="23"/>
        <v/>
      </c>
      <c r="AC203" s="188"/>
    </row>
    <row r="204" spans="1:29" x14ac:dyDescent="0.25">
      <c r="A204" s="66">
        <f t="shared" si="24"/>
        <v>197</v>
      </c>
      <c r="B204" s="69"/>
      <c r="C204" s="69"/>
      <c r="D204" s="88" t="e">
        <f>VLOOKUP(C204,'Measure&amp;Incentive Picklist'!E:J,2,FALSE)</f>
        <v>#N/A</v>
      </c>
      <c r="E204" s="73"/>
      <c r="F204" s="70"/>
      <c r="G204" s="431" t="str">
        <f>IFERROR(INDEX(TableCtrlDropdownMapping[Control Type],MATCH($C204,TableCtrlDropdownMapping[Measure Name],0)),"")</f>
        <v/>
      </c>
      <c r="H204" s="70"/>
      <c r="I204" s="69"/>
      <c r="J204" s="65" t="e">
        <f>VLOOKUP(I204,'Lighting Picklist'!A$2:B$63,2,FALSE)</f>
        <v>#N/A</v>
      </c>
      <c r="K204" s="69"/>
      <c r="L204" s="70"/>
      <c r="N204" s="70"/>
      <c r="O204" s="70"/>
      <c r="P204" s="73"/>
      <c r="Q204" s="69"/>
      <c r="R204" s="69"/>
      <c r="S204" s="71"/>
      <c r="T204" s="71"/>
      <c r="U204" s="72" t="str">
        <f t="shared" si="21"/>
        <v/>
      </c>
      <c r="V204" s="113" t="str">
        <f>IFERROR(MIN(VLOOKUP($C204,'Measure&amp;Incentive Picklist'!$E:$J,5,FALSE)*F204,U204),"")</f>
        <v/>
      </c>
      <c r="W204" s="69"/>
      <c r="X204" s="65">
        <f t="shared" si="19"/>
        <v>0</v>
      </c>
      <c r="Y204" s="65">
        <f t="shared" si="20"/>
        <v>0</v>
      </c>
      <c r="Z204" s="65">
        <f t="shared" si="22"/>
        <v>0</v>
      </c>
      <c r="AA204" s="65">
        <f t="shared" si="22"/>
        <v>0</v>
      </c>
      <c r="AB204" s="188" t="str">
        <f t="shared" si="23"/>
        <v/>
      </c>
      <c r="AC204" s="188"/>
    </row>
    <row r="205" spans="1:29" x14ac:dyDescent="0.25">
      <c r="A205" s="66">
        <f t="shared" si="24"/>
        <v>198</v>
      </c>
      <c r="B205" s="69"/>
      <c r="C205" s="69"/>
      <c r="D205" s="88" t="e">
        <f>VLOOKUP(C205,'Measure&amp;Incentive Picklist'!E:J,2,FALSE)</f>
        <v>#N/A</v>
      </c>
      <c r="E205" s="73"/>
      <c r="F205" s="70"/>
      <c r="G205" s="431" t="str">
        <f>IFERROR(INDEX(TableCtrlDropdownMapping[Control Type],MATCH($C205,TableCtrlDropdownMapping[Measure Name],0)),"")</f>
        <v/>
      </c>
      <c r="H205" s="70"/>
      <c r="I205" s="69"/>
      <c r="J205" s="65" t="e">
        <f>VLOOKUP(I205,'Lighting Picklist'!A$2:B$63,2,FALSE)</f>
        <v>#N/A</v>
      </c>
      <c r="K205" s="69"/>
      <c r="L205" s="70"/>
      <c r="N205" s="70"/>
      <c r="O205" s="70"/>
      <c r="P205" s="73"/>
      <c r="Q205" s="69"/>
      <c r="R205" s="69"/>
      <c r="S205" s="71"/>
      <c r="T205" s="71"/>
      <c r="U205" s="72" t="str">
        <f t="shared" si="21"/>
        <v/>
      </c>
      <c r="V205" s="113" t="str">
        <f>IFERROR(MIN(VLOOKUP($C205,'Measure&amp;Incentive Picklist'!$E:$J,5,FALSE)*F205,U205),"")</f>
        <v/>
      </c>
      <c r="W205" s="69"/>
      <c r="X205" s="65">
        <f t="shared" si="19"/>
        <v>0</v>
      </c>
      <c r="Y205" s="65">
        <f t="shared" si="20"/>
        <v>0</v>
      </c>
      <c r="Z205" s="65">
        <f t="shared" si="22"/>
        <v>0</v>
      </c>
      <c r="AA205" s="65">
        <f t="shared" si="22"/>
        <v>0</v>
      </c>
      <c r="AB205" s="188" t="str">
        <f t="shared" si="23"/>
        <v/>
      </c>
      <c r="AC205" s="188"/>
    </row>
    <row r="206" spans="1:29" x14ac:dyDescent="0.25">
      <c r="A206" s="66">
        <f t="shared" si="24"/>
        <v>199</v>
      </c>
      <c r="B206" s="69"/>
      <c r="C206" s="69"/>
      <c r="D206" s="88" t="e">
        <f>VLOOKUP(C206,'Measure&amp;Incentive Picklist'!E:J,2,FALSE)</f>
        <v>#N/A</v>
      </c>
      <c r="E206" s="73"/>
      <c r="F206" s="70"/>
      <c r="G206" s="431" t="str">
        <f>IFERROR(INDEX(TableCtrlDropdownMapping[Control Type],MATCH($C206,TableCtrlDropdownMapping[Measure Name],0)),"")</f>
        <v/>
      </c>
      <c r="H206" s="70"/>
      <c r="I206" s="69"/>
      <c r="J206" s="65" t="e">
        <f>VLOOKUP(I206,'Lighting Picklist'!A$2:B$63,2,FALSE)</f>
        <v>#N/A</v>
      </c>
      <c r="K206" s="69"/>
      <c r="L206" s="70"/>
      <c r="N206" s="70"/>
      <c r="O206" s="70"/>
      <c r="P206" s="73"/>
      <c r="Q206" s="69"/>
      <c r="R206" s="69"/>
      <c r="S206" s="71"/>
      <c r="T206" s="71"/>
      <c r="U206" s="72" t="str">
        <f t="shared" si="21"/>
        <v/>
      </c>
      <c r="V206" s="113" t="str">
        <f>IFERROR(MIN(VLOOKUP($C206,'Measure&amp;Incentive Picklist'!$E:$J,5,FALSE)*F206,U206),"")</f>
        <v/>
      </c>
      <c r="W206" s="69"/>
      <c r="X206" s="65">
        <f t="shared" si="19"/>
        <v>0</v>
      </c>
      <c r="Y206" s="65">
        <f t="shared" si="20"/>
        <v>0</v>
      </c>
      <c r="Z206" s="65">
        <f t="shared" si="22"/>
        <v>0</v>
      </c>
      <c r="AA206" s="65">
        <f t="shared" si="22"/>
        <v>0</v>
      </c>
      <c r="AB206" s="188" t="str">
        <f t="shared" si="23"/>
        <v/>
      </c>
      <c r="AC206" s="188"/>
    </row>
    <row r="207" spans="1:29" x14ac:dyDescent="0.25">
      <c r="A207" s="66">
        <f t="shared" si="24"/>
        <v>200</v>
      </c>
      <c r="B207" s="69"/>
      <c r="C207" s="69"/>
      <c r="D207" s="88" t="e">
        <f>VLOOKUP(C207,'Measure&amp;Incentive Picklist'!E:J,2,FALSE)</f>
        <v>#N/A</v>
      </c>
      <c r="E207" s="73"/>
      <c r="F207" s="70"/>
      <c r="G207" s="431" t="str">
        <f>IFERROR(INDEX(TableCtrlDropdownMapping[Control Type],MATCH($C207,TableCtrlDropdownMapping[Measure Name],0)),"")</f>
        <v/>
      </c>
      <c r="H207" s="70"/>
      <c r="I207" s="69"/>
      <c r="J207" s="65" t="e">
        <f>VLOOKUP(I207,'Lighting Picklist'!A$2:B$63,2,FALSE)</f>
        <v>#N/A</v>
      </c>
      <c r="K207" s="69"/>
      <c r="L207" s="70"/>
      <c r="N207" s="70"/>
      <c r="O207" s="70"/>
      <c r="P207" s="73"/>
      <c r="Q207" s="69"/>
      <c r="R207" s="69"/>
      <c r="S207" s="71"/>
      <c r="T207" s="71"/>
      <c r="U207" s="72" t="str">
        <f t="shared" si="21"/>
        <v/>
      </c>
      <c r="V207" s="113" t="str">
        <f>IFERROR(MIN(VLOOKUP($C207,'Measure&amp;Incentive Picklist'!$E:$J,5,FALSE)*F207,U207),"")</f>
        <v/>
      </c>
      <c r="W207" s="69"/>
      <c r="X207" s="65">
        <f t="shared" si="19"/>
        <v>0</v>
      </c>
      <c r="Y207" s="65">
        <f t="shared" si="20"/>
        <v>0</v>
      </c>
      <c r="Z207" s="65">
        <f t="shared" si="22"/>
        <v>0</v>
      </c>
      <c r="AA207" s="65">
        <f t="shared" si="22"/>
        <v>0</v>
      </c>
      <c r="AB207" s="188" t="str">
        <f t="shared" si="23"/>
        <v/>
      </c>
      <c r="AC207" s="188"/>
    </row>
    <row r="208" spans="1:29" x14ac:dyDescent="0.25">
      <c r="X208" s="65">
        <f>SUM(X8:X207)</f>
        <v>0</v>
      </c>
      <c r="Y208" s="65">
        <f>SUM(Y8:Y207)</f>
        <v>0</v>
      </c>
      <c r="Z208" s="65">
        <f>SUM(Z8:Z207)</f>
        <v>0</v>
      </c>
      <c r="AA208" s="65">
        <f>SUM(AA8:AA207)</f>
        <v>0</v>
      </c>
      <c r="AB208" s="188">
        <f>COUNTIF(AB8:AB207,"Error")</f>
        <v>0</v>
      </c>
    </row>
    <row r="209" spans="28:28" x14ac:dyDescent="0.25">
      <c r="AB209" s="188"/>
    </row>
    <row r="210" spans="28:28" x14ac:dyDescent="0.25">
      <c r="AB210" s="188"/>
    </row>
    <row r="211" spans="28:28" x14ac:dyDescent="0.25">
      <c r="AB211" s="188"/>
    </row>
    <row r="212" spans="28:28" x14ac:dyDescent="0.25">
      <c r="AB212" s="188"/>
    </row>
    <row r="213" spans="28:28" x14ac:dyDescent="0.25">
      <c r="AB213" s="188"/>
    </row>
    <row r="214" spans="28:28" x14ac:dyDescent="0.25">
      <c r="AB214" s="188"/>
    </row>
    <row r="215" spans="28:28" x14ac:dyDescent="0.25">
      <c r="AB215" s="188"/>
    </row>
    <row r="216" spans="28:28" x14ac:dyDescent="0.25">
      <c r="AB216" s="188"/>
    </row>
    <row r="217" spans="28:28" x14ac:dyDescent="0.25">
      <c r="AB217" s="188"/>
    </row>
    <row r="218" spans="28:28" x14ac:dyDescent="0.25">
      <c r="AB218" s="188"/>
    </row>
    <row r="219" spans="28:28" x14ac:dyDescent="0.25">
      <c r="AB219" s="188"/>
    </row>
    <row r="220" spans="28:28" x14ac:dyDescent="0.25">
      <c r="AB220" s="188"/>
    </row>
    <row r="221" spans="28:28" x14ac:dyDescent="0.25">
      <c r="AB221" s="188"/>
    </row>
    <row r="222" spans="28:28" x14ac:dyDescent="0.25">
      <c r="AB222" s="188"/>
    </row>
    <row r="223" spans="28:28" x14ac:dyDescent="0.25">
      <c r="AB223" s="188"/>
    </row>
    <row r="224" spans="28:28" x14ac:dyDescent="0.25">
      <c r="AB224" s="188"/>
    </row>
    <row r="225" spans="28:28" x14ac:dyDescent="0.25">
      <c r="AB225" s="188"/>
    </row>
    <row r="226" spans="28:28" x14ac:dyDescent="0.25">
      <c r="AB226" s="188"/>
    </row>
    <row r="227" spans="28:28" x14ac:dyDescent="0.25">
      <c r="AB227" s="188"/>
    </row>
    <row r="228" spans="28:28" x14ac:dyDescent="0.25">
      <c r="AB228" s="188"/>
    </row>
    <row r="229" spans="28:28" x14ac:dyDescent="0.25">
      <c r="AB229" s="188"/>
    </row>
    <row r="230" spans="28:28" x14ac:dyDescent="0.25">
      <c r="AB230" s="188"/>
    </row>
    <row r="231" spans="28:28" x14ac:dyDescent="0.25">
      <c r="AB231" s="188"/>
    </row>
    <row r="232" spans="28:28" x14ac:dyDescent="0.25">
      <c r="AB232" s="188"/>
    </row>
    <row r="233" spans="28:28" x14ac:dyDescent="0.25">
      <c r="AB233" s="188"/>
    </row>
    <row r="234" spans="28:28" x14ac:dyDescent="0.25">
      <c r="AB234" s="188"/>
    </row>
    <row r="235" spans="28:28" x14ac:dyDescent="0.25">
      <c r="AB235" s="188"/>
    </row>
    <row r="236" spans="28:28" x14ac:dyDescent="0.25">
      <c r="AB236" s="188"/>
    </row>
    <row r="237" spans="28:28" x14ac:dyDescent="0.25">
      <c r="AB237" s="188"/>
    </row>
    <row r="238" spans="28:28" x14ac:dyDescent="0.25">
      <c r="AB238" s="188"/>
    </row>
    <row r="239" spans="28:28" x14ac:dyDescent="0.25">
      <c r="AB239" s="188"/>
    </row>
    <row r="240" spans="28:28" x14ac:dyDescent="0.25">
      <c r="AB240" s="188"/>
    </row>
    <row r="241" spans="28:28" x14ac:dyDescent="0.25">
      <c r="AB241" s="188"/>
    </row>
    <row r="242" spans="28:28" x14ac:dyDescent="0.25">
      <c r="AB242" s="188"/>
    </row>
    <row r="243" spans="28:28" x14ac:dyDescent="0.25">
      <c r="AB243" s="188"/>
    </row>
    <row r="244" spans="28:28" x14ac:dyDescent="0.25">
      <c r="AB244" s="188"/>
    </row>
    <row r="245" spans="28:28" x14ac:dyDescent="0.25">
      <c r="AB245" s="188"/>
    </row>
    <row r="246" spans="28:28" x14ac:dyDescent="0.25">
      <c r="AB246" s="188"/>
    </row>
    <row r="247" spans="28:28" x14ac:dyDescent="0.25">
      <c r="AB247" s="188"/>
    </row>
    <row r="248" spans="28:28" x14ac:dyDescent="0.25">
      <c r="AB248" s="188"/>
    </row>
    <row r="249" spans="28:28" x14ac:dyDescent="0.25">
      <c r="AB249" s="188"/>
    </row>
    <row r="250" spans="28:28" x14ac:dyDescent="0.25">
      <c r="AB250" s="188"/>
    </row>
    <row r="251" spans="28:28" x14ac:dyDescent="0.25">
      <c r="AB251" s="188"/>
    </row>
    <row r="252" spans="28:28" x14ac:dyDescent="0.25">
      <c r="AB252" s="188"/>
    </row>
    <row r="253" spans="28:28" x14ac:dyDescent="0.25">
      <c r="AB253" s="188"/>
    </row>
    <row r="254" spans="28:28" x14ac:dyDescent="0.25">
      <c r="AB254" s="188"/>
    </row>
  </sheetData>
  <sheetProtection algorithmName="SHA-512" hashValue="4NPNxVSdKnR4ZqQjwUoMxdGafbUa/20dRlfDPLLBbWAtTKQh+E7WU0dryZPWAvNZi2GPVPzDUNrOZLfwXdcSZQ==" saltValue="vQynXRCSLgPTTdVcTrtukA==" spinCount="100000" sheet="1" selectLockedCells="1" sort="0" autoFilter="0"/>
  <autoFilter ref="A6:W6" xr:uid="{00000000-0009-0000-0000-000003000000}"/>
  <mergeCells count="2">
    <mergeCell ref="A5:B5"/>
    <mergeCell ref="X6:Y6"/>
  </mergeCells>
  <conditionalFormatting sqref="D3:E4 E1 D208:E1048576 D6:E7 K6:P6 J1:J6 F6:I6 J8:J1048576 D8:D207">
    <cfRule type="containsErrors" dxfId="900" priority="67">
      <formula>ISERROR(D1)</formula>
    </cfRule>
  </conditionalFormatting>
  <conditionalFormatting sqref="W6">
    <cfRule type="containsErrors" dxfId="899" priority="66">
      <formula>ISERROR(W6)</formula>
    </cfRule>
  </conditionalFormatting>
  <conditionalFormatting sqref="V6">
    <cfRule type="containsErrors" dxfId="898" priority="62">
      <formula>ISERROR(V6)</formula>
    </cfRule>
  </conditionalFormatting>
  <conditionalFormatting sqref="C5">
    <cfRule type="containsErrors" dxfId="897" priority="57">
      <formula>ISERROR(C5)</formula>
    </cfRule>
  </conditionalFormatting>
  <conditionalFormatting sqref="T6:U6">
    <cfRule type="containsErrors" dxfId="896" priority="39">
      <formula>ISERROR(T6)</formula>
    </cfRule>
  </conditionalFormatting>
  <conditionalFormatting sqref="E8:E207">
    <cfRule type="expression" dxfId="895" priority="34">
      <formula>AND(C8&gt;"",E8="")</formula>
    </cfRule>
  </conditionalFormatting>
  <conditionalFormatting sqref="F8:F207">
    <cfRule type="expression" dxfId="894" priority="33">
      <formula>AND(C8&gt;"",F8="")</formula>
    </cfRule>
  </conditionalFormatting>
  <conditionalFormatting sqref="H8:H207">
    <cfRule type="expression" dxfId="893" priority="32">
      <formula>AND(C8&gt;"",H8="")</formula>
    </cfRule>
  </conditionalFormatting>
  <conditionalFormatting sqref="K8:K207">
    <cfRule type="expression" dxfId="892" priority="30">
      <formula>AND(C8&gt;"",K8="")</formula>
    </cfRule>
  </conditionalFormatting>
  <conditionalFormatting sqref="L8">
    <cfRule type="expression" dxfId="891" priority="29">
      <formula>AND(C8&gt;"",L8="")</formula>
    </cfRule>
  </conditionalFormatting>
  <conditionalFormatting sqref="N8:N207">
    <cfRule type="expression" dxfId="890" priority="28">
      <formula>AND(C8&gt;"",N8="")</formula>
    </cfRule>
  </conditionalFormatting>
  <conditionalFormatting sqref="P8:P207">
    <cfRule type="expression" dxfId="889" priority="27">
      <formula>AND(C8&gt;"",P8="")</formula>
    </cfRule>
  </conditionalFormatting>
  <conditionalFormatting sqref="Q8 Q13:Q207">
    <cfRule type="expression" dxfId="888" priority="26">
      <formula>AND(C8&gt;"",Q8="")</formula>
    </cfRule>
  </conditionalFormatting>
  <conditionalFormatting sqref="R8 R13:R207">
    <cfRule type="expression" dxfId="887" priority="25">
      <formula>AND(C8&gt;"",R8="")</formula>
    </cfRule>
  </conditionalFormatting>
  <conditionalFormatting sqref="S8 S13:S207">
    <cfRule type="expression" dxfId="886" priority="24">
      <formula>AND(C8&gt;"",S8="")</formula>
    </cfRule>
  </conditionalFormatting>
  <conditionalFormatting sqref="T8 T13:T207">
    <cfRule type="expression" dxfId="885" priority="23">
      <formula>AND(C8&gt;"",T8="")</formula>
    </cfRule>
  </conditionalFormatting>
  <conditionalFormatting sqref="O8:O207">
    <cfRule type="expression" dxfId="884" priority="21">
      <formula>AND(N8="Reported", O8=0)</formula>
    </cfRule>
    <cfRule type="expression" dxfId="883" priority="22">
      <formula>N8="Sector"</formula>
    </cfRule>
  </conditionalFormatting>
  <conditionalFormatting sqref="U8:U207">
    <cfRule type="containsErrors" dxfId="882" priority="20">
      <formula>ISERROR(U8)</formula>
    </cfRule>
  </conditionalFormatting>
  <conditionalFormatting sqref="V8:V207">
    <cfRule type="containsErrors" dxfId="881" priority="19">
      <formula>ISERROR(V8)</formula>
    </cfRule>
  </conditionalFormatting>
  <conditionalFormatting sqref="E5">
    <cfRule type="expression" dxfId="880" priority="12">
      <formula>OR(E5="Error in Project Costs - please correct",E5="Error in Proposed Measure - please correct",E5="Error in HVAC type - please correct")</formula>
    </cfRule>
  </conditionalFormatting>
  <conditionalFormatting sqref="I8:I207">
    <cfRule type="expression" dxfId="879" priority="1500">
      <formula>AB8="Error"</formula>
    </cfRule>
    <cfRule type="expression" dxfId="878" priority="1501">
      <formula>AND(C8&gt;"",I8="")</formula>
    </cfRule>
  </conditionalFormatting>
  <conditionalFormatting sqref="O8:O1048576">
    <cfRule type="cellIs" dxfId="877" priority="11" operator="greaterThan">
      <formula>8760</formula>
    </cfRule>
  </conditionalFormatting>
  <conditionalFormatting sqref="L13:L207">
    <cfRule type="expression" dxfId="876" priority="6">
      <formula>AND(C13&gt;"",L13="")</formula>
    </cfRule>
  </conditionalFormatting>
  <conditionalFormatting sqref="L9:L12">
    <cfRule type="expression" dxfId="875" priority="5">
      <formula>AND(C9&gt;"",L9="")</formula>
    </cfRule>
  </conditionalFormatting>
  <conditionalFormatting sqref="Q9:Q12">
    <cfRule type="expression" dxfId="874" priority="4">
      <formula>AND(C9&gt;"",Q9="")</formula>
    </cfRule>
  </conditionalFormatting>
  <conditionalFormatting sqref="R9:R12">
    <cfRule type="expression" dxfId="873" priority="3">
      <formula>AND(C9&gt;"",R9="")</formula>
    </cfRule>
  </conditionalFormatting>
  <conditionalFormatting sqref="S9:S12">
    <cfRule type="expression" dxfId="872" priority="2">
      <formula>AND(C9&gt;"",S9="")</formula>
    </cfRule>
  </conditionalFormatting>
  <conditionalFormatting sqref="T9:T12">
    <cfRule type="expression" dxfId="871" priority="1">
      <formula>AND(C9&gt;"",T9="")</formula>
    </cfRule>
  </conditionalFormatting>
  <dataValidations count="4">
    <dataValidation type="list" allowBlank="1" showInputMessage="1" showErrorMessage="1" sqref="K7:K207" xr:uid="{00000000-0002-0000-0300-000000000000}">
      <formula1>INDIRECT(J7)</formula1>
    </dataValidation>
    <dataValidation type="list" allowBlank="1" showInputMessage="1" showErrorMessage="1" sqref="C7" xr:uid="{00000000-0002-0000-0300-000001000000}">
      <formula1>INDIRECT($B7)</formula1>
    </dataValidation>
    <dataValidation type="list" allowBlank="1" showInputMessage="1" showErrorMessage="1" sqref="N7 L7 I7 P7" xr:uid="{00000000-0002-0000-0300-000002000000}">
      <formula1>#REF!</formula1>
    </dataValidation>
    <dataValidation type="textLength" operator="lessThanOrEqual" allowBlank="1" showInputMessage="1" showErrorMessage="1" errorTitle="Maximum Character Limit" error="Please enter less than 50 characters. " sqref="R8:R207" xr:uid="{00000000-0002-0000-0300-000003000000}">
      <formula1>50</formula1>
    </dataValidation>
  </dataValidations>
  <hyperlinks>
    <hyperlink ref="A5:B5" location="'Project Summary'!B9" tooltip="Back to Project Summary" display="Back to Project Summary" xr:uid="{00000000-0004-0000-0300-000000000000}"/>
  </hyperlinks>
  <pageMargins left="0.7" right="0.7" top="0.75" bottom="0.75" header="0.3" footer="0.3"/>
  <pageSetup orientation="portrait" r:id="rId1"/>
  <headerFooter>
    <oddFooter>&amp;C_x000D_&amp;1#&amp;"Calibri"&amp;22&amp;K0073CF INTERNAL</oddFooter>
  </headerFooter>
  <ignoredErrors>
    <ignoredError sqref="G8:G207" unlockedFormula="1"/>
    <ignoredError sqref="D8 D207" evalError="1"/>
  </ignoredErrors>
  <extLst>
    <ext xmlns:x14="http://schemas.microsoft.com/office/spreadsheetml/2009/9/main" uri="{78C0D931-6437-407d-A8EE-F0AAD7539E65}">
      <x14:conditionalFormattings>
        <x14:conditionalFormatting xmlns:xm="http://schemas.microsoft.com/office/excel/2006/main">
          <x14:cfRule type="containsErrors" priority="56" id="{D6353F4F-392D-4507-8B27-60990F92788A}">
            <xm:f>ISERROR('One for One Replacements'!U6)</xm:f>
            <x14:dxf>
              <font>
                <color theme="0"/>
              </font>
            </x14:dxf>
          </x14:cfRule>
          <xm:sqref>Q6:S6</xm:sqref>
        </x14:conditionalFormatting>
        <x14:conditionalFormatting xmlns:xm="http://schemas.microsoft.com/office/excel/2006/main">
          <x14:cfRule type="containsErrors" priority="54" id="{87B6FB4F-740A-4C5D-9109-78B1BF824F06}">
            <xm:f>ISERROR('https://consolidatededison.sharepoint.com/Users/GolinoC/Desktop/coned/corp/Users/smithna/AppData/Local/Temp/[Con Edison CI Gas Tool v1.2.xlsx]Pre Rinse Spray Valve'!#REF!)</xm:f>
            <x14:dxf>
              <font>
                <color theme="0"/>
              </font>
            </x14:dxf>
          </x14:cfRule>
          <xm:sqref>Q5:T5</xm:sqref>
        </x14:conditionalFormatting>
      </x14:conditionalFormattings>
    </ext>
    <ext xmlns:x14="http://schemas.microsoft.com/office/spreadsheetml/2009/9/main" uri="{CCE6A557-97BC-4b89-ADB6-D9C93CAAB3DF}">
      <x14:dataValidations xmlns:xm="http://schemas.microsoft.com/office/excel/2006/main" count="6">
        <x14:dataValidation type="list" allowBlank="1" showInputMessage="1" showErrorMessage="1" xr:uid="{00000000-0002-0000-0300-000005000000}">
          <x14:formula1>
            <xm:f>'Lighting Picklist'!$M$3:$M$4</xm:f>
          </x14:formula1>
          <xm:sqref>N8:N207</xm:sqref>
        </x14:dataValidation>
        <x14:dataValidation type="list" allowBlank="1" showInputMessage="1" showErrorMessage="1" xr:uid="{00000000-0002-0000-0300-000006000000}">
          <x14:formula1>
            <xm:f>'Lighting Picklist'!$L$3:$L$6</xm:f>
          </x14:formula1>
          <xm:sqref>P8:P207</xm:sqref>
        </x14:dataValidation>
        <x14:dataValidation type="list" allowBlank="1" showInputMessage="1" showErrorMessage="1" xr:uid="{00000000-0002-0000-0300-000007000000}">
          <x14:formula1>
            <xm:f>'Lighting Picklist'!$O$3</xm:f>
          </x14:formula1>
          <xm:sqref>B8:B207</xm:sqref>
        </x14:dataValidation>
        <x14:dataValidation type="list" allowBlank="1" showInputMessage="1" showErrorMessage="1" xr:uid="{CBFDEDD7-B46C-4B2B-96E3-12FE6C33968D}">
          <x14:formula1>
            <xm:f>IF(B8="Occupancy_Control",'Measure&amp;Incentive Picklist'!$E$150:$E$150, IF(B8="Network_Control",'Measure&amp;Incentive Picklist'!$E$154:$E$154, IF(B8="Interior_Control",'Measure&amp;Incentive Picklist'!$E$150:$E$154,"")))</xm:f>
          </x14:formula1>
          <xm:sqref>C8:C207</xm:sqref>
        </x14:dataValidation>
        <x14:dataValidation type="list" allowBlank="1" showInputMessage="1" showErrorMessage="1" xr:uid="{6B24564B-00CC-4DD1-ACD4-CCA0166BDC56}">
          <x14:formula1>
            <xm:f>'Lighting Picklist'!$K$3:$K$4</xm:f>
          </x14:formula1>
          <xm:sqref>L8:L207</xm:sqref>
        </x14:dataValidation>
        <x14:dataValidation type="list" allowBlank="1" showInputMessage="1" showErrorMessage="1" xr:uid="{00000000-0002-0000-0300-000004000000}">
          <x14:formula1>
            <xm:f>'Lighting Picklist'!$A$2:$A$63</xm:f>
          </x14:formula1>
          <xm:sqref>I8:I207</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5"/>
  <dimension ref="A1:AD208"/>
  <sheetViews>
    <sheetView zoomScale="90" zoomScaleNormal="90" zoomScaleSheetLayoutView="50" workbookViewId="0">
      <pane xSplit="4" ySplit="7" topLeftCell="E8" activePane="bottomRight" state="frozen"/>
      <selection pane="topRight" activeCell="B8" sqref="B8:C10"/>
      <selection pane="bottomLeft" activeCell="B8" sqref="B8:C10"/>
      <selection pane="bottomRight" activeCell="B8" sqref="B8"/>
    </sheetView>
  </sheetViews>
  <sheetFormatPr defaultColWidth="9.140625" defaultRowHeight="15" x14ac:dyDescent="0.25"/>
  <cols>
    <col min="1" max="1" width="7.85546875" style="65" customWidth="1"/>
    <col min="2" max="2" width="43.140625" style="65" customWidth="1"/>
    <col min="3" max="3" width="17.42578125" style="66" hidden="1" customWidth="1"/>
    <col min="4" max="4" width="33.42578125" style="88" customWidth="1"/>
    <col min="5" max="5" width="12.85546875" style="66" customWidth="1"/>
    <col min="6" max="6" width="28.42578125" style="74" hidden="1" customWidth="1"/>
    <col min="7" max="7" width="12.85546875" style="66" customWidth="1"/>
    <col min="8" max="8" width="17.42578125" style="66" customWidth="1"/>
    <col min="9" max="10" width="16.5703125" style="66" customWidth="1"/>
    <col min="11" max="11" width="26.140625" style="65" customWidth="1"/>
    <col min="12" max="12" width="15.140625" style="65" hidden="1" customWidth="1"/>
    <col min="13" max="13" width="41.85546875" style="65" hidden="1" customWidth="1"/>
    <col min="14" max="15" width="17" style="65" hidden="1" customWidth="1"/>
    <col min="16" max="16" width="11.42578125" style="65" hidden="1" customWidth="1"/>
    <col min="17" max="17" width="14.140625" style="65" hidden="1" customWidth="1"/>
    <col min="18" max="18" width="15.140625" style="65" customWidth="1"/>
    <col min="19" max="19" width="16" style="65" customWidth="1"/>
    <col min="20" max="20" width="17.42578125" style="72" customWidth="1"/>
    <col min="21" max="22" width="18.140625" style="72" customWidth="1"/>
    <col min="23" max="23" width="15.42578125" style="72" customWidth="1"/>
    <col min="24" max="24" width="23.5703125" style="72" customWidth="1"/>
    <col min="25" max="25" width="15.42578125" style="72" customWidth="1"/>
    <col min="26" max="26" width="61.85546875" style="65" customWidth="1"/>
    <col min="27" max="27" width="14.85546875" style="65" hidden="1" customWidth="1"/>
    <col min="28" max="28" width="16.85546875" style="65" hidden="1" customWidth="1"/>
    <col min="29" max="29" width="17.42578125" style="65" hidden="1" customWidth="1"/>
    <col min="30" max="30" width="16.140625" style="65" hidden="1" customWidth="1"/>
    <col min="31" max="16384" width="9.140625" style="65"/>
  </cols>
  <sheetData>
    <row r="1" spans="1:30" x14ac:dyDescent="0.25">
      <c r="A1" s="96" t="s">
        <v>104</v>
      </c>
      <c r="B1" s="96"/>
      <c r="C1" s="97"/>
      <c r="D1" s="86">
        <f>Acct_No</f>
        <v>0</v>
      </c>
    </row>
    <row r="2" spans="1:30" x14ac:dyDescent="0.25">
      <c r="A2" s="96" t="s">
        <v>111</v>
      </c>
      <c r="B2" s="96"/>
      <c r="C2" s="97"/>
      <c r="D2" s="434">
        <f>SiteAddress</f>
        <v>0</v>
      </c>
      <c r="E2" s="97" t="s">
        <v>261</v>
      </c>
      <c r="G2" s="434" t="s">
        <v>262</v>
      </c>
    </row>
    <row r="3" spans="1:30" x14ac:dyDescent="0.25">
      <c r="A3" s="100"/>
      <c r="D3" s="87"/>
    </row>
    <row r="4" spans="1:30" ht="23.25" x14ac:dyDescent="0.25">
      <c r="A4" s="545" t="s">
        <v>12</v>
      </c>
      <c r="B4" s="545"/>
      <c r="C4" s="545"/>
      <c r="D4" s="545"/>
    </row>
    <row r="5" spans="1:30" ht="22.5" customHeight="1" thickBot="1" x14ac:dyDescent="0.3">
      <c r="A5" s="543" t="s">
        <v>121</v>
      </c>
      <c r="B5" s="543"/>
      <c r="D5" s="99" t="s">
        <v>11</v>
      </c>
      <c r="K5" s="66"/>
      <c r="R5" s="66"/>
      <c r="S5" s="66"/>
      <c r="T5" s="66"/>
      <c r="U5" s="80"/>
      <c r="V5" s="80"/>
      <c r="X5" s="390" t="s">
        <v>122</v>
      </c>
    </row>
    <row r="6" spans="1:30" ht="48" customHeight="1" thickBot="1" x14ac:dyDescent="0.3">
      <c r="A6" s="91" t="s">
        <v>123</v>
      </c>
      <c r="B6" s="92" t="s">
        <v>247</v>
      </c>
      <c r="C6" s="92" t="s">
        <v>129</v>
      </c>
      <c r="D6" s="101" t="s">
        <v>130</v>
      </c>
      <c r="E6" s="67" t="s">
        <v>263</v>
      </c>
      <c r="F6" s="67" t="s">
        <v>264</v>
      </c>
      <c r="G6" s="67" t="s">
        <v>265</v>
      </c>
      <c r="H6" s="67" t="s">
        <v>266</v>
      </c>
      <c r="I6" s="67" t="s">
        <v>267</v>
      </c>
      <c r="J6" s="67" t="s">
        <v>268</v>
      </c>
      <c r="K6" s="67" t="s">
        <v>136</v>
      </c>
      <c r="L6" s="67"/>
      <c r="M6" s="67"/>
      <c r="N6" s="67"/>
      <c r="O6" s="67"/>
      <c r="P6" s="67"/>
      <c r="Q6" s="67"/>
      <c r="R6" s="67" t="s">
        <v>144</v>
      </c>
      <c r="S6" s="67" t="s">
        <v>145</v>
      </c>
      <c r="T6" s="81" t="s">
        <v>146</v>
      </c>
      <c r="U6" s="81" t="s">
        <v>269</v>
      </c>
      <c r="V6" s="81" t="s">
        <v>253</v>
      </c>
      <c r="W6" s="67" t="s">
        <v>149</v>
      </c>
      <c r="X6" s="67" t="s">
        <v>150</v>
      </c>
      <c r="Y6" s="67" t="s">
        <v>151</v>
      </c>
      <c r="Z6" s="93" t="s">
        <v>97</v>
      </c>
      <c r="AA6" s="538" t="s">
        <v>152</v>
      </c>
      <c r="AB6" s="539"/>
    </row>
    <row r="7" spans="1:30" x14ac:dyDescent="0.25">
      <c r="A7" s="75">
        <v>0</v>
      </c>
      <c r="B7" s="68" t="s">
        <v>270</v>
      </c>
      <c r="C7" s="75" t="str">
        <f>VLOOKUP(B7,'Measure&amp;Incentive Picklist'!E:J,2,FALSE)</f>
        <v>BI-LEVEL-STAIR</v>
      </c>
      <c r="D7" s="94" t="s">
        <v>271</v>
      </c>
      <c r="E7" s="75">
        <v>5</v>
      </c>
      <c r="F7" s="75">
        <f>IF(B7="","",VLOOKUP(B7,'Measure&amp;Incentive Picklist'!E$140:G$140,3,FALSE))</f>
        <v>0</v>
      </c>
      <c r="G7" s="75">
        <v>350</v>
      </c>
      <c r="H7" s="75">
        <v>315</v>
      </c>
      <c r="I7" s="75">
        <v>175</v>
      </c>
      <c r="J7" s="75">
        <v>0.75</v>
      </c>
      <c r="K7" s="68" t="s">
        <v>202</v>
      </c>
      <c r="L7" s="68"/>
      <c r="M7" s="68"/>
      <c r="N7" s="68"/>
      <c r="O7" s="68"/>
      <c r="P7" s="68"/>
      <c r="Q7" s="68"/>
      <c r="R7" s="68" t="s">
        <v>163</v>
      </c>
      <c r="S7" s="68" t="s">
        <v>164</v>
      </c>
      <c r="T7" s="82">
        <v>1000</v>
      </c>
      <c r="U7" s="82">
        <v>5000</v>
      </c>
      <c r="V7" s="82">
        <f xml:space="preserve"> IF(AND(T7="",U7=""),"",$T7+$U7)</f>
        <v>6000</v>
      </c>
      <c r="W7" s="82">
        <f>IF(B7="","",VLOOKUP($B7,'Measure&amp;Incentive Picklist'!E:J,5,FALSE))</f>
        <v>59.5</v>
      </c>
      <c r="X7" s="379">
        <f>IF(Date&gt;44742,"",IFERROR(IF(C7="","",IF(VLOOKUP($C7,'Measure&amp;Incentive Picklist'!$F:$P,11,FALSE)="kWh saved","Contact ConEd",VLOOKUP($C7,'Measure&amp;Incentive Picklist'!$F:$P,11,FALSE)))*E7,""))</f>
        <v>0</v>
      </c>
      <c r="Y7" s="82">
        <f>MIN(SUM(W7,X7),V7)</f>
        <v>59.5</v>
      </c>
      <c r="Z7" s="68" t="s">
        <v>165</v>
      </c>
      <c r="AA7" s="65" t="s">
        <v>272</v>
      </c>
      <c r="AB7" s="65" t="s">
        <v>167</v>
      </c>
      <c r="AC7" s="65" t="s">
        <v>273</v>
      </c>
      <c r="AD7" s="65" t="s">
        <v>274</v>
      </c>
    </row>
    <row r="8" spans="1:30" ht="15" customHeight="1" x14ac:dyDescent="0.25">
      <c r="A8" s="66">
        <f>A7+1</f>
        <v>1</v>
      </c>
      <c r="B8" s="69"/>
      <c r="C8" s="66" t="e">
        <f>VLOOKUP(B8,'Measure&amp;Incentive Picklist'!E:J,2,FALSE)</f>
        <v>#N/A</v>
      </c>
      <c r="D8" s="73"/>
      <c r="E8" s="70"/>
      <c r="G8" s="70"/>
      <c r="H8" s="70"/>
      <c r="I8" s="70"/>
      <c r="J8" s="70"/>
      <c r="K8" s="69"/>
      <c r="R8" s="69"/>
      <c r="S8" s="69"/>
      <c r="T8" s="71"/>
      <c r="U8" s="71"/>
      <c r="V8" s="72" t="str">
        <f xml:space="preserve"> IF(AND(T8="",U8=""),"",$T8+$U8)</f>
        <v/>
      </c>
      <c r="W8" s="126" t="str">
        <f>IF(B8&lt;&gt;"",VLOOKUP($B8,'Measure&amp;Incentive Picklist'!E:J,5,FALSE)*E8,"")</f>
        <v/>
      </c>
      <c r="X8" s="126" t="str">
        <f>IF(Date&gt;44742,"",IFERROR(IF(C8="","",IF(VLOOKUP($C8,'Measure&amp;Incentive Picklist'!$F:$P,11,FALSE)="kWh saved","Contact ConEd",VLOOKUP($C8,'Measure&amp;Incentive Picklist'!$F:$P,11,FALSE)))*E8,""))</f>
        <v/>
      </c>
      <c r="Y8" s="126">
        <f t="shared" ref="Y8:Y71" si="0">MIN(SUM(W8,X8),V8)</f>
        <v>0</v>
      </c>
      <c r="Z8" s="123"/>
      <c r="AA8" s="65">
        <f>IF(OR(B8&gt;"",D8&gt;0,E8&gt;0,G8&gt;0,H8&gt;0,I8&gt;0,K8&gt;"",R8&gt;0,S8&gt;0,T8&gt;0,U8&gt;0,Z8&gt;0),1,0)</f>
        <v>0</v>
      </c>
      <c r="AB8" s="65">
        <f>IF(AND(B8&gt;0,ISERROR(AA8)),1,0)</f>
        <v>0</v>
      </c>
      <c r="AC8" s="65">
        <f>IF(ISERROR(V8),1,0)</f>
        <v>0</v>
      </c>
      <c r="AD8" s="65">
        <f>IF(ISERROR(W8),1,0)</f>
        <v>0</v>
      </c>
    </row>
    <row r="9" spans="1:30" x14ac:dyDescent="0.25">
      <c r="A9" s="66">
        <f>A8+1</f>
        <v>2</v>
      </c>
      <c r="B9" s="69"/>
      <c r="C9" s="66" t="e">
        <f>VLOOKUP(B9,'Measure&amp;Incentive Picklist'!E:J,2,FALSE)</f>
        <v>#N/A</v>
      </c>
      <c r="D9" s="73"/>
      <c r="E9" s="70"/>
      <c r="G9" s="70"/>
      <c r="H9" s="70"/>
      <c r="I9" s="70"/>
      <c r="J9" s="70"/>
      <c r="K9" s="69"/>
      <c r="R9" s="69"/>
      <c r="S9" s="69"/>
      <c r="T9" s="71"/>
      <c r="U9" s="71"/>
      <c r="V9" s="72" t="str">
        <f t="shared" ref="V9:V72" si="1" xml:space="preserve"> IF(AND(T9="",U9=""),"",$T9+$U9)</f>
        <v/>
      </c>
      <c r="W9" s="126" t="str">
        <f>IF(B9&lt;&gt;"",VLOOKUP($B9,'Measure&amp;Incentive Picklist'!E:J,5,FALSE)*E9,"")</f>
        <v/>
      </c>
      <c r="X9" s="126" t="str">
        <f>IF(Date&gt;44742,"",IFERROR(IF(C9="","",IF(VLOOKUP($C9,'Measure&amp;Incentive Picklist'!$F:$P,11,FALSE)="kWh saved","Contact ConEd",VLOOKUP($C9,'Measure&amp;Incentive Picklist'!$F:$P,11,FALSE)))*E9,""))</f>
        <v/>
      </c>
      <c r="Y9" s="126">
        <f t="shared" si="0"/>
        <v>0</v>
      </c>
      <c r="Z9" s="123"/>
      <c r="AA9" s="65">
        <f t="shared" ref="AA9:AA72" si="2">IF(OR(B9&gt;"",D9&gt;0,E9&gt;0,G9&gt;0,H9&gt;0,I9&gt;0,K9&gt;"",R9&gt;0,S9&gt;0,T9&gt;0,U9&gt;0,Z9&gt;0),1,0)</f>
        <v>0</v>
      </c>
      <c r="AB9" s="65">
        <f t="shared" ref="AB9:AB72" si="3">IF(AND(B9&gt;0,ISERROR(AA9)),1,0)</f>
        <v>0</v>
      </c>
      <c r="AC9" s="65">
        <f t="shared" ref="AC9:AC72" si="4">IF(ISERROR(V9),1,0)</f>
        <v>0</v>
      </c>
      <c r="AD9" s="65">
        <f t="shared" ref="AD9:AD72" si="5">IF(ISERROR(W9),1,0)</f>
        <v>0</v>
      </c>
    </row>
    <row r="10" spans="1:30" x14ac:dyDescent="0.25">
      <c r="A10" s="66">
        <f t="shared" ref="A10:A73" si="6">A9+1</f>
        <v>3</v>
      </c>
      <c r="B10" s="69"/>
      <c r="C10" s="66" t="e">
        <f>VLOOKUP(B10,'Measure&amp;Incentive Picklist'!E:J,2,FALSE)</f>
        <v>#N/A</v>
      </c>
      <c r="D10" s="73"/>
      <c r="E10" s="70"/>
      <c r="G10" s="70"/>
      <c r="H10" s="70"/>
      <c r="I10" s="70"/>
      <c r="J10" s="70"/>
      <c r="K10" s="69"/>
      <c r="R10" s="69"/>
      <c r="S10" s="69"/>
      <c r="T10" s="71"/>
      <c r="U10" s="71"/>
      <c r="V10" s="72" t="str">
        <f t="shared" si="1"/>
        <v/>
      </c>
      <c r="W10" s="126" t="str">
        <f>IF(B10&lt;&gt;"",VLOOKUP($B10,'Measure&amp;Incentive Picklist'!E:J,5,FALSE)*E10,"")</f>
        <v/>
      </c>
      <c r="X10" s="126" t="str">
        <f>IF(Date&gt;44742,"",IFERROR(IF(C10="","",IF(VLOOKUP($C10,'Measure&amp;Incentive Picklist'!$F:$P,11,FALSE)="kWh saved","Contact ConEd",VLOOKUP($C10,'Measure&amp;Incentive Picklist'!$F:$P,11,FALSE)))*E10,""))</f>
        <v/>
      </c>
      <c r="Y10" s="126">
        <f t="shared" si="0"/>
        <v>0</v>
      </c>
      <c r="Z10" s="123"/>
      <c r="AA10" s="65">
        <f t="shared" si="2"/>
        <v>0</v>
      </c>
      <c r="AB10" s="65">
        <f t="shared" si="3"/>
        <v>0</v>
      </c>
      <c r="AC10" s="65">
        <f t="shared" si="4"/>
        <v>0</v>
      </c>
      <c r="AD10" s="65">
        <f t="shared" si="5"/>
        <v>0</v>
      </c>
    </row>
    <row r="11" spans="1:30" x14ac:dyDescent="0.25">
      <c r="A11" s="66">
        <f t="shared" si="6"/>
        <v>4</v>
      </c>
      <c r="B11" s="69"/>
      <c r="C11" s="66" t="e">
        <f>VLOOKUP(B11,'Measure&amp;Incentive Picklist'!E:J,2,FALSE)</f>
        <v>#N/A</v>
      </c>
      <c r="D11" s="73"/>
      <c r="E11" s="70"/>
      <c r="G11" s="70"/>
      <c r="H11" s="70"/>
      <c r="I11" s="70"/>
      <c r="J11" s="70"/>
      <c r="K11" s="69"/>
      <c r="R11" s="69"/>
      <c r="S11" s="69"/>
      <c r="T11" s="71"/>
      <c r="U11" s="71"/>
      <c r="V11" s="72" t="str">
        <f t="shared" si="1"/>
        <v/>
      </c>
      <c r="W11" s="126" t="str">
        <f>IF(B11&lt;&gt;"",VLOOKUP($B11,'Measure&amp;Incentive Picklist'!E:J,5,FALSE)*E11,"")</f>
        <v/>
      </c>
      <c r="X11" s="126" t="str">
        <f>IF(Date&gt;44742,"",IFERROR(IF(C11="","",IF(VLOOKUP($C11,'Measure&amp;Incentive Picklist'!$F:$P,11,FALSE)="kWh saved","Contact ConEd",VLOOKUP($C11,'Measure&amp;Incentive Picklist'!$F:$P,11,FALSE)))*E11,""))</f>
        <v/>
      </c>
      <c r="Y11" s="126">
        <f t="shared" si="0"/>
        <v>0</v>
      </c>
      <c r="Z11" s="123"/>
      <c r="AA11" s="65">
        <f t="shared" si="2"/>
        <v>0</v>
      </c>
      <c r="AB11" s="65">
        <f t="shared" si="3"/>
        <v>0</v>
      </c>
      <c r="AC11" s="65">
        <f t="shared" si="4"/>
        <v>0</v>
      </c>
      <c r="AD11" s="65">
        <f t="shared" si="5"/>
        <v>0</v>
      </c>
    </row>
    <row r="12" spans="1:30" x14ac:dyDescent="0.25">
      <c r="A12" s="66">
        <f t="shared" si="6"/>
        <v>5</v>
      </c>
      <c r="B12" s="69"/>
      <c r="C12" s="66" t="e">
        <f>VLOOKUP(B12,'Measure&amp;Incentive Picklist'!E:J,2,FALSE)</f>
        <v>#N/A</v>
      </c>
      <c r="D12" s="73"/>
      <c r="E12" s="70"/>
      <c r="G12" s="70"/>
      <c r="H12" s="70"/>
      <c r="I12" s="70"/>
      <c r="J12" s="70"/>
      <c r="K12" s="69"/>
      <c r="R12" s="69"/>
      <c r="S12" s="69"/>
      <c r="T12" s="71"/>
      <c r="U12" s="71"/>
      <c r="V12" s="72" t="str">
        <f t="shared" si="1"/>
        <v/>
      </c>
      <c r="W12" s="126" t="str">
        <f>IF(B12&lt;&gt;"",VLOOKUP($B12,'Measure&amp;Incentive Picklist'!E:J,5,FALSE)*E12,"")</f>
        <v/>
      </c>
      <c r="X12" s="126" t="str">
        <f>IF(Date&gt;44742,"",IFERROR(IF(C12="","",IF(VLOOKUP($C12,'Measure&amp;Incentive Picklist'!$F:$P,11,FALSE)="kWh saved","Contact ConEd",VLOOKUP($C12,'Measure&amp;Incentive Picklist'!$F:$P,11,FALSE)))*E12,""))</f>
        <v/>
      </c>
      <c r="Y12" s="126">
        <f t="shared" si="0"/>
        <v>0</v>
      </c>
      <c r="Z12" s="123"/>
      <c r="AA12" s="65">
        <f t="shared" si="2"/>
        <v>0</v>
      </c>
      <c r="AB12" s="65">
        <f t="shared" si="3"/>
        <v>0</v>
      </c>
      <c r="AC12" s="65">
        <f t="shared" si="4"/>
        <v>0</v>
      </c>
      <c r="AD12" s="65">
        <f t="shared" si="5"/>
        <v>0</v>
      </c>
    </row>
    <row r="13" spans="1:30" x14ac:dyDescent="0.25">
      <c r="A13" s="66">
        <f t="shared" si="6"/>
        <v>6</v>
      </c>
      <c r="B13" s="69"/>
      <c r="C13" s="66" t="e">
        <f>VLOOKUP(B13,'Measure&amp;Incentive Picklist'!E:J,2,FALSE)</f>
        <v>#N/A</v>
      </c>
      <c r="D13" s="73"/>
      <c r="E13" s="70"/>
      <c r="G13" s="70"/>
      <c r="H13" s="70"/>
      <c r="I13" s="70"/>
      <c r="J13" s="70"/>
      <c r="K13" s="69"/>
      <c r="R13" s="69"/>
      <c r="S13" s="69"/>
      <c r="T13" s="71"/>
      <c r="U13" s="71"/>
      <c r="V13" s="72" t="str">
        <f t="shared" si="1"/>
        <v/>
      </c>
      <c r="W13" s="126" t="str">
        <f>IF(B13&lt;&gt;"",VLOOKUP($B13,'Measure&amp;Incentive Picklist'!E:J,5,FALSE)*E13,"")</f>
        <v/>
      </c>
      <c r="X13" s="126" t="str">
        <f>IF(Date&gt;44742,"",IFERROR(IF(C13="","",IF(VLOOKUP($C13,'Measure&amp;Incentive Picklist'!$F:$P,11,FALSE)="kWh saved","Contact ConEd",VLOOKUP($C13,'Measure&amp;Incentive Picklist'!$F:$P,11,FALSE)))*E13,""))</f>
        <v/>
      </c>
      <c r="Y13" s="126">
        <f t="shared" si="0"/>
        <v>0</v>
      </c>
      <c r="Z13" s="123"/>
      <c r="AA13" s="65">
        <f t="shared" si="2"/>
        <v>0</v>
      </c>
      <c r="AB13" s="65">
        <f t="shared" si="3"/>
        <v>0</v>
      </c>
      <c r="AC13" s="65">
        <f t="shared" si="4"/>
        <v>0</v>
      </c>
      <c r="AD13" s="65">
        <f t="shared" si="5"/>
        <v>0</v>
      </c>
    </row>
    <row r="14" spans="1:30" x14ac:dyDescent="0.25">
      <c r="A14" s="66">
        <f t="shared" si="6"/>
        <v>7</v>
      </c>
      <c r="B14" s="69"/>
      <c r="C14" s="66" t="e">
        <f>VLOOKUP(B14,'Measure&amp;Incentive Picklist'!E:J,2,FALSE)</f>
        <v>#N/A</v>
      </c>
      <c r="D14" s="73"/>
      <c r="E14" s="70"/>
      <c r="G14" s="70"/>
      <c r="H14" s="70"/>
      <c r="I14" s="70"/>
      <c r="J14" s="70"/>
      <c r="K14" s="69"/>
      <c r="R14" s="69"/>
      <c r="S14" s="69"/>
      <c r="T14" s="71"/>
      <c r="U14" s="71"/>
      <c r="V14" s="72" t="str">
        <f t="shared" si="1"/>
        <v/>
      </c>
      <c r="W14" s="126" t="str">
        <f>IF(B14&lt;&gt;"",VLOOKUP($B14,'Measure&amp;Incentive Picklist'!E:J,5,FALSE)*E14,"")</f>
        <v/>
      </c>
      <c r="X14" s="126" t="str">
        <f>IF(Date&gt;44742,"",IFERROR(IF(C14="","",IF(VLOOKUP($C14,'Measure&amp;Incentive Picklist'!$F:$P,11,FALSE)="kWh saved","Contact ConEd",VLOOKUP($C14,'Measure&amp;Incentive Picklist'!$F:$P,11,FALSE)))*E14,""))</f>
        <v/>
      </c>
      <c r="Y14" s="126">
        <f t="shared" si="0"/>
        <v>0</v>
      </c>
      <c r="Z14" s="123"/>
      <c r="AA14" s="65">
        <f t="shared" si="2"/>
        <v>0</v>
      </c>
      <c r="AB14" s="65">
        <f t="shared" si="3"/>
        <v>0</v>
      </c>
      <c r="AC14" s="65">
        <f t="shared" si="4"/>
        <v>0</v>
      </c>
      <c r="AD14" s="65">
        <f t="shared" si="5"/>
        <v>0</v>
      </c>
    </row>
    <row r="15" spans="1:30" x14ac:dyDescent="0.25">
      <c r="A15" s="66">
        <f t="shared" si="6"/>
        <v>8</v>
      </c>
      <c r="B15" s="69"/>
      <c r="C15" s="66" t="e">
        <f>VLOOKUP(B15,'Measure&amp;Incentive Picklist'!E:J,2,FALSE)</f>
        <v>#N/A</v>
      </c>
      <c r="D15" s="73"/>
      <c r="E15" s="70"/>
      <c r="G15" s="70"/>
      <c r="H15" s="70"/>
      <c r="I15" s="70"/>
      <c r="J15" s="70"/>
      <c r="K15" s="69"/>
      <c r="R15" s="69"/>
      <c r="S15" s="69"/>
      <c r="T15" s="71"/>
      <c r="U15" s="71"/>
      <c r="V15" s="72" t="str">
        <f t="shared" si="1"/>
        <v/>
      </c>
      <c r="W15" s="126" t="str">
        <f>IF(B15&lt;&gt;"",VLOOKUP($B15,'Measure&amp;Incentive Picklist'!E:J,5,FALSE)*E15,"")</f>
        <v/>
      </c>
      <c r="X15" s="126" t="str">
        <f>IF(Date&gt;44742,"",IFERROR(IF(C15="","",IF(VLOOKUP($C15,'Measure&amp;Incentive Picklist'!$F:$P,11,FALSE)="kWh saved","Contact ConEd",VLOOKUP($C15,'Measure&amp;Incentive Picklist'!$F:$P,11,FALSE)))*E15,""))</f>
        <v/>
      </c>
      <c r="Y15" s="126">
        <f t="shared" si="0"/>
        <v>0</v>
      </c>
      <c r="Z15" s="123"/>
      <c r="AA15" s="65">
        <f t="shared" si="2"/>
        <v>0</v>
      </c>
      <c r="AB15" s="65">
        <f t="shared" si="3"/>
        <v>0</v>
      </c>
      <c r="AC15" s="65">
        <f t="shared" si="4"/>
        <v>0</v>
      </c>
      <c r="AD15" s="65">
        <f t="shared" si="5"/>
        <v>0</v>
      </c>
    </row>
    <row r="16" spans="1:30" x14ac:dyDescent="0.25">
      <c r="A16" s="66">
        <f t="shared" si="6"/>
        <v>9</v>
      </c>
      <c r="B16" s="69"/>
      <c r="C16" s="66" t="e">
        <f>VLOOKUP(B16,'Measure&amp;Incentive Picklist'!E:J,2,FALSE)</f>
        <v>#N/A</v>
      </c>
      <c r="D16" s="73"/>
      <c r="E16" s="70"/>
      <c r="G16" s="70"/>
      <c r="H16" s="70"/>
      <c r="I16" s="70"/>
      <c r="J16" s="70"/>
      <c r="K16" s="69"/>
      <c r="R16" s="69"/>
      <c r="S16" s="69"/>
      <c r="T16" s="71"/>
      <c r="U16" s="71"/>
      <c r="V16" s="72" t="str">
        <f t="shared" si="1"/>
        <v/>
      </c>
      <c r="W16" s="126" t="str">
        <f>IF(B16&lt;&gt;"",VLOOKUP($B16,'Measure&amp;Incentive Picklist'!E:J,5,FALSE)*E16,"")</f>
        <v/>
      </c>
      <c r="X16" s="126" t="str">
        <f>IF(Date&gt;44742,"",IFERROR(IF(C16="","",IF(VLOOKUP($C16,'Measure&amp;Incentive Picklist'!$F:$P,11,FALSE)="kWh saved","Contact ConEd",VLOOKUP($C16,'Measure&amp;Incentive Picklist'!$F:$P,11,FALSE)))*E16,""))</f>
        <v/>
      </c>
      <c r="Y16" s="126">
        <f t="shared" si="0"/>
        <v>0</v>
      </c>
      <c r="Z16" s="123"/>
      <c r="AA16" s="65">
        <f t="shared" si="2"/>
        <v>0</v>
      </c>
      <c r="AB16" s="65">
        <f t="shared" si="3"/>
        <v>0</v>
      </c>
      <c r="AC16" s="65">
        <f t="shared" si="4"/>
        <v>0</v>
      </c>
      <c r="AD16" s="65">
        <f t="shared" si="5"/>
        <v>0</v>
      </c>
    </row>
    <row r="17" spans="1:30" x14ac:dyDescent="0.25">
      <c r="A17" s="66">
        <f t="shared" si="6"/>
        <v>10</v>
      </c>
      <c r="B17" s="69"/>
      <c r="C17" s="66" t="e">
        <f>VLOOKUP(B17,'Measure&amp;Incentive Picklist'!E:J,2,FALSE)</f>
        <v>#N/A</v>
      </c>
      <c r="D17" s="73"/>
      <c r="E17" s="70"/>
      <c r="G17" s="70"/>
      <c r="H17" s="70"/>
      <c r="I17" s="70"/>
      <c r="J17" s="70"/>
      <c r="K17" s="69"/>
      <c r="R17" s="69"/>
      <c r="S17" s="69"/>
      <c r="T17" s="71"/>
      <c r="U17" s="71"/>
      <c r="V17" s="72" t="str">
        <f t="shared" si="1"/>
        <v/>
      </c>
      <c r="W17" s="126" t="str">
        <f>IF(B17&lt;&gt;"",VLOOKUP($B17,'Measure&amp;Incentive Picklist'!E:J,5,FALSE)*E17,"")</f>
        <v/>
      </c>
      <c r="X17" s="126" t="str">
        <f>IF(Date&gt;44742,"",IFERROR(IF(C17="","",IF(VLOOKUP($C17,'Measure&amp;Incentive Picklist'!$F:$P,11,FALSE)="kWh saved","Contact ConEd",VLOOKUP($C17,'Measure&amp;Incentive Picklist'!$F:$P,11,FALSE)))*E17,""))</f>
        <v/>
      </c>
      <c r="Y17" s="126">
        <f t="shared" si="0"/>
        <v>0</v>
      </c>
      <c r="Z17" s="123"/>
      <c r="AA17" s="65">
        <f t="shared" si="2"/>
        <v>0</v>
      </c>
      <c r="AB17" s="65">
        <f t="shared" si="3"/>
        <v>0</v>
      </c>
      <c r="AC17" s="65">
        <f t="shared" si="4"/>
        <v>0</v>
      </c>
      <c r="AD17" s="65">
        <f t="shared" si="5"/>
        <v>0</v>
      </c>
    </row>
    <row r="18" spans="1:30" x14ac:dyDescent="0.25">
      <c r="A18" s="66">
        <f t="shared" si="6"/>
        <v>11</v>
      </c>
      <c r="B18" s="69"/>
      <c r="C18" s="66" t="e">
        <f>VLOOKUP(B18,'Measure&amp;Incentive Picklist'!E:J,2,FALSE)</f>
        <v>#N/A</v>
      </c>
      <c r="D18" s="73"/>
      <c r="E18" s="70"/>
      <c r="G18" s="70"/>
      <c r="H18" s="70"/>
      <c r="I18" s="70"/>
      <c r="J18" s="70"/>
      <c r="K18" s="69"/>
      <c r="R18" s="69"/>
      <c r="S18" s="69"/>
      <c r="T18" s="71"/>
      <c r="U18" s="71"/>
      <c r="V18" s="72" t="str">
        <f t="shared" si="1"/>
        <v/>
      </c>
      <c r="W18" s="126" t="str">
        <f>IF(B18&lt;&gt;"",VLOOKUP($B18,'Measure&amp;Incentive Picklist'!E:J,5,FALSE)*E18,"")</f>
        <v/>
      </c>
      <c r="X18" s="126" t="str">
        <f>IF(Date&gt;44742,"",IFERROR(IF(C18="","",IF(VLOOKUP($C18,'Measure&amp;Incentive Picklist'!$F:$P,11,FALSE)="kWh saved","Contact ConEd",VLOOKUP($C18,'Measure&amp;Incentive Picklist'!$F:$P,11,FALSE)))*E18,""))</f>
        <v/>
      </c>
      <c r="Y18" s="126">
        <f t="shared" si="0"/>
        <v>0</v>
      </c>
      <c r="Z18" s="123"/>
      <c r="AA18" s="65">
        <f t="shared" si="2"/>
        <v>0</v>
      </c>
      <c r="AB18" s="65">
        <f t="shared" si="3"/>
        <v>0</v>
      </c>
      <c r="AC18" s="65">
        <f t="shared" si="4"/>
        <v>0</v>
      </c>
      <c r="AD18" s="65">
        <f t="shared" si="5"/>
        <v>0</v>
      </c>
    </row>
    <row r="19" spans="1:30" x14ac:dyDescent="0.25">
      <c r="A19" s="66">
        <f t="shared" si="6"/>
        <v>12</v>
      </c>
      <c r="B19" s="69"/>
      <c r="C19" s="66" t="e">
        <f>VLOOKUP(B19,'Measure&amp;Incentive Picklist'!E:J,2,FALSE)</f>
        <v>#N/A</v>
      </c>
      <c r="D19" s="73"/>
      <c r="E19" s="70"/>
      <c r="G19" s="70"/>
      <c r="H19" s="70"/>
      <c r="I19" s="70"/>
      <c r="J19" s="70"/>
      <c r="K19" s="69"/>
      <c r="R19" s="69"/>
      <c r="S19" s="69"/>
      <c r="T19" s="71"/>
      <c r="U19" s="71"/>
      <c r="V19" s="72" t="str">
        <f t="shared" si="1"/>
        <v/>
      </c>
      <c r="W19" s="126" t="str">
        <f>IF(B19&lt;&gt;"",VLOOKUP($B19,'Measure&amp;Incentive Picklist'!E:J,5,FALSE)*E19,"")</f>
        <v/>
      </c>
      <c r="X19" s="126" t="str">
        <f>IF(Date&gt;44742,"",IFERROR(IF(C19="","",IF(VLOOKUP($C19,'Measure&amp;Incentive Picklist'!$F:$P,11,FALSE)="kWh saved","Contact ConEd",VLOOKUP($C19,'Measure&amp;Incentive Picklist'!$F:$P,11,FALSE)))*E19,""))</f>
        <v/>
      </c>
      <c r="Y19" s="126">
        <f t="shared" si="0"/>
        <v>0</v>
      </c>
      <c r="Z19" s="123"/>
      <c r="AA19" s="65">
        <f t="shared" si="2"/>
        <v>0</v>
      </c>
      <c r="AB19" s="65">
        <f t="shared" si="3"/>
        <v>0</v>
      </c>
      <c r="AC19" s="65">
        <f t="shared" si="4"/>
        <v>0</v>
      </c>
      <c r="AD19" s="65">
        <f t="shared" si="5"/>
        <v>0</v>
      </c>
    </row>
    <row r="20" spans="1:30" x14ac:dyDescent="0.25">
      <c r="A20" s="66">
        <f t="shared" si="6"/>
        <v>13</v>
      </c>
      <c r="B20" s="69"/>
      <c r="C20" s="66" t="e">
        <f>VLOOKUP(B20,'Measure&amp;Incentive Picklist'!E:J,2,FALSE)</f>
        <v>#N/A</v>
      </c>
      <c r="D20" s="73"/>
      <c r="E20" s="70"/>
      <c r="G20" s="70"/>
      <c r="H20" s="70"/>
      <c r="I20" s="70"/>
      <c r="J20" s="70"/>
      <c r="K20" s="69"/>
      <c r="R20" s="69"/>
      <c r="S20" s="69"/>
      <c r="T20" s="71"/>
      <c r="U20" s="71"/>
      <c r="V20" s="72" t="str">
        <f t="shared" si="1"/>
        <v/>
      </c>
      <c r="W20" s="126" t="str">
        <f>IF(B20&lt;&gt;"",VLOOKUP($B20,'Measure&amp;Incentive Picklist'!E:J,5,FALSE)*E20,"")</f>
        <v/>
      </c>
      <c r="X20" s="126" t="str">
        <f>IF(Date&gt;44742,"",IFERROR(IF(C20="","",IF(VLOOKUP($C20,'Measure&amp;Incentive Picklist'!$F:$P,11,FALSE)="kWh saved","Contact ConEd",VLOOKUP($C20,'Measure&amp;Incentive Picklist'!$F:$P,11,FALSE)))*E20,""))</f>
        <v/>
      </c>
      <c r="Y20" s="126">
        <f t="shared" si="0"/>
        <v>0</v>
      </c>
      <c r="Z20" s="123"/>
      <c r="AA20" s="65">
        <f t="shared" si="2"/>
        <v>0</v>
      </c>
      <c r="AB20" s="65">
        <f t="shared" si="3"/>
        <v>0</v>
      </c>
      <c r="AC20" s="65">
        <f t="shared" si="4"/>
        <v>0</v>
      </c>
      <c r="AD20" s="65">
        <f t="shared" si="5"/>
        <v>0</v>
      </c>
    </row>
    <row r="21" spans="1:30" x14ac:dyDescent="0.25">
      <c r="A21" s="66">
        <f t="shared" si="6"/>
        <v>14</v>
      </c>
      <c r="B21" s="69"/>
      <c r="C21" s="66" t="e">
        <f>VLOOKUP(B21,'Measure&amp;Incentive Picklist'!E:J,2,FALSE)</f>
        <v>#N/A</v>
      </c>
      <c r="D21" s="73"/>
      <c r="E21" s="70"/>
      <c r="G21" s="70"/>
      <c r="H21" s="70"/>
      <c r="I21" s="70"/>
      <c r="J21" s="70"/>
      <c r="K21" s="69"/>
      <c r="R21" s="69"/>
      <c r="S21" s="69"/>
      <c r="T21" s="71"/>
      <c r="U21" s="71"/>
      <c r="V21" s="72" t="str">
        <f t="shared" si="1"/>
        <v/>
      </c>
      <c r="W21" s="126" t="str">
        <f>IF(B21&lt;&gt;"",VLOOKUP($B21,'Measure&amp;Incentive Picklist'!E:J,5,FALSE)*E21,"")</f>
        <v/>
      </c>
      <c r="X21" s="126" t="str">
        <f>IF(Date&gt;44742,"",IFERROR(IF(C21="","",IF(VLOOKUP($C21,'Measure&amp;Incentive Picklist'!$F:$P,11,FALSE)="kWh saved","Contact ConEd",VLOOKUP($C21,'Measure&amp;Incentive Picklist'!$F:$P,11,FALSE)))*E21,""))</f>
        <v/>
      </c>
      <c r="Y21" s="126">
        <f t="shared" si="0"/>
        <v>0</v>
      </c>
      <c r="Z21" s="123"/>
      <c r="AA21" s="65">
        <f t="shared" si="2"/>
        <v>0</v>
      </c>
      <c r="AB21" s="65">
        <f t="shared" si="3"/>
        <v>0</v>
      </c>
      <c r="AC21" s="65">
        <f t="shared" si="4"/>
        <v>0</v>
      </c>
      <c r="AD21" s="65">
        <f t="shared" si="5"/>
        <v>0</v>
      </c>
    </row>
    <row r="22" spans="1:30" x14ac:dyDescent="0.25">
      <c r="A22" s="66">
        <f t="shared" si="6"/>
        <v>15</v>
      </c>
      <c r="B22" s="69"/>
      <c r="C22" s="66" t="e">
        <f>VLOOKUP(B22,'Measure&amp;Incentive Picklist'!E:J,2,FALSE)</f>
        <v>#N/A</v>
      </c>
      <c r="D22" s="73"/>
      <c r="E22" s="70"/>
      <c r="G22" s="70"/>
      <c r="H22" s="70"/>
      <c r="I22" s="70"/>
      <c r="J22" s="70"/>
      <c r="K22" s="69"/>
      <c r="R22" s="69"/>
      <c r="S22" s="69"/>
      <c r="T22" s="71"/>
      <c r="U22" s="71"/>
      <c r="V22" s="72" t="str">
        <f t="shared" si="1"/>
        <v/>
      </c>
      <c r="W22" s="126" t="str">
        <f>IF(B22&lt;&gt;"",VLOOKUP($B22,'Measure&amp;Incentive Picklist'!E:J,5,FALSE)*E22,"")</f>
        <v/>
      </c>
      <c r="X22" s="126" t="str">
        <f>IF(Date&gt;44742,"",IFERROR(IF(C22="","",IF(VLOOKUP($C22,'Measure&amp;Incentive Picklist'!$F:$P,11,FALSE)="kWh saved","Contact ConEd",VLOOKUP($C22,'Measure&amp;Incentive Picklist'!$F:$P,11,FALSE)))*E22,""))</f>
        <v/>
      </c>
      <c r="Y22" s="126">
        <f t="shared" si="0"/>
        <v>0</v>
      </c>
      <c r="Z22" s="123"/>
      <c r="AA22" s="65">
        <f t="shared" si="2"/>
        <v>0</v>
      </c>
      <c r="AB22" s="65">
        <f t="shared" si="3"/>
        <v>0</v>
      </c>
      <c r="AC22" s="65">
        <f t="shared" si="4"/>
        <v>0</v>
      </c>
      <c r="AD22" s="65">
        <f t="shared" si="5"/>
        <v>0</v>
      </c>
    </row>
    <row r="23" spans="1:30" x14ac:dyDescent="0.25">
      <c r="A23" s="66">
        <f t="shared" si="6"/>
        <v>16</v>
      </c>
      <c r="B23" s="69"/>
      <c r="C23" s="66" t="e">
        <f>VLOOKUP(B23,'Measure&amp;Incentive Picklist'!E:J,2,FALSE)</f>
        <v>#N/A</v>
      </c>
      <c r="D23" s="73"/>
      <c r="E23" s="70"/>
      <c r="G23" s="70"/>
      <c r="H23" s="70"/>
      <c r="I23" s="70"/>
      <c r="J23" s="70"/>
      <c r="K23" s="69"/>
      <c r="R23" s="69"/>
      <c r="S23" s="69"/>
      <c r="T23" s="71"/>
      <c r="U23" s="71"/>
      <c r="V23" s="72" t="str">
        <f t="shared" si="1"/>
        <v/>
      </c>
      <c r="W23" s="126" t="str">
        <f>IF(B23&lt;&gt;"",VLOOKUP($B23,'Measure&amp;Incentive Picklist'!E:J,5,FALSE)*E23,"")</f>
        <v/>
      </c>
      <c r="X23" s="126" t="str">
        <f>IF(Date&gt;44742,"",IFERROR(IF(C23="","",IF(VLOOKUP($C23,'Measure&amp;Incentive Picklist'!$F:$P,11,FALSE)="kWh saved","Contact ConEd",VLOOKUP($C23,'Measure&amp;Incentive Picklist'!$F:$P,11,FALSE)))*E23,""))</f>
        <v/>
      </c>
      <c r="Y23" s="126">
        <f t="shared" si="0"/>
        <v>0</v>
      </c>
      <c r="Z23" s="123"/>
      <c r="AA23" s="65">
        <f t="shared" si="2"/>
        <v>0</v>
      </c>
      <c r="AB23" s="65">
        <f t="shared" si="3"/>
        <v>0</v>
      </c>
      <c r="AC23" s="65">
        <f t="shared" si="4"/>
        <v>0</v>
      </c>
      <c r="AD23" s="65">
        <f t="shared" si="5"/>
        <v>0</v>
      </c>
    </row>
    <row r="24" spans="1:30" x14ac:dyDescent="0.25">
      <c r="A24" s="66">
        <f t="shared" si="6"/>
        <v>17</v>
      </c>
      <c r="B24" s="69"/>
      <c r="C24" s="66" t="e">
        <f>VLOOKUP(B24,'Measure&amp;Incentive Picklist'!E:J,2,FALSE)</f>
        <v>#N/A</v>
      </c>
      <c r="D24" s="73"/>
      <c r="E24" s="70"/>
      <c r="G24" s="70"/>
      <c r="H24" s="70"/>
      <c r="I24" s="70"/>
      <c r="J24" s="70"/>
      <c r="K24" s="69"/>
      <c r="R24" s="69"/>
      <c r="S24" s="69"/>
      <c r="T24" s="71"/>
      <c r="U24" s="71"/>
      <c r="V24" s="72" t="str">
        <f t="shared" si="1"/>
        <v/>
      </c>
      <c r="W24" s="126" t="str">
        <f>IF(B24&lt;&gt;"",VLOOKUP($B24,'Measure&amp;Incentive Picklist'!E:J,5,FALSE)*E24,"")</f>
        <v/>
      </c>
      <c r="X24" s="126" t="str">
        <f>IF(Date&gt;44742,"",IFERROR(IF(C24="","",IF(VLOOKUP($C24,'Measure&amp;Incentive Picklist'!$F:$P,11,FALSE)="kWh saved","Contact ConEd",VLOOKUP($C24,'Measure&amp;Incentive Picklist'!$F:$P,11,FALSE)))*E24,""))</f>
        <v/>
      </c>
      <c r="Y24" s="126">
        <f t="shared" si="0"/>
        <v>0</v>
      </c>
      <c r="Z24" s="123"/>
      <c r="AA24" s="65">
        <f t="shared" si="2"/>
        <v>0</v>
      </c>
      <c r="AB24" s="65">
        <f t="shared" si="3"/>
        <v>0</v>
      </c>
      <c r="AC24" s="65">
        <f t="shared" si="4"/>
        <v>0</v>
      </c>
      <c r="AD24" s="65">
        <f t="shared" si="5"/>
        <v>0</v>
      </c>
    </row>
    <row r="25" spans="1:30" x14ac:dyDescent="0.25">
      <c r="A25" s="66">
        <f t="shared" si="6"/>
        <v>18</v>
      </c>
      <c r="B25" s="69"/>
      <c r="C25" s="66" t="e">
        <f>VLOOKUP(B25,'Measure&amp;Incentive Picklist'!E:J,2,FALSE)</f>
        <v>#N/A</v>
      </c>
      <c r="D25" s="73"/>
      <c r="E25" s="70"/>
      <c r="G25" s="70"/>
      <c r="H25" s="70"/>
      <c r="I25" s="70"/>
      <c r="J25" s="70"/>
      <c r="K25" s="69"/>
      <c r="R25" s="69"/>
      <c r="S25" s="69"/>
      <c r="T25" s="71"/>
      <c r="U25" s="71"/>
      <c r="V25" s="72" t="str">
        <f t="shared" si="1"/>
        <v/>
      </c>
      <c r="W25" s="126" t="str">
        <f>IF(B25&lt;&gt;"",VLOOKUP($B25,'Measure&amp;Incentive Picklist'!E:J,5,FALSE)*E25,"")</f>
        <v/>
      </c>
      <c r="X25" s="126" t="str">
        <f>IF(Date&gt;44742,"",IFERROR(IF(C25="","",IF(VLOOKUP($C25,'Measure&amp;Incentive Picklist'!$F:$P,11,FALSE)="kWh saved","Contact ConEd",VLOOKUP($C25,'Measure&amp;Incentive Picklist'!$F:$P,11,FALSE)))*E25,""))</f>
        <v/>
      </c>
      <c r="Y25" s="126">
        <f t="shared" si="0"/>
        <v>0</v>
      </c>
      <c r="Z25" s="123"/>
      <c r="AA25" s="65">
        <f t="shared" si="2"/>
        <v>0</v>
      </c>
      <c r="AB25" s="65">
        <f t="shared" si="3"/>
        <v>0</v>
      </c>
      <c r="AC25" s="65">
        <f t="shared" si="4"/>
        <v>0</v>
      </c>
      <c r="AD25" s="65">
        <f t="shared" si="5"/>
        <v>0</v>
      </c>
    </row>
    <row r="26" spans="1:30" x14ac:dyDescent="0.25">
      <c r="A26" s="66">
        <f t="shared" si="6"/>
        <v>19</v>
      </c>
      <c r="B26" s="69"/>
      <c r="C26" s="66" t="e">
        <f>VLOOKUP(B26,'Measure&amp;Incentive Picklist'!E:J,2,FALSE)</f>
        <v>#N/A</v>
      </c>
      <c r="D26" s="73"/>
      <c r="E26" s="70"/>
      <c r="G26" s="70"/>
      <c r="H26" s="70"/>
      <c r="I26" s="70"/>
      <c r="J26" s="70"/>
      <c r="K26" s="69"/>
      <c r="R26" s="69"/>
      <c r="S26" s="69"/>
      <c r="T26" s="71"/>
      <c r="U26" s="71"/>
      <c r="V26" s="72" t="str">
        <f t="shared" si="1"/>
        <v/>
      </c>
      <c r="W26" s="126" t="str">
        <f>IF(B26&lt;&gt;"",VLOOKUP($B26,'Measure&amp;Incentive Picklist'!E:J,5,FALSE)*E26,"")</f>
        <v/>
      </c>
      <c r="X26" s="126" t="str">
        <f>IF(Date&gt;44742,"",IFERROR(IF(C26="","",IF(VLOOKUP($C26,'Measure&amp;Incentive Picklist'!$F:$P,11,FALSE)="kWh saved","Contact ConEd",VLOOKUP($C26,'Measure&amp;Incentive Picklist'!$F:$P,11,FALSE)))*E26,""))</f>
        <v/>
      </c>
      <c r="Y26" s="126">
        <f t="shared" si="0"/>
        <v>0</v>
      </c>
      <c r="Z26" s="123"/>
      <c r="AA26" s="65">
        <f t="shared" si="2"/>
        <v>0</v>
      </c>
      <c r="AB26" s="65">
        <f t="shared" si="3"/>
        <v>0</v>
      </c>
      <c r="AC26" s="65">
        <f t="shared" si="4"/>
        <v>0</v>
      </c>
      <c r="AD26" s="65">
        <f t="shared" si="5"/>
        <v>0</v>
      </c>
    </row>
    <row r="27" spans="1:30" x14ac:dyDescent="0.25">
      <c r="A27" s="66">
        <f t="shared" si="6"/>
        <v>20</v>
      </c>
      <c r="B27" s="69"/>
      <c r="C27" s="66" t="e">
        <f>VLOOKUP(B27,'Measure&amp;Incentive Picklist'!E:J,2,FALSE)</f>
        <v>#N/A</v>
      </c>
      <c r="D27" s="73"/>
      <c r="E27" s="70"/>
      <c r="G27" s="70"/>
      <c r="H27" s="70"/>
      <c r="I27" s="70"/>
      <c r="J27" s="70"/>
      <c r="K27" s="69"/>
      <c r="R27" s="69"/>
      <c r="S27" s="69"/>
      <c r="T27" s="71"/>
      <c r="U27" s="71"/>
      <c r="V27" s="72" t="str">
        <f t="shared" si="1"/>
        <v/>
      </c>
      <c r="W27" s="126" t="str">
        <f>IF(B27&lt;&gt;"",VLOOKUP($B27,'Measure&amp;Incentive Picklist'!E:J,5,FALSE)*E27,"")</f>
        <v/>
      </c>
      <c r="X27" s="126" t="str">
        <f>IF(Date&gt;44742,"",IFERROR(IF(C27="","",IF(VLOOKUP($C27,'Measure&amp;Incentive Picklist'!$F:$P,11,FALSE)="kWh saved","Contact ConEd",VLOOKUP($C27,'Measure&amp;Incentive Picklist'!$F:$P,11,FALSE)))*E27,""))</f>
        <v/>
      </c>
      <c r="Y27" s="126">
        <f t="shared" si="0"/>
        <v>0</v>
      </c>
      <c r="Z27" s="123"/>
      <c r="AA27" s="65">
        <f t="shared" si="2"/>
        <v>0</v>
      </c>
      <c r="AB27" s="65">
        <f t="shared" si="3"/>
        <v>0</v>
      </c>
      <c r="AC27" s="65">
        <f t="shared" si="4"/>
        <v>0</v>
      </c>
      <c r="AD27" s="65">
        <f t="shared" si="5"/>
        <v>0</v>
      </c>
    </row>
    <row r="28" spans="1:30" x14ac:dyDescent="0.25">
      <c r="A28" s="66">
        <f t="shared" si="6"/>
        <v>21</v>
      </c>
      <c r="B28" s="69"/>
      <c r="C28" s="66" t="e">
        <f>VLOOKUP(B28,'Measure&amp;Incentive Picklist'!E:J,2,FALSE)</f>
        <v>#N/A</v>
      </c>
      <c r="D28" s="73"/>
      <c r="E28" s="70"/>
      <c r="G28" s="70"/>
      <c r="H28" s="70"/>
      <c r="I28" s="70"/>
      <c r="J28" s="70"/>
      <c r="K28" s="69"/>
      <c r="R28" s="69"/>
      <c r="S28" s="69"/>
      <c r="T28" s="71"/>
      <c r="U28" s="71"/>
      <c r="V28" s="72" t="str">
        <f t="shared" si="1"/>
        <v/>
      </c>
      <c r="W28" s="126" t="str">
        <f>IF(B28&lt;&gt;"",VLOOKUP($B28,'Measure&amp;Incentive Picklist'!E:J,5,FALSE)*E28,"")</f>
        <v/>
      </c>
      <c r="X28" s="126" t="str">
        <f>IF(Date&gt;44742,"",IFERROR(IF(C28="","",IF(VLOOKUP($C28,'Measure&amp;Incentive Picklist'!$F:$P,11,FALSE)="kWh saved","Contact ConEd",VLOOKUP($C28,'Measure&amp;Incentive Picklist'!$F:$P,11,FALSE)))*E28,""))</f>
        <v/>
      </c>
      <c r="Y28" s="126">
        <f t="shared" si="0"/>
        <v>0</v>
      </c>
      <c r="Z28" s="123"/>
      <c r="AA28" s="65">
        <f t="shared" si="2"/>
        <v>0</v>
      </c>
      <c r="AB28" s="65">
        <f t="shared" si="3"/>
        <v>0</v>
      </c>
      <c r="AC28" s="65">
        <f t="shared" si="4"/>
        <v>0</v>
      </c>
      <c r="AD28" s="65">
        <f t="shared" si="5"/>
        <v>0</v>
      </c>
    </row>
    <row r="29" spans="1:30" x14ac:dyDescent="0.25">
      <c r="A29" s="66">
        <f t="shared" si="6"/>
        <v>22</v>
      </c>
      <c r="B29" s="69"/>
      <c r="C29" s="66" t="e">
        <f>VLOOKUP(B29,'Measure&amp;Incentive Picklist'!E:J,2,FALSE)</f>
        <v>#N/A</v>
      </c>
      <c r="D29" s="73"/>
      <c r="E29" s="70"/>
      <c r="G29" s="70"/>
      <c r="H29" s="70"/>
      <c r="I29" s="70"/>
      <c r="J29" s="70"/>
      <c r="K29" s="69"/>
      <c r="R29" s="69"/>
      <c r="S29" s="69"/>
      <c r="T29" s="71"/>
      <c r="U29" s="71"/>
      <c r="V29" s="72" t="str">
        <f t="shared" si="1"/>
        <v/>
      </c>
      <c r="W29" s="126" t="str">
        <f>IF(B29&lt;&gt;"",VLOOKUP($B29,'Measure&amp;Incentive Picklist'!E:J,5,FALSE)*E29,"")</f>
        <v/>
      </c>
      <c r="X29" s="126" t="str">
        <f>IF(Date&gt;44742,"",IFERROR(IF(C29="","",IF(VLOOKUP($C29,'Measure&amp;Incentive Picklist'!$F:$P,11,FALSE)="kWh saved","Contact ConEd",VLOOKUP($C29,'Measure&amp;Incentive Picklist'!$F:$P,11,FALSE)))*E29,""))</f>
        <v/>
      </c>
      <c r="Y29" s="126">
        <f t="shared" si="0"/>
        <v>0</v>
      </c>
      <c r="Z29" s="123"/>
      <c r="AA29" s="65">
        <f t="shared" si="2"/>
        <v>0</v>
      </c>
      <c r="AB29" s="65">
        <f t="shared" si="3"/>
        <v>0</v>
      </c>
      <c r="AC29" s="65">
        <f t="shared" si="4"/>
        <v>0</v>
      </c>
      <c r="AD29" s="65">
        <f t="shared" si="5"/>
        <v>0</v>
      </c>
    </row>
    <row r="30" spans="1:30" x14ac:dyDescent="0.25">
      <c r="A30" s="66">
        <f t="shared" si="6"/>
        <v>23</v>
      </c>
      <c r="B30" s="69"/>
      <c r="C30" s="66" t="e">
        <f>VLOOKUP(B30,'Measure&amp;Incentive Picklist'!E:J,2,FALSE)</f>
        <v>#N/A</v>
      </c>
      <c r="D30" s="73"/>
      <c r="E30" s="70"/>
      <c r="G30" s="70"/>
      <c r="H30" s="70"/>
      <c r="I30" s="70"/>
      <c r="J30" s="70"/>
      <c r="K30" s="69"/>
      <c r="R30" s="69"/>
      <c r="S30" s="69"/>
      <c r="T30" s="71"/>
      <c r="U30" s="71"/>
      <c r="V30" s="72" t="str">
        <f t="shared" si="1"/>
        <v/>
      </c>
      <c r="W30" s="126" t="str">
        <f>IF(B30&lt;&gt;"",VLOOKUP($B30,'Measure&amp;Incentive Picklist'!E:J,5,FALSE)*E30,"")</f>
        <v/>
      </c>
      <c r="X30" s="126" t="str">
        <f>IF(Date&gt;44742,"",IFERROR(IF(C30="","",IF(VLOOKUP($C30,'Measure&amp;Incentive Picklist'!$F:$P,11,FALSE)="kWh saved","Contact ConEd",VLOOKUP($C30,'Measure&amp;Incentive Picklist'!$F:$P,11,FALSE)))*E30,""))</f>
        <v/>
      </c>
      <c r="Y30" s="126">
        <f t="shared" si="0"/>
        <v>0</v>
      </c>
      <c r="Z30" s="123"/>
      <c r="AA30" s="65">
        <f t="shared" si="2"/>
        <v>0</v>
      </c>
      <c r="AB30" s="65">
        <f t="shared" si="3"/>
        <v>0</v>
      </c>
      <c r="AC30" s="65">
        <f t="shared" si="4"/>
        <v>0</v>
      </c>
      <c r="AD30" s="65">
        <f t="shared" si="5"/>
        <v>0</v>
      </c>
    </row>
    <row r="31" spans="1:30" x14ac:dyDescent="0.25">
      <c r="A31" s="66">
        <f t="shared" si="6"/>
        <v>24</v>
      </c>
      <c r="B31" s="69"/>
      <c r="C31" s="66" t="e">
        <f>VLOOKUP(B31,'Measure&amp;Incentive Picklist'!E:J,2,FALSE)</f>
        <v>#N/A</v>
      </c>
      <c r="D31" s="73"/>
      <c r="E31" s="70"/>
      <c r="G31" s="70"/>
      <c r="H31" s="70"/>
      <c r="I31" s="70"/>
      <c r="J31" s="70"/>
      <c r="K31" s="69"/>
      <c r="R31" s="69"/>
      <c r="S31" s="69"/>
      <c r="T31" s="71"/>
      <c r="U31" s="71"/>
      <c r="V31" s="72" t="str">
        <f t="shared" si="1"/>
        <v/>
      </c>
      <c r="W31" s="126" t="str">
        <f>IF(B31&lt;&gt;"",VLOOKUP($B31,'Measure&amp;Incentive Picklist'!E:J,5,FALSE)*E31,"")</f>
        <v/>
      </c>
      <c r="X31" s="126" t="str">
        <f>IF(Date&gt;44742,"",IFERROR(IF(C31="","",IF(VLOOKUP($C31,'Measure&amp;Incentive Picklist'!$F:$P,11,FALSE)="kWh saved","Contact ConEd",VLOOKUP($C31,'Measure&amp;Incentive Picklist'!$F:$P,11,FALSE)))*E31,""))</f>
        <v/>
      </c>
      <c r="Y31" s="126">
        <f t="shared" si="0"/>
        <v>0</v>
      </c>
      <c r="Z31" s="123"/>
      <c r="AA31" s="65">
        <f t="shared" si="2"/>
        <v>0</v>
      </c>
      <c r="AB31" s="65">
        <f t="shared" si="3"/>
        <v>0</v>
      </c>
      <c r="AC31" s="65">
        <f t="shared" si="4"/>
        <v>0</v>
      </c>
      <c r="AD31" s="65">
        <f t="shared" si="5"/>
        <v>0</v>
      </c>
    </row>
    <row r="32" spans="1:30" x14ac:dyDescent="0.25">
      <c r="A32" s="66">
        <f t="shared" si="6"/>
        <v>25</v>
      </c>
      <c r="B32" s="69"/>
      <c r="C32" s="66" t="e">
        <f>VLOOKUP(B32,'Measure&amp;Incentive Picklist'!E:J,2,FALSE)</f>
        <v>#N/A</v>
      </c>
      <c r="D32" s="73"/>
      <c r="E32" s="70"/>
      <c r="G32" s="70"/>
      <c r="H32" s="70"/>
      <c r="I32" s="70"/>
      <c r="J32" s="70"/>
      <c r="K32" s="69"/>
      <c r="R32" s="69"/>
      <c r="S32" s="69"/>
      <c r="T32" s="71"/>
      <c r="U32" s="71"/>
      <c r="V32" s="72" t="str">
        <f t="shared" si="1"/>
        <v/>
      </c>
      <c r="W32" s="126" t="str">
        <f>IF(B32&lt;&gt;"",VLOOKUP($B32,'Measure&amp;Incentive Picklist'!E:J,5,FALSE)*E32,"")</f>
        <v/>
      </c>
      <c r="X32" s="126" t="str">
        <f>IF(Date&gt;44742,"",IFERROR(IF(C32="","",IF(VLOOKUP($C32,'Measure&amp;Incentive Picklist'!$F:$P,11,FALSE)="kWh saved","Contact ConEd",VLOOKUP($C32,'Measure&amp;Incentive Picklist'!$F:$P,11,FALSE)))*E32,""))</f>
        <v/>
      </c>
      <c r="Y32" s="126">
        <f t="shared" si="0"/>
        <v>0</v>
      </c>
      <c r="Z32" s="123"/>
      <c r="AA32" s="65">
        <f t="shared" si="2"/>
        <v>0</v>
      </c>
      <c r="AB32" s="65">
        <f t="shared" si="3"/>
        <v>0</v>
      </c>
      <c r="AC32" s="65">
        <f t="shared" si="4"/>
        <v>0</v>
      </c>
      <c r="AD32" s="65">
        <f t="shared" si="5"/>
        <v>0</v>
      </c>
    </row>
    <row r="33" spans="1:30" x14ac:dyDescent="0.25">
      <c r="A33" s="66">
        <f t="shared" si="6"/>
        <v>26</v>
      </c>
      <c r="B33" s="69"/>
      <c r="C33" s="66" t="e">
        <f>VLOOKUP(B33,'Measure&amp;Incentive Picklist'!E:J,2,FALSE)</f>
        <v>#N/A</v>
      </c>
      <c r="D33" s="73"/>
      <c r="E33" s="70"/>
      <c r="G33" s="70"/>
      <c r="H33" s="70"/>
      <c r="I33" s="70"/>
      <c r="J33" s="70"/>
      <c r="K33" s="69"/>
      <c r="R33" s="69"/>
      <c r="S33" s="69"/>
      <c r="T33" s="71"/>
      <c r="U33" s="71"/>
      <c r="V33" s="72" t="str">
        <f t="shared" si="1"/>
        <v/>
      </c>
      <c r="W33" s="126" t="str">
        <f>IF(B33&lt;&gt;"",VLOOKUP($B33,'Measure&amp;Incentive Picklist'!E:J,5,FALSE)*E33,"")</f>
        <v/>
      </c>
      <c r="X33" s="126" t="str">
        <f>IF(Date&gt;44742,"",IFERROR(IF(C33="","",IF(VLOOKUP($C33,'Measure&amp;Incentive Picklist'!$F:$P,11,FALSE)="kWh saved","Contact ConEd",VLOOKUP($C33,'Measure&amp;Incentive Picklist'!$F:$P,11,FALSE)))*E33,""))</f>
        <v/>
      </c>
      <c r="Y33" s="126">
        <f t="shared" si="0"/>
        <v>0</v>
      </c>
      <c r="Z33" s="69"/>
      <c r="AA33" s="65">
        <f t="shared" si="2"/>
        <v>0</v>
      </c>
      <c r="AB33" s="65">
        <f t="shared" si="3"/>
        <v>0</v>
      </c>
      <c r="AC33" s="65">
        <f t="shared" si="4"/>
        <v>0</v>
      </c>
      <c r="AD33" s="65">
        <f t="shared" si="5"/>
        <v>0</v>
      </c>
    </row>
    <row r="34" spans="1:30" x14ac:dyDescent="0.25">
      <c r="A34" s="66">
        <f t="shared" si="6"/>
        <v>27</v>
      </c>
      <c r="B34" s="69"/>
      <c r="C34" s="66" t="e">
        <f>VLOOKUP(B34,'Measure&amp;Incentive Picklist'!E:J,2,FALSE)</f>
        <v>#N/A</v>
      </c>
      <c r="D34" s="73"/>
      <c r="E34" s="70"/>
      <c r="G34" s="70"/>
      <c r="H34" s="70"/>
      <c r="I34" s="70"/>
      <c r="J34" s="70"/>
      <c r="K34" s="69"/>
      <c r="R34" s="69"/>
      <c r="S34" s="69"/>
      <c r="T34" s="71"/>
      <c r="U34" s="71"/>
      <c r="V34" s="72" t="str">
        <f t="shared" si="1"/>
        <v/>
      </c>
      <c r="W34" s="126" t="str">
        <f>IF(B34&lt;&gt;"",VLOOKUP($B34,'Measure&amp;Incentive Picklist'!E:J,5,FALSE)*E34,"")</f>
        <v/>
      </c>
      <c r="X34" s="126" t="str">
        <f>IF(Date&gt;44742,"",IFERROR(IF(C34="","",IF(VLOOKUP($C34,'Measure&amp;Incentive Picklist'!$F:$P,11,FALSE)="kWh saved","Contact ConEd",VLOOKUP($C34,'Measure&amp;Incentive Picklist'!$F:$P,11,FALSE)))*E34,""))</f>
        <v/>
      </c>
      <c r="Y34" s="126">
        <f t="shared" si="0"/>
        <v>0</v>
      </c>
      <c r="Z34" s="69"/>
      <c r="AA34" s="65">
        <f t="shared" si="2"/>
        <v>0</v>
      </c>
      <c r="AB34" s="65">
        <f t="shared" si="3"/>
        <v>0</v>
      </c>
      <c r="AC34" s="65">
        <f t="shared" si="4"/>
        <v>0</v>
      </c>
      <c r="AD34" s="65">
        <f t="shared" si="5"/>
        <v>0</v>
      </c>
    </row>
    <row r="35" spans="1:30" x14ac:dyDescent="0.25">
      <c r="A35" s="66">
        <f t="shared" si="6"/>
        <v>28</v>
      </c>
      <c r="B35" s="69"/>
      <c r="C35" s="66" t="e">
        <f>VLOOKUP(B35,'Measure&amp;Incentive Picklist'!E:J,2,FALSE)</f>
        <v>#N/A</v>
      </c>
      <c r="D35" s="73"/>
      <c r="E35" s="70"/>
      <c r="G35" s="70"/>
      <c r="H35" s="70"/>
      <c r="I35" s="70"/>
      <c r="J35" s="70"/>
      <c r="K35" s="69"/>
      <c r="R35" s="69"/>
      <c r="S35" s="69"/>
      <c r="T35" s="71"/>
      <c r="U35" s="71"/>
      <c r="V35" s="72" t="str">
        <f t="shared" si="1"/>
        <v/>
      </c>
      <c r="W35" s="126"/>
      <c r="X35" s="126" t="str">
        <f>IF(Date&gt;44742,"",IFERROR(IF(C35="","",IF(VLOOKUP($C35,'Measure&amp;Incentive Picklist'!$F:$P,11,FALSE)="kWh saved","Contact ConEd",VLOOKUP($C35,'Measure&amp;Incentive Picklist'!$F:$P,11,FALSE)))*E35,""))</f>
        <v/>
      </c>
      <c r="Y35" s="126">
        <f t="shared" si="0"/>
        <v>0</v>
      </c>
      <c r="Z35" s="69"/>
      <c r="AA35" s="65">
        <f t="shared" si="2"/>
        <v>0</v>
      </c>
      <c r="AB35" s="65">
        <f t="shared" si="3"/>
        <v>0</v>
      </c>
      <c r="AC35" s="65">
        <f t="shared" si="4"/>
        <v>0</v>
      </c>
      <c r="AD35" s="65">
        <f t="shared" si="5"/>
        <v>0</v>
      </c>
    </row>
    <row r="36" spans="1:30" x14ac:dyDescent="0.25">
      <c r="A36" s="66">
        <f t="shared" si="6"/>
        <v>29</v>
      </c>
      <c r="B36" s="69"/>
      <c r="C36" s="66" t="e">
        <f>VLOOKUP(B36,'Measure&amp;Incentive Picklist'!E:J,2,FALSE)</f>
        <v>#N/A</v>
      </c>
      <c r="D36" s="73"/>
      <c r="E36" s="70"/>
      <c r="G36" s="70"/>
      <c r="H36" s="70"/>
      <c r="I36" s="70"/>
      <c r="J36" s="70"/>
      <c r="K36" s="69"/>
      <c r="R36" s="69"/>
      <c r="S36" s="69"/>
      <c r="T36" s="71"/>
      <c r="U36" s="71"/>
      <c r="V36" s="72" t="str">
        <f t="shared" si="1"/>
        <v/>
      </c>
      <c r="W36" s="126"/>
      <c r="X36" s="126" t="str">
        <f>IF(Date&gt;44742,"",IFERROR(IF(C36="","",IF(VLOOKUP($C36,'Measure&amp;Incentive Picklist'!$F:$P,11,FALSE)="kWh saved","Contact ConEd",VLOOKUP($C36,'Measure&amp;Incentive Picklist'!$F:$P,11,FALSE)))*E36,""))</f>
        <v/>
      </c>
      <c r="Y36" s="126">
        <f t="shared" si="0"/>
        <v>0</v>
      </c>
      <c r="Z36" s="69"/>
      <c r="AA36" s="65">
        <f t="shared" si="2"/>
        <v>0</v>
      </c>
      <c r="AB36" s="65">
        <f t="shared" si="3"/>
        <v>0</v>
      </c>
      <c r="AC36" s="65">
        <f t="shared" si="4"/>
        <v>0</v>
      </c>
      <c r="AD36" s="65">
        <f t="shared" si="5"/>
        <v>0</v>
      </c>
    </row>
    <row r="37" spans="1:30" x14ac:dyDescent="0.25">
      <c r="A37" s="66">
        <f t="shared" si="6"/>
        <v>30</v>
      </c>
      <c r="B37" s="69"/>
      <c r="C37" s="66" t="e">
        <f>VLOOKUP(B37,'Measure&amp;Incentive Picklist'!E:J,2,FALSE)</f>
        <v>#N/A</v>
      </c>
      <c r="D37" s="73"/>
      <c r="E37" s="70"/>
      <c r="G37" s="70"/>
      <c r="H37" s="70"/>
      <c r="I37" s="70"/>
      <c r="J37" s="70"/>
      <c r="K37" s="69"/>
      <c r="R37" s="69"/>
      <c r="S37" s="69"/>
      <c r="T37" s="71"/>
      <c r="U37" s="71"/>
      <c r="V37" s="72" t="str">
        <f t="shared" si="1"/>
        <v/>
      </c>
      <c r="W37" s="126"/>
      <c r="X37" s="126" t="str">
        <f>IF(Date&gt;44742,"",IFERROR(IF(C37="","",IF(VLOOKUP($C37,'Measure&amp;Incentive Picklist'!$F:$P,11,FALSE)="kWh saved","Contact ConEd",VLOOKUP($C37,'Measure&amp;Incentive Picklist'!$F:$P,11,FALSE)))*E37,""))</f>
        <v/>
      </c>
      <c r="Y37" s="126">
        <f t="shared" si="0"/>
        <v>0</v>
      </c>
      <c r="Z37" s="69"/>
      <c r="AA37" s="65">
        <f t="shared" si="2"/>
        <v>0</v>
      </c>
      <c r="AB37" s="65">
        <f t="shared" si="3"/>
        <v>0</v>
      </c>
      <c r="AC37" s="65">
        <f t="shared" si="4"/>
        <v>0</v>
      </c>
      <c r="AD37" s="65">
        <f t="shared" si="5"/>
        <v>0</v>
      </c>
    </row>
    <row r="38" spans="1:30" x14ac:dyDescent="0.25">
      <c r="A38" s="66">
        <f t="shared" si="6"/>
        <v>31</v>
      </c>
      <c r="B38" s="69"/>
      <c r="C38" s="66" t="e">
        <f>VLOOKUP(B38,'Measure&amp;Incentive Picklist'!E:J,2,FALSE)</f>
        <v>#N/A</v>
      </c>
      <c r="D38" s="73"/>
      <c r="E38" s="70"/>
      <c r="G38" s="70"/>
      <c r="H38" s="70"/>
      <c r="I38" s="70"/>
      <c r="J38" s="70"/>
      <c r="K38" s="69"/>
      <c r="R38" s="69"/>
      <c r="S38" s="69"/>
      <c r="T38" s="71"/>
      <c r="U38" s="71"/>
      <c r="V38" s="72" t="str">
        <f t="shared" si="1"/>
        <v/>
      </c>
      <c r="W38" s="126"/>
      <c r="X38" s="126" t="str">
        <f>IF(Date&gt;44742,"",IFERROR(IF(C38="","",IF(VLOOKUP($C38,'Measure&amp;Incentive Picklist'!$F:$P,11,FALSE)="kWh saved","Contact ConEd",VLOOKUP($C38,'Measure&amp;Incentive Picklist'!$F:$P,11,FALSE)))*E38,""))</f>
        <v/>
      </c>
      <c r="Y38" s="126">
        <f t="shared" si="0"/>
        <v>0</v>
      </c>
      <c r="Z38" s="69"/>
      <c r="AA38" s="65">
        <f t="shared" si="2"/>
        <v>0</v>
      </c>
      <c r="AB38" s="65">
        <f t="shared" si="3"/>
        <v>0</v>
      </c>
      <c r="AC38" s="65">
        <f t="shared" si="4"/>
        <v>0</v>
      </c>
      <c r="AD38" s="65">
        <f t="shared" si="5"/>
        <v>0</v>
      </c>
    </row>
    <row r="39" spans="1:30" x14ac:dyDescent="0.25">
      <c r="A39" s="66">
        <f t="shared" si="6"/>
        <v>32</v>
      </c>
      <c r="B39" s="69"/>
      <c r="C39" s="66" t="e">
        <f>VLOOKUP(B39,'Measure&amp;Incentive Picklist'!E:J,2,FALSE)</f>
        <v>#N/A</v>
      </c>
      <c r="D39" s="73"/>
      <c r="E39" s="70"/>
      <c r="G39" s="70"/>
      <c r="H39" s="70"/>
      <c r="I39" s="70"/>
      <c r="J39" s="70"/>
      <c r="K39" s="69"/>
      <c r="R39" s="69"/>
      <c r="S39" s="69"/>
      <c r="T39" s="71"/>
      <c r="U39" s="71"/>
      <c r="V39" s="72" t="str">
        <f t="shared" si="1"/>
        <v/>
      </c>
      <c r="W39" s="126"/>
      <c r="X39" s="126" t="str">
        <f>IF(Date&gt;44742,"",IFERROR(IF(C39="","",IF(VLOOKUP($C39,'Measure&amp;Incentive Picklist'!$F:$P,11,FALSE)="kWh saved","Contact ConEd",VLOOKUP($C39,'Measure&amp;Incentive Picklist'!$F:$P,11,FALSE)))*E39,""))</f>
        <v/>
      </c>
      <c r="Y39" s="126">
        <f t="shared" si="0"/>
        <v>0</v>
      </c>
      <c r="Z39" s="69"/>
      <c r="AA39" s="65">
        <f t="shared" si="2"/>
        <v>0</v>
      </c>
      <c r="AB39" s="65">
        <f t="shared" si="3"/>
        <v>0</v>
      </c>
      <c r="AC39" s="65">
        <f t="shared" si="4"/>
        <v>0</v>
      </c>
      <c r="AD39" s="65">
        <f t="shared" si="5"/>
        <v>0</v>
      </c>
    </row>
    <row r="40" spans="1:30" x14ac:dyDescent="0.25">
      <c r="A40" s="66">
        <f t="shared" si="6"/>
        <v>33</v>
      </c>
      <c r="B40" s="69"/>
      <c r="C40" s="66" t="e">
        <f>VLOOKUP(B40,'Measure&amp;Incentive Picklist'!E:J,2,FALSE)</f>
        <v>#N/A</v>
      </c>
      <c r="D40" s="73"/>
      <c r="E40" s="70"/>
      <c r="G40" s="70"/>
      <c r="H40" s="70"/>
      <c r="I40" s="70"/>
      <c r="J40" s="70"/>
      <c r="K40" s="69"/>
      <c r="R40" s="69"/>
      <c r="S40" s="69"/>
      <c r="T40" s="71"/>
      <c r="U40" s="71"/>
      <c r="V40" s="72" t="str">
        <f t="shared" si="1"/>
        <v/>
      </c>
      <c r="W40" s="126"/>
      <c r="X40" s="126" t="str">
        <f>IF(Date&gt;44742,"",IFERROR(IF(C40="","",IF(VLOOKUP($C40,'Measure&amp;Incentive Picklist'!$F:$P,11,FALSE)="kWh saved","Contact ConEd",VLOOKUP($C40,'Measure&amp;Incentive Picklist'!$F:$P,11,FALSE)))*E40,""))</f>
        <v/>
      </c>
      <c r="Y40" s="126">
        <f t="shared" si="0"/>
        <v>0</v>
      </c>
      <c r="Z40" s="69"/>
      <c r="AA40" s="65">
        <f t="shared" si="2"/>
        <v>0</v>
      </c>
      <c r="AB40" s="65">
        <f t="shared" si="3"/>
        <v>0</v>
      </c>
      <c r="AC40" s="65">
        <f t="shared" si="4"/>
        <v>0</v>
      </c>
      <c r="AD40" s="65">
        <f t="shared" si="5"/>
        <v>0</v>
      </c>
    </row>
    <row r="41" spans="1:30" x14ac:dyDescent="0.25">
      <c r="A41" s="66">
        <f t="shared" si="6"/>
        <v>34</v>
      </c>
      <c r="B41" s="69"/>
      <c r="C41" s="66" t="e">
        <f>VLOOKUP(B41,'Measure&amp;Incentive Picklist'!E:J,2,FALSE)</f>
        <v>#N/A</v>
      </c>
      <c r="D41" s="73"/>
      <c r="E41" s="70"/>
      <c r="G41" s="70"/>
      <c r="H41" s="70"/>
      <c r="I41" s="70"/>
      <c r="J41" s="70"/>
      <c r="K41" s="69"/>
      <c r="R41" s="69"/>
      <c r="S41" s="69"/>
      <c r="T41" s="71"/>
      <c r="U41" s="71"/>
      <c r="V41" s="72" t="str">
        <f t="shared" si="1"/>
        <v/>
      </c>
      <c r="W41" s="126"/>
      <c r="X41" s="126" t="str">
        <f>IF(Date&gt;44742,"",IFERROR(IF(C41="","",IF(VLOOKUP($C41,'Measure&amp;Incentive Picklist'!$F:$P,11,FALSE)="kWh saved","Contact ConEd",VLOOKUP($C41,'Measure&amp;Incentive Picklist'!$F:$P,11,FALSE)))*E41,""))</f>
        <v/>
      </c>
      <c r="Y41" s="126">
        <f t="shared" si="0"/>
        <v>0</v>
      </c>
      <c r="Z41" s="69"/>
      <c r="AA41" s="65">
        <f t="shared" si="2"/>
        <v>0</v>
      </c>
      <c r="AB41" s="65">
        <f t="shared" si="3"/>
        <v>0</v>
      </c>
      <c r="AC41" s="65">
        <f t="shared" si="4"/>
        <v>0</v>
      </c>
      <c r="AD41" s="65">
        <f t="shared" si="5"/>
        <v>0</v>
      </c>
    </row>
    <row r="42" spans="1:30" x14ac:dyDescent="0.25">
      <c r="A42" s="66">
        <f t="shared" si="6"/>
        <v>35</v>
      </c>
      <c r="B42" s="69"/>
      <c r="C42" s="66" t="e">
        <f>VLOOKUP(B42,'Measure&amp;Incentive Picklist'!E:J,2,FALSE)</f>
        <v>#N/A</v>
      </c>
      <c r="D42" s="73"/>
      <c r="E42" s="70"/>
      <c r="G42" s="70"/>
      <c r="H42" s="70"/>
      <c r="I42" s="70"/>
      <c r="J42" s="70"/>
      <c r="K42" s="69"/>
      <c r="R42" s="69"/>
      <c r="S42" s="69"/>
      <c r="T42" s="71"/>
      <c r="U42" s="71"/>
      <c r="V42" s="72" t="str">
        <f t="shared" si="1"/>
        <v/>
      </c>
      <c r="W42" s="126"/>
      <c r="X42" s="126" t="str">
        <f>IF(Date&gt;44742,"",IFERROR(IF(C42="","",IF(VLOOKUP($C42,'Measure&amp;Incentive Picklist'!$F:$P,11,FALSE)="kWh saved","Contact ConEd",VLOOKUP($C42,'Measure&amp;Incentive Picklist'!$F:$P,11,FALSE)))*E42,""))</f>
        <v/>
      </c>
      <c r="Y42" s="126">
        <f t="shared" si="0"/>
        <v>0</v>
      </c>
      <c r="Z42" s="69"/>
      <c r="AA42" s="65">
        <f t="shared" si="2"/>
        <v>0</v>
      </c>
      <c r="AB42" s="65">
        <f t="shared" si="3"/>
        <v>0</v>
      </c>
      <c r="AC42" s="65">
        <f t="shared" si="4"/>
        <v>0</v>
      </c>
      <c r="AD42" s="65">
        <f t="shared" si="5"/>
        <v>0</v>
      </c>
    </row>
    <row r="43" spans="1:30" x14ac:dyDescent="0.25">
      <c r="A43" s="66">
        <f t="shared" si="6"/>
        <v>36</v>
      </c>
      <c r="B43" s="69"/>
      <c r="C43" s="66" t="e">
        <f>VLOOKUP(B43,'Measure&amp;Incentive Picklist'!E:J,2,FALSE)</f>
        <v>#N/A</v>
      </c>
      <c r="D43" s="73"/>
      <c r="E43" s="70"/>
      <c r="G43" s="70"/>
      <c r="H43" s="70"/>
      <c r="I43" s="70"/>
      <c r="J43" s="70"/>
      <c r="K43" s="69"/>
      <c r="R43" s="69"/>
      <c r="S43" s="69"/>
      <c r="T43" s="71"/>
      <c r="U43" s="71"/>
      <c r="V43" s="72" t="str">
        <f t="shared" si="1"/>
        <v/>
      </c>
      <c r="W43" s="126"/>
      <c r="X43" s="126" t="str">
        <f>IF(Date&gt;44742,"",IFERROR(IF(C43="","",IF(VLOOKUP($C43,'Measure&amp;Incentive Picklist'!$F:$P,11,FALSE)="kWh saved","Contact ConEd",VLOOKUP($C43,'Measure&amp;Incentive Picklist'!$F:$P,11,FALSE)))*E43,""))</f>
        <v/>
      </c>
      <c r="Y43" s="126">
        <f t="shared" si="0"/>
        <v>0</v>
      </c>
      <c r="Z43" s="69"/>
      <c r="AA43" s="65">
        <f t="shared" si="2"/>
        <v>0</v>
      </c>
      <c r="AB43" s="65">
        <f t="shared" si="3"/>
        <v>0</v>
      </c>
      <c r="AC43" s="65">
        <f t="shared" si="4"/>
        <v>0</v>
      </c>
      <c r="AD43" s="65">
        <f t="shared" si="5"/>
        <v>0</v>
      </c>
    </row>
    <row r="44" spans="1:30" x14ac:dyDescent="0.25">
      <c r="A44" s="66">
        <f t="shared" si="6"/>
        <v>37</v>
      </c>
      <c r="B44" s="69"/>
      <c r="C44" s="66" t="e">
        <f>VLOOKUP(B44,'Measure&amp;Incentive Picklist'!E:J,2,FALSE)</f>
        <v>#N/A</v>
      </c>
      <c r="D44" s="73"/>
      <c r="E44" s="70"/>
      <c r="G44" s="70"/>
      <c r="H44" s="70"/>
      <c r="I44" s="70"/>
      <c r="J44" s="70"/>
      <c r="K44" s="69"/>
      <c r="R44" s="69"/>
      <c r="S44" s="69"/>
      <c r="T44" s="71"/>
      <c r="U44" s="71"/>
      <c r="V44" s="72" t="str">
        <f t="shared" si="1"/>
        <v/>
      </c>
      <c r="W44" s="126"/>
      <c r="X44" s="126" t="str">
        <f>IF(Date&gt;44742,"",IFERROR(IF(C44="","",IF(VLOOKUP($C44,'Measure&amp;Incentive Picklist'!$F:$P,11,FALSE)="kWh saved","Contact ConEd",VLOOKUP($C44,'Measure&amp;Incentive Picklist'!$F:$P,11,FALSE)))*E44,""))</f>
        <v/>
      </c>
      <c r="Y44" s="126">
        <f t="shared" si="0"/>
        <v>0</v>
      </c>
      <c r="Z44" s="69"/>
      <c r="AA44" s="65">
        <f t="shared" si="2"/>
        <v>0</v>
      </c>
      <c r="AB44" s="65">
        <f t="shared" si="3"/>
        <v>0</v>
      </c>
      <c r="AC44" s="65">
        <f t="shared" si="4"/>
        <v>0</v>
      </c>
      <c r="AD44" s="65">
        <f t="shared" si="5"/>
        <v>0</v>
      </c>
    </row>
    <row r="45" spans="1:30" x14ac:dyDescent="0.25">
      <c r="A45" s="66">
        <f t="shared" si="6"/>
        <v>38</v>
      </c>
      <c r="B45" s="69"/>
      <c r="C45" s="66" t="e">
        <f>VLOOKUP(B45,'Measure&amp;Incentive Picklist'!E:J,2,FALSE)</f>
        <v>#N/A</v>
      </c>
      <c r="D45" s="73"/>
      <c r="E45" s="70"/>
      <c r="G45" s="70"/>
      <c r="H45" s="70"/>
      <c r="I45" s="70"/>
      <c r="J45" s="70"/>
      <c r="K45" s="69"/>
      <c r="R45" s="69"/>
      <c r="S45" s="69"/>
      <c r="T45" s="71"/>
      <c r="U45" s="71"/>
      <c r="V45" s="72" t="str">
        <f t="shared" si="1"/>
        <v/>
      </c>
      <c r="W45" s="126"/>
      <c r="X45" s="126" t="str">
        <f>IF(Date&gt;44742,"",IFERROR(IF(C45="","",IF(VLOOKUP($C45,'Measure&amp;Incentive Picklist'!$F:$P,11,FALSE)="kWh saved","Contact ConEd",VLOOKUP($C45,'Measure&amp;Incentive Picklist'!$F:$P,11,FALSE)))*E45,""))</f>
        <v/>
      </c>
      <c r="Y45" s="126">
        <f t="shared" si="0"/>
        <v>0</v>
      </c>
      <c r="Z45" s="69"/>
      <c r="AA45" s="65">
        <f t="shared" si="2"/>
        <v>0</v>
      </c>
      <c r="AB45" s="65">
        <f t="shared" si="3"/>
        <v>0</v>
      </c>
      <c r="AC45" s="65">
        <f t="shared" si="4"/>
        <v>0</v>
      </c>
      <c r="AD45" s="65">
        <f t="shared" si="5"/>
        <v>0</v>
      </c>
    </row>
    <row r="46" spans="1:30" x14ac:dyDescent="0.25">
      <c r="A46" s="66">
        <f t="shared" si="6"/>
        <v>39</v>
      </c>
      <c r="B46" s="69"/>
      <c r="C46" s="66" t="e">
        <f>VLOOKUP(B46,'Measure&amp;Incentive Picklist'!E:J,2,FALSE)</f>
        <v>#N/A</v>
      </c>
      <c r="D46" s="73"/>
      <c r="E46" s="70"/>
      <c r="G46" s="70"/>
      <c r="H46" s="70"/>
      <c r="I46" s="70"/>
      <c r="J46" s="70"/>
      <c r="K46" s="69"/>
      <c r="R46" s="69"/>
      <c r="S46" s="69"/>
      <c r="T46" s="71"/>
      <c r="U46" s="71"/>
      <c r="V46" s="72" t="str">
        <f t="shared" si="1"/>
        <v/>
      </c>
      <c r="W46" s="126"/>
      <c r="X46" s="126" t="str">
        <f>IF(Date&gt;44742,"",IFERROR(IF(C46="","",IF(VLOOKUP($C46,'Measure&amp;Incentive Picklist'!$F:$P,11,FALSE)="kWh saved","Contact ConEd",VLOOKUP($C46,'Measure&amp;Incentive Picklist'!$F:$P,11,FALSE)))*E46,""))</f>
        <v/>
      </c>
      <c r="Y46" s="126">
        <f t="shared" si="0"/>
        <v>0</v>
      </c>
      <c r="Z46" s="69"/>
      <c r="AA46" s="65">
        <f t="shared" si="2"/>
        <v>0</v>
      </c>
      <c r="AB46" s="65">
        <f t="shared" si="3"/>
        <v>0</v>
      </c>
      <c r="AC46" s="65">
        <f t="shared" si="4"/>
        <v>0</v>
      </c>
      <c r="AD46" s="65">
        <f t="shared" si="5"/>
        <v>0</v>
      </c>
    </row>
    <row r="47" spans="1:30" x14ac:dyDescent="0.25">
      <c r="A47" s="66">
        <f t="shared" si="6"/>
        <v>40</v>
      </c>
      <c r="B47" s="69"/>
      <c r="C47" s="66" t="e">
        <f>VLOOKUP(B47,'Measure&amp;Incentive Picklist'!E:J,2,FALSE)</f>
        <v>#N/A</v>
      </c>
      <c r="D47" s="73"/>
      <c r="E47" s="70"/>
      <c r="G47" s="70"/>
      <c r="H47" s="70"/>
      <c r="I47" s="70"/>
      <c r="J47" s="70"/>
      <c r="K47" s="69"/>
      <c r="R47" s="69"/>
      <c r="S47" s="69"/>
      <c r="T47" s="71"/>
      <c r="U47" s="71"/>
      <c r="V47" s="72" t="str">
        <f t="shared" si="1"/>
        <v/>
      </c>
      <c r="W47" s="126"/>
      <c r="X47" s="126" t="str">
        <f>IF(Date&gt;44742,"",IFERROR(IF(C47="","",IF(VLOOKUP($C47,'Measure&amp;Incentive Picklist'!$F:$P,11,FALSE)="kWh saved","Contact ConEd",VLOOKUP($C47,'Measure&amp;Incentive Picklist'!$F:$P,11,FALSE)))*E47,""))</f>
        <v/>
      </c>
      <c r="Y47" s="126">
        <f t="shared" si="0"/>
        <v>0</v>
      </c>
      <c r="Z47" s="69"/>
      <c r="AA47" s="65">
        <f t="shared" si="2"/>
        <v>0</v>
      </c>
      <c r="AB47" s="65">
        <f t="shared" si="3"/>
        <v>0</v>
      </c>
      <c r="AC47" s="65">
        <f t="shared" si="4"/>
        <v>0</v>
      </c>
      <c r="AD47" s="65">
        <f t="shared" si="5"/>
        <v>0</v>
      </c>
    </row>
    <row r="48" spans="1:30" x14ac:dyDescent="0.25">
      <c r="A48" s="66">
        <f t="shared" si="6"/>
        <v>41</v>
      </c>
      <c r="B48" s="69"/>
      <c r="C48" s="66" t="e">
        <f>VLOOKUP(B48,'Measure&amp;Incentive Picklist'!E:J,2,FALSE)</f>
        <v>#N/A</v>
      </c>
      <c r="D48" s="73"/>
      <c r="E48" s="70"/>
      <c r="G48" s="70"/>
      <c r="H48" s="70"/>
      <c r="I48" s="70"/>
      <c r="J48" s="70"/>
      <c r="K48" s="69"/>
      <c r="R48" s="69"/>
      <c r="S48" s="69"/>
      <c r="T48" s="71"/>
      <c r="U48" s="71"/>
      <c r="V48" s="72" t="str">
        <f t="shared" si="1"/>
        <v/>
      </c>
      <c r="W48" s="126"/>
      <c r="X48" s="126" t="str">
        <f>IF(Date&gt;44742,"",IFERROR(IF(C48="","",IF(VLOOKUP($C48,'Measure&amp;Incentive Picklist'!$F:$P,11,FALSE)="kWh saved","Contact ConEd",VLOOKUP($C48,'Measure&amp;Incentive Picklist'!$F:$P,11,FALSE)))*E48,""))</f>
        <v/>
      </c>
      <c r="Y48" s="126">
        <f t="shared" si="0"/>
        <v>0</v>
      </c>
      <c r="Z48" s="69"/>
      <c r="AA48" s="65">
        <f t="shared" si="2"/>
        <v>0</v>
      </c>
      <c r="AB48" s="65">
        <f t="shared" si="3"/>
        <v>0</v>
      </c>
      <c r="AC48" s="65">
        <f t="shared" si="4"/>
        <v>0</v>
      </c>
      <c r="AD48" s="65">
        <f t="shared" si="5"/>
        <v>0</v>
      </c>
    </row>
    <row r="49" spans="1:30" x14ac:dyDescent="0.25">
      <c r="A49" s="66">
        <f t="shared" si="6"/>
        <v>42</v>
      </c>
      <c r="B49" s="69"/>
      <c r="C49" s="66" t="e">
        <f>VLOOKUP(B49,'Measure&amp;Incentive Picklist'!E:J,2,FALSE)</f>
        <v>#N/A</v>
      </c>
      <c r="D49" s="73"/>
      <c r="E49" s="70"/>
      <c r="G49" s="70"/>
      <c r="H49" s="70"/>
      <c r="I49" s="70"/>
      <c r="J49" s="70"/>
      <c r="K49" s="69"/>
      <c r="R49" s="69"/>
      <c r="S49" s="69"/>
      <c r="T49" s="71"/>
      <c r="U49" s="71"/>
      <c r="V49" s="72" t="str">
        <f t="shared" si="1"/>
        <v/>
      </c>
      <c r="W49" s="126"/>
      <c r="X49" s="126" t="str">
        <f>IF(Date&gt;44742,"",IFERROR(IF(C49="","",IF(VLOOKUP($C49,'Measure&amp;Incentive Picklist'!$F:$P,11,FALSE)="kWh saved","Contact ConEd",VLOOKUP($C49,'Measure&amp;Incentive Picklist'!$F:$P,11,FALSE)))*E49,""))</f>
        <v/>
      </c>
      <c r="Y49" s="126">
        <f t="shared" si="0"/>
        <v>0</v>
      </c>
      <c r="Z49" s="69"/>
      <c r="AA49" s="65">
        <f t="shared" si="2"/>
        <v>0</v>
      </c>
      <c r="AB49" s="65">
        <f t="shared" si="3"/>
        <v>0</v>
      </c>
      <c r="AC49" s="65">
        <f t="shared" si="4"/>
        <v>0</v>
      </c>
      <c r="AD49" s="65">
        <f t="shared" si="5"/>
        <v>0</v>
      </c>
    </row>
    <row r="50" spans="1:30" x14ac:dyDescent="0.25">
      <c r="A50" s="66">
        <f t="shared" si="6"/>
        <v>43</v>
      </c>
      <c r="B50" s="69"/>
      <c r="C50" s="66" t="e">
        <f>VLOOKUP(B50,'Measure&amp;Incentive Picklist'!E:J,2,FALSE)</f>
        <v>#N/A</v>
      </c>
      <c r="D50" s="73"/>
      <c r="E50" s="70"/>
      <c r="G50" s="70"/>
      <c r="H50" s="70"/>
      <c r="I50" s="70"/>
      <c r="J50" s="70"/>
      <c r="K50" s="69"/>
      <c r="R50" s="69"/>
      <c r="S50" s="69"/>
      <c r="T50" s="71"/>
      <c r="U50" s="71"/>
      <c r="V50" s="72" t="str">
        <f t="shared" si="1"/>
        <v/>
      </c>
      <c r="W50" s="126"/>
      <c r="X50" s="126" t="str">
        <f>IF(Date&gt;44742,"",IFERROR(IF(C50="","",IF(VLOOKUP($C50,'Measure&amp;Incentive Picklist'!$F:$P,11,FALSE)="kWh saved","Contact ConEd",VLOOKUP($C50,'Measure&amp;Incentive Picklist'!$F:$P,11,FALSE)))*E50,""))</f>
        <v/>
      </c>
      <c r="Y50" s="126">
        <f t="shared" si="0"/>
        <v>0</v>
      </c>
      <c r="Z50" s="69"/>
      <c r="AA50" s="65">
        <f t="shared" si="2"/>
        <v>0</v>
      </c>
      <c r="AB50" s="65">
        <f t="shared" si="3"/>
        <v>0</v>
      </c>
      <c r="AC50" s="65">
        <f t="shared" si="4"/>
        <v>0</v>
      </c>
      <c r="AD50" s="65">
        <f t="shared" si="5"/>
        <v>0</v>
      </c>
    </row>
    <row r="51" spans="1:30" x14ac:dyDescent="0.25">
      <c r="A51" s="66">
        <f t="shared" si="6"/>
        <v>44</v>
      </c>
      <c r="B51" s="69"/>
      <c r="C51" s="66" t="e">
        <f>VLOOKUP(B51,'Measure&amp;Incentive Picklist'!E:J,2,FALSE)</f>
        <v>#N/A</v>
      </c>
      <c r="D51" s="73"/>
      <c r="E51" s="70"/>
      <c r="G51" s="70"/>
      <c r="H51" s="70"/>
      <c r="I51" s="70"/>
      <c r="J51" s="70"/>
      <c r="K51" s="69"/>
      <c r="R51" s="69"/>
      <c r="S51" s="69"/>
      <c r="T51" s="71"/>
      <c r="U51" s="71"/>
      <c r="V51" s="72" t="str">
        <f t="shared" si="1"/>
        <v/>
      </c>
      <c r="W51" s="126"/>
      <c r="X51" s="126" t="str">
        <f>IF(Date&gt;44742,"",IFERROR(IF(C51="","",IF(VLOOKUP($C51,'Measure&amp;Incentive Picklist'!$F:$P,11,FALSE)="kWh saved","Contact ConEd",VLOOKUP($C51,'Measure&amp;Incentive Picklist'!$F:$P,11,FALSE)))*E51,""))</f>
        <v/>
      </c>
      <c r="Y51" s="126">
        <f t="shared" si="0"/>
        <v>0</v>
      </c>
      <c r="Z51" s="69"/>
      <c r="AA51" s="65">
        <f t="shared" si="2"/>
        <v>0</v>
      </c>
      <c r="AB51" s="65">
        <f t="shared" si="3"/>
        <v>0</v>
      </c>
      <c r="AC51" s="65">
        <f t="shared" si="4"/>
        <v>0</v>
      </c>
      <c r="AD51" s="65">
        <f t="shared" si="5"/>
        <v>0</v>
      </c>
    </row>
    <row r="52" spans="1:30" x14ac:dyDescent="0.25">
      <c r="A52" s="66">
        <f t="shared" si="6"/>
        <v>45</v>
      </c>
      <c r="B52" s="69"/>
      <c r="C52" s="66" t="e">
        <f>VLOOKUP(B52,'Measure&amp;Incentive Picklist'!E:J,2,FALSE)</f>
        <v>#N/A</v>
      </c>
      <c r="D52" s="73"/>
      <c r="E52" s="70"/>
      <c r="G52" s="70"/>
      <c r="H52" s="70"/>
      <c r="I52" s="70"/>
      <c r="J52" s="70"/>
      <c r="K52" s="69"/>
      <c r="R52" s="69"/>
      <c r="S52" s="69"/>
      <c r="T52" s="71"/>
      <c r="U52" s="71"/>
      <c r="V52" s="72" t="str">
        <f t="shared" si="1"/>
        <v/>
      </c>
      <c r="W52" s="126"/>
      <c r="X52" s="126" t="str">
        <f>IF(Date&gt;44742,"",IFERROR(IF(C52="","",IF(VLOOKUP($C52,'Measure&amp;Incentive Picklist'!$F:$P,11,FALSE)="kWh saved","Contact ConEd",VLOOKUP($C52,'Measure&amp;Incentive Picklist'!$F:$P,11,FALSE)))*E52,""))</f>
        <v/>
      </c>
      <c r="Y52" s="126">
        <f t="shared" si="0"/>
        <v>0</v>
      </c>
      <c r="Z52" s="69"/>
      <c r="AA52" s="65">
        <f t="shared" si="2"/>
        <v>0</v>
      </c>
      <c r="AB52" s="65">
        <f t="shared" si="3"/>
        <v>0</v>
      </c>
      <c r="AC52" s="65">
        <f t="shared" si="4"/>
        <v>0</v>
      </c>
      <c r="AD52" s="65">
        <f t="shared" si="5"/>
        <v>0</v>
      </c>
    </row>
    <row r="53" spans="1:30" x14ac:dyDescent="0.25">
      <c r="A53" s="66">
        <f t="shared" si="6"/>
        <v>46</v>
      </c>
      <c r="B53" s="69"/>
      <c r="C53" s="66" t="e">
        <f>VLOOKUP(B53,'Measure&amp;Incentive Picklist'!E:J,2,FALSE)</f>
        <v>#N/A</v>
      </c>
      <c r="D53" s="73"/>
      <c r="E53" s="70"/>
      <c r="G53" s="70"/>
      <c r="H53" s="70"/>
      <c r="I53" s="70"/>
      <c r="J53" s="70"/>
      <c r="K53" s="69"/>
      <c r="R53" s="69"/>
      <c r="S53" s="69"/>
      <c r="T53" s="71"/>
      <c r="U53" s="71"/>
      <c r="V53" s="72" t="str">
        <f t="shared" si="1"/>
        <v/>
      </c>
      <c r="W53" s="126"/>
      <c r="X53" s="126" t="str">
        <f>IF(Date&gt;44742,"",IFERROR(IF(C53="","",IF(VLOOKUP($C53,'Measure&amp;Incentive Picklist'!$F:$P,11,FALSE)="kWh saved","Contact ConEd",VLOOKUP($C53,'Measure&amp;Incentive Picklist'!$F:$P,11,FALSE)))*E53,""))</f>
        <v/>
      </c>
      <c r="Y53" s="126">
        <f t="shared" si="0"/>
        <v>0</v>
      </c>
      <c r="Z53" s="69"/>
      <c r="AA53" s="65">
        <f t="shared" si="2"/>
        <v>0</v>
      </c>
      <c r="AB53" s="65">
        <f t="shared" si="3"/>
        <v>0</v>
      </c>
      <c r="AC53" s="65">
        <f t="shared" si="4"/>
        <v>0</v>
      </c>
      <c r="AD53" s="65">
        <f t="shared" si="5"/>
        <v>0</v>
      </c>
    </row>
    <row r="54" spans="1:30" x14ac:dyDescent="0.25">
      <c r="A54" s="66">
        <f t="shared" si="6"/>
        <v>47</v>
      </c>
      <c r="B54" s="69"/>
      <c r="C54" s="66" t="e">
        <f>VLOOKUP(B54,'Measure&amp;Incentive Picklist'!E:J,2,FALSE)</f>
        <v>#N/A</v>
      </c>
      <c r="D54" s="73"/>
      <c r="E54" s="70"/>
      <c r="G54" s="70"/>
      <c r="H54" s="70"/>
      <c r="I54" s="70"/>
      <c r="J54" s="70"/>
      <c r="K54" s="69"/>
      <c r="R54" s="69"/>
      <c r="S54" s="69"/>
      <c r="T54" s="71"/>
      <c r="U54" s="71"/>
      <c r="V54" s="72" t="str">
        <f t="shared" si="1"/>
        <v/>
      </c>
      <c r="W54" s="126"/>
      <c r="X54" s="126" t="str">
        <f>IF(Date&gt;44742,"",IFERROR(IF(C54="","",IF(VLOOKUP($C54,'Measure&amp;Incentive Picklist'!$F:$P,11,FALSE)="kWh saved","Contact ConEd",VLOOKUP($C54,'Measure&amp;Incentive Picklist'!$F:$P,11,FALSE)))*E54,""))</f>
        <v/>
      </c>
      <c r="Y54" s="126">
        <f t="shared" si="0"/>
        <v>0</v>
      </c>
      <c r="Z54" s="69"/>
      <c r="AA54" s="65">
        <f t="shared" si="2"/>
        <v>0</v>
      </c>
      <c r="AB54" s="65">
        <f t="shared" si="3"/>
        <v>0</v>
      </c>
      <c r="AC54" s="65">
        <f t="shared" si="4"/>
        <v>0</v>
      </c>
      <c r="AD54" s="65">
        <f t="shared" si="5"/>
        <v>0</v>
      </c>
    </row>
    <row r="55" spans="1:30" x14ac:dyDescent="0.25">
      <c r="A55" s="66">
        <f t="shared" si="6"/>
        <v>48</v>
      </c>
      <c r="B55" s="69"/>
      <c r="C55" s="66" t="e">
        <f>VLOOKUP(B55,'Measure&amp;Incentive Picklist'!E:J,2,FALSE)</f>
        <v>#N/A</v>
      </c>
      <c r="D55" s="73"/>
      <c r="E55" s="70"/>
      <c r="G55" s="70"/>
      <c r="H55" s="70"/>
      <c r="I55" s="70"/>
      <c r="J55" s="70"/>
      <c r="K55" s="69"/>
      <c r="R55" s="69"/>
      <c r="S55" s="69"/>
      <c r="T55" s="71"/>
      <c r="U55" s="71"/>
      <c r="V55" s="72" t="str">
        <f t="shared" si="1"/>
        <v/>
      </c>
      <c r="W55" s="126"/>
      <c r="X55" s="126" t="str">
        <f>IF(Date&gt;44742,"",IFERROR(IF(C55="","",IF(VLOOKUP($C55,'Measure&amp;Incentive Picklist'!$F:$P,11,FALSE)="kWh saved","Contact ConEd",VLOOKUP($C55,'Measure&amp;Incentive Picklist'!$F:$P,11,FALSE)))*E55,""))</f>
        <v/>
      </c>
      <c r="Y55" s="126">
        <f t="shared" si="0"/>
        <v>0</v>
      </c>
      <c r="Z55" s="69"/>
      <c r="AA55" s="65">
        <f t="shared" si="2"/>
        <v>0</v>
      </c>
      <c r="AB55" s="65">
        <f t="shared" si="3"/>
        <v>0</v>
      </c>
      <c r="AC55" s="65">
        <f t="shared" si="4"/>
        <v>0</v>
      </c>
      <c r="AD55" s="65">
        <f t="shared" si="5"/>
        <v>0</v>
      </c>
    </row>
    <row r="56" spans="1:30" x14ac:dyDescent="0.25">
      <c r="A56" s="66">
        <f t="shared" si="6"/>
        <v>49</v>
      </c>
      <c r="B56" s="69"/>
      <c r="C56" s="66" t="e">
        <f>VLOOKUP(B56,'Measure&amp;Incentive Picklist'!E:J,2,FALSE)</f>
        <v>#N/A</v>
      </c>
      <c r="D56" s="73"/>
      <c r="E56" s="70"/>
      <c r="G56" s="70"/>
      <c r="H56" s="70"/>
      <c r="I56" s="70"/>
      <c r="J56" s="70"/>
      <c r="K56" s="69"/>
      <c r="R56" s="69"/>
      <c r="S56" s="69"/>
      <c r="T56" s="71"/>
      <c r="U56" s="71"/>
      <c r="V56" s="72" t="str">
        <f t="shared" si="1"/>
        <v/>
      </c>
      <c r="W56" s="126"/>
      <c r="X56" s="126" t="str">
        <f>IF(Date&gt;44742,"",IFERROR(IF(C56="","",IF(VLOOKUP($C56,'Measure&amp;Incentive Picklist'!$F:$P,11,FALSE)="kWh saved","Contact ConEd",VLOOKUP($C56,'Measure&amp;Incentive Picklist'!$F:$P,11,FALSE)))*E56,""))</f>
        <v/>
      </c>
      <c r="Y56" s="126">
        <f t="shared" si="0"/>
        <v>0</v>
      </c>
      <c r="Z56" s="69"/>
      <c r="AA56" s="65">
        <f t="shared" si="2"/>
        <v>0</v>
      </c>
      <c r="AB56" s="65">
        <f t="shared" si="3"/>
        <v>0</v>
      </c>
      <c r="AC56" s="65">
        <f t="shared" si="4"/>
        <v>0</v>
      </c>
      <c r="AD56" s="65">
        <f t="shared" si="5"/>
        <v>0</v>
      </c>
    </row>
    <row r="57" spans="1:30" x14ac:dyDescent="0.25">
      <c r="A57" s="66">
        <f t="shared" si="6"/>
        <v>50</v>
      </c>
      <c r="B57" s="69"/>
      <c r="C57" s="66" t="e">
        <f>VLOOKUP(B57,'Measure&amp;Incentive Picklist'!E:J,2,FALSE)</f>
        <v>#N/A</v>
      </c>
      <c r="D57" s="73"/>
      <c r="E57" s="70"/>
      <c r="G57" s="70"/>
      <c r="H57" s="70"/>
      <c r="I57" s="70"/>
      <c r="J57" s="70"/>
      <c r="K57" s="69"/>
      <c r="R57" s="69"/>
      <c r="S57" s="69"/>
      <c r="T57" s="71"/>
      <c r="U57" s="71"/>
      <c r="V57" s="72" t="str">
        <f t="shared" si="1"/>
        <v/>
      </c>
      <c r="W57" s="126"/>
      <c r="X57" s="126" t="str">
        <f>IF(Date&gt;44742,"",IFERROR(IF(C57="","",IF(VLOOKUP($C57,'Measure&amp;Incentive Picklist'!$F:$P,11,FALSE)="kWh saved","Contact ConEd",VLOOKUP($C57,'Measure&amp;Incentive Picklist'!$F:$P,11,FALSE)))*E57,""))</f>
        <v/>
      </c>
      <c r="Y57" s="126">
        <f t="shared" si="0"/>
        <v>0</v>
      </c>
      <c r="Z57" s="69"/>
      <c r="AA57" s="65">
        <f t="shared" si="2"/>
        <v>0</v>
      </c>
      <c r="AB57" s="65">
        <f t="shared" si="3"/>
        <v>0</v>
      </c>
      <c r="AC57" s="65">
        <f t="shared" si="4"/>
        <v>0</v>
      </c>
      <c r="AD57" s="65">
        <f t="shared" si="5"/>
        <v>0</v>
      </c>
    </row>
    <row r="58" spans="1:30" x14ac:dyDescent="0.25">
      <c r="A58" s="66">
        <f t="shared" si="6"/>
        <v>51</v>
      </c>
      <c r="B58" s="69"/>
      <c r="C58" s="66" t="e">
        <f>VLOOKUP(B58,'Measure&amp;Incentive Picklist'!E:J,2,FALSE)</f>
        <v>#N/A</v>
      </c>
      <c r="D58" s="73"/>
      <c r="E58" s="70"/>
      <c r="G58" s="70"/>
      <c r="H58" s="70"/>
      <c r="I58" s="70"/>
      <c r="J58" s="70"/>
      <c r="K58" s="69"/>
      <c r="R58" s="69"/>
      <c r="S58" s="69"/>
      <c r="T58" s="71"/>
      <c r="U58" s="71"/>
      <c r="V58" s="72" t="str">
        <f t="shared" si="1"/>
        <v/>
      </c>
      <c r="W58" s="126"/>
      <c r="X58" s="126" t="str">
        <f>IF(Date&gt;44742,"",IFERROR(IF(C58="","",IF(VLOOKUP($C58,'Measure&amp;Incentive Picklist'!$F:$P,11,FALSE)="kWh saved","Contact ConEd",VLOOKUP($C58,'Measure&amp;Incentive Picklist'!$F:$P,11,FALSE)))*E58,""))</f>
        <v/>
      </c>
      <c r="Y58" s="126">
        <f t="shared" si="0"/>
        <v>0</v>
      </c>
      <c r="Z58" s="69"/>
      <c r="AA58" s="65">
        <f t="shared" si="2"/>
        <v>0</v>
      </c>
      <c r="AB58" s="65">
        <f t="shared" si="3"/>
        <v>0</v>
      </c>
      <c r="AC58" s="65">
        <f t="shared" si="4"/>
        <v>0</v>
      </c>
      <c r="AD58" s="65">
        <f t="shared" si="5"/>
        <v>0</v>
      </c>
    </row>
    <row r="59" spans="1:30" x14ac:dyDescent="0.25">
      <c r="A59" s="66">
        <f t="shared" si="6"/>
        <v>52</v>
      </c>
      <c r="B59" s="69"/>
      <c r="C59" s="66" t="e">
        <f>VLOOKUP(B59,'Measure&amp;Incentive Picklist'!E:J,2,FALSE)</f>
        <v>#N/A</v>
      </c>
      <c r="D59" s="73"/>
      <c r="E59" s="70"/>
      <c r="G59" s="70"/>
      <c r="H59" s="70"/>
      <c r="I59" s="70"/>
      <c r="J59" s="70"/>
      <c r="K59" s="69"/>
      <c r="R59" s="69"/>
      <c r="S59" s="69"/>
      <c r="T59" s="71"/>
      <c r="U59" s="71"/>
      <c r="V59" s="72" t="str">
        <f t="shared" si="1"/>
        <v/>
      </c>
      <c r="W59" s="126"/>
      <c r="X59" s="126" t="str">
        <f>IF(Date&gt;44742,"",IFERROR(IF(C59="","",IF(VLOOKUP($C59,'Measure&amp;Incentive Picklist'!$F:$P,11,FALSE)="kWh saved","Contact ConEd",VLOOKUP($C59,'Measure&amp;Incentive Picklist'!$F:$P,11,FALSE)))*E59,""))</f>
        <v/>
      </c>
      <c r="Y59" s="126">
        <f t="shared" si="0"/>
        <v>0</v>
      </c>
      <c r="Z59" s="69"/>
      <c r="AA59" s="65">
        <f t="shared" si="2"/>
        <v>0</v>
      </c>
      <c r="AB59" s="65">
        <f t="shared" si="3"/>
        <v>0</v>
      </c>
      <c r="AC59" s="65">
        <f t="shared" si="4"/>
        <v>0</v>
      </c>
      <c r="AD59" s="65">
        <f t="shared" si="5"/>
        <v>0</v>
      </c>
    </row>
    <row r="60" spans="1:30" x14ac:dyDescent="0.25">
      <c r="A60" s="66">
        <f t="shared" si="6"/>
        <v>53</v>
      </c>
      <c r="B60" s="69"/>
      <c r="C60" s="66" t="e">
        <f>VLOOKUP(B60,'Measure&amp;Incentive Picklist'!E:J,2,FALSE)</f>
        <v>#N/A</v>
      </c>
      <c r="D60" s="73"/>
      <c r="E60" s="70"/>
      <c r="G60" s="70"/>
      <c r="H60" s="70"/>
      <c r="I60" s="70"/>
      <c r="J60" s="70"/>
      <c r="K60" s="69"/>
      <c r="R60" s="69"/>
      <c r="S60" s="69"/>
      <c r="T60" s="71"/>
      <c r="U60" s="71"/>
      <c r="V60" s="72" t="str">
        <f t="shared" si="1"/>
        <v/>
      </c>
      <c r="W60" s="126"/>
      <c r="X60" s="126" t="str">
        <f>IF(Date&gt;44742,"",IFERROR(IF(C60="","",IF(VLOOKUP($C60,'Measure&amp;Incentive Picklist'!$F:$P,11,FALSE)="kWh saved","Contact ConEd",VLOOKUP($C60,'Measure&amp;Incentive Picklist'!$F:$P,11,FALSE)))*E60,""))</f>
        <v/>
      </c>
      <c r="Y60" s="126">
        <f t="shared" si="0"/>
        <v>0</v>
      </c>
      <c r="Z60" s="69"/>
      <c r="AA60" s="65">
        <f t="shared" si="2"/>
        <v>0</v>
      </c>
      <c r="AB60" s="65">
        <f t="shared" si="3"/>
        <v>0</v>
      </c>
      <c r="AC60" s="65">
        <f t="shared" si="4"/>
        <v>0</v>
      </c>
      <c r="AD60" s="65">
        <f t="shared" si="5"/>
        <v>0</v>
      </c>
    </row>
    <row r="61" spans="1:30" x14ac:dyDescent="0.25">
      <c r="A61" s="66">
        <f t="shared" si="6"/>
        <v>54</v>
      </c>
      <c r="B61" s="69"/>
      <c r="C61" s="66" t="e">
        <f>VLOOKUP(B61,'Measure&amp;Incentive Picklist'!E:J,2,FALSE)</f>
        <v>#N/A</v>
      </c>
      <c r="D61" s="73"/>
      <c r="E61" s="70"/>
      <c r="G61" s="70"/>
      <c r="H61" s="70"/>
      <c r="I61" s="70"/>
      <c r="J61" s="70"/>
      <c r="K61" s="69"/>
      <c r="R61" s="69"/>
      <c r="S61" s="69"/>
      <c r="T61" s="71"/>
      <c r="U61" s="71"/>
      <c r="V61" s="72" t="str">
        <f t="shared" si="1"/>
        <v/>
      </c>
      <c r="W61" s="126"/>
      <c r="X61" s="126" t="str">
        <f>IF(Date&gt;44742,"",IFERROR(IF(C61="","",IF(VLOOKUP($C61,'Measure&amp;Incentive Picklist'!$F:$P,11,FALSE)="kWh saved","Contact ConEd",VLOOKUP($C61,'Measure&amp;Incentive Picklist'!$F:$P,11,FALSE)))*E61,""))</f>
        <v/>
      </c>
      <c r="Y61" s="126">
        <f t="shared" si="0"/>
        <v>0</v>
      </c>
      <c r="Z61" s="69"/>
      <c r="AA61" s="65">
        <f t="shared" si="2"/>
        <v>0</v>
      </c>
      <c r="AB61" s="65">
        <f t="shared" si="3"/>
        <v>0</v>
      </c>
      <c r="AC61" s="65">
        <f t="shared" si="4"/>
        <v>0</v>
      </c>
      <c r="AD61" s="65">
        <f t="shared" si="5"/>
        <v>0</v>
      </c>
    </row>
    <row r="62" spans="1:30" x14ac:dyDescent="0.25">
      <c r="A62" s="66">
        <f t="shared" si="6"/>
        <v>55</v>
      </c>
      <c r="B62" s="69"/>
      <c r="C62" s="66" t="e">
        <f>VLOOKUP(B62,'Measure&amp;Incentive Picklist'!E:J,2,FALSE)</f>
        <v>#N/A</v>
      </c>
      <c r="D62" s="73"/>
      <c r="E62" s="70"/>
      <c r="G62" s="70"/>
      <c r="H62" s="70"/>
      <c r="I62" s="70"/>
      <c r="J62" s="70"/>
      <c r="K62" s="69"/>
      <c r="R62" s="69"/>
      <c r="S62" s="69"/>
      <c r="T62" s="71"/>
      <c r="U62" s="71"/>
      <c r="V62" s="72" t="str">
        <f t="shared" si="1"/>
        <v/>
      </c>
      <c r="W62" s="126"/>
      <c r="X62" s="126" t="str">
        <f>IF(Date&gt;44742,"",IFERROR(IF(C62="","",IF(VLOOKUP($C62,'Measure&amp;Incentive Picklist'!$F:$P,11,FALSE)="kWh saved","Contact ConEd",VLOOKUP($C62,'Measure&amp;Incentive Picklist'!$F:$P,11,FALSE)))*E62,""))</f>
        <v/>
      </c>
      <c r="Y62" s="126">
        <f t="shared" si="0"/>
        <v>0</v>
      </c>
      <c r="Z62" s="69"/>
      <c r="AA62" s="65">
        <f t="shared" si="2"/>
        <v>0</v>
      </c>
      <c r="AB62" s="65">
        <f t="shared" si="3"/>
        <v>0</v>
      </c>
      <c r="AC62" s="65">
        <f t="shared" si="4"/>
        <v>0</v>
      </c>
      <c r="AD62" s="65">
        <f t="shared" si="5"/>
        <v>0</v>
      </c>
    </row>
    <row r="63" spans="1:30" x14ac:dyDescent="0.25">
      <c r="A63" s="66">
        <f t="shared" si="6"/>
        <v>56</v>
      </c>
      <c r="B63" s="69"/>
      <c r="C63" s="66" t="e">
        <f>VLOOKUP(B63,'Measure&amp;Incentive Picklist'!E:J,2,FALSE)</f>
        <v>#N/A</v>
      </c>
      <c r="D63" s="73"/>
      <c r="E63" s="70"/>
      <c r="G63" s="70"/>
      <c r="H63" s="70"/>
      <c r="I63" s="70"/>
      <c r="J63" s="70"/>
      <c r="K63" s="69"/>
      <c r="R63" s="69"/>
      <c r="S63" s="69"/>
      <c r="T63" s="71"/>
      <c r="U63" s="71"/>
      <c r="V63" s="72" t="str">
        <f t="shared" si="1"/>
        <v/>
      </c>
      <c r="W63" s="126"/>
      <c r="X63" s="126" t="str">
        <f>IF(Date&gt;44742,"",IFERROR(IF(C63="","",IF(VLOOKUP($C63,'Measure&amp;Incentive Picklist'!$F:$P,11,FALSE)="kWh saved","Contact ConEd",VLOOKUP($C63,'Measure&amp;Incentive Picklist'!$F:$P,11,FALSE)))*E63,""))</f>
        <v/>
      </c>
      <c r="Y63" s="126">
        <f t="shared" si="0"/>
        <v>0</v>
      </c>
      <c r="Z63" s="69"/>
      <c r="AA63" s="65">
        <f t="shared" si="2"/>
        <v>0</v>
      </c>
      <c r="AB63" s="65">
        <f t="shared" si="3"/>
        <v>0</v>
      </c>
      <c r="AC63" s="65">
        <f t="shared" si="4"/>
        <v>0</v>
      </c>
      <c r="AD63" s="65">
        <f t="shared" si="5"/>
        <v>0</v>
      </c>
    </row>
    <row r="64" spans="1:30" x14ac:dyDescent="0.25">
      <c r="A64" s="66">
        <f t="shared" si="6"/>
        <v>57</v>
      </c>
      <c r="B64" s="69"/>
      <c r="C64" s="66" t="e">
        <f>VLOOKUP(B64,'Measure&amp;Incentive Picklist'!E:J,2,FALSE)</f>
        <v>#N/A</v>
      </c>
      <c r="D64" s="73"/>
      <c r="E64" s="70"/>
      <c r="G64" s="70"/>
      <c r="H64" s="70"/>
      <c r="I64" s="70"/>
      <c r="J64" s="70"/>
      <c r="K64" s="69"/>
      <c r="R64" s="69"/>
      <c r="S64" s="69"/>
      <c r="T64" s="71"/>
      <c r="U64" s="71"/>
      <c r="V64" s="72" t="str">
        <f t="shared" si="1"/>
        <v/>
      </c>
      <c r="W64" s="126"/>
      <c r="X64" s="126" t="str">
        <f>IF(Date&gt;44742,"",IFERROR(IF(C64="","",IF(VLOOKUP($C64,'Measure&amp;Incentive Picklist'!$F:$P,11,FALSE)="kWh saved","Contact ConEd",VLOOKUP($C64,'Measure&amp;Incentive Picklist'!$F:$P,11,FALSE)))*E64,""))</f>
        <v/>
      </c>
      <c r="Y64" s="126">
        <f t="shared" si="0"/>
        <v>0</v>
      </c>
      <c r="Z64" s="69"/>
      <c r="AA64" s="65">
        <f t="shared" si="2"/>
        <v>0</v>
      </c>
      <c r="AB64" s="65">
        <f t="shared" si="3"/>
        <v>0</v>
      </c>
      <c r="AC64" s="65">
        <f t="shared" si="4"/>
        <v>0</v>
      </c>
      <c r="AD64" s="65">
        <f t="shared" si="5"/>
        <v>0</v>
      </c>
    </row>
    <row r="65" spans="1:30" x14ac:dyDescent="0.25">
      <c r="A65" s="66">
        <f t="shared" si="6"/>
        <v>58</v>
      </c>
      <c r="B65" s="69"/>
      <c r="C65" s="66" t="e">
        <f>VLOOKUP(B65,'Measure&amp;Incentive Picklist'!E:J,2,FALSE)</f>
        <v>#N/A</v>
      </c>
      <c r="D65" s="73"/>
      <c r="E65" s="70"/>
      <c r="G65" s="70"/>
      <c r="H65" s="70"/>
      <c r="I65" s="70"/>
      <c r="J65" s="70"/>
      <c r="K65" s="69"/>
      <c r="R65" s="69"/>
      <c r="S65" s="69"/>
      <c r="T65" s="71"/>
      <c r="U65" s="71"/>
      <c r="V65" s="72" t="str">
        <f t="shared" si="1"/>
        <v/>
      </c>
      <c r="W65" s="126"/>
      <c r="X65" s="126" t="str">
        <f>IF(Date&gt;44742,"",IFERROR(IF(C65="","",IF(VLOOKUP($C65,'Measure&amp;Incentive Picklist'!$F:$P,11,FALSE)="kWh saved","Contact ConEd",VLOOKUP($C65,'Measure&amp;Incentive Picklist'!$F:$P,11,FALSE)))*E65,""))</f>
        <v/>
      </c>
      <c r="Y65" s="126">
        <f t="shared" si="0"/>
        <v>0</v>
      </c>
      <c r="Z65" s="69"/>
      <c r="AA65" s="65">
        <f t="shared" si="2"/>
        <v>0</v>
      </c>
      <c r="AB65" s="65">
        <f t="shared" si="3"/>
        <v>0</v>
      </c>
      <c r="AC65" s="65">
        <f t="shared" si="4"/>
        <v>0</v>
      </c>
      <c r="AD65" s="65">
        <f t="shared" si="5"/>
        <v>0</v>
      </c>
    </row>
    <row r="66" spans="1:30" x14ac:dyDescent="0.25">
      <c r="A66" s="66">
        <f t="shared" si="6"/>
        <v>59</v>
      </c>
      <c r="B66" s="69"/>
      <c r="C66" s="66" t="e">
        <f>VLOOKUP(B66,'Measure&amp;Incentive Picklist'!E:J,2,FALSE)</f>
        <v>#N/A</v>
      </c>
      <c r="D66" s="73"/>
      <c r="E66" s="70"/>
      <c r="G66" s="70"/>
      <c r="H66" s="70"/>
      <c r="I66" s="70"/>
      <c r="J66" s="70"/>
      <c r="K66" s="69"/>
      <c r="R66" s="69"/>
      <c r="S66" s="69"/>
      <c r="T66" s="71"/>
      <c r="U66" s="71"/>
      <c r="V66" s="72" t="str">
        <f t="shared" si="1"/>
        <v/>
      </c>
      <c r="W66" s="126"/>
      <c r="X66" s="126" t="str">
        <f>IF(Date&gt;44742,"",IFERROR(IF(C66="","",IF(VLOOKUP($C66,'Measure&amp;Incentive Picklist'!$F:$P,11,FALSE)="kWh saved","Contact ConEd",VLOOKUP($C66,'Measure&amp;Incentive Picklist'!$F:$P,11,FALSE)))*E66,""))</f>
        <v/>
      </c>
      <c r="Y66" s="126">
        <f t="shared" si="0"/>
        <v>0</v>
      </c>
      <c r="Z66" s="69"/>
      <c r="AA66" s="65">
        <f t="shared" si="2"/>
        <v>0</v>
      </c>
      <c r="AB66" s="65">
        <f t="shared" si="3"/>
        <v>0</v>
      </c>
      <c r="AC66" s="65">
        <f t="shared" si="4"/>
        <v>0</v>
      </c>
      <c r="AD66" s="65">
        <f t="shared" si="5"/>
        <v>0</v>
      </c>
    </row>
    <row r="67" spans="1:30" x14ac:dyDescent="0.25">
      <c r="A67" s="66">
        <f t="shared" si="6"/>
        <v>60</v>
      </c>
      <c r="B67" s="69"/>
      <c r="C67" s="66" t="e">
        <f>VLOOKUP(B67,'Measure&amp;Incentive Picklist'!E:J,2,FALSE)</f>
        <v>#N/A</v>
      </c>
      <c r="D67" s="73"/>
      <c r="E67" s="70"/>
      <c r="G67" s="70"/>
      <c r="H67" s="70"/>
      <c r="I67" s="70"/>
      <c r="J67" s="70"/>
      <c r="K67" s="69"/>
      <c r="R67" s="69"/>
      <c r="S67" s="69"/>
      <c r="T67" s="71"/>
      <c r="U67" s="71"/>
      <c r="V67" s="72" t="str">
        <f t="shared" si="1"/>
        <v/>
      </c>
      <c r="W67" s="126"/>
      <c r="X67" s="126" t="str">
        <f>IF(Date&gt;44742,"",IFERROR(IF(C67="","",IF(VLOOKUP($C67,'Measure&amp;Incentive Picklist'!$F:$P,11,FALSE)="kWh saved","Contact ConEd",VLOOKUP($C67,'Measure&amp;Incentive Picklist'!$F:$P,11,FALSE)))*E67,""))</f>
        <v/>
      </c>
      <c r="Y67" s="126">
        <f t="shared" si="0"/>
        <v>0</v>
      </c>
      <c r="Z67" s="69"/>
      <c r="AA67" s="65">
        <f t="shared" si="2"/>
        <v>0</v>
      </c>
      <c r="AB67" s="65">
        <f t="shared" si="3"/>
        <v>0</v>
      </c>
      <c r="AC67" s="65">
        <f t="shared" si="4"/>
        <v>0</v>
      </c>
      <c r="AD67" s="65">
        <f t="shared" si="5"/>
        <v>0</v>
      </c>
    </row>
    <row r="68" spans="1:30" x14ac:dyDescent="0.25">
      <c r="A68" s="66">
        <f t="shared" si="6"/>
        <v>61</v>
      </c>
      <c r="B68" s="69"/>
      <c r="C68" s="66" t="e">
        <f>VLOOKUP(B68,'Measure&amp;Incentive Picklist'!E:J,2,FALSE)</f>
        <v>#N/A</v>
      </c>
      <c r="D68" s="73"/>
      <c r="E68" s="70"/>
      <c r="G68" s="70"/>
      <c r="H68" s="70"/>
      <c r="I68" s="70"/>
      <c r="J68" s="70"/>
      <c r="K68" s="69"/>
      <c r="R68" s="69"/>
      <c r="S68" s="69"/>
      <c r="T68" s="71"/>
      <c r="U68" s="71"/>
      <c r="V68" s="72" t="str">
        <f t="shared" si="1"/>
        <v/>
      </c>
      <c r="W68" s="126"/>
      <c r="X68" s="126" t="str">
        <f>IF(Date&gt;44742,"",IFERROR(IF(C68="","",IF(VLOOKUP($C68,'Measure&amp;Incentive Picklist'!$F:$P,11,FALSE)="kWh saved","Contact ConEd",VLOOKUP($C68,'Measure&amp;Incentive Picklist'!$F:$P,11,FALSE)))*E68,""))</f>
        <v/>
      </c>
      <c r="Y68" s="126">
        <f t="shared" si="0"/>
        <v>0</v>
      </c>
      <c r="Z68" s="69"/>
      <c r="AA68" s="65">
        <f t="shared" si="2"/>
        <v>0</v>
      </c>
      <c r="AB68" s="65">
        <f t="shared" si="3"/>
        <v>0</v>
      </c>
      <c r="AC68" s="65">
        <f t="shared" si="4"/>
        <v>0</v>
      </c>
      <c r="AD68" s="65">
        <f t="shared" si="5"/>
        <v>0</v>
      </c>
    </row>
    <row r="69" spans="1:30" x14ac:dyDescent="0.25">
      <c r="A69" s="66">
        <f t="shared" si="6"/>
        <v>62</v>
      </c>
      <c r="B69" s="69"/>
      <c r="C69" s="66" t="e">
        <f>VLOOKUP(B69,'Measure&amp;Incentive Picklist'!E:J,2,FALSE)</f>
        <v>#N/A</v>
      </c>
      <c r="D69" s="73"/>
      <c r="E69" s="70"/>
      <c r="G69" s="70"/>
      <c r="H69" s="70"/>
      <c r="I69" s="70"/>
      <c r="J69" s="70"/>
      <c r="K69" s="69"/>
      <c r="R69" s="69"/>
      <c r="S69" s="69"/>
      <c r="T69" s="71"/>
      <c r="U69" s="71"/>
      <c r="V69" s="72" t="str">
        <f t="shared" si="1"/>
        <v/>
      </c>
      <c r="W69" s="126"/>
      <c r="X69" s="126" t="str">
        <f>IF(Date&gt;44742,"",IFERROR(IF(C69="","",IF(VLOOKUP($C69,'Measure&amp;Incentive Picklist'!$F:$P,11,FALSE)="kWh saved","Contact ConEd",VLOOKUP($C69,'Measure&amp;Incentive Picklist'!$F:$P,11,FALSE)))*E69,""))</f>
        <v/>
      </c>
      <c r="Y69" s="126">
        <f t="shared" si="0"/>
        <v>0</v>
      </c>
      <c r="Z69" s="69"/>
      <c r="AA69" s="65">
        <f t="shared" si="2"/>
        <v>0</v>
      </c>
      <c r="AB69" s="65">
        <f t="shared" si="3"/>
        <v>0</v>
      </c>
      <c r="AC69" s="65">
        <f t="shared" si="4"/>
        <v>0</v>
      </c>
      <c r="AD69" s="65">
        <f t="shared" si="5"/>
        <v>0</v>
      </c>
    </row>
    <row r="70" spans="1:30" x14ac:dyDescent="0.25">
      <c r="A70" s="66">
        <f t="shared" si="6"/>
        <v>63</v>
      </c>
      <c r="B70" s="69"/>
      <c r="C70" s="66" t="e">
        <f>VLOOKUP(B70,'Measure&amp;Incentive Picklist'!E:J,2,FALSE)</f>
        <v>#N/A</v>
      </c>
      <c r="D70" s="73"/>
      <c r="E70" s="70"/>
      <c r="G70" s="70"/>
      <c r="H70" s="70"/>
      <c r="I70" s="70"/>
      <c r="J70" s="70"/>
      <c r="K70" s="69"/>
      <c r="R70" s="69"/>
      <c r="S70" s="69"/>
      <c r="T70" s="71"/>
      <c r="U70" s="71"/>
      <c r="V70" s="72" t="str">
        <f t="shared" si="1"/>
        <v/>
      </c>
      <c r="W70" s="126"/>
      <c r="X70" s="126" t="str">
        <f>IF(Date&gt;44742,"",IFERROR(IF(C70="","",IF(VLOOKUP($C70,'Measure&amp;Incentive Picklist'!$F:$P,11,FALSE)="kWh saved","Contact ConEd",VLOOKUP($C70,'Measure&amp;Incentive Picklist'!$F:$P,11,FALSE)))*E70,""))</f>
        <v/>
      </c>
      <c r="Y70" s="126">
        <f t="shared" si="0"/>
        <v>0</v>
      </c>
      <c r="Z70" s="69"/>
      <c r="AA70" s="65">
        <f t="shared" si="2"/>
        <v>0</v>
      </c>
      <c r="AB70" s="65">
        <f t="shared" si="3"/>
        <v>0</v>
      </c>
      <c r="AC70" s="65">
        <f t="shared" si="4"/>
        <v>0</v>
      </c>
      <c r="AD70" s="65">
        <f t="shared" si="5"/>
        <v>0</v>
      </c>
    </row>
    <row r="71" spans="1:30" x14ac:dyDescent="0.25">
      <c r="A71" s="66">
        <f t="shared" si="6"/>
        <v>64</v>
      </c>
      <c r="B71" s="69"/>
      <c r="C71" s="66" t="e">
        <f>VLOOKUP(B71,'Measure&amp;Incentive Picklist'!E:J,2,FALSE)</f>
        <v>#N/A</v>
      </c>
      <c r="D71" s="73"/>
      <c r="E71" s="70"/>
      <c r="G71" s="70"/>
      <c r="H71" s="70"/>
      <c r="I71" s="70"/>
      <c r="J71" s="70"/>
      <c r="K71" s="69"/>
      <c r="R71" s="69"/>
      <c r="S71" s="69"/>
      <c r="T71" s="71"/>
      <c r="U71" s="71"/>
      <c r="V71" s="72" t="str">
        <f t="shared" si="1"/>
        <v/>
      </c>
      <c r="W71" s="126"/>
      <c r="X71" s="126" t="str">
        <f>IF(Date&gt;44742,"",IFERROR(IF(C71="","",IF(VLOOKUP($C71,'Measure&amp;Incentive Picklist'!$F:$P,11,FALSE)="kWh saved","Contact ConEd",VLOOKUP($C71,'Measure&amp;Incentive Picklist'!$F:$P,11,FALSE)))*E71,""))</f>
        <v/>
      </c>
      <c r="Y71" s="126">
        <f t="shared" si="0"/>
        <v>0</v>
      </c>
      <c r="Z71" s="69"/>
      <c r="AA71" s="65">
        <f t="shared" si="2"/>
        <v>0</v>
      </c>
      <c r="AB71" s="65">
        <f t="shared" si="3"/>
        <v>0</v>
      </c>
      <c r="AC71" s="65">
        <f t="shared" si="4"/>
        <v>0</v>
      </c>
      <c r="AD71" s="65">
        <f t="shared" si="5"/>
        <v>0</v>
      </c>
    </row>
    <row r="72" spans="1:30" x14ac:dyDescent="0.25">
      <c r="A72" s="66">
        <f t="shared" si="6"/>
        <v>65</v>
      </c>
      <c r="B72" s="69"/>
      <c r="C72" s="66" t="e">
        <f>VLOOKUP(B72,'Measure&amp;Incentive Picklist'!E:J,2,FALSE)</f>
        <v>#N/A</v>
      </c>
      <c r="D72" s="73"/>
      <c r="E72" s="70"/>
      <c r="G72" s="70"/>
      <c r="H72" s="70"/>
      <c r="I72" s="70"/>
      <c r="J72" s="70"/>
      <c r="K72" s="69"/>
      <c r="R72" s="69"/>
      <c r="S72" s="69"/>
      <c r="T72" s="71"/>
      <c r="U72" s="71"/>
      <c r="V72" s="72" t="str">
        <f t="shared" si="1"/>
        <v/>
      </c>
      <c r="W72" s="126"/>
      <c r="X72" s="126" t="str">
        <f>IF(Date&gt;44742,"",IFERROR(IF(C72="","",IF(VLOOKUP($C72,'Measure&amp;Incentive Picklist'!$F:$P,11,FALSE)="kWh saved","Contact ConEd",VLOOKUP($C72,'Measure&amp;Incentive Picklist'!$F:$P,11,FALSE)))*E72,""))</f>
        <v/>
      </c>
      <c r="Y72" s="126">
        <f t="shared" ref="Y72:Y135" si="7">MIN(SUM(W72,X72),V72)</f>
        <v>0</v>
      </c>
      <c r="Z72" s="69"/>
      <c r="AA72" s="65">
        <f t="shared" si="2"/>
        <v>0</v>
      </c>
      <c r="AB72" s="65">
        <f t="shared" si="3"/>
        <v>0</v>
      </c>
      <c r="AC72" s="65">
        <f t="shared" si="4"/>
        <v>0</v>
      </c>
      <c r="AD72" s="65">
        <f t="shared" si="5"/>
        <v>0</v>
      </c>
    </row>
    <row r="73" spans="1:30" x14ac:dyDescent="0.25">
      <c r="A73" s="66">
        <f t="shared" si="6"/>
        <v>66</v>
      </c>
      <c r="B73" s="69"/>
      <c r="C73" s="66" t="e">
        <f>VLOOKUP(B73,'Measure&amp;Incentive Picklist'!E:J,2,FALSE)</f>
        <v>#N/A</v>
      </c>
      <c r="D73" s="73"/>
      <c r="E73" s="70"/>
      <c r="G73" s="70"/>
      <c r="H73" s="70"/>
      <c r="I73" s="70"/>
      <c r="J73" s="70"/>
      <c r="K73" s="69"/>
      <c r="R73" s="69"/>
      <c r="S73" s="69"/>
      <c r="T73" s="71"/>
      <c r="U73" s="71"/>
      <c r="V73" s="72" t="str">
        <f t="shared" ref="V73:V136" si="8" xml:space="preserve"> IF(AND(T73="",U73=""),"",$T73+$U73)</f>
        <v/>
      </c>
      <c r="W73" s="126"/>
      <c r="X73" s="126" t="str">
        <f>IF(Date&gt;44742,"",IFERROR(IF(C73="","",IF(VLOOKUP($C73,'Measure&amp;Incentive Picklist'!$F:$P,11,FALSE)="kWh saved","Contact ConEd",VLOOKUP($C73,'Measure&amp;Incentive Picklist'!$F:$P,11,FALSE)))*E73,""))</f>
        <v/>
      </c>
      <c r="Y73" s="126">
        <f t="shared" si="7"/>
        <v>0</v>
      </c>
      <c r="Z73" s="69"/>
      <c r="AA73" s="65">
        <f t="shared" ref="AA73:AA136" si="9">IF(OR(B73&gt;"",D73&gt;0,E73&gt;0,G73&gt;0,H73&gt;0,I73&gt;0,K73&gt;"",R73&gt;0,S73&gt;0,T73&gt;0,U73&gt;0,Z73&gt;0),1,0)</f>
        <v>0</v>
      </c>
      <c r="AB73" s="65">
        <f t="shared" ref="AB73:AB136" si="10">IF(AND(B73&gt;0,ISERROR(AA73)),1,0)</f>
        <v>0</v>
      </c>
      <c r="AC73" s="65">
        <f t="shared" ref="AC73:AC136" si="11">IF(ISERROR(V73),1,0)</f>
        <v>0</v>
      </c>
      <c r="AD73" s="65">
        <f t="shared" ref="AD73:AD136" si="12">IF(ISERROR(W73),1,0)</f>
        <v>0</v>
      </c>
    </row>
    <row r="74" spans="1:30" x14ac:dyDescent="0.25">
      <c r="A74" s="66">
        <f t="shared" ref="A74:A137" si="13">A73+1</f>
        <v>67</v>
      </c>
      <c r="B74" s="69"/>
      <c r="C74" s="66" t="e">
        <f>VLOOKUP(B74,'Measure&amp;Incentive Picklist'!E:J,2,FALSE)</f>
        <v>#N/A</v>
      </c>
      <c r="D74" s="73"/>
      <c r="E74" s="70"/>
      <c r="G74" s="70"/>
      <c r="H74" s="70"/>
      <c r="I74" s="70"/>
      <c r="J74" s="70"/>
      <c r="K74" s="69"/>
      <c r="R74" s="69"/>
      <c r="S74" s="69"/>
      <c r="T74" s="71"/>
      <c r="U74" s="71"/>
      <c r="V74" s="72" t="str">
        <f t="shared" si="8"/>
        <v/>
      </c>
      <c r="W74" s="126"/>
      <c r="X74" s="126" t="str">
        <f>IF(Date&gt;44742,"",IFERROR(IF(C74="","",IF(VLOOKUP($C74,'Measure&amp;Incentive Picklist'!$F:$P,11,FALSE)="kWh saved","Contact ConEd",VLOOKUP($C74,'Measure&amp;Incentive Picklist'!$F:$P,11,FALSE)))*E74,""))</f>
        <v/>
      </c>
      <c r="Y74" s="126">
        <f t="shared" si="7"/>
        <v>0</v>
      </c>
      <c r="Z74" s="69"/>
      <c r="AA74" s="65">
        <f t="shared" si="9"/>
        <v>0</v>
      </c>
      <c r="AB74" s="65">
        <f t="shared" si="10"/>
        <v>0</v>
      </c>
      <c r="AC74" s="65">
        <f t="shared" si="11"/>
        <v>0</v>
      </c>
      <c r="AD74" s="65">
        <f t="shared" si="12"/>
        <v>0</v>
      </c>
    </row>
    <row r="75" spans="1:30" x14ac:dyDescent="0.25">
      <c r="A75" s="66">
        <f t="shared" si="13"/>
        <v>68</v>
      </c>
      <c r="B75" s="69"/>
      <c r="C75" s="66" t="e">
        <f>VLOOKUP(B75,'Measure&amp;Incentive Picklist'!E:J,2,FALSE)</f>
        <v>#N/A</v>
      </c>
      <c r="D75" s="73"/>
      <c r="E75" s="70"/>
      <c r="G75" s="70"/>
      <c r="H75" s="70"/>
      <c r="I75" s="70"/>
      <c r="J75" s="70"/>
      <c r="K75" s="69"/>
      <c r="R75" s="69"/>
      <c r="S75" s="69"/>
      <c r="T75" s="71"/>
      <c r="U75" s="71"/>
      <c r="V75" s="72" t="str">
        <f t="shared" si="8"/>
        <v/>
      </c>
      <c r="W75" s="126"/>
      <c r="X75" s="126" t="str">
        <f>IF(Date&gt;44742,"",IFERROR(IF(C75="","",IF(VLOOKUP($C75,'Measure&amp;Incentive Picklist'!$F:$P,11,FALSE)="kWh saved","Contact ConEd",VLOOKUP($C75,'Measure&amp;Incentive Picklist'!$F:$P,11,FALSE)))*E75,""))</f>
        <v/>
      </c>
      <c r="Y75" s="126">
        <f t="shared" si="7"/>
        <v>0</v>
      </c>
      <c r="Z75" s="69"/>
      <c r="AA75" s="65">
        <f t="shared" si="9"/>
        <v>0</v>
      </c>
      <c r="AB75" s="65">
        <f t="shared" si="10"/>
        <v>0</v>
      </c>
      <c r="AC75" s="65">
        <f t="shared" si="11"/>
        <v>0</v>
      </c>
      <c r="AD75" s="65">
        <f t="shared" si="12"/>
        <v>0</v>
      </c>
    </row>
    <row r="76" spans="1:30" x14ac:dyDescent="0.25">
      <c r="A76" s="66">
        <f t="shared" si="13"/>
        <v>69</v>
      </c>
      <c r="B76" s="69"/>
      <c r="C76" s="66" t="e">
        <f>VLOOKUP(B76,'Measure&amp;Incentive Picklist'!E:J,2,FALSE)</f>
        <v>#N/A</v>
      </c>
      <c r="D76" s="73"/>
      <c r="E76" s="70"/>
      <c r="G76" s="70"/>
      <c r="H76" s="70"/>
      <c r="I76" s="70"/>
      <c r="J76" s="70"/>
      <c r="K76" s="69"/>
      <c r="R76" s="69"/>
      <c r="S76" s="69"/>
      <c r="T76" s="71"/>
      <c r="U76" s="71"/>
      <c r="V76" s="72" t="str">
        <f t="shared" si="8"/>
        <v/>
      </c>
      <c r="W76" s="126"/>
      <c r="X76" s="126" t="str">
        <f>IF(Date&gt;44742,"",IFERROR(IF(C76="","",IF(VLOOKUP($C76,'Measure&amp;Incentive Picklist'!$F:$P,11,FALSE)="kWh saved","Contact ConEd",VLOOKUP($C76,'Measure&amp;Incentive Picklist'!$F:$P,11,FALSE)))*E76,""))</f>
        <v/>
      </c>
      <c r="Y76" s="126">
        <f t="shared" si="7"/>
        <v>0</v>
      </c>
      <c r="Z76" s="69"/>
      <c r="AA76" s="65">
        <f t="shared" si="9"/>
        <v>0</v>
      </c>
      <c r="AB76" s="65">
        <f t="shared" si="10"/>
        <v>0</v>
      </c>
      <c r="AC76" s="65">
        <f t="shared" si="11"/>
        <v>0</v>
      </c>
      <c r="AD76" s="65">
        <f t="shared" si="12"/>
        <v>0</v>
      </c>
    </row>
    <row r="77" spans="1:30" x14ac:dyDescent="0.25">
      <c r="A77" s="66">
        <f t="shared" si="13"/>
        <v>70</v>
      </c>
      <c r="B77" s="69"/>
      <c r="C77" s="66" t="e">
        <f>VLOOKUP(B77,'Measure&amp;Incentive Picklist'!E:J,2,FALSE)</f>
        <v>#N/A</v>
      </c>
      <c r="D77" s="73"/>
      <c r="E77" s="70"/>
      <c r="G77" s="70"/>
      <c r="H77" s="70"/>
      <c r="I77" s="70"/>
      <c r="J77" s="70"/>
      <c r="K77" s="69"/>
      <c r="R77" s="69"/>
      <c r="S77" s="69"/>
      <c r="T77" s="71"/>
      <c r="U77" s="71"/>
      <c r="V77" s="72" t="str">
        <f t="shared" si="8"/>
        <v/>
      </c>
      <c r="W77" s="126"/>
      <c r="X77" s="126" t="str">
        <f>IF(Date&gt;44742,"",IFERROR(IF(C77="","",IF(VLOOKUP($C77,'Measure&amp;Incentive Picklist'!$F:$P,11,FALSE)="kWh saved","Contact ConEd",VLOOKUP($C77,'Measure&amp;Incentive Picklist'!$F:$P,11,FALSE)))*E77,""))</f>
        <v/>
      </c>
      <c r="Y77" s="126">
        <f t="shared" si="7"/>
        <v>0</v>
      </c>
      <c r="Z77" s="69"/>
      <c r="AA77" s="65">
        <f t="shared" si="9"/>
        <v>0</v>
      </c>
      <c r="AB77" s="65">
        <f t="shared" si="10"/>
        <v>0</v>
      </c>
      <c r="AC77" s="65">
        <f t="shared" si="11"/>
        <v>0</v>
      </c>
      <c r="AD77" s="65">
        <f t="shared" si="12"/>
        <v>0</v>
      </c>
    </row>
    <row r="78" spans="1:30" x14ac:dyDescent="0.25">
      <c r="A78" s="66">
        <f t="shared" si="13"/>
        <v>71</v>
      </c>
      <c r="B78" s="69"/>
      <c r="C78" s="66" t="e">
        <f>VLOOKUP(B78,'Measure&amp;Incentive Picklist'!E:J,2,FALSE)</f>
        <v>#N/A</v>
      </c>
      <c r="D78" s="73"/>
      <c r="E78" s="70"/>
      <c r="G78" s="70"/>
      <c r="H78" s="70"/>
      <c r="I78" s="70"/>
      <c r="J78" s="70"/>
      <c r="K78" s="69"/>
      <c r="R78" s="69"/>
      <c r="S78" s="69"/>
      <c r="T78" s="71"/>
      <c r="U78" s="71"/>
      <c r="V78" s="72" t="str">
        <f t="shared" si="8"/>
        <v/>
      </c>
      <c r="W78" s="126"/>
      <c r="X78" s="126" t="str">
        <f>IF(Date&gt;44742,"",IFERROR(IF(C78="","",IF(VLOOKUP($C78,'Measure&amp;Incentive Picklist'!$F:$P,11,FALSE)="kWh saved","Contact ConEd",VLOOKUP($C78,'Measure&amp;Incentive Picklist'!$F:$P,11,FALSE)))*E78,""))</f>
        <v/>
      </c>
      <c r="Y78" s="126">
        <f t="shared" si="7"/>
        <v>0</v>
      </c>
      <c r="Z78" s="69"/>
      <c r="AA78" s="65">
        <f t="shared" si="9"/>
        <v>0</v>
      </c>
      <c r="AB78" s="65">
        <f t="shared" si="10"/>
        <v>0</v>
      </c>
      <c r="AC78" s="65">
        <f t="shared" si="11"/>
        <v>0</v>
      </c>
      <c r="AD78" s="65">
        <f t="shared" si="12"/>
        <v>0</v>
      </c>
    </row>
    <row r="79" spans="1:30" x14ac:dyDescent="0.25">
      <c r="A79" s="66">
        <f t="shared" si="13"/>
        <v>72</v>
      </c>
      <c r="B79" s="69"/>
      <c r="C79" s="66" t="e">
        <f>VLOOKUP(B79,'Measure&amp;Incentive Picklist'!E:J,2,FALSE)</f>
        <v>#N/A</v>
      </c>
      <c r="D79" s="73"/>
      <c r="E79" s="70"/>
      <c r="G79" s="70"/>
      <c r="H79" s="70"/>
      <c r="I79" s="70"/>
      <c r="J79" s="70"/>
      <c r="K79" s="69"/>
      <c r="R79" s="69"/>
      <c r="S79" s="69"/>
      <c r="T79" s="71"/>
      <c r="U79" s="71"/>
      <c r="V79" s="72" t="str">
        <f t="shared" si="8"/>
        <v/>
      </c>
      <c r="W79" s="126"/>
      <c r="X79" s="126" t="str">
        <f>IF(Date&gt;44742,"",IFERROR(IF(C79="","",IF(VLOOKUP($C79,'Measure&amp;Incentive Picklist'!$F:$P,11,FALSE)="kWh saved","Contact ConEd",VLOOKUP($C79,'Measure&amp;Incentive Picklist'!$F:$P,11,FALSE)))*E79,""))</f>
        <v/>
      </c>
      <c r="Y79" s="126">
        <f t="shared" si="7"/>
        <v>0</v>
      </c>
      <c r="Z79" s="69"/>
      <c r="AA79" s="65">
        <f t="shared" si="9"/>
        <v>0</v>
      </c>
      <c r="AB79" s="65">
        <f t="shared" si="10"/>
        <v>0</v>
      </c>
      <c r="AC79" s="65">
        <f t="shared" si="11"/>
        <v>0</v>
      </c>
      <c r="AD79" s="65">
        <f t="shared" si="12"/>
        <v>0</v>
      </c>
    </row>
    <row r="80" spans="1:30" x14ac:dyDescent="0.25">
      <c r="A80" s="66">
        <f t="shared" si="13"/>
        <v>73</v>
      </c>
      <c r="B80" s="69"/>
      <c r="C80" s="66" t="e">
        <f>VLOOKUP(B80,'Measure&amp;Incentive Picklist'!E:J,2,FALSE)</f>
        <v>#N/A</v>
      </c>
      <c r="D80" s="73"/>
      <c r="E80" s="70"/>
      <c r="G80" s="70"/>
      <c r="H80" s="70"/>
      <c r="I80" s="70"/>
      <c r="J80" s="70"/>
      <c r="K80" s="69"/>
      <c r="R80" s="69"/>
      <c r="S80" s="69"/>
      <c r="T80" s="71"/>
      <c r="U80" s="71"/>
      <c r="V80" s="72" t="str">
        <f t="shared" si="8"/>
        <v/>
      </c>
      <c r="W80" s="126"/>
      <c r="X80" s="126" t="str">
        <f>IF(Date&gt;44742,"",IFERROR(IF(C80="","",IF(VLOOKUP($C80,'Measure&amp;Incentive Picklist'!$F:$P,11,FALSE)="kWh saved","Contact ConEd",VLOOKUP($C80,'Measure&amp;Incentive Picklist'!$F:$P,11,FALSE)))*E80,""))</f>
        <v/>
      </c>
      <c r="Y80" s="126">
        <f t="shared" si="7"/>
        <v>0</v>
      </c>
      <c r="Z80" s="69"/>
      <c r="AA80" s="65">
        <f t="shared" si="9"/>
        <v>0</v>
      </c>
      <c r="AB80" s="65">
        <f t="shared" si="10"/>
        <v>0</v>
      </c>
      <c r="AC80" s="65">
        <f t="shared" si="11"/>
        <v>0</v>
      </c>
      <c r="AD80" s="65">
        <f t="shared" si="12"/>
        <v>0</v>
      </c>
    </row>
    <row r="81" spans="1:30" x14ac:dyDescent="0.25">
      <c r="A81" s="66">
        <f t="shared" si="13"/>
        <v>74</v>
      </c>
      <c r="B81" s="69"/>
      <c r="C81" s="66" t="e">
        <f>VLOOKUP(B81,'Measure&amp;Incentive Picklist'!E:J,2,FALSE)</f>
        <v>#N/A</v>
      </c>
      <c r="D81" s="73"/>
      <c r="E81" s="70"/>
      <c r="G81" s="70"/>
      <c r="H81" s="70"/>
      <c r="I81" s="70"/>
      <c r="J81" s="70"/>
      <c r="K81" s="69"/>
      <c r="R81" s="69"/>
      <c r="S81" s="69"/>
      <c r="T81" s="71"/>
      <c r="U81" s="71"/>
      <c r="V81" s="72" t="str">
        <f t="shared" si="8"/>
        <v/>
      </c>
      <c r="W81" s="126"/>
      <c r="X81" s="126" t="str">
        <f>IF(Date&gt;44742,"",IFERROR(IF(C81="","",IF(VLOOKUP($C81,'Measure&amp;Incentive Picklist'!$F:$P,11,FALSE)="kWh saved","Contact ConEd",VLOOKUP($C81,'Measure&amp;Incentive Picklist'!$F:$P,11,FALSE)))*E81,""))</f>
        <v/>
      </c>
      <c r="Y81" s="126">
        <f t="shared" si="7"/>
        <v>0</v>
      </c>
      <c r="Z81" s="69"/>
      <c r="AA81" s="65">
        <f t="shared" si="9"/>
        <v>0</v>
      </c>
      <c r="AB81" s="65">
        <f t="shared" si="10"/>
        <v>0</v>
      </c>
      <c r="AC81" s="65">
        <f t="shared" si="11"/>
        <v>0</v>
      </c>
      <c r="AD81" s="65">
        <f t="shared" si="12"/>
        <v>0</v>
      </c>
    </row>
    <row r="82" spans="1:30" x14ac:dyDescent="0.25">
      <c r="A82" s="66">
        <f t="shared" si="13"/>
        <v>75</v>
      </c>
      <c r="B82" s="69"/>
      <c r="C82" s="66" t="e">
        <f>VLOOKUP(B82,'Measure&amp;Incentive Picklist'!E:J,2,FALSE)</f>
        <v>#N/A</v>
      </c>
      <c r="D82" s="73"/>
      <c r="E82" s="70"/>
      <c r="G82" s="70"/>
      <c r="H82" s="70"/>
      <c r="I82" s="70"/>
      <c r="J82" s="70"/>
      <c r="K82" s="69"/>
      <c r="R82" s="69"/>
      <c r="S82" s="69"/>
      <c r="T82" s="71"/>
      <c r="U82" s="71"/>
      <c r="V82" s="72" t="str">
        <f t="shared" si="8"/>
        <v/>
      </c>
      <c r="W82" s="126"/>
      <c r="X82" s="126" t="str">
        <f>IF(Date&gt;44742,"",IFERROR(IF(C82="","",IF(VLOOKUP($C82,'Measure&amp;Incentive Picklist'!$F:$P,11,FALSE)="kWh saved","Contact ConEd",VLOOKUP($C82,'Measure&amp;Incentive Picklist'!$F:$P,11,FALSE)))*E82,""))</f>
        <v/>
      </c>
      <c r="Y82" s="126">
        <f t="shared" si="7"/>
        <v>0</v>
      </c>
      <c r="Z82" s="69"/>
      <c r="AA82" s="65">
        <f t="shared" si="9"/>
        <v>0</v>
      </c>
      <c r="AB82" s="65">
        <f t="shared" si="10"/>
        <v>0</v>
      </c>
      <c r="AC82" s="65">
        <f t="shared" si="11"/>
        <v>0</v>
      </c>
      <c r="AD82" s="65">
        <f t="shared" si="12"/>
        <v>0</v>
      </c>
    </row>
    <row r="83" spans="1:30" x14ac:dyDescent="0.25">
      <c r="A83" s="66">
        <f t="shared" si="13"/>
        <v>76</v>
      </c>
      <c r="B83" s="69"/>
      <c r="C83" s="66" t="e">
        <f>VLOOKUP(B83,'Measure&amp;Incentive Picklist'!E:J,2,FALSE)</f>
        <v>#N/A</v>
      </c>
      <c r="D83" s="73"/>
      <c r="E83" s="70"/>
      <c r="G83" s="70"/>
      <c r="H83" s="70"/>
      <c r="I83" s="70"/>
      <c r="J83" s="70"/>
      <c r="K83" s="69"/>
      <c r="R83" s="69"/>
      <c r="S83" s="69"/>
      <c r="T83" s="71"/>
      <c r="U83" s="71"/>
      <c r="V83" s="72" t="str">
        <f t="shared" si="8"/>
        <v/>
      </c>
      <c r="W83" s="126"/>
      <c r="X83" s="126" t="str">
        <f>IF(Date&gt;44742,"",IFERROR(IF(C83="","",IF(VLOOKUP($C83,'Measure&amp;Incentive Picklist'!$F:$P,11,FALSE)="kWh saved","Contact ConEd",VLOOKUP($C83,'Measure&amp;Incentive Picklist'!$F:$P,11,FALSE)))*E83,""))</f>
        <v/>
      </c>
      <c r="Y83" s="126">
        <f t="shared" si="7"/>
        <v>0</v>
      </c>
      <c r="Z83" s="69"/>
      <c r="AA83" s="65">
        <f t="shared" si="9"/>
        <v>0</v>
      </c>
      <c r="AB83" s="65">
        <f t="shared" si="10"/>
        <v>0</v>
      </c>
      <c r="AC83" s="65">
        <f t="shared" si="11"/>
        <v>0</v>
      </c>
      <c r="AD83" s="65">
        <f t="shared" si="12"/>
        <v>0</v>
      </c>
    </row>
    <row r="84" spans="1:30" x14ac:dyDescent="0.25">
      <c r="A84" s="66">
        <f t="shared" si="13"/>
        <v>77</v>
      </c>
      <c r="B84" s="69"/>
      <c r="C84" s="66" t="e">
        <f>VLOOKUP(B84,'Measure&amp;Incentive Picklist'!E:J,2,FALSE)</f>
        <v>#N/A</v>
      </c>
      <c r="D84" s="73"/>
      <c r="E84" s="70"/>
      <c r="G84" s="70"/>
      <c r="H84" s="70"/>
      <c r="I84" s="70"/>
      <c r="J84" s="70"/>
      <c r="K84" s="69"/>
      <c r="R84" s="69"/>
      <c r="S84" s="69"/>
      <c r="T84" s="71"/>
      <c r="U84" s="71"/>
      <c r="V84" s="72" t="str">
        <f t="shared" si="8"/>
        <v/>
      </c>
      <c r="W84" s="126"/>
      <c r="X84" s="126" t="str">
        <f>IF(Date&gt;44742,"",IFERROR(IF(C84="","",IF(VLOOKUP($C84,'Measure&amp;Incentive Picklist'!$F:$P,11,FALSE)="kWh saved","Contact ConEd",VLOOKUP($C84,'Measure&amp;Incentive Picklist'!$F:$P,11,FALSE)))*E84,""))</f>
        <v/>
      </c>
      <c r="Y84" s="126">
        <f t="shared" si="7"/>
        <v>0</v>
      </c>
      <c r="Z84" s="69"/>
      <c r="AA84" s="65">
        <f t="shared" si="9"/>
        <v>0</v>
      </c>
      <c r="AB84" s="65">
        <f t="shared" si="10"/>
        <v>0</v>
      </c>
      <c r="AC84" s="65">
        <f t="shared" si="11"/>
        <v>0</v>
      </c>
      <c r="AD84" s="65">
        <f t="shared" si="12"/>
        <v>0</v>
      </c>
    </row>
    <row r="85" spans="1:30" x14ac:dyDescent="0.25">
      <c r="A85" s="66">
        <f t="shared" si="13"/>
        <v>78</v>
      </c>
      <c r="B85" s="69"/>
      <c r="C85" s="66" t="e">
        <f>VLOOKUP(B85,'Measure&amp;Incentive Picklist'!E:J,2,FALSE)</f>
        <v>#N/A</v>
      </c>
      <c r="D85" s="73"/>
      <c r="E85" s="70"/>
      <c r="G85" s="70"/>
      <c r="H85" s="70"/>
      <c r="I85" s="70"/>
      <c r="J85" s="70"/>
      <c r="K85" s="69"/>
      <c r="R85" s="69"/>
      <c r="S85" s="69"/>
      <c r="T85" s="71"/>
      <c r="U85" s="71"/>
      <c r="V85" s="72" t="str">
        <f t="shared" si="8"/>
        <v/>
      </c>
      <c r="W85" s="126"/>
      <c r="X85" s="126" t="str">
        <f>IF(Date&gt;44742,"",IFERROR(IF(C85="","",IF(VLOOKUP($C85,'Measure&amp;Incentive Picklist'!$F:$P,11,FALSE)="kWh saved","Contact ConEd",VLOOKUP($C85,'Measure&amp;Incentive Picklist'!$F:$P,11,FALSE)))*E85,""))</f>
        <v/>
      </c>
      <c r="Y85" s="126">
        <f t="shared" si="7"/>
        <v>0</v>
      </c>
      <c r="Z85" s="69"/>
      <c r="AA85" s="65">
        <f t="shared" si="9"/>
        <v>0</v>
      </c>
      <c r="AB85" s="65">
        <f t="shared" si="10"/>
        <v>0</v>
      </c>
      <c r="AC85" s="65">
        <f t="shared" si="11"/>
        <v>0</v>
      </c>
      <c r="AD85" s="65">
        <f t="shared" si="12"/>
        <v>0</v>
      </c>
    </row>
    <row r="86" spans="1:30" x14ac:dyDescent="0.25">
      <c r="A86" s="66">
        <f t="shared" si="13"/>
        <v>79</v>
      </c>
      <c r="B86" s="69"/>
      <c r="C86" s="66" t="e">
        <f>VLOOKUP(B86,'Measure&amp;Incentive Picklist'!E:J,2,FALSE)</f>
        <v>#N/A</v>
      </c>
      <c r="D86" s="73"/>
      <c r="E86" s="70"/>
      <c r="G86" s="70"/>
      <c r="H86" s="70"/>
      <c r="I86" s="70"/>
      <c r="J86" s="70"/>
      <c r="K86" s="69"/>
      <c r="R86" s="69"/>
      <c r="S86" s="69"/>
      <c r="T86" s="71"/>
      <c r="U86" s="71"/>
      <c r="V86" s="72" t="str">
        <f t="shared" si="8"/>
        <v/>
      </c>
      <c r="W86" s="126"/>
      <c r="X86" s="126" t="str">
        <f>IF(Date&gt;44742,"",IFERROR(IF(C86="","",IF(VLOOKUP($C86,'Measure&amp;Incentive Picklist'!$F:$P,11,FALSE)="kWh saved","Contact ConEd",VLOOKUP($C86,'Measure&amp;Incentive Picklist'!$F:$P,11,FALSE)))*E86,""))</f>
        <v/>
      </c>
      <c r="Y86" s="126">
        <f t="shared" si="7"/>
        <v>0</v>
      </c>
      <c r="Z86" s="69"/>
      <c r="AA86" s="65">
        <f t="shared" si="9"/>
        <v>0</v>
      </c>
      <c r="AB86" s="65">
        <f t="shared" si="10"/>
        <v>0</v>
      </c>
      <c r="AC86" s="65">
        <f t="shared" si="11"/>
        <v>0</v>
      </c>
      <c r="AD86" s="65">
        <f t="shared" si="12"/>
        <v>0</v>
      </c>
    </row>
    <row r="87" spans="1:30" x14ac:dyDescent="0.25">
      <c r="A87" s="66">
        <f t="shared" si="13"/>
        <v>80</v>
      </c>
      <c r="B87" s="69"/>
      <c r="C87" s="66" t="e">
        <f>VLOOKUP(B87,'Measure&amp;Incentive Picklist'!E:J,2,FALSE)</f>
        <v>#N/A</v>
      </c>
      <c r="D87" s="73"/>
      <c r="E87" s="70"/>
      <c r="G87" s="70"/>
      <c r="H87" s="70"/>
      <c r="I87" s="70"/>
      <c r="J87" s="70"/>
      <c r="K87" s="69"/>
      <c r="R87" s="69"/>
      <c r="S87" s="69"/>
      <c r="T87" s="71"/>
      <c r="U87" s="71"/>
      <c r="V87" s="72" t="str">
        <f t="shared" si="8"/>
        <v/>
      </c>
      <c r="W87" s="126"/>
      <c r="X87" s="126" t="str">
        <f>IF(Date&gt;44742,"",IFERROR(IF(C87="","",IF(VLOOKUP($C87,'Measure&amp;Incentive Picklist'!$F:$P,11,FALSE)="kWh saved","Contact ConEd",VLOOKUP($C87,'Measure&amp;Incentive Picklist'!$F:$P,11,FALSE)))*E87,""))</f>
        <v/>
      </c>
      <c r="Y87" s="126">
        <f t="shared" si="7"/>
        <v>0</v>
      </c>
      <c r="Z87" s="69"/>
      <c r="AA87" s="65">
        <f t="shared" si="9"/>
        <v>0</v>
      </c>
      <c r="AB87" s="65">
        <f t="shared" si="10"/>
        <v>0</v>
      </c>
      <c r="AC87" s="65">
        <f t="shared" si="11"/>
        <v>0</v>
      </c>
      <c r="AD87" s="65">
        <f t="shared" si="12"/>
        <v>0</v>
      </c>
    </row>
    <row r="88" spans="1:30" x14ac:dyDescent="0.25">
      <c r="A88" s="66">
        <f t="shared" si="13"/>
        <v>81</v>
      </c>
      <c r="B88" s="69"/>
      <c r="C88" s="66" t="e">
        <f>VLOOKUP(B88,'Measure&amp;Incentive Picklist'!E:J,2,FALSE)</f>
        <v>#N/A</v>
      </c>
      <c r="D88" s="73"/>
      <c r="E88" s="70"/>
      <c r="G88" s="70"/>
      <c r="H88" s="70"/>
      <c r="I88" s="70"/>
      <c r="J88" s="70"/>
      <c r="K88" s="69"/>
      <c r="R88" s="69"/>
      <c r="S88" s="69"/>
      <c r="T88" s="71"/>
      <c r="U88" s="71"/>
      <c r="V88" s="72" t="str">
        <f t="shared" si="8"/>
        <v/>
      </c>
      <c r="W88" s="126"/>
      <c r="X88" s="126" t="str">
        <f>IF(Date&gt;44742,"",IFERROR(IF(C88="","",IF(VLOOKUP($C88,'Measure&amp;Incentive Picklist'!$F:$P,11,FALSE)="kWh saved","Contact ConEd",VLOOKUP($C88,'Measure&amp;Incentive Picklist'!$F:$P,11,FALSE)))*E88,""))</f>
        <v/>
      </c>
      <c r="Y88" s="126">
        <f t="shared" si="7"/>
        <v>0</v>
      </c>
      <c r="Z88" s="69"/>
      <c r="AA88" s="65">
        <f t="shared" si="9"/>
        <v>0</v>
      </c>
      <c r="AB88" s="65">
        <f t="shared" si="10"/>
        <v>0</v>
      </c>
      <c r="AC88" s="65">
        <f t="shared" si="11"/>
        <v>0</v>
      </c>
      <c r="AD88" s="65">
        <f t="shared" si="12"/>
        <v>0</v>
      </c>
    </row>
    <row r="89" spans="1:30" x14ac:dyDescent="0.25">
      <c r="A89" s="66">
        <f t="shared" si="13"/>
        <v>82</v>
      </c>
      <c r="B89" s="69"/>
      <c r="C89" s="66" t="e">
        <f>VLOOKUP(B89,'Measure&amp;Incentive Picklist'!E:J,2,FALSE)</f>
        <v>#N/A</v>
      </c>
      <c r="D89" s="73"/>
      <c r="E89" s="70"/>
      <c r="G89" s="70"/>
      <c r="H89" s="70"/>
      <c r="I89" s="70"/>
      <c r="J89" s="70"/>
      <c r="K89" s="69"/>
      <c r="R89" s="69"/>
      <c r="S89" s="69"/>
      <c r="T89" s="71"/>
      <c r="U89" s="71"/>
      <c r="V89" s="72" t="str">
        <f t="shared" si="8"/>
        <v/>
      </c>
      <c r="W89" s="126"/>
      <c r="X89" s="126" t="str">
        <f>IF(Date&gt;44742,"",IFERROR(IF(C89="","",IF(VLOOKUP($C89,'Measure&amp;Incentive Picklist'!$F:$P,11,FALSE)="kWh saved","Contact ConEd",VLOOKUP($C89,'Measure&amp;Incentive Picklist'!$F:$P,11,FALSE)))*E89,""))</f>
        <v/>
      </c>
      <c r="Y89" s="126">
        <f t="shared" si="7"/>
        <v>0</v>
      </c>
      <c r="Z89" s="69"/>
      <c r="AA89" s="65">
        <f t="shared" si="9"/>
        <v>0</v>
      </c>
      <c r="AB89" s="65">
        <f t="shared" si="10"/>
        <v>0</v>
      </c>
      <c r="AC89" s="65">
        <f t="shared" si="11"/>
        <v>0</v>
      </c>
      <c r="AD89" s="65">
        <f t="shared" si="12"/>
        <v>0</v>
      </c>
    </row>
    <row r="90" spans="1:30" x14ac:dyDescent="0.25">
      <c r="A90" s="66">
        <f t="shared" si="13"/>
        <v>83</v>
      </c>
      <c r="B90" s="69"/>
      <c r="C90" s="66" t="e">
        <f>VLOOKUP(B90,'Measure&amp;Incentive Picklist'!E:J,2,FALSE)</f>
        <v>#N/A</v>
      </c>
      <c r="D90" s="73"/>
      <c r="E90" s="70"/>
      <c r="G90" s="70"/>
      <c r="H90" s="70"/>
      <c r="I90" s="70"/>
      <c r="J90" s="70"/>
      <c r="K90" s="69"/>
      <c r="R90" s="69"/>
      <c r="S90" s="69"/>
      <c r="T90" s="71"/>
      <c r="U90" s="71"/>
      <c r="V90" s="72" t="str">
        <f t="shared" si="8"/>
        <v/>
      </c>
      <c r="W90" s="126"/>
      <c r="X90" s="126" t="str">
        <f>IF(Date&gt;44742,"",IFERROR(IF(C90="","",IF(VLOOKUP($C90,'Measure&amp;Incentive Picklist'!$F:$P,11,FALSE)="kWh saved","Contact ConEd",VLOOKUP($C90,'Measure&amp;Incentive Picklist'!$F:$P,11,FALSE)))*E90,""))</f>
        <v/>
      </c>
      <c r="Y90" s="126">
        <f t="shared" si="7"/>
        <v>0</v>
      </c>
      <c r="Z90" s="69"/>
      <c r="AA90" s="65">
        <f t="shared" si="9"/>
        <v>0</v>
      </c>
      <c r="AB90" s="65">
        <f t="shared" si="10"/>
        <v>0</v>
      </c>
      <c r="AC90" s="65">
        <f t="shared" si="11"/>
        <v>0</v>
      </c>
      <c r="AD90" s="65">
        <f t="shared" si="12"/>
        <v>0</v>
      </c>
    </row>
    <row r="91" spans="1:30" x14ac:dyDescent="0.25">
      <c r="A91" s="66">
        <f t="shared" si="13"/>
        <v>84</v>
      </c>
      <c r="B91" s="69"/>
      <c r="C91" s="66" t="e">
        <f>VLOOKUP(B91,'Measure&amp;Incentive Picklist'!E:J,2,FALSE)</f>
        <v>#N/A</v>
      </c>
      <c r="D91" s="73"/>
      <c r="E91" s="70"/>
      <c r="G91" s="70"/>
      <c r="H91" s="70"/>
      <c r="I91" s="70"/>
      <c r="J91" s="70"/>
      <c r="K91" s="69"/>
      <c r="R91" s="69"/>
      <c r="S91" s="69"/>
      <c r="T91" s="71"/>
      <c r="U91" s="71"/>
      <c r="V91" s="72" t="str">
        <f t="shared" si="8"/>
        <v/>
      </c>
      <c r="W91" s="126"/>
      <c r="X91" s="126" t="str">
        <f>IF(Date&gt;44742,"",IFERROR(IF(C91="","",IF(VLOOKUP($C91,'Measure&amp;Incentive Picklist'!$F:$P,11,FALSE)="kWh saved","Contact ConEd",VLOOKUP($C91,'Measure&amp;Incentive Picklist'!$F:$P,11,FALSE)))*E91,""))</f>
        <v/>
      </c>
      <c r="Y91" s="126">
        <f t="shared" si="7"/>
        <v>0</v>
      </c>
      <c r="Z91" s="69"/>
      <c r="AA91" s="65">
        <f t="shared" si="9"/>
        <v>0</v>
      </c>
      <c r="AB91" s="65">
        <f t="shared" si="10"/>
        <v>0</v>
      </c>
      <c r="AC91" s="65">
        <f t="shared" si="11"/>
        <v>0</v>
      </c>
      <c r="AD91" s="65">
        <f t="shared" si="12"/>
        <v>0</v>
      </c>
    </row>
    <row r="92" spans="1:30" x14ac:dyDescent="0.25">
      <c r="A92" s="66">
        <f t="shared" si="13"/>
        <v>85</v>
      </c>
      <c r="B92" s="69"/>
      <c r="C92" s="66" t="e">
        <f>VLOOKUP(B92,'Measure&amp;Incentive Picklist'!E:J,2,FALSE)</f>
        <v>#N/A</v>
      </c>
      <c r="D92" s="73"/>
      <c r="E92" s="70"/>
      <c r="G92" s="70"/>
      <c r="H92" s="70"/>
      <c r="I92" s="70"/>
      <c r="J92" s="70"/>
      <c r="K92" s="69"/>
      <c r="R92" s="69"/>
      <c r="S92" s="69"/>
      <c r="T92" s="71"/>
      <c r="U92" s="71"/>
      <c r="V92" s="72" t="str">
        <f t="shared" si="8"/>
        <v/>
      </c>
      <c r="W92" s="126"/>
      <c r="X92" s="126" t="str">
        <f>IF(Date&gt;44742,"",IFERROR(IF(C92="","",IF(VLOOKUP($C92,'Measure&amp;Incentive Picklist'!$F:$P,11,FALSE)="kWh saved","Contact ConEd",VLOOKUP($C92,'Measure&amp;Incentive Picklist'!$F:$P,11,FALSE)))*E92,""))</f>
        <v/>
      </c>
      <c r="Y92" s="126">
        <f t="shared" si="7"/>
        <v>0</v>
      </c>
      <c r="Z92" s="69"/>
      <c r="AA92" s="65">
        <f t="shared" si="9"/>
        <v>0</v>
      </c>
      <c r="AB92" s="65">
        <f t="shared" si="10"/>
        <v>0</v>
      </c>
      <c r="AC92" s="65">
        <f t="shared" si="11"/>
        <v>0</v>
      </c>
      <c r="AD92" s="65">
        <f t="shared" si="12"/>
        <v>0</v>
      </c>
    </row>
    <row r="93" spans="1:30" x14ac:dyDescent="0.25">
      <c r="A93" s="66">
        <f t="shared" si="13"/>
        <v>86</v>
      </c>
      <c r="B93" s="69"/>
      <c r="C93" s="66" t="e">
        <f>VLOOKUP(B93,'Measure&amp;Incentive Picklist'!E:J,2,FALSE)</f>
        <v>#N/A</v>
      </c>
      <c r="D93" s="73"/>
      <c r="E93" s="70"/>
      <c r="G93" s="70"/>
      <c r="H93" s="70"/>
      <c r="I93" s="70"/>
      <c r="J93" s="70"/>
      <c r="K93" s="69"/>
      <c r="R93" s="69"/>
      <c r="S93" s="69"/>
      <c r="T93" s="71"/>
      <c r="U93" s="71"/>
      <c r="V93" s="72" t="str">
        <f t="shared" si="8"/>
        <v/>
      </c>
      <c r="W93" s="126"/>
      <c r="X93" s="126" t="str">
        <f>IF(Date&gt;44742,"",IFERROR(IF(C93="","",IF(VLOOKUP($C93,'Measure&amp;Incentive Picklist'!$F:$P,11,FALSE)="kWh saved","Contact ConEd",VLOOKUP($C93,'Measure&amp;Incentive Picklist'!$F:$P,11,FALSE)))*E93,""))</f>
        <v/>
      </c>
      <c r="Y93" s="126">
        <f t="shared" si="7"/>
        <v>0</v>
      </c>
      <c r="Z93" s="69"/>
      <c r="AA93" s="65">
        <f t="shared" si="9"/>
        <v>0</v>
      </c>
      <c r="AB93" s="65">
        <f t="shared" si="10"/>
        <v>0</v>
      </c>
      <c r="AC93" s="65">
        <f t="shared" si="11"/>
        <v>0</v>
      </c>
      <c r="AD93" s="65">
        <f t="shared" si="12"/>
        <v>0</v>
      </c>
    </row>
    <row r="94" spans="1:30" x14ac:dyDescent="0.25">
      <c r="A94" s="66">
        <f t="shared" si="13"/>
        <v>87</v>
      </c>
      <c r="B94" s="69"/>
      <c r="C94" s="66" t="e">
        <f>VLOOKUP(B94,'Measure&amp;Incentive Picklist'!E:J,2,FALSE)</f>
        <v>#N/A</v>
      </c>
      <c r="D94" s="73"/>
      <c r="E94" s="70"/>
      <c r="G94" s="70"/>
      <c r="H94" s="70"/>
      <c r="I94" s="70"/>
      <c r="J94" s="70"/>
      <c r="K94" s="69"/>
      <c r="R94" s="69"/>
      <c r="S94" s="69"/>
      <c r="T94" s="71"/>
      <c r="U94" s="71"/>
      <c r="V94" s="72" t="str">
        <f t="shared" si="8"/>
        <v/>
      </c>
      <c r="W94" s="126"/>
      <c r="X94" s="126" t="str">
        <f>IF(Date&gt;44742,"",IFERROR(IF(C94="","",IF(VLOOKUP($C94,'Measure&amp;Incentive Picklist'!$F:$P,11,FALSE)="kWh saved","Contact ConEd",VLOOKUP($C94,'Measure&amp;Incentive Picklist'!$F:$P,11,FALSE)))*E94,""))</f>
        <v/>
      </c>
      <c r="Y94" s="126">
        <f t="shared" si="7"/>
        <v>0</v>
      </c>
      <c r="Z94" s="69"/>
      <c r="AA94" s="65">
        <f t="shared" si="9"/>
        <v>0</v>
      </c>
      <c r="AB94" s="65">
        <f t="shared" si="10"/>
        <v>0</v>
      </c>
      <c r="AC94" s="65">
        <f t="shared" si="11"/>
        <v>0</v>
      </c>
      <c r="AD94" s="65">
        <f t="shared" si="12"/>
        <v>0</v>
      </c>
    </row>
    <row r="95" spans="1:30" x14ac:dyDescent="0.25">
      <c r="A95" s="66">
        <f t="shared" si="13"/>
        <v>88</v>
      </c>
      <c r="B95" s="69"/>
      <c r="C95" s="66" t="e">
        <f>VLOOKUP(B95,'Measure&amp;Incentive Picklist'!E:J,2,FALSE)</f>
        <v>#N/A</v>
      </c>
      <c r="D95" s="73"/>
      <c r="E95" s="70"/>
      <c r="G95" s="70"/>
      <c r="H95" s="70"/>
      <c r="I95" s="70"/>
      <c r="J95" s="70"/>
      <c r="K95" s="69"/>
      <c r="R95" s="69"/>
      <c r="S95" s="69"/>
      <c r="T95" s="71"/>
      <c r="U95" s="71"/>
      <c r="V95" s="72" t="str">
        <f t="shared" si="8"/>
        <v/>
      </c>
      <c r="W95" s="126"/>
      <c r="X95" s="126" t="str">
        <f>IF(Date&gt;44742,"",IFERROR(IF(C95="","",IF(VLOOKUP($C95,'Measure&amp;Incentive Picklist'!$F:$P,11,FALSE)="kWh saved","Contact ConEd",VLOOKUP($C95,'Measure&amp;Incentive Picklist'!$F:$P,11,FALSE)))*E95,""))</f>
        <v/>
      </c>
      <c r="Y95" s="126">
        <f t="shared" si="7"/>
        <v>0</v>
      </c>
      <c r="Z95" s="69"/>
      <c r="AA95" s="65">
        <f t="shared" si="9"/>
        <v>0</v>
      </c>
      <c r="AB95" s="65">
        <f t="shared" si="10"/>
        <v>0</v>
      </c>
      <c r="AC95" s="65">
        <f t="shared" si="11"/>
        <v>0</v>
      </c>
      <c r="AD95" s="65">
        <f t="shared" si="12"/>
        <v>0</v>
      </c>
    </row>
    <row r="96" spans="1:30" x14ac:dyDescent="0.25">
      <c r="A96" s="66">
        <f t="shared" si="13"/>
        <v>89</v>
      </c>
      <c r="B96" s="69"/>
      <c r="C96" s="66" t="e">
        <f>VLOOKUP(B96,'Measure&amp;Incentive Picklist'!E:J,2,FALSE)</f>
        <v>#N/A</v>
      </c>
      <c r="D96" s="73"/>
      <c r="E96" s="70"/>
      <c r="G96" s="70"/>
      <c r="H96" s="70"/>
      <c r="I96" s="70"/>
      <c r="J96" s="70"/>
      <c r="K96" s="69"/>
      <c r="R96" s="69"/>
      <c r="S96" s="69"/>
      <c r="T96" s="71"/>
      <c r="U96" s="71"/>
      <c r="V96" s="72" t="str">
        <f t="shared" si="8"/>
        <v/>
      </c>
      <c r="W96" s="126"/>
      <c r="X96" s="126" t="str">
        <f>IF(Date&gt;44742,"",IFERROR(IF(C96="","",IF(VLOOKUP($C96,'Measure&amp;Incentive Picklist'!$F:$P,11,FALSE)="kWh saved","Contact ConEd",VLOOKUP($C96,'Measure&amp;Incentive Picklist'!$F:$P,11,FALSE)))*E96,""))</f>
        <v/>
      </c>
      <c r="Y96" s="126">
        <f t="shared" si="7"/>
        <v>0</v>
      </c>
      <c r="Z96" s="69"/>
      <c r="AA96" s="65">
        <f t="shared" si="9"/>
        <v>0</v>
      </c>
      <c r="AB96" s="65">
        <f t="shared" si="10"/>
        <v>0</v>
      </c>
      <c r="AC96" s="65">
        <f t="shared" si="11"/>
        <v>0</v>
      </c>
      <c r="AD96" s="65">
        <f t="shared" si="12"/>
        <v>0</v>
      </c>
    </row>
    <row r="97" spans="1:30" x14ac:dyDescent="0.25">
      <c r="A97" s="66">
        <f t="shared" si="13"/>
        <v>90</v>
      </c>
      <c r="B97" s="69"/>
      <c r="C97" s="66" t="e">
        <f>VLOOKUP(B97,'Measure&amp;Incentive Picklist'!E:J,2,FALSE)</f>
        <v>#N/A</v>
      </c>
      <c r="D97" s="73"/>
      <c r="E97" s="70"/>
      <c r="G97" s="70"/>
      <c r="H97" s="70"/>
      <c r="I97" s="70"/>
      <c r="J97" s="70"/>
      <c r="K97" s="69"/>
      <c r="R97" s="69"/>
      <c r="S97" s="69"/>
      <c r="T97" s="71"/>
      <c r="U97" s="71"/>
      <c r="V97" s="72" t="str">
        <f t="shared" si="8"/>
        <v/>
      </c>
      <c r="W97" s="126"/>
      <c r="X97" s="126" t="str">
        <f>IF(Date&gt;44742,"",IFERROR(IF(C97="","",IF(VLOOKUP($C97,'Measure&amp;Incentive Picklist'!$F:$P,11,FALSE)="kWh saved","Contact ConEd",VLOOKUP($C97,'Measure&amp;Incentive Picklist'!$F:$P,11,FALSE)))*E97,""))</f>
        <v/>
      </c>
      <c r="Y97" s="126">
        <f t="shared" si="7"/>
        <v>0</v>
      </c>
      <c r="Z97" s="69"/>
      <c r="AA97" s="65">
        <f t="shared" si="9"/>
        <v>0</v>
      </c>
      <c r="AB97" s="65">
        <f t="shared" si="10"/>
        <v>0</v>
      </c>
      <c r="AC97" s="65">
        <f t="shared" si="11"/>
        <v>0</v>
      </c>
      <c r="AD97" s="65">
        <f t="shared" si="12"/>
        <v>0</v>
      </c>
    </row>
    <row r="98" spans="1:30" x14ac:dyDescent="0.25">
      <c r="A98" s="66">
        <f t="shared" si="13"/>
        <v>91</v>
      </c>
      <c r="B98" s="69"/>
      <c r="C98" s="66" t="e">
        <f>VLOOKUP(B98,'Measure&amp;Incentive Picklist'!E:J,2,FALSE)</f>
        <v>#N/A</v>
      </c>
      <c r="D98" s="73"/>
      <c r="E98" s="70"/>
      <c r="G98" s="70"/>
      <c r="H98" s="70"/>
      <c r="I98" s="70"/>
      <c r="J98" s="70"/>
      <c r="K98" s="69"/>
      <c r="R98" s="69"/>
      <c r="S98" s="69"/>
      <c r="T98" s="71"/>
      <c r="U98" s="71"/>
      <c r="V98" s="72" t="str">
        <f t="shared" si="8"/>
        <v/>
      </c>
      <c r="W98" s="126"/>
      <c r="X98" s="126" t="str">
        <f>IF(Date&gt;44742,"",IFERROR(IF(C98="","",IF(VLOOKUP($C98,'Measure&amp;Incentive Picklist'!$F:$P,11,FALSE)="kWh saved","Contact ConEd",VLOOKUP($C98,'Measure&amp;Incentive Picklist'!$F:$P,11,FALSE)))*E98,""))</f>
        <v/>
      </c>
      <c r="Y98" s="126">
        <f t="shared" si="7"/>
        <v>0</v>
      </c>
      <c r="Z98" s="69"/>
      <c r="AA98" s="65">
        <f t="shared" si="9"/>
        <v>0</v>
      </c>
      <c r="AB98" s="65">
        <f t="shared" si="10"/>
        <v>0</v>
      </c>
      <c r="AC98" s="65">
        <f t="shared" si="11"/>
        <v>0</v>
      </c>
      <c r="AD98" s="65">
        <f t="shared" si="12"/>
        <v>0</v>
      </c>
    </row>
    <row r="99" spans="1:30" x14ac:dyDescent="0.25">
      <c r="A99" s="66">
        <f t="shared" si="13"/>
        <v>92</v>
      </c>
      <c r="B99" s="69"/>
      <c r="C99" s="66" t="e">
        <f>VLOOKUP(B99,'Measure&amp;Incentive Picklist'!E:J,2,FALSE)</f>
        <v>#N/A</v>
      </c>
      <c r="D99" s="73"/>
      <c r="E99" s="70"/>
      <c r="G99" s="70"/>
      <c r="H99" s="70"/>
      <c r="I99" s="70"/>
      <c r="J99" s="70"/>
      <c r="K99" s="69"/>
      <c r="R99" s="69"/>
      <c r="S99" s="69"/>
      <c r="T99" s="71"/>
      <c r="U99" s="71"/>
      <c r="V99" s="72" t="str">
        <f t="shared" si="8"/>
        <v/>
      </c>
      <c r="W99" s="126"/>
      <c r="X99" s="126" t="str">
        <f>IF(Date&gt;44742,"",IFERROR(IF(C99="","",IF(VLOOKUP($C99,'Measure&amp;Incentive Picklist'!$F:$P,11,FALSE)="kWh saved","Contact ConEd",VLOOKUP($C99,'Measure&amp;Incentive Picklist'!$F:$P,11,FALSE)))*E99,""))</f>
        <v/>
      </c>
      <c r="Y99" s="126">
        <f t="shared" si="7"/>
        <v>0</v>
      </c>
      <c r="Z99" s="69"/>
      <c r="AA99" s="65">
        <f t="shared" si="9"/>
        <v>0</v>
      </c>
      <c r="AB99" s="65">
        <f t="shared" si="10"/>
        <v>0</v>
      </c>
      <c r="AC99" s="65">
        <f t="shared" si="11"/>
        <v>0</v>
      </c>
      <c r="AD99" s="65">
        <f t="shared" si="12"/>
        <v>0</v>
      </c>
    </row>
    <row r="100" spans="1:30" x14ac:dyDescent="0.25">
      <c r="A100" s="66">
        <f t="shared" si="13"/>
        <v>93</v>
      </c>
      <c r="B100" s="69"/>
      <c r="C100" s="66" t="e">
        <f>VLOOKUP(B100,'Measure&amp;Incentive Picklist'!E:J,2,FALSE)</f>
        <v>#N/A</v>
      </c>
      <c r="D100" s="73"/>
      <c r="E100" s="70"/>
      <c r="G100" s="70"/>
      <c r="H100" s="70"/>
      <c r="I100" s="70"/>
      <c r="J100" s="70"/>
      <c r="K100" s="69"/>
      <c r="R100" s="69"/>
      <c r="S100" s="69"/>
      <c r="T100" s="71"/>
      <c r="U100" s="71"/>
      <c r="V100" s="72" t="str">
        <f t="shared" si="8"/>
        <v/>
      </c>
      <c r="W100" s="126"/>
      <c r="X100" s="126" t="str">
        <f>IF(Date&gt;44742,"",IFERROR(IF(C100="","",IF(VLOOKUP($C100,'Measure&amp;Incentive Picklist'!$F:$P,11,FALSE)="kWh saved","Contact ConEd",VLOOKUP($C100,'Measure&amp;Incentive Picklist'!$F:$P,11,FALSE)))*E100,""))</f>
        <v/>
      </c>
      <c r="Y100" s="126">
        <f t="shared" si="7"/>
        <v>0</v>
      </c>
      <c r="Z100" s="69"/>
      <c r="AA100" s="65">
        <f t="shared" si="9"/>
        <v>0</v>
      </c>
      <c r="AB100" s="65">
        <f t="shared" si="10"/>
        <v>0</v>
      </c>
      <c r="AC100" s="65">
        <f t="shared" si="11"/>
        <v>0</v>
      </c>
      <c r="AD100" s="65">
        <f t="shared" si="12"/>
        <v>0</v>
      </c>
    </row>
    <row r="101" spans="1:30" x14ac:dyDescent="0.25">
      <c r="A101" s="66">
        <f t="shared" si="13"/>
        <v>94</v>
      </c>
      <c r="B101" s="69"/>
      <c r="C101" s="66" t="e">
        <f>VLOOKUP(B101,'Measure&amp;Incentive Picklist'!E:J,2,FALSE)</f>
        <v>#N/A</v>
      </c>
      <c r="D101" s="73"/>
      <c r="E101" s="70"/>
      <c r="G101" s="70"/>
      <c r="H101" s="70"/>
      <c r="I101" s="70"/>
      <c r="J101" s="70"/>
      <c r="K101" s="69"/>
      <c r="R101" s="69"/>
      <c r="S101" s="69"/>
      <c r="T101" s="71"/>
      <c r="U101" s="71"/>
      <c r="V101" s="72" t="str">
        <f t="shared" si="8"/>
        <v/>
      </c>
      <c r="W101" s="126"/>
      <c r="X101" s="126" t="str">
        <f>IF(Date&gt;44742,"",IFERROR(IF(C101="","",IF(VLOOKUP($C101,'Measure&amp;Incentive Picklist'!$F:$P,11,FALSE)="kWh saved","Contact ConEd",VLOOKUP($C101,'Measure&amp;Incentive Picklist'!$F:$P,11,FALSE)))*E101,""))</f>
        <v/>
      </c>
      <c r="Y101" s="126">
        <f t="shared" si="7"/>
        <v>0</v>
      </c>
      <c r="Z101" s="69"/>
      <c r="AA101" s="65">
        <f t="shared" si="9"/>
        <v>0</v>
      </c>
      <c r="AB101" s="65">
        <f t="shared" si="10"/>
        <v>0</v>
      </c>
      <c r="AC101" s="65">
        <f t="shared" si="11"/>
        <v>0</v>
      </c>
      <c r="AD101" s="65">
        <f t="shared" si="12"/>
        <v>0</v>
      </c>
    </row>
    <row r="102" spans="1:30" x14ac:dyDescent="0.25">
      <c r="A102" s="66">
        <f t="shared" si="13"/>
        <v>95</v>
      </c>
      <c r="B102" s="69"/>
      <c r="C102" s="66" t="e">
        <f>VLOOKUP(B102,'Measure&amp;Incentive Picklist'!E:J,2,FALSE)</f>
        <v>#N/A</v>
      </c>
      <c r="D102" s="73"/>
      <c r="E102" s="70"/>
      <c r="G102" s="70"/>
      <c r="H102" s="70"/>
      <c r="I102" s="70"/>
      <c r="J102" s="70"/>
      <c r="K102" s="69"/>
      <c r="R102" s="69"/>
      <c r="S102" s="69"/>
      <c r="T102" s="71"/>
      <c r="U102" s="71"/>
      <c r="V102" s="72" t="str">
        <f t="shared" si="8"/>
        <v/>
      </c>
      <c r="W102" s="126"/>
      <c r="X102" s="126" t="str">
        <f>IF(Date&gt;44742,"",IFERROR(IF(C102="","",IF(VLOOKUP($C102,'Measure&amp;Incentive Picklist'!$F:$P,11,FALSE)="kWh saved","Contact ConEd",VLOOKUP($C102,'Measure&amp;Incentive Picklist'!$F:$P,11,FALSE)))*E102,""))</f>
        <v/>
      </c>
      <c r="Y102" s="126">
        <f t="shared" si="7"/>
        <v>0</v>
      </c>
      <c r="Z102" s="69"/>
      <c r="AA102" s="65">
        <f t="shared" si="9"/>
        <v>0</v>
      </c>
      <c r="AB102" s="65">
        <f t="shared" si="10"/>
        <v>0</v>
      </c>
      <c r="AC102" s="65">
        <f t="shared" si="11"/>
        <v>0</v>
      </c>
      <c r="AD102" s="65">
        <f t="shared" si="12"/>
        <v>0</v>
      </c>
    </row>
    <row r="103" spans="1:30" x14ac:dyDescent="0.25">
      <c r="A103" s="66">
        <f t="shared" si="13"/>
        <v>96</v>
      </c>
      <c r="B103" s="69"/>
      <c r="C103" s="66" t="e">
        <f>VLOOKUP(B103,'Measure&amp;Incentive Picklist'!E:J,2,FALSE)</f>
        <v>#N/A</v>
      </c>
      <c r="D103" s="73"/>
      <c r="E103" s="70"/>
      <c r="G103" s="70"/>
      <c r="H103" s="70"/>
      <c r="I103" s="70"/>
      <c r="J103" s="70"/>
      <c r="K103" s="69"/>
      <c r="R103" s="69"/>
      <c r="S103" s="69"/>
      <c r="T103" s="71"/>
      <c r="U103" s="71"/>
      <c r="V103" s="72" t="str">
        <f t="shared" si="8"/>
        <v/>
      </c>
      <c r="W103" s="126"/>
      <c r="X103" s="126" t="str">
        <f>IF(Date&gt;44742,"",IFERROR(IF(C103="","",IF(VLOOKUP($C103,'Measure&amp;Incentive Picklist'!$F:$P,11,FALSE)="kWh saved","Contact ConEd",VLOOKUP($C103,'Measure&amp;Incentive Picklist'!$F:$P,11,FALSE)))*E103,""))</f>
        <v/>
      </c>
      <c r="Y103" s="126">
        <f t="shared" si="7"/>
        <v>0</v>
      </c>
      <c r="Z103" s="69"/>
      <c r="AA103" s="65">
        <f t="shared" si="9"/>
        <v>0</v>
      </c>
      <c r="AB103" s="65">
        <f t="shared" si="10"/>
        <v>0</v>
      </c>
      <c r="AC103" s="65">
        <f t="shared" si="11"/>
        <v>0</v>
      </c>
      <c r="AD103" s="65">
        <f t="shared" si="12"/>
        <v>0</v>
      </c>
    </row>
    <row r="104" spans="1:30" x14ac:dyDescent="0.25">
      <c r="A104" s="66">
        <f t="shared" si="13"/>
        <v>97</v>
      </c>
      <c r="B104" s="69"/>
      <c r="C104" s="66" t="e">
        <f>VLOOKUP(B104,'Measure&amp;Incentive Picklist'!E:J,2,FALSE)</f>
        <v>#N/A</v>
      </c>
      <c r="D104" s="73"/>
      <c r="E104" s="70"/>
      <c r="G104" s="70"/>
      <c r="H104" s="70"/>
      <c r="I104" s="70"/>
      <c r="J104" s="70"/>
      <c r="K104" s="69"/>
      <c r="R104" s="69"/>
      <c r="S104" s="69"/>
      <c r="T104" s="71"/>
      <c r="U104" s="71"/>
      <c r="V104" s="72" t="str">
        <f t="shared" si="8"/>
        <v/>
      </c>
      <c r="W104" s="126"/>
      <c r="X104" s="126" t="str">
        <f>IF(Date&gt;44742,"",IFERROR(IF(C104="","",IF(VLOOKUP($C104,'Measure&amp;Incentive Picklist'!$F:$P,11,FALSE)="kWh saved","Contact ConEd",VLOOKUP($C104,'Measure&amp;Incentive Picklist'!$F:$P,11,FALSE)))*E104,""))</f>
        <v/>
      </c>
      <c r="Y104" s="126">
        <f t="shared" si="7"/>
        <v>0</v>
      </c>
      <c r="Z104" s="69"/>
      <c r="AA104" s="65">
        <f t="shared" si="9"/>
        <v>0</v>
      </c>
      <c r="AB104" s="65">
        <f t="shared" si="10"/>
        <v>0</v>
      </c>
      <c r="AC104" s="65">
        <f t="shared" si="11"/>
        <v>0</v>
      </c>
      <c r="AD104" s="65">
        <f t="shared" si="12"/>
        <v>0</v>
      </c>
    </row>
    <row r="105" spans="1:30" x14ac:dyDescent="0.25">
      <c r="A105" s="66">
        <f t="shared" si="13"/>
        <v>98</v>
      </c>
      <c r="B105" s="69"/>
      <c r="C105" s="66" t="e">
        <f>VLOOKUP(B105,'Measure&amp;Incentive Picklist'!E:J,2,FALSE)</f>
        <v>#N/A</v>
      </c>
      <c r="D105" s="73"/>
      <c r="E105" s="70"/>
      <c r="G105" s="70"/>
      <c r="H105" s="70"/>
      <c r="I105" s="70"/>
      <c r="J105" s="70"/>
      <c r="K105" s="69"/>
      <c r="R105" s="69"/>
      <c r="S105" s="69"/>
      <c r="T105" s="71"/>
      <c r="U105" s="71"/>
      <c r="V105" s="72" t="str">
        <f t="shared" si="8"/>
        <v/>
      </c>
      <c r="W105" s="126"/>
      <c r="X105" s="126" t="str">
        <f>IF(Date&gt;44742,"",IFERROR(IF(C105="","",IF(VLOOKUP($C105,'Measure&amp;Incentive Picklist'!$F:$P,11,FALSE)="kWh saved","Contact ConEd",VLOOKUP($C105,'Measure&amp;Incentive Picklist'!$F:$P,11,FALSE)))*E105,""))</f>
        <v/>
      </c>
      <c r="Y105" s="126">
        <f t="shared" si="7"/>
        <v>0</v>
      </c>
      <c r="Z105" s="69"/>
      <c r="AA105" s="65">
        <f t="shared" si="9"/>
        <v>0</v>
      </c>
      <c r="AB105" s="65">
        <f t="shared" si="10"/>
        <v>0</v>
      </c>
      <c r="AC105" s="65">
        <f t="shared" si="11"/>
        <v>0</v>
      </c>
      <c r="AD105" s="65">
        <f t="shared" si="12"/>
        <v>0</v>
      </c>
    </row>
    <row r="106" spans="1:30" x14ac:dyDescent="0.25">
      <c r="A106" s="66">
        <f t="shared" si="13"/>
        <v>99</v>
      </c>
      <c r="B106" s="69"/>
      <c r="C106" s="66" t="e">
        <f>VLOOKUP(B106,'Measure&amp;Incentive Picklist'!E:J,2,FALSE)</f>
        <v>#N/A</v>
      </c>
      <c r="D106" s="73"/>
      <c r="E106" s="70"/>
      <c r="G106" s="70"/>
      <c r="H106" s="70"/>
      <c r="I106" s="70"/>
      <c r="J106" s="70"/>
      <c r="K106" s="69"/>
      <c r="R106" s="69"/>
      <c r="S106" s="69"/>
      <c r="T106" s="71"/>
      <c r="U106" s="71"/>
      <c r="V106" s="72" t="str">
        <f t="shared" si="8"/>
        <v/>
      </c>
      <c r="W106" s="126"/>
      <c r="X106" s="126" t="str">
        <f>IF(Date&gt;44742,"",IFERROR(IF(C106="","",IF(VLOOKUP($C106,'Measure&amp;Incentive Picklist'!$F:$P,11,FALSE)="kWh saved","Contact ConEd",VLOOKUP($C106,'Measure&amp;Incentive Picklist'!$F:$P,11,FALSE)))*E106,""))</f>
        <v/>
      </c>
      <c r="Y106" s="126">
        <f t="shared" si="7"/>
        <v>0</v>
      </c>
      <c r="Z106" s="69"/>
      <c r="AA106" s="65">
        <f t="shared" si="9"/>
        <v>0</v>
      </c>
      <c r="AB106" s="65">
        <f t="shared" si="10"/>
        <v>0</v>
      </c>
      <c r="AC106" s="65">
        <f t="shared" si="11"/>
        <v>0</v>
      </c>
      <c r="AD106" s="65">
        <f t="shared" si="12"/>
        <v>0</v>
      </c>
    </row>
    <row r="107" spans="1:30" x14ac:dyDescent="0.25">
      <c r="A107" s="66">
        <f t="shared" si="13"/>
        <v>100</v>
      </c>
      <c r="B107" s="69"/>
      <c r="C107" s="66" t="e">
        <f>VLOOKUP(B107,'Measure&amp;Incentive Picklist'!E:J,2,FALSE)</f>
        <v>#N/A</v>
      </c>
      <c r="D107" s="73"/>
      <c r="E107" s="70"/>
      <c r="G107" s="70"/>
      <c r="H107" s="70"/>
      <c r="I107" s="70"/>
      <c r="J107" s="70"/>
      <c r="K107" s="69"/>
      <c r="R107" s="69"/>
      <c r="S107" s="69"/>
      <c r="T107" s="71"/>
      <c r="U107" s="71"/>
      <c r="V107" s="72" t="str">
        <f t="shared" si="8"/>
        <v/>
      </c>
      <c r="W107" s="126"/>
      <c r="X107" s="126" t="str">
        <f>IF(Date&gt;44742,"",IFERROR(IF(C107="","",IF(VLOOKUP($C107,'Measure&amp;Incentive Picklist'!$F:$P,11,FALSE)="kWh saved","Contact ConEd",VLOOKUP($C107,'Measure&amp;Incentive Picklist'!$F:$P,11,FALSE)))*E107,""))</f>
        <v/>
      </c>
      <c r="Y107" s="126">
        <f t="shared" si="7"/>
        <v>0</v>
      </c>
      <c r="Z107" s="69"/>
      <c r="AA107" s="65">
        <f t="shared" si="9"/>
        <v>0</v>
      </c>
      <c r="AB107" s="65">
        <f t="shared" si="10"/>
        <v>0</v>
      </c>
      <c r="AC107" s="65">
        <f t="shared" si="11"/>
        <v>0</v>
      </c>
      <c r="AD107" s="65">
        <f t="shared" si="12"/>
        <v>0</v>
      </c>
    </row>
    <row r="108" spans="1:30" x14ac:dyDescent="0.25">
      <c r="A108" s="66">
        <f t="shared" si="13"/>
        <v>101</v>
      </c>
      <c r="B108" s="69"/>
      <c r="C108" s="66" t="e">
        <f>VLOOKUP(B108,'Measure&amp;Incentive Picklist'!E:J,2,FALSE)</f>
        <v>#N/A</v>
      </c>
      <c r="D108" s="73"/>
      <c r="E108" s="70"/>
      <c r="G108" s="70"/>
      <c r="H108" s="70"/>
      <c r="I108" s="70"/>
      <c r="J108" s="70"/>
      <c r="K108" s="69"/>
      <c r="R108" s="69"/>
      <c r="S108" s="69"/>
      <c r="T108" s="71"/>
      <c r="U108" s="71"/>
      <c r="V108" s="72" t="str">
        <f t="shared" si="8"/>
        <v/>
      </c>
      <c r="W108" s="126"/>
      <c r="X108" s="126" t="str">
        <f>IF(Date&gt;44742,"",IFERROR(IF(C108="","",IF(VLOOKUP($C108,'Measure&amp;Incentive Picklist'!$F:$P,11,FALSE)="kWh saved","Contact ConEd",VLOOKUP($C108,'Measure&amp;Incentive Picklist'!$F:$P,11,FALSE)))*E108,""))</f>
        <v/>
      </c>
      <c r="Y108" s="126">
        <f t="shared" si="7"/>
        <v>0</v>
      </c>
      <c r="Z108" s="69"/>
      <c r="AA108" s="65">
        <f t="shared" si="9"/>
        <v>0</v>
      </c>
      <c r="AB108" s="65">
        <f t="shared" si="10"/>
        <v>0</v>
      </c>
      <c r="AC108" s="65">
        <f t="shared" si="11"/>
        <v>0</v>
      </c>
      <c r="AD108" s="65">
        <f t="shared" si="12"/>
        <v>0</v>
      </c>
    </row>
    <row r="109" spans="1:30" x14ac:dyDescent="0.25">
      <c r="A109" s="66">
        <f t="shared" si="13"/>
        <v>102</v>
      </c>
      <c r="B109" s="69"/>
      <c r="C109" s="66" t="e">
        <f>VLOOKUP(B109,'Measure&amp;Incentive Picklist'!E:J,2,FALSE)</f>
        <v>#N/A</v>
      </c>
      <c r="D109" s="73"/>
      <c r="E109" s="70"/>
      <c r="G109" s="70"/>
      <c r="H109" s="70"/>
      <c r="I109" s="70"/>
      <c r="J109" s="70"/>
      <c r="K109" s="69"/>
      <c r="R109" s="69"/>
      <c r="S109" s="69"/>
      <c r="T109" s="71"/>
      <c r="U109" s="71"/>
      <c r="V109" s="72" t="str">
        <f t="shared" si="8"/>
        <v/>
      </c>
      <c r="W109" s="126"/>
      <c r="X109" s="126" t="str">
        <f>IF(Date&gt;44742,"",IFERROR(IF(C109="","",IF(VLOOKUP($C109,'Measure&amp;Incentive Picklist'!$F:$P,11,FALSE)="kWh saved","Contact ConEd",VLOOKUP($C109,'Measure&amp;Incentive Picklist'!$F:$P,11,FALSE)))*E109,""))</f>
        <v/>
      </c>
      <c r="Y109" s="126">
        <f t="shared" si="7"/>
        <v>0</v>
      </c>
      <c r="Z109" s="69"/>
      <c r="AA109" s="65">
        <f t="shared" si="9"/>
        <v>0</v>
      </c>
      <c r="AB109" s="65">
        <f t="shared" si="10"/>
        <v>0</v>
      </c>
      <c r="AC109" s="65">
        <f t="shared" si="11"/>
        <v>0</v>
      </c>
      <c r="AD109" s="65">
        <f t="shared" si="12"/>
        <v>0</v>
      </c>
    </row>
    <row r="110" spans="1:30" x14ac:dyDescent="0.25">
      <c r="A110" s="66">
        <f t="shared" si="13"/>
        <v>103</v>
      </c>
      <c r="B110" s="69"/>
      <c r="C110" s="66" t="e">
        <f>VLOOKUP(B110,'Measure&amp;Incentive Picklist'!E:J,2,FALSE)</f>
        <v>#N/A</v>
      </c>
      <c r="D110" s="73"/>
      <c r="E110" s="70"/>
      <c r="G110" s="70"/>
      <c r="H110" s="70"/>
      <c r="I110" s="70"/>
      <c r="J110" s="70"/>
      <c r="K110" s="69"/>
      <c r="R110" s="69"/>
      <c r="S110" s="69"/>
      <c r="T110" s="71"/>
      <c r="U110" s="71"/>
      <c r="V110" s="72" t="str">
        <f t="shared" si="8"/>
        <v/>
      </c>
      <c r="W110" s="126"/>
      <c r="X110" s="126" t="str">
        <f>IF(Date&gt;44742,"",IFERROR(IF(C110="","",IF(VLOOKUP($C110,'Measure&amp;Incentive Picklist'!$F:$P,11,FALSE)="kWh saved","Contact ConEd",VLOOKUP($C110,'Measure&amp;Incentive Picklist'!$F:$P,11,FALSE)))*E110,""))</f>
        <v/>
      </c>
      <c r="Y110" s="126">
        <f t="shared" si="7"/>
        <v>0</v>
      </c>
      <c r="Z110" s="69"/>
      <c r="AA110" s="65">
        <f t="shared" si="9"/>
        <v>0</v>
      </c>
      <c r="AB110" s="65">
        <f t="shared" si="10"/>
        <v>0</v>
      </c>
      <c r="AC110" s="65">
        <f t="shared" si="11"/>
        <v>0</v>
      </c>
      <c r="AD110" s="65">
        <f t="shared" si="12"/>
        <v>0</v>
      </c>
    </row>
    <row r="111" spans="1:30" x14ac:dyDescent="0.25">
      <c r="A111" s="66">
        <f t="shared" si="13"/>
        <v>104</v>
      </c>
      <c r="B111" s="69"/>
      <c r="C111" s="66" t="e">
        <f>VLOOKUP(B111,'Measure&amp;Incentive Picklist'!E:J,2,FALSE)</f>
        <v>#N/A</v>
      </c>
      <c r="D111" s="73"/>
      <c r="E111" s="70"/>
      <c r="G111" s="70"/>
      <c r="H111" s="70"/>
      <c r="I111" s="70"/>
      <c r="J111" s="70"/>
      <c r="K111" s="69"/>
      <c r="R111" s="69"/>
      <c r="S111" s="69"/>
      <c r="T111" s="71"/>
      <c r="U111" s="71"/>
      <c r="V111" s="72" t="str">
        <f t="shared" si="8"/>
        <v/>
      </c>
      <c r="W111" s="126"/>
      <c r="X111" s="126" t="str">
        <f>IF(Date&gt;44742,"",IFERROR(IF(C111="","",IF(VLOOKUP($C111,'Measure&amp;Incentive Picklist'!$F:$P,11,FALSE)="kWh saved","Contact ConEd",VLOOKUP($C111,'Measure&amp;Incentive Picklist'!$F:$P,11,FALSE)))*E111,""))</f>
        <v/>
      </c>
      <c r="Y111" s="126">
        <f t="shared" si="7"/>
        <v>0</v>
      </c>
      <c r="Z111" s="69"/>
      <c r="AA111" s="65">
        <f t="shared" si="9"/>
        <v>0</v>
      </c>
      <c r="AB111" s="65">
        <f t="shared" si="10"/>
        <v>0</v>
      </c>
      <c r="AC111" s="65">
        <f t="shared" si="11"/>
        <v>0</v>
      </c>
      <c r="AD111" s="65">
        <f t="shared" si="12"/>
        <v>0</v>
      </c>
    </row>
    <row r="112" spans="1:30" x14ac:dyDescent="0.25">
      <c r="A112" s="66">
        <f t="shared" si="13"/>
        <v>105</v>
      </c>
      <c r="B112" s="69"/>
      <c r="C112" s="66" t="e">
        <f>VLOOKUP(B112,'Measure&amp;Incentive Picklist'!E:J,2,FALSE)</f>
        <v>#N/A</v>
      </c>
      <c r="D112" s="73"/>
      <c r="E112" s="70"/>
      <c r="G112" s="70"/>
      <c r="H112" s="70"/>
      <c r="I112" s="70"/>
      <c r="J112" s="70"/>
      <c r="K112" s="69"/>
      <c r="R112" s="69"/>
      <c r="S112" s="69"/>
      <c r="T112" s="71"/>
      <c r="U112" s="71"/>
      <c r="V112" s="72" t="str">
        <f t="shared" si="8"/>
        <v/>
      </c>
      <c r="W112" s="126"/>
      <c r="X112" s="126" t="str">
        <f>IF(Date&gt;44742,"",IFERROR(IF(C112="","",IF(VLOOKUP($C112,'Measure&amp;Incentive Picklist'!$F:$P,11,FALSE)="kWh saved","Contact ConEd",VLOOKUP($C112,'Measure&amp;Incentive Picklist'!$F:$P,11,FALSE)))*E112,""))</f>
        <v/>
      </c>
      <c r="Y112" s="126">
        <f t="shared" si="7"/>
        <v>0</v>
      </c>
      <c r="Z112" s="69"/>
      <c r="AA112" s="65">
        <f t="shared" si="9"/>
        <v>0</v>
      </c>
      <c r="AB112" s="65">
        <f t="shared" si="10"/>
        <v>0</v>
      </c>
      <c r="AC112" s="65">
        <f t="shared" si="11"/>
        <v>0</v>
      </c>
      <c r="AD112" s="65">
        <f t="shared" si="12"/>
        <v>0</v>
      </c>
    </row>
    <row r="113" spans="1:30" x14ac:dyDescent="0.25">
      <c r="A113" s="66">
        <f t="shared" si="13"/>
        <v>106</v>
      </c>
      <c r="B113" s="69"/>
      <c r="C113" s="66" t="e">
        <f>VLOOKUP(B113,'Measure&amp;Incentive Picklist'!E:J,2,FALSE)</f>
        <v>#N/A</v>
      </c>
      <c r="D113" s="73"/>
      <c r="E113" s="70"/>
      <c r="G113" s="70"/>
      <c r="H113" s="70"/>
      <c r="I113" s="70"/>
      <c r="J113" s="70"/>
      <c r="K113" s="69"/>
      <c r="R113" s="69"/>
      <c r="S113" s="69"/>
      <c r="T113" s="71"/>
      <c r="U113" s="71"/>
      <c r="V113" s="72" t="str">
        <f t="shared" si="8"/>
        <v/>
      </c>
      <c r="W113" s="126"/>
      <c r="X113" s="126" t="str">
        <f>IF(Date&gt;44742,"",IFERROR(IF(C113="","",IF(VLOOKUP($C113,'Measure&amp;Incentive Picklist'!$F:$P,11,FALSE)="kWh saved","Contact ConEd",VLOOKUP($C113,'Measure&amp;Incentive Picklist'!$F:$P,11,FALSE)))*E113,""))</f>
        <v/>
      </c>
      <c r="Y113" s="126">
        <f t="shared" si="7"/>
        <v>0</v>
      </c>
      <c r="Z113" s="69"/>
      <c r="AA113" s="65">
        <f t="shared" si="9"/>
        <v>0</v>
      </c>
      <c r="AB113" s="65">
        <f t="shared" si="10"/>
        <v>0</v>
      </c>
      <c r="AC113" s="65">
        <f t="shared" si="11"/>
        <v>0</v>
      </c>
      <c r="AD113" s="65">
        <f t="shared" si="12"/>
        <v>0</v>
      </c>
    </row>
    <row r="114" spans="1:30" x14ac:dyDescent="0.25">
      <c r="A114" s="66">
        <f t="shared" si="13"/>
        <v>107</v>
      </c>
      <c r="B114" s="69"/>
      <c r="C114" s="66" t="e">
        <f>VLOOKUP(B114,'Measure&amp;Incentive Picklist'!E:J,2,FALSE)</f>
        <v>#N/A</v>
      </c>
      <c r="D114" s="73"/>
      <c r="E114" s="70"/>
      <c r="G114" s="70"/>
      <c r="H114" s="70"/>
      <c r="I114" s="70"/>
      <c r="J114" s="70"/>
      <c r="K114" s="69"/>
      <c r="R114" s="69"/>
      <c r="S114" s="69"/>
      <c r="T114" s="71"/>
      <c r="U114" s="71"/>
      <c r="V114" s="72" t="str">
        <f t="shared" si="8"/>
        <v/>
      </c>
      <c r="W114" s="126"/>
      <c r="X114" s="126" t="str">
        <f>IF(Date&gt;44742,"",IFERROR(IF(C114="","",IF(VLOOKUP($C114,'Measure&amp;Incentive Picklist'!$F:$P,11,FALSE)="kWh saved","Contact ConEd",VLOOKUP($C114,'Measure&amp;Incentive Picklist'!$F:$P,11,FALSE)))*E114,""))</f>
        <v/>
      </c>
      <c r="Y114" s="126">
        <f t="shared" si="7"/>
        <v>0</v>
      </c>
      <c r="Z114" s="69"/>
      <c r="AA114" s="65">
        <f t="shared" si="9"/>
        <v>0</v>
      </c>
      <c r="AB114" s="65">
        <f t="shared" si="10"/>
        <v>0</v>
      </c>
      <c r="AC114" s="65">
        <f t="shared" si="11"/>
        <v>0</v>
      </c>
      <c r="AD114" s="65">
        <f t="shared" si="12"/>
        <v>0</v>
      </c>
    </row>
    <row r="115" spans="1:30" x14ac:dyDescent="0.25">
      <c r="A115" s="66">
        <f t="shared" si="13"/>
        <v>108</v>
      </c>
      <c r="B115" s="69"/>
      <c r="C115" s="66" t="e">
        <f>VLOOKUP(B115,'Measure&amp;Incentive Picklist'!E:J,2,FALSE)</f>
        <v>#N/A</v>
      </c>
      <c r="D115" s="73"/>
      <c r="E115" s="70"/>
      <c r="G115" s="70"/>
      <c r="H115" s="70"/>
      <c r="I115" s="70"/>
      <c r="J115" s="70"/>
      <c r="K115" s="69"/>
      <c r="R115" s="69"/>
      <c r="S115" s="69"/>
      <c r="T115" s="71"/>
      <c r="U115" s="71"/>
      <c r="V115" s="72" t="str">
        <f t="shared" si="8"/>
        <v/>
      </c>
      <c r="W115" s="126"/>
      <c r="X115" s="126" t="str">
        <f>IF(Date&gt;44742,"",IFERROR(IF(C115="","",IF(VLOOKUP($C115,'Measure&amp;Incentive Picklist'!$F:$P,11,FALSE)="kWh saved","Contact ConEd",VLOOKUP($C115,'Measure&amp;Incentive Picklist'!$F:$P,11,FALSE)))*E115,""))</f>
        <v/>
      </c>
      <c r="Y115" s="126">
        <f t="shared" si="7"/>
        <v>0</v>
      </c>
      <c r="Z115" s="69"/>
      <c r="AA115" s="65">
        <f t="shared" si="9"/>
        <v>0</v>
      </c>
      <c r="AB115" s="65">
        <f t="shared" si="10"/>
        <v>0</v>
      </c>
      <c r="AC115" s="65">
        <f t="shared" si="11"/>
        <v>0</v>
      </c>
      <c r="AD115" s="65">
        <f t="shared" si="12"/>
        <v>0</v>
      </c>
    </row>
    <row r="116" spans="1:30" x14ac:dyDescent="0.25">
      <c r="A116" s="66">
        <f t="shared" si="13"/>
        <v>109</v>
      </c>
      <c r="B116" s="69"/>
      <c r="C116" s="66" t="e">
        <f>VLOOKUP(B116,'Measure&amp;Incentive Picklist'!E:J,2,FALSE)</f>
        <v>#N/A</v>
      </c>
      <c r="D116" s="73"/>
      <c r="E116" s="70"/>
      <c r="G116" s="70"/>
      <c r="H116" s="70"/>
      <c r="I116" s="70"/>
      <c r="J116" s="70"/>
      <c r="K116" s="69"/>
      <c r="R116" s="69"/>
      <c r="S116" s="69"/>
      <c r="T116" s="71"/>
      <c r="U116" s="71"/>
      <c r="V116" s="72" t="str">
        <f t="shared" si="8"/>
        <v/>
      </c>
      <c r="W116" s="126"/>
      <c r="X116" s="126" t="str">
        <f>IF(Date&gt;44742,"",IFERROR(IF(C116="","",IF(VLOOKUP($C116,'Measure&amp;Incentive Picklist'!$F:$P,11,FALSE)="kWh saved","Contact ConEd",VLOOKUP($C116,'Measure&amp;Incentive Picklist'!$F:$P,11,FALSE)))*E116,""))</f>
        <v/>
      </c>
      <c r="Y116" s="126">
        <f t="shared" si="7"/>
        <v>0</v>
      </c>
      <c r="Z116" s="69"/>
      <c r="AA116" s="65">
        <f t="shared" si="9"/>
        <v>0</v>
      </c>
      <c r="AB116" s="65">
        <f t="shared" si="10"/>
        <v>0</v>
      </c>
      <c r="AC116" s="65">
        <f t="shared" si="11"/>
        <v>0</v>
      </c>
      <c r="AD116" s="65">
        <f t="shared" si="12"/>
        <v>0</v>
      </c>
    </row>
    <row r="117" spans="1:30" x14ac:dyDescent="0.25">
      <c r="A117" s="66">
        <f t="shared" si="13"/>
        <v>110</v>
      </c>
      <c r="B117" s="69"/>
      <c r="C117" s="66" t="e">
        <f>VLOOKUP(B117,'Measure&amp;Incentive Picklist'!E:J,2,FALSE)</f>
        <v>#N/A</v>
      </c>
      <c r="D117" s="73"/>
      <c r="E117" s="70"/>
      <c r="G117" s="70"/>
      <c r="H117" s="70"/>
      <c r="I117" s="70"/>
      <c r="J117" s="70"/>
      <c r="K117" s="69"/>
      <c r="R117" s="69"/>
      <c r="S117" s="69"/>
      <c r="T117" s="71"/>
      <c r="U117" s="71"/>
      <c r="V117" s="72" t="str">
        <f t="shared" si="8"/>
        <v/>
      </c>
      <c r="W117" s="126"/>
      <c r="X117" s="126" t="str">
        <f>IF(Date&gt;44742,"",IFERROR(IF(C117="","",IF(VLOOKUP($C117,'Measure&amp;Incentive Picklist'!$F:$P,11,FALSE)="kWh saved","Contact ConEd",VLOOKUP($C117,'Measure&amp;Incentive Picklist'!$F:$P,11,FALSE)))*E117,""))</f>
        <v/>
      </c>
      <c r="Y117" s="126">
        <f t="shared" si="7"/>
        <v>0</v>
      </c>
      <c r="Z117" s="69"/>
      <c r="AA117" s="65">
        <f t="shared" si="9"/>
        <v>0</v>
      </c>
      <c r="AB117" s="65">
        <f t="shared" si="10"/>
        <v>0</v>
      </c>
      <c r="AC117" s="65">
        <f t="shared" si="11"/>
        <v>0</v>
      </c>
      <c r="AD117" s="65">
        <f t="shared" si="12"/>
        <v>0</v>
      </c>
    </row>
    <row r="118" spans="1:30" x14ac:dyDescent="0.25">
      <c r="A118" s="66">
        <f t="shared" si="13"/>
        <v>111</v>
      </c>
      <c r="B118" s="69"/>
      <c r="C118" s="66" t="e">
        <f>VLOOKUP(B118,'Measure&amp;Incentive Picklist'!E:J,2,FALSE)</f>
        <v>#N/A</v>
      </c>
      <c r="D118" s="73"/>
      <c r="E118" s="70"/>
      <c r="G118" s="70"/>
      <c r="H118" s="70"/>
      <c r="I118" s="70"/>
      <c r="J118" s="70"/>
      <c r="K118" s="69"/>
      <c r="R118" s="69"/>
      <c r="S118" s="69"/>
      <c r="T118" s="71"/>
      <c r="U118" s="71"/>
      <c r="V118" s="72" t="str">
        <f t="shared" si="8"/>
        <v/>
      </c>
      <c r="W118" s="126"/>
      <c r="X118" s="126" t="str">
        <f>IF(Date&gt;44742,"",IFERROR(IF(C118="","",IF(VLOOKUP($C118,'Measure&amp;Incentive Picklist'!$F:$P,11,FALSE)="kWh saved","Contact ConEd",VLOOKUP($C118,'Measure&amp;Incentive Picklist'!$F:$P,11,FALSE)))*E118,""))</f>
        <v/>
      </c>
      <c r="Y118" s="126">
        <f t="shared" si="7"/>
        <v>0</v>
      </c>
      <c r="Z118" s="69"/>
      <c r="AA118" s="65">
        <f t="shared" si="9"/>
        <v>0</v>
      </c>
      <c r="AB118" s="65">
        <f t="shared" si="10"/>
        <v>0</v>
      </c>
      <c r="AC118" s="65">
        <f t="shared" si="11"/>
        <v>0</v>
      </c>
      <c r="AD118" s="65">
        <f t="shared" si="12"/>
        <v>0</v>
      </c>
    </row>
    <row r="119" spans="1:30" x14ac:dyDescent="0.25">
      <c r="A119" s="66">
        <f t="shared" si="13"/>
        <v>112</v>
      </c>
      <c r="B119" s="69"/>
      <c r="C119" s="66" t="e">
        <f>VLOOKUP(B119,'Measure&amp;Incentive Picklist'!E:J,2,FALSE)</f>
        <v>#N/A</v>
      </c>
      <c r="D119" s="73"/>
      <c r="E119" s="70"/>
      <c r="G119" s="70"/>
      <c r="H119" s="70"/>
      <c r="I119" s="70"/>
      <c r="J119" s="70"/>
      <c r="K119" s="69"/>
      <c r="R119" s="69"/>
      <c r="S119" s="69"/>
      <c r="T119" s="71"/>
      <c r="U119" s="71"/>
      <c r="V119" s="72" t="str">
        <f t="shared" si="8"/>
        <v/>
      </c>
      <c r="W119" s="126"/>
      <c r="X119" s="126" t="str">
        <f>IF(Date&gt;44742,"",IFERROR(IF(C119="","",IF(VLOOKUP($C119,'Measure&amp;Incentive Picklist'!$F:$P,11,FALSE)="kWh saved","Contact ConEd",VLOOKUP($C119,'Measure&amp;Incentive Picklist'!$F:$P,11,FALSE)))*E119,""))</f>
        <v/>
      </c>
      <c r="Y119" s="126">
        <f t="shared" si="7"/>
        <v>0</v>
      </c>
      <c r="Z119" s="69"/>
      <c r="AA119" s="65">
        <f t="shared" si="9"/>
        <v>0</v>
      </c>
      <c r="AB119" s="65">
        <f t="shared" si="10"/>
        <v>0</v>
      </c>
      <c r="AC119" s="65">
        <f t="shared" si="11"/>
        <v>0</v>
      </c>
      <c r="AD119" s="65">
        <f t="shared" si="12"/>
        <v>0</v>
      </c>
    </row>
    <row r="120" spans="1:30" x14ac:dyDescent="0.25">
      <c r="A120" s="66">
        <f t="shared" si="13"/>
        <v>113</v>
      </c>
      <c r="B120" s="69"/>
      <c r="C120" s="66" t="e">
        <f>VLOOKUP(B120,'Measure&amp;Incentive Picklist'!E:J,2,FALSE)</f>
        <v>#N/A</v>
      </c>
      <c r="D120" s="73"/>
      <c r="E120" s="70"/>
      <c r="G120" s="70"/>
      <c r="H120" s="70"/>
      <c r="I120" s="70"/>
      <c r="J120" s="70"/>
      <c r="K120" s="69"/>
      <c r="R120" s="69"/>
      <c r="S120" s="69"/>
      <c r="T120" s="71"/>
      <c r="U120" s="71"/>
      <c r="V120" s="72" t="str">
        <f t="shared" si="8"/>
        <v/>
      </c>
      <c r="W120" s="126"/>
      <c r="X120" s="126" t="str">
        <f>IF(Date&gt;44742,"",IFERROR(IF(C120="","",IF(VLOOKUP($C120,'Measure&amp;Incentive Picklist'!$F:$P,11,FALSE)="kWh saved","Contact ConEd",VLOOKUP($C120,'Measure&amp;Incentive Picklist'!$F:$P,11,FALSE)))*E120,""))</f>
        <v/>
      </c>
      <c r="Y120" s="126">
        <f t="shared" si="7"/>
        <v>0</v>
      </c>
      <c r="Z120" s="69"/>
      <c r="AA120" s="65">
        <f t="shared" si="9"/>
        <v>0</v>
      </c>
      <c r="AB120" s="65">
        <f t="shared" si="10"/>
        <v>0</v>
      </c>
      <c r="AC120" s="65">
        <f t="shared" si="11"/>
        <v>0</v>
      </c>
      <c r="AD120" s="65">
        <f t="shared" si="12"/>
        <v>0</v>
      </c>
    </row>
    <row r="121" spans="1:30" x14ac:dyDescent="0.25">
      <c r="A121" s="66">
        <f t="shared" si="13"/>
        <v>114</v>
      </c>
      <c r="B121" s="69"/>
      <c r="C121" s="66" t="e">
        <f>VLOOKUP(B121,'Measure&amp;Incentive Picklist'!E:J,2,FALSE)</f>
        <v>#N/A</v>
      </c>
      <c r="D121" s="73"/>
      <c r="E121" s="70"/>
      <c r="G121" s="70"/>
      <c r="H121" s="70"/>
      <c r="I121" s="70"/>
      <c r="J121" s="70"/>
      <c r="K121" s="69"/>
      <c r="R121" s="69"/>
      <c r="S121" s="69"/>
      <c r="T121" s="71"/>
      <c r="U121" s="71"/>
      <c r="V121" s="72" t="str">
        <f t="shared" si="8"/>
        <v/>
      </c>
      <c r="W121" s="126"/>
      <c r="X121" s="126" t="str">
        <f>IF(Date&gt;44742,"",IFERROR(IF(C121="","",IF(VLOOKUP($C121,'Measure&amp;Incentive Picklist'!$F:$P,11,FALSE)="kWh saved","Contact ConEd",VLOOKUP($C121,'Measure&amp;Incentive Picklist'!$F:$P,11,FALSE)))*E121,""))</f>
        <v/>
      </c>
      <c r="Y121" s="126">
        <f t="shared" si="7"/>
        <v>0</v>
      </c>
      <c r="Z121" s="69"/>
      <c r="AA121" s="65">
        <f t="shared" si="9"/>
        <v>0</v>
      </c>
      <c r="AB121" s="65">
        <f t="shared" si="10"/>
        <v>0</v>
      </c>
      <c r="AC121" s="65">
        <f t="shared" si="11"/>
        <v>0</v>
      </c>
      <c r="AD121" s="65">
        <f t="shared" si="12"/>
        <v>0</v>
      </c>
    </row>
    <row r="122" spans="1:30" x14ac:dyDescent="0.25">
      <c r="A122" s="66">
        <f t="shared" si="13"/>
        <v>115</v>
      </c>
      <c r="B122" s="69"/>
      <c r="C122" s="66" t="e">
        <f>VLOOKUP(B122,'Measure&amp;Incentive Picklist'!E:J,2,FALSE)</f>
        <v>#N/A</v>
      </c>
      <c r="D122" s="73"/>
      <c r="E122" s="70"/>
      <c r="G122" s="70"/>
      <c r="H122" s="70"/>
      <c r="I122" s="70"/>
      <c r="J122" s="70"/>
      <c r="K122" s="69"/>
      <c r="R122" s="69"/>
      <c r="S122" s="69"/>
      <c r="T122" s="71"/>
      <c r="U122" s="71"/>
      <c r="V122" s="72" t="str">
        <f t="shared" si="8"/>
        <v/>
      </c>
      <c r="W122" s="126"/>
      <c r="X122" s="126" t="str">
        <f>IF(Date&gt;44742,"",IFERROR(IF(C122="","",IF(VLOOKUP($C122,'Measure&amp;Incentive Picklist'!$F:$P,11,FALSE)="kWh saved","Contact ConEd",VLOOKUP($C122,'Measure&amp;Incentive Picklist'!$F:$P,11,FALSE)))*E122,""))</f>
        <v/>
      </c>
      <c r="Y122" s="126">
        <f t="shared" si="7"/>
        <v>0</v>
      </c>
      <c r="Z122" s="69"/>
      <c r="AA122" s="65">
        <f t="shared" si="9"/>
        <v>0</v>
      </c>
      <c r="AB122" s="65">
        <f t="shared" si="10"/>
        <v>0</v>
      </c>
      <c r="AC122" s="65">
        <f t="shared" si="11"/>
        <v>0</v>
      </c>
      <c r="AD122" s="65">
        <f t="shared" si="12"/>
        <v>0</v>
      </c>
    </row>
    <row r="123" spans="1:30" x14ac:dyDescent="0.25">
      <c r="A123" s="66">
        <f t="shared" si="13"/>
        <v>116</v>
      </c>
      <c r="B123" s="69"/>
      <c r="C123" s="66" t="e">
        <f>VLOOKUP(B123,'Measure&amp;Incentive Picklist'!E:J,2,FALSE)</f>
        <v>#N/A</v>
      </c>
      <c r="D123" s="73"/>
      <c r="E123" s="70"/>
      <c r="G123" s="70"/>
      <c r="H123" s="70"/>
      <c r="I123" s="70"/>
      <c r="J123" s="70"/>
      <c r="K123" s="69"/>
      <c r="R123" s="69"/>
      <c r="S123" s="69"/>
      <c r="T123" s="71"/>
      <c r="U123" s="71"/>
      <c r="V123" s="72" t="str">
        <f t="shared" si="8"/>
        <v/>
      </c>
      <c r="W123" s="126"/>
      <c r="X123" s="126" t="str">
        <f>IF(Date&gt;44742,"",IFERROR(IF(C123="","",IF(VLOOKUP($C123,'Measure&amp;Incentive Picklist'!$F:$P,11,FALSE)="kWh saved","Contact ConEd",VLOOKUP($C123,'Measure&amp;Incentive Picklist'!$F:$P,11,FALSE)))*E123,""))</f>
        <v/>
      </c>
      <c r="Y123" s="126">
        <f t="shared" si="7"/>
        <v>0</v>
      </c>
      <c r="Z123" s="69"/>
      <c r="AA123" s="65">
        <f t="shared" si="9"/>
        <v>0</v>
      </c>
      <c r="AB123" s="65">
        <f t="shared" si="10"/>
        <v>0</v>
      </c>
      <c r="AC123" s="65">
        <f t="shared" si="11"/>
        <v>0</v>
      </c>
      <c r="AD123" s="65">
        <f t="shared" si="12"/>
        <v>0</v>
      </c>
    </row>
    <row r="124" spans="1:30" x14ac:dyDescent="0.25">
      <c r="A124" s="66">
        <f t="shared" si="13"/>
        <v>117</v>
      </c>
      <c r="B124" s="69"/>
      <c r="C124" s="66" t="e">
        <f>VLOOKUP(B124,'Measure&amp;Incentive Picklist'!E:J,2,FALSE)</f>
        <v>#N/A</v>
      </c>
      <c r="D124" s="73"/>
      <c r="E124" s="70"/>
      <c r="G124" s="70"/>
      <c r="H124" s="70"/>
      <c r="I124" s="70"/>
      <c r="J124" s="70"/>
      <c r="K124" s="69"/>
      <c r="R124" s="69"/>
      <c r="S124" s="69"/>
      <c r="T124" s="71"/>
      <c r="U124" s="71"/>
      <c r="V124" s="72" t="str">
        <f t="shared" si="8"/>
        <v/>
      </c>
      <c r="W124" s="126"/>
      <c r="X124" s="126" t="str">
        <f>IF(Date&gt;44742,"",IFERROR(IF(C124="","",IF(VLOOKUP($C124,'Measure&amp;Incentive Picklist'!$F:$P,11,FALSE)="kWh saved","Contact ConEd",VLOOKUP($C124,'Measure&amp;Incentive Picklist'!$F:$P,11,FALSE)))*E124,""))</f>
        <v/>
      </c>
      <c r="Y124" s="126">
        <f t="shared" si="7"/>
        <v>0</v>
      </c>
      <c r="Z124" s="69"/>
      <c r="AA124" s="65">
        <f t="shared" si="9"/>
        <v>0</v>
      </c>
      <c r="AB124" s="65">
        <f t="shared" si="10"/>
        <v>0</v>
      </c>
      <c r="AC124" s="65">
        <f t="shared" si="11"/>
        <v>0</v>
      </c>
      <c r="AD124" s="65">
        <f t="shared" si="12"/>
        <v>0</v>
      </c>
    </row>
    <row r="125" spans="1:30" x14ac:dyDescent="0.25">
      <c r="A125" s="66">
        <f t="shared" si="13"/>
        <v>118</v>
      </c>
      <c r="B125" s="69"/>
      <c r="C125" s="66" t="e">
        <f>VLOOKUP(B125,'Measure&amp;Incentive Picklist'!E:J,2,FALSE)</f>
        <v>#N/A</v>
      </c>
      <c r="D125" s="73"/>
      <c r="E125" s="70"/>
      <c r="G125" s="70"/>
      <c r="H125" s="70"/>
      <c r="I125" s="70"/>
      <c r="J125" s="70"/>
      <c r="K125" s="69"/>
      <c r="R125" s="69"/>
      <c r="S125" s="69"/>
      <c r="T125" s="71"/>
      <c r="U125" s="71"/>
      <c r="V125" s="72" t="str">
        <f t="shared" si="8"/>
        <v/>
      </c>
      <c r="W125" s="126"/>
      <c r="X125" s="126" t="str">
        <f>IF(Date&gt;44742,"",IFERROR(IF(C125="","",IF(VLOOKUP($C125,'Measure&amp;Incentive Picklist'!$F:$P,11,FALSE)="kWh saved","Contact ConEd",VLOOKUP($C125,'Measure&amp;Incentive Picklist'!$F:$P,11,FALSE)))*E125,""))</f>
        <v/>
      </c>
      <c r="Y125" s="126">
        <f t="shared" si="7"/>
        <v>0</v>
      </c>
      <c r="Z125" s="69"/>
      <c r="AA125" s="65">
        <f t="shared" si="9"/>
        <v>0</v>
      </c>
      <c r="AB125" s="65">
        <f t="shared" si="10"/>
        <v>0</v>
      </c>
      <c r="AC125" s="65">
        <f t="shared" si="11"/>
        <v>0</v>
      </c>
      <c r="AD125" s="65">
        <f t="shared" si="12"/>
        <v>0</v>
      </c>
    </row>
    <row r="126" spans="1:30" x14ac:dyDescent="0.25">
      <c r="A126" s="66">
        <f t="shared" si="13"/>
        <v>119</v>
      </c>
      <c r="B126" s="69"/>
      <c r="C126" s="66" t="e">
        <f>VLOOKUP(B126,'Measure&amp;Incentive Picklist'!E:J,2,FALSE)</f>
        <v>#N/A</v>
      </c>
      <c r="D126" s="73"/>
      <c r="E126" s="70"/>
      <c r="G126" s="70"/>
      <c r="H126" s="70"/>
      <c r="I126" s="70"/>
      <c r="J126" s="70"/>
      <c r="K126" s="69"/>
      <c r="R126" s="69"/>
      <c r="S126" s="69"/>
      <c r="T126" s="71"/>
      <c r="U126" s="71"/>
      <c r="V126" s="72" t="str">
        <f t="shared" si="8"/>
        <v/>
      </c>
      <c r="W126" s="126"/>
      <c r="X126" s="126" t="str">
        <f>IF(Date&gt;44742,"",IFERROR(IF(C126="","",IF(VLOOKUP($C126,'Measure&amp;Incentive Picklist'!$F:$P,11,FALSE)="kWh saved","Contact ConEd",VLOOKUP($C126,'Measure&amp;Incentive Picklist'!$F:$P,11,FALSE)))*E126,""))</f>
        <v/>
      </c>
      <c r="Y126" s="126">
        <f t="shared" si="7"/>
        <v>0</v>
      </c>
      <c r="Z126" s="69"/>
      <c r="AA126" s="65">
        <f t="shared" si="9"/>
        <v>0</v>
      </c>
      <c r="AB126" s="65">
        <f t="shared" si="10"/>
        <v>0</v>
      </c>
      <c r="AC126" s="65">
        <f t="shared" si="11"/>
        <v>0</v>
      </c>
      <c r="AD126" s="65">
        <f t="shared" si="12"/>
        <v>0</v>
      </c>
    </row>
    <row r="127" spans="1:30" x14ac:dyDescent="0.25">
      <c r="A127" s="66">
        <f t="shared" si="13"/>
        <v>120</v>
      </c>
      <c r="B127" s="69"/>
      <c r="C127" s="66" t="e">
        <f>VLOOKUP(B127,'Measure&amp;Incentive Picklist'!E:J,2,FALSE)</f>
        <v>#N/A</v>
      </c>
      <c r="D127" s="73"/>
      <c r="E127" s="70"/>
      <c r="G127" s="70"/>
      <c r="H127" s="70"/>
      <c r="I127" s="70"/>
      <c r="J127" s="70"/>
      <c r="K127" s="69"/>
      <c r="R127" s="69"/>
      <c r="S127" s="69"/>
      <c r="T127" s="71"/>
      <c r="U127" s="71"/>
      <c r="V127" s="72" t="str">
        <f t="shared" si="8"/>
        <v/>
      </c>
      <c r="W127" s="126"/>
      <c r="X127" s="126" t="str">
        <f>IF(Date&gt;44742,"",IFERROR(IF(C127="","",IF(VLOOKUP($C127,'Measure&amp;Incentive Picklist'!$F:$P,11,FALSE)="kWh saved","Contact ConEd",VLOOKUP($C127,'Measure&amp;Incentive Picklist'!$F:$P,11,FALSE)))*E127,""))</f>
        <v/>
      </c>
      <c r="Y127" s="126">
        <f t="shared" si="7"/>
        <v>0</v>
      </c>
      <c r="Z127" s="69"/>
      <c r="AA127" s="65">
        <f t="shared" si="9"/>
        <v>0</v>
      </c>
      <c r="AB127" s="65">
        <f t="shared" si="10"/>
        <v>0</v>
      </c>
      <c r="AC127" s="65">
        <f t="shared" si="11"/>
        <v>0</v>
      </c>
      <c r="AD127" s="65">
        <f t="shared" si="12"/>
        <v>0</v>
      </c>
    </row>
    <row r="128" spans="1:30" x14ac:dyDescent="0.25">
      <c r="A128" s="66">
        <f t="shared" si="13"/>
        <v>121</v>
      </c>
      <c r="B128" s="69"/>
      <c r="C128" s="66" t="e">
        <f>VLOOKUP(B128,'Measure&amp;Incentive Picklist'!E:J,2,FALSE)</f>
        <v>#N/A</v>
      </c>
      <c r="D128" s="73"/>
      <c r="E128" s="70"/>
      <c r="G128" s="70"/>
      <c r="H128" s="70"/>
      <c r="I128" s="70"/>
      <c r="J128" s="70"/>
      <c r="K128" s="69"/>
      <c r="R128" s="69"/>
      <c r="S128" s="69"/>
      <c r="T128" s="71"/>
      <c r="U128" s="71"/>
      <c r="V128" s="72" t="str">
        <f t="shared" si="8"/>
        <v/>
      </c>
      <c r="W128" s="126"/>
      <c r="X128" s="126" t="str">
        <f>IF(Date&gt;44742,"",IFERROR(IF(C128="","",IF(VLOOKUP($C128,'Measure&amp;Incentive Picklist'!$F:$P,11,FALSE)="kWh saved","Contact ConEd",VLOOKUP($C128,'Measure&amp;Incentive Picklist'!$F:$P,11,FALSE)))*E128,""))</f>
        <v/>
      </c>
      <c r="Y128" s="126">
        <f t="shared" si="7"/>
        <v>0</v>
      </c>
      <c r="Z128" s="69"/>
      <c r="AA128" s="65">
        <f t="shared" si="9"/>
        <v>0</v>
      </c>
      <c r="AB128" s="65">
        <f t="shared" si="10"/>
        <v>0</v>
      </c>
      <c r="AC128" s="65">
        <f t="shared" si="11"/>
        <v>0</v>
      </c>
      <c r="AD128" s="65">
        <f t="shared" si="12"/>
        <v>0</v>
      </c>
    </row>
    <row r="129" spans="1:30" x14ac:dyDescent="0.25">
      <c r="A129" s="66">
        <f t="shared" si="13"/>
        <v>122</v>
      </c>
      <c r="B129" s="69"/>
      <c r="C129" s="66" t="e">
        <f>VLOOKUP(B129,'Measure&amp;Incentive Picklist'!E:J,2,FALSE)</f>
        <v>#N/A</v>
      </c>
      <c r="D129" s="73"/>
      <c r="E129" s="70"/>
      <c r="G129" s="70"/>
      <c r="H129" s="70"/>
      <c r="I129" s="70"/>
      <c r="J129" s="70"/>
      <c r="K129" s="69"/>
      <c r="R129" s="69"/>
      <c r="S129" s="69"/>
      <c r="T129" s="71"/>
      <c r="U129" s="71"/>
      <c r="V129" s="72" t="str">
        <f t="shared" si="8"/>
        <v/>
      </c>
      <c r="W129" s="126"/>
      <c r="X129" s="126" t="str">
        <f>IF(Date&gt;44742,"",IFERROR(IF(C129="","",IF(VLOOKUP($C129,'Measure&amp;Incentive Picklist'!$F:$P,11,FALSE)="kWh saved","Contact ConEd",VLOOKUP($C129,'Measure&amp;Incentive Picklist'!$F:$P,11,FALSE)))*E129,""))</f>
        <v/>
      </c>
      <c r="Y129" s="126">
        <f t="shared" si="7"/>
        <v>0</v>
      </c>
      <c r="Z129" s="69"/>
      <c r="AA129" s="65">
        <f t="shared" si="9"/>
        <v>0</v>
      </c>
      <c r="AB129" s="65">
        <f t="shared" si="10"/>
        <v>0</v>
      </c>
      <c r="AC129" s="65">
        <f t="shared" si="11"/>
        <v>0</v>
      </c>
      <c r="AD129" s="65">
        <f t="shared" si="12"/>
        <v>0</v>
      </c>
    </row>
    <row r="130" spans="1:30" x14ac:dyDescent="0.25">
      <c r="A130" s="66">
        <f t="shared" si="13"/>
        <v>123</v>
      </c>
      <c r="B130" s="69"/>
      <c r="C130" s="66" t="e">
        <f>VLOOKUP(B130,'Measure&amp;Incentive Picklist'!E:J,2,FALSE)</f>
        <v>#N/A</v>
      </c>
      <c r="D130" s="73"/>
      <c r="E130" s="70"/>
      <c r="G130" s="70"/>
      <c r="H130" s="70"/>
      <c r="I130" s="70"/>
      <c r="J130" s="70"/>
      <c r="K130" s="69"/>
      <c r="R130" s="69"/>
      <c r="S130" s="69"/>
      <c r="T130" s="71"/>
      <c r="U130" s="71"/>
      <c r="V130" s="72" t="str">
        <f t="shared" si="8"/>
        <v/>
      </c>
      <c r="W130" s="126"/>
      <c r="X130" s="126" t="str">
        <f>IF(Date&gt;44742,"",IFERROR(IF(C130="","",IF(VLOOKUP($C130,'Measure&amp;Incentive Picklist'!$F:$P,11,FALSE)="kWh saved","Contact ConEd",VLOOKUP($C130,'Measure&amp;Incentive Picklist'!$F:$P,11,FALSE)))*E130,""))</f>
        <v/>
      </c>
      <c r="Y130" s="126">
        <f t="shared" si="7"/>
        <v>0</v>
      </c>
      <c r="Z130" s="69"/>
      <c r="AA130" s="65">
        <f t="shared" si="9"/>
        <v>0</v>
      </c>
      <c r="AB130" s="65">
        <f t="shared" si="10"/>
        <v>0</v>
      </c>
      <c r="AC130" s="65">
        <f t="shared" si="11"/>
        <v>0</v>
      </c>
      <c r="AD130" s="65">
        <f t="shared" si="12"/>
        <v>0</v>
      </c>
    </row>
    <row r="131" spans="1:30" x14ac:dyDescent="0.25">
      <c r="A131" s="66">
        <f t="shared" si="13"/>
        <v>124</v>
      </c>
      <c r="B131" s="69"/>
      <c r="C131" s="66" t="e">
        <f>VLOOKUP(B131,'Measure&amp;Incentive Picklist'!E:J,2,FALSE)</f>
        <v>#N/A</v>
      </c>
      <c r="D131" s="73"/>
      <c r="E131" s="70"/>
      <c r="G131" s="70"/>
      <c r="H131" s="70"/>
      <c r="I131" s="70"/>
      <c r="J131" s="70"/>
      <c r="K131" s="69"/>
      <c r="R131" s="69"/>
      <c r="S131" s="69"/>
      <c r="T131" s="71"/>
      <c r="U131" s="71"/>
      <c r="V131" s="72" t="str">
        <f t="shared" si="8"/>
        <v/>
      </c>
      <c r="W131" s="126"/>
      <c r="X131" s="126" t="str">
        <f>IF(Date&gt;44742,"",IFERROR(IF(C131="","",IF(VLOOKUP($C131,'Measure&amp;Incentive Picklist'!$F:$P,11,FALSE)="kWh saved","Contact ConEd",VLOOKUP($C131,'Measure&amp;Incentive Picklist'!$F:$P,11,FALSE)))*E131,""))</f>
        <v/>
      </c>
      <c r="Y131" s="126">
        <f t="shared" si="7"/>
        <v>0</v>
      </c>
      <c r="Z131" s="69"/>
      <c r="AA131" s="65">
        <f t="shared" si="9"/>
        <v>0</v>
      </c>
      <c r="AB131" s="65">
        <f t="shared" si="10"/>
        <v>0</v>
      </c>
      <c r="AC131" s="65">
        <f t="shared" si="11"/>
        <v>0</v>
      </c>
      <c r="AD131" s="65">
        <f t="shared" si="12"/>
        <v>0</v>
      </c>
    </row>
    <row r="132" spans="1:30" x14ac:dyDescent="0.25">
      <c r="A132" s="66">
        <f t="shared" si="13"/>
        <v>125</v>
      </c>
      <c r="B132" s="69"/>
      <c r="C132" s="66" t="e">
        <f>VLOOKUP(B132,'Measure&amp;Incentive Picklist'!E:J,2,FALSE)</f>
        <v>#N/A</v>
      </c>
      <c r="D132" s="73"/>
      <c r="E132" s="70"/>
      <c r="G132" s="70"/>
      <c r="H132" s="70"/>
      <c r="I132" s="70"/>
      <c r="J132" s="70"/>
      <c r="K132" s="69"/>
      <c r="R132" s="69"/>
      <c r="S132" s="69"/>
      <c r="T132" s="71"/>
      <c r="U132" s="71"/>
      <c r="V132" s="72" t="str">
        <f t="shared" si="8"/>
        <v/>
      </c>
      <c r="W132" s="126"/>
      <c r="X132" s="126" t="str">
        <f>IF(Date&gt;44742,"",IFERROR(IF(C132="","",IF(VLOOKUP($C132,'Measure&amp;Incentive Picklist'!$F:$P,11,FALSE)="kWh saved","Contact ConEd",VLOOKUP($C132,'Measure&amp;Incentive Picklist'!$F:$P,11,FALSE)))*E132,""))</f>
        <v/>
      </c>
      <c r="Y132" s="126">
        <f t="shared" si="7"/>
        <v>0</v>
      </c>
      <c r="Z132" s="69"/>
      <c r="AA132" s="65">
        <f t="shared" si="9"/>
        <v>0</v>
      </c>
      <c r="AB132" s="65">
        <f t="shared" si="10"/>
        <v>0</v>
      </c>
      <c r="AC132" s="65">
        <f t="shared" si="11"/>
        <v>0</v>
      </c>
      <c r="AD132" s="65">
        <f t="shared" si="12"/>
        <v>0</v>
      </c>
    </row>
    <row r="133" spans="1:30" x14ac:dyDescent="0.25">
      <c r="A133" s="66">
        <f t="shared" si="13"/>
        <v>126</v>
      </c>
      <c r="B133" s="69"/>
      <c r="C133" s="66" t="e">
        <f>VLOOKUP(B133,'Measure&amp;Incentive Picklist'!E:J,2,FALSE)</f>
        <v>#N/A</v>
      </c>
      <c r="D133" s="73"/>
      <c r="E133" s="70"/>
      <c r="G133" s="70"/>
      <c r="H133" s="70"/>
      <c r="I133" s="70"/>
      <c r="J133" s="70"/>
      <c r="K133" s="69"/>
      <c r="R133" s="69"/>
      <c r="S133" s="69"/>
      <c r="T133" s="71"/>
      <c r="U133" s="71"/>
      <c r="V133" s="72" t="str">
        <f t="shared" si="8"/>
        <v/>
      </c>
      <c r="W133" s="126"/>
      <c r="X133" s="126" t="str">
        <f>IF(Date&gt;44742,"",IFERROR(IF(C133="","",IF(VLOOKUP($C133,'Measure&amp;Incentive Picklist'!$F:$P,11,FALSE)="kWh saved","Contact ConEd",VLOOKUP($C133,'Measure&amp;Incentive Picklist'!$F:$P,11,FALSE)))*E133,""))</f>
        <v/>
      </c>
      <c r="Y133" s="126">
        <f t="shared" si="7"/>
        <v>0</v>
      </c>
      <c r="Z133" s="69"/>
      <c r="AA133" s="65">
        <f t="shared" si="9"/>
        <v>0</v>
      </c>
      <c r="AB133" s="65">
        <f t="shared" si="10"/>
        <v>0</v>
      </c>
      <c r="AC133" s="65">
        <f t="shared" si="11"/>
        <v>0</v>
      </c>
      <c r="AD133" s="65">
        <f t="shared" si="12"/>
        <v>0</v>
      </c>
    </row>
    <row r="134" spans="1:30" x14ac:dyDescent="0.25">
      <c r="A134" s="66">
        <f t="shared" si="13"/>
        <v>127</v>
      </c>
      <c r="B134" s="69"/>
      <c r="C134" s="66" t="e">
        <f>VLOOKUP(B134,'Measure&amp;Incentive Picklist'!E:J,2,FALSE)</f>
        <v>#N/A</v>
      </c>
      <c r="D134" s="73"/>
      <c r="E134" s="70"/>
      <c r="G134" s="70"/>
      <c r="H134" s="70"/>
      <c r="I134" s="70"/>
      <c r="J134" s="70"/>
      <c r="K134" s="69"/>
      <c r="R134" s="69"/>
      <c r="S134" s="69"/>
      <c r="T134" s="71"/>
      <c r="U134" s="71"/>
      <c r="V134" s="72" t="str">
        <f t="shared" si="8"/>
        <v/>
      </c>
      <c r="W134" s="126"/>
      <c r="X134" s="126" t="str">
        <f>IF(Date&gt;44742,"",IFERROR(IF(C134="","",IF(VLOOKUP($C134,'Measure&amp;Incentive Picklist'!$F:$P,11,FALSE)="kWh saved","Contact ConEd",VLOOKUP($C134,'Measure&amp;Incentive Picklist'!$F:$P,11,FALSE)))*E134,""))</f>
        <v/>
      </c>
      <c r="Y134" s="126">
        <f t="shared" si="7"/>
        <v>0</v>
      </c>
      <c r="Z134" s="69"/>
      <c r="AA134" s="65">
        <f t="shared" si="9"/>
        <v>0</v>
      </c>
      <c r="AB134" s="65">
        <f t="shared" si="10"/>
        <v>0</v>
      </c>
      <c r="AC134" s="65">
        <f t="shared" si="11"/>
        <v>0</v>
      </c>
      <c r="AD134" s="65">
        <f t="shared" si="12"/>
        <v>0</v>
      </c>
    </row>
    <row r="135" spans="1:30" x14ac:dyDescent="0.25">
      <c r="A135" s="66">
        <f t="shared" si="13"/>
        <v>128</v>
      </c>
      <c r="B135" s="69"/>
      <c r="C135" s="66" t="e">
        <f>VLOOKUP(B135,'Measure&amp;Incentive Picklist'!E:J,2,FALSE)</f>
        <v>#N/A</v>
      </c>
      <c r="D135" s="73"/>
      <c r="E135" s="70"/>
      <c r="G135" s="70"/>
      <c r="H135" s="70"/>
      <c r="I135" s="70"/>
      <c r="J135" s="70"/>
      <c r="K135" s="69"/>
      <c r="R135" s="69"/>
      <c r="S135" s="69"/>
      <c r="T135" s="71"/>
      <c r="U135" s="71"/>
      <c r="V135" s="72" t="str">
        <f t="shared" si="8"/>
        <v/>
      </c>
      <c r="W135" s="126"/>
      <c r="X135" s="126" t="str">
        <f>IF(Date&gt;44742,"",IFERROR(IF(C135="","",IF(VLOOKUP($C135,'Measure&amp;Incentive Picklist'!$F:$P,11,FALSE)="kWh saved","Contact ConEd",VLOOKUP($C135,'Measure&amp;Incentive Picklist'!$F:$P,11,FALSE)))*E135,""))</f>
        <v/>
      </c>
      <c r="Y135" s="126">
        <f t="shared" si="7"/>
        <v>0</v>
      </c>
      <c r="Z135" s="69"/>
      <c r="AA135" s="65">
        <f t="shared" si="9"/>
        <v>0</v>
      </c>
      <c r="AB135" s="65">
        <f t="shared" si="10"/>
        <v>0</v>
      </c>
      <c r="AC135" s="65">
        <f t="shared" si="11"/>
        <v>0</v>
      </c>
      <c r="AD135" s="65">
        <f t="shared" si="12"/>
        <v>0</v>
      </c>
    </row>
    <row r="136" spans="1:30" x14ac:dyDescent="0.25">
      <c r="A136" s="66">
        <f t="shared" si="13"/>
        <v>129</v>
      </c>
      <c r="B136" s="69"/>
      <c r="C136" s="66" t="e">
        <f>VLOOKUP(B136,'Measure&amp;Incentive Picklist'!E:J,2,FALSE)</f>
        <v>#N/A</v>
      </c>
      <c r="D136" s="73"/>
      <c r="E136" s="70"/>
      <c r="G136" s="70"/>
      <c r="H136" s="70"/>
      <c r="I136" s="70"/>
      <c r="J136" s="70"/>
      <c r="K136" s="69"/>
      <c r="R136" s="69"/>
      <c r="S136" s="69"/>
      <c r="T136" s="71"/>
      <c r="U136" s="71"/>
      <c r="V136" s="72" t="str">
        <f t="shared" si="8"/>
        <v/>
      </c>
      <c r="W136" s="126"/>
      <c r="X136" s="126" t="str">
        <f>IF(Date&gt;44742,"",IFERROR(IF(C136="","",IF(VLOOKUP($C136,'Measure&amp;Incentive Picklist'!$F:$P,11,FALSE)="kWh saved","Contact ConEd",VLOOKUP($C136,'Measure&amp;Incentive Picklist'!$F:$P,11,FALSE)))*E136,""))</f>
        <v/>
      </c>
      <c r="Y136" s="126">
        <f t="shared" ref="Y136:Y199" si="14">MIN(SUM(W136,X136),V136)</f>
        <v>0</v>
      </c>
      <c r="Z136" s="69"/>
      <c r="AA136" s="65">
        <f t="shared" si="9"/>
        <v>0</v>
      </c>
      <c r="AB136" s="65">
        <f t="shared" si="10"/>
        <v>0</v>
      </c>
      <c r="AC136" s="65">
        <f t="shared" si="11"/>
        <v>0</v>
      </c>
      <c r="AD136" s="65">
        <f t="shared" si="12"/>
        <v>0</v>
      </c>
    </row>
    <row r="137" spans="1:30" x14ac:dyDescent="0.25">
      <c r="A137" s="66">
        <f t="shared" si="13"/>
        <v>130</v>
      </c>
      <c r="B137" s="69"/>
      <c r="C137" s="66" t="e">
        <f>VLOOKUP(B137,'Measure&amp;Incentive Picklist'!E:J,2,FALSE)</f>
        <v>#N/A</v>
      </c>
      <c r="D137" s="73"/>
      <c r="E137" s="70"/>
      <c r="G137" s="70"/>
      <c r="H137" s="70"/>
      <c r="I137" s="70"/>
      <c r="J137" s="70"/>
      <c r="K137" s="69"/>
      <c r="R137" s="69"/>
      <c r="S137" s="69"/>
      <c r="T137" s="71"/>
      <c r="U137" s="71"/>
      <c r="V137" s="72" t="str">
        <f t="shared" ref="V137:V200" si="15" xml:space="preserve"> IF(AND(T137="",U137=""),"",$T137+$U137)</f>
        <v/>
      </c>
      <c r="W137" s="126"/>
      <c r="X137" s="126" t="str">
        <f>IF(Date&gt;44742,"",IFERROR(IF(C137="","",IF(VLOOKUP($C137,'Measure&amp;Incentive Picklist'!$F:$P,11,FALSE)="kWh saved","Contact ConEd",VLOOKUP($C137,'Measure&amp;Incentive Picklist'!$F:$P,11,FALSE)))*E137,""))</f>
        <v/>
      </c>
      <c r="Y137" s="126">
        <f t="shared" si="14"/>
        <v>0</v>
      </c>
      <c r="Z137" s="69"/>
      <c r="AA137" s="65">
        <f t="shared" ref="AA137:AA200" si="16">IF(OR(B137&gt;"",D137&gt;0,E137&gt;0,G137&gt;0,H137&gt;0,I137&gt;0,K137&gt;"",R137&gt;0,S137&gt;0,T137&gt;0,U137&gt;0,Z137&gt;0),1,0)</f>
        <v>0</v>
      </c>
      <c r="AB137" s="65">
        <f t="shared" ref="AB137:AB200" si="17">IF(AND(B137&gt;0,ISERROR(AA137)),1,0)</f>
        <v>0</v>
      </c>
      <c r="AC137" s="65">
        <f t="shared" ref="AC137:AC200" si="18">IF(ISERROR(V137),1,0)</f>
        <v>0</v>
      </c>
      <c r="AD137" s="65">
        <f t="shared" ref="AD137:AD200" si="19">IF(ISERROR(W137),1,0)</f>
        <v>0</v>
      </c>
    </row>
    <row r="138" spans="1:30" x14ac:dyDescent="0.25">
      <c r="A138" s="66">
        <f t="shared" ref="A138:A201" si="20">A137+1</f>
        <v>131</v>
      </c>
      <c r="B138" s="69"/>
      <c r="C138" s="66" t="e">
        <f>VLOOKUP(B138,'Measure&amp;Incentive Picklist'!E:J,2,FALSE)</f>
        <v>#N/A</v>
      </c>
      <c r="D138" s="73"/>
      <c r="E138" s="70"/>
      <c r="G138" s="70"/>
      <c r="H138" s="70"/>
      <c r="I138" s="70"/>
      <c r="J138" s="70"/>
      <c r="K138" s="69"/>
      <c r="R138" s="69"/>
      <c r="S138" s="69"/>
      <c r="T138" s="71"/>
      <c r="U138" s="71"/>
      <c r="V138" s="72" t="str">
        <f t="shared" si="15"/>
        <v/>
      </c>
      <c r="W138" s="126"/>
      <c r="X138" s="126" t="str">
        <f>IF(Date&gt;44742,"",IFERROR(IF(C138="","",IF(VLOOKUP($C138,'Measure&amp;Incentive Picklist'!$F:$P,11,FALSE)="kWh saved","Contact ConEd",VLOOKUP($C138,'Measure&amp;Incentive Picklist'!$F:$P,11,FALSE)))*E138,""))</f>
        <v/>
      </c>
      <c r="Y138" s="126">
        <f t="shared" si="14"/>
        <v>0</v>
      </c>
      <c r="Z138" s="69"/>
      <c r="AA138" s="65">
        <f t="shared" si="16"/>
        <v>0</v>
      </c>
      <c r="AB138" s="65">
        <f t="shared" si="17"/>
        <v>0</v>
      </c>
      <c r="AC138" s="65">
        <f t="shared" si="18"/>
        <v>0</v>
      </c>
      <c r="AD138" s="65">
        <f t="shared" si="19"/>
        <v>0</v>
      </c>
    </row>
    <row r="139" spans="1:30" x14ac:dyDescent="0.25">
      <c r="A139" s="66">
        <f t="shared" si="20"/>
        <v>132</v>
      </c>
      <c r="B139" s="69"/>
      <c r="C139" s="66" t="e">
        <f>VLOOKUP(B139,'Measure&amp;Incentive Picklist'!E:J,2,FALSE)</f>
        <v>#N/A</v>
      </c>
      <c r="D139" s="73"/>
      <c r="E139" s="70"/>
      <c r="G139" s="70"/>
      <c r="H139" s="70"/>
      <c r="I139" s="70"/>
      <c r="J139" s="70"/>
      <c r="K139" s="69"/>
      <c r="R139" s="69"/>
      <c r="S139" s="69"/>
      <c r="T139" s="71"/>
      <c r="U139" s="71"/>
      <c r="V139" s="72" t="str">
        <f t="shared" si="15"/>
        <v/>
      </c>
      <c r="W139" s="126"/>
      <c r="X139" s="126" t="str">
        <f>IF(Date&gt;44742,"",IFERROR(IF(C139="","",IF(VLOOKUP($C139,'Measure&amp;Incentive Picklist'!$F:$P,11,FALSE)="kWh saved","Contact ConEd",VLOOKUP($C139,'Measure&amp;Incentive Picklist'!$F:$P,11,FALSE)))*E139,""))</f>
        <v/>
      </c>
      <c r="Y139" s="126">
        <f t="shared" si="14"/>
        <v>0</v>
      </c>
      <c r="Z139" s="69"/>
      <c r="AA139" s="65">
        <f t="shared" si="16"/>
        <v>0</v>
      </c>
      <c r="AB139" s="65">
        <f t="shared" si="17"/>
        <v>0</v>
      </c>
      <c r="AC139" s="65">
        <f t="shared" si="18"/>
        <v>0</v>
      </c>
      <c r="AD139" s="65">
        <f t="shared" si="19"/>
        <v>0</v>
      </c>
    </row>
    <row r="140" spans="1:30" x14ac:dyDescent="0.25">
      <c r="A140" s="66">
        <f t="shared" si="20"/>
        <v>133</v>
      </c>
      <c r="B140" s="69"/>
      <c r="C140" s="66" t="e">
        <f>VLOOKUP(B140,'Measure&amp;Incentive Picklist'!E:J,2,FALSE)</f>
        <v>#N/A</v>
      </c>
      <c r="D140" s="73"/>
      <c r="E140" s="70"/>
      <c r="G140" s="70"/>
      <c r="H140" s="70"/>
      <c r="I140" s="70"/>
      <c r="J140" s="70"/>
      <c r="K140" s="69"/>
      <c r="R140" s="69"/>
      <c r="S140" s="69"/>
      <c r="T140" s="71"/>
      <c r="U140" s="71"/>
      <c r="V140" s="72" t="str">
        <f t="shared" si="15"/>
        <v/>
      </c>
      <c r="W140" s="126"/>
      <c r="X140" s="126" t="str">
        <f>IF(Date&gt;44742,"",IFERROR(IF(C140="","",IF(VLOOKUP($C140,'Measure&amp;Incentive Picklist'!$F:$P,11,FALSE)="kWh saved","Contact ConEd",VLOOKUP($C140,'Measure&amp;Incentive Picklist'!$F:$P,11,FALSE)))*E140,""))</f>
        <v/>
      </c>
      <c r="Y140" s="126">
        <f t="shared" si="14"/>
        <v>0</v>
      </c>
      <c r="Z140" s="69"/>
      <c r="AA140" s="65">
        <f t="shared" si="16"/>
        <v>0</v>
      </c>
      <c r="AB140" s="65">
        <f t="shared" si="17"/>
        <v>0</v>
      </c>
      <c r="AC140" s="65">
        <f t="shared" si="18"/>
        <v>0</v>
      </c>
      <c r="AD140" s="65">
        <f t="shared" si="19"/>
        <v>0</v>
      </c>
    </row>
    <row r="141" spans="1:30" x14ac:dyDescent="0.25">
      <c r="A141" s="66">
        <f t="shared" si="20"/>
        <v>134</v>
      </c>
      <c r="B141" s="69"/>
      <c r="C141" s="66" t="e">
        <f>VLOOKUP(B141,'Measure&amp;Incentive Picklist'!E:J,2,FALSE)</f>
        <v>#N/A</v>
      </c>
      <c r="D141" s="73"/>
      <c r="E141" s="70"/>
      <c r="G141" s="70"/>
      <c r="H141" s="70"/>
      <c r="I141" s="70"/>
      <c r="J141" s="70"/>
      <c r="K141" s="69"/>
      <c r="R141" s="69"/>
      <c r="S141" s="69"/>
      <c r="T141" s="71"/>
      <c r="U141" s="71"/>
      <c r="V141" s="72" t="str">
        <f t="shared" si="15"/>
        <v/>
      </c>
      <c r="W141" s="126"/>
      <c r="X141" s="126" t="str">
        <f>IF(Date&gt;44742,"",IFERROR(IF(C141="","",IF(VLOOKUP($C141,'Measure&amp;Incentive Picklist'!$F:$P,11,FALSE)="kWh saved","Contact ConEd",VLOOKUP($C141,'Measure&amp;Incentive Picklist'!$F:$P,11,FALSE)))*E141,""))</f>
        <v/>
      </c>
      <c r="Y141" s="126">
        <f t="shared" si="14"/>
        <v>0</v>
      </c>
      <c r="Z141" s="69"/>
      <c r="AA141" s="65">
        <f t="shared" si="16"/>
        <v>0</v>
      </c>
      <c r="AB141" s="65">
        <f t="shared" si="17"/>
        <v>0</v>
      </c>
      <c r="AC141" s="65">
        <f t="shared" si="18"/>
        <v>0</v>
      </c>
      <c r="AD141" s="65">
        <f t="shared" si="19"/>
        <v>0</v>
      </c>
    </row>
    <row r="142" spans="1:30" x14ac:dyDescent="0.25">
      <c r="A142" s="66">
        <f t="shared" si="20"/>
        <v>135</v>
      </c>
      <c r="B142" s="69"/>
      <c r="C142" s="66" t="e">
        <f>VLOOKUP(B142,'Measure&amp;Incentive Picklist'!E:J,2,FALSE)</f>
        <v>#N/A</v>
      </c>
      <c r="D142" s="73"/>
      <c r="E142" s="70"/>
      <c r="G142" s="70"/>
      <c r="H142" s="70"/>
      <c r="I142" s="70"/>
      <c r="J142" s="70"/>
      <c r="K142" s="69"/>
      <c r="R142" s="69"/>
      <c r="S142" s="69"/>
      <c r="T142" s="71"/>
      <c r="U142" s="71"/>
      <c r="V142" s="72" t="str">
        <f t="shared" si="15"/>
        <v/>
      </c>
      <c r="W142" s="126"/>
      <c r="X142" s="126" t="str">
        <f>IF(Date&gt;44742,"",IFERROR(IF(C142="","",IF(VLOOKUP($C142,'Measure&amp;Incentive Picklist'!$F:$P,11,FALSE)="kWh saved","Contact ConEd",VLOOKUP($C142,'Measure&amp;Incentive Picklist'!$F:$P,11,FALSE)))*E142,""))</f>
        <v/>
      </c>
      <c r="Y142" s="126">
        <f t="shared" si="14"/>
        <v>0</v>
      </c>
      <c r="Z142" s="69"/>
      <c r="AA142" s="65">
        <f t="shared" si="16"/>
        <v>0</v>
      </c>
      <c r="AB142" s="65">
        <f t="shared" si="17"/>
        <v>0</v>
      </c>
      <c r="AC142" s="65">
        <f t="shared" si="18"/>
        <v>0</v>
      </c>
      <c r="AD142" s="65">
        <f t="shared" si="19"/>
        <v>0</v>
      </c>
    </row>
    <row r="143" spans="1:30" x14ac:dyDescent="0.25">
      <c r="A143" s="66">
        <f t="shared" si="20"/>
        <v>136</v>
      </c>
      <c r="B143" s="69"/>
      <c r="C143" s="66" t="e">
        <f>VLOOKUP(B143,'Measure&amp;Incentive Picklist'!E:J,2,FALSE)</f>
        <v>#N/A</v>
      </c>
      <c r="D143" s="73"/>
      <c r="E143" s="70"/>
      <c r="G143" s="70"/>
      <c r="H143" s="70"/>
      <c r="I143" s="70"/>
      <c r="J143" s="70"/>
      <c r="K143" s="69"/>
      <c r="R143" s="69"/>
      <c r="S143" s="69"/>
      <c r="T143" s="71"/>
      <c r="U143" s="71"/>
      <c r="V143" s="72" t="str">
        <f t="shared" si="15"/>
        <v/>
      </c>
      <c r="W143" s="126"/>
      <c r="X143" s="126" t="str">
        <f>IF(Date&gt;44742,"",IFERROR(IF(C143="","",IF(VLOOKUP($C143,'Measure&amp;Incentive Picklist'!$F:$P,11,FALSE)="kWh saved","Contact ConEd",VLOOKUP($C143,'Measure&amp;Incentive Picklist'!$F:$P,11,FALSE)))*E143,""))</f>
        <v/>
      </c>
      <c r="Y143" s="126">
        <f t="shared" si="14"/>
        <v>0</v>
      </c>
      <c r="Z143" s="69"/>
      <c r="AA143" s="65">
        <f t="shared" si="16"/>
        <v>0</v>
      </c>
      <c r="AB143" s="65">
        <f t="shared" si="17"/>
        <v>0</v>
      </c>
      <c r="AC143" s="65">
        <f t="shared" si="18"/>
        <v>0</v>
      </c>
      <c r="AD143" s="65">
        <f t="shared" si="19"/>
        <v>0</v>
      </c>
    </row>
    <row r="144" spans="1:30" x14ac:dyDescent="0.25">
      <c r="A144" s="66">
        <f t="shared" si="20"/>
        <v>137</v>
      </c>
      <c r="B144" s="69"/>
      <c r="C144" s="66" t="e">
        <f>VLOOKUP(B144,'Measure&amp;Incentive Picklist'!E:J,2,FALSE)</f>
        <v>#N/A</v>
      </c>
      <c r="D144" s="73"/>
      <c r="E144" s="70"/>
      <c r="G144" s="70"/>
      <c r="H144" s="70"/>
      <c r="I144" s="70"/>
      <c r="J144" s="70"/>
      <c r="K144" s="69"/>
      <c r="R144" s="69"/>
      <c r="S144" s="69"/>
      <c r="T144" s="71"/>
      <c r="U144" s="71"/>
      <c r="V144" s="72" t="str">
        <f t="shared" si="15"/>
        <v/>
      </c>
      <c r="W144" s="126"/>
      <c r="X144" s="126" t="str">
        <f>IF(Date&gt;44742,"",IFERROR(IF(C144="","",IF(VLOOKUP($C144,'Measure&amp;Incentive Picklist'!$F:$P,11,FALSE)="kWh saved","Contact ConEd",VLOOKUP($C144,'Measure&amp;Incentive Picklist'!$F:$P,11,FALSE)))*E144,""))</f>
        <v/>
      </c>
      <c r="Y144" s="126">
        <f t="shared" si="14"/>
        <v>0</v>
      </c>
      <c r="Z144" s="69"/>
      <c r="AA144" s="65">
        <f t="shared" si="16"/>
        <v>0</v>
      </c>
      <c r="AB144" s="65">
        <f t="shared" si="17"/>
        <v>0</v>
      </c>
      <c r="AC144" s="65">
        <f t="shared" si="18"/>
        <v>0</v>
      </c>
      <c r="AD144" s="65">
        <f t="shared" si="19"/>
        <v>0</v>
      </c>
    </row>
    <row r="145" spans="1:30" x14ac:dyDescent="0.25">
      <c r="A145" s="66">
        <f t="shared" si="20"/>
        <v>138</v>
      </c>
      <c r="B145" s="69"/>
      <c r="C145" s="66" t="e">
        <f>VLOOKUP(B145,'Measure&amp;Incentive Picklist'!E:J,2,FALSE)</f>
        <v>#N/A</v>
      </c>
      <c r="D145" s="73"/>
      <c r="E145" s="70"/>
      <c r="G145" s="70"/>
      <c r="H145" s="70"/>
      <c r="I145" s="70"/>
      <c r="J145" s="70"/>
      <c r="K145" s="69"/>
      <c r="R145" s="69"/>
      <c r="S145" s="69"/>
      <c r="T145" s="71"/>
      <c r="U145" s="71"/>
      <c r="V145" s="72" t="str">
        <f t="shared" si="15"/>
        <v/>
      </c>
      <c r="W145" s="126"/>
      <c r="X145" s="126" t="str">
        <f>IF(Date&gt;44742,"",IFERROR(IF(C145="","",IF(VLOOKUP($C145,'Measure&amp;Incentive Picklist'!$F:$P,11,FALSE)="kWh saved","Contact ConEd",VLOOKUP($C145,'Measure&amp;Incentive Picklist'!$F:$P,11,FALSE)))*E145,""))</f>
        <v/>
      </c>
      <c r="Y145" s="126">
        <f t="shared" si="14"/>
        <v>0</v>
      </c>
      <c r="Z145" s="69"/>
      <c r="AA145" s="65">
        <f t="shared" si="16"/>
        <v>0</v>
      </c>
      <c r="AB145" s="65">
        <f t="shared" si="17"/>
        <v>0</v>
      </c>
      <c r="AC145" s="65">
        <f t="shared" si="18"/>
        <v>0</v>
      </c>
      <c r="AD145" s="65">
        <f t="shared" si="19"/>
        <v>0</v>
      </c>
    </row>
    <row r="146" spans="1:30" x14ac:dyDescent="0.25">
      <c r="A146" s="66">
        <f t="shared" si="20"/>
        <v>139</v>
      </c>
      <c r="B146" s="69"/>
      <c r="C146" s="66" t="e">
        <f>VLOOKUP(B146,'Measure&amp;Incentive Picklist'!E:J,2,FALSE)</f>
        <v>#N/A</v>
      </c>
      <c r="D146" s="73"/>
      <c r="E146" s="70"/>
      <c r="G146" s="70"/>
      <c r="H146" s="70"/>
      <c r="I146" s="70"/>
      <c r="J146" s="70"/>
      <c r="K146" s="69"/>
      <c r="R146" s="69"/>
      <c r="S146" s="69"/>
      <c r="T146" s="71"/>
      <c r="U146" s="71"/>
      <c r="V146" s="72" t="str">
        <f t="shared" si="15"/>
        <v/>
      </c>
      <c r="W146" s="126"/>
      <c r="X146" s="126" t="str">
        <f>IF(Date&gt;44742,"",IFERROR(IF(C146="","",IF(VLOOKUP($C146,'Measure&amp;Incentive Picklist'!$F:$P,11,FALSE)="kWh saved","Contact ConEd",VLOOKUP($C146,'Measure&amp;Incentive Picklist'!$F:$P,11,FALSE)))*E146,""))</f>
        <v/>
      </c>
      <c r="Y146" s="126">
        <f t="shared" si="14"/>
        <v>0</v>
      </c>
      <c r="Z146" s="69"/>
      <c r="AA146" s="65">
        <f t="shared" si="16"/>
        <v>0</v>
      </c>
      <c r="AB146" s="65">
        <f t="shared" si="17"/>
        <v>0</v>
      </c>
      <c r="AC146" s="65">
        <f t="shared" si="18"/>
        <v>0</v>
      </c>
      <c r="AD146" s="65">
        <f t="shared" si="19"/>
        <v>0</v>
      </c>
    </row>
    <row r="147" spans="1:30" x14ac:dyDescent="0.25">
      <c r="A147" s="66">
        <f t="shared" si="20"/>
        <v>140</v>
      </c>
      <c r="B147" s="69"/>
      <c r="C147" s="66" t="e">
        <f>VLOOKUP(B147,'Measure&amp;Incentive Picklist'!E:J,2,FALSE)</f>
        <v>#N/A</v>
      </c>
      <c r="D147" s="73"/>
      <c r="E147" s="70"/>
      <c r="G147" s="70"/>
      <c r="H147" s="70"/>
      <c r="I147" s="70"/>
      <c r="J147" s="70"/>
      <c r="K147" s="69"/>
      <c r="R147" s="69"/>
      <c r="S147" s="69"/>
      <c r="T147" s="71"/>
      <c r="U147" s="71"/>
      <c r="V147" s="72" t="str">
        <f t="shared" si="15"/>
        <v/>
      </c>
      <c r="W147" s="126"/>
      <c r="X147" s="126" t="str">
        <f>IF(Date&gt;44742,"",IFERROR(IF(C147="","",IF(VLOOKUP($C147,'Measure&amp;Incentive Picklist'!$F:$P,11,FALSE)="kWh saved","Contact ConEd",VLOOKUP($C147,'Measure&amp;Incentive Picklist'!$F:$P,11,FALSE)))*E147,""))</f>
        <v/>
      </c>
      <c r="Y147" s="126">
        <f t="shared" si="14"/>
        <v>0</v>
      </c>
      <c r="Z147" s="69"/>
      <c r="AA147" s="65">
        <f t="shared" si="16"/>
        <v>0</v>
      </c>
      <c r="AB147" s="65">
        <f t="shared" si="17"/>
        <v>0</v>
      </c>
      <c r="AC147" s="65">
        <f t="shared" si="18"/>
        <v>0</v>
      </c>
      <c r="AD147" s="65">
        <f t="shared" si="19"/>
        <v>0</v>
      </c>
    </row>
    <row r="148" spans="1:30" x14ac:dyDescent="0.25">
      <c r="A148" s="66">
        <f t="shared" si="20"/>
        <v>141</v>
      </c>
      <c r="B148" s="69"/>
      <c r="C148" s="66" t="e">
        <f>VLOOKUP(B148,'Measure&amp;Incentive Picklist'!E:J,2,FALSE)</f>
        <v>#N/A</v>
      </c>
      <c r="D148" s="73"/>
      <c r="E148" s="70"/>
      <c r="G148" s="70"/>
      <c r="H148" s="70"/>
      <c r="I148" s="70"/>
      <c r="J148" s="70"/>
      <c r="K148" s="69"/>
      <c r="R148" s="69"/>
      <c r="S148" s="69"/>
      <c r="T148" s="71"/>
      <c r="U148" s="71"/>
      <c r="V148" s="72" t="str">
        <f t="shared" si="15"/>
        <v/>
      </c>
      <c r="W148" s="126"/>
      <c r="X148" s="126" t="str">
        <f>IF(Date&gt;44742,"",IFERROR(IF(C148="","",IF(VLOOKUP($C148,'Measure&amp;Incentive Picklist'!$F:$P,11,FALSE)="kWh saved","Contact ConEd",VLOOKUP($C148,'Measure&amp;Incentive Picklist'!$F:$P,11,FALSE)))*E148,""))</f>
        <v/>
      </c>
      <c r="Y148" s="126">
        <f t="shared" si="14"/>
        <v>0</v>
      </c>
      <c r="Z148" s="69"/>
      <c r="AA148" s="65">
        <f t="shared" si="16"/>
        <v>0</v>
      </c>
      <c r="AB148" s="65">
        <f t="shared" si="17"/>
        <v>0</v>
      </c>
      <c r="AC148" s="65">
        <f t="shared" si="18"/>
        <v>0</v>
      </c>
      <c r="AD148" s="65">
        <f t="shared" si="19"/>
        <v>0</v>
      </c>
    </row>
    <row r="149" spans="1:30" x14ac:dyDescent="0.25">
      <c r="A149" s="66">
        <f t="shared" si="20"/>
        <v>142</v>
      </c>
      <c r="B149" s="69"/>
      <c r="C149" s="66" t="e">
        <f>VLOOKUP(B149,'Measure&amp;Incentive Picklist'!E:J,2,FALSE)</f>
        <v>#N/A</v>
      </c>
      <c r="D149" s="73"/>
      <c r="E149" s="70"/>
      <c r="G149" s="70"/>
      <c r="H149" s="70"/>
      <c r="I149" s="70"/>
      <c r="J149" s="70"/>
      <c r="K149" s="69"/>
      <c r="R149" s="69"/>
      <c r="S149" s="69"/>
      <c r="T149" s="71"/>
      <c r="U149" s="71"/>
      <c r="V149" s="72" t="str">
        <f t="shared" si="15"/>
        <v/>
      </c>
      <c r="W149" s="126"/>
      <c r="X149" s="126" t="str">
        <f>IF(Date&gt;44742,"",IFERROR(IF(C149="","",IF(VLOOKUP($C149,'Measure&amp;Incentive Picklist'!$F:$P,11,FALSE)="kWh saved","Contact ConEd",VLOOKUP($C149,'Measure&amp;Incentive Picklist'!$F:$P,11,FALSE)))*E149,""))</f>
        <v/>
      </c>
      <c r="Y149" s="126">
        <f t="shared" si="14"/>
        <v>0</v>
      </c>
      <c r="Z149" s="69"/>
      <c r="AA149" s="65">
        <f t="shared" si="16"/>
        <v>0</v>
      </c>
      <c r="AB149" s="65">
        <f t="shared" si="17"/>
        <v>0</v>
      </c>
      <c r="AC149" s="65">
        <f t="shared" si="18"/>
        <v>0</v>
      </c>
      <c r="AD149" s="65">
        <f t="shared" si="19"/>
        <v>0</v>
      </c>
    </row>
    <row r="150" spans="1:30" x14ac:dyDescent="0.25">
      <c r="A150" s="66">
        <f t="shared" si="20"/>
        <v>143</v>
      </c>
      <c r="B150" s="69"/>
      <c r="C150" s="66" t="e">
        <f>VLOOKUP(B150,'Measure&amp;Incentive Picklist'!E:J,2,FALSE)</f>
        <v>#N/A</v>
      </c>
      <c r="D150" s="73"/>
      <c r="E150" s="70"/>
      <c r="G150" s="70"/>
      <c r="H150" s="70"/>
      <c r="I150" s="70"/>
      <c r="J150" s="70"/>
      <c r="K150" s="69"/>
      <c r="R150" s="69"/>
      <c r="S150" s="69"/>
      <c r="T150" s="71"/>
      <c r="U150" s="71"/>
      <c r="V150" s="72" t="str">
        <f t="shared" si="15"/>
        <v/>
      </c>
      <c r="W150" s="126"/>
      <c r="X150" s="126" t="str">
        <f>IF(Date&gt;44742,"",IFERROR(IF(C150="","",IF(VLOOKUP($C150,'Measure&amp;Incentive Picklist'!$F:$P,11,FALSE)="kWh saved","Contact ConEd",VLOOKUP($C150,'Measure&amp;Incentive Picklist'!$F:$P,11,FALSE)))*E150,""))</f>
        <v/>
      </c>
      <c r="Y150" s="126">
        <f t="shared" si="14"/>
        <v>0</v>
      </c>
      <c r="Z150" s="69"/>
      <c r="AA150" s="65">
        <f t="shared" si="16"/>
        <v>0</v>
      </c>
      <c r="AB150" s="65">
        <f t="shared" si="17"/>
        <v>0</v>
      </c>
      <c r="AC150" s="65">
        <f t="shared" si="18"/>
        <v>0</v>
      </c>
      <c r="AD150" s="65">
        <f t="shared" si="19"/>
        <v>0</v>
      </c>
    </row>
    <row r="151" spans="1:30" x14ac:dyDescent="0.25">
      <c r="A151" s="66">
        <f t="shared" si="20"/>
        <v>144</v>
      </c>
      <c r="B151" s="69"/>
      <c r="C151" s="66" t="e">
        <f>VLOOKUP(B151,'Measure&amp;Incentive Picklist'!E:J,2,FALSE)</f>
        <v>#N/A</v>
      </c>
      <c r="D151" s="73"/>
      <c r="E151" s="70"/>
      <c r="G151" s="70"/>
      <c r="H151" s="70"/>
      <c r="I151" s="70"/>
      <c r="J151" s="70"/>
      <c r="K151" s="69"/>
      <c r="R151" s="69"/>
      <c r="S151" s="69"/>
      <c r="T151" s="71"/>
      <c r="U151" s="71"/>
      <c r="V151" s="72" t="str">
        <f t="shared" si="15"/>
        <v/>
      </c>
      <c r="W151" s="126"/>
      <c r="X151" s="126" t="str">
        <f>IF(Date&gt;44742,"",IFERROR(IF(C151="","",IF(VLOOKUP($C151,'Measure&amp;Incentive Picklist'!$F:$P,11,FALSE)="kWh saved","Contact ConEd",VLOOKUP($C151,'Measure&amp;Incentive Picklist'!$F:$P,11,FALSE)))*E151,""))</f>
        <v/>
      </c>
      <c r="Y151" s="126">
        <f t="shared" si="14"/>
        <v>0</v>
      </c>
      <c r="Z151" s="69"/>
      <c r="AA151" s="65">
        <f t="shared" si="16"/>
        <v>0</v>
      </c>
      <c r="AB151" s="65">
        <f t="shared" si="17"/>
        <v>0</v>
      </c>
      <c r="AC151" s="65">
        <f t="shared" si="18"/>
        <v>0</v>
      </c>
      <c r="AD151" s="65">
        <f t="shared" si="19"/>
        <v>0</v>
      </c>
    </row>
    <row r="152" spans="1:30" x14ac:dyDescent="0.25">
      <c r="A152" s="66">
        <f t="shared" si="20"/>
        <v>145</v>
      </c>
      <c r="B152" s="69"/>
      <c r="C152" s="66" t="e">
        <f>VLOOKUP(B152,'Measure&amp;Incentive Picklist'!E:J,2,FALSE)</f>
        <v>#N/A</v>
      </c>
      <c r="D152" s="73"/>
      <c r="E152" s="70"/>
      <c r="G152" s="70"/>
      <c r="H152" s="70"/>
      <c r="I152" s="70"/>
      <c r="J152" s="70"/>
      <c r="K152" s="69"/>
      <c r="R152" s="69"/>
      <c r="S152" s="69"/>
      <c r="T152" s="71"/>
      <c r="U152" s="71"/>
      <c r="V152" s="72" t="str">
        <f t="shared" si="15"/>
        <v/>
      </c>
      <c r="W152" s="126"/>
      <c r="X152" s="126" t="str">
        <f>IF(Date&gt;44742,"",IFERROR(IF(C152="","",IF(VLOOKUP($C152,'Measure&amp;Incentive Picklist'!$F:$P,11,FALSE)="kWh saved","Contact ConEd",VLOOKUP($C152,'Measure&amp;Incentive Picklist'!$F:$P,11,FALSE)))*E152,""))</f>
        <v/>
      </c>
      <c r="Y152" s="126">
        <f t="shared" si="14"/>
        <v>0</v>
      </c>
      <c r="Z152" s="69"/>
      <c r="AA152" s="65">
        <f t="shared" si="16"/>
        <v>0</v>
      </c>
      <c r="AB152" s="65">
        <f t="shared" si="17"/>
        <v>0</v>
      </c>
      <c r="AC152" s="65">
        <f t="shared" si="18"/>
        <v>0</v>
      </c>
      <c r="AD152" s="65">
        <f t="shared" si="19"/>
        <v>0</v>
      </c>
    </row>
    <row r="153" spans="1:30" x14ac:dyDescent="0.25">
      <c r="A153" s="66">
        <f t="shared" si="20"/>
        <v>146</v>
      </c>
      <c r="B153" s="69"/>
      <c r="C153" s="66" t="e">
        <f>VLOOKUP(B153,'Measure&amp;Incentive Picklist'!E:J,2,FALSE)</f>
        <v>#N/A</v>
      </c>
      <c r="D153" s="73"/>
      <c r="E153" s="70"/>
      <c r="G153" s="70"/>
      <c r="H153" s="70"/>
      <c r="I153" s="70"/>
      <c r="J153" s="70"/>
      <c r="K153" s="69"/>
      <c r="R153" s="69"/>
      <c r="S153" s="69"/>
      <c r="T153" s="71"/>
      <c r="U153" s="71"/>
      <c r="V153" s="72" t="str">
        <f t="shared" si="15"/>
        <v/>
      </c>
      <c r="W153" s="126"/>
      <c r="X153" s="126" t="str">
        <f>IF(Date&gt;44742,"",IFERROR(IF(C153="","",IF(VLOOKUP($C153,'Measure&amp;Incentive Picklist'!$F:$P,11,FALSE)="kWh saved","Contact ConEd",VLOOKUP($C153,'Measure&amp;Incentive Picklist'!$F:$P,11,FALSE)))*E153,""))</f>
        <v/>
      </c>
      <c r="Y153" s="126">
        <f t="shared" si="14"/>
        <v>0</v>
      </c>
      <c r="Z153" s="69"/>
      <c r="AA153" s="65">
        <f t="shared" si="16"/>
        <v>0</v>
      </c>
      <c r="AB153" s="65">
        <f t="shared" si="17"/>
        <v>0</v>
      </c>
      <c r="AC153" s="65">
        <f t="shared" si="18"/>
        <v>0</v>
      </c>
      <c r="AD153" s="65">
        <f t="shared" si="19"/>
        <v>0</v>
      </c>
    </row>
    <row r="154" spans="1:30" x14ac:dyDescent="0.25">
      <c r="A154" s="66">
        <f t="shared" si="20"/>
        <v>147</v>
      </c>
      <c r="B154" s="69"/>
      <c r="C154" s="66" t="e">
        <f>VLOOKUP(B154,'Measure&amp;Incentive Picklist'!E:J,2,FALSE)</f>
        <v>#N/A</v>
      </c>
      <c r="D154" s="73"/>
      <c r="E154" s="70"/>
      <c r="G154" s="70"/>
      <c r="H154" s="70"/>
      <c r="I154" s="70"/>
      <c r="J154" s="70"/>
      <c r="K154" s="69"/>
      <c r="R154" s="69"/>
      <c r="S154" s="69"/>
      <c r="T154" s="71"/>
      <c r="U154" s="71"/>
      <c r="V154" s="72" t="str">
        <f t="shared" si="15"/>
        <v/>
      </c>
      <c r="W154" s="126"/>
      <c r="X154" s="126" t="str">
        <f>IF(Date&gt;44742,"",IFERROR(IF(C154="","",IF(VLOOKUP($C154,'Measure&amp;Incentive Picklist'!$F:$P,11,FALSE)="kWh saved","Contact ConEd",VLOOKUP($C154,'Measure&amp;Incentive Picklist'!$F:$P,11,FALSE)))*E154,""))</f>
        <v/>
      </c>
      <c r="Y154" s="126">
        <f t="shared" si="14"/>
        <v>0</v>
      </c>
      <c r="Z154" s="69"/>
      <c r="AA154" s="65">
        <f t="shared" si="16"/>
        <v>0</v>
      </c>
      <c r="AB154" s="65">
        <f t="shared" si="17"/>
        <v>0</v>
      </c>
      <c r="AC154" s="65">
        <f t="shared" si="18"/>
        <v>0</v>
      </c>
      <c r="AD154" s="65">
        <f t="shared" si="19"/>
        <v>0</v>
      </c>
    </row>
    <row r="155" spans="1:30" x14ac:dyDescent="0.25">
      <c r="A155" s="66">
        <f t="shared" si="20"/>
        <v>148</v>
      </c>
      <c r="B155" s="69"/>
      <c r="C155" s="66" t="e">
        <f>VLOOKUP(B155,'Measure&amp;Incentive Picklist'!E:J,2,FALSE)</f>
        <v>#N/A</v>
      </c>
      <c r="D155" s="73"/>
      <c r="E155" s="70"/>
      <c r="G155" s="70"/>
      <c r="H155" s="70"/>
      <c r="I155" s="70"/>
      <c r="J155" s="70"/>
      <c r="K155" s="69"/>
      <c r="R155" s="69"/>
      <c r="S155" s="69"/>
      <c r="T155" s="71"/>
      <c r="U155" s="71"/>
      <c r="V155" s="72" t="str">
        <f t="shared" si="15"/>
        <v/>
      </c>
      <c r="W155" s="126"/>
      <c r="X155" s="126" t="str">
        <f>IF(Date&gt;44742,"",IFERROR(IF(C155="","",IF(VLOOKUP($C155,'Measure&amp;Incentive Picklist'!$F:$P,11,FALSE)="kWh saved","Contact ConEd",VLOOKUP($C155,'Measure&amp;Incentive Picklist'!$F:$P,11,FALSE)))*E155,""))</f>
        <v/>
      </c>
      <c r="Y155" s="126">
        <f t="shared" si="14"/>
        <v>0</v>
      </c>
      <c r="Z155" s="69"/>
      <c r="AA155" s="65">
        <f t="shared" si="16"/>
        <v>0</v>
      </c>
      <c r="AB155" s="65">
        <f t="shared" si="17"/>
        <v>0</v>
      </c>
      <c r="AC155" s="65">
        <f t="shared" si="18"/>
        <v>0</v>
      </c>
      <c r="AD155" s="65">
        <f t="shared" si="19"/>
        <v>0</v>
      </c>
    </row>
    <row r="156" spans="1:30" x14ac:dyDescent="0.25">
      <c r="A156" s="66">
        <f t="shared" si="20"/>
        <v>149</v>
      </c>
      <c r="B156" s="69"/>
      <c r="C156" s="66" t="e">
        <f>VLOOKUP(B156,'Measure&amp;Incentive Picklist'!E:J,2,FALSE)</f>
        <v>#N/A</v>
      </c>
      <c r="D156" s="73"/>
      <c r="E156" s="70"/>
      <c r="G156" s="70"/>
      <c r="H156" s="70"/>
      <c r="I156" s="70"/>
      <c r="J156" s="70"/>
      <c r="K156" s="69"/>
      <c r="R156" s="69"/>
      <c r="S156" s="69"/>
      <c r="T156" s="71"/>
      <c r="U156" s="71"/>
      <c r="V156" s="72" t="str">
        <f t="shared" si="15"/>
        <v/>
      </c>
      <c r="W156" s="126"/>
      <c r="X156" s="126" t="str">
        <f>IF(Date&gt;44742,"",IFERROR(IF(C156="","",IF(VLOOKUP($C156,'Measure&amp;Incentive Picklist'!$F:$P,11,FALSE)="kWh saved","Contact ConEd",VLOOKUP($C156,'Measure&amp;Incentive Picklist'!$F:$P,11,FALSE)))*E156,""))</f>
        <v/>
      </c>
      <c r="Y156" s="126">
        <f t="shared" si="14"/>
        <v>0</v>
      </c>
      <c r="Z156" s="69"/>
      <c r="AA156" s="65">
        <f t="shared" si="16"/>
        <v>0</v>
      </c>
      <c r="AB156" s="65">
        <f t="shared" si="17"/>
        <v>0</v>
      </c>
      <c r="AC156" s="65">
        <f t="shared" si="18"/>
        <v>0</v>
      </c>
      <c r="AD156" s="65">
        <f t="shared" si="19"/>
        <v>0</v>
      </c>
    </row>
    <row r="157" spans="1:30" x14ac:dyDescent="0.25">
      <c r="A157" s="66">
        <f t="shared" si="20"/>
        <v>150</v>
      </c>
      <c r="B157" s="69"/>
      <c r="C157" s="66" t="e">
        <f>VLOOKUP(B157,'Measure&amp;Incentive Picklist'!E:J,2,FALSE)</f>
        <v>#N/A</v>
      </c>
      <c r="D157" s="73"/>
      <c r="E157" s="70"/>
      <c r="G157" s="70"/>
      <c r="H157" s="70"/>
      <c r="I157" s="70"/>
      <c r="J157" s="70"/>
      <c r="K157" s="69"/>
      <c r="R157" s="69"/>
      <c r="S157" s="69"/>
      <c r="T157" s="71"/>
      <c r="U157" s="71"/>
      <c r="V157" s="72" t="str">
        <f t="shared" si="15"/>
        <v/>
      </c>
      <c r="W157" s="126"/>
      <c r="X157" s="126" t="str">
        <f>IF(Date&gt;44742,"",IFERROR(IF(C157="","",IF(VLOOKUP($C157,'Measure&amp;Incentive Picklist'!$F:$P,11,FALSE)="kWh saved","Contact ConEd",VLOOKUP($C157,'Measure&amp;Incentive Picklist'!$F:$P,11,FALSE)))*E157,""))</f>
        <v/>
      </c>
      <c r="Y157" s="126">
        <f t="shared" si="14"/>
        <v>0</v>
      </c>
      <c r="Z157" s="69"/>
      <c r="AA157" s="65">
        <f t="shared" si="16"/>
        <v>0</v>
      </c>
      <c r="AB157" s="65">
        <f t="shared" si="17"/>
        <v>0</v>
      </c>
      <c r="AC157" s="65">
        <f t="shared" si="18"/>
        <v>0</v>
      </c>
      <c r="AD157" s="65">
        <f t="shared" si="19"/>
        <v>0</v>
      </c>
    </row>
    <row r="158" spans="1:30" x14ac:dyDescent="0.25">
      <c r="A158" s="66">
        <f t="shared" si="20"/>
        <v>151</v>
      </c>
      <c r="B158" s="69"/>
      <c r="C158" s="66" t="e">
        <f>VLOOKUP(B158,'Measure&amp;Incentive Picklist'!E:J,2,FALSE)</f>
        <v>#N/A</v>
      </c>
      <c r="D158" s="73"/>
      <c r="E158" s="70"/>
      <c r="G158" s="70"/>
      <c r="H158" s="70"/>
      <c r="I158" s="70"/>
      <c r="J158" s="70"/>
      <c r="K158" s="69"/>
      <c r="R158" s="69"/>
      <c r="S158" s="69"/>
      <c r="T158" s="71"/>
      <c r="U158" s="71"/>
      <c r="V158" s="72" t="str">
        <f t="shared" si="15"/>
        <v/>
      </c>
      <c r="W158" s="126"/>
      <c r="X158" s="126" t="str">
        <f>IF(Date&gt;44742,"",IFERROR(IF(C158="","",IF(VLOOKUP($C158,'Measure&amp;Incentive Picklist'!$F:$P,11,FALSE)="kWh saved","Contact ConEd",VLOOKUP($C158,'Measure&amp;Incentive Picklist'!$F:$P,11,FALSE)))*E158,""))</f>
        <v/>
      </c>
      <c r="Y158" s="126">
        <f t="shared" si="14"/>
        <v>0</v>
      </c>
      <c r="Z158" s="69"/>
      <c r="AA158" s="65">
        <f t="shared" si="16"/>
        <v>0</v>
      </c>
      <c r="AB158" s="65">
        <f t="shared" si="17"/>
        <v>0</v>
      </c>
      <c r="AC158" s="65">
        <f t="shared" si="18"/>
        <v>0</v>
      </c>
      <c r="AD158" s="65">
        <f t="shared" si="19"/>
        <v>0</v>
      </c>
    </row>
    <row r="159" spans="1:30" x14ac:dyDescent="0.25">
      <c r="A159" s="66">
        <f t="shared" si="20"/>
        <v>152</v>
      </c>
      <c r="B159" s="69"/>
      <c r="C159" s="66" t="e">
        <f>VLOOKUP(B159,'Measure&amp;Incentive Picklist'!E:J,2,FALSE)</f>
        <v>#N/A</v>
      </c>
      <c r="D159" s="73"/>
      <c r="E159" s="70"/>
      <c r="G159" s="70"/>
      <c r="H159" s="70"/>
      <c r="I159" s="70"/>
      <c r="J159" s="70"/>
      <c r="K159" s="69"/>
      <c r="R159" s="69"/>
      <c r="S159" s="69"/>
      <c r="T159" s="71"/>
      <c r="U159" s="71"/>
      <c r="V159" s="72" t="str">
        <f t="shared" si="15"/>
        <v/>
      </c>
      <c r="W159" s="126"/>
      <c r="X159" s="126" t="str">
        <f>IF(Date&gt;44742,"",IFERROR(IF(C159="","",IF(VLOOKUP($C159,'Measure&amp;Incentive Picklist'!$F:$P,11,FALSE)="kWh saved","Contact ConEd",VLOOKUP($C159,'Measure&amp;Incentive Picklist'!$F:$P,11,FALSE)))*E159,""))</f>
        <v/>
      </c>
      <c r="Y159" s="126">
        <f t="shared" si="14"/>
        <v>0</v>
      </c>
      <c r="Z159" s="69"/>
      <c r="AA159" s="65">
        <f t="shared" si="16"/>
        <v>0</v>
      </c>
      <c r="AB159" s="65">
        <f t="shared" si="17"/>
        <v>0</v>
      </c>
      <c r="AC159" s="65">
        <f t="shared" si="18"/>
        <v>0</v>
      </c>
      <c r="AD159" s="65">
        <f t="shared" si="19"/>
        <v>0</v>
      </c>
    </row>
    <row r="160" spans="1:30" x14ac:dyDescent="0.25">
      <c r="A160" s="66">
        <f t="shared" si="20"/>
        <v>153</v>
      </c>
      <c r="B160" s="69"/>
      <c r="C160" s="66" t="e">
        <f>VLOOKUP(B160,'Measure&amp;Incentive Picklist'!E:J,2,FALSE)</f>
        <v>#N/A</v>
      </c>
      <c r="D160" s="73"/>
      <c r="E160" s="70"/>
      <c r="G160" s="70"/>
      <c r="H160" s="70"/>
      <c r="I160" s="70"/>
      <c r="J160" s="70"/>
      <c r="K160" s="69"/>
      <c r="R160" s="69"/>
      <c r="S160" s="69"/>
      <c r="T160" s="71"/>
      <c r="U160" s="71"/>
      <c r="V160" s="72" t="str">
        <f t="shared" si="15"/>
        <v/>
      </c>
      <c r="W160" s="126"/>
      <c r="X160" s="126" t="str">
        <f>IF(Date&gt;44742,"",IFERROR(IF(C160="","",IF(VLOOKUP($C160,'Measure&amp;Incentive Picklist'!$F:$P,11,FALSE)="kWh saved","Contact ConEd",VLOOKUP($C160,'Measure&amp;Incentive Picklist'!$F:$P,11,FALSE)))*E160,""))</f>
        <v/>
      </c>
      <c r="Y160" s="126">
        <f t="shared" si="14"/>
        <v>0</v>
      </c>
      <c r="Z160" s="69"/>
      <c r="AA160" s="65">
        <f t="shared" si="16"/>
        <v>0</v>
      </c>
      <c r="AB160" s="65">
        <f t="shared" si="17"/>
        <v>0</v>
      </c>
      <c r="AC160" s="65">
        <f t="shared" si="18"/>
        <v>0</v>
      </c>
      <c r="AD160" s="65">
        <f t="shared" si="19"/>
        <v>0</v>
      </c>
    </row>
    <row r="161" spans="1:30" x14ac:dyDescent="0.25">
      <c r="A161" s="66">
        <f t="shared" si="20"/>
        <v>154</v>
      </c>
      <c r="B161" s="69"/>
      <c r="C161" s="66" t="e">
        <f>VLOOKUP(B161,'Measure&amp;Incentive Picklist'!E:J,2,FALSE)</f>
        <v>#N/A</v>
      </c>
      <c r="D161" s="73"/>
      <c r="E161" s="70"/>
      <c r="G161" s="70"/>
      <c r="H161" s="70"/>
      <c r="I161" s="70"/>
      <c r="J161" s="70"/>
      <c r="K161" s="69"/>
      <c r="R161" s="69"/>
      <c r="S161" s="69"/>
      <c r="T161" s="71"/>
      <c r="U161" s="71"/>
      <c r="V161" s="72" t="str">
        <f t="shared" si="15"/>
        <v/>
      </c>
      <c r="W161" s="126"/>
      <c r="X161" s="126" t="str">
        <f>IF(Date&gt;44742,"",IFERROR(IF(C161="","",IF(VLOOKUP($C161,'Measure&amp;Incentive Picklist'!$F:$P,11,FALSE)="kWh saved","Contact ConEd",VLOOKUP($C161,'Measure&amp;Incentive Picklist'!$F:$P,11,FALSE)))*E161,""))</f>
        <v/>
      </c>
      <c r="Y161" s="126">
        <f t="shared" si="14"/>
        <v>0</v>
      </c>
      <c r="Z161" s="69"/>
      <c r="AA161" s="65">
        <f t="shared" si="16"/>
        <v>0</v>
      </c>
      <c r="AB161" s="65">
        <f t="shared" si="17"/>
        <v>0</v>
      </c>
      <c r="AC161" s="65">
        <f t="shared" si="18"/>
        <v>0</v>
      </c>
      <c r="AD161" s="65">
        <f t="shared" si="19"/>
        <v>0</v>
      </c>
    </row>
    <row r="162" spans="1:30" x14ac:dyDescent="0.25">
      <c r="A162" s="66">
        <f t="shared" si="20"/>
        <v>155</v>
      </c>
      <c r="B162" s="69"/>
      <c r="C162" s="66" t="e">
        <f>VLOOKUP(B162,'Measure&amp;Incentive Picklist'!E:J,2,FALSE)</f>
        <v>#N/A</v>
      </c>
      <c r="D162" s="73"/>
      <c r="E162" s="70"/>
      <c r="G162" s="70"/>
      <c r="H162" s="70"/>
      <c r="I162" s="70"/>
      <c r="J162" s="70"/>
      <c r="K162" s="69"/>
      <c r="R162" s="69"/>
      <c r="S162" s="69"/>
      <c r="T162" s="71"/>
      <c r="U162" s="71"/>
      <c r="V162" s="72" t="str">
        <f t="shared" si="15"/>
        <v/>
      </c>
      <c r="W162" s="126"/>
      <c r="X162" s="126" t="str">
        <f>IF(Date&gt;44742,"",IFERROR(IF(C162="","",IF(VLOOKUP($C162,'Measure&amp;Incentive Picklist'!$F:$P,11,FALSE)="kWh saved","Contact ConEd",VLOOKUP($C162,'Measure&amp;Incentive Picklist'!$F:$P,11,FALSE)))*E162,""))</f>
        <v/>
      </c>
      <c r="Y162" s="126">
        <f t="shared" si="14"/>
        <v>0</v>
      </c>
      <c r="Z162" s="69"/>
      <c r="AA162" s="65">
        <f t="shared" si="16"/>
        <v>0</v>
      </c>
      <c r="AB162" s="65">
        <f t="shared" si="17"/>
        <v>0</v>
      </c>
      <c r="AC162" s="65">
        <f t="shared" si="18"/>
        <v>0</v>
      </c>
      <c r="AD162" s="65">
        <f t="shared" si="19"/>
        <v>0</v>
      </c>
    </row>
    <row r="163" spans="1:30" x14ac:dyDescent="0.25">
      <c r="A163" s="66">
        <f t="shared" si="20"/>
        <v>156</v>
      </c>
      <c r="B163" s="69"/>
      <c r="C163" s="66" t="e">
        <f>VLOOKUP(B163,'Measure&amp;Incentive Picklist'!E:J,2,FALSE)</f>
        <v>#N/A</v>
      </c>
      <c r="D163" s="73"/>
      <c r="E163" s="70"/>
      <c r="G163" s="70"/>
      <c r="H163" s="70"/>
      <c r="I163" s="70"/>
      <c r="J163" s="70"/>
      <c r="K163" s="69"/>
      <c r="R163" s="69"/>
      <c r="S163" s="69"/>
      <c r="T163" s="71"/>
      <c r="U163" s="71"/>
      <c r="V163" s="72" t="str">
        <f t="shared" si="15"/>
        <v/>
      </c>
      <c r="W163" s="126"/>
      <c r="X163" s="126" t="str">
        <f>IF(Date&gt;44742,"",IFERROR(IF(C163="","",IF(VLOOKUP($C163,'Measure&amp;Incentive Picklist'!$F:$P,11,FALSE)="kWh saved","Contact ConEd",VLOOKUP($C163,'Measure&amp;Incentive Picklist'!$F:$P,11,FALSE)))*E163,""))</f>
        <v/>
      </c>
      <c r="Y163" s="126">
        <f t="shared" si="14"/>
        <v>0</v>
      </c>
      <c r="Z163" s="69"/>
      <c r="AA163" s="65">
        <f t="shared" si="16"/>
        <v>0</v>
      </c>
      <c r="AB163" s="65">
        <f t="shared" si="17"/>
        <v>0</v>
      </c>
      <c r="AC163" s="65">
        <f t="shared" si="18"/>
        <v>0</v>
      </c>
      <c r="AD163" s="65">
        <f t="shared" si="19"/>
        <v>0</v>
      </c>
    </row>
    <row r="164" spans="1:30" x14ac:dyDescent="0.25">
      <c r="A164" s="66">
        <f t="shared" si="20"/>
        <v>157</v>
      </c>
      <c r="B164" s="69"/>
      <c r="C164" s="66" t="e">
        <f>VLOOKUP(B164,'Measure&amp;Incentive Picklist'!E:J,2,FALSE)</f>
        <v>#N/A</v>
      </c>
      <c r="D164" s="73"/>
      <c r="E164" s="70"/>
      <c r="G164" s="70"/>
      <c r="H164" s="70"/>
      <c r="I164" s="70"/>
      <c r="J164" s="70"/>
      <c r="K164" s="69"/>
      <c r="R164" s="69"/>
      <c r="S164" s="69"/>
      <c r="T164" s="71"/>
      <c r="U164" s="71"/>
      <c r="V164" s="72" t="str">
        <f t="shared" si="15"/>
        <v/>
      </c>
      <c r="W164" s="126"/>
      <c r="X164" s="126" t="str">
        <f>IF(Date&gt;44742,"",IFERROR(IF(C164="","",IF(VLOOKUP($C164,'Measure&amp;Incentive Picklist'!$F:$P,11,FALSE)="kWh saved","Contact ConEd",VLOOKUP($C164,'Measure&amp;Incentive Picklist'!$F:$P,11,FALSE)))*E164,""))</f>
        <v/>
      </c>
      <c r="Y164" s="126">
        <f t="shared" si="14"/>
        <v>0</v>
      </c>
      <c r="Z164" s="69"/>
      <c r="AA164" s="65">
        <f t="shared" si="16"/>
        <v>0</v>
      </c>
      <c r="AB164" s="65">
        <f t="shared" si="17"/>
        <v>0</v>
      </c>
      <c r="AC164" s="65">
        <f t="shared" si="18"/>
        <v>0</v>
      </c>
      <c r="AD164" s="65">
        <f t="shared" si="19"/>
        <v>0</v>
      </c>
    </row>
    <row r="165" spans="1:30" x14ac:dyDescent="0.25">
      <c r="A165" s="66">
        <f t="shared" si="20"/>
        <v>158</v>
      </c>
      <c r="B165" s="69"/>
      <c r="C165" s="66" t="e">
        <f>VLOOKUP(B165,'Measure&amp;Incentive Picklist'!E:J,2,FALSE)</f>
        <v>#N/A</v>
      </c>
      <c r="D165" s="73"/>
      <c r="E165" s="70"/>
      <c r="G165" s="70"/>
      <c r="H165" s="70"/>
      <c r="I165" s="70"/>
      <c r="J165" s="70"/>
      <c r="K165" s="69"/>
      <c r="R165" s="69"/>
      <c r="S165" s="69"/>
      <c r="T165" s="71"/>
      <c r="U165" s="71"/>
      <c r="V165" s="72" t="str">
        <f t="shared" si="15"/>
        <v/>
      </c>
      <c r="W165" s="126"/>
      <c r="X165" s="126" t="str">
        <f>IF(Date&gt;44742,"",IFERROR(IF(C165="","",IF(VLOOKUP($C165,'Measure&amp;Incentive Picklist'!$F:$P,11,FALSE)="kWh saved","Contact ConEd",VLOOKUP($C165,'Measure&amp;Incentive Picklist'!$F:$P,11,FALSE)))*E165,""))</f>
        <v/>
      </c>
      <c r="Y165" s="126">
        <f t="shared" si="14"/>
        <v>0</v>
      </c>
      <c r="Z165" s="69"/>
      <c r="AA165" s="65">
        <f t="shared" si="16"/>
        <v>0</v>
      </c>
      <c r="AB165" s="65">
        <f t="shared" si="17"/>
        <v>0</v>
      </c>
      <c r="AC165" s="65">
        <f t="shared" si="18"/>
        <v>0</v>
      </c>
      <c r="AD165" s="65">
        <f t="shared" si="19"/>
        <v>0</v>
      </c>
    </row>
    <row r="166" spans="1:30" x14ac:dyDescent="0.25">
      <c r="A166" s="66">
        <f t="shared" si="20"/>
        <v>159</v>
      </c>
      <c r="B166" s="69"/>
      <c r="C166" s="66" t="e">
        <f>VLOOKUP(B166,'Measure&amp;Incentive Picklist'!E:J,2,FALSE)</f>
        <v>#N/A</v>
      </c>
      <c r="D166" s="73"/>
      <c r="E166" s="70"/>
      <c r="G166" s="70"/>
      <c r="H166" s="70"/>
      <c r="I166" s="70"/>
      <c r="J166" s="70"/>
      <c r="K166" s="69"/>
      <c r="R166" s="69"/>
      <c r="S166" s="69"/>
      <c r="T166" s="71"/>
      <c r="U166" s="71"/>
      <c r="V166" s="72" t="str">
        <f t="shared" si="15"/>
        <v/>
      </c>
      <c r="W166" s="126"/>
      <c r="X166" s="126" t="str">
        <f>IF(Date&gt;44742,"",IFERROR(IF(C166="","",IF(VLOOKUP($C166,'Measure&amp;Incentive Picklist'!$F:$P,11,FALSE)="kWh saved","Contact ConEd",VLOOKUP($C166,'Measure&amp;Incentive Picklist'!$F:$P,11,FALSE)))*E166,""))</f>
        <v/>
      </c>
      <c r="Y166" s="126">
        <f t="shared" si="14"/>
        <v>0</v>
      </c>
      <c r="Z166" s="69"/>
      <c r="AA166" s="65">
        <f t="shared" si="16"/>
        <v>0</v>
      </c>
      <c r="AB166" s="65">
        <f t="shared" si="17"/>
        <v>0</v>
      </c>
      <c r="AC166" s="65">
        <f t="shared" si="18"/>
        <v>0</v>
      </c>
      <c r="AD166" s="65">
        <f t="shared" si="19"/>
        <v>0</v>
      </c>
    </row>
    <row r="167" spans="1:30" x14ac:dyDescent="0.25">
      <c r="A167" s="66">
        <f t="shared" si="20"/>
        <v>160</v>
      </c>
      <c r="B167" s="69"/>
      <c r="C167" s="66" t="e">
        <f>VLOOKUP(B167,'Measure&amp;Incentive Picklist'!E:J,2,FALSE)</f>
        <v>#N/A</v>
      </c>
      <c r="D167" s="73"/>
      <c r="E167" s="70"/>
      <c r="G167" s="70"/>
      <c r="H167" s="70"/>
      <c r="I167" s="70"/>
      <c r="J167" s="70"/>
      <c r="K167" s="69"/>
      <c r="R167" s="69"/>
      <c r="S167" s="69"/>
      <c r="T167" s="71"/>
      <c r="U167" s="71"/>
      <c r="V167" s="72" t="str">
        <f t="shared" si="15"/>
        <v/>
      </c>
      <c r="W167" s="126"/>
      <c r="X167" s="126" t="str">
        <f>IF(Date&gt;44742,"",IFERROR(IF(C167="","",IF(VLOOKUP($C167,'Measure&amp;Incentive Picklist'!$F:$P,11,FALSE)="kWh saved","Contact ConEd",VLOOKUP($C167,'Measure&amp;Incentive Picklist'!$F:$P,11,FALSE)))*E167,""))</f>
        <v/>
      </c>
      <c r="Y167" s="126">
        <f t="shared" si="14"/>
        <v>0</v>
      </c>
      <c r="Z167" s="69"/>
      <c r="AA167" s="65">
        <f t="shared" si="16"/>
        <v>0</v>
      </c>
      <c r="AB167" s="65">
        <f t="shared" si="17"/>
        <v>0</v>
      </c>
      <c r="AC167" s="65">
        <f t="shared" si="18"/>
        <v>0</v>
      </c>
      <c r="AD167" s="65">
        <f t="shared" si="19"/>
        <v>0</v>
      </c>
    </row>
    <row r="168" spans="1:30" x14ac:dyDescent="0.25">
      <c r="A168" s="66">
        <f t="shared" si="20"/>
        <v>161</v>
      </c>
      <c r="B168" s="69"/>
      <c r="C168" s="66" t="e">
        <f>VLOOKUP(B168,'Measure&amp;Incentive Picklist'!E:J,2,FALSE)</f>
        <v>#N/A</v>
      </c>
      <c r="D168" s="73"/>
      <c r="E168" s="70"/>
      <c r="G168" s="70"/>
      <c r="H168" s="70"/>
      <c r="I168" s="70"/>
      <c r="J168" s="70"/>
      <c r="K168" s="69"/>
      <c r="R168" s="69"/>
      <c r="S168" s="69"/>
      <c r="T168" s="71"/>
      <c r="U168" s="71"/>
      <c r="V168" s="72" t="str">
        <f t="shared" si="15"/>
        <v/>
      </c>
      <c r="W168" s="126"/>
      <c r="X168" s="126" t="str">
        <f>IF(Date&gt;44742,"",IFERROR(IF(C168="","",IF(VLOOKUP($C168,'Measure&amp;Incentive Picklist'!$F:$P,11,FALSE)="kWh saved","Contact ConEd",VLOOKUP($C168,'Measure&amp;Incentive Picklist'!$F:$P,11,FALSE)))*E168,""))</f>
        <v/>
      </c>
      <c r="Y168" s="126">
        <f t="shared" si="14"/>
        <v>0</v>
      </c>
      <c r="Z168" s="69"/>
      <c r="AA168" s="65">
        <f t="shared" si="16"/>
        <v>0</v>
      </c>
      <c r="AB168" s="65">
        <f t="shared" si="17"/>
        <v>0</v>
      </c>
      <c r="AC168" s="65">
        <f t="shared" si="18"/>
        <v>0</v>
      </c>
      <c r="AD168" s="65">
        <f t="shared" si="19"/>
        <v>0</v>
      </c>
    </row>
    <row r="169" spans="1:30" x14ac:dyDescent="0.25">
      <c r="A169" s="66">
        <f t="shared" si="20"/>
        <v>162</v>
      </c>
      <c r="B169" s="69"/>
      <c r="C169" s="66" t="e">
        <f>VLOOKUP(B169,'Measure&amp;Incentive Picklist'!E:J,2,FALSE)</f>
        <v>#N/A</v>
      </c>
      <c r="D169" s="73"/>
      <c r="E169" s="70"/>
      <c r="G169" s="70"/>
      <c r="H169" s="70"/>
      <c r="I169" s="70"/>
      <c r="J169" s="70"/>
      <c r="K169" s="69"/>
      <c r="R169" s="69"/>
      <c r="S169" s="69"/>
      <c r="T169" s="71"/>
      <c r="U169" s="71"/>
      <c r="V169" s="72" t="str">
        <f t="shared" si="15"/>
        <v/>
      </c>
      <c r="W169" s="126"/>
      <c r="X169" s="126" t="str">
        <f>IF(Date&gt;44742,"",IFERROR(IF(C169="","",IF(VLOOKUP($C169,'Measure&amp;Incentive Picklist'!$F:$P,11,FALSE)="kWh saved","Contact ConEd",VLOOKUP($C169,'Measure&amp;Incentive Picklist'!$F:$P,11,FALSE)))*E169,""))</f>
        <v/>
      </c>
      <c r="Y169" s="126">
        <f t="shared" si="14"/>
        <v>0</v>
      </c>
      <c r="Z169" s="69"/>
      <c r="AA169" s="65">
        <f t="shared" si="16"/>
        <v>0</v>
      </c>
      <c r="AB169" s="65">
        <f t="shared" si="17"/>
        <v>0</v>
      </c>
      <c r="AC169" s="65">
        <f t="shared" si="18"/>
        <v>0</v>
      </c>
      <c r="AD169" s="65">
        <f t="shared" si="19"/>
        <v>0</v>
      </c>
    </row>
    <row r="170" spans="1:30" x14ac:dyDescent="0.25">
      <c r="A170" s="66">
        <f t="shared" si="20"/>
        <v>163</v>
      </c>
      <c r="B170" s="69"/>
      <c r="C170" s="66" t="e">
        <f>VLOOKUP(B170,'Measure&amp;Incentive Picklist'!E:J,2,FALSE)</f>
        <v>#N/A</v>
      </c>
      <c r="D170" s="73"/>
      <c r="E170" s="70"/>
      <c r="G170" s="70"/>
      <c r="H170" s="70"/>
      <c r="I170" s="70"/>
      <c r="J170" s="70"/>
      <c r="K170" s="69"/>
      <c r="R170" s="69"/>
      <c r="S170" s="69"/>
      <c r="T170" s="71"/>
      <c r="U170" s="71"/>
      <c r="V170" s="72" t="str">
        <f t="shared" si="15"/>
        <v/>
      </c>
      <c r="W170" s="126"/>
      <c r="X170" s="126" t="str">
        <f>IF(Date&gt;44742,"",IFERROR(IF(C170="","",IF(VLOOKUP($C170,'Measure&amp;Incentive Picklist'!$F:$P,11,FALSE)="kWh saved","Contact ConEd",VLOOKUP($C170,'Measure&amp;Incentive Picklist'!$F:$P,11,FALSE)))*E170,""))</f>
        <v/>
      </c>
      <c r="Y170" s="126">
        <f t="shared" si="14"/>
        <v>0</v>
      </c>
      <c r="Z170" s="69"/>
      <c r="AA170" s="65">
        <f t="shared" si="16"/>
        <v>0</v>
      </c>
      <c r="AB170" s="65">
        <f t="shared" si="17"/>
        <v>0</v>
      </c>
      <c r="AC170" s="65">
        <f t="shared" si="18"/>
        <v>0</v>
      </c>
      <c r="AD170" s="65">
        <f t="shared" si="19"/>
        <v>0</v>
      </c>
    </row>
    <row r="171" spans="1:30" x14ac:dyDescent="0.25">
      <c r="A171" s="66">
        <f t="shared" si="20"/>
        <v>164</v>
      </c>
      <c r="B171" s="69"/>
      <c r="C171" s="66" t="e">
        <f>VLOOKUP(B171,'Measure&amp;Incentive Picklist'!E:J,2,FALSE)</f>
        <v>#N/A</v>
      </c>
      <c r="D171" s="73"/>
      <c r="E171" s="70"/>
      <c r="G171" s="70"/>
      <c r="H171" s="70"/>
      <c r="I171" s="70"/>
      <c r="J171" s="70"/>
      <c r="K171" s="69"/>
      <c r="R171" s="69"/>
      <c r="S171" s="69"/>
      <c r="T171" s="71"/>
      <c r="U171" s="71"/>
      <c r="V171" s="72" t="str">
        <f t="shared" si="15"/>
        <v/>
      </c>
      <c r="W171" s="126"/>
      <c r="X171" s="126" t="str">
        <f>IF(Date&gt;44742,"",IFERROR(IF(C171="","",IF(VLOOKUP($C171,'Measure&amp;Incentive Picklist'!$F:$P,11,FALSE)="kWh saved","Contact ConEd",VLOOKUP($C171,'Measure&amp;Incentive Picklist'!$F:$P,11,FALSE)))*E171,""))</f>
        <v/>
      </c>
      <c r="Y171" s="126">
        <f t="shared" si="14"/>
        <v>0</v>
      </c>
      <c r="Z171" s="69"/>
      <c r="AA171" s="65">
        <f t="shared" si="16"/>
        <v>0</v>
      </c>
      <c r="AB171" s="65">
        <f t="shared" si="17"/>
        <v>0</v>
      </c>
      <c r="AC171" s="65">
        <f t="shared" si="18"/>
        <v>0</v>
      </c>
      <c r="AD171" s="65">
        <f t="shared" si="19"/>
        <v>0</v>
      </c>
    </row>
    <row r="172" spans="1:30" x14ac:dyDescent="0.25">
      <c r="A172" s="66">
        <f t="shared" si="20"/>
        <v>165</v>
      </c>
      <c r="B172" s="69"/>
      <c r="C172" s="66" t="e">
        <f>VLOOKUP(B172,'Measure&amp;Incentive Picklist'!E:J,2,FALSE)</f>
        <v>#N/A</v>
      </c>
      <c r="D172" s="73"/>
      <c r="E172" s="70"/>
      <c r="G172" s="70"/>
      <c r="H172" s="70"/>
      <c r="I172" s="70"/>
      <c r="J172" s="70"/>
      <c r="K172" s="69"/>
      <c r="R172" s="69"/>
      <c r="S172" s="69"/>
      <c r="T172" s="71"/>
      <c r="U172" s="71"/>
      <c r="V172" s="72" t="str">
        <f t="shared" si="15"/>
        <v/>
      </c>
      <c r="W172" s="126"/>
      <c r="X172" s="126" t="str">
        <f>IF(Date&gt;44742,"",IFERROR(IF(C172="","",IF(VLOOKUP($C172,'Measure&amp;Incentive Picklist'!$F:$P,11,FALSE)="kWh saved","Contact ConEd",VLOOKUP($C172,'Measure&amp;Incentive Picklist'!$F:$P,11,FALSE)))*E172,""))</f>
        <v/>
      </c>
      <c r="Y172" s="126">
        <f t="shared" si="14"/>
        <v>0</v>
      </c>
      <c r="Z172" s="69"/>
      <c r="AA172" s="65">
        <f t="shared" si="16"/>
        <v>0</v>
      </c>
      <c r="AB172" s="65">
        <f t="shared" si="17"/>
        <v>0</v>
      </c>
      <c r="AC172" s="65">
        <f t="shared" si="18"/>
        <v>0</v>
      </c>
      <c r="AD172" s="65">
        <f t="shared" si="19"/>
        <v>0</v>
      </c>
    </row>
    <row r="173" spans="1:30" x14ac:dyDescent="0.25">
      <c r="A173" s="66">
        <f t="shared" si="20"/>
        <v>166</v>
      </c>
      <c r="B173" s="69"/>
      <c r="C173" s="66" t="e">
        <f>VLOOKUP(B173,'Measure&amp;Incentive Picklist'!E:J,2,FALSE)</f>
        <v>#N/A</v>
      </c>
      <c r="D173" s="73"/>
      <c r="E173" s="70"/>
      <c r="G173" s="70"/>
      <c r="H173" s="70"/>
      <c r="I173" s="70"/>
      <c r="J173" s="70"/>
      <c r="K173" s="69"/>
      <c r="R173" s="69"/>
      <c r="S173" s="69"/>
      <c r="T173" s="71"/>
      <c r="U173" s="71"/>
      <c r="V173" s="72" t="str">
        <f t="shared" si="15"/>
        <v/>
      </c>
      <c r="W173" s="126"/>
      <c r="X173" s="126" t="str">
        <f>IF(Date&gt;44742,"",IFERROR(IF(C173="","",IF(VLOOKUP($C173,'Measure&amp;Incentive Picklist'!$F:$P,11,FALSE)="kWh saved","Contact ConEd",VLOOKUP($C173,'Measure&amp;Incentive Picklist'!$F:$P,11,FALSE)))*E173,""))</f>
        <v/>
      </c>
      <c r="Y173" s="126">
        <f t="shared" si="14"/>
        <v>0</v>
      </c>
      <c r="Z173" s="69"/>
      <c r="AA173" s="65">
        <f t="shared" si="16"/>
        <v>0</v>
      </c>
      <c r="AB173" s="65">
        <f t="shared" si="17"/>
        <v>0</v>
      </c>
      <c r="AC173" s="65">
        <f t="shared" si="18"/>
        <v>0</v>
      </c>
      <c r="AD173" s="65">
        <f t="shared" si="19"/>
        <v>0</v>
      </c>
    </row>
    <row r="174" spans="1:30" x14ac:dyDescent="0.25">
      <c r="A174" s="66">
        <f t="shared" si="20"/>
        <v>167</v>
      </c>
      <c r="B174" s="69"/>
      <c r="C174" s="66" t="e">
        <f>VLOOKUP(B174,'Measure&amp;Incentive Picklist'!E:J,2,FALSE)</f>
        <v>#N/A</v>
      </c>
      <c r="D174" s="73"/>
      <c r="E174" s="70"/>
      <c r="G174" s="70"/>
      <c r="H174" s="70"/>
      <c r="I174" s="70"/>
      <c r="J174" s="70"/>
      <c r="K174" s="69"/>
      <c r="R174" s="69"/>
      <c r="S174" s="69"/>
      <c r="T174" s="71"/>
      <c r="U174" s="71"/>
      <c r="V174" s="72" t="str">
        <f t="shared" si="15"/>
        <v/>
      </c>
      <c r="W174" s="126"/>
      <c r="X174" s="126" t="str">
        <f>IF(Date&gt;44742,"",IFERROR(IF(C174="","",IF(VLOOKUP($C174,'Measure&amp;Incentive Picklist'!$F:$P,11,FALSE)="kWh saved","Contact ConEd",VLOOKUP($C174,'Measure&amp;Incentive Picklist'!$F:$P,11,FALSE)))*E174,""))</f>
        <v/>
      </c>
      <c r="Y174" s="126">
        <f t="shared" si="14"/>
        <v>0</v>
      </c>
      <c r="Z174" s="69"/>
      <c r="AA174" s="65">
        <f t="shared" si="16"/>
        <v>0</v>
      </c>
      <c r="AB174" s="65">
        <f t="shared" si="17"/>
        <v>0</v>
      </c>
      <c r="AC174" s="65">
        <f t="shared" si="18"/>
        <v>0</v>
      </c>
      <c r="AD174" s="65">
        <f t="shared" si="19"/>
        <v>0</v>
      </c>
    </row>
    <row r="175" spans="1:30" x14ac:dyDescent="0.25">
      <c r="A175" s="66">
        <f t="shared" si="20"/>
        <v>168</v>
      </c>
      <c r="B175" s="69"/>
      <c r="C175" s="66" t="e">
        <f>VLOOKUP(B175,'Measure&amp;Incentive Picklist'!E:J,2,FALSE)</f>
        <v>#N/A</v>
      </c>
      <c r="D175" s="73"/>
      <c r="E175" s="70"/>
      <c r="G175" s="70"/>
      <c r="H175" s="70"/>
      <c r="I175" s="70"/>
      <c r="J175" s="70"/>
      <c r="K175" s="69"/>
      <c r="R175" s="69"/>
      <c r="S175" s="69"/>
      <c r="T175" s="71"/>
      <c r="U175" s="71"/>
      <c r="V175" s="72" t="str">
        <f t="shared" si="15"/>
        <v/>
      </c>
      <c r="W175" s="126"/>
      <c r="X175" s="126" t="str">
        <f>IF(Date&gt;44742,"",IFERROR(IF(C175="","",IF(VLOOKUP($C175,'Measure&amp;Incentive Picklist'!$F:$P,11,FALSE)="kWh saved","Contact ConEd",VLOOKUP($C175,'Measure&amp;Incentive Picklist'!$F:$P,11,FALSE)))*E175,""))</f>
        <v/>
      </c>
      <c r="Y175" s="126">
        <f t="shared" si="14"/>
        <v>0</v>
      </c>
      <c r="Z175" s="69"/>
      <c r="AA175" s="65">
        <f t="shared" si="16"/>
        <v>0</v>
      </c>
      <c r="AB175" s="65">
        <f t="shared" si="17"/>
        <v>0</v>
      </c>
      <c r="AC175" s="65">
        <f t="shared" si="18"/>
        <v>0</v>
      </c>
      <c r="AD175" s="65">
        <f t="shared" si="19"/>
        <v>0</v>
      </c>
    </row>
    <row r="176" spans="1:30" x14ac:dyDescent="0.25">
      <c r="A176" s="66">
        <f t="shared" si="20"/>
        <v>169</v>
      </c>
      <c r="B176" s="69"/>
      <c r="C176" s="66" t="e">
        <f>VLOOKUP(B176,'Measure&amp;Incentive Picklist'!E:J,2,FALSE)</f>
        <v>#N/A</v>
      </c>
      <c r="D176" s="73"/>
      <c r="E176" s="70"/>
      <c r="G176" s="70"/>
      <c r="H176" s="70"/>
      <c r="I176" s="70"/>
      <c r="J176" s="70"/>
      <c r="K176" s="69"/>
      <c r="R176" s="69"/>
      <c r="S176" s="69"/>
      <c r="T176" s="71"/>
      <c r="U176" s="71"/>
      <c r="V176" s="72" t="str">
        <f t="shared" si="15"/>
        <v/>
      </c>
      <c r="W176" s="126"/>
      <c r="X176" s="126" t="str">
        <f>IF(Date&gt;44742,"",IFERROR(IF(C176="","",IF(VLOOKUP($C176,'Measure&amp;Incentive Picklist'!$F:$P,11,FALSE)="kWh saved","Contact ConEd",VLOOKUP($C176,'Measure&amp;Incentive Picklist'!$F:$P,11,FALSE)))*E176,""))</f>
        <v/>
      </c>
      <c r="Y176" s="126">
        <f t="shared" si="14"/>
        <v>0</v>
      </c>
      <c r="Z176" s="69"/>
      <c r="AA176" s="65">
        <f t="shared" si="16"/>
        <v>0</v>
      </c>
      <c r="AB176" s="65">
        <f t="shared" si="17"/>
        <v>0</v>
      </c>
      <c r="AC176" s="65">
        <f t="shared" si="18"/>
        <v>0</v>
      </c>
      <c r="AD176" s="65">
        <f t="shared" si="19"/>
        <v>0</v>
      </c>
    </row>
    <row r="177" spans="1:30" x14ac:dyDescent="0.25">
      <c r="A177" s="66">
        <f t="shared" si="20"/>
        <v>170</v>
      </c>
      <c r="B177" s="69"/>
      <c r="C177" s="66" t="e">
        <f>VLOOKUP(B177,'Measure&amp;Incentive Picklist'!E:J,2,FALSE)</f>
        <v>#N/A</v>
      </c>
      <c r="D177" s="73"/>
      <c r="E177" s="70"/>
      <c r="G177" s="70"/>
      <c r="H177" s="70"/>
      <c r="I177" s="70"/>
      <c r="J177" s="70"/>
      <c r="K177" s="69"/>
      <c r="R177" s="69"/>
      <c r="S177" s="69"/>
      <c r="T177" s="71"/>
      <c r="U177" s="71"/>
      <c r="V177" s="72" t="str">
        <f t="shared" si="15"/>
        <v/>
      </c>
      <c r="W177" s="126"/>
      <c r="X177" s="126" t="str">
        <f>IF(Date&gt;44742,"",IFERROR(IF(C177="","",IF(VLOOKUP($C177,'Measure&amp;Incentive Picklist'!$F:$P,11,FALSE)="kWh saved","Contact ConEd",VLOOKUP($C177,'Measure&amp;Incentive Picklist'!$F:$P,11,FALSE)))*E177,""))</f>
        <v/>
      </c>
      <c r="Y177" s="126">
        <f t="shared" si="14"/>
        <v>0</v>
      </c>
      <c r="Z177" s="69"/>
      <c r="AA177" s="65">
        <f t="shared" si="16"/>
        <v>0</v>
      </c>
      <c r="AB177" s="65">
        <f t="shared" si="17"/>
        <v>0</v>
      </c>
      <c r="AC177" s="65">
        <f t="shared" si="18"/>
        <v>0</v>
      </c>
      <c r="AD177" s="65">
        <f t="shared" si="19"/>
        <v>0</v>
      </c>
    </row>
    <row r="178" spans="1:30" x14ac:dyDescent="0.25">
      <c r="A178" s="66">
        <f t="shared" si="20"/>
        <v>171</v>
      </c>
      <c r="B178" s="69"/>
      <c r="C178" s="66" t="e">
        <f>VLOOKUP(B178,'Measure&amp;Incentive Picklist'!E:J,2,FALSE)</f>
        <v>#N/A</v>
      </c>
      <c r="D178" s="73"/>
      <c r="E178" s="70"/>
      <c r="G178" s="70"/>
      <c r="H178" s="70"/>
      <c r="I178" s="70"/>
      <c r="J178" s="70"/>
      <c r="K178" s="69"/>
      <c r="R178" s="69"/>
      <c r="S178" s="69"/>
      <c r="T178" s="71"/>
      <c r="U178" s="71"/>
      <c r="V178" s="72" t="str">
        <f t="shared" si="15"/>
        <v/>
      </c>
      <c r="W178" s="126"/>
      <c r="X178" s="126" t="str">
        <f>IF(Date&gt;44742,"",IFERROR(IF(C178="","",IF(VLOOKUP($C178,'Measure&amp;Incentive Picklist'!$F:$P,11,FALSE)="kWh saved","Contact ConEd",VLOOKUP($C178,'Measure&amp;Incentive Picklist'!$F:$P,11,FALSE)))*E178,""))</f>
        <v/>
      </c>
      <c r="Y178" s="126">
        <f t="shared" si="14"/>
        <v>0</v>
      </c>
      <c r="Z178" s="69"/>
      <c r="AA178" s="65">
        <f t="shared" si="16"/>
        <v>0</v>
      </c>
      <c r="AB178" s="65">
        <f t="shared" si="17"/>
        <v>0</v>
      </c>
      <c r="AC178" s="65">
        <f t="shared" si="18"/>
        <v>0</v>
      </c>
      <c r="AD178" s="65">
        <f t="shared" si="19"/>
        <v>0</v>
      </c>
    </row>
    <row r="179" spans="1:30" x14ac:dyDescent="0.25">
      <c r="A179" s="66">
        <f t="shared" si="20"/>
        <v>172</v>
      </c>
      <c r="B179" s="69"/>
      <c r="C179" s="66" t="e">
        <f>VLOOKUP(B179,'Measure&amp;Incentive Picklist'!E:J,2,FALSE)</f>
        <v>#N/A</v>
      </c>
      <c r="D179" s="73"/>
      <c r="E179" s="70"/>
      <c r="G179" s="70"/>
      <c r="H179" s="70"/>
      <c r="I179" s="70"/>
      <c r="J179" s="70"/>
      <c r="K179" s="69"/>
      <c r="R179" s="69"/>
      <c r="S179" s="69"/>
      <c r="T179" s="71"/>
      <c r="U179" s="71"/>
      <c r="V179" s="72" t="str">
        <f t="shared" si="15"/>
        <v/>
      </c>
      <c r="W179" s="126"/>
      <c r="X179" s="126" t="str">
        <f>IF(Date&gt;44742,"",IFERROR(IF(C179="","",IF(VLOOKUP($C179,'Measure&amp;Incentive Picklist'!$F:$P,11,FALSE)="kWh saved","Contact ConEd",VLOOKUP($C179,'Measure&amp;Incentive Picklist'!$F:$P,11,FALSE)))*E179,""))</f>
        <v/>
      </c>
      <c r="Y179" s="126">
        <f t="shared" si="14"/>
        <v>0</v>
      </c>
      <c r="Z179" s="69"/>
      <c r="AA179" s="65">
        <f t="shared" si="16"/>
        <v>0</v>
      </c>
      <c r="AB179" s="65">
        <f t="shared" si="17"/>
        <v>0</v>
      </c>
      <c r="AC179" s="65">
        <f t="shared" si="18"/>
        <v>0</v>
      </c>
      <c r="AD179" s="65">
        <f t="shared" si="19"/>
        <v>0</v>
      </c>
    </row>
    <row r="180" spans="1:30" x14ac:dyDescent="0.25">
      <c r="A180" s="66">
        <f t="shared" si="20"/>
        <v>173</v>
      </c>
      <c r="B180" s="69"/>
      <c r="C180" s="66" t="e">
        <f>VLOOKUP(B180,'Measure&amp;Incentive Picklist'!E:J,2,FALSE)</f>
        <v>#N/A</v>
      </c>
      <c r="D180" s="73"/>
      <c r="E180" s="70"/>
      <c r="G180" s="70"/>
      <c r="H180" s="70"/>
      <c r="I180" s="70"/>
      <c r="J180" s="70"/>
      <c r="K180" s="69"/>
      <c r="R180" s="69"/>
      <c r="S180" s="69"/>
      <c r="T180" s="71"/>
      <c r="U180" s="71"/>
      <c r="V180" s="72" t="str">
        <f t="shared" si="15"/>
        <v/>
      </c>
      <c r="W180" s="126"/>
      <c r="X180" s="126" t="str">
        <f>IF(Date&gt;44742,"",IFERROR(IF(C180="","",IF(VLOOKUP($C180,'Measure&amp;Incentive Picklist'!$F:$P,11,FALSE)="kWh saved","Contact ConEd",VLOOKUP($C180,'Measure&amp;Incentive Picklist'!$F:$P,11,FALSE)))*E180,""))</f>
        <v/>
      </c>
      <c r="Y180" s="126">
        <f t="shared" si="14"/>
        <v>0</v>
      </c>
      <c r="Z180" s="69"/>
      <c r="AA180" s="65">
        <f t="shared" si="16"/>
        <v>0</v>
      </c>
      <c r="AB180" s="65">
        <f t="shared" si="17"/>
        <v>0</v>
      </c>
      <c r="AC180" s="65">
        <f t="shared" si="18"/>
        <v>0</v>
      </c>
      <c r="AD180" s="65">
        <f t="shared" si="19"/>
        <v>0</v>
      </c>
    </row>
    <row r="181" spans="1:30" x14ac:dyDescent="0.25">
      <c r="A181" s="66">
        <f t="shared" si="20"/>
        <v>174</v>
      </c>
      <c r="B181" s="69"/>
      <c r="C181" s="66" t="e">
        <f>VLOOKUP(B181,'Measure&amp;Incentive Picklist'!E:J,2,FALSE)</f>
        <v>#N/A</v>
      </c>
      <c r="D181" s="73"/>
      <c r="E181" s="70"/>
      <c r="G181" s="70"/>
      <c r="H181" s="70"/>
      <c r="I181" s="70"/>
      <c r="J181" s="70"/>
      <c r="K181" s="69"/>
      <c r="R181" s="69"/>
      <c r="S181" s="69"/>
      <c r="T181" s="71"/>
      <c r="U181" s="71"/>
      <c r="V181" s="72" t="str">
        <f t="shared" si="15"/>
        <v/>
      </c>
      <c r="W181" s="126"/>
      <c r="X181" s="126" t="str">
        <f>IF(Date&gt;44742,"",IFERROR(IF(C181="","",IF(VLOOKUP($C181,'Measure&amp;Incentive Picklist'!$F:$P,11,FALSE)="kWh saved","Contact ConEd",VLOOKUP($C181,'Measure&amp;Incentive Picklist'!$F:$P,11,FALSE)))*E181,""))</f>
        <v/>
      </c>
      <c r="Y181" s="126">
        <f t="shared" si="14"/>
        <v>0</v>
      </c>
      <c r="Z181" s="69"/>
      <c r="AA181" s="65">
        <f t="shared" si="16"/>
        <v>0</v>
      </c>
      <c r="AB181" s="65">
        <f t="shared" si="17"/>
        <v>0</v>
      </c>
      <c r="AC181" s="65">
        <f t="shared" si="18"/>
        <v>0</v>
      </c>
      <c r="AD181" s="65">
        <f t="shared" si="19"/>
        <v>0</v>
      </c>
    </row>
    <row r="182" spans="1:30" x14ac:dyDescent="0.25">
      <c r="A182" s="66">
        <f t="shared" si="20"/>
        <v>175</v>
      </c>
      <c r="B182" s="69"/>
      <c r="C182" s="66" t="e">
        <f>VLOOKUP(B182,'Measure&amp;Incentive Picklist'!E:J,2,FALSE)</f>
        <v>#N/A</v>
      </c>
      <c r="D182" s="73"/>
      <c r="E182" s="70"/>
      <c r="G182" s="70"/>
      <c r="H182" s="70"/>
      <c r="I182" s="70"/>
      <c r="J182" s="70"/>
      <c r="K182" s="69"/>
      <c r="R182" s="69"/>
      <c r="S182" s="69"/>
      <c r="T182" s="71"/>
      <c r="U182" s="71"/>
      <c r="V182" s="72" t="str">
        <f t="shared" si="15"/>
        <v/>
      </c>
      <c r="W182" s="126"/>
      <c r="X182" s="126" t="str">
        <f>IF(Date&gt;44742,"",IFERROR(IF(C182="","",IF(VLOOKUP($C182,'Measure&amp;Incentive Picklist'!$F:$P,11,FALSE)="kWh saved","Contact ConEd",VLOOKUP($C182,'Measure&amp;Incentive Picklist'!$F:$P,11,FALSE)))*E182,""))</f>
        <v/>
      </c>
      <c r="Y182" s="126">
        <f t="shared" si="14"/>
        <v>0</v>
      </c>
      <c r="Z182" s="69"/>
      <c r="AA182" s="65">
        <f t="shared" si="16"/>
        <v>0</v>
      </c>
      <c r="AB182" s="65">
        <f t="shared" si="17"/>
        <v>0</v>
      </c>
      <c r="AC182" s="65">
        <f t="shared" si="18"/>
        <v>0</v>
      </c>
      <c r="AD182" s="65">
        <f t="shared" si="19"/>
        <v>0</v>
      </c>
    </row>
    <row r="183" spans="1:30" x14ac:dyDescent="0.25">
      <c r="A183" s="66">
        <f t="shared" si="20"/>
        <v>176</v>
      </c>
      <c r="B183" s="69"/>
      <c r="C183" s="66" t="e">
        <f>VLOOKUP(B183,'Measure&amp;Incentive Picklist'!E:J,2,FALSE)</f>
        <v>#N/A</v>
      </c>
      <c r="D183" s="73"/>
      <c r="E183" s="70"/>
      <c r="G183" s="70"/>
      <c r="H183" s="70"/>
      <c r="I183" s="70"/>
      <c r="J183" s="70"/>
      <c r="K183" s="69"/>
      <c r="R183" s="69"/>
      <c r="S183" s="69"/>
      <c r="T183" s="71"/>
      <c r="U183" s="71"/>
      <c r="V183" s="72" t="str">
        <f t="shared" si="15"/>
        <v/>
      </c>
      <c r="W183" s="126"/>
      <c r="X183" s="126" t="str">
        <f>IF(Date&gt;44742,"",IFERROR(IF(C183="","",IF(VLOOKUP($C183,'Measure&amp;Incentive Picklist'!$F:$P,11,FALSE)="kWh saved","Contact ConEd",VLOOKUP($C183,'Measure&amp;Incentive Picklist'!$F:$P,11,FALSE)))*E183,""))</f>
        <v/>
      </c>
      <c r="Y183" s="126">
        <f t="shared" si="14"/>
        <v>0</v>
      </c>
      <c r="Z183" s="69"/>
      <c r="AA183" s="65">
        <f t="shared" si="16"/>
        <v>0</v>
      </c>
      <c r="AB183" s="65">
        <f t="shared" si="17"/>
        <v>0</v>
      </c>
      <c r="AC183" s="65">
        <f t="shared" si="18"/>
        <v>0</v>
      </c>
      <c r="AD183" s="65">
        <f t="shared" si="19"/>
        <v>0</v>
      </c>
    </row>
    <row r="184" spans="1:30" x14ac:dyDescent="0.25">
      <c r="A184" s="66">
        <f t="shared" si="20"/>
        <v>177</v>
      </c>
      <c r="B184" s="69"/>
      <c r="C184" s="66" t="e">
        <f>VLOOKUP(B184,'Measure&amp;Incentive Picklist'!E:J,2,FALSE)</f>
        <v>#N/A</v>
      </c>
      <c r="D184" s="73"/>
      <c r="E184" s="70"/>
      <c r="G184" s="70"/>
      <c r="H184" s="70"/>
      <c r="I184" s="70"/>
      <c r="J184" s="70"/>
      <c r="K184" s="69"/>
      <c r="R184" s="69"/>
      <c r="S184" s="69"/>
      <c r="T184" s="71"/>
      <c r="U184" s="71"/>
      <c r="V184" s="72" t="str">
        <f t="shared" si="15"/>
        <v/>
      </c>
      <c r="W184" s="126"/>
      <c r="X184" s="126" t="str">
        <f>IF(Date&gt;44742,"",IFERROR(IF(C184="","",IF(VLOOKUP($C184,'Measure&amp;Incentive Picklist'!$F:$P,11,FALSE)="kWh saved","Contact ConEd",VLOOKUP($C184,'Measure&amp;Incentive Picklist'!$F:$P,11,FALSE)))*E184,""))</f>
        <v/>
      </c>
      <c r="Y184" s="126">
        <f t="shared" si="14"/>
        <v>0</v>
      </c>
      <c r="Z184" s="69"/>
      <c r="AA184" s="65">
        <f t="shared" si="16"/>
        <v>0</v>
      </c>
      <c r="AB184" s="65">
        <f t="shared" si="17"/>
        <v>0</v>
      </c>
      <c r="AC184" s="65">
        <f t="shared" si="18"/>
        <v>0</v>
      </c>
      <c r="AD184" s="65">
        <f t="shared" si="19"/>
        <v>0</v>
      </c>
    </row>
    <row r="185" spans="1:30" x14ac:dyDescent="0.25">
      <c r="A185" s="66">
        <f t="shared" si="20"/>
        <v>178</v>
      </c>
      <c r="B185" s="69"/>
      <c r="C185" s="66" t="e">
        <f>VLOOKUP(B185,'Measure&amp;Incentive Picklist'!E:J,2,FALSE)</f>
        <v>#N/A</v>
      </c>
      <c r="D185" s="73"/>
      <c r="E185" s="70"/>
      <c r="G185" s="70"/>
      <c r="H185" s="70"/>
      <c r="I185" s="70"/>
      <c r="J185" s="70"/>
      <c r="K185" s="69"/>
      <c r="R185" s="69"/>
      <c r="S185" s="69"/>
      <c r="T185" s="71"/>
      <c r="U185" s="71"/>
      <c r="V185" s="72" t="str">
        <f t="shared" si="15"/>
        <v/>
      </c>
      <c r="W185" s="126"/>
      <c r="X185" s="126" t="str">
        <f>IF(Date&gt;44742,"",IFERROR(IF(C185="","",IF(VLOOKUP($C185,'Measure&amp;Incentive Picklist'!$F:$P,11,FALSE)="kWh saved","Contact ConEd",VLOOKUP($C185,'Measure&amp;Incentive Picklist'!$F:$P,11,FALSE)))*E185,""))</f>
        <v/>
      </c>
      <c r="Y185" s="126">
        <f t="shared" si="14"/>
        <v>0</v>
      </c>
      <c r="Z185" s="69"/>
      <c r="AA185" s="65">
        <f t="shared" si="16"/>
        <v>0</v>
      </c>
      <c r="AB185" s="65">
        <f t="shared" si="17"/>
        <v>0</v>
      </c>
      <c r="AC185" s="65">
        <f t="shared" si="18"/>
        <v>0</v>
      </c>
      <c r="AD185" s="65">
        <f t="shared" si="19"/>
        <v>0</v>
      </c>
    </row>
    <row r="186" spans="1:30" x14ac:dyDescent="0.25">
      <c r="A186" s="66">
        <f t="shared" si="20"/>
        <v>179</v>
      </c>
      <c r="B186" s="69"/>
      <c r="C186" s="66" t="e">
        <f>VLOOKUP(B186,'Measure&amp;Incentive Picklist'!E:J,2,FALSE)</f>
        <v>#N/A</v>
      </c>
      <c r="D186" s="73"/>
      <c r="E186" s="70"/>
      <c r="G186" s="70"/>
      <c r="H186" s="70"/>
      <c r="I186" s="70"/>
      <c r="J186" s="70"/>
      <c r="K186" s="69"/>
      <c r="R186" s="69"/>
      <c r="S186" s="69"/>
      <c r="T186" s="71"/>
      <c r="U186" s="71"/>
      <c r="V186" s="72" t="str">
        <f t="shared" si="15"/>
        <v/>
      </c>
      <c r="W186" s="126"/>
      <c r="X186" s="126" t="str">
        <f>IF(Date&gt;44742,"",IFERROR(IF(C186="","",IF(VLOOKUP($C186,'Measure&amp;Incentive Picklist'!$F:$P,11,FALSE)="kWh saved","Contact ConEd",VLOOKUP($C186,'Measure&amp;Incentive Picklist'!$F:$P,11,FALSE)))*E186,""))</f>
        <v/>
      </c>
      <c r="Y186" s="126">
        <f t="shared" si="14"/>
        <v>0</v>
      </c>
      <c r="Z186" s="69"/>
      <c r="AA186" s="65">
        <f t="shared" si="16"/>
        <v>0</v>
      </c>
      <c r="AB186" s="65">
        <f t="shared" si="17"/>
        <v>0</v>
      </c>
      <c r="AC186" s="65">
        <f t="shared" si="18"/>
        <v>0</v>
      </c>
      <c r="AD186" s="65">
        <f t="shared" si="19"/>
        <v>0</v>
      </c>
    </row>
    <row r="187" spans="1:30" x14ac:dyDescent="0.25">
      <c r="A187" s="66">
        <f t="shared" si="20"/>
        <v>180</v>
      </c>
      <c r="B187" s="69"/>
      <c r="C187" s="66" t="e">
        <f>VLOOKUP(B187,'Measure&amp;Incentive Picklist'!E:J,2,FALSE)</f>
        <v>#N/A</v>
      </c>
      <c r="D187" s="73"/>
      <c r="E187" s="70"/>
      <c r="G187" s="70"/>
      <c r="H187" s="70"/>
      <c r="I187" s="70"/>
      <c r="J187" s="70"/>
      <c r="K187" s="69"/>
      <c r="R187" s="69"/>
      <c r="S187" s="69"/>
      <c r="T187" s="71"/>
      <c r="U187" s="71"/>
      <c r="V187" s="72" t="str">
        <f t="shared" si="15"/>
        <v/>
      </c>
      <c r="W187" s="126"/>
      <c r="X187" s="126" t="str">
        <f>IF(Date&gt;44742,"",IFERROR(IF(C187="","",IF(VLOOKUP($C187,'Measure&amp;Incentive Picklist'!$F:$P,11,FALSE)="kWh saved","Contact ConEd",VLOOKUP($C187,'Measure&amp;Incentive Picklist'!$F:$P,11,FALSE)))*E187,""))</f>
        <v/>
      </c>
      <c r="Y187" s="126">
        <f t="shared" si="14"/>
        <v>0</v>
      </c>
      <c r="Z187" s="69"/>
      <c r="AA187" s="65">
        <f t="shared" si="16"/>
        <v>0</v>
      </c>
      <c r="AB187" s="65">
        <f t="shared" si="17"/>
        <v>0</v>
      </c>
      <c r="AC187" s="65">
        <f t="shared" si="18"/>
        <v>0</v>
      </c>
      <c r="AD187" s="65">
        <f t="shared" si="19"/>
        <v>0</v>
      </c>
    </row>
    <row r="188" spans="1:30" x14ac:dyDescent="0.25">
      <c r="A188" s="66">
        <f t="shared" si="20"/>
        <v>181</v>
      </c>
      <c r="B188" s="69"/>
      <c r="C188" s="66" t="e">
        <f>VLOOKUP(B188,'Measure&amp;Incentive Picklist'!E:J,2,FALSE)</f>
        <v>#N/A</v>
      </c>
      <c r="D188" s="73"/>
      <c r="E188" s="70"/>
      <c r="G188" s="70"/>
      <c r="H188" s="70"/>
      <c r="I188" s="70"/>
      <c r="J188" s="70"/>
      <c r="K188" s="69"/>
      <c r="R188" s="69"/>
      <c r="S188" s="69"/>
      <c r="T188" s="71"/>
      <c r="U188" s="71"/>
      <c r="V188" s="72" t="str">
        <f t="shared" si="15"/>
        <v/>
      </c>
      <c r="W188" s="126"/>
      <c r="X188" s="126" t="str">
        <f>IF(Date&gt;44742,"",IFERROR(IF(C188="","",IF(VLOOKUP($C188,'Measure&amp;Incentive Picklist'!$F:$P,11,FALSE)="kWh saved","Contact ConEd",VLOOKUP($C188,'Measure&amp;Incentive Picklist'!$F:$P,11,FALSE)))*E188,""))</f>
        <v/>
      </c>
      <c r="Y188" s="126">
        <f t="shared" si="14"/>
        <v>0</v>
      </c>
      <c r="Z188" s="69"/>
      <c r="AA188" s="65">
        <f t="shared" si="16"/>
        <v>0</v>
      </c>
      <c r="AB188" s="65">
        <f t="shared" si="17"/>
        <v>0</v>
      </c>
      <c r="AC188" s="65">
        <f t="shared" si="18"/>
        <v>0</v>
      </c>
      <c r="AD188" s="65">
        <f t="shared" si="19"/>
        <v>0</v>
      </c>
    </row>
    <row r="189" spans="1:30" x14ac:dyDescent="0.25">
      <c r="A189" s="66">
        <f t="shared" si="20"/>
        <v>182</v>
      </c>
      <c r="B189" s="69"/>
      <c r="C189" s="66" t="e">
        <f>VLOOKUP(B189,'Measure&amp;Incentive Picklist'!E:J,2,FALSE)</f>
        <v>#N/A</v>
      </c>
      <c r="D189" s="73"/>
      <c r="E189" s="70"/>
      <c r="G189" s="70"/>
      <c r="H189" s="70"/>
      <c r="I189" s="70"/>
      <c r="J189" s="70"/>
      <c r="K189" s="69"/>
      <c r="R189" s="69"/>
      <c r="S189" s="69"/>
      <c r="T189" s="71"/>
      <c r="U189" s="71"/>
      <c r="V189" s="72" t="str">
        <f t="shared" si="15"/>
        <v/>
      </c>
      <c r="W189" s="126"/>
      <c r="X189" s="126" t="str">
        <f>IF(Date&gt;44742,"",IFERROR(IF(C189="","",IF(VLOOKUP($C189,'Measure&amp;Incentive Picklist'!$F:$P,11,FALSE)="kWh saved","Contact ConEd",VLOOKUP($C189,'Measure&amp;Incentive Picklist'!$F:$P,11,FALSE)))*E189,""))</f>
        <v/>
      </c>
      <c r="Y189" s="126">
        <f t="shared" si="14"/>
        <v>0</v>
      </c>
      <c r="Z189" s="69"/>
      <c r="AA189" s="65">
        <f t="shared" si="16"/>
        <v>0</v>
      </c>
      <c r="AB189" s="65">
        <f t="shared" si="17"/>
        <v>0</v>
      </c>
      <c r="AC189" s="65">
        <f t="shared" si="18"/>
        <v>0</v>
      </c>
      <c r="AD189" s="65">
        <f t="shared" si="19"/>
        <v>0</v>
      </c>
    </row>
    <row r="190" spans="1:30" x14ac:dyDescent="0.25">
      <c r="A190" s="66">
        <f t="shared" si="20"/>
        <v>183</v>
      </c>
      <c r="B190" s="69"/>
      <c r="C190" s="66" t="e">
        <f>VLOOKUP(B190,'Measure&amp;Incentive Picklist'!E:J,2,FALSE)</f>
        <v>#N/A</v>
      </c>
      <c r="D190" s="73"/>
      <c r="E190" s="70"/>
      <c r="G190" s="70"/>
      <c r="H190" s="70"/>
      <c r="I190" s="70"/>
      <c r="J190" s="70"/>
      <c r="K190" s="69"/>
      <c r="R190" s="69"/>
      <c r="S190" s="69"/>
      <c r="T190" s="71"/>
      <c r="U190" s="71"/>
      <c r="V190" s="72" t="str">
        <f t="shared" si="15"/>
        <v/>
      </c>
      <c r="W190" s="126"/>
      <c r="X190" s="126" t="str">
        <f>IF(Date&gt;44742,"",IFERROR(IF(C190="","",IF(VLOOKUP($C190,'Measure&amp;Incentive Picklist'!$F:$P,11,FALSE)="kWh saved","Contact ConEd",VLOOKUP($C190,'Measure&amp;Incentive Picklist'!$F:$P,11,FALSE)))*E190,""))</f>
        <v/>
      </c>
      <c r="Y190" s="126">
        <f t="shared" si="14"/>
        <v>0</v>
      </c>
      <c r="Z190" s="69"/>
      <c r="AA190" s="65">
        <f t="shared" si="16"/>
        <v>0</v>
      </c>
      <c r="AB190" s="65">
        <f t="shared" si="17"/>
        <v>0</v>
      </c>
      <c r="AC190" s="65">
        <f t="shared" si="18"/>
        <v>0</v>
      </c>
      <c r="AD190" s="65">
        <f t="shared" si="19"/>
        <v>0</v>
      </c>
    </row>
    <row r="191" spans="1:30" x14ac:dyDescent="0.25">
      <c r="A191" s="66">
        <f t="shared" si="20"/>
        <v>184</v>
      </c>
      <c r="B191" s="69"/>
      <c r="C191" s="66" t="e">
        <f>VLOOKUP(B191,'Measure&amp;Incentive Picklist'!E:J,2,FALSE)</f>
        <v>#N/A</v>
      </c>
      <c r="D191" s="73"/>
      <c r="E191" s="70"/>
      <c r="G191" s="70"/>
      <c r="H191" s="70"/>
      <c r="I191" s="70"/>
      <c r="J191" s="70"/>
      <c r="K191" s="69"/>
      <c r="R191" s="69"/>
      <c r="S191" s="69"/>
      <c r="T191" s="71"/>
      <c r="U191" s="71"/>
      <c r="V191" s="72" t="str">
        <f t="shared" si="15"/>
        <v/>
      </c>
      <c r="W191" s="126"/>
      <c r="X191" s="126" t="str">
        <f>IF(Date&gt;44742,"",IFERROR(IF(C191="","",IF(VLOOKUP($C191,'Measure&amp;Incentive Picklist'!$F:$P,11,FALSE)="kWh saved","Contact ConEd",VLOOKUP($C191,'Measure&amp;Incentive Picklist'!$F:$P,11,FALSE)))*E191,""))</f>
        <v/>
      </c>
      <c r="Y191" s="126">
        <f t="shared" si="14"/>
        <v>0</v>
      </c>
      <c r="Z191" s="69"/>
      <c r="AA191" s="65">
        <f t="shared" si="16"/>
        <v>0</v>
      </c>
      <c r="AB191" s="65">
        <f t="shared" si="17"/>
        <v>0</v>
      </c>
      <c r="AC191" s="65">
        <f t="shared" si="18"/>
        <v>0</v>
      </c>
      <c r="AD191" s="65">
        <f t="shared" si="19"/>
        <v>0</v>
      </c>
    </row>
    <row r="192" spans="1:30" x14ac:dyDescent="0.25">
      <c r="A192" s="66">
        <f t="shared" si="20"/>
        <v>185</v>
      </c>
      <c r="B192" s="69"/>
      <c r="C192" s="66" t="e">
        <f>VLOOKUP(B192,'Measure&amp;Incentive Picklist'!E:J,2,FALSE)</f>
        <v>#N/A</v>
      </c>
      <c r="D192" s="73"/>
      <c r="E192" s="70"/>
      <c r="G192" s="70"/>
      <c r="H192" s="70"/>
      <c r="I192" s="70"/>
      <c r="J192" s="70"/>
      <c r="K192" s="69"/>
      <c r="R192" s="69"/>
      <c r="S192" s="69"/>
      <c r="T192" s="71"/>
      <c r="U192" s="71"/>
      <c r="V192" s="72" t="str">
        <f t="shared" si="15"/>
        <v/>
      </c>
      <c r="W192" s="126"/>
      <c r="X192" s="126" t="str">
        <f>IF(Date&gt;44742,"",IFERROR(IF(C192="","",IF(VLOOKUP($C192,'Measure&amp;Incentive Picklist'!$F:$P,11,FALSE)="kWh saved","Contact ConEd",VLOOKUP($C192,'Measure&amp;Incentive Picklist'!$F:$P,11,FALSE)))*E192,""))</f>
        <v/>
      </c>
      <c r="Y192" s="126">
        <f t="shared" si="14"/>
        <v>0</v>
      </c>
      <c r="Z192" s="69"/>
      <c r="AA192" s="65">
        <f t="shared" si="16"/>
        <v>0</v>
      </c>
      <c r="AB192" s="65">
        <f t="shared" si="17"/>
        <v>0</v>
      </c>
      <c r="AC192" s="65">
        <f t="shared" si="18"/>
        <v>0</v>
      </c>
      <c r="AD192" s="65">
        <f t="shared" si="19"/>
        <v>0</v>
      </c>
    </row>
    <row r="193" spans="1:30" x14ac:dyDescent="0.25">
      <c r="A193" s="66">
        <f t="shared" si="20"/>
        <v>186</v>
      </c>
      <c r="B193" s="69"/>
      <c r="C193" s="66" t="e">
        <f>VLOOKUP(B193,'Measure&amp;Incentive Picklist'!E:J,2,FALSE)</f>
        <v>#N/A</v>
      </c>
      <c r="D193" s="73"/>
      <c r="E193" s="70"/>
      <c r="G193" s="70"/>
      <c r="H193" s="70"/>
      <c r="I193" s="70"/>
      <c r="J193" s="70"/>
      <c r="K193" s="69"/>
      <c r="R193" s="69"/>
      <c r="S193" s="69"/>
      <c r="T193" s="71"/>
      <c r="U193" s="71"/>
      <c r="V193" s="72" t="str">
        <f t="shared" si="15"/>
        <v/>
      </c>
      <c r="W193" s="126"/>
      <c r="X193" s="126" t="str">
        <f>IF(Date&gt;44742,"",IFERROR(IF(C193="","",IF(VLOOKUP($C193,'Measure&amp;Incentive Picklist'!$F:$P,11,FALSE)="kWh saved","Contact ConEd",VLOOKUP($C193,'Measure&amp;Incentive Picklist'!$F:$P,11,FALSE)))*E193,""))</f>
        <v/>
      </c>
      <c r="Y193" s="126">
        <f t="shared" si="14"/>
        <v>0</v>
      </c>
      <c r="Z193" s="69"/>
      <c r="AA193" s="65">
        <f t="shared" si="16"/>
        <v>0</v>
      </c>
      <c r="AB193" s="65">
        <f t="shared" si="17"/>
        <v>0</v>
      </c>
      <c r="AC193" s="65">
        <f t="shared" si="18"/>
        <v>0</v>
      </c>
      <c r="AD193" s="65">
        <f t="shared" si="19"/>
        <v>0</v>
      </c>
    </row>
    <row r="194" spans="1:30" x14ac:dyDescent="0.25">
      <c r="A194" s="66">
        <f t="shared" si="20"/>
        <v>187</v>
      </c>
      <c r="B194" s="69"/>
      <c r="C194" s="66" t="e">
        <f>VLOOKUP(B194,'Measure&amp;Incentive Picklist'!E:J,2,FALSE)</f>
        <v>#N/A</v>
      </c>
      <c r="D194" s="73"/>
      <c r="E194" s="70"/>
      <c r="G194" s="70"/>
      <c r="H194" s="70"/>
      <c r="I194" s="70"/>
      <c r="J194" s="70"/>
      <c r="K194" s="69"/>
      <c r="R194" s="69"/>
      <c r="S194" s="69"/>
      <c r="T194" s="71"/>
      <c r="U194" s="71"/>
      <c r="V194" s="72" t="str">
        <f t="shared" si="15"/>
        <v/>
      </c>
      <c r="W194" s="126"/>
      <c r="X194" s="126" t="str">
        <f>IF(Date&gt;44742,"",IFERROR(IF(C194="","",IF(VLOOKUP($C194,'Measure&amp;Incentive Picklist'!$F:$P,11,FALSE)="kWh saved","Contact ConEd",VLOOKUP($C194,'Measure&amp;Incentive Picklist'!$F:$P,11,FALSE)))*E194,""))</f>
        <v/>
      </c>
      <c r="Y194" s="126">
        <f t="shared" si="14"/>
        <v>0</v>
      </c>
      <c r="Z194" s="69"/>
      <c r="AA194" s="65">
        <f t="shared" si="16"/>
        <v>0</v>
      </c>
      <c r="AB194" s="65">
        <f t="shared" si="17"/>
        <v>0</v>
      </c>
      <c r="AC194" s="65">
        <f t="shared" si="18"/>
        <v>0</v>
      </c>
      <c r="AD194" s="65">
        <f t="shared" si="19"/>
        <v>0</v>
      </c>
    </row>
    <row r="195" spans="1:30" x14ac:dyDescent="0.25">
      <c r="A195" s="66">
        <f t="shared" si="20"/>
        <v>188</v>
      </c>
      <c r="B195" s="69"/>
      <c r="C195" s="66" t="e">
        <f>VLOOKUP(B195,'Measure&amp;Incentive Picklist'!E:J,2,FALSE)</f>
        <v>#N/A</v>
      </c>
      <c r="D195" s="73"/>
      <c r="E195" s="70"/>
      <c r="G195" s="70"/>
      <c r="H195" s="70"/>
      <c r="I195" s="70"/>
      <c r="J195" s="70"/>
      <c r="K195" s="69"/>
      <c r="R195" s="69"/>
      <c r="S195" s="69"/>
      <c r="T195" s="71"/>
      <c r="U195" s="71"/>
      <c r="V195" s="72" t="str">
        <f t="shared" si="15"/>
        <v/>
      </c>
      <c r="W195" s="126"/>
      <c r="X195" s="126" t="str">
        <f>IF(Date&gt;44742,"",IFERROR(IF(C195="","",IF(VLOOKUP($C195,'Measure&amp;Incentive Picklist'!$F:$P,11,FALSE)="kWh saved","Contact ConEd",VLOOKUP($C195,'Measure&amp;Incentive Picklist'!$F:$P,11,FALSE)))*E195,""))</f>
        <v/>
      </c>
      <c r="Y195" s="126">
        <f t="shared" si="14"/>
        <v>0</v>
      </c>
      <c r="Z195" s="69"/>
      <c r="AA195" s="65">
        <f t="shared" si="16"/>
        <v>0</v>
      </c>
      <c r="AB195" s="65">
        <f t="shared" si="17"/>
        <v>0</v>
      </c>
      <c r="AC195" s="65">
        <f t="shared" si="18"/>
        <v>0</v>
      </c>
      <c r="AD195" s="65">
        <f t="shared" si="19"/>
        <v>0</v>
      </c>
    </row>
    <row r="196" spans="1:30" x14ac:dyDescent="0.25">
      <c r="A196" s="66">
        <f t="shared" si="20"/>
        <v>189</v>
      </c>
      <c r="B196" s="69"/>
      <c r="C196" s="66" t="e">
        <f>VLOOKUP(B196,'Measure&amp;Incentive Picklist'!E:J,2,FALSE)</f>
        <v>#N/A</v>
      </c>
      <c r="D196" s="73"/>
      <c r="E196" s="70"/>
      <c r="G196" s="70"/>
      <c r="H196" s="70"/>
      <c r="I196" s="70"/>
      <c r="J196" s="70"/>
      <c r="K196" s="69"/>
      <c r="R196" s="69"/>
      <c r="S196" s="69"/>
      <c r="T196" s="71"/>
      <c r="U196" s="71"/>
      <c r="V196" s="72" t="str">
        <f t="shared" si="15"/>
        <v/>
      </c>
      <c r="W196" s="126"/>
      <c r="X196" s="126" t="str">
        <f>IF(Date&gt;44742,"",IFERROR(IF(C196="","",IF(VLOOKUP($C196,'Measure&amp;Incentive Picklist'!$F:$P,11,FALSE)="kWh saved","Contact ConEd",VLOOKUP($C196,'Measure&amp;Incentive Picklist'!$F:$P,11,FALSE)))*E196,""))</f>
        <v/>
      </c>
      <c r="Y196" s="126">
        <f t="shared" si="14"/>
        <v>0</v>
      </c>
      <c r="Z196" s="69"/>
      <c r="AA196" s="65">
        <f t="shared" si="16"/>
        <v>0</v>
      </c>
      <c r="AB196" s="65">
        <f t="shared" si="17"/>
        <v>0</v>
      </c>
      <c r="AC196" s="65">
        <f t="shared" si="18"/>
        <v>0</v>
      </c>
      <c r="AD196" s="65">
        <f t="shared" si="19"/>
        <v>0</v>
      </c>
    </row>
    <row r="197" spans="1:30" x14ac:dyDescent="0.25">
      <c r="A197" s="66">
        <f t="shared" si="20"/>
        <v>190</v>
      </c>
      <c r="B197" s="69"/>
      <c r="C197" s="66" t="e">
        <f>VLOOKUP(B197,'Measure&amp;Incentive Picklist'!E:J,2,FALSE)</f>
        <v>#N/A</v>
      </c>
      <c r="D197" s="73"/>
      <c r="E197" s="70"/>
      <c r="G197" s="70"/>
      <c r="H197" s="70"/>
      <c r="I197" s="70"/>
      <c r="J197" s="70"/>
      <c r="K197" s="69"/>
      <c r="R197" s="69"/>
      <c r="S197" s="69"/>
      <c r="T197" s="71"/>
      <c r="U197" s="71"/>
      <c r="V197" s="72" t="str">
        <f t="shared" si="15"/>
        <v/>
      </c>
      <c r="W197" s="126"/>
      <c r="X197" s="126" t="str">
        <f>IF(Date&gt;44742,"",IFERROR(IF(C197="","",IF(VLOOKUP($C197,'Measure&amp;Incentive Picklist'!$F:$P,11,FALSE)="kWh saved","Contact ConEd",VLOOKUP($C197,'Measure&amp;Incentive Picklist'!$F:$P,11,FALSE)))*E197,""))</f>
        <v/>
      </c>
      <c r="Y197" s="126">
        <f t="shared" si="14"/>
        <v>0</v>
      </c>
      <c r="Z197" s="69"/>
      <c r="AA197" s="65">
        <f t="shared" si="16"/>
        <v>0</v>
      </c>
      <c r="AB197" s="65">
        <f t="shared" si="17"/>
        <v>0</v>
      </c>
      <c r="AC197" s="65">
        <f t="shared" si="18"/>
        <v>0</v>
      </c>
      <c r="AD197" s="65">
        <f t="shared" si="19"/>
        <v>0</v>
      </c>
    </row>
    <row r="198" spans="1:30" x14ac:dyDescent="0.25">
      <c r="A198" s="66">
        <f t="shared" si="20"/>
        <v>191</v>
      </c>
      <c r="B198" s="69"/>
      <c r="C198" s="66" t="e">
        <f>VLOOKUP(B198,'Measure&amp;Incentive Picklist'!E:J,2,FALSE)</f>
        <v>#N/A</v>
      </c>
      <c r="D198" s="73"/>
      <c r="E198" s="70"/>
      <c r="G198" s="70"/>
      <c r="H198" s="70"/>
      <c r="I198" s="70"/>
      <c r="J198" s="70"/>
      <c r="K198" s="69"/>
      <c r="R198" s="69"/>
      <c r="S198" s="69"/>
      <c r="T198" s="71"/>
      <c r="U198" s="71"/>
      <c r="V198" s="72" t="str">
        <f t="shared" si="15"/>
        <v/>
      </c>
      <c r="W198" s="126"/>
      <c r="X198" s="126" t="str">
        <f>IF(Date&gt;44742,"",IFERROR(IF(C198="","",IF(VLOOKUP($C198,'Measure&amp;Incentive Picklist'!$F:$P,11,FALSE)="kWh saved","Contact ConEd",VLOOKUP($C198,'Measure&amp;Incentive Picklist'!$F:$P,11,FALSE)))*E198,""))</f>
        <v/>
      </c>
      <c r="Y198" s="126">
        <f t="shared" si="14"/>
        <v>0</v>
      </c>
      <c r="Z198" s="69"/>
      <c r="AA198" s="65">
        <f t="shared" si="16"/>
        <v>0</v>
      </c>
      <c r="AB198" s="65">
        <f t="shared" si="17"/>
        <v>0</v>
      </c>
      <c r="AC198" s="65">
        <f t="shared" si="18"/>
        <v>0</v>
      </c>
      <c r="AD198" s="65">
        <f t="shared" si="19"/>
        <v>0</v>
      </c>
    </row>
    <row r="199" spans="1:30" x14ac:dyDescent="0.25">
      <c r="A199" s="66">
        <f t="shared" si="20"/>
        <v>192</v>
      </c>
      <c r="B199" s="69"/>
      <c r="C199" s="66" t="e">
        <f>VLOOKUP(B199,'Measure&amp;Incentive Picklist'!E:J,2,FALSE)</f>
        <v>#N/A</v>
      </c>
      <c r="D199" s="73"/>
      <c r="E199" s="70"/>
      <c r="G199" s="70"/>
      <c r="H199" s="70"/>
      <c r="I199" s="70"/>
      <c r="J199" s="70"/>
      <c r="K199" s="69"/>
      <c r="R199" s="69"/>
      <c r="S199" s="69"/>
      <c r="T199" s="71"/>
      <c r="U199" s="71"/>
      <c r="V199" s="72" t="str">
        <f t="shared" si="15"/>
        <v/>
      </c>
      <c r="W199" s="126"/>
      <c r="X199" s="126" t="str">
        <f>IF(Date&gt;44742,"",IFERROR(IF(C199="","",IF(VLOOKUP($C199,'Measure&amp;Incentive Picklist'!$F:$P,11,FALSE)="kWh saved","Contact ConEd",VLOOKUP($C199,'Measure&amp;Incentive Picklist'!$F:$P,11,FALSE)))*E199,""))</f>
        <v/>
      </c>
      <c r="Y199" s="126">
        <f t="shared" si="14"/>
        <v>0</v>
      </c>
      <c r="Z199" s="69"/>
      <c r="AA199" s="65">
        <f t="shared" si="16"/>
        <v>0</v>
      </c>
      <c r="AB199" s="65">
        <f t="shared" si="17"/>
        <v>0</v>
      </c>
      <c r="AC199" s="65">
        <f t="shared" si="18"/>
        <v>0</v>
      </c>
      <c r="AD199" s="65">
        <f t="shared" si="19"/>
        <v>0</v>
      </c>
    </row>
    <row r="200" spans="1:30" x14ac:dyDescent="0.25">
      <c r="A200" s="66">
        <f t="shared" si="20"/>
        <v>193</v>
      </c>
      <c r="B200" s="69"/>
      <c r="C200" s="66" t="e">
        <f>VLOOKUP(B200,'Measure&amp;Incentive Picklist'!E:J,2,FALSE)</f>
        <v>#N/A</v>
      </c>
      <c r="D200" s="73"/>
      <c r="E200" s="70"/>
      <c r="G200" s="70"/>
      <c r="H200" s="70"/>
      <c r="I200" s="70"/>
      <c r="J200" s="70"/>
      <c r="K200" s="69"/>
      <c r="R200" s="69"/>
      <c r="S200" s="69"/>
      <c r="T200" s="71"/>
      <c r="U200" s="71"/>
      <c r="V200" s="72" t="str">
        <f t="shared" si="15"/>
        <v/>
      </c>
      <c r="W200" s="126"/>
      <c r="X200" s="126" t="str">
        <f>IF(Date&gt;44742,"",IFERROR(IF(C200="","",IF(VLOOKUP($C200,'Measure&amp;Incentive Picklist'!$F:$P,11,FALSE)="kWh saved","Contact ConEd",VLOOKUP($C200,'Measure&amp;Incentive Picklist'!$F:$P,11,FALSE)))*E200,""))</f>
        <v/>
      </c>
      <c r="Y200" s="126">
        <f t="shared" ref="Y200:Y207" si="21">MIN(SUM(W200,X200),V200)</f>
        <v>0</v>
      </c>
      <c r="Z200" s="69"/>
      <c r="AA200" s="65">
        <f t="shared" si="16"/>
        <v>0</v>
      </c>
      <c r="AB200" s="65">
        <f t="shared" si="17"/>
        <v>0</v>
      </c>
      <c r="AC200" s="65">
        <f t="shared" si="18"/>
        <v>0</v>
      </c>
      <c r="AD200" s="65">
        <f t="shared" si="19"/>
        <v>0</v>
      </c>
    </row>
    <row r="201" spans="1:30" x14ac:dyDescent="0.25">
      <c r="A201" s="66">
        <f t="shared" si="20"/>
        <v>194</v>
      </c>
      <c r="B201" s="69"/>
      <c r="C201" s="66" t="e">
        <f>VLOOKUP(B201,'Measure&amp;Incentive Picklist'!E:J,2,FALSE)</f>
        <v>#N/A</v>
      </c>
      <c r="D201" s="73"/>
      <c r="E201" s="70"/>
      <c r="G201" s="70"/>
      <c r="H201" s="70"/>
      <c r="I201" s="70"/>
      <c r="J201" s="70"/>
      <c r="K201" s="69"/>
      <c r="R201" s="69"/>
      <c r="S201" s="69"/>
      <c r="T201" s="71"/>
      <c r="U201" s="71"/>
      <c r="V201" s="72" t="str">
        <f t="shared" ref="V201:V207" si="22" xml:space="preserve"> IF(AND(T201="",U201=""),"",$T201+$U201)</f>
        <v/>
      </c>
      <c r="W201" s="126"/>
      <c r="X201" s="126" t="str">
        <f>IF(Date&gt;44742,"",IFERROR(IF(C201="","",IF(VLOOKUP($C201,'Measure&amp;Incentive Picklist'!$F:$P,11,FALSE)="kWh saved","Contact ConEd",VLOOKUP($C201,'Measure&amp;Incentive Picklist'!$F:$P,11,FALSE)))*E201,""))</f>
        <v/>
      </c>
      <c r="Y201" s="126">
        <f t="shared" si="21"/>
        <v>0</v>
      </c>
      <c r="Z201" s="69"/>
      <c r="AA201" s="65">
        <f t="shared" ref="AA201:AA207" si="23">IF(OR(B201&gt;"",D201&gt;0,E201&gt;0,G201&gt;0,H201&gt;0,I201&gt;0,K201&gt;"",R201&gt;0,S201&gt;0,T201&gt;0,U201&gt;0,Z201&gt;0),1,0)</f>
        <v>0</v>
      </c>
      <c r="AB201" s="65">
        <f t="shared" ref="AB201:AB207" si="24">IF(AND(B201&gt;0,ISERROR(AA201)),1,0)</f>
        <v>0</v>
      </c>
      <c r="AC201" s="65">
        <f t="shared" ref="AC201:AC207" si="25">IF(ISERROR(V201),1,0)</f>
        <v>0</v>
      </c>
      <c r="AD201" s="65">
        <f t="shared" ref="AD201:AD207" si="26">IF(ISERROR(W201),1,0)</f>
        <v>0</v>
      </c>
    </row>
    <row r="202" spans="1:30" x14ac:dyDescent="0.25">
      <c r="A202" s="66">
        <f t="shared" ref="A202:A207" si="27">A201+1</f>
        <v>195</v>
      </c>
      <c r="B202" s="69"/>
      <c r="C202" s="66" t="e">
        <f>VLOOKUP(B202,'Measure&amp;Incentive Picklist'!E:J,2,FALSE)</f>
        <v>#N/A</v>
      </c>
      <c r="D202" s="73"/>
      <c r="E202" s="70"/>
      <c r="G202" s="70"/>
      <c r="H202" s="70"/>
      <c r="I202" s="70"/>
      <c r="J202" s="70"/>
      <c r="K202" s="69"/>
      <c r="R202" s="69"/>
      <c r="S202" s="69"/>
      <c r="T202" s="71"/>
      <c r="U202" s="71"/>
      <c r="V202" s="72" t="str">
        <f t="shared" si="22"/>
        <v/>
      </c>
      <c r="W202" s="126"/>
      <c r="X202" s="126" t="str">
        <f>IF(Date&gt;44742,"",IFERROR(IF(C202="","",IF(VLOOKUP($C202,'Measure&amp;Incentive Picklist'!$F:$P,11,FALSE)="kWh saved","Contact ConEd",VLOOKUP($C202,'Measure&amp;Incentive Picklist'!$F:$P,11,FALSE)))*E202,""))</f>
        <v/>
      </c>
      <c r="Y202" s="126">
        <f t="shared" si="21"/>
        <v>0</v>
      </c>
      <c r="Z202" s="69"/>
      <c r="AA202" s="65">
        <f t="shared" si="23"/>
        <v>0</v>
      </c>
      <c r="AB202" s="65">
        <f t="shared" si="24"/>
        <v>0</v>
      </c>
      <c r="AC202" s="65">
        <f t="shared" si="25"/>
        <v>0</v>
      </c>
      <c r="AD202" s="65">
        <f t="shared" si="26"/>
        <v>0</v>
      </c>
    </row>
    <row r="203" spans="1:30" x14ac:dyDescent="0.25">
      <c r="A203" s="66">
        <f t="shared" si="27"/>
        <v>196</v>
      </c>
      <c r="B203" s="69"/>
      <c r="C203" s="66" t="e">
        <f>VLOOKUP(B203,'Measure&amp;Incentive Picklist'!E:J,2,FALSE)</f>
        <v>#N/A</v>
      </c>
      <c r="D203" s="73"/>
      <c r="E203" s="70"/>
      <c r="G203" s="70"/>
      <c r="H203" s="70"/>
      <c r="I203" s="70"/>
      <c r="J203" s="70"/>
      <c r="K203" s="69"/>
      <c r="R203" s="69"/>
      <c r="S203" s="69"/>
      <c r="T203" s="71"/>
      <c r="U203" s="71"/>
      <c r="V203" s="72" t="str">
        <f t="shared" si="22"/>
        <v/>
      </c>
      <c r="W203" s="126"/>
      <c r="X203" s="126" t="str">
        <f>IF(Date&gt;44742,"",IFERROR(IF(C203="","",IF(VLOOKUP($C203,'Measure&amp;Incentive Picklist'!$F:$P,11,FALSE)="kWh saved","Contact ConEd",VLOOKUP($C203,'Measure&amp;Incentive Picklist'!$F:$P,11,FALSE)))*E203,""))</f>
        <v/>
      </c>
      <c r="Y203" s="126">
        <f t="shared" si="21"/>
        <v>0</v>
      </c>
      <c r="Z203" s="69"/>
      <c r="AA203" s="65">
        <f t="shared" si="23"/>
        <v>0</v>
      </c>
      <c r="AB203" s="65">
        <f t="shared" si="24"/>
        <v>0</v>
      </c>
      <c r="AC203" s="65">
        <f t="shared" si="25"/>
        <v>0</v>
      </c>
      <c r="AD203" s="65">
        <f t="shared" si="26"/>
        <v>0</v>
      </c>
    </row>
    <row r="204" spans="1:30" x14ac:dyDescent="0.25">
      <c r="A204" s="66">
        <f t="shared" si="27"/>
        <v>197</v>
      </c>
      <c r="B204" s="69"/>
      <c r="C204" s="66" t="e">
        <f>VLOOKUP(B204,'Measure&amp;Incentive Picklist'!E:J,2,FALSE)</f>
        <v>#N/A</v>
      </c>
      <c r="D204" s="73"/>
      <c r="E204" s="70"/>
      <c r="G204" s="70"/>
      <c r="H204" s="70"/>
      <c r="I204" s="70"/>
      <c r="J204" s="70"/>
      <c r="K204" s="69"/>
      <c r="R204" s="69"/>
      <c r="S204" s="69"/>
      <c r="T204" s="71"/>
      <c r="U204" s="71"/>
      <c r="V204" s="72" t="str">
        <f t="shared" si="22"/>
        <v/>
      </c>
      <c r="W204" s="126"/>
      <c r="X204" s="126" t="str">
        <f>IF(Date&gt;44742,"",IFERROR(IF(C204="","",IF(VLOOKUP($C204,'Measure&amp;Incentive Picklist'!$F:$P,11,FALSE)="kWh saved","Contact ConEd",VLOOKUP($C204,'Measure&amp;Incentive Picklist'!$F:$P,11,FALSE)))*E204,""))</f>
        <v/>
      </c>
      <c r="Y204" s="126">
        <f t="shared" si="21"/>
        <v>0</v>
      </c>
      <c r="Z204" s="69"/>
      <c r="AA204" s="65">
        <f t="shared" si="23"/>
        <v>0</v>
      </c>
      <c r="AB204" s="65">
        <f t="shared" si="24"/>
        <v>0</v>
      </c>
      <c r="AC204" s="65">
        <f t="shared" si="25"/>
        <v>0</v>
      </c>
      <c r="AD204" s="65">
        <f t="shared" si="26"/>
        <v>0</v>
      </c>
    </row>
    <row r="205" spans="1:30" x14ac:dyDescent="0.25">
      <c r="A205" s="66">
        <f t="shared" si="27"/>
        <v>198</v>
      </c>
      <c r="B205" s="69"/>
      <c r="C205" s="66" t="e">
        <f>VLOOKUP(B205,'Measure&amp;Incentive Picklist'!E:J,2,FALSE)</f>
        <v>#N/A</v>
      </c>
      <c r="D205" s="73"/>
      <c r="E205" s="70"/>
      <c r="G205" s="70"/>
      <c r="H205" s="70"/>
      <c r="I205" s="70"/>
      <c r="J205" s="70"/>
      <c r="K205" s="69"/>
      <c r="R205" s="69"/>
      <c r="S205" s="69"/>
      <c r="T205" s="71"/>
      <c r="U205" s="71"/>
      <c r="V205" s="72" t="str">
        <f t="shared" si="22"/>
        <v/>
      </c>
      <c r="W205" s="126"/>
      <c r="X205" s="126" t="str">
        <f>IF(Date&gt;44742,"",IFERROR(IF(C205="","",IF(VLOOKUP($C205,'Measure&amp;Incentive Picklist'!$F:$P,11,FALSE)="kWh saved","Contact ConEd",VLOOKUP($C205,'Measure&amp;Incentive Picklist'!$F:$P,11,FALSE)))*E205,""))</f>
        <v/>
      </c>
      <c r="Y205" s="126">
        <f t="shared" si="21"/>
        <v>0</v>
      </c>
      <c r="Z205" s="69"/>
      <c r="AA205" s="65">
        <f t="shared" si="23"/>
        <v>0</v>
      </c>
      <c r="AB205" s="65">
        <f t="shared" si="24"/>
        <v>0</v>
      </c>
      <c r="AC205" s="65">
        <f t="shared" si="25"/>
        <v>0</v>
      </c>
      <c r="AD205" s="65">
        <f t="shared" si="26"/>
        <v>0</v>
      </c>
    </row>
    <row r="206" spans="1:30" x14ac:dyDescent="0.25">
      <c r="A206" s="66">
        <f t="shared" si="27"/>
        <v>199</v>
      </c>
      <c r="B206" s="69"/>
      <c r="C206" s="66" t="e">
        <f>VLOOKUP(B206,'Measure&amp;Incentive Picklist'!E:J,2,FALSE)</f>
        <v>#N/A</v>
      </c>
      <c r="D206" s="73"/>
      <c r="E206" s="70"/>
      <c r="G206" s="70"/>
      <c r="H206" s="70"/>
      <c r="I206" s="70"/>
      <c r="J206" s="70"/>
      <c r="K206" s="69"/>
      <c r="R206" s="69"/>
      <c r="S206" s="69"/>
      <c r="T206" s="71"/>
      <c r="U206" s="71"/>
      <c r="V206" s="72" t="str">
        <f t="shared" si="22"/>
        <v/>
      </c>
      <c r="W206" s="126"/>
      <c r="X206" s="126" t="str">
        <f>IF(Date&gt;44742,"",IFERROR(IF(C206="","",IF(VLOOKUP($C206,'Measure&amp;Incentive Picklist'!$F:$P,11,FALSE)="kWh saved","Contact ConEd",VLOOKUP($C206,'Measure&amp;Incentive Picklist'!$F:$P,11,FALSE)))*E206,""))</f>
        <v/>
      </c>
      <c r="Y206" s="126">
        <f t="shared" si="21"/>
        <v>0</v>
      </c>
      <c r="Z206" s="69"/>
      <c r="AA206" s="65">
        <f t="shared" si="23"/>
        <v>0</v>
      </c>
      <c r="AB206" s="65">
        <f t="shared" si="24"/>
        <v>0</v>
      </c>
      <c r="AC206" s="65">
        <f t="shared" si="25"/>
        <v>0</v>
      </c>
      <c r="AD206" s="65">
        <f t="shared" si="26"/>
        <v>0</v>
      </c>
    </row>
    <row r="207" spans="1:30" x14ac:dyDescent="0.25">
      <c r="A207" s="66">
        <f t="shared" si="27"/>
        <v>200</v>
      </c>
      <c r="B207" s="69"/>
      <c r="C207" s="66" t="e">
        <f>VLOOKUP(B207,'Measure&amp;Incentive Picklist'!E:J,2,FALSE)</f>
        <v>#N/A</v>
      </c>
      <c r="D207" s="73"/>
      <c r="E207" s="70"/>
      <c r="G207" s="70"/>
      <c r="H207" s="70"/>
      <c r="I207" s="70"/>
      <c r="J207" s="70"/>
      <c r="K207" s="69"/>
      <c r="R207" s="69"/>
      <c r="S207" s="69"/>
      <c r="T207" s="71"/>
      <c r="U207" s="71"/>
      <c r="V207" s="72" t="str">
        <f t="shared" si="22"/>
        <v/>
      </c>
      <c r="W207" s="126"/>
      <c r="X207" s="126" t="str">
        <f>IF(Date&gt;44742,"",IFERROR(IF(C207="","",IF(VLOOKUP($C207,'Measure&amp;Incentive Picklist'!$F:$P,11,FALSE)="kWh saved","Contact ConEd",VLOOKUP($C207,'Measure&amp;Incentive Picklist'!$F:$P,11,FALSE)))*E207,""))</f>
        <v/>
      </c>
      <c r="Y207" s="126">
        <f t="shared" si="21"/>
        <v>0</v>
      </c>
      <c r="Z207" s="69"/>
      <c r="AA207" s="65">
        <f t="shared" si="23"/>
        <v>0</v>
      </c>
      <c r="AB207" s="65">
        <f t="shared" si="24"/>
        <v>0</v>
      </c>
      <c r="AC207" s="65">
        <f t="shared" si="25"/>
        <v>0</v>
      </c>
      <c r="AD207" s="65">
        <f t="shared" si="26"/>
        <v>0</v>
      </c>
    </row>
    <row r="208" spans="1:30" x14ac:dyDescent="0.25">
      <c r="AA208" s="65">
        <f>SUM(AA8:AA207)</f>
        <v>0</v>
      </c>
      <c r="AB208" s="65">
        <f>SUM(AB8:AB207)</f>
        <v>0</v>
      </c>
    </row>
  </sheetData>
  <sheetProtection algorithmName="SHA-512" hashValue="JvctZZvmK7dwbLl10n/4SPP9udjnTz4broQQ/jzbz3HBQnk3SSXwHgy48PTsJgD2j02Pk086W1/Q1kGzR4Rryw==" saltValue="nJrfH1VNayNB73hA3/e/mA==" spinCount="100000" sheet="1" selectLockedCells="1" sort="0" autoFilter="0"/>
  <autoFilter ref="A6:Z32" xr:uid="{00000000-0009-0000-0000-000004000000}"/>
  <mergeCells count="3">
    <mergeCell ref="A4:D4"/>
    <mergeCell ref="A5:B5"/>
    <mergeCell ref="AA6:AB6"/>
  </mergeCells>
  <conditionalFormatting sqref="W8:Y207">
    <cfRule type="containsErrors" dxfId="868" priority="54">
      <formula>ISERROR(W8)</formula>
    </cfRule>
  </conditionalFormatting>
  <conditionalFormatting sqref="Z6">
    <cfRule type="containsErrors" dxfId="867" priority="52">
      <formula>ISERROR(Z6)</formula>
    </cfRule>
  </conditionalFormatting>
  <conditionalFormatting sqref="L9:L1048576">
    <cfRule type="containsErrors" dxfId="866" priority="51">
      <formula>ISERROR(L9)</formula>
    </cfRule>
  </conditionalFormatting>
  <conditionalFormatting sqref="C5">
    <cfRule type="containsErrors" dxfId="865" priority="44">
      <formula>ISERROR(C5)</formula>
    </cfRule>
  </conditionalFormatting>
  <conditionalFormatting sqref="D5">
    <cfRule type="containsErrors" dxfId="864" priority="43">
      <formula>ISERROR(D5)</formula>
    </cfRule>
  </conditionalFormatting>
  <conditionalFormatting sqref="C8:C207">
    <cfRule type="containsErrors" dxfId="863" priority="36">
      <formula>ISERROR(C8)</formula>
    </cfRule>
  </conditionalFormatting>
  <conditionalFormatting sqref="E8:E207">
    <cfRule type="expression" dxfId="862" priority="34">
      <formula>AND(B8&gt;"",E8="")</formula>
    </cfRule>
  </conditionalFormatting>
  <conditionalFormatting sqref="G33">
    <cfRule type="expression" dxfId="861" priority="31">
      <formula>AND(B33&gt;"",G33="")</formula>
    </cfRule>
  </conditionalFormatting>
  <conditionalFormatting sqref="K8:K207">
    <cfRule type="expression" dxfId="860" priority="29">
      <formula>AND(B8&gt;"",K8="")</formula>
    </cfRule>
  </conditionalFormatting>
  <conditionalFormatting sqref="R33">
    <cfRule type="expression" dxfId="859" priority="28">
      <formula>AND(B33&gt;"",R33="")</formula>
    </cfRule>
  </conditionalFormatting>
  <conditionalFormatting sqref="S33">
    <cfRule type="expression" dxfId="858" priority="27">
      <formula>AND(B33&gt;"",S33="")</formula>
    </cfRule>
  </conditionalFormatting>
  <conditionalFormatting sqref="T33">
    <cfRule type="expression" dxfId="857" priority="26">
      <formula>AND(B33&gt;"",T33="")</formula>
    </cfRule>
  </conditionalFormatting>
  <conditionalFormatting sqref="U6:V6">
    <cfRule type="containsErrors" dxfId="856" priority="24">
      <formula>ISERROR(U6)</formula>
    </cfRule>
  </conditionalFormatting>
  <conditionalFormatting sqref="H8 H18:H207">
    <cfRule type="expression" dxfId="855" priority="22">
      <formula>AND(B8&gt;"",H8="")</formula>
    </cfRule>
  </conditionalFormatting>
  <conditionalFormatting sqref="G8:G207">
    <cfRule type="expression" dxfId="854" priority="21">
      <formula>AND(B8&gt;"",G8="")</formula>
    </cfRule>
  </conditionalFormatting>
  <conditionalFormatting sqref="I8 I18:I207">
    <cfRule type="expression" dxfId="853" priority="20">
      <formula>AND(B8&gt;"",I8="")</formula>
    </cfRule>
  </conditionalFormatting>
  <conditionalFormatting sqref="L8">
    <cfRule type="containsErrors" dxfId="852" priority="19">
      <formula>ISERROR(L8)</formula>
    </cfRule>
  </conditionalFormatting>
  <conditionalFormatting sqref="R18:R207">
    <cfRule type="expression" dxfId="851" priority="17">
      <formula>AND(B18&gt;"",R18="")</formula>
    </cfRule>
  </conditionalFormatting>
  <conditionalFormatting sqref="S18:S207">
    <cfRule type="expression" dxfId="850" priority="16">
      <formula>AND(B18&gt;"",S18="")</formula>
    </cfRule>
  </conditionalFormatting>
  <conditionalFormatting sqref="T8 T18:T207">
    <cfRule type="expression" dxfId="849" priority="15">
      <formula>AND(B8&gt;"",T8="")</formula>
    </cfRule>
  </conditionalFormatting>
  <conditionalFormatting sqref="U8 U18:U207">
    <cfRule type="expression" dxfId="848" priority="14">
      <formula>AND(B8&gt;"",U8="")</formula>
    </cfRule>
  </conditionalFormatting>
  <conditionalFormatting sqref="D8:D207">
    <cfRule type="expression" dxfId="847" priority="13">
      <formula>AND(B8&gt;"",D8="")</formula>
    </cfRule>
  </conditionalFormatting>
  <conditionalFormatting sqref="V8:V207">
    <cfRule type="containsErrors" dxfId="846" priority="12">
      <formula>ISERROR(V8)</formula>
    </cfRule>
  </conditionalFormatting>
  <conditionalFormatting sqref="R8">
    <cfRule type="expression" dxfId="845" priority="8">
      <formula>AND(C8&gt;"",R8="")</formula>
    </cfRule>
  </conditionalFormatting>
  <conditionalFormatting sqref="S8">
    <cfRule type="expression" dxfId="844" priority="7">
      <formula>AND(C8&gt;"",S8="")</formula>
    </cfRule>
  </conditionalFormatting>
  <conditionalFormatting sqref="H9:H17">
    <cfRule type="expression" dxfId="843" priority="6">
      <formula>AND(B9&gt;"",H9="")</formula>
    </cfRule>
  </conditionalFormatting>
  <conditionalFormatting sqref="I9:I17">
    <cfRule type="expression" dxfId="842" priority="5">
      <formula>AND(B9&gt;"",I9="")</formula>
    </cfRule>
  </conditionalFormatting>
  <conditionalFormatting sqref="R9:R17">
    <cfRule type="expression" dxfId="841" priority="4">
      <formula>AND(C9&gt;"",R9="")</formula>
    </cfRule>
  </conditionalFormatting>
  <conditionalFormatting sqref="S9:S17">
    <cfRule type="expression" dxfId="840" priority="3">
      <formula>AND(C9&gt;"",S9="")</formula>
    </cfRule>
  </conditionalFormatting>
  <conditionalFormatting sqref="T9:T17">
    <cfRule type="expression" dxfId="839" priority="2">
      <formula>AND(B9&gt;"",T9="")</formula>
    </cfRule>
  </conditionalFormatting>
  <conditionalFormatting sqref="U9:U17">
    <cfRule type="expression" dxfId="838" priority="1">
      <formula>AND(B9&gt;"",U9="")</formula>
    </cfRule>
  </conditionalFormatting>
  <dataValidations count="4">
    <dataValidation type="list" allowBlank="1" showInputMessage="1" showErrorMessage="1" sqref="M7:M32" xr:uid="{00000000-0002-0000-0400-000000000000}">
      <formula1>INDIRECT(L7)</formula1>
    </dataValidation>
    <dataValidation type="list" allowBlank="1" showInputMessage="1" showErrorMessage="1" sqref="N7 K7 N9:N32 P9:Q32 P7:Q7" xr:uid="{00000000-0002-0000-0400-000001000000}">
      <formula1>#REF!</formula1>
    </dataValidation>
    <dataValidation type="textLength" operator="lessThanOrEqual" allowBlank="1" showInputMessage="1" showErrorMessage="1" sqref="S9:S32" xr:uid="{00000000-0002-0000-0400-000002000000}">
      <formula1>50</formula1>
    </dataValidation>
    <dataValidation type="textLength" operator="lessThanOrEqual" allowBlank="1" showInputMessage="1" showErrorMessage="1" errorTitle="Maximum Character Limit" error="Please enter less than 50 characters. " sqref="S8" xr:uid="{00000000-0002-0000-0400-000003000000}">
      <formula1>50</formula1>
    </dataValidation>
  </dataValidations>
  <hyperlinks>
    <hyperlink ref="A5:B5" location="'Project Summary'!B9" tooltip="Back to Project Summary" display="Back to Project Summary" xr:uid="{00000000-0004-0000-0400-000000000000}"/>
  </hyperlinks>
  <pageMargins left="0.7" right="0.7" top="0.75" bottom="0.75" header="0.3" footer="0.3"/>
  <pageSetup scale="62" orientation="portrait" r:id="rId1"/>
  <headerFooter>
    <oddFooter>&amp;C_x000D_&amp;1#&amp;"Calibri"&amp;22&amp;K0073CF INTERNAL</oddFooter>
  </headerFooter>
  <colBreaks count="2" manualBreakCount="2">
    <brk id="10" max="31" man="1"/>
    <brk id="25" max="31" man="1"/>
  </colBreaks>
  <extLst>
    <ext xmlns:x14="http://schemas.microsoft.com/office/spreadsheetml/2009/9/main" uri="{78C0D931-6437-407d-A8EE-F0AAD7539E65}">
      <x14:conditionalFormattings>
        <x14:conditionalFormatting xmlns:xm="http://schemas.microsoft.com/office/excel/2006/main">
          <x14:cfRule type="containsErrors" priority="41" id="{FEB13033-5A48-429E-BB0B-0234BA3E8652}">
            <xm:f>ISERROR('One for One Replacements'!T6)</xm:f>
            <x14:dxf>
              <font>
                <color theme="0"/>
              </font>
            </x14:dxf>
          </x14:cfRule>
          <xm:sqref>R6:T6</xm:sqref>
        </x14:conditionalFormatting>
        <x14:conditionalFormatting xmlns:xm="http://schemas.microsoft.com/office/excel/2006/main">
          <x14:cfRule type="containsErrors" priority="39" id="{3F5721A0-D078-4973-A6DC-79FC9342C901}">
            <xm:f>ISERROR('https://consolidatededison.sharepoint.com/Users/GolinoC/Desktop/coned/corp/Users/smithna/AppData/Local/Temp/[Con Edison CI Gas Tool v1.2.xlsx]Pre Rinse Spray Valve'!#REF!)</xm:f>
            <x14:dxf>
              <font>
                <color theme="0"/>
              </font>
            </x14:dxf>
          </x14:cfRule>
          <xm:sqref>R5:T5</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00000000-0002-0000-0400-000004000000}">
          <x14:formula1>
            <xm:f>'C:\Users\smithna\AppData\Local\Microsoft\Windows\INetCache\Content.Outlook\LJPKZ75S\[Con-Edison-CI-Electric-Tool-v 1.3 - 9.07.2017.xlsx]Lighting picklists'!#REF!</xm:f>
          </x14:formula1>
          <xm:sqref>N8 P8:Q8</xm:sqref>
        </x14:dataValidation>
        <x14:dataValidation type="list" allowBlank="1" showInputMessage="1" showErrorMessage="1" xr:uid="{00000000-0002-0000-0400-000006000000}">
          <x14:formula1>
            <xm:f>'Measure&amp;Incentive Picklist'!$E$140:$E$141</xm:f>
          </x14:formula1>
          <xm:sqref>B7</xm:sqref>
        </x14:dataValidation>
        <x14:dataValidation type="list" allowBlank="1" showInputMessage="1" showErrorMessage="1" xr:uid="{00000000-0002-0000-0400-000007000000}">
          <x14:formula1>
            <xm:f>'Measure&amp;Incentive Picklist'!$E$140:$E$149</xm:f>
          </x14:formula1>
          <xm:sqref>B8:B207</xm:sqref>
        </x14:dataValidation>
        <x14:dataValidation type="list" allowBlank="1" showInputMessage="1" showErrorMessage="1" xr:uid="{00000000-0002-0000-0400-000005000000}">
          <x14:formula1>
            <xm:f>'Lighting Picklist'!$A$2:$A$63</xm:f>
          </x14:formula1>
          <xm:sqref>K8:K207</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3"/>
  <dimension ref="A1:AI208"/>
  <sheetViews>
    <sheetView zoomScale="90" zoomScaleNormal="90" workbookViewId="0">
      <pane xSplit="4" ySplit="7" topLeftCell="E8" activePane="bottomRight" state="frozen"/>
      <selection activeCell="I30" sqref="I30"/>
      <selection pane="topRight" activeCell="I30" sqref="I30"/>
      <selection pane="bottomLeft" activeCell="I30" sqref="I30"/>
      <selection pane="bottomRight" activeCell="I30" sqref="I30"/>
    </sheetView>
  </sheetViews>
  <sheetFormatPr defaultColWidth="9.140625" defaultRowHeight="15" x14ac:dyDescent="0.25"/>
  <cols>
    <col min="1" max="1" width="8" style="65" customWidth="1"/>
    <col min="2" max="2" width="58.5703125" style="65" customWidth="1"/>
    <col min="3" max="3" width="24.140625" style="66" hidden="1" customWidth="1"/>
    <col min="4" max="4" width="32.5703125" style="65" customWidth="1"/>
    <col min="5" max="5" width="16.85546875" style="66" bestFit="1" customWidth="1"/>
    <col min="6" max="6" width="26.85546875" style="66" customWidth="1"/>
    <col min="7" max="7" width="41.42578125" style="66" customWidth="1"/>
    <col min="8" max="8" width="32.5703125" style="65" hidden="1" customWidth="1"/>
    <col min="9" max="9" width="14.85546875" style="66" bestFit="1" customWidth="1"/>
    <col min="10" max="10" width="30.140625" style="88" hidden="1" customWidth="1"/>
    <col min="11" max="12" width="14.85546875" style="66" customWidth="1"/>
    <col min="13" max="13" width="15.140625" style="88" hidden="1" customWidth="1"/>
    <col min="14" max="14" width="16" style="66" bestFit="1" customWidth="1"/>
    <col min="15" max="15" width="31.85546875" style="65" bestFit="1" customWidth="1"/>
    <col min="16" max="16" width="15.140625" style="65" hidden="1" customWidth="1"/>
    <col min="17" max="17" width="41.85546875" style="65" hidden="1" customWidth="1"/>
    <col min="18" max="19" width="17" style="65" hidden="1" customWidth="1"/>
    <col min="20" max="20" width="11.42578125" style="65" hidden="1" customWidth="1"/>
    <col min="21" max="21" width="14.140625" style="65" hidden="1" customWidth="1"/>
    <col min="22" max="23" width="15.140625" style="65" customWidth="1"/>
    <col min="24" max="24" width="17.42578125" style="72" customWidth="1"/>
    <col min="25" max="26" width="18.140625" style="72" customWidth="1"/>
    <col min="27" max="27" width="15.42578125" style="72" customWidth="1"/>
    <col min="28" max="28" width="66.5703125" style="65" customWidth="1"/>
    <col min="29" max="29" width="11.42578125" style="65" hidden="1" customWidth="1"/>
    <col min="30" max="30" width="13.140625" style="65" hidden="1" customWidth="1"/>
    <col min="31" max="31" width="14.42578125" style="65" hidden="1" customWidth="1"/>
    <col min="32" max="33" width="9.140625" style="65" hidden="1" customWidth="1"/>
    <col min="34" max="35" width="0" style="65" hidden="1" customWidth="1"/>
    <col min="36" max="16384" width="9.140625" style="65"/>
  </cols>
  <sheetData>
    <row r="1" spans="1:35" x14ac:dyDescent="0.25">
      <c r="A1" s="96" t="s">
        <v>104</v>
      </c>
      <c r="B1" s="96"/>
      <c r="C1" s="97"/>
      <c r="D1" s="86">
        <f>Acct_No</f>
        <v>0</v>
      </c>
    </row>
    <row r="2" spans="1:35" x14ac:dyDescent="0.25">
      <c r="A2" s="96" t="s">
        <v>111</v>
      </c>
      <c r="B2" s="96"/>
      <c r="C2" s="97"/>
      <c r="D2" s="434">
        <f>SiteAddress</f>
        <v>0</v>
      </c>
    </row>
    <row r="4" spans="1:35" ht="23.25" x14ac:dyDescent="0.25">
      <c r="A4" s="545" t="s">
        <v>15</v>
      </c>
      <c r="B4" s="545"/>
      <c r="D4" s="98"/>
    </row>
    <row r="5" spans="1:35" ht="27" customHeight="1" thickBot="1" x14ac:dyDescent="0.3">
      <c r="A5" s="543" t="s">
        <v>121</v>
      </c>
      <c r="B5" s="543"/>
      <c r="D5" s="99" t="s">
        <v>11</v>
      </c>
      <c r="E5" s="66" t="str">
        <f>IF(AD208&gt;=1, "Error in Total Project Cost - please correct", IF(AF208&gt;=1, "Error in Proposed Measure - please correct",""))</f>
        <v/>
      </c>
      <c r="H5" s="66"/>
      <c r="O5" s="66"/>
      <c r="V5" s="66"/>
      <c r="W5" s="66"/>
      <c r="X5" s="66"/>
      <c r="Y5" s="80"/>
      <c r="Z5" s="80"/>
    </row>
    <row r="6" spans="1:35" s="66" customFormat="1" ht="45.75" thickBot="1" x14ac:dyDescent="0.3">
      <c r="A6" s="91" t="s">
        <v>123</v>
      </c>
      <c r="B6" s="92" t="s">
        <v>247</v>
      </c>
      <c r="C6" s="92" t="s">
        <v>129</v>
      </c>
      <c r="D6" s="67" t="s">
        <v>130</v>
      </c>
      <c r="E6" s="67" t="s">
        <v>275</v>
      </c>
      <c r="F6" s="67" t="s">
        <v>276</v>
      </c>
      <c r="G6" s="67" t="s">
        <v>277</v>
      </c>
      <c r="H6" s="67" t="s">
        <v>278</v>
      </c>
      <c r="I6" s="67" t="s">
        <v>279</v>
      </c>
      <c r="J6" s="67" t="s">
        <v>135</v>
      </c>
      <c r="K6" s="67" t="s">
        <v>280</v>
      </c>
      <c r="L6" s="67" t="s">
        <v>281</v>
      </c>
      <c r="M6" s="67" t="s">
        <v>276</v>
      </c>
      <c r="N6" s="67" t="s">
        <v>282</v>
      </c>
      <c r="O6" s="67" t="s">
        <v>136</v>
      </c>
      <c r="P6" s="67"/>
      <c r="Q6" s="67"/>
      <c r="R6" s="67"/>
      <c r="S6" s="67"/>
      <c r="T6" s="67"/>
      <c r="U6" s="67"/>
      <c r="V6" s="67" t="s">
        <v>144</v>
      </c>
      <c r="W6" s="67" t="s">
        <v>145</v>
      </c>
      <c r="X6" s="81" t="s">
        <v>146</v>
      </c>
      <c r="Y6" s="81" t="s">
        <v>147</v>
      </c>
      <c r="Z6" s="81" t="s">
        <v>253</v>
      </c>
      <c r="AA6" s="81" t="s">
        <v>254</v>
      </c>
      <c r="AB6" s="93" t="s">
        <v>97</v>
      </c>
      <c r="AC6" s="538" t="s">
        <v>152</v>
      </c>
      <c r="AD6" s="539"/>
      <c r="AE6" s="539"/>
      <c r="AI6" s="66" t="s">
        <v>283</v>
      </c>
    </row>
    <row r="7" spans="1:35" s="66" customFormat="1" x14ac:dyDescent="0.25">
      <c r="A7" s="75">
        <v>0</v>
      </c>
      <c r="B7" s="75" t="s">
        <v>284</v>
      </c>
      <c r="C7" s="75" t="str">
        <f>VLOOKUP(B7,'Measure&amp;Incentive Picklist'!E:J,2,FALSE)</f>
        <v>LED-FIXT-CASE-4FT</v>
      </c>
      <c r="D7" s="75" t="s">
        <v>285</v>
      </c>
      <c r="E7" s="75">
        <v>4</v>
      </c>
      <c r="F7" s="75" t="s">
        <v>286</v>
      </c>
      <c r="G7" s="75" t="s">
        <v>287</v>
      </c>
      <c r="H7" s="75"/>
      <c r="I7" s="75">
        <v>14</v>
      </c>
      <c r="J7" s="75" t="s">
        <v>288</v>
      </c>
      <c r="K7" s="75">
        <v>6</v>
      </c>
      <c r="L7" s="75">
        <v>35</v>
      </c>
      <c r="M7" s="75" t="s">
        <v>286</v>
      </c>
      <c r="N7" s="75">
        <v>8760</v>
      </c>
      <c r="O7" s="75" t="s">
        <v>200</v>
      </c>
      <c r="P7" s="75"/>
      <c r="Q7" s="75"/>
      <c r="R7" s="75"/>
      <c r="S7" s="75"/>
      <c r="T7" s="75"/>
      <c r="U7" s="75"/>
      <c r="V7" s="75" t="s">
        <v>163</v>
      </c>
      <c r="W7" s="75" t="s">
        <v>164</v>
      </c>
      <c r="X7" s="95">
        <v>1000</v>
      </c>
      <c r="Y7" s="95">
        <v>5000</v>
      </c>
      <c r="Z7" s="95">
        <f>$X7+$Y7</f>
        <v>6000</v>
      </c>
      <c r="AA7" s="95">
        <f>IFERROR(MIN(VLOOKUP($B7,'Measure&amp;Incentive Picklist'!$E:$J,5,FALSE)*E7,Z7),"")</f>
        <v>80</v>
      </c>
      <c r="AB7" s="75" t="s">
        <v>165</v>
      </c>
      <c r="AC7" s="66" t="s">
        <v>272</v>
      </c>
      <c r="AD7" s="66" t="s">
        <v>289</v>
      </c>
      <c r="AE7" s="66" t="s">
        <v>290</v>
      </c>
      <c r="AF7" s="66" t="s">
        <v>169</v>
      </c>
    </row>
    <row r="8" spans="1:35" ht="19.5" customHeight="1" x14ac:dyDescent="0.25">
      <c r="A8" s="66">
        <f>A7+1</f>
        <v>1</v>
      </c>
      <c r="B8" s="69"/>
      <c r="C8" s="66" t="e">
        <f>VLOOKUP(B8,'Measure&amp;Incentive Picklist'!E:J,2,FALSE)</f>
        <v>#N/A</v>
      </c>
      <c r="D8" s="69"/>
      <c r="E8" s="70"/>
      <c r="F8" s="70"/>
      <c r="G8" s="70"/>
      <c r="H8" s="223" t="str">
        <f>CONCATENATE(F8,G8)</f>
        <v/>
      </c>
      <c r="I8" s="70"/>
      <c r="J8" s="73" t="str">
        <f>_xlfn.IFNA(INDEX('Measure&amp;Incentive Picklist'!B132:G139,MATCH('Refrigerated Case Lighting'!H8,'Measure&amp;Incentive Picklist'!D132:D139,0),6),"")</f>
        <v/>
      </c>
      <c r="K8" s="70"/>
      <c r="L8" s="70"/>
      <c r="M8" s="73"/>
      <c r="N8" s="73"/>
      <c r="O8" s="69"/>
      <c r="P8" s="88"/>
      <c r="Q8" s="88"/>
      <c r="R8" s="88"/>
      <c r="S8" s="88"/>
      <c r="T8" s="88"/>
      <c r="U8" s="88"/>
      <c r="V8" s="73"/>
      <c r="W8" s="73"/>
      <c r="X8" s="71"/>
      <c r="Y8" s="71"/>
      <c r="Z8" s="72" t="str">
        <f>IF(AND(X8="",Y8=""),"",$X8+$Y8)</f>
        <v/>
      </c>
      <c r="AA8" s="85" t="str">
        <f>IFERROR(MIN(VLOOKUP($B8,'Measure&amp;Incentive Picklist'!$E:$J,5,FALSE)*E8,Z8),"")</f>
        <v/>
      </c>
      <c r="AB8" s="123"/>
      <c r="AC8" s="65">
        <f t="shared" ref="AC8:AC39" si="0">IF(OR(B8&gt;"",D8&gt;0,I8&gt;0,N8&gt;0,O8&gt;"",V8&gt;0,F8&gt;0,W8&gt;0,X8&gt;0,Y8&gt;0,E8&gt;0,M8&gt;"",J8&gt;"",AB8&gt;0),1,0)</f>
        <v>0</v>
      </c>
      <c r="AD8" s="65">
        <f t="shared" ref="AD8:AD39" si="1">IF(ISERROR(Z8),1,0)</f>
        <v>0</v>
      </c>
      <c r="AE8" s="65">
        <f>IF(ISERROR(AC8),1,0)</f>
        <v>0</v>
      </c>
      <c r="AF8" s="65">
        <f t="shared" ref="AF8:AF39" si="2">IF(ISERROR(AA8),1,0)</f>
        <v>0</v>
      </c>
      <c r="AI8" s="65" t="s">
        <v>291</v>
      </c>
    </row>
    <row r="9" spans="1:35" x14ac:dyDescent="0.25">
      <c r="A9" s="66">
        <f>A8+1</f>
        <v>2</v>
      </c>
      <c r="B9" s="69"/>
      <c r="C9" s="66" t="e">
        <f>VLOOKUP(B9,'Measure&amp;Incentive Picklist'!E:J,2,FALSE)</f>
        <v>#N/A</v>
      </c>
      <c r="D9" s="69"/>
      <c r="E9" s="70"/>
      <c r="F9" s="70"/>
      <c r="G9" s="70"/>
      <c r="H9" s="223" t="str">
        <f t="shared" ref="H9:H72" si="3">CONCATENATE(F9,G9)</f>
        <v/>
      </c>
      <c r="I9" s="70"/>
      <c r="J9" s="73" t="str">
        <f>_xlfn.IFNA(INDEX('Measure&amp;Incentive Picklist'!B133:G140,MATCH('Refrigerated Case Lighting'!H9,'Measure&amp;Incentive Picklist'!D133:D140,0),6),"")</f>
        <v/>
      </c>
      <c r="K9" s="70"/>
      <c r="L9" s="70"/>
      <c r="M9" s="73"/>
      <c r="N9" s="73"/>
      <c r="O9" s="69"/>
      <c r="V9" s="73"/>
      <c r="W9" s="73"/>
      <c r="X9" s="71"/>
      <c r="Y9" s="71"/>
      <c r="Z9" s="72" t="str">
        <f>IF(AND(X9="",Y9=""),"",$X9+$Y9)</f>
        <v/>
      </c>
      <c r="AA9" s="85" t="str">
        <f>IFERROR(MIN(VLOOKUP($B9,'Measure&amp;Incentive Picklist'!$E:$J,5,FALSE)*E9,Z9),"")</f>
        <v/>
      </c>
      <c r="AB9" s="123"/>
      <c r="AC9" s="65">
        <f t="shared" si="0"/>
        <v>0</v>
      </c>
      <c r="AD9" s="65">
        <f t="shared" si="1"/>
        <v>0</v>
      </c>
      <c r="AE9" s="65">
        <f t="shared" ref="AE9:AE72" si="4">IF(ISERROR(AC9),1,0)</f>
        <v>0</v>
      </c>
      <c r="AF9" s="65">
        <f t="shared" si="2"/>
        <v>0</v>
      </c>
      <c r="AI9" s="65" t="s">
        <v>287</v>
      </c>
    </row>
    <row r="10" spans="1:35" x14ac:dyDescent="0.25">
      <c r="A10" s="66">
        <f t="shared" ref="A10:A73" si="5">A9+1</f>
        <v>3</v>
      </c>
      <c r="B10" s="69"/>
      <c r="C10" s="66" t="e">
        <f>VLOOKUP(B10,'Measure&amp;Incentive Picklist'!E:J,2,FALSE)</f>
        <v>#N/A</v>
      </c>
      <c r="D10" s="69"/>
      <c r="E10" s="70"/>
      <c r="F10" s="70"/>
      <c r="G10" s="70"/>
      <c r="H10" s="223" t="str">
        <f t="shared" si="3"/>
        <v/>
      </c>
      <c r="I10" s="70"/>
      <c r="J10" s="73" t="str">
        <f>_xlfn.IFNA(INDEX('Measure&amp;Incentive Picklist'!B134:G141,MATCH('Refrigerated Case Lighting'!H10,'Measure&amp;Incentive Picklist'!D134:D141,0),6),"")</f>
        <v/>
      </c>
      <c r="K10" s="70"/>
      <c r="L10" s="70"/>
      <c r="M10" s="73"/>
      <c r="N10" s="73"/>
      <c r="O10" s="69"/>
      <c r="V10" s="73"/>
      <c r="W10" s="73"/>
      <c r="X10" s="71"/>
      <c r="Y10" s="71"/>
      <c r="Z10" s="72" t="str">
        <f t="shared" ref="Z10:Z73" si="6">IF(AND(X10="",Y10=""),"",$X10+$Y10)</f>
        <v/>
      </c>
      <c r="AA10" s="85" t="str">
        <f>IFERROR(MIN(VLOOKUP($B10,'Measure&amp;Incentive Picklist'!$E:$J,5,FALSE)*E10,Z10),"")</f>
        <v/>
      </c>
      <c r="AB10" s="123"/>
      <c r="AC10" s="65">
        <f t="shared" si="0"/>
        <v>0</v>
      </c>
      <c r="AD10" s="65">
        <f t="shared" si="1"/>
        <v>0</v>
      </c>
      <c r="AE10" s="65">
        <f t="shared" si="4"/>
        <v>0</v>
      </c>
      <c r="AF10" s="65">
        <f t="shared" si="2"/>
        <v>0</v>
      </c>
    </row>
    <row r="11" spans="1:35" x14ac:dyDescent="0.25">
      <c r="A11" s="66">
        <f t="shared" si="5"/>
        <v>4</v>
      </c>
      <c r="B11" s="69"/>
      <c r="C11" s="66" t="e">
        <f>VLOOKUP(B11,'Measure&amp;Incentive Picklist'!E:J,2,FALSE)</f>
        <v>#N/A</v>
      </c>
      <c r="D11" s="69"/>
      <c r="E11" s="70"/>
      <c r="F11" s="70"/>
      <c r="G11" s="70"/>
      <c r="H11" s="223" t="str">
        <f t="shared" si="3"/>
        <v/>
      </c>
      <c r="I11" s="70"/>
      <c r="J11" s="73" t="str">
        <f>_xlfn.IFNA(INDEX('Measure&amp;Incentive Picklist'!B135:G142,MATCH('Refrigerated Case Lighting'!H11,'Measure&amp;Incentive Picklist'!D135:D142,0),6),"")</f>
        <v/>
      </c>
      <c r="K11" s="70"/>
      <c r="L11" s="70"/>
      <c r="M11" s="73"/>
      <c r="N11" s="73"/>
      <c r="O11" s="69"/>
      <c r="V11" s="73"/>
      <c r="W11" s="73"/>
      <c r="X11" s="71"/>
      <c r="Y11" s="71"/>
      <c r="Z11" s="72" t="str">
        <f t="shared" si="6"/>
        <v/>
      </c>
      <c r="AA11" s="85" t="str">
        <f>IFERROR(MIN(VLOOKUP($B11,'Measure&amp;Incentive Picklist'!$E:$J,5,FALSE)*E11,Z11),"")</f>
        <v/>
      </c>
      <c r="AB11" s="123"/>
      <c r="AC11" s="65">
        <f t="shared" si="0"/>
        <v>0</v>
      </c>
      <c r="AD11" s="65">
        <f t="shared" si="1"/>
        <v>0</v>
      </c>
      <c r="AE11" s="65">
        <f t="shared" si="4"/>
        <v>0</v>
      </c>
      <c r="AF11" s="65">
        <f t="shared" si="2"/>
        <v>0</v>
      </c>
    </row>
    <row r="12" spans="1:35" x14ac:dyDescent="0.25">
      <c r="A12" s="66">
        <f t="shared" si="5"/>
        <v>5</v>
      </c>
      <c r="B12" s="69"/>
      <c r="C12" s="66" t="e">
        <f>VLOOKUP(B12,'Measure&amp;Incentive Picklist'!E:J,2,FALSE)</f>
        <v>#N/A</v>
      </c>
      <c r="D12" s="69"/>
      <c r="E12" s="70"/>
      <c r="F12" s="70"/>
      <c r="G12" s="70"/>
      <c r="H12" s="223" t="str">
        <f t="shared" si="3"/>
        <v/>
      </c>
      <c r="I12" s="70"/>
      <c r="J12" s="73" t="str">
        <f>_xlfn.IFNA(INDEX('Measure&amp;Incentive Picklist'!B136:G143,MATCH('Refrigerated Case Lighting'!H12,'Measure&amp;Incentive Picklist'!D136:D143,0),6),"")</f>
        <v/>
      </c>
      <c r="K12" s="70"/>
      <c r="L12" s="70"/>
      <c r="M12" s="73"/>
      <c r="N12" s="73"/>
      <c r="O12" s="69"/>
      <c r="V12" s="73"/>
      <c r="W12" s="73"/>
      <c r="X12" s="71"/>
      <c r="Y12" s="71"/>
      <c r="Z12" s="72" t="str">
        <f t="shared" si="6"/>
        <v/>
      </c>
      <c r="AA12" s="85" t="str">
        <f>IFERROR(MIN(VLOOKUP($B12,'Measure&amp;Incentive Picklist'!$E:$J,5,FALSE)*E12,Z12),"")</f>
        <v/>
      </c>
      <c r="AB12" s="123"/>
      <c r="AC12" s="65">
        <f t="shared" si="0"/>
        <v>0</v>
      </c>
      <c r="AD12" s="65">
        <f t="shared" si="1"/>
        <v>0</v>
      </c>
      <c r="AE12" s="65">
        <f t="shared" si="4"/>
        <v>0</v>
      </c>
      <c r="AF12" s="65">
        <f t="shared" si="2"/>
        <v>0</v>
      </c>
    </row>
    <row r="13" spans="1:35" x14ac:dyDescent="0.25">
      <c r="A13" s="66">
        <f t="shared" si="5"/>
        <v>6</v>
      </c>
      <c r="B13" s="69"/>
      <c r="C13" s="66" t="e">
        <f>VLOOKUP(B13,'Measure&amp;Incentive Picklist'!E:J,2,FALSE)</f>
        <v>#N/A</v>
      </c>
      <c r="D13" s="69"/>
      <c r="E13" s="70"/>
      <c r="F13" s="70"/>
      <c r="G13" s="70"/>
      <c r="H13" s="223" t="str">
        <f t="shared" si="3"/>
        <v/>
      </c>
      <c r="I13" s="70"/>
      <c r="J13" s="73" t="str">
        <f>_xlfn.IFNA(INDEX('Measure&amp;Incentive Picklist'!B137:G144,MATCH('Refrigerated Case Lighting'!H13,'Measure&amp;Incentive Picklist'!D137:D144,0),6),"")</f>
        <v/>
      </c>
      <c r="K13" s="70"/>
      <c r="L13" s="70"/>
      <c r="M13" s="73"/>
      <c r="N13" s="73"/>
      <c r="O13" s="69"/>
      <c r="V13" s="73"/>
      <c r="W13" s="73"/>
      <c r="X13" s="71"/>
      <c r="Y13" s="71"/>
      <c r="Z13" s="72" t="str">
        <f t="shared" si="6"/>
        <v/>
      </c>
      <c r="AA13" s="85" t="str">
        <f>IFERROR(MIN(VLOOKUP($B13,'Measure&amp;Incentive Picklist'!$E:$J,5,FALSE)*E13,Z13),"")</f>
        <v/>
      </c>
      <c r="AB13" s="123"/>
      <c r="AC13" s="65">
        <f t="shared" si="0"/>
        <v>0</v>
      </c>
      <c r="AD13" s="65">
        <f t="shared" si="1"/>
        <v>0</v>
      </c>
      <c r="AE13" s="65">
        <f t="shared" si="4"/>
        <v>0</v>
      </c>
      <c r="AF13" s="65">
        <f t="shared" si="2"/>
        <v>0</v>
      </c>
    </row>
    <row r="14" spans="1:35" x14ac:dyDescent="0.25">
      <c r="A14" s="66">
        <f t="shared" si="5"/>
        <v>7</v>
      </c>
      <c r="B14" s="69"/>
      <c r="C14" s="66" t="e">
        <f>VLOOKUP(B14,'Measure&amp;Incentive Picklist'!E:J,2,FALSE)</f>
        <v>#N/A</v>
      </c>
      <c r="D14" s="69"/>
      <c r="E14" s="70"/>
      <c r="F14" s="70"/>
      <c r="G14" s="70"/>
      <c r="H14" s="223" t="str">
        <f t="shared" si="3"/>
        <v/>
      </c>
      <c r="I14" s="70"/>
      <c r="J14" s="73" t="str">
        <f>_xlfn.IFNA(INDEX('Measure&amp;Incentive Picklist'!B138:G145,MATCH('Refrigerated Case Lighting'!H14,'Measure&amp;Incentive Picklist'!D138:D145,0),6),"")</f>
        <v/>
      </c>
      <c r="K14" s="70"/>
      <c r="L14" s="70"/>
      <c r="M14" s="73"/>
      <c r="N14" s="73"/>
      <c r="O14" s="69"/>
      <c r="V14" s="73"/>
      <c r="W14" s="73"/>
      <c r="X14" s="71"/>
      <c r="Y14" s="71"/>
      <c r="Z14" s="72" t="str">
        <f t="shared" si="6"/>
        <v/>
      </c>
      <c r="AA14" s="85" t="str">
        <f>IFERROR(MIN(VLOOKUP($B14,'Measure&amp;Incentive Picklist'!$E:$J,5,FALSE)*E14,Z14),"")</f>
        <v/>
      </c>
      <c r="AB14" s="123"/>
      <c r="AC14" s="65">
        <f t="shared" si="0"/>
        <v>0</v>
      </c>
      <c r="AD14" s="65">
        <f t="shared" si="1"/>
        <v>0</v>
      </c>
      <c r="AE14" s="65">
        <f t="shared" si="4"/>
        <v>0</v>
      </c>
      <c r="AF14" s="65">
        <f t="shared" si="2"/>
        <v>0</v>
      </c>
    </row>
    <row r="15" spans="1:35" x14ac:dyDescent="0.25">
      <c r="A15" s="66">
        <f t="shared" si="5"/>
        <v>8</v>
      </c>
      <c r="B15" s="69"/>
      <c r="C15" s="66" t="e">
        <f>VLOOKUP(B15,'Measure&amp;Incentive Picklist'!E:J,2,FALSE)</f>
        <v>#N/A</v>
      </c>
      <c r="D15" s="69"/>
      <c r="E15" s="70"/>
      <c r="F15" s="70"/>
      <c r="G15" s="70"/>
      <c r="H15" s="223" t="str">
        <f t="shared" si="3"/>
        <v/>
      </c>
      <c r="I15" s="70"/>
      <c r="J15" s="73" t="str">
        <f>_xlfn.IFNA(INDEX('Measure&amp;Incentive Picklist'!B139:G146,MATCH('Refrigerated Case Lighting'!H15,'Measure&amp;Incentive Picklist'!D139:D146,0),6),"")</f>
        <v/>
      </c>
      <c r="K15" s="70"/>
      <c r="L15" s="70"/>
      <c r="M15" s="73"/>
      <c r="N15" s="73"/>
      <c r="O15" s="69"/>
      <c r="V15" s="73"/>
      <c r="W15" s="73"/>
      <c r="X15" s="71"/>
      <c r="Y15" s="71"/>
      <c r="Z15" s="72" t="str">
        <f t="shared" si="6"/>
        <v/>
      </c>
      <c r="AA15" s="85" t="str">
        <f>IFERROR(MIN(VLOOKUP($B15,'Measure&amp;Incentive Picklist'!$E:$J,5,FALSE)*E15,Z15),"")</f>
        <v/>
      </c>
      <c r="AB15" s="123"/>
      <c r="AC15" s="65">
        <f t="shared" si="0"/>
        <v>0</v>
      </c>
      <c r="AD15" s="65">
        <f t="shared" si="1"/>
        <v>0</v>
      </c>
      <c r="AE15" s="65">
        <f t="shared" si="4"/>
        <v>0</v>
      </c>
      <c r="AF15" s="65">
        <f t="shared" si="2"/>
        <v>0</v>
      </c>
    </row>
    <row r="16" spans="1:35" x14ac:dyDescent="0.25">
      <c r="A16" s="66">
        <f t="shared" si="5"/>
        <v>9</v>
      </c>
      <c r="B16" s="69"/>
      <c r="C16" s="66" t="e">
        <f>VLOOKUP(B16,'Measure&amp;Incentive Picklist'!E:J,2,FALSE)</f>
        <v>#N/A</v>
      </c>
      <c r="D16" s="69"/>
      <c r="E16" s="70"/>
      <c r="F16" s="70"/>
      <c r="G16" s="70"/>
      <c r="H16" s="223" t="str">
        <f t="shared" si="3"/>
        <v/>
      </c>
      <c r="I16" s="70"/>
      <c r="J16" s="73" t="str">
        <f>_xlfn.IFNA(INDEX('Measure&amp;Incentive Picklist'!B140:G147,MATCH('Refrigerated Case Lighting'!H16,'Measure&amp;Incentive Picklist'!D140:D147,0),6),"")</f>
        <v/>
      </c>
      <c r="K16" s="70"/>
      <c r="L16" s="70"/>
      <c r="M16" s="73"/>
      <c r="N16" s="73"/>
      <c r="O16" s="69"/>
      <c r="V16" s="73"/>
      <c r="W16" s="73"/>
      <c r="X16" s="71"/>
      <c r="Y16" s="71"/>
      <c r="Z16" s="72" t="str">
        <f t="shared" si="6"/>
        <v/>
      </c>
      <c r="AA16" s="85" t="str">
        <f>IFERROR(MIN(VLOOKUP($B16,'Measure&amp;Incentive Picklist'!$E:$J,5,FALSE)*E16,Z16),"")</f>
        <v/>
      </c>
      <c r="AB16" s="123"/>
      <c r="AC16" s="65">
        <f t="shared" si="0"/>
        <v>0</v>
      </c>
      <c r="AD16" s="65">
        <f t="shared" si="1"/>
        <v>0</v>
      </c>
      <c r="AE16" s="65">
        <f t="shared" si="4"/>
        <v>0</v>
      </c>
      <c r="AF16" s="65">
        <f t="shared" si="2"/>
        <v>0</v>
      </c>
    </row>
    <row r="17" spans="1:32" x14ac:dyDescent="0.25">
      <c r="A17" s="66">
        <f t="shared" si="5"/>
        <v>10</v>
      </c>
      <c r="B17" s="69"/>
      <c r="C17" s="66" t="e">
        <f>VLOOKUP(B17,'Measure&amp;Incentive Picklist'!E:J,2,FALSE)</f>
        <v>#N/A</v>
      </c>
      <c r="D17" s="69"/>
      <c r="E17" s="70"/>
      <c r="F17" s="70"/>
      <c r="G17" s="70"/>
      <c r="H17" s="223" t="str">
        <f t="shared" si="3"/>
        <v/>
      </c>
      <c r="I17" s="70"/>
      <c r="J17" s="73" t="str">
        <f>_xlfn.IFNA(INDEX('Measure&amp;Incentive Picklist'!B141:G148,MATCH('Refrigerated Case Lighting'!H17,'Measure&amp;Incentive Picklist'!D141:D148,0),6),"")</f>
        <v/>
      </c>
      <c r="K17" s="70"/>
      <c r="L17" s="70"/>
      <c r="M17" s="73"/>
      <c r="N17" s="73"/>
      <c r="O17" s="69"/>
      <c r="V17" s="73"/>
      <c r="W17" s="73"/>
      <c r="X17" s="71"/>
      <c r="Y17" s="71"/>
      <c r="Z17" s="72" t="str">
        <f t="shared" si="6"/>
        <v/>
      </c>
      <c r="AA17" s="85" t="str">
        <f>IFERROR(MIN(VLOOKUP($B17,'Measure&amp;Incentive Picklist'!$E:$J,5,FALSE)*E17,Z17),"")</f>
        <v/>
      </c>
      <c r="AB17" s="123"/>
      <c r="AC17" s="65">
        <f t="shared" si="0"/>
        <v>0</v>
      </c>
      <c r="AD17" s="65">
        <f t="shared" si="1"/>
        <v>0</v>
      </c>
      <c r="AE17" s="65">
        <f t="shared" si="4"/>
        <v>0</v>
      </c>
      <c r="AF17" s="65">
        <f t="shared" si="2"/>
        <v>0</v>
      </c>
    </row>
    <row r="18" spans="1:32" x14ac:dyDescent="0.25">
      <c r="A18" s="66">
        <f t="shared" si="5"/>
        <v>11</v>
      </c>
      <c r="B18" s="69"/>
      <c r="C18" s="66" t="e">
        <f>VLOOKUP(B18,'Measure&amp;Incentive Picklist'!E:J,2,FALSE)</f>
        <v>#N/A</v>
      </c>
      <c r="D18" s="69"/>
      <c r="E18" s="70"/>
      <c r="F18" s="70"/>
      <c r="G18" s="70"/>
      <c r="H18" s="223" t="str">
        <f t="shared" si="3"/>
        <v/>
      </c>
      <c r="I18" s="70"/>
      <c r="J18" s="73" t="str">
        <f>_xlfn.IFNA(INDEX('Measure&amp;Incentive Picklist'!B142:G149,MATCH('Refrigerated Case Lighting'!H18,'Measure&amp;Incentive Picklist'!D142:D149,0),6),"")</f>
        <v/>
      </c>
      <c r="K18" s="70"/>
      <c r="L18" s="70"/>
      <c r="M18" s="73"/>
      <c r="N18" s="73"/>
      <c r="O18" s="69"/>
      <c r="P18" s="88"/>
      <c r="Q18" s="88"/>
      <c r="R18" s="88"/>
      <c r="S18" s="88"/>
      <c r="T18" s="88"/>
      <c r="U18" s="88"/>
      <c r="V18" s="73"/>
      <c r="W18" s="73"/>
      <c r="X18" s="71"/>
      <c r="Y18" s="71"/>
      <c r="Z18" s="72" t="str">
        <f t="shared" si="6"/>
        <v/>
      </c>
      <c r="AA18" s="85" t="str">
        <f>IFERROR(MIN(VLOOKUP($B18,'Measure&amp;Incentive Picklist'!$E:$J,5,FALSE)*E18,Z18),"")</f>
        <v/>
      </c>
      <c r="AB18" s="123"/>
      <c r="AC18" s="65">
        <f t="shared" si="0"/>
        <v>0</v>
      </c>
      <c r="AD18" s="65">
        <f t="shared" si="1"/>
        <v>0</v>
      </c>
      <c r="AE18" s="65">
        <f t="shared" si="4"/>
        <v>0</v>
      </c>
      <c r="AF18" s="65">
        <f t="shared" si="2"/>
        <v>0</v>
      </c>
    </row>
    <row r="19" spans="1:32" x14ac:dyDescent="0.25">
      <c r="A19" s="66">
        <f t="shared" si="5"/>
        <v>12</v>
      </c>
      <c r="B19" s="69"/>
      <c r="C19" s="66" t="e">
        <f>VLOOKUP(B19,'Measure&amp;Incentive Picklist'!E:J,2,FALSE)</f>
        <v>#N/A</v>
      </c>
      <c r="D19" s="69"/>
      <c r="E19" s="70"/>
      <c r="F19" s="70"/>
      <c r="G19" s="70"/>
      <c r="H19" s="223" t="str">
        <f t="shared" si="3"/>
        <v/>
      </c>
      <c r="I19" s="70"/>
      <c r="J19" s="73" t="str">
        <f>_xlfn.IFNA(INDEX('Measure&amp;Incentive Picklist'!B143:G150,MATCH('Refrigerated Case Lighting'!H19,'Measure&amp;Incentive Picklist'!D143:D150,0),6),"")</f>
        <v/>
      </c>
      <c r="K19" s="70"/>
      <c r="L19" s="70"/>
      <c r="M19" s="73"/>
      <c r="N19" s="73"/>
      <c r="O19" s="69"/>
      <c r="V19" s="73"/>
      <c r="W19" s="73"/>
      <c r="X19" s="71"/>
      <c r="Y19" s="71"/>
      <c r="Z19" s="72" t="str">
        <f t="shared" si="6"/>
        <v/>
      </c>
      <c r="AA19" s="85" t="str">
        <f>IFERROR(MIN(VLOOKUP($B19,'Measure&amp;Incentive Picklist'!$E:$J,5,FALSE)*E19,Z19),"")</f>
        <v/>
      </c>
      <c r="AB19" s="123"/>
      <c r="AC19" s="65">
        <f t="shared" si="0"/>
        <v>0</v>
      </c>
      <c r="AD19" s="65">
        <f t="shared" si="1"/>
        <v>0</v>
      </c>
      <c r="AE19" s="65">
        <f t="shared" si="4"/>
        <v>0</v>
      </c>
      <c r="AF19" s="65">
        <f t="shared" si="2"/>
        <v>0</v>
      </c>
    </row>
    <row r="20" spans="1:32" x14ac:dyDescent="0.25">
      <c r="A20" s="66">
        <f t="shared" si="5"/>
        <v>13</v>
      </c>
      <c r="B20" s="69"/>
      <c r="C20" s="66" t="e">
        <f>VLOOKUP(B20,'Measure&amp;Incentive Picklist'!E:J,2,FALSE)</f>
        <v>#N/A</v>
      </c>
      <c r="D20" s="69"/>
      <c r="E20" s="70"/>
      <c r="F20" s="70"/>
      <c r="G20" s="70"/>
      <c r="H20" s="223" t="str">
        <f t="shared" si="3"/>
        <v/>
      </c>
      <c r="I20" s="70"/>
      <c r="J20" s="73" t="str">
        <f>_xlfn.IFNA(INDEX('Measure&amp;Incentive Picklist'!B144:G151,MATCH('Refrigerated Case Lighting'!H20,'Measure&amp;Incentive Picklist'!D144:D151,0),6),"")</f>
        <v/>
      </c>
      <c r="K20" s="70"/>
      <c r="L20" s="70"/>
      <c r="M20" s="73"/>
      <c r="N20" s="73"/>
      <c r="O20" s="69"/>
      <c r="V20" s="73"/>
      <c r="W20" s="73"/>
      <c r="X20" s="71"/>
      <c r="Y20" s="71"/>
      <c r="Z20" s="72" t="str">
        <f t="shared" si="6"/>
        <v/>
      </c>
      <c r="AA20" s="85" t="str">
        <f>IFERROR(MIN(VLOOKUP($B20,'Measure&amp;Incentive Picklist'!$E:$J,5,FALSE)*E20,Z20),"")</f>
        <v/>
      </c>
      <c r="AB20" s="123"/>
      <c r="AC20" s="65">
        <f t="shared" si="0"/>
        <v>0</v>
      </c>
      <c r="AD20" s="65">
        <f t="shared" si="1"/>
        <v>0</v>
      </c>
      <c r="AE20" s="65">
        <f t="shared" si="4"/>
        <v>0</v>
      </c>
      <c r="AF20" s="65">
        <f t="shared" si="2"/>
        <v>0</v>
      </c>
    </row>
    <row r="21" spans="1:32" x14ac:dyDescent="0.25">
      <c r="A21" s="66">
        <f t="shared" si="5"/>
        <v>14</v>
      </c>
      <c r="B21" s="69"/>
      <c r="C21" s="66" t="e">
        <f>VLOOKUP(B21,'Measure&amp;Incentive Picklist'!E:J,2,FALSE)</f>
        <v>#N/A</v>
      </c>
      <c r="D21" s="69"/>
      <c r="E21" s="70"/>
      <c r="F21" s="70"/>
      <c r="G21" s="70"/>
      <c r="H21" s="223" t="str">
        <f t="shared" si="3"/>
        <v/>
      </c>
      <c r="I21" s="70"/>
      <c r="J21" s="73" t="str">
        <f>_xlfn.IFNA(INDEX('Measure&amp;Incentive Picklist'!B145:G152,MATCH('Refrigerated Case Lighting'!H21,'Measure&amp;Incentive Picklist'!D145:D152,0),6),"")</f>
        <v/>
      </c>
      <c r="K21" s="70"/>
      <c r="L21" s="70"/>
      <c r="M21" s="73"/>
      <c r="N21" s="73"/>
      <c r="O21" s="69"/>
      <c r="V21" s="73"/>
      <c r="W21" s="73"/>
      <c r="X21" s="71"/>
      <c r="Y21" s="71"/>
      <c r="Z21" s="72" t="str">
        <f t="shared" si="6"/>
        <v/>
      </c>
      <c r="AA21" s="85" t="str">
        <f>IFERROR(MIN(VLOOKUP($B21,'Measure&amp;Incentive Picklist'!$E:$J,5,FALSE)*E21,Z21),"")</f>
        <v/>
      </c>
      <c r="AB21" s="123"/>
      <c r="AC21" s="65">
        <f t="shared" si="0"/>
        <v>0</v>
      </c>
      <c r="AD21" s="65">
        <f t="shared" si="1"/>
        <v>0</v>
      </c>
      <c r="AE21" s="65">
        <f t="shared" si="4"/>
        <v>0</v>
      </c>
      <c r="AF21" s="65">
        <f t="shared" si="2"/>
        <v>0</v>
      </c>
    </row>
    <row r="22" spans="1:32" x14ac:dyDescent="0.25">
      <c r="A22" s="66">
        <f t="shared" si="5"/>
        <v>15</v>
      </c>
      <c r="B22" s="69"/>
      <c r="C22" s="66" t="e">
        <f>VLOOKUP(B22,'Measure&amp;Incentive Picklist'!E:J,2,FALSE)</f>
        <v>#N/A</v>
      </c>
      <c r="D22" s="69"/>
      <c r="E22" s="70"/>
      <c r="F22" s="70"/>
      <c r="G22" s="70"/>
      <c r="H22" s="223" t="str">
        <f t="shared" si="3"/>
        <v/>
      </c>
      <c r="I22" s="70"/>
      <c r="J22" s="73" t="str">
        <f>_xlfn.IFNA(INDEX('Measure&amp;Incentive Picklist'!B146:G154,MATCH('Refrigerated Case Lighting'!H22,'Measure&amp;Incentive Picklist'!D146:D154,0),6),"")</f>
        <v/>
      </c>
      <c r="K22" s="70"/>
      <c r="L22" s="70"/>
      <c r="M22" s="73"/>
      <c r="N22" s="73"/>
      <c r="O22" s="69"/>
      <c r="V22" s="73"/>
      <c r="W22" s="73"/>
      <c r="X22" s="71"/>
      <c r="Y22" s="71"/>
      <c r="Z22" s="72" t="str">
        <f t="shared" si="6"/>
        <v/>
      </c>
      <c r="AA22" s="85" t="str">
        <f>IFERROR(MIN(VLOOKUP($B22,'Measure&amp;Incentive Picklist'!$E:$J,5,FALSE)*E22,Z22),"")</f>
        <v/>
      </c>
      <c r="AB22" s="123"/>
      <c r="AC22" s="65">
        <f t="shared" si="0"/>
        <v>0</v>
      </c>
      <c r="AD22" s="65">
        <f t="shared" si="1"/>
        <v>0</v>
      </c>
      <c r="AE22" s="65">
        <f t="shared" si="4"/>
        <v>0</v>
      </c>
      <c r="AF22" s="65">
        <f t="shared" si="2"/>
        <v>0</v>
      </c>
    </row>
    <row r="23" spans="1:32" x14ac:dyDescent="0.25">
      <c r="A23" s="66">
        <f t="shared" si="5"/>
        <v>16</v>
      </c>
      <c r="B23" s="69"/>
      <c r="C23" s="66" t="e">
        <f>VLOOKUP(B23,'Measure&amp;Incentive Picklist'!E:J,2,FALSE)</f>
        <v>#N/A</v>
      </c>
      <c r="D23" s="69"/>
      <c r="E23" s="70"/>
      <c r="F23" s="70"/>
      <c r="G23" s="70"/>
      <c r="H23" s="223" t="str">
        <f t="shared" si="3"/>
        <v/>
      </c>
      <c r="I23" s="70"/>
      <c r="J23" s="73" t="str">
        <f>_xlfn.IFNA(INDEX('Measure&amp;Incentive Picklist'!B147:G157,MATCH('Refrigerated Case Lighting'!H23,'Measure&amp;Incentive Picklist'!D147:D157,0),6),"")</f>
        <v/>
      </c>
      <c r="K23" s="70"/>
      <c r="L23" s="70"/>
      <c r="M23" s="73"/>
      <c r="N23" s="73"/>
      <c r="O23" s="69"/>
      <c r="V23" s="73"/>
      <c r="W23" s="73"/>
      <c r="X23" s="71"/>
      <c r="Y23" s="71"/>
      <c r="Z23" s="72" t="str">
        <f t="shared" si="6"/>
        <v/>
      </c>
      <c r="AA23" s="85" t="str">
        <f>IFERROR(MIN(VLOOKUP($B23,'Measure&amp;Incentive Picklist'!$E:$J,5,FALSE)*E23,Z23),"")</f>
        <v/>
      </c>
      <c r="AB23" s="123"/>
      <c r="AC23" s="65">
        <f t="shared" si="0"/>
        <v>0</v>
      </c>
      <c r="AD23" s="65">
        <f t="shared" si="1"/>
        <v>0</v>
      </c>
      <c r="AE23" s="65">
        <f t="shared" si="4"/>
        <v>0</v>
      </c>
      <c r="AF23" s="65">
        <f t="shared" si="2"/>
        <v>0</v>
      </c>
    </row>
    <row r="24" spans="1:32" x14ac:dyDescent="0.25">
      <c r="A24" s="66">
        <f t="shared" si="5"/>
        <v>17</v>
      </c>
      <c r="B24" s="69"/>
      <c r="C24" s="66" t="e">
        <f>VLOOKUP(B24,'Measure&amp;Incentive Picklist'!E:J,2,FALSE)</f>
        <v>#N/A</v>
      </c>
      <c r="D24" s="69"/>
      <c r="E24" s="70"/>
      <c r="F24" s="70"/>
      <c r="G24" s="70"/>
      <c r="H24" s="223" t="str">
        <f t="shared" si="3"/>
        <v/>
      </c>
      <c r="I24" s="70"/>
      <c r="J24" s="73" t="str">
        <f>_xlfn.IFNA(INDEX('Measure&amp;Incentive Picklist'!B148:G157,MATCH('Refrigerated Case Lighting'!H24,'Measure&amp;Incentive Picklist'!D148:D157,0),6),"")</f>
        <v/>
      </c>
      <c r="K24" s="70"/>
      <c r="L24" s="70"/>
      <c r="M24" s="73"/>
      <c r="N24" s="73"/>
      <c r="O24" s="69"/>
      <c r="V24" s="73"/>
      <c r="W24" s="73"/>
      <c r="X24" s="71"/>
      <c r="Y24" s="71"/>
      <c r="Z24" s="72" t="str">
        <f t="shared" si="6"/>
        <v/>
      </c>
      <c r="AA24" s="85" t="str">
        <f>IFERROR(MIN(VLOOKUP($B24,'Measure&amp;Incentive Picklist'!$E:$J,5,FALSE)*E24,Z24),"")</f>
        <v/>
      </c>
      <c r="AB24" s="123"/>
      <c r="AC24" s="65">
        <f t="shared" si="0"/>
        <v>0</v>
      </c>
      <c r="AD24" s="65">
        <f t="shared" si="1"/>
        <v>0</v>
      </c>
      <c r="AE24" s="65">
        <f t="shared" si="4"/>
        <v>0</v>
      </c>
      <c r="AF24" s="65">
        <f t="shared" si="2"/>
        <v>0</v>
      </c>
    </row>
    <row r="25" spans="1:32" x14ac:dyDescent="0.25">
      <c r="A25" s="66">
        <f t="shared" si="5"/>
        <v>18</v>
      </c>
      <c r="B25" s="69"/>
      <c r="C25" s="66" t="e">
        <f>VLOOKUP(B25,'Measure&amp;Incentive Picklist'!E:J,2,FALSE)</f>
        <v>#N/A</v>
      </c>
      <c r="D25" s="69"/>
      <c r="E25" s="70"/>
      <c r="F25" s="70"/>
      <c r="G25" s="70"/>
      <c r="H25" s="223" t="str">
        <f t="shared" si="3"/>
        <v/>
      </c>
      <c r="I25" s="70"/>
      <c r="J25" s="73" t="str">
        <f>_xlfn.IFNA(INDEX('Measure&amp;Incentive Picklist'!B149:G158,MATCH('Refrigerated Case Lighting'!H25,'Measure&amp;Incentive Picklist'!D149:D158,0),6),"")</f>
        <v/>
      </c>
      <c r="K25" s="70"/>
      <c r="L25" s="70"/>
      <c r="M25" s="73"/>
      <c r="N25" s="73"/>
      <c r="O25" s="69"/>
      <c r="V25" s="73"/>
      <c r="W25" s="73"/>
      <c r="X25" s="71"/>
      <c r="Y25" s="71"/>
      <c r="Z25" s="72" t="str">
        <f t="shared" si="6"/>
        <v/>
      </c>
      <c r="AA25" s="85" t="str">
        <f>IFERROR(MIN(VLOOKUP($B25,'Measure&amp;Incentive Picklist'!$E:$J,5,FALSE)*E25,Z25),"")</f>
        <v/>
      </c>
      <c r="AB25" s="123"/>
      <c r="AC25" s="65">
        <f t="shared" si="0"/>
        <v>0</v>
      </c>
      <c r="AD25" s="65">
        <f t="shared" si="1"/>
        <v>0</v>
      </c>
      <c r="AE25" s="65">
        <f t="shared" si="4"/>
        <v>0</v>
      </c>
      <c r="AF25" s="65">
        <f t="shared" si="2"/>
        <v>0</v>
      </c>
    </row>
    <row r="26" spans="1:32" x14ac:dyDescent="0.25">
      <c r="A26" s="66">
        <f t="shared" si="5"/>
        <v>19</v>
      </c>
      <c r="B26" s="69"/>
      <c r="C26" s="66" t="e">
        <f>VLOOKUP(B26,'Measure&amp;Incentive Picklist'!E:J,2,FALSE)</f>
        <v>#N/A</v>
      </c>
      <c r="D26" s="69"/>
      <c r="E26" s="70"/>
      <c r="F26" s="70"/>
      <c r="G26" s="70"/>
      <c r="H26" s="223" t="str">
        <f t="shared" si="3"/>
        <v/>
      </c>
      <c r="I26" s="70"/>
      <c r="J26" s="73" t="str">
        <f>_xlfn.IFNA(INDEX('Measure&amp;Incentive Picklist'!B150:G159,MATCH('Refrigerated Case Lighting'!H26,'Measure&amp;Incentive Picklist'!D150:D159,0),6),"")</f>
        <v/>
      </c>
      <c r="K26" s="70"/>
      <c r="L26" s="70"/>
      <c r="M26" s="73"/>
      <c r="N26" s="73"/>
      <c r="O26" s="69"/>
      <c r="V26" s="73"/>
      <c r="W26" s="73"/>
      <c r="X26" s="71"/>
      <c r="Y26" s="71"/>
      <c r="Z26" s="72" t="str">
        <f t="shared" si="6"/>
        <v/>
      </c>
      <c r="AA26" s="85" t="str">
        <f>IFERROR(MIN(VLOOKUP($B26,'Measure&amp;Incentive Picklist'!$E:$J,5,FALSE)*E26,Z26),"")</f>
        <v/>
      </c>
      <c r="AB26" s="123"/>
      <c r="AC26" s="65">
        <f t="shared" si="0"/>
        <v>0</v>
      </c>
      <c r="AD26" s="65">
        <f t="shared" si="1"/>
        <v>0</v>
      </c>
      <c r="AE26" s="65">
        <f t="shared" si="4"/>
        <v>0</v>
      </c>
      <c r="AF26" s="65">
        <f t="shared" si="2"/>
        <v>0</v>
      </c>
    </row>
    <row r="27" spans="1:32" x14ac:dyDescent="0.25">
      <c r="A27" s="66">
        <f t="shared" si="5"/>
        <v>20</v>
      </c>
      <c r="B27" s="69"/>
      <c r="C27" s="66" t="e">
        <f>VLOOKUP(B27,'Measure&amp;Incentive Picklist'!E:J,2,FALSE)</f>
        <v>#N/A</v>
      </c>
      <c r="D27" s="69"/>
      <c r="E27" s="70"/>
      <c r="F27" s="70"/>
      <c r="G27" s="70"/>
      <c r="H27" s="223" t="str">
        <f t="shared" si="3"/>
        <v/>
      </c>
      <c r="I27" s="70"/>
      <c r="J27" s="73" t="str">
        <f>_xlfn.IFNA(INDEX('Measure&amp;Incentive Picklist'!B151:G160,MATCH('Refrigerated Case Lighting'!H27,'Measure&amp;Incentive Picklist'!D151:D160,0),6),"")</f>
        <v/>
      </c>
      <c r="K27" s="70"/>
      <c r="L27" s="70"/>
      <c r="M27" s="73"/>
      <c r="N27" s="73"/>
      <c r="O27" s="69"/>
      <c r="V27" s="73"/>
      <c r="W27" s="73"/>
      <c r="X27" s="71"/>
      <c r="Y27" s="71"/>
      <c r="Z27" s="72" t="str">
        <f t="shared" si="6"/>
        <v/>
      </c>
      <c r="AA27" s="85" t="str">
        <f>IFERROR(MIN(VLOOKUP($B27,'Measure&amp;Incentive Picklist'!$E:$J,5,FALSE)*E27,Z27),"")</f>
        <v/>
      </c>
      <c r="AB27" s="123"/>
      <c r="AC27" s="65">
        <f t="shared" si="0"/>
        <v>0</v>
      </c>
      <c r="AD27" s="65">
        <f t="shared" si="1"/>
        <v>0</v>
      </c>
      <c r="AE27" s="65">
        <f t="shared" si="4"/>
        <v>0</v>
      </c>
      <c r="AF27" s="65">
        <f t="shared" si="2"/>
        <v>0</v>
      </c>
    </row>
    <row r="28" spans="1:32" x14ac:dyDescent="0.25">
      <c r="A28" s="66">
        <f t="shared" si="5"/>
        <v>21</v>
      </c>
      <c r="B28" s="69"/>
      <c r="C28" s="66" t="e">
        <f>VLOOKUP(B28,'Measure&amp;Incentive Picklist'!E:J,2,FALSE)</f>
        <v>#N/A</v>
      </c>
      <c r="D28" s="69"/>
      <c r="E28" s="70"/>
      <c r="F28" s="70"/>
      <c r="G28" s="70"/>
      <c r="H28" s="223" t="str">
        <f t="shared" si="3"/>
        <v/>
      </c>
      <c r="I28" s="70"/>
      <c r="J28" s="73" t="str">
        <f>_xlfn.IFNA(INDEX('Measure&amp;Incentive Picklist'!B152:G161,MATCH('Refrigerated Case Lighting'!H28,'Measure&amp;Incentive Picklist'!D152:D161,0),6),"")</f>
        <v/>
      </c>
      <c r="K28" s="70"/>
      <c r="L28" s="70"/>
      <c r="M28" s="73"/>
      <c r="N28" s="73"/>
      <c r="O28" s="69"/>
      <c r="V28" s="73"/>
      <c r="W28" s="73"/>
      <c r="X28" s="71"/>
      <c r="Y28" s="71"/>
      <c r="Z28" s="72" t="str">
        <f t="shared" si="6"/>
        <v/>
      </c>
      <c r="AA28" s="85" t="str">
        <f>IFERROR(MIN(VLOOKUP($B28,'Measure&amp;Incentive Picklist'!$E:$J,5,FALSE)*E28,Z28),"")</f>
        <v/>
      </c>
      <c r="AB28" s="123"/>
      <c r="AC28" s="65">
        <f t="shared" si="0"/>
        <v>0</v>
      </c>
      <c r="AD28" s="65">
        <f t="shared" si="1"/>
        <v>0</v>
      </c>
      <c r="AE28" s="65">
        <f t="shared" si="4"/>
        <v>0</v>
      </c>
      <c r="AF28" s="65">
        <f t="shared" si="2"/>
        <v>0</v>
      </c>
    </row>
    <row r="29" spans="1:32" x14ac:dyDescent="0.25">
      <c r="A29" s="66">
        <f t="shared" si="5"/>
        <v>22</v>
      </c>
      <c r="B29" s="69"/>
      <c r="C29" s="66" t="e">
        <f>VLOOKUP(B29,'Measure&amp;Incentive Picklist'!E:J,2,FALSE)</f>
        <v>#N/A</v>
      </c>
      <c r="D29" s="69"/>
      <c r="E29" s="70"/>
      <c r="F29" s="70"/>
      <c r="G29" s="70"/>
      <c r="H29" s="223" t="str">
        <f t="shared" si="3"/>
        <v/>
      </c>
      <c r="I29" s="70"/>
      <c r="J29" s="73" t="str">
        <f>_xlfn.IFNA(INDEX('Measure&amp;Incentive Picklist'!B154:G162,MATCH('Refrigerated Case Lighting'!H29,'Measure&amp;Incentive Picklist'!D154:D162,0),6),"")</f>
        <v/>
      </c>
      <c r="K29" s="70"/>
      <c r="L29" s="70"/>
      <c r="M29" s="73"/>
      <c r="N29" s="73"/>
      <c r="O29" s="69"/>
      <c r="V29" s="73"/>
      <c r="W29" s="73"/>
      <c r="X29" s="71"/>
      <c r="Y29" s="71"/>
      <c r="Z29" s="72" t="str">
        <f t="shared" si="6"/>
        <v/>
      </c>
      <c r="AA29" s="85" t="str">
        <f>IFERROR(MIN(VLOOKUP($B29,'Measure&amp;Incentive Picklist'!$E:$J,5,FALSE)*E29,Z29),"")</f>
        <v/>
      </c>
      <c r="AB29" s="123"/>
      <c r="AC29" s="65">
        <f t="shared" si="0"/>
        <v>0</v>
      </c>
      <c r="AD29" s="65">
        <f t="shared" si="1"/>
        <v>0</v>
      </c>
      <c r="AE29" s="65">
        <f t="shared" si="4"/>
        <v>0</v>
      </c>
      <c r="AF29" s="65">
        <f t="shared" si="2"/>
        <v>0</v>
      </c>
    </row>
    <row r="30" spans="1:32" x14ac:dyDescent="0.25">
      <c r="A30" s="66">
        <f t="shared" si="5"/>
        <v>23</v>
      </c>
      <c r="B30" s="69"/>
      <c r="C30" s="66" t="e">
        <f>VLOOKUP(B30,'Measure&amp;Incentive Picklist'!E:J,2,FALSE)</f>
        <v>#N/A</v>
      </c>
      <c r="D30" s="69"/>
      <c r="E30" s="70"/>
      <c r="F30" s="70"/>
      <c r="G30" s="70"/>
      <c r="H30" s="223" t="str">
        <f t="shared" si="3"/>
        <v/>
      </c>
      <c r="I30" s="70"/>
      <c r="J30" s="73" t="str">
        <f>_xlfn.IFNA(INDEX('Measure&amp;Incentive Picklist'!B157:G163,MATCH('Refrigerated Case Lighting'!H30,'Measure&amp;Incentive Picklist'!D157:D163,0),6),"")</f>
        <v/>
      </c>
      <c r="K30" s="70"/>
      <c r="L30" s="70"/>
      <c r="M30" s="73"/>
      <c r="N30" s="73"/>
      <c r="O30" s="69"/>
      <c r="V30" s="73"/>
      <c r="W30" s="73"/>
      <c r="X30" s="71"/>
      <c r="Y30" s="71"/>
      <c r="Z30" s="72" t="str">
        <f t="shared" si="6"/>
        <v/>
      </c>
      <c r="AA30" s="85" t="str">
        <f>IFERROR(MIN(VLOOKUP($B30,'Measure&amp;Incentive Picklist'!$E:$J,5,FALSE)*E30,Z30),"")</f>
        <v/>
      </c>
      <c r="AB30" s="123"/>
      <c r="AC30" s="65">
        <f t="shared" si="0"/>
        <v>0</v>
      </c>
      <c r="AD30" s="65">
        <f t="shared" si="1"/>
        <v>0</v>
      </c>
      <c r="AE30" s="65">
        <f t="shared" si="4"/>
        <v>0</v>
      </c>
      <c r="AF30" s="65">
        <f t="shared" si="2"/>
        <v>0</v>
      </c>
    </row>
    <row r="31" spans="1:32" x14ac:dyDescent="0.25">
      <c r="A31" s="66">
        <f t="shared" si="5"/>
        <v>24</v>
      </c>
      <c r="B31" s="69"/>
      <c r="C31" s="66" t="e">
        <f>VLOOKUP(B31,'Measure&amp;Incentive Picklist'!E:J,2,FALSE)</f>
        <v>#N/A</v>
      </c>
      <c r="D31" s="69"/>
      <c r="E31" s="70"/>
      <c r="F31" s="70"/>
      <c r="G31" s="70"/>
      <c r="H31" s="223" t="str">
        <f t="shared" si="3"/>
        <v/>
      </c>
      <c r="I31" s="70"/>
      <c r="J31" s="73" t="str">
        <f>_xlfn.IFNA(INDEX('Measure&amp;Incentive Picklist'!B158:G164,MATCH('Refrigerated Case Lighting'!H31,'Measure&amp;Incentive Picklist'!D158:D164,0),6),"")</f>
        <v/>
      </c>
      <c r="K31" s="70"/>
      <c r="L31" s="70"/>
      <c r="M31" s="73"/>
      <c r="N31" s="73"/>
      <c r="O31" s="69"/>
      <c r="V31" s="73"/>
      <c r="W31" s="73"/>
      <c r="X31" s="71"/>
      <c r="Y31" s="71"/>
      <c r="Z31" s="72" t="str">
        <f t="shared" si="6"/>
        <v/>
      </c>
      <c r="AA31" s="85" t="str">
        <f>IFERROR(MIN(VLOOKUP($B31,'Measure&amp;Incentive Picklist'!$E:$J,5,FALSE)*E31,Z31),"")</f>
        <v/>
      </c>
      <c r="AB31" s="123"/>
      <c r="AC31" s="65">
        <f t="shared" si="0"/>
        <v>0</v>
      </c>
      <c r="AD31" s="65">
        <f t="shared" si="1"/>
        <v>0</v>
      </c>
      <c r="AE31" s="65">
        <f t="shared" si="4"/>
        <v>0</v>
      </c>
      <c r="AF31" s="65">
        <f t="shared" si="2"/>
        <v>0</v>
      </c>
    </row>
    <row r="32" spans="1:32" x14ac:dyDescent="0.25">
      <c r="A32" s="66">
        <f t="shared" si="5"/>
        <v>25</v>
      </c>
      <c r="B32" s="69"/>
      <c r="C32" s="66" t="e">
        <f>VLOOKUP(B32,'Measure&amp;Incentive Picklist'!E:J,2,FALSE)</f>
        <v>#N/A</v>
      </c>
      <c r="D32" s="69"/>
      <c r="E32" s="70"/>
      <c r="F32" s="70"/>
      <c r="G32" s="70"/>
      <c r="H32" s="223" t="str">
        <f t="shared" si="3"/>
        <v/>
      </c>
      <c r="I32" s="70"/>
      <c r="J32" s="73" t="str">
        <f>_xlfn.IFNA(INDEX('Measure&amp;Incentive Picklist'!B158:G165,MATCH('Refrigerated Case Lighting'!H32,'Measure&amp;Incentive Picklist'!D158:D165,0),6),"")</f>
        <v/>
      </c>
      <c r="K32" s="70"/>
      <c r="L32" s="70"/>
      <c r="M32" s="73"/>
      <c r="N32" s="73"/>
      <c r="O32" s="69"/>
      <c r="V32" s="73"/>
      <c r="W32" s="73"/>
      <c r="X32" s="71"/>
      <c r="Y32" s="71"/>
      <c r="Z32" s="72" t="str">
        <f t="shared" si="6"/>
        <v/>
      </c>
      <c r="AA32" s="85" t="str">
        <f>IFERROR(MIN(VLOOKUP($B32,'Measure&amp;Incentive Picklist'!$E:$J,5,FALSE)*E32,Z32),"")</f>
        <v/>
      </c>
      <c r="AB32" s="123"/>
      <c r="AC32" s="65">
        <f t="shared" si="0"/>
        <v>0</v>
      </c>
      <c r="AD32" s="65">
        <f t="shared" si="1"/>
        <v>0</v>
      </c>
      <c r="AE32" s="65">
        <f t="shared" si="4"/>
        <v>0</v>
      </c>
      <c r="AF32" s="65">
        <f t="shared" si="2"/>
        <v>0</v>
      </c>
    </row>
    <row r="33" spans="1:32" x14ac:dyDescent="0.25">
      <c r="A33" s="66">
        <f t="shared" si="5"/>
        <v>26</v>
      </c>
      <c r="B33" s="69"/>
      <c r="C33" s="66" t="e">
        <f>VLOOKUP(B33,'Measure&amp;Incentive Picklist'!E:J,2,FALSE)</f>
        <v>#N/A</v>
      </c>
      <c r="D33" s="69"/>
      <c r="E33" s="70"/>
      <c r="F33" s="70"/>
      <c r="G33" s="70"/>
      <c r="H33" s="223" t="str">
        <f t="shared" si="3"/>
        <v/>
      </c>
      <c r="I33" s="70"/>
      <c r="J33" s="73" t="str">
        <f>_xlfn.IFNA(INDEX('Measure&amp;Incentive Picklist'!B159:G166,MATCH('Refrigerated Case Lighting'!H33,'Measure&amp;Incentive Picklist'!D159:D166,0),6),"")</f>
        <v/>
      </c>
      <c r="K33" s="70"/>
      <c r="L33" s="70"/>
      <c r="M33" s="73"/>
      <c r="N33" s="70"/>
      <c r="O33" s="69"/>
      <c r="V33" s="69"/>
      <c r="W33" s="69"/>
      <c r="X33" s="71"/>
      <c r="Y33" s="71"/>
      <c r="Z33" s="72" t="str">
        <f t="shared" si="6"/>
        <v/>
      </c>
      <c r="AA33" s="85" t="str">
        <f>IFERROR(MIN(VLOOKUP($B33,'Measure&amp;Incentive Picklist'!$E:$J,5,FALSE)*E33,Z33),"")</f>
        <v/>
      </c>
      <c r="AB33" s="69"/>
      <c r="AC33" s="65">
        <f t="shared" si="0"/>
        <v>0</v>
      </c>
      <c r="AD33" s="65">
        <f t="shared" si="1"/>
        <v>0</v>
      </c>
      <c r="AE33" s="65">
        <f t="shared" si="4"/>
        <v>0</v>
      </c>
      <c r="AF33" s="65">
        <f t="shared" si="2"/>
        <v>0</v>
      </c>
    </row>
    <row r="34" spans="1:32" x14ac:dyDescent="0.25">
      <c r="A34" s="66">
        <f t="shared" si="5"/>
        <v>27</v>
      </c>
      <c r="B34" s="69"/>
      <c r="C34" s="66" t="e">
        <f>VLOOKUP(B34,'Measure&amp;Incentive Picklist'!E:J,2,FALSE)</f>
        <v>#N/A</v>
      </c>
      <c r="D34" s="69"/>
      <c r="E34" s="70"/>
      <c r="F34" s="70"/>
      <c r="G34" s="70"/>
      <c r="H34" s="223" t="str">
        <f t="shared" si="3"/>
        <v/>
      </c>
      <c r="I34" s="70"/>
      <c r="J34" s="73" t="str">
        <f>_xlfn.IFNA(INDEX('Measure&amp;Incentive Picklist'!B160:G167,MATCH('Refrigerated Case Lighting'!H34,'Measure&amp;Incentive Picklist'!D160:D167,0),6),"")</f>
        <v/>
      </c>
      <c r="K34" s="70"/>
      <c r="L34" s="70"/>
      <c r="M34" s="73"/>
      <c r="N34" s="70"/>
      <c r="O34" s="69"/>
      <c r="V34" s="69"/>
      <c r="W34" s="69"/>
      <c r="X34" s="71"/>
      <c r="Y34" s="71"/>
      <c r="Z34" s="72" t="str">
        <f t="shared" si="6"/>
        <v/>
      </c>
      <c r="AA34" s="85" t="str">
        <f>IFERROR(MIN(VLOOKUP($B34,'Measure&amp;Incentive Picklist'!$E:$J,5,FALSE)*E34,Z34),"")</f>
        <v/>
      </c>
      <c r="AB34" s="69"/>
      <c r="AC34" s="65">
        <f t="shared" si="0"/>
        <v>0</v>
      </c>
      <c r="AD34" s="65">
        <f t="shared" si="1"/>
        <v>0</v>
      </c>
      <c r="AE34" s="65">
        <f t="shared" si="4"/>
        <v>0</v>
      </c>
      <c r="AF34" s="65">
        <f t="shared" si="2"/>
        <v>0</v>
      </c>
    </row>
    <row r="35" spans="1:32" x14ac:dyDescent="0.25">
      <c r="A35" s="66">
        <f t="shared" si="5"/>
        <v>28</v>
      </c>
      <c r="B35" s="69"/>
      <c r="C35" s="66" t="e">
        <f>VLOOKUP(B35,'Measure&amp;Incentive Picklist'!E:J,2,FALSE)</f>
        <v>#N/A</v>
      </c>
      <c r="D35" s="69"/>
      <c r="E35" s="70"/>
      <c r="F35" s="70"/>
      <c r="G35" s="70"/>
      <c r="H35" s="223" t="str">
        <f t="shared" si="3"/>
        <v/>
      </c>
      <c r="I35" s="70"/>
      <c r="J35" s="73" t="str">
        <f>_xlfn.IFNA(INDEX('Measure&amp;Incentive Picklist'!B161:G168,MATCH('Refrigerated Case Lighting'!H35,'Measure&amp;Incentive Picklist'!D161:D168,0),6),"")</f>
        <v/>
      </c>
      <c r="K35" s="70"/>
      <c r="L35" s="70"/>
      <c r="M35" s="73"/>
      <c r="N35" s="70"/>
      <c r="O35" s="69"/>
      <c r="V35" s="69"/>
      <c r="W35" s="69"/>
      <c r="X35" s="71"/>
      <c r="Y35" s="71"/>
      <c r="Z35" s="72" t="str">
        <f t="shared" si="6"/>
        <v/>
      </c>
      <c r="AA35" s="85" t="str">
        <f>IFERROR(MIN(VLOOKUP($B35,'Measure&amp;Incentive Picklist'!$E:$J,5,FALSE)*E35,Z35),"")</f>
        <v/>
      </c>
      <c r="AB35" s="69"/>
      <c r="AC35" s="65">
        <f t="shared" si="0"/>
        <v>0</v>
      </c>
      <c r="AD35" s="65">
        <f t="shared" si="1"/>
        <v>0</v>
      </c>
      <c r="AE35" s="65">
        <f t="shared" si="4"/>
        <v>0</v>
      </c>
      <c r="AF35" s="65">
        <f t="shared" si="2"/>
        <v>0</v>
      </c>
    </row>
    <row r="36" spans="1:32" x14ac:dyDescent="0.25">
      <c r="A36" s="66">
        <f t="shared" si="5"/>
        <v>29</v>
      </c>
      <c r="B36" s="69"/>
      <c r="C36" s="66" t="e">
        <f>VLOOKUP(B36,'Measure&amp;Incentive Picklist'!E:J,2,FALSE)</f>
        <v>#N/A</v>
      </c>
      <c r="D36" s="69"/>
      <c r="E36" s="70"/>
      <c r="F36" s="70"/>
      <c r="G36" s="70"/>
      <c r="H36" s="223" t="str">
        <f t="shared" si="3"/>
        <v/>
      </c>
      <c r="I36" s="70"/>
      <c r="J36" s="73" t="str">
        <f>_xlfn.IFNA(INDEX('Measure&amp;Incentive Picklist'!B162:G169,MATCH('Refrigerated Case Lighting'!H36,'Measure&amp;Incentive Picklist'!D162:D169,0),6),"")</f>
        <v/>
      </c>
      <c r="K36" s="70"/>
      <c r="L36" s="70"/>
      <c r="M36" s="73"/>
      <c r="N36" s="70"/>
      <c r="O36" s="69"/>
      <c r="V36" s="69"/>
      <c r="W36" s="69"/>
      <c r="X36" s="71"/>
      <c r="Y36" s="71"/>
      <c r="Z36" s="72" t="str">
        <f t="shared" si="6"/>
        <v/>
      </c>
      <c r="AA36" s="85" t="str">
        <f>IFERROR(MIN(VLOOKUP($B36,'Measure&amp;Incentive Picklist'!$E:$J,5,FALSE)*E36,Z36),"")</f>
        <v/>
      </c>
      <c r="AB36" s="69"/>
      <c r="AC36" s="65">
        <f t="shared" si="0"/>
        <v>0</v>
      </c>
      <c r="AD36" s="65">
        <f t="shared" si="1"/>
        <v>0</v>
      </c>
      <c r="AE36" s="65">
        <f t="shared" si="4"/>
        <v>0</v>
      </c>
      <c r="AF36" s="65">
        <f t="shared" si="2"/>
        <v>0</v>
      </c>
    </row>
    <row r="37" spans="1:32" x14ac:dyDescent="0.25">
      <c r="A37" s="66">
        <f t="shared" si="5"/>
        <v>30</v>
      </c>
      <c r="B37" s="69"/>
      <c r="C37" s="66" t="e">
        <f>VLOOKUP(B37,'Measure&amp;Incentive Picklist'!E:J,2,FALSE)</f>
        <v>#N/A</v>
      </c>
      <c r="D37" s="69"/>
      <c r="E37" s="70"/>
      <c r="F37" s="70"/>
      <c r="G37" s="70"/>
      <c r="H37" s="223" t="str">
        <f t="shared" si="3"/>
        <v/>
      </c>
      <c r="I37" s="70"/>
      <c r="J37" s="73" t="str">
        <f>_xlfn.IFNA(INDEX('Measure&amp;Incentive Picklist'!B163:G170,MATCH('Refrigerated Case Lighting'!H37,'Measure&amp;Incentive Picklist'!D163:D170,0),6),"")</f>
        <v/>
      </c>
      <c r="K37" s="70"/>
      <c r="L37" s="70"/>
      <c r="M37" s="73"/>
      <c r="N37" s="70"/>
      <c r="O37" s="69"/>
      <c r="V37" s="69"/>
      <c r="W37" s="69"/>
      <c r="X37" s="71"/>
      <c r="Y37" s="71"/>
      <c r="Z37" s="72" t="str">
        <f t="shared" si="6"/>
        <v/>
      </c>
      <c r="AA37" s="85" t="str">
        <f>IFERROR(MIN(VLOOKUP($B37,'Measure&amp;Incentive Picklist'!$E:$J,5,FALSE)*E37,Z37),"")</f>
        <v/>
      </c>
      <c r="AB37" s="69"/>
      <c r="AC37" s="65">
        <f t="shared" si="0"/>
        <v>0</v>
      </c>
      <c r="AD37" s="65">
        <f t="shared" si="1"/>
        <v>0</v>
      </c>
      <c r="AE37" s="65">
        <f t="shared" si="4"/>
        <v>0</v>
      </c>
      <c r="AF37" s="65">
        <f t="shared" si="2"/>
        <v>0</v>
      </c>
    </row>
    <row r="38" spans="1:32" x14ac:dyDescent="0.25">
      <c r="A38" s="66">
        <f t="shared" si="5"/>
        <v>31</v>
      </c>
      <c r="B38" s="69"/>
      <c r="C38" s="66" t="e">
        <f>VLOOKUP(B38,'Measure&amp;Incentive Picklist'!E:J,2,FALSE)</f>
        <v>#N/A</v>
      </c>
      <c r="D38" s="69"/>
      <c r="E38" s="70"/>
      <c r="F38" s="70"/>
      <c r="G38" s="70"/>
      <c r="H38" s="223" t="str">
        <f t="shared" si="3"/>
        <v/>
      </c>
      <c r="I38" s="70"/>
      <c r="J38" s="73" t="str">
        <f>_xlfn.IFNA(INDEX('Measure&amp;Incentive Picklist'!B164:G171,MATCH('Refrigerated Case Lighting'!H38,'Measure&amp;Incentive Picklist'!D164:D171,0),6),"")</f>
        <v/>
      </c>
      <c r="K38" s="70"/>
      <c r="L38" s="70"/>
      <c r="M38" s="73"/>
      <c r="N38" s="70"/>
      <c r="O38" s="69"/>
      <c r="V38" s="69"/>
      <c r="W38" s="69"/>
      <c r="X38" s="71"/>
      <c r="Y38" s="71"/>
      <c r="Z38" s="72" t="str">
        <f t="shared" si="6"/>
        <v/>
      </c>
      <c r="AA38" s="85" t="str">
        <f>IFERROR(MIN(VLOOKUP($B38,'Measure&amp;Incentive Picklist'!$E:$J,5,FALSE)*E38,Z38),"")</f>
        <v/>
      </c>
      <c r="AB38" s="69"/>
      <c r="AC38" s="65">
        <f t="shared" si="0"/>
        <v>0</v>
      </c>
      <c r="AD38" s="65">
        <f t="shared" si="1"/>
        <v>0</v>
      </c>
      <c r="AE38" s="65">
        <f t="shared" si="4"/>
        <v>0</v>
      </c>
      <c r="AF38" s="65">
        <f t="shared" si="2"/>
        <v>0</v>
      </c>
    </row>
    <row r="39" spans="1:32" x14ac:dyDescent="0.25">
      <c r="A39" s="66">
        <f t="shared" si="5"/>
        <v>32</v>
      </c>
      <c r="B39" s="69"/>
      <c r="C39" s="66" t="e">
        <f>VLOOKUP(B39,'Measure&amp;Incentive Picklist'!E:J,2,FALSE)</f>
        <v>#N/A</v>
      </c>
      <c r="D39" s="69"/>
      <c r="E39" s="70"/>
      <c r="F39" s="70"/>
      <c r="G39" s="70"/>
      <c r="H39" s="223" t="str">
        <f t="shared" si="3"/>
        <v/>
      </c>
      <c r="I39" s="70"/>
      <c r="J39" s="73" t="str">
        <f>_xlfn.IFNA(INDEX('Measure&amp;Incentive Picklist'!B165:G172,MATCH('Refrigerated Case Lighting'!H39,'Measure&amp;Incentive Picklist'!D165:D172,0),6),"")</f>
        <v/>
      </c>
      <c r="K39" s="70"/>
      <c r="L39" s="70"/>
      <c r="M39" s="73"/>
      <c r="N39" s="70"/>
      <c r="O39" s="69"/>
      <c r="V39" s="69"/>
      <c r="W39" s="69"/>
      <c r="X39" s="71"/>
      <c r="Y39" s="71"/>
      <c r="Z39" s="72" t="str">
        <f t="shared" si="6"/>
        <v/>
      </c>
      <c r="AA39" s="85" t="str">
        <f>IFERROR(MIN(VLOOKUP($B39,'Measure&amp;Incentive Picklist'!$E:$J,5,FALSE)*E39,Z39),"")</f>
        <v/>
      </c>
      <c r="AB39" s="69"/>
      <c r="AC39" s="65">
        <f t="shared" si="0"/>
        <v>0</v>
      </c>
      <c r="AD39" s="65">
        <f t="shared" si="1"/>
        <v>0</v>
      </c>
      <c r="AE39" s="65">
        <f t="shared" si="4"/>
        <v>0</v>
      </c>
      <c r="AF39" s="65">
        <f t="shared" si="2"/>
        <v>0</v>
      </c>
    </row>
    <row r="40" spans="1:32" x14ac:dyDescent="0.25">
      <c r="A40" s="66">
        <f t="shared" si="5"/>
        <v>33</v>
      </c>
      <c r="B40" s="69"/>
      <c r="C40" s="66" t="e">
        <f>VLOOKUP(B40,'Measure&amp;Incentive Picklist'!E:J,2,FALSE)</f>
        <v>#N/A</v>
      </c>
      <c r="D40" s="69"/>
      <c r="E40" s="70"/>
      <c r="F40" s="70"/>
      <c r="G40" s="70"/>
      <c r="H40" s="223" t="str">
        <f t="shared" si="3"/>
        <v/>
      </c>
      <c r="I40" s="70"/>
      <c r="J40" s="73" t="str">
        <f>_xlfn.IFNA(INDEX('Measure&amp;Incentive Picklist'!B166:G173,MATCH('Refrigerated Case Lighting'!H40,'Measure&amp;Incentive Picklist'!D166:D173,0),6),"")</f>
        <v/>
      </c>
      <c r="K40" s="70"/>
      <c r="L40" s="70"/>
      <c r="M40" s="73"/>
      <c r="N40" s="70"/>
      <c r="O40" s="69"/>
      <c r="V40" s="69"/>
      <c r="W40" s="69"/>
      <c r="X40" s="71"/>
      <c r="Y40" s="71"/>
      <c r="Z40" s="72" t="str">
        <f t="shared" si="6"/>
        <v/>
      </c>
      <c r="AA40" s="85" t="str">
        <f>IFERROR(MIN(VLOOKUP($B40,'Measure&amp;Incentive Picklist'!$E:$J,5,FALSE)*E40,Z40),"")</f>
        <v/>
      </c>
      <c r="AB40" s="69"/>
      <c r="AC40" s="65">
        <f t="shared" ref="AC40:AC71" si="7">IF(OR(B40&gt;"",D40&gt;0,I40&gt;0,N40&gt;0,O40&gt;"",V40&gt;0,F40&gt;0,W40&gt;0,X40&gt;0,Y40&gt;0,E40&gt;0,M40&gt;"",J40&gt;"",AB40&gt;0),1,0)</f>
        <v>0</v>
      </c>
      <c r="AD40" s="65">
        <f t="shared" ref="AD40:AD71" si="8">IF(ISERROR(Z40),1,0)</f>
        <v>0</v>
      </c>
      <c r="AE40" s="65">
        <f t="shared" si="4"/>
        <v>0</v>
      </c>
      <c r="AF40" s="65">
        <f t="shared" ref="AF40:AF71" si="9">IF(ISERROR(AA40),1,0)</f>
        <v>0</v>
      </c>
    </row>
    <row r="41" spans="1:32" x14ac:dyDescent="0.25">
      <c r="A41" s="66">
        <f t="shared" si="5"/>
        <v>34</v>
      </c>
      <c r="B41" s="69"/>
      <c r="C41" s="66" t="e">
        <f>VLOOKUP(B41,'Measure&amp;Incentive Picklist'!E:J,2,FALSE)</f>
        <v>#N/A</v>
      </c>
      <c r="D41" s="69"/>
      <c r="E41" s="70"/>
      <c r="F41" s="70"/>
      <c r="G41" s="70"/>
      <c r="H41" s="223" t="str">
        <f t="shared" si="3"/>
        <v/>
      </c>
      <c r="I41" s="70"/>
      <c r="J41" s="73" t="str">
        <f>_xlfn.IFNA(INDEX('Measure&amp;Incentive Picklist'!B167:G174,MATCH('Refrigerated Case Lighting'!H41,'Measure&amp;Incentive Picklist'!D167:D174,0),6),"")</f>
        <v/>
      </c>
      <c r="K41" s="70"/>
      <c r="L41" s="70"/>
      <c r="M41" s="73"/>
      <c r="N41" s="70"/>
      <c r="O41" s="69"/>
      <c r="V41" s="69"/>
      <c r="W41" s="69"/>
      <c r="X41" s="71"/>
      <c r="Y41" s="71"/>
      <c r="Z41" s="72" t="str">
        <f t="shared" si="6"/>
        <v/>
      </c>
      <c r="AA41" s="85" t="str">
        <f>IFERROR(MIN(VLOOKUP($B41,'Measure&amp;Incentive Picklist'!$E:$J,5,FALSE)*E41,Z41),"")</f>
        <v/>
      </c>
      <c r="AB41" s="69"/>
      <c r="AC41" s="65">
        <f t="shared" si="7"/>
        <v>0</v>
      </c>
      <c r="AD41" s="65">
        <f t="shared" si="8"/>
        <v>0</v>
      </c>
      <c r="AE41" s="65">
        <f t="shared" si="4"/>
        <v>0</v>
      </c>
      <c r="AF41" s="65">
        <f t="shared" si="9"/>
        <v>0</v>
      </c>
    </row>
    <row r="42" spans="1:32" x14ac:dyDescent="0.25">
      <c r="A42" s="66">
        <f t="shared" si="5"/>
        <v>35</v>
      </c>
      <c r="B42" s="69"/>
      <c r="C42" s="66" t="e">
        <f>VLOOKUP(B42,'Measure&amp;Incentive Picklist'!E:J,2,FALSE)</f>
        <v>#N/A</v>
      </c>
      <c r="D42" s="69"/>
      <c r="E42" s="70"/>
      <c r="F42" s="70"/>
      <c r="G42" s="70"/>
      <c r="H42" s="223" t="str">
        <f t="shared" si="3"/>
        <v/>
      </c>
      <c r="I42" s="70"/>
      <c r="J42" s="73" t="str">
        <f>_xlfn.IFNA(INDEX('Measure&amp;Incentive Picklist'!B168:G174,MATCH('Refrigerated Case Lighting'!H42,'Measure&amp;Incentive Picklist'!D168:D174,0),6),"")</f>
        <v/>
      </c>
      <c r="K42" s="70"/>
      <c r="L42" s="70"/>
      <c r="M42" s="73"/>
      <c r="N42" s="70"/>
      <c r="O42" s="69"/>
      <c r="V42" s="69"/>
      <c r="W42" s="69"/>
      <c r="X42" s="71"/>
      <c r="Y42" s="71"/>
      <c r="Z42" s="72" t="str">
        <f t="shared" si="6"/>
        <v/>
      </c>
      <c r="AA42" s="85" t="str">
        <f>IFERROR(MIN(VLOOKUP($B42,'Measure&amp;Incentive Picklist'!$E:$J,5,FALSE)*E42,Z42),"")</f>
        <v/>
      </c>
      <c r="AB42" s="69"/>
      <c r="AC42" s="65">
        <f t="shared" si="7"/>
        <v>0</v>
      </c>
      <c r="AD42" s="65">
        <f t="shared" si="8"/>
        <v>0</v>
      </c>
      <c r="AE42" s="65">
        <f t="shared" si="4"/>
        <v>0</v>
      </c>
      <c r="AF42" s="65">
        <f t="shared" si="9"/>
        <v>0</v>
      </c>
    </row>
    <row r="43" spans="1:32" x14ac:dyDescent="0.25">
      <c r="A43" s="66">
        <f t="shared" si="5"/>
        <v>36</v>
      </c>
      <c r="B43" s="69"/>
      <c r="C43" s="66" t="e">
        <f>VLOOKUP(B43,'Measure&amp;Incentive Picklist'!E:J,2,FALSE)</f>
        <v>#N/A</v>
      </c>
      <c r="D43" s="69"/>
      <c r="E43" s="70"/>
      <c r="F43" s="70"/>
      <c r="G43" s="70"/>
      <c r="H43" s="223" t="str">
        <f t="shared" si="3"/>
        <v/>
      </c>
      <c r="I43" s="70"/>
      <c r="J43" s="73" t="str">
        <f>_xlfn.IFNA(INDEX('Measure&amp;Incentive Picklist'!B169:G174,MATCH('Refrigerated Case Lighting'!H43,'Measure&amp;Incentive Picklist'!D169:D174,0),6),"")</f>
        <v/>
      </c>
      <c r="K43" s="70"/>
      <c r="L43" s="70"/>
      <c r="M43" s="73"/>
      <c r="N43" s="70"/>
      <c r="O43" s="69"/>
      <c r="V43" s="69"/>
      <c r="W43" s="69"/>
      <c r="X43" s="71"/>
      <c r="Y43" s="71"/>
      <c r="Z43" s="72" t="str">
        <f t="shared" si="6"/>
        <v/>
      </c>
      <c r="AA43" s="85" t="str">
        <f>IFERROR(MIN(VLOOKUP($B43,'Measure&amp;Incentive Picklist'!$E:$J,5,FALSE)*E43,Z43),"")</f>
        <v/>
      </c>
      <c r="AB43" s="69"/>
      <c r="AC43" s="65">
        <f t="shared" si="7"/>
        <v>0</v>
      </c>
      <c r="AD43" s="65">
        <f t="shared" si="8"/>
        <v>0</v>
      </c>
      <c r="AE43" s="65">
        <f t="shared" si="4"/>
        <v>0</v>
      </c>
      <c r="AF43" s="65">
        <f t="shared" si="9"/>
        <v>0</v>
      </c>
    </row>
    <row r="44" spans="1:32" x14ac:dyDescent="0.25">
      <c r="A44" s="66">
        <f t="shared" si="5"/>
        <v>37</v>
      </c>
      <c r="B44" s="69"/>
      <c r="C44" s="66" t="e">
        <f>VLOOKUP(B44,'Measure&amp;Incentive Picklist'!E:J,2,FALSE)</f>
        <v>#N/A</v>
      </c>
      <c r="D44" s="69"/>
      <c r="E44" s="70"/>
      <c r="F44" s="70"/>
      <c r="G44" s="70"/>
      <c r="H44" s="223" t="str">
        <f t="shared" si="3"/>
        <v/>
      </c>
      <c r="I44" s="70"/>
      <c r="J44" s="73" t="str">
        <f>_xlfn.IFNA(INDEX('Measure&amp;Incentive Picklist'!B170:G174,MATCH('Refrigerated Case Lighting'!H44,'Measure&amp;Incentive Picklist'!D170:D174,0),6),"")</f>
        <v/>
      </c>
      <c r="K44" s="70"/>
      <c r="L44" s="70"/>
      <c r="M44" s="73"/>
      <c r="N44" s="70"/>
      <c r="O44" s="69"/>
      <c r="V44" s="69"/>
      <c r="W44" s="69"/>
      <c r="X44" s="71"/>
      <c r="Y44" s="71"/>
      <c r="Z44" s="72" t="str">
        <f t="shared" si="6"/>
        <v/>
      </c>
      <c r="AA44" s="85" t="str">
        <f>IFERROR(MIN(VLOOKUP($B44,'Measure&amp;Incentive Picklist'!$E:$J,5,FALSE)*E44,Z44),"")</f>
        <v/>
      </c>
      <c r="AB44" s="69"/>
      <c r="AC44" s="65">
        <f t="shared" si="7"/>
        <v>0</v>
      </c>
      <c r="AD44" s="65">
        <f t="shared" si="8"/>
        <v>0</v>
      </c>
      <c r="AE44" s="65">
        <f t="shared" si="4"/>
        <v>0</v>
      </c>
      <c r="AF44" s="65">
        <f t="shared" si="9"/>
        <v>0</v>
      </c>
    </row>
    <row r="45" spans="1:32" x14ac:dyDescent="0.25">
      <c r="A45" s="66">
        <f t="shared" si="5"/>
        <v>38</v>
      </c>
      <c r="B45" s="69"/>
      <c r="C45" s="66" t="e">
        <f>VLOOKUP(B45,'Measure&amp;Incentive Picklist'!E:J,2,FALSE)</f>
        <v>#N/A</v>
      </c>
      <c r="D45" s="69"/>
      <c r="E45" s="70"/>
      <c r="F45" s="70"/>
      <c r="G45" s="70"/>
      <c r="H45" s="223" t="str">
        <f t="shared" si="3"/>
        <v/>
      </c>
      <c r="I45" s="70"/>
      <c r="J45" s="73" t="str">
        <f>_xlfn.IFNA(INDEX('Measure&amp;Incentive Picklist'!B171:G174,MATCH('Refrigerated Case Lighting'!H45,'Measure&amp;Incentive Picklist'!D171:D174,0),6),"")</f>
        <v/>
      </c>
      <c r="K45" s="70"/>
      <c r="L45" s="70"/>
      <c r="M45" s="73"/>
      <c r="N45" s="70"/>
      <c r="O45" s="69"/>
      <c r="V45" s="69"/>
      <c r="W45" s="69"/>
      <c r="X45" s="71"/>
      <c r="Y45" s="71"/>
      <c r="Z45" s="72" t="str">
        <f t="shared" si="6"/>
        <v/>
      </c>
      <c r="AA45" s="85" t="str">
        <f>IFERROR(MIN(VLOOKUP($B45,'Measure&amp;Incentive Picklist'!$E:$J,5,FALSE)*E45,Z45),"")</f>
        <v/>
      </c>
      <c r="AB45" s="69"/>
      <c r="AC45" s="65">
        <f t="shared" si="7"/>
        <v>0</v>
      </c>
      <c r="AD45" s="65">
        <f t="shared" si="8"/>
        <v>0</v>
      </c>
      <c r="AE45" s="65">
        <f t="shared" si="4"/>
        <v>0</v>
      </c>
      <c r="AF45" s="65">
        <f t="shared" si="9"/>
        <v>0</v>
      </c>
    </row>
    <row r="46" spans="1:32" x14ac:dyDescent="0.25">
      <c r="A46" s="66">
        <f t="shared" si="5"/>
        <v>39</v>
      </c>
      <c r="B46" s="69"/>
      <c r="C46" s="66" t="e">
        <f>VLOOKUP(B46,'Measure&amp;Incentive Picklist'!E:J,2,FALSE)</f>
        <v>#N/A</v>
      </c>
      <c r="D46" s="69"/>
      <c r="E46" s="70"/>
      <c r="F46" s="70"/>
      <c r="G46" s="70"/>
      <c r="H46" s="223" t="str">
        <f t="shared" si="3"/>
        <v/>
      </c>
      <c r="I46" s="70"/>
      <c r="J46" s="73" t="str">
        <f>_xlfn.IFNA(INDEX('Measure&amp;Incentive Picklist'!B172:G174,MATCH('Refrigerated Case Lighting'!H46,'Measure&amp;Incentive Picklist'!D172:D174,0),6),"")</f>
        <v/>
      </c>
      <c r="K46" s="70"/>
      <c r="L46" s="70"/>
      <c r="M46" s="73"/>
      <c r="N46" s="70"/>
      <c r="O46" s="69"/>
      <c r="V46" s="69"/>
      <c r="W46" s="69"/>
      <c r="X46" s="71"/>
      <c r="Y46" s="71"/>
      <c r="Z46" s="72" t="str">
        <f t="shared" si="6"/>
        <v/>
      </c>
      <c r="AA46" s="85" t="str">
        <f>IFERROR(MIN(VLOOKUP($B46,'Measure&amp;Incentive Picklist'!$E:$J,5,FALSE)*E46,Z46),"")</f>
        <v/>
      </c>
      <c r="AB46" s="69"/>
      <c r="AC46" s="65">
        <f t="shared" si="7"/>
        <v>0</v>
      </c>
      <c r="AD46" s="65">
        <f t="shared" si="8"/>
        <v>0</v>
      </c>
      <c r="AE46" s="65">
        <f t="shared" si="4"/>
        <v>0</v>
      </c>
      <c r="AF46" s="65">
        <f t="shared" si="9"/>
        <v>0</v>
      </c>
    </row>
    <row r="47" spans="1:32" x14ac:dyDescent="0.25">
      <c r="A47" s="66">
        <f t="shared" si="5"/>
        <v>40</v>
      </c>
      <c r="B47" s="69"/>
      <c r="C47" s="66" t="e">
        <f>VLOOKUP(B47,'Measure&amp;Incentive Picklist'!E:J,2,FALSE)</f>
        <v>#N/A</v>
      </c>
      <c r="D47" s="69"/>
      <c r="E47" s="70"/>
      <c r="F47" s="70"/>
      <c r="G47" s="70"/>
      <c r="H47" s="223" t="str">
        <f t="shared" si="3"/>
        <v/>
      </c>
      <c r="I47" s="70"/>
      <c r="J47" s="73" t="str">
        <f>_xlfn.IFNA(INDEX('Measure&amp;Incentive Picklist'!B173:G175,MATCH('Refrigerated Case Lighting'!H47,'Measure&amp;Incentive Picklist'!D173:D175,0),6),"")</f>
        <v/>
      </c>
      <c r="K47" s="70"/>
      <c r="L47" s="70"/>
      <c r="M47" s="73"/>
      <c r="N47" s="70"/>
      <c r="O47" s="69"/>
      <c r="V47" s="69"/>
      <c r="W47" s="69"/>
      <c r="X47" s="71"/>
      <c r="Y47" s="71"/>
      <c r="Z47" s="72" t="str">
        <f t="shared" si="6"/>
        <v/>
      </c>
      <c r="AA47" s="85" t="str">
        <f>IFERROR(MIN(VLOOKUP($B47,'Measure&amp;Incentive Picklist'!$E:$J,5,FALSE)*E47,Z47),"")</f>
        <v/>
      </c>
      <c r="AB47" s="69"/>
      <c r="AC47" s="65">
        <f t="shared" si="7"/>
        <v>0</v>
      </c>
      <c r="AD47" s="65">
        <f t="shared" si="8"/>
        <v>0</v>
      </c>
      <c r="AE47" s="65">
        <f t="shared" si="4"/>
        <v>0</v>
      </c>
      <c r="AF47" s="65">
        <f t="shared" si="9"/>
        <v>0</v>
      </c>
    </row>
    <row r="48" spans="1:32" x14ac:dyDescent="0.25">
      <c r="A48" s="66">
        <f t="shared" si="5"/>
        <v>41</v>
      </c>
      <c r="B48" s="69"/>
      <c r="C48" s="66" t="e">
        <f>VLOOKUP(B48,'Measure&amp;Incentive Picklist'!E:J,2,FALSE)</f>
        <v>#N/A</v>
      </c>
      <c r="D48" s="69"/>
      <c r="E48" s="70"/>
      <c r="F48" s="70"/>
      <c r="G48" s="70"/>
      <c r="H48" s="223" t="str">
        <f t="shared" si="3"/>
        <v/>
      </c>
      <c r="I48" s="70"/>
      <c r="J48" s="73" t="str">
        <f>_xlfn.IFNA(INDEX('Measure&amp;Incentive Picklist'!B174:G176,MATCH('Refrigerated Case Lighting'!H48,'Measure&amp;Incentive Picklist'!D174:D176,0),6),"")</f>
        <v/>
      </c>
      <c r="K48" s="70"/>
      <c r="L48" s="70"/>
      <c r="M48" s="73"/>
      <c r="N48" s="70"/>
      <c r="O48" s="69"/>
      <c r="V48" s="69"/>
      <c r="W48" s="69"/>
      <c r="X48" s="71"/>
      <c r="Y48" s="71"/>
      <c r="Z48" s="72" t="str">
        <f t="shared" si="6"/>
        <v/>
      </c>
      <c r="AA48" s="85" t="str">
        <f>IFERROR(MIN(VLOOKUP($B48,'Measure&amp;Incentive Picklist'!$E:$J,5,FALSE)*E48,Z48),"")</f>
        <v/>
      </c>
      <c r="AB48" s="69"/>
      <c r="AC48" s="65">
        <f t="shared" si="7"/>
        <v>0</v>
      </c>
      <c r="AD48" s="65">
        <f t="shared" si="8"/>
        <v>0</v>
      </c>
      <c r="AE48" s="65">
        <f t="shared" si="4"/>
        <v>0</v>
      </c>
      <c r="AF48" s="65">
        <f t="shared" si="9"/>
        <v>0</v>
      </c>
    </row>
    <row r="49" spans="1:32" x14ac:dyDescent="0.25">
      <c r="A49" s="66">
        <f t="shared" si="5"/>
        <v>42</v>
      </c>
      <c r="B49" s="69"/>
      <c r="C49" s="66" t="e">
        <f>VLOOKUP(B49,'Measure&amp;Incentive Picklist'!E:J,2,FALSE)</f>
        <v>#N/A</v>
      </c>
      <c r="D49" s="69"/>
      <c r="E49" s="70"/>
      <c r="F49" s="70"/>
      <c r="G49" s="70"/>
      <c r="H49" s="223" t="str">
        <f t="shared" si="3"/>
        <v/>
      </c>
      <c r="I49" s="70"/>
      <c r="J49" s="73" t="str">
        <f>_xlfn.IFNA(INDEX('Measure&amp;Incentive Picklist'!B175:G177,MATCH('Refrigerated Case Lighting'!H49,'Measure&amp;Incentive Picklist'!D175:D177,0),6),"")</f>
        <v/>
      </c>
      <c r="K49" s="70"/>
      <c r="L49" s="70"/>
      <c r="M49" s="73"/>
      <c r="N49" s="70"/>
      <c r="O49" s="69"/>
      <c r="V49" s="69"/>
      <c r="W49" s="69"/>
      <c r="X49" s="71"/>
      <c r="Y49" s="71"/>
      <c r="Z49" s="72" t="str">
        <f t="shared" si="6"/>
        <v/>
      </c>
      <c r="AA49" s="85" t="str">
        <f>IFERROR(MIN(VLOOKUP($B49,'Measure&amp;Incentive Picklist'!$E:$J,5,FALSE)*E49,Z49),"")</f>
        <v/>
      </c>
      <c r="AB49" s="69"/>
      <c r="AC49" s="65">
        <f t="shared" si="7"/>
        <v>0</v>
      </c>
      <c r="AD49" s="65">
        <f t="shared" si="8"/>
        <v>0</v>
      </c>
      <c r="AE49" s="65">
        <f t="shared" si="4"/>
        <v>0</v>
      </c>
      <c r="AF49" s="65">
        <f t="shared" si="9"/>
        <v>0</v>
      </c>
    </row>
    <row r="50" spans="1:32" x14ac:dyDescent="0.25">
      <c r="A50" s="66">
        <f t="shared" si="5"/>
        <v>43</v>
      </c>
      <c r="B50" s="69"/>
      <c r="C50" s="66" t="e">
        <f>VLOOKUP(B50,'Measure&amp;Incentive Picklist'!E:J,2,FALSE)</f>
        <v>#N/A</v>
      </c>
      <c r="D50" s="69"/>
      <c r="E50" s="70"/>
      <c r="F50" s="70"/>
      <c r="G50" s="70"/>
      <c r="H50" s="223" t="str">
        <f t="shared" si="3"/>
        <v/>
      </c>
      <c r="I50" s="70"/>
      <c r="J50" s="73" t="str">
        <f>_xlfn.IFNA(INDEX('Measure&amp;Incentive Picklist'!B175:G178,MATCH('Refrigerated Case Lighting'!H50,'Measure&amp;Incentive Picklist'!D175:D178,0),6),"")</f>
        <v/>
      </c>
      <c r="K50" s="70"/>
      <c r="L50" s="70"/>
      <c r="M50" s="73"/>
      <c r="N50" s="70"/>
      <c r="O50" s="69"/>
      <c r="V50" s="69"/>
      <c r="W50" s="69"/>
      <c r="X50" s="71"/>
      <c r="Y50" s="71"/>
      <c r="Z50" s="72" t="str">
        <f t="shared" si="6"/>
        <v/>
      </c>
      <c r="AA50" s="85" t="str">
        <f>IFERROR(MIN(VLOOKUP($B50,'Measure&amp;Incentive Picklist'!$E:$J,5,FALSE)*E50,Z50),"")</f>
        <v/>
      </c>
      <c r="AB50" s="69"/>
      <c r="AC50" s="65">
        <f t="shared" si="7"/>
        <v>0</v>
      </c>
      <c r="AD50" s="65">
        <f t="shared" si="8"/>
        <v>0</v>
      </c>
      <c r="AE50" s="65">
        <f t="shared" si="4"/>
        <v>0</v>
      </c>
      <c r="AF50" s="65">
        <f t="shared" si="9"/>
        <v>0</v>
      </c>
    </row>
    <row r="51" spans="1:32" x14ac:dyDescent="0.25">
      <c r="A51" s="66">
        <f t="shared" si="5"/>
        <v>44</v>
      </c>
      <c r="B51" s="69"/>
      <c r="C51" s="66" t="e">
        <f>VLOOKUP(B51,'Measure&amp;Incentive Picklist'!E:J,2,FALSE)</f>
        <v>#N/A</v>
      </c>
      <c r="D51" s="69"/>
      <c r="E51" s="70"/>
      <c r="F51" s="70"/>
      <c r="G51" s="70"/>
      <c r="H51" s="223" t="str">
        <f t="shared" si="3"/>
        <v/>
      </c>
      <c r="I51" s="70"/>
      <c r="J51" s="73" t="str">
        <f>_xlfn.IFNA(INDEX('Measure&amp;Incentive Picklist'!B175:G179,MATCH('Refrigerated Case Lighting'!H51,'Measure&amp;Incentive Picklist'!D175:D179,0),6),"")</f>
        <v/>
      </c>
      <c r="K51" s="70"/>
      <c r="L51" s="70"/>
      <c r="M51" s="73"/>
      <c r="N51" s="70"/>
      <c r="O51" s="69"/>
      <c r="V51" s="69"/>
      <c r="W51" s="69"/>
      <c r="X51" s="71"/>
      <c r="Y51" s="71"/>
      <c r="Z51" s="72" t="str">
        <f t="shared" si="6"/>
        <v/>
      </c>
      <c r="AA51" s="85" t="str">
        <f>IFERROR(MIN(VLOOKUP($B51,'Measure&amp;Incentive Picklist'!$E:$J,5,FALSE)*E51,Z51),"")</f>
        <v/>
      </c>
      <c r="AB51" s="69"/>
      <c r="AC51" s="65">
        <f t="shared" si="7"/>
        <v>0</v>
      </c>
      <c r="AD51" s="65">
        <f t="shared" si="8"/>
        <v>0</v>
      </c>
      <c r="AE51" s="65">
        <f t="shared" si="4"/>
        <v>0</v>
      </c>
      <c r="AF51" s="65">
        <f t="shared" si="9"/>
        <v>0</v>
      </c>
    </row>
    <row r="52" spans="1:32" x14ac:dyDescent="0.25">
      <c r="A52" s="66">
        <f t="shared" si="5"/>
        <v>45</v>
      </c>
      <c r="B52" s="69"/>
      <c r="C52" s="66" t="e">
        <f>VLOOKUP(B52,'Measure&amp;Incentive Picklist'!E:J,2,FALSE)</f>
        <v>#N/A</v>
      </c>
      <c r="D52" s="69"/>
      <c r="E52" s="70"/>
      <c r="F52" s="70"/>
      <c r="G52" s="70"/>
      <c r="H52" s="223" t="str">
        <f t="shared" si="3"/>
        <v/>
      </c>
      <c r="I52" s="70"/>
      <c r="J52" s="73" t="str">
        <f>_xlfn.IFNA(INDEX('Measure&amp;Incentive Picklist'!B175:G180,MATCH('Refrigerated Case Lighting'!H52,'Measure&amp;Incentive Picklist'!D175:D180,0),6),"")</f>
        <v/>
      </c>
      <c r="K52" s="70"/>
      <c r="L52" s="70"/>
      <c r="M52" s="73"/>
      <c r="N52" s="70"/>
      <c r="O52" s="69"/>
      <c r="V52" s="69"/>
      <c r="W52" s="69"/>
      <c r="X52" s="71"/>
      <c r="Y52" s="71"/>
      <c r="Z52" s="72" t="str">
        <f t="shared" si="6"/>
        <v/>
      </c>
      <c r="AA52" s="85" t="str">
        <f>IFERROR(MIN(VLOOKUP($B52,'Measure&amp;Incentive Picklist'!$E:$J,5,FALSE)*E52,Z52),"")</f>
        <v/>
      </c>
      <c r="AB52" s="69"/>
      <c r="AC52" s="65">
        <f t="shared" si="7"/>
        <v>0</v>
      </c>
      <c r="AD52" s="65">
        <f t="shared" si="8"/>
        <v>0</v>
      </c>
      <c r="AE52" s="65">
        <f t="shared" si="4"/>
        <v>0</v>
      </c>
      <c r="AF52" s="65">
        <f t="shared" si="9"/>
        <v>0</v>
      </c>
    </row>
    <row r="53" spans="1:32" x14ac:dyDescent="0.25">
      <c r="A53" s="66">
        <f t="shared" si="5"/>
        <v>46</v>
      </c>
      <c r="B53" s="69"/>
      <c r="C53" s="66" t="e">
        <f>VLOOKUP(B53,'Measure&amp;Incentive Picklist'!E:J,2,FALSE)</f>
        <v>#N/A</v>
      </c>
      <c r="D53" s="69"/>
      <c r="E53" s="70"/>
      <c r="F53" s="70"/>
      <c r="G53" s="70"/>
      <c r="H53" s="223" t="str">
        <f t="shared" si="3"/>
        <v/>
      </c>
      <c r="I53" s="70"/>
      <c r="J53" s="73" t="str">
        <f>_xlfn.IFNA(INDEX('Measure&amp;Incentive Picklist'!B175:G181,MATCH('Refrigerated Case Lighting'!H53,'Measure&amp;Incentive Picklist'!D175:D181,0),6),"")</f>
        <v/>
      </c>
      <c r="K53" s="70"/>
      <c r="L53" s="70"/>
      <c r="M53" s="73"/>
      <c r="N53" s="70"/>
      <c r="O53" s="69"/>
      <c r="V53" s="69"/>
      <c r="W53" s="69"/>
      <c r="X53" s="71"/>
      <c r="Y53" s="71"/>
      <c r="Z53" s="72" t="str">
        <f t="shared" si="6"/>
        <v/>
      </c>
      <c r="AA53" s="85" t="str">
        <f>IFERROR(MIN(VLOOKUP($B53,'Measure&amp;Incentive Picklist'!$E:$J,5,FALSE)*E53,Z53),"")</f>
        <v/>
      </c>
      <c r="AB53" s="69"/>
      <c r="AC53" s="65">
        <f t="shared" si="7"/>
        <v>0</v>
      </c>
      <c r="AD53" s="65">
        <f t="shared" si="8"/>
        <v>0</v>
      </c>
      <c r="AE53" s="65">
        <f t="shared" si="4"/>
        <v>0</v>
      </c>
      <c r="AF53" s="65">
        <f t="shared" si="9"/>
        <v>0</v>
      </c>
    </row>
    <row r="54" spans="1:32" x14ac:dyDescent="0.25">
      <c r="A54" s="66">
        <f t="shared" si="5"/>
        <v>47</v>
      </c>
      <c r="B54" s="69"/>
      <c r="C54" s="66" t="e">
        <f>VLOOKUP(B54,'Measure&amp;Incentive Picklist'!E:J,2,FALSE)</f>
        <v>#N/A</v>
      </c>
      <c r="D54" s="69"/>
      <c r="E54" s="70"/>
      <c r="F54" s="70"/>
      <c r="G54" s="70"/>
      <c r="H54" s="223" t="str">
        <f t="shared" si="3"/>
        <v/>
      </c>
      <c r="I54" s="70"/>
      <c r="J54" s="73" t="str">
        <f>_xlfn.IFNA(INDEX('Measure&amp;Incentive Picklist'!B175:G182,MATCH('Refrigerated Case Lighting'!H54,'Measure&amp;Incentive Picklist'!D175:D182,0),6),"")</f>
        <v/>
      </c>
      <c r="K54" s="70"/>
      <c r="L54" s="70"/>
      <c r="M54" s="73"/>
      <c r="N54" s="70"/>
      <c r="O54" s="69"/>
      <c r="V54" s="69"/>
      <c r="W54" s="69"/>
      <c r="X54" s="71"/>
      <c r="Y54" s="71"/>
      <c r="Z54" s="72" t="str">
        <f t="shared" si="6"/>
        <v/>
      </c>
      <c r="AA54" s="85" t="str">
        <f>IFERROR(MIN(VLOOKUP($B54,'Measure&amp;Incentive Picklist'!$E:$J,5,FALSE)*E54,Z54),"")</f>
        <v/>
      </c>
      <c r="AB54" s="69"/>
      <c r="AC54" s="65">
        <f t="shared" si="7"/>
        <v>0</v>
      </c>
      <c r="AD54" s="65">
        <f t="shared" si="8"/>
        <v>0</v>
      </c>
      <c r="AE54" s="65">
        <f t="shared" si="4"/>
        <v>0</v>
      </c>
      <c r="AF54" s="65">
        <f t="shared" si="9"/>
        <v>0</v>
      </c>
    </row>
    <row r="55" spans="1:32" x14ac:dyDescent="0.25">
      <c r="A55" s="66">
        <f t="shared" si="5"/>
        <v>48</v>
      </c>
      <c r="B55" s="69"/>
      <c r="C55" s="66" t="e">
        <f>VLOOKUP(B55,'Measure&amp;Incentive Picklist'!E:J,2,FALSE)</f>
        <v>#N/A</v>
      </c>
      <c r="D55" s="69"/>
      <c r="E55" s="70"/>
      <c r="F55" s="70"/>
      <c r="G55" s="70"/>
      <c r="H55" s="223" t="str">
        <f t="shared" si="3"/>
        <v/>
      </c>
      <c r="I55" s="70"/>
      <c r="J55" s="73" t="str">
        <f>_xlfn.IFNA(INDEX('Measure&amp;Incentive Picklist'!B176:G183,MATCH('Refrigerated Case Lighting'!H55,'Measure&amp;Incentive Picklist'!D176:D183,0),6),"")</f>
        <v/>
      </c>
      <c r="K55" s="70"/>
      <c r="L55" s="70"/>
      <c r="M55" s="73"/>
      <c r="N55" s="70"/>
      <c r="O55" s="69"/>
      <c r="V55" s="69"/>
      <c r="W55" s="69"/>
      <c r="X55" s="71"/>
      <c r="Y55" s="71"/>
      <c r="Z55" s="72" t="str">
        <f t="shared" si="6"/>
        <v/>
      </c>
      <c r="AA55" s="85" t="str">
        <f>IFERROR(MIN(VLOOKUP($B55,'Measure&amp;Incentive Picklist'!$E:$J,5,FALSE)*E55,Z55),"")</f>
        <v/>
      </c>
      <c r="AB55" s="69"/>
      <c r="AC55" s="65">
        <f t="shared" si="7"/>
        <v>0</v>
      </c>
      <c r="AD55" s="65">
        <f t="shared" si="8"/>
        <v>0</v>
      </c>
      <c r="AE55" s="65">
        <f t="shared" si="4"/>
        <v>0</v>
      </c>
      <c r="AF55" s="65">
        <f t="shared" si="9"/>
        <v>0</v>
      </c>
    </row>
    <row r="56" spans="1:32" x14ac:dyDescent="0.25">
      <c r="A56" s="66">
        <f t="shared" si="5"/>
        <v>49</v>
      </c>
      <c r="B56" s="69"/>
      <c r="C56" s="66" t="e">
        <f>VLOOKUP(B56,'Measure&amp;Incentive Picklist'!E:J,2,FALSE)</f>
        <v>#N/A</v>
      </c>
      <c r="D56" s="69"/>
      <c r="E56" s="70"/>
      <c r="F56" s="70"/>
      <c r="G56" s="70"/>
      <c r="H56" s="223" t="str">
        <f t="shared" si="3"/>
        <v/>
      </c>
      <c r="I56" s="70"/>
      <c r="J56" s="73" t="str">
        <f>_xlfn.IFNA(INDEX('Measure&amp;Incentive Picklist'!B177:G184,MATCH('Refrigerated Case Lighting'!H56,'Measure&amp;Incentive Picklist'!D177:D184,0),6),"")</f>
        <v/>
      </c>
      <c r="K56" s="70"/>
      <c r="L56" s="70"/>
      <c r="M56" s="73"/>
      <c r="N56" s="70"/>
      <c r="O56" s="69"/>
      <c r="V56" s="69"/>
      <c r="W56" s="69"/>
      <c r="X56" s="71"/>
      <c r="Y56" s="71"/>
      <c r="Z56" s="72" t="str">
        <f t="shared" si="6"/>
        <v/>
      </c>
      <c r="AA56" s="85" t="str">
        <f>IFERROR(MIN(VLOOKUP($B56,'Measure&amp;Incentive Picklist'!$E:$J,5,FALSE)*E56,Z56),"")</f>
        <v/>
      </c>
      <c r="AB56" s="69"/>
      <c r="AC56" s="65">
        <f t="shared" si="7"/>
        <v>0</v>
      </c>
      <c r="AD56" s="65">
        <f t="shared" si="8"/>
        <v>0</v>
      </c>
      <c r="AE56" s="65">
        <f t="shared" si="4"/>
        <v>0</v>
      </c>
      <c r="AF56" s="65">
        <f t="shared" si="9"/>
        <v>0</v>
      </c>
    </row>
    <row r="57" spans="1:32" x14ac:dyDescent="0.25">
      <c r="A57" s="66">
        <f t="shared" si="5"/>
        <v>50</v>
      </c>
      <c r="B57" s="69"/>
      <c r="C57" s="66" t="e">
        <f>VLOOKUP(B57,'Measure&amp;Incentive Picklist'!E:J,2,FALSE)</f>
        <v>#N/A</v>
      </c>
      <c r="D57" s="69"/>
      <c r="E57" s="70"/>
      <c r="F57" s="70"/>
      <c r="G57" s="70"/>
      <c r="H57" s="223" t="str">
        <f t="shared" si="3"/>
        <v/>
      </c>
      <c r="I57" s="70"/>
      <c r="J57" s="73" t="str">
        <f>_xlfn.IFNA(INDEX('Measure&amp;Incentive Picklist'!B178:G185,MATCH('Refrigerated Case Lighting'!H57,'Measure&amp;Incentive Picklist'!D178:D185,0),6),"")</f>
        <v/>
      </c>
      <c r="K57" s="70"/>
      <c r="L57" s="70"/>
      <c r="M57" s="73"/>
      <c r="N57" s="70"/>
      <c r="O57" s="69"/>
      <c r="V57" s="69"/>
      <c r="W57" s="69"/>
      <c r="X57" s="71"/>
      <c r="Y57" s="71"/>
      <c r="Z57" s="72" t="str">
        <f t="shared" si="6"/>
        <v/>
      </c>
      <c r="AA57" s="85" t="str">
        <f>IFERROR(MIN(VLOOKUP($B57,'Measure&amp;Incentive Picklist'!$E:$J,5,FALSE)*E57,Z57),"")</f>
        <v/>
      </c>
      <c r="AB57" s="69"/>
      <c r="AC57" s="65">
        <f t="shared" si="7"/>
        <v>0</v>
      </c>
      <c r="AD57" s="65">
        <f t="shared" si="8"/>
        <v>0</v>
      </c>
      <c r="AE57" s="65">
        <f t="shared" si="4"/>
        <v>0</v>
      </c>
      <c r="AF57" s="65">
        <f t="shared" si="9"/>
        <v>0</v>
      </c>
    </row>
    <row r="58" spans="1:32" x14ac:dyDescent="0.25">
      <c r="A58" s="66">
        <f t="shared" si="5"/>
        <v>51</v>
      </c>
      <c r="B58" s="69"/>
      <c r="C58" s="66" t="e">
        <f>VLOOKUP(B58,'Measure&amp;Incentive Picklist'!E:J,2,FALSE)</f>
        <v>#N/A</v>
      </c>
      <c r="D58" s="69"/>
      <c r="E58" s="70"/>
      <c r="F58" s="70"/>
      <c r="G58" s="70"/>
      <c r="H58" s="223" t="str">
        <f t="shared" si="3"/>
        <v/>
      </c>
      <c r="I58" s="70"/>
      <c r="J58" s="73" t="str">
        <f>_xlfn.IFNA(INDEX('Measure&amp;Incentive Picklist'!B179:G186,MATCH('Refrigerated Case Lighting'!H58,'Measure&amp;Incentive Picklist'!D179:D186,0),6),"")</f>
        <v/>
      </c>
      <c r="K58" s="70"/>
      <c r="L58" s="70"/>
      <c r="M58" s="73"/>
      <c r="N58" s="70"/>
      <c r="O58" s="69"/>
      <c r="V58" s="69"/>
      <c r="W58" s="69"/>
      <c r="X58" s="71"/>
      <c r="Y58" s="71"/>
      <c r="Z58" s="72" t="str">
        <f t="shared" si="6"/>
        <v/>
      </c>
      <c r="AA58" s="85" t="str">
        <f>IFERROR(MIN(VLOOKUP($B58,'Measure&amp;Incentive Picklist'!$E:$J,5,FALSE)*E58,Z58),"")</f>
        <v/>
      </c>
      <c r="AB58" s="69"/>
      <c r="AC58" s="65">
        <f t="shared" si="7"/>
        <v>0</v>
      </c>
      <c r="AD58" s="65">
        <f t="shared" si="8"/>
        <v>0</v>
      </c>
      <c r="AE58" s="65">
        <f t="shared" si="4"/>
        <v>0</v>
      </c>
      <c r="AF58" s="65">
        <f t="shared" si="9"/>
        <v>0</v>
      </c>
    </row>
    <row r="59" spans="1:32" x14ac:dyDescent="0.25">
      <c r="A59" s="66">
        <f t="shared" si="5"/>
        <v>52</v>
      </c>
      <c r="B59" s="69"/>
      <c r="C59" s="66" t="e">
        <f>VLOOKUP(B59,'Measure&amp;Incentive Picklist'!E:J,2,FALSE)</f>
        <v>#N/A</v>
      </c>
      <c r="D59" s="69"/>
      <c r="E59" s="70"/>
      <c r="F59" s="70"/>
      <c r="G59" s="70"/>
      <c r="H59" s="223" t="str">
        <f t="shared" si="3"/>
        <v/>
      </c>
      <c r="I59" s="70"/>
      <c r="J59" s="73" t="str">
        <f>_xlfn.IFNA(INDEX('Measure&amp;Incentive Picklist'!B180:G187,MATCH('Refrigerated Case Lighting'!H59,'Measure&amp;Incentive Picklist'!D180:D187,0),6),"")</f>
        <v/>
      </c>
      <c r="K59" s="70"/>
      <c r="L59" s="70"/>
      <c r="M59" s="73"/>
      <c r="N59" s="70"/>
      <c r="O59" s="69"/>
      <c r="V59" s="69"/>
      <c r="W59" s="69"/>
      <c r="X59" s="71"/>
      <c r="Y59" s="71"/>
      <c r="Z59" s="72" t="str">
        <f t="shared" si="6"/>
        <v/>
      </c>
      <c r="AA59" s="85" t="str">
        <f>IFERROR(MIN(VLOOKUP($B59,'Measure&amp;Incentive Picklist'!$E:$J,5,FALSE)*E59,Z59),"")</f>
        <v/>
      </c>
      <c r="AB59" s="69"/>
      <c r="AC59" s="65">
        <f t="shared" si="7"/>
        <v>0</v>
      </c>
      <c r="AD59" s="65">
        <f t="shared" si="8"/>
        <v>0</v>
      </c>
      <c r="AE59" s="65">
        <f t="shared" si="4"/>
        <v>0</v>
      </c>
      <c r="AF59" s="65">
        <f t="shared" si="9"/>
        <v>0</v>
      </c>
    </row>
    <row r="60" spans="1:32" x14ac:dyDescent="0.25">
      <c r="A60" s="66">
        <f t="shared" si="5"/>
        <v>53</v>
      </c>
      <c r="B60" s="69"/>
      <c r="C60" s="66" t="e">
        <f>VLOOKUP(B60,'Measure&amp;Incentive Picklist'!E:J,2,FALSE)</f>
        <v>#N/A</v>
      </c>
      <c r="D60" s="69"/>
      <c r="E60" s="70"/>
      <c r="F60" s="70"/>
      <c r="G60" s="70"/>
      <c r="H60" s="223" t="str">
        <f t="shared" si="3"/>
        <v/>
      </c>
      <c r="I60" s="70"/>
      <c r="J60" s="73" t="str">
        <f>_xlfn.IFNA(INDEX('Measure&amp;Incentive Picklist'!B181:G188,MATCH('Refrigerated Case Lighting'!H60,'Measure&amp;Incentive Picklist'!D181:D188,0),6),"")</f>
        <v/>
      </c>
      <c r="K60" s="70"/>
      <c r="L60" s="70"/>
      <c r="M60" s="73"/>
      <c r="N60" s="70"/>
      <c r="O60" s="69"/>
      <c r="V60" s="69"/>
      <c r="W60" s="69"/>
      <c r="X60" s="71"/>
      <c r="Y60" s="71"/>
      <c r="Z60" s="72" t="str">
        <f t="shared" si="6"/>
        <v/>
      </c>
      <c r="AA60" s="85" t="str">
        <f>IFERROR(MIN(VLOOKUP($B60,'Measure&amp;Incentive Picklist'!$E:$J,5,FALSE)*E60,Z60),"")</f>
        <v/>
      </c>
      <c r="AB60" s="69"/>
      <c r="AC60" s="65">
        <f t="shared" si="7"/>
        <v>0</v>
      </c>
      <c r="AD60" s="65">
        <f t="shared" si="8"/>
        <v>0</v>
      </c>
      <c r="AE60" s="65">
        <f t="shared" si="4"/>
        <v>0</v>
      </c>
      <c r="AF60" s="65">
        <f t="shared" si="9"/>
        <v>0</v>
      </c>
    </row>
    <row r="61" spans="1:32" x14ac:dyDescent="0.25">
      <c r="A61" s="66">
        <f t="shared" si="5"/>
        <v>54</v>
      </c>
      <c r="B61" s="69"/>
      <c r="C61" s="66" t="e">
        <f>VLOOKUP(B61,'Measure&amp;Incentive Picklist'!E:J,2,FALSE)</f>
        <v>#N/A</v>
      </c>
      <c r="D61" s="69"/>
      <c r="E61" s="70"/>
      <c r="F61" s="70"/>
      <c r="G61" s="70"/>
      <c r="H61" s="223" t="str">
        <f t="shared" si="3"/>
        <v/>
      </c>
      <c r="I61" s="70"/>
      <c r="J61" s="73" t="str">
        <f>_xlfn.IFNA(INDEX('Measure&amp;Incentive Picklist'!B182:G189,MATCH('Refrigerated Case Lighting'!H61,'Measure&amp;Incentive Picklist'!D182:D189,0),6),"")</f>
        <v/>
      </c>
      <c r="K61" s="70"/>
      <c r="L61" s="70"/>
      <c r="M61" s="73"/>
      <c r="N61" s="70"/>
      <c r="O61" s="69"/>
      <c r="V61" s="69"/>
      <c r="W61" s="69"/>
      <c r="X61" s="71"/>
      <c r="Y61" s="71"/>
      <c r="Z61" s="72" t="str">
        <f t="shared" si="6"/>
        <v/>
      </c>
      <c r="AA61" s="85" t="str">
        <f>IFERROR(MIN(VLOOKUP($B61,'Measure&amp;Incentive Picklist'!$E:$J,5,FALSE)*E61,Z61),"")</f>
        <v/>
      </c>
      <c r="AB61" s="69"/>
      <c r="AC61" s="65">
        <f t="shared" si="7"/>
        <v>0</v>
      </c>
      <c r="AD61" s="65">
        <f t="shared" si="8"/>
        <v>0</v>
      </c>
      <c r="AE61" s="65">
        <f t="shared" si="4"/>
        <v>0</v>
      </c>
      <c r="AF61" s="65">
        <f t="shared" si="9"/>
        <v>0</v>
      </c>
    </row>
    <row r="62" spans="1:32" x14ac:dyDescent="0.25">
      <c r="A62" s="66">
        <f t="shared" si="5"/>
        <v>55</v>
      </c>
      <c r="B62" s="69"/>
      <c r="C62" s="66" t="e">
        <f>VLOOKUP(B62,'Measure&amp;Incentive Picklist'!E:J,2,FALSE)</f>
        <v>#N/A</v>
      </c>
      <c r="D62" s="69"/>
      <c r="E62" s="70"/>
      <c r="F62" s="70"/>
      <c r="G62" s="70"/>
      <c r="H62" s="223" t="str">
        <f t="shared" si="3"/>
        <v/>
      </c>
      <c r="I62" s="70"/>
      <c r="J62" s="73" t="str">
        <f>_xlfn.IFNA(INDEX('Measure&amp;Incentive Picklist'!B183:G190,MATCH('Refrigerated Case Lighting'!H62,'Measure&amp;Incentive Picklist'!D183:D190,0),6),"")</f>
        <v/>
      </c>
      <c r="K62" s="70"/>
      <c r="L62" s="70"/>
      <c r="M62" s="73"/>
      <c r="N62" s="70"/>
      <c r="O62" s="69"/>
      <c r="V62" s="69"/>
      <c r="W62" s="69"/>
      <c r="X62" s="71"/>
      <c r="Y62" s="71"/>
      <c r="Z62" s="72" t="str">
        <f t="shared" si="6"/>
        <v/>
      </c>
      <c r="AA62" s="85" t="str">
        <f>IFERROR(MIN(VLOOKUP($B62,'Measure&amp;Incentive Picklist'!$E:$J,5,FALSE)*E62,Z62),"")</f>
        <v/>
      </c>
      <c r="AB62" s="69"/>
      <c r="AC62" s="65">
        <f t="shared" si="7"/>
        <v>0</v>
      </c>
      <c r="AD62" s="65">
        <f t="shared" si="8"/>
        <v>0</v>
      </c>
      <c r="AE62" s="65">
        <f t="shared" si="4"/>
        <v>0</v>
      </c>
      <c r="AF62" s="65">
        <f t="shared" si="9"/>
        <v>0</v>
      </c>
    </row>
    <row r="63" spans="1:32" x14ac:dyDescent="0.25">
      <c r="A63" s="66">
        <f t="shared" si="5"/>
        <v>56</v>
      </c>
      <c r="B63" s="69"/>
      <c r="C63" s="66" t="e">
        <f>VLOOKUP(B63,'Measure&amp;Incentive Picklist'!E:J,2,FALSE)</f>
        <v>#N/A</v>
      </c>
      <c r="D63" s="69"/>
      <c r="E63" s="70"/>
      <c r="F63" s="70"/>
      <c r="G63" s="70"/>
      <c r="H63" s="223" t="str">
        <f t="shared" si="3"/>
        <v/>
      </c>
      <c r="I63" s="70"/>
      <c r="J63" s="73" t="str">
        <f>_xlfn.IFNA(INDEX('Measure&amp;Incentive Picklist'!B184:G191,MATCH('Refrigerated Case Lighting'!H63,'Measure&amp;Incentive Picklist'!D184:D191,0),6),"")</f>
        <v/>
      </c>
      <c r="K63" s="70"/>
      <c r="L63" s="70"/>
      <c r="M63" s="73"/>
      <c r="N63" s="70"/>
      <c r="O63" s="69"/>
      <c r="V63" s="69"/>
      <c r="W63" s="69"/>
      <c r="X63" s="71"/>
      <c r="Y63" s="71"/>
      <c r="Z63" s="72" t="str">
        <f t="shared" si="6"/>
        <v/>
      </c>
      <c r="AA63" s="85" t="str">
        <f>IFERROR(MIN(VLOOKUP($B63,'Measure&amp;Incentive Picklist'!$E:$J,5,FALSE)*E63,Z63),"")</f>
        <v/>
      </c>
      <c r="AB63" s="69"/>
      <c r="AC63" s="65">
        <f t="shared" si="7"/>
        <v>0</v>
      </c>
      <c r="AD63" s="65">
        <f t="shared" si="8"/>
        <v>0</v>
      </c>
      <c r="AE63" s="65">
        <f t="shared" si="4"/>
        <v>0</v>
      </c>
      <c r="AF63" s="65">
        <f t="shared" si="9"/>
        <v>0</v>
      </c>
    </row>
    <row r="64" spans="1:32" x14ac:dyDescent="0.25">
      <c r="A64" s="66">
        <f t="shared" si="5"/>
        <v>57</v>
      </c>
      <c r="B64" s="69"/>
      <c r="C64" s="66" t="e">
        <f>VLOOKUP(B64,'Measure&amp;Incentive Picklist'!E:J,2,FALSE)</f>
        <v>#N/A</v>
      </c>
      <c r="D64" s="69"/>
      <c r="E64" s="70"/>
      <c r="F64" s="70"/>
      <c r="G64" s="70"/>
      <c r="H64" s="223" t="str">
        <f t="shared" si="3"/>
        <v/>
      </c>
      <c r="I64" s="70"/>
      <c r="J64" s="73" t="str">
        <f>_xlfn.IFNA(INDEX('Measure&amp;Incentive Picklist'!B185:G192,MATCH('Refrigerated Case Lighting'!H64,'Measure&amp;Incentive Picklist'!D185:D192,0),6),"")</f>
        <v/>
      </c>
      <c r="K64" s="70"/>
      <c r="L64" s="70"/>
      <c r="M64" s="73"/>
      <c r="N64" s="70"/>
      <c r="O64" s="69"/>
      <c r="V64" s="69"/>
      <c r="W64" s="69"/>
      <c r="X64" s="71"/>
      <c r="Y64" s="71"/>
      <c r="Z64" s="72" t="str">
        <f t="shared" si="6"/>
        <v/>
      </c>
      <c r="AA64" s="85" t="str">
        <f>IFERROR(MIN(VLOOKUP($B64,'Measure&amp;Incentive Picklist'!$E:$J,5,FALSE)*E64,Z64),"")</f>
        <v/>
      </c>
      <c r="AB64" s="69"/>
      <c r="AC64" s="65">
        <f t="shared" si="7"/>
        <v>0</v>
      </c>
      <c r="AD64" s="65">
        <f t="shared" si="8"/>
        <v>0</v>
      </c>
      <c r="AE64" s="65">
        <f t="shared" si="4"/>
        <v>0</v>
      </c>
      <c r="AF64" s="65">
        <f t="shared" si="9"/>
        <v>0</v>
      </c>
    </row>
    <row r="65" spans="1:32" x14ac:dyDescent="0.25">
      <c r="A65" s="66">
        <f t="shared" si="5"/>
        <v>58</v>
      </c>
      <c r="B65" s="69"/>
      <c r="C65" s="66" t="e">
        <f>VLOOKUP(B65,'Measure&amp;Incentive Picklist'!E:J,2,FALSE)</f>
        <v>#N/A</v>
      </c>
      <c r="D65" s="69"/>
      <c r="E65" s="70"/>
      <c r="F65" s="70"/>
      <c r="G65" s="70"/>
      <c r="H65" s="223" t="str">
        <f t="shared" si="3"/>
        <v/>
      </c>
      <c r="I65" s="70"/>
      <c r="J65" s="73" t="str">
        <f>_xlfn.IFNA(INDEX('Measure&amp;Incentive Picklist'!B186:G193,MATCH('Refrigerated Case Lighting'!H65,'Measure&amp;Incentive Picklist'!D186:D193,0),6),"")</f>
        <v/>
      </c>
      <c r="K65" s="70"/>
      <c r="L65" s="70"/>
      <c r="M65" s="73"/>
      <c r="N65" s="70"/>
      <c r="O65" s="69"/>
      <c r="V65" s="69"/>
      <c r="W65" s="69"/>
      <c r="X65" s="71"/>
      <c r="Y65" s="71"/>
      <c r="Z65" s="72" t="str">
        <f t="shared" si="6"/>
        <v/>
      </c>
      <c r="AA65" s="85" t="str">
        <f>IFERROR(MIN(VLOOKUP($B65,'Measure&amp;Incentive Picklist'!$E:$J,5,FALSE)*E65,Z65),"")</f>
        <v/>
      </c>
      <c r="AB65" s="69"/>
      <c r="AC65" s="65">
        <f t="shared" si="7"/>
        <v>0</v>
      </c>
      <c r="AD65" s="65">
        <f t="shared" si="8"/>
        <v>0</v>
      </c>
      <c r="AE65" s="65">
        <f t="shared" si="4"/>
        <v>0</v>
      </c>
      <c r="AF65" s="65">
        <f t="shared" si="9"/>
        <v>0</v>
      </c>
    </row>
    <row r="66" spans="1:32" x14ac:dyDescent="0.25">
      <c r="A66" s="66">
        <f t="shared" si="5"/>
        <v>59</v>
      </c>
      <c r="B66" s="69"/>
      <c r="C66" s="66" t="e">
        <f>VLOOKUP(B66,'Measure&amp;Incentive Picklist'!E:J,2,FALSE)</f>
        <v>#N/A</v>
      </c>
      <c r="D66" s="69"/>
      <c r="E66" s="70"/>
      <c r="F66" s="70"/>
      <c r="G66" s="70"/>
      <c r="H66" s="223" t="str">
        <f t="shared" si="3"/>
        <v/>
      </c>
      <c r="I66" s="70"/>
      <c r="J66" s="73" t="str">
        <f>_xlfn.IFNA(INDEX('Measure&amp;Incentive Picklist'!B187:G194,MATCH('Refrigerated Case Lighting'!H66,'Measure&amp;Incentive Picklist'!D187:D194,0),6),"")</f>
        <v/>
      </c>
      <c r="K66" s="70"/>
      <c r="L66" s="70"/>
      <c r="M66" s="73"/>
      <c r="N66" s="70"/>
      <c r="O66" s="69"/>
      <c r="V66" s="69"/>
      <c r="W66" s="69"/>
      <c r="X66" s="71"/>
      <c r="Y66" s="71"/>
      <c r="Z66" s="72" t="str">
        <f t="shared" si="6"/>
        <v/>
      </c>
      <c r="AA66" s="85" t="str">
        <f>IFERROR(MIN(VLOOKUP($B66,'Measure&amp;Incentive Picklist'!$E:$J,5,FALSE)*E66,Z66),"")</f>
        <v/>
      </c>
      <c r="AB66" s="69"/>
      <c r="AC66" s="65">
        <f t="shared" si="7"/>
        <v>0</v>
      </c>
      <c r="AD66" s="65">
        <f t="shared" si="8"/>
        <v>0</v>
      </c>
      <c r="AE66" s="65">
        <f t="shared" si="4"/>
        <v>0</v>
      </c>
      <c r="AF66" s="65">
        <f t="shared" si="9"/>
        <v>0</v>
      </c>
    </row>
    <row r="67" spans="1:32" x14ac:dyDescent="0.25">
      <c r="A67" s="66">
        <f t="shared" si="5"/>
        <v>60</v>
      </c>
      <c r="B67" s="69"/>
      <c r="C67" s="66" t="e">
        <f>VLOOKUP(B67,'Measure&amp;Incentive Picklist'!E:J,2,FALSE)</f>
        <v>#N/A</v>
      </c>
      <c r="D67" s="69"/>
      <c r="E67" s="70"/>
      <c r="F67" s="70"/>
      <c r="G67" s="70"/>
      <c r="H67" s="223" t="str">
        <f t="shared" si="3"/>
        <v/>
      </c>
      <c r="I67" s="70"/>
      <c r="J67" s="73" t="str">
        <f>_xlfn.IFNA(INDEX('Measure&amp;Incentive Picklist'!B188:G195,MATCH('Refrigerated Case Lighting'!H67,'Measure&amp;Incentive Picklist'!D188:D195,0),6),"")</f>
        <v/>
      </c>
      <c r="K67" s="70"/>
      <c r="L67" s="70"/>
      <c r="M67" s="73"/>
      <c r="N67" s="70"/>
      <c r="O67" s="69"/>
      <c r="V67" s="69"/>
      <c r="W67" s="69"/>
      <c r="X67" s="71"/>
      <c r="Y67" s="71"/>
      <c r="Z67" s="72" t="str">
        <f t="shared" si="6"/>
        <v/>
      </c>
      <c r="AA67" s="85" t="str">
        <f>IFERROR(MIN(VLOOKUP($B67,'Measure&amp;Incentive Picklist'!$E:$J,5,FALSE)*E67,Z67),"")</f>
        <v/>
      </c>
      <c r="AB67" s="69"/>
      <c r="AC67" s="65">
        <f t="shared" si="7"/>
        <v>0</v>
      </c>
      <c r="AD67" s="65">
        <f t="shared" si="8"/>
        <v>0</v>
      </c>
      <c r="AE67" s="65">
        <f t="shared" si="4"/>
        <v>0</v>
      </c>
      <c r="AF67" s="65">
        <f t="shared" si="9"/>
        <v>0</v>
      </c>
    </row>
    <row r="68" spans="1:32" x14ac:dyDescent="0.25">
      <c r="A68" s="66">
        <f t="shared" si="5"/>
        <v>61</v>
      </c>
      <c r="B68" s="69"/>
      <c r="C68" s="66" t="e">
        <f>VLOOKUP(B68,'Measure&amp;Incentive Picklist'!E:J,2,FALSE)</f>
        <v>#N/A</v>
      </c>
      <c r="D68" s="69"/>
      <c r="E68" s="70"/>
      <c r="F68" s="70"/>
      <c r="G68" s="70"/>
      <c r="H68" s="223" t="str">
        <f t="shared" si="3"/>
        <v/>
      </c>
      <c r="I68" s="70"/>
      <c r="J68" s="73" t="str">
        <f>_xlfn.IFNA(INDEX('Measure&amp;Incentive Picklist'!B189:G196,MATCH('Refrigerated Case Lighting'!H68,'Measure&amp;Incentive Picklist'!D189:D196,0),6),"")</f>
        <v/>
      </c>
      <c r="K68" s="70"/>
      <c r="L68" s="70"/>
      <c r="M68" s="73"/>
      <c r="N68" s="70"/>
      <c r="O68" s="69"/>
      <c r="V68" s="69"/>
      <c r="W68" s="69"/>
      <c r="X68" s="71"/>
      <c r="Y68" s="71"/>
      <c r="Z68" s="72" t="str">
        <f t="shared" si="6"/>
        <v/>
      </c>
      <c r="AA68" s="85" t="str">
        <f>IFERROR(MIN(VLOOKUP($B68,'Measure&amp;Incentive Picklist'!$E:$J,5,FALSE)*E68,Z68),"")</f>
        <v/>
      </c>
      <c r="AB68" s="69"/>
      <c r="AC68" s="65">
        <f t="shared" si="7"/>
        <v>0</v>
      </c>
      <c r="AD68" s="65">
        <f t="shared" si="8"/>
        <v>0</v>
      </c>
      <c r="AE68" s="65">
        <f t="shared" si="4"/>
        <v>0</v>
      </c>
      <c r="AF68" s="65">
        <f t="shared" si="9"/>
        <v>0</v>
      </c>
    </row>
    <row r="69" spans="1:32" x14ac:dyDescent="0.25">
      <c r="A69" s="66">
        <f t="shared" si="5"/>
        <v>62</v>
      </c>
      <c r="B69" s="69"/>
      <c r="C69" s="66" t="e">
        <f>VLOOKUP(B69,'Measure&amp;Incentive Picklist'!E:J,2,FALSE)</f>
        <v>#N/A</v>
      </c>
      <c r="D69" s="69"/>
      <c r="E69" s="70"/>
      <c r="F69" s="70"/>
      <c r="G69" s="70"/>
      <c r="H69" s="223" t="str">
        <f t="shared" si="3"/>
        <v/>
      </c>
      <c r="I69" s="70"/>
      <c r="J69" s="73" t="str">
        <f>_xlfn.IFNA(INDEX('Measure&amp;Incentive Picklist'!B190:G197,MATCH('Refrigerated Case Lighting'!H69,'Measure&amp;Incentive Picklist'!D190:D197,0),6),"")</f>
        <v/>
      </c>
      <c r="K69" s="70"/>
      <c r="L69" s="70"/>
      <c r="M69" s="73"/>
      <c r="N69" s="70"/>
      <c r="O69" s="69"/>
      <c r="V69" s="69"/>
      <c r="W69" s="69"/>
      <c r="X69" s="71"/>
      <c r="Y69" s="71"/>
      <c r="Z69" s="72" t="str">
        <f t="shared" si="6"/>
        <v/>
      </c>
      <c r="AA69" s="85" t="str">
        <f>IFERROR(MIN(VLOOKUP($B69,'Measure&amp;Incentive Picklist'!$E:$J,5,FALSE)*E69,Z69),"")</f>
        <v/>
      </c>
      <c r="AB69" s="69"/>
      <c r="AC69" s="65">
        <f t="shared" si="7"/>
        <v>0</v>
      </c>
      <c r="AD69" s="65">
        <f t="shared" si="8"/>
        <v>0</v>
      </c>
      <c r="AE69" s="65">
        <f t="shared" si="4"/>
        <v>0</v>
      </c>
      <c r="AF69" s="65">
        <f t="shared" si="9"/>
        <v>0</v>
      </c>
    </row>
    <row r="70" spans="1:32" x14ac:dyDescent="0.25">
      <c r="A70" s="66">
        <f t="shared" si="5"/>
        <v>63</v>
      </c>
      <c r="B70" s="69"/>
      <c r="C70" s="66" t="e">
        <f>VLOOKUP(B70,'Measure&amp;Incentive Picklist'!E:J,2,FALSE)</f>
        <v>#N/A</v>
      </c>
      <c r="D70" s="69"/>
      <c r="E70" s="70"/>
      <c r="F70" s="70"/>
      <c r="G70" s="70"/>
      <c r="H70" s="223" t="str">
        <f t="shared" si="3"/>
        <v/>
      </c>
      <c r="I70" s="70"/>
      <c r="J70" s="73" t="str">
        <f>_xlfn.IFNA(INDEX('Measure&amp;Incentive Picklist'!B191:G198,MATCH('Refrigerated Case Lighting'!H70,'Measure&amp;Incentive Picklist'!D191:D198,0),6),"")</f>
        <v/>
      </c>
      <c r="K70" s="70"/>
      <c r="L70" s="70"/>
      <c r="M70" s="73"/>
      <c r="N70" s="70"/>
      <c r="O70" s="69"/>
      <c r="V70" s="69"/>
      <c r="W70" s="69"/>
      <c r="X70" s="71"/>
      <c r="Y70" s="71"/>
      <c r="Z70" s="72" t="str">
        <f t="shared" si="6"/>
        <v/>
      </c>
      <c r="AA70" s="85" t="str">
        <f>IFERROR(MIN(VLOOKUP($B70,'Measure&amp;Incentive Picklist'!$E:$J,5,FALSE)*E70,Z70),"")</f>
        <v/>
      </c>
      <c r="AB70" s="69"/>
      <c r="AC70" s="65">
        <f t="shared" si="7"/>
        <v>0</v>
      </c>
      <c r="AD70" s="65">
        <f t="shared" si="8"/>
        <v>0</v>
      </c>
      <c r="AE70" s="65">
        <f t="shared" si="4"/>
        <v>0</v>
      </c>
      <c r="AF70" s="65">
        <f t="shared" si="9"/>
        <v>0</v>
      </c>
    </row>
    <row r="71" spans="1:32" x14ac:dyDescent="0.25">
      <c r="A71" s="66">
        <f t="shared" si="5"/>
        <v>64</v>
      </c>
      <c r="B71" s="69"/>
      <c r="C71" s="66" t="e">
        <f>VLOOKUP(B71,'Measure&amp;Incentive Picklist'!E:J,2,FALSE)</f>
        <v>#N/A</v>
      </c>
      <c r="D71" s="69"/>
      <c r="E71" s="70"/>
      <c r="F71" s="70"/>
      <c r="G71" s="70"/>
      <c r="H71" s="223" t="str">
        <f t="shared" si="3"/>
        <v/>
      </c>
      <c r="I71" s="70"/>
      <c r="J71" s="73" t="str">
        <f>_xlfn.IFNA(INDEX('Measure&amp;Incentive Picklist'!B192:G199,MATCH('Refrigerated Case Lighting'!H71,'Measure&amp;Incentive Picklist'!D192:D199,0),6),"")</f>
        <v/>
      </c>
      <c r="K71" s="70"/>
      <c r="L71" s="70"/>
      <c r="M71" s="73"/>
      <c r="N71" s="70"/>
      <c r="O71" s="69"/>
      <c r="V71" s="69"/>
      <c r="W71" s="69"/>
      <c r="X71" s="71"/>
      <c r="Y71" s="71"/>
      <c r="Z71" s="72" t="str">
        <f t="shared" si="6"/>
        <v/>
      </c>
      <c r="AA71" s="85" t="str">
        <f>IFERROR(MIN(VLOOKUP($B71,'Measure&amp;Incentive Picklist'!$E:$J,5,FALSE)*E71,Z71),"")</f>
        <v/>
      </c>
      <c r="AB71" s="69"/>
      <c r="AC71" s="65">
        <f t="shared" si="7"/>
        <v>0</v>
      </c>
      <c r="AD71" s="65">
        <f t="shared" si="8"/>
        <v>0</v>
      </c>
      <c r="AE71" s="65">
        <f t="shared" si="4"/>
        <v>0</v>
      </c>
      <c r="AF71" s="65">
        <f t="shared" si="9"/>
        <v>0</v>
      </c>
    </row>
    <row r="72" spans="1:32" x14ac:dyDescent="0.25">
      <c r="A72" s="66">
        <f t="shared" si="5"/>
        <v>65</v>
      </c>
      <c r="B72" s="69"/>
      <c r="C72" s="66" t="e">
        <f>VLOOKUP(B72,'Measure&amp;Incentive Picklist'!E:J,2,FALSE)</f>
        <v>#N/A</v>
      </c>
      <c r="D72" s="69"/>
      <c r="E72" s="70"/>
      <c r="F72" s="70"/>
      <c r="G72" s="70"/>
      <c r="H72" s="223" t="str">
        <f t="shared" si="3"/>
        <v/>
      </c>
      <c r="I72" s="70"/>
      <c r="J72" s="73" t="str">
        <f>_xlfn.IFNA(INDEX('Measure&amp;Incentive Picklist'!B193:G200,MATCH('Refrigerated Case Lighting'!H72,'Measure&amp;Incentive Picklist'!D193:D200,0),6),"")</f>
        <v/>
      </c>
      <c r="K72" s="70"/>
      <c r="L72" s="70"/>
      <c r="M72" s="73"/>
      <c r="N72" s="70"/>
      <c r="O72" s="69"/>
      <c r="V72" s="69"/>
      <c r="W72" s="69"/>
      <c r="X72" s="71"/>
      <c r="Y72" s="71"/>
      <c r="Z72" s="72" t="str">
        <f t="shared" si="6"/>
        <v/>
      </c>
      <c r="AA72" s="85" t="str">
        <f>IFERROR(MIN(VLOOKUP($B72,'Measure&amp;Incentive Picklist'!$E:$J,5,FALSE)*E72,Z72),"")</f>
        <v/>
      </c>
      <c r="AB72" s="69"/>
      <c r="AC72" s="65">
        <f t="shared" ref="AC72:AC103" si="10">IF(OR(B72&gt;"",D72&gt;0,I72&gt;0,N72&gt;0,O72&gt;"",V72&gt;0,F72&gt;0,W72&gt;0,X72&gt;0,Y72&gt;0,E72&gt;0,M72&gt;"",J72&gt;"",AB72&gt;0),1,0)</f>
        <v>0</v>
      </c>
      <c r="AD72" s="65">
        <f t="shared" ref="AD72:AD103" si="11">IF(ISERROR(Z72),1,0)</f>
        <v>0</v>
      </c>
      <c r="AE72" s="65">
        <f t="shared" si="4"/>
        <v>0</v>
      </c>
      <c r="AF72" s="65">
        <f t="shared" ref="AF72:AF103" si="12">IF(ISERROR(AA72),1,0)</f>
        <v>0</v>
      </c>
    </row>
    <row r="73" spans="1:32" x14ac:dyDescent="0.25">
      <c r="A73" s="66">
        <f t="shared" si="5"/>
        <v>66</v>
      </c>
      <c r="B73" s="69"/>
      <c r="C73" s="66" t="e">
        <f>VLOOKUP(B73,'Measure&amp;Incentive Picklist'!E:J,2,FALSE)</f>
        <v>#N/A</v>
      </c>
      <c r="D73" s="69"/>
      <c r="E73" s="70"/>
      <c r="F73" s="70"/>
      <c r="G73" s="70"/>
      <c r="H73" s="223" t="str">
        <f t="shared" ref="H73:H136" si="13">CONCATENATE(F73,G73)</f>
        <v/>
      </c>
      <c r="I73" s="70"/>
      <c r="J73" s="73" t="str">
        <f>_xlfn.IFNA(INDEX('Measure&amp;Incentive Picklist'!B194:G201,MATCH('Refrigerated Case Lighting'!H73,'Measure&amp;Incentive Picklist'!D194:D201,0),6),"")</f>
        <v/>
      </c>
      <c r="K73" s="70"/>
      <c r="L73" s="70"/>
      <c r="M73" s="73"/>
      <c r="N73" s="70"/>
      <c r="O73" s="69"/>
      <c r="V73" s="69"/>
      <c r="W73" s="69"/>
      <c r="X73" s="71"/>
      <c r="Y73" s="71"/>
      <c r="Z73" s="72" t="str">
        <f t="shared" si="6"/>
        <v/>
      </c>
      <c r="AA73" s="85" t="str">
        <f>IFERROR(MIN(VLOOKUP($B73,'Measure&amp;Incentive Picklist'!$E:$J,5,FALSE)*E73,Z73),"")</f>
        <v/>
      </c>
      <c r="AB73" s="69"/>
      <c r="AC73" s="65">
        <f t="shared" si="10"/>
        <v>0</v>
      </c>
      <c r="AD73" s="65">
        <f t="shared" si="11"/>
        <v>0</v>
      </c>
      <c r="AE73" s="65">
        <f t="shared" ref="AE73:AE136" si="14">IF(ISERROR(AC73),1,0)</f>
        <v>0</v>
      </c>
      <c r="AF73" s="65">
        <f t="shared" si="12"/>
        <v>0</v>
      </c>
    </row>
    <row r="74" spans="1:32" x14ac:dyDescent="0.25">
      <c r="A74" s="66">
        <f t="shared" ref="A74:A137" si="15">A73+1</f>
        <v>67</v>
      </c>
      <c r="B74" s="69"/>
      <c r="C74" s="66" t="e">
        <f>VLOOKUP(B74,'Measure&amp;Incentive Picklist'!E:J,2,FALSE)</f>
        <v>#N/A</v>
      </c>
      <c r="D74" s="69"/>
      <c r="E74" s="70"/>
      <c r="F74" s="70"/>
      <c r="G74" s="70"/>
      <c r="H74" s="223" t="str">
        <f t="shared" si="13"/>
        <v/>
      </c>
      <c r="I74" s="70"/>
      <c r="J74" s="73" t="str">
        <f>_xlfn.IFNA(INDEX('Measure&amp;Incentive Picklist'!B195:G202,MATCH('Refrigerated Case Lighting'!H74,'Measure&amp;Incentive Picklist'!D195:D202,0),6),"")</f>
        <v/>
      </c>
      <c r="K74" s="70"/>
      <c r="L74" s="70"/>
      <c r="M74" s="73"/>
      <c r="N74" s="70"/>
      <c r="O74" s="69"/>
      <c r="V74" s="69"/>
      <c r="W74" s="69"/>
      <c r="X74" s="71"/>
      <c r="Y74" s="71"/>
      <c r="Z74" s="72" t="str">
        <f t="shared" ref="Z74:Z137" si="16">IF(AND(X74="",Y74=""),"",$X74+$Y74)</f>
        <v/>
      </c>
      <c r="AA74" s="85" t="str">
        <f>IFERROR(MIN(VLOOKUP($B74,'Measure&amp;Incentive Picklist'!$E:$J,5,FALSE)*E74,Z74),"")</f>
        <v/>
      </c>
      <c r="AB74" s="69"/>
      <c r="AC74" s="65">
        <f t="shared" si="10"/>
        <v>0</v>
      </c>
      <c r="AD74" s="65">
        <f t="shared" si="11"/>
        <v>0</v>
      </c>
      <c r="AE74" s="65">
        <f t="shared" si="14"/>
        <v>0</v>
      </c>
      <c r="AF74" s="65">
        <f t="shared" si="12"/>
        <v>0</v>
      </c>
    </row>
    <row r="75" spans="1:32" x14ac:dyDescent="0.25">
      <c r="A75" s="66">
        <f t="shared" si="15"/>
        <v>68</v>
      </c>
      <c r="B75" s="69"/>
      <c r="C75" s="66" t="e">
        <f>VLOOKUP(B75,'Measure&amp;Incentive Picklist'!E:J,2,FALSE)</f>
        <v>#N/A</v>
      </c>
      <c r="D75" s="69"/>
      <c r="E75" s="70"/>
      <c r="F75" s="70"/>
      <c r="G75" s="70"/>
      <c r="H75" s="223" t="str">
        <f t="shared" si="13"/>
        <v/>
      </c>
      <c r="I75" s="70"/>
      <c r="J75" s="73" t="str">
        <f>_xlfn.IFNA(INDEX('Measure&amp;Incentive Picklist'!B196:G203,MATCH('Refrigerated Case Lighting'!H75,'Measure&amp;Incentive Picklist'!D196:D203,0),6),"")</f>
        <v/>
      </c>
      <c r="K75" s="70"/>
      <c r="L75" s="70"/>
      <c r="M75" s="73"/>
      <c r="N75" s="70"/>
      <c r="O75" s="69"/>
      <c r="V75" s="69"/>
      <c r="W75" s="69"/>
      <c r="X75" s="71"/>
      <c r="Y75" s="71"/>
      <c r="Z75" s="72" t="str">
        <f t="shared" si="16"/>
        <v/>
      </c>
      <c r="AA75" s="85" t="str">
        <f>IFERROR(MIN(VLOOKUP($B75,'Measure&amp;Incentive Picklist'!$E:$J,5,FALSE)*E75,Z75),"")</f>
        <v/>
      </c>
      <c r="AB75" s="69"/>
      <c r="AC75" s="65">
        <f t="shared" si="10"/>
        <v>0</v>
      </c>
      <c r="AD75" s="65">
        <f t="shared" si="11"/>
        <v>0</v>
      </c>
      <c r="AE75" s="65">
        <f t="shared" si="14"/>
        <v>0</v>
      </c>
      <c r="AF75" s="65">
        <f t="shared" si="12"/>
        <v>0</v>
      </c>
    </row>
    <row r="76" spans="1:32" x14ac:dyDescent="0.25">
      <c r="A76" s="66">
        <f t="shared" si="15"/>
        <v>69</v>
      </c>
      <c r="B76" s="69"/>
      <c r="C76" s="66" t="e">
        <f>VLOOKUP(B76,'Measure&amp;Incentive Picklist'!E:J,2,FALSE)</f>
        <v>#N/A</v>
      </c>
      <c r="D76" s="69"/>
      <c r="E76" s="70"/>
      <c r="F76" s="70"/>
      <c r="G76" s="70"/>
      <c r="H76" s="223" t="str">
        <f t="shared" si="13"/>
        <v/>
      </c>
      <c r="I76" s="70"/>
      <c r="J76" s="73" t="str">
        <f>_xlfn.IFNA(INDEX('Measure&amp;Incentive Picklist'!B197:G204,MATCH('Refrigerated Case Lighting'!H76,'Measure&amp;Incentive Picklist'!D197:D204,0),6),"")</f>
        <v/>
      </c>
      <c r="K76" s="70"/>
      <c r="L76" s="70"/>
      <c r="M76" s="73"/>
      <c r="N76" s="70"/>
      <c r="O76" s="69"/>
      <c r="V76" s="69"/>
      <c r="W76" s="69"/>
      <c r="X76" s="71"/>
      <c r="Y76" s="71"/>
      <c r="Z76" s="72" t="str">
        <f t="shared" si="16"/>
        <v/>
      </c>
      <c r="AA76" s="85" t="str">
        <f>IFERROR(MIN(VLOOKUP($B76,'Measure&amp;Incentive Picklist'!$E:$J,5,FALSE)*E76,Z76),"")</f>
        <v/>
      </c>
      <c r="AB76" s="69"/>
      <c r="AC76" s="65">
        <f t="shared" si="10"/>
        <v>0</v>
      </c>
      <c r="AD76" s="65">
        <f t="shared" si="11"/>
        <v>0</v>
      </c>
      <c r="AE76" s="65">
        <f t="shared" si="14"/>
        <v>0</v>
      </c>
      <c r="AF76" s="65">
        <f t="shared" si="12"/>
        <v>0</v>
      </c>
    </row>
    <row r="77" spans="1:32" x14ac:dyDescent="0.25">
      <c r="A77" s="66">
        <f t="shared" si="15"/>
        <v>70</v>
      </c>
      <c r="B77" s="69"/>
      <c r="C77" s="66" t="e">
        <f>VLOOKUP(B77,'Measure&amp;Incentive Picklist'!E:J,2,FALSE)</f>
        <v>#N/A</v>
      </c>
      <c r="D77" s="69"/>
      <c r="E77" s="70"/>
      <c r="F77" s="70"/>
      <c r="G77" s="70"/>
      <c r="H77" s="223" t="str">
        <f t="shared" si="13"/>
        <v/>
      </c>
      <c r="I77" s="70"/>
      <c r="J77" s="73" t="str">
        <f>_xlfn.IFNA(INDEX('Measure&amp;Incentive Picklist'!B198:G205,MATCH('Refrigerated Case Lighting'!H77,'Measure&amp;Incentive Picklist'!D198:D205,0),6),"")</f>
        <v/>
      </c>
      <c r="K77" s="70"/>
      <c r="L77" s="70"/>
      <c r="M77" s="73"/>
      <c r="N77" s="70"/>
      <c r="O77" s="69"/>
      <c r="V77" s="69"/>
      <c r="W77" s="69"/>
      <c r="X77" s="71"/>
      <c r="Y77" s="71"/>
      <c r="Z77" s="72" t="str">
        <f t="shared" si="16"/>
        <v/>
      </c>
      <c r="AA77" s="85" t="str">
        <f>IFERROR(MIN(VLOOKUP($B77,'Measure&amp;Incentive Picklist'!$E:$J,5,FALSE)*E77,Z77),"")</f>
        <v/>
      </c>
      <c r="AB77" s="69"/>
      <c r="AC77" s="65">
        <f t="shared" si="10"/>
        <v>0</v>
      </c>
      <c r="AD77" s="65">
        <f t="shared" si="11"/>
        <v>0</v>
      </c>
      <c r="AE77" s="65">
        <f t="shared" si="14"/>
        <v>0</v>
      </c>
      <c r="AF77" s="65">
        <f t="shared" si="12"/>
        <v>0</v>
      </c>
    </row>
    <row r="78" spans="1:32" x14ac:dyDescent="0.25">
      <c r="A78" s="66">
        <f t="shared" si="15"/>
        <v>71</v>
      </c>
      <c r="B78" s="69"/>
      <c r="C78" s="66" t="e">
        <f>VLOOKUP(B78,'Measure&amp;Incentive Picklist'!E:J,2,FALSE)</f>
        <v>#N/A</v>
      </c>
      <c r="D78" s="69"/>
      <c r="E78" s="70"/>
      <c r="F78" s="70"/>
      <c r="G78" s="70"/>
      <c r="H78" s="223" t="str">
        <f t="shared" si="13"/>
        <v/>
      </c>
      <c r="I78" s="70"/>
      <c r="J78" s="73" t="str">
        <f>_xlfn.IFNA(INDEX('Measure&amp;Incentive Picklist'!B199:G206,MATCH('Refrigerated Case Lighting'!H78,'Measure&amp;Incentive Picklist'!D199:D206,0),6),"")</f>
        <v/>
      </c>
      <c r="K78" s="70"/>
      <c r="L78" s="70"/>
      <c r="M78" s="73"/>
      <c r="N78" s="70"/>
      <c r="O78" s="69"/>
      <c r="V78" s="69"/>
      <c r="W78" s="69"/>
      <c r="X78" s="71"/>
      <c r="Y78" s="71"/>
      <c r="Z78" s="72" t="str">
        <f t="shared" si="16"/>
        <v/>
      </c>
      <c r="AA78" s="85" t="str">
        <f>IFERROR(MIN(VLOOKUP($B78,'Measure&amp;Incentive Picklist'!$E:$J,5,FALSE)*E78,Z78),"")</f>
        <v/>
      </c>
      <c r="AB78" s="69"/>
      <c r="AC78" s="65">
        <f t="shared" si="10"/>
        <v>0</v>
      </c>
      <c r="AD78" s="65">
        <f t="shared" si="11"/>
        <v>0</v>
      </c>
      <c r="AE78" s="65">
        <f t="shared" si="14"/>
        <v>0</v>
      </c>
      <c r="AF78" s="65">
        <f t="shared" si="12"/>
        <v>0</v>
      </c>
    </row>
    <row r="79" spans="1:32" x14ac:dyDescent="0.25">
      <c r="A79" s="66">
        <f t="shared" si="15"/>
        <v>72</v>
      </c>
      <c r="B79" s="69"/>
      <c r="C79" s="66" t="e">
        <f>VLOOKUP(B79,'Measure&amp;Incentive Picklist'!E:J,2,FALSE)</f>
        <v>#N/A</v>
      </c>
      <c r="D79" s="69"/>
      <c r="E79" s="70"/>
      <c r="F79" s="70"/>
      <c r="G79" s="70"/>
      <c r="H79" s="223" t="str">
        <f t="shared" si="13"/>
        <v/>
      </c>
      <c r="I79" s="70"/>
      <c r="J79" s="73" t="str">
        <f>_xlfn.IFNA(INDEX('Measure&amp;Incentive Picklist'!B200:G207,MATCH('Refrigerated Case Lighting'!H79,'Measure&amp;Incentive Picklist'!D200:D207,0),6),"")</f>
        <v/>
      </c>
      <c r="K79" s="70"/>
      <c r="L79" s="70"/>
      <c r="M79" s="73"/>
      <c r="N79" s="70"/>
      <c r="O79" s="69"/>
      <c r="V79" s="69"/>
      <c r="W79" s="69"/>
      <c r="X79" s="71"/>
      <c r="Y79" s="71"/>
      <c r="Z79" s="72" t="str">
        <f t="shared" si="16"/>
        <v/>
      </c>
      <c r="AA79" s="85" t="str">
        <f>IFERROR(MIN(VLOOKUP($B79,'Measure&amp;Incentive Picklist'!$E:$J,5,FALSE)*E79,Z79),"")</f>
        <v/>
      </c>
      <c r="AB79" s="69"/>
      <c r="AC79" s="65">
        <f t="shared" si="10"/>
        <v>0</v>
      </c>
      <c r="AD79" s="65">
        <f t="shared" si="11"/>
        <v>0</v>
      </c>
      <c r="AE79" s="65">
        <f t="shared" si="14"/>
        <v>0</v>
      </c>
      <c r="AF79" s="65">
        <f t="shared" si="12"/>
        <v>0</v>
      </c>
    </row>
    <row r="80" spans="1:32" x14ac:dyDescent="0.25">
      <c r="A80" s="66">
        <f t="shared" si="15"/>
        <v>73</v>
      </c>
      <c r="B80" s="69"/>
      <c r="C80" s="66" t="e">
        <f>VLOOKUP(B80,'Measure&amp;Incentive Picklist'!E:J,2,FALSE)</f>
        <v>#N/A</v>
      </c>
      <c r="D80" s="69"/>
      <c r="E80" s="70"/>
      <c r="F80" s="70"/>
      <c r="G80" s="70"/>
      <c r="H80" s="223" t="str">
        <f t="shared" si="13"/>
        <v/>
      </c>
      <c r="I80" s="70"/>
      <c r="J80" s="73" t="str">
        <f>_xlfn.IFNA(INDEX('Measure&amp;Incentive Picklist'!B201:G208,MATCH('Refrigerated Case Lighting'!H80,'Measure&amp;Incentive Picklist'!D201:D208,0),6),"")</f>
        <v/>
      </c>
      <c r="K80" s="70"/>
      <c r="L80" s="70"/>
      <c r="M80" s="73"/>
      <c r="N80" s="70"/>
      <c r="O80" s="69"/>
      <c r="V80" s="69"/>
      <c r="W80" s="69"/>
      <c r="X80" s="71"/>
      <c r="Y80" s="71"/>
      <c r="Z80" s="72" t="str">
        <f t="shared" si="16"/>
        <v/>
      </c>
      <c r="AA80" s="85" t="str">
        <f>IFERROR(MIN(VLOOKUP($B80,'Measure&amp;Incentive Picklist'!$E:$J,5,FALSE)*E80,Z80),"")</f>
        <v/>
      </c>
      <c r="AB80" s="69"/>
      <c r="AC80" s="65">
        <f t="shared" si="10"/>
        <v>0</v>
      </c>
      <c r="AD80" s="65">
        <f t="shared" si="11"/>
        <v>0</v>
      </c>
      <c r="AE80" s="65">
        <f t="shared" si="14"/>
        <v>0</v>
      </c>
      <c r="AF80" s="65">
        <f t="shared" si="12"/>
        <v>0</v>
      </c>
    </row>
    <row r="81" spans="1:32" x14ac:dyDescent="0.25">
      <c r="A81" s="66">
        <f t="shared" si="15"/>
        <v>74</v>
      </c>
      <c r="B81" s="69"/>
      <c r="C81" s="66" t="e">
        <f>VLOOKUP(B81,'Measure&amp;Incentive Picklist'!E:J,2,FALSE)</f>
        <v>#N/A</v>
      </c>
      <c r="D81" s="69"/>
      <c r="E81" s="70"/>
      <c r="F81" s="70"/>
      <c r="G81" s="70"/>
      <c r="H81" s="223" t="str">
        <f t="shared" si="13"/>
        <v/>
      </c>
      <c r="I81" s="70"/>
      <c r="J81" s="73" t="str">
        <f>_xlfn.IFNA(INDEX('Measure&amp;Incentive Picklist'!B202:G209,MATCH('Refrigerated Case Lighting'!H81,'Measure&amp;Incentive Picklist'!D202:D209,0),6),"")</f>
        <v/>
      </c>
      <c r="K81" s="70"/>
      <c r="L81" s="70"/>
      <c r="M81" s="73"/>
      <c r="N81" s="70"/>
      <c r="O81" s="69"/>
      <c r="V81" s="69"/>
      <c r="W81" s="69"/>
      <c r="X81" s="71"/>
      <c r="Y81" s="71"/>
      <c r="Z81" s="72" t="str">
        <f t="shared" si="16"/>
        <v/>
      </c>
      <c r="AA81" s="85" t="str">
        <f>IFERROR(MIN(VLOOKUP($B81,'Measure&amp;Incentive Picklist'!$E:$J,5,FALSE)*E81,Z81),"")</f>
        <v/>
      </c>
      <c r="AB81" s="69"/>
      <c r="AC81" s="65">
        <f t="shared" si="10"/>
        <v>0</v>
      </c>
      <c r="AD81" s="65">
        <f t="shared" si="11"/>
        <v>0</v>
      </c>
      <c r="AE81" s="65">
        <f t="shared" si="14"/>
        <v>0</v>
      </c>
      <c r="AF81" s="65">
        <f t="shared" si="12"/>
        <v>0</v>
      </c>
    </row>
    <row r="82" spans="1:32" x14ac:dyDescent="0.25">
      <c r="A82" s="66">
        <f t="shared" si="15"/>
        <v>75</v>
      </c>
      <c r="B82" s="69"/>
      <c r="C82" s="66" t="e">
        <f>VLOOKUP(B82,'Measure&amp;Incentive Picklist'!E:J,2,FALSE)</f>
        <v>#N/A</v>
      </c>
      <c r="D82" s="69"/>
      <c r="E82" s="70"/>
      <c r="F82" s="70"/>
      <c r="G82" s="70"/>
      <c r="H82" s="223" t="str">
        <f t="shared" si="13"/>
        <v/>
      </c>
      <c r="I82" s="70"/>
      <c r="J82" s="73" t="str">
        <f>_xlfn.IFNA(INDEX('Measure&amp;Incentive Picklist'!B203:G210,MATCH('Refrigerated Case Lighting'!H82,'Measure&amp;Incentive Picklist'!D203:D210,0),6),"")</f>
        <v/>
      </c>
      <c r="K82" s="70"/>
      <c r="L82" s="70"/>
      <c r="M82" s="73"/>
      <c r="N82" s="70"/>
      <c r="O82" s="69"/>
      <c r="V82" s="69"/>
      <c r="W82" s="69"/>
      <c r="X82" s="71"/>
      <c r="Y82" s="71"/>
      <c r="Z82" s="72" t="str">
        <f t="shared" si="16"/>
        <v/>
      </c>
      <c r="AA82" s="85" t="str">
        <f>IFERROR(MIN(VLOOKUP($B82,'Measure&amp;Incentive Picklist'!$E:$J,5,FALSE)*E82,Z82),"")</f>
        <v/>
      </c>
      <c r="AB82" s="69"/>
      <c r="AC82" s="65">
        <f t="shared" si="10"/>
        <v>0</v>
      </c>
      <c r="AD82" s="65">
        <f t="shared" si="11"/>
        <v>0</v>
      </c>
      <c r="AE82" s="65">
        <f t="shared" si="14"/>
        <v>0</v>
      </c>
      <c r="AF82" s="65">
        <f t="shared" si="12"/>
        <v>0</v>
      </c>
    </row>
    <row r="83" spans="1:32" x14ac:dyDescent="0.25">
      <c r="A83" s="66">
        <f t="shared" si="15"/>
        <v>76</v>
      </c>
      <c r="B83" s="69"/>
      <c r="C83" s="66" t="e">
        <f>VLOOKUP(B83,'Measure&amp;Incentive Picklist'!E:J,2,FALSE)</f>
        <v>#N/A</v>
      </c>
      <c r="D83" s="69"/>
      <c r="E83" s="70"/>
      <c r="F83" s="70"/>
      <c r="G83" s="70"/>
      <c r="H83" s="223" t="str">
        <f t="shared" si="13"/>
        <v/>
      </c>
      <c r="I83" s="70"/>
      <c r="J83" s="73" t="str">
        <f>_xlfn.IFNA(INDEX('Measure&amp;Incentive Picklist'!B204:G211,MATCH('Refrigerated Case Lighting'!H83,'Measure&amp;Incentive Picklist'!D204:D211,0),6),"")</f>
        <v/>
      </c>
      <c r="K83" s="70"/>
      <c r="L83" s="70"/>
      <c r="M83" s="73"/>
      <c r="N83" s="70"/>
      <c r="O83" s="69"/>
      <c r="V83" s="69"/>
      <c r="W83" s="69"/>
      <c r="X83" s="71"/>
      <c r="Y83" s="71"/>
      <c r="Z83" s="72" t="str">
        <f t="shared" si="16"/>
        <v/>
      </c>
      <c r="AA83" s="85" t="str">
        <f>IFERROR(MIN(VLOOKUP($B83,'Measure&amp;Incentive Picklist'!$E:$J,5,FALSE)*E83,Z83),"")</f>
        <v/>
      </c>
      <c r="AB83" s="69"/>
      <c r="AC83" s="65">
        <f t="shared" si="10"/>
        <v>0</v>
      </c>
      <c r="AD83" s="65">
        <f t="shared" si="11"/>
        <v>0</v>
      </c>
      <c r="AE83" s="65">
        <f t="shared" si="14"/>
        <v>0</v>
      </c>
      <c r="AF83" s="65">
        <f t="shared" si="12"/>
        <v>0</v>
      </c>
    </row>
    <row r="84" spans="1:32" x14ac:dyDescent="0.25">
      <c r="A84" s="66">
        <f t="shared" si="15"/>
        <v>77</v>
      </c>
      <c r="B84" s="69"/>
      <c r="C84" s="66" t="e">
        <f>VLOOKUP(B84,'Measure&amp;Incentive Picklist'!E:J,2,FALSE)</f>
        <v>#N/A</v>
      </c>
      <c r="D84" s="69"/>
      <c r="E84" s="70"/>
      <c r="F84" s="70"/>
      <c r="G84" s="70"/>
      <c r="H84" s="223" t="str">
        <f t="shared" si="13"/>
        <v/>
      </c>
      <c r="I84" s="70"/>
      <c r="J84" s="73" t="str">
        <f>_xlfn.IFNA(INDEX('Measure&amp;Incentive Picklist'!B205:G212,MATCH('Refrigerated Case Lighting'!H84,'Measure&amp;Incentive Picklist'!D205:D212,0),6),"")</f>
        <v/>
      </c>
      <c r="K84" s="70"/>
      <c r="L84" s="70"/>
      <c r="M84" s="73"/>
      <c r="N84" s="70"/>
      <c r="O84" s="69"/>
      <c r="V84" s="69"/>
      <c r="W84" s="69"/>
      <c r="X84" s="71"/>
      <c r="Y84" s="71"/>
      <c r="Z84" s="72" t="str">
        <f t="shared" si="16"/>
        <v/>
      </c>
      <c r="AA84" s="85" t="str">
        <f>IFERROR(MIN(VLOOKUP($B84,'Measure&amp;Incentive Picklist'!$E:$J,5,FALSE)*E84,Z84),"")</f>
        <v/>
      </c>
      <c r="AB84" s="69"/>
      <c r="AC84" s="65">
        <f t="shared" si="10"/>
        <v>0</v>
      </c>
      <c r="AD84" s="65">
        <f t="shared" si="11"/>
        <v>0</v>
      </c>
      <c r="AE84" s="65">
        <f t="shared" si="14"/>
        <v>0</v>
      </c>
      <c r="AF84" s="65">
        <f t="shared" si="12"/>
        <v>0</v>
      </c>
    </row>
    <row r="85" spans="1:32" x14ac:dyDescent="0.25">
      <c r="A85" s="66">
        <f t="shared" si="15"/>
        <v>78</v>
      </c>
      <c r="B85" s="69"/>
      <c r="C85" s="66" t="e">
        <f>VLOOKUP(B85,'Measure&amp;Incentive Picklist'!E:J,2,FALSE)</f>
        <v>#N/A</v>
      </c>
      <c r="D85" s="69"/>
      <c r="E85" s="70"/>
      <c r="F85" s="70"/>
      <c r="G85" s="70"/>
      <c r="H85" s="223" t="str">
        <f t="shared" si="13"/>
        <v/>
      </c>
      <c r="I85" s="70"/>
      <c r="J85" s="73" t="str">
        <f>_xlfn.IFNA(INDEX('Measure&amp;Incentive Picklist'!B206:G213,MATCH('Refrigerated Case Lighting'!H85,'Measure&amp;Incentive Picklist'!D206:D213,0),6),"")</f>
        <v/>
      </c>
      <c r="K85" s="70"/>
      <c r="L85" s="70"/>
      <c r="M85" s="73"/>
      <c r="N85" s="70"/>
      <c r="O85" s="69"/>
      <c r="V85" s="69"/>
      <c r="W85" s="69"/>
      <c r="X85" s="71"/>
      <c r="Y85" s="71"/>
      <c r="Z85" s="72" t="str">
        <f t="shared" si="16"/>
        <v/>
      </c>
      <c r="AA85" s="85" t="str">
        <f>IFERROR(MIN(VLOOKUP($B85,'Measure&amp;Incentive Picklist'!$E:$J,5,FALSE)*E85,Z85),"")</f>
        <v/>
      </c>
      <c r="AB85" s="69"/>
      <c r="AC85" s="65">
        <f t="shared" si="10"/>
        <v>0</v>
      </c>
      <c r="AD85" s="65">
        <f t="shared" si="11"/>
        <v>0</v>
      </c>
      <c r="AE85" s="65">
        <f t="shared" si="14"/>
        <v>0</v>
      </c>
      <c r="AF85" s="65">
        <f t="shared" si="12"/>
        <v>0</v>
      </c>
    </row>
    <row r="86" spans="1:32" x14ac:dyDescent="0.25">
      <c r="A86" s="66">
        <f t="shared" si="15"/>
        <v>79</v>
      </c>
      <c r="B86" s="69"/>
      <c r="C86" s="66" t="e">
        <f>VLOOKUP(B86,'Measure&amp;Incentive Picklist'!E:J,2,FALSE)</f>
        <v>#N/A</v>
      </c>
      <c r="D86" s="69"/>
      <c r="E86" s="70"/>
      <c r="F86" s="70"/>
      <c r="G86" s="70"/>
      <c r="H86" s="223" t="str">
        <f t="shared" si="13"/>
        <v/>
      </c>
      <c r="I86" s="70"/>
      <c r="J86" s="73" t="str">
        <f>_xlfn.IFNA(INDEX('Measure&amp;Incentive Picklist'!B207:G214,MATCH('Refrigerated Case Lighting'!H86,'Measure&amp;Incentive Picklist'!D207:D214,0),6),"")</f>
        <v/>
      </c>
      <c r="K86" s="70"/>
      <c r="L86" s="70"/>
      <c r="M86" s="73"/>
      <c r="N86" s="70"/>
      <c r="O86" s="69"/>
      <c r="V86" s="69"/>
      <c r="W86" s="69"/>
      <c r="X86" s="71"/>
      <c r="Y86" s="71"/>
      <c r="Z86" s="72" t="str">
        <f t="shared" si="16"/>
        <v/>
      </c>
      <c r="AA86" s="85" t="str">
        <f>IFERROR(MIN(VLOOKUP($B86,'Measure&amp;Incentive Picklist'!$E:$J,5,FALSE)*E86,Z86),"")</f>
        <v/>
      </c>
      <c r="AB86" s="69"/>
      <c r="AC86" s="65">
        <f t="shared" si="10"/>
        <v>0</v>
      </c>
      <c r="AD86" s="65">
        <f t="shared" si="11"/>
        <v>0</v>
      </c>
      <c r="AE86" s="65">
        <f t="shared" si="14"/>
        <v>0</v>
      </c>
      <c r="AF86" s="65">
        <f t="shared" si="12"/>
        <v>0</v>
      </c>
    </row>
    <row r="87" spans="1:32" x14ac:dyDescent="0.25">
      <c r="A87" s="66">
        <f t="shared" si="15"/>
        <v>80</v>
      </c>
      <c r="B87" s="69"/>
      <c r="C87" s="66" t="e">
        <f>VLOOKUP(B87,'Measure&amp;Incentive Picklist'!E:J,2,FALSE)</f>
        <v>#N/A</v>
      </c>
      <c r="D87" s="69"/>
      <c r="E87" s="70"/>
      <c r="F87" s="70"/>
      <c r="G87" s="70"/>
      <c r="H87" s="223" t="str">
        <f t="shared" si="13"/>
        <v/>
      </c>
      <c r="I87" s="70"/>
      <c r="J87" s="73" t="str">
        <f>_xlfn.IFNA(INDEX('Measure&amp;Incentive Picklist'!B208:G215,MATCH('Refrigerated Case Lighting'!H87,'Measure&amp;Incentive Picklist'!D208:D215,0),6),"")</f>
        <v/>
      </c>
      <c r="K87" s="70"/>
      <c r="L87" s="70"/>
      <c r="M87" s="73"/>
      <c r="N87" s="70"/>
      <c r="O87" s="69"/>
      <c r="V87" s="69"/>
      <c r="W87" s="69"/>
      <c r="X87" s="71"/>
      <c r="Y87" s="71"/>
      <c r="Z87" s="72" t="str">
        <f t="shared" si="16"/>
        <v/>
      </c>
      <c r="AA87" s="85" t="str">
        <f>IFERROR(MIN(VLOOKUP($B87,'Measure&amp;Incentive Picklist'!$E:$J,5,FALSE)*E87,Z87),"")</f>
        <v/>
      </c>
      <c r="AB87" s="69"/>
      <c r="AC87" s="65">
        <f t="shared" si="10"/>
        <v>0</v>
      </c>
      <c r="AD87" s="65">
        <f t="shared" si="11"/>
        <v>0</v>
      </c>
      <c r="AE87" s="65">
        <f t="shared" si="14"/>
        <v>0</v>
      </c>
      <c r="AF87" s="65">
        <f t="shared" si="12"/>
        <v>0</v>
      </c>
    </row>
    <row r="88" spans="1:32" x14ac:dyDescent="0.25">
      <c r="A88" s="66">
        <f t="shared" si="15"/>
        <v>81</v>
      </c>
      <c r="B88" s="69"/>
      <c r="C88" s="66" t="e">
        <f>VLOOKUP(B88,'Measure&amp;Incentive Picklist'!E:J,2,FALSE)</f>
        <v>#N/A</v>
      </c>
      <c r="D88" s="69"/>
      <c r="E88" s="70"/>
      <c r="F88" s="70"/>
      <c r="G88" s="70"/>
      <c r="H88" s="223" t="str">
        <f t="shared" si="13"/>
        <v/>
      </c>
      <c r="I88" s="70"/>
      <c r="J88" s="73" t="str">
        <f>_xlfn.IFNA(INDEX('Measure&amp;Incentive Picklist'!B209:G216,MATCH('Refrigerated Case Lighting'!H88,'Measure&amp;Incentive Picklist'!D209:D216,0),6),"")</f>
        <v/>
      </c>
      <c r="K88" s="70"/>
      <c r="L88" s="70"/>
      <c r="M88" s="73"/>
      <c r="N88" s="70"/>
      <c r="O88" s="69"/>
      <c r="V88" s="69"/>
      <c r="W88" s="69"/>
      <c r="X88" s="71"/>
      <c r="Y88" s="71"/>
      <c r="Z88" s="72" t="str">
        <f t="shared" si="16"/>
        <v/>
      </c>
      <c r="AA88" s="85" t="str">
        <f>IFERROR(MIN(VLOOKUP($B88,'Measure&amp;Incentive Picklist'!$E:$J,5,FALSE)*E88,Z88),"")</f>
        <v/>
      </c>
      <c r="AB88" s="69"/>
      <c r="AC88" s="65">
        <f t="shared" si="10"/>
        <v>0</v>
      </c>
      <c r="AD88" s="65">
        <f t="shared" si="11"/>
        <v>0</v>
      </c>
      <c r="AE88" s="65">
        <f t="shared" si="14"/>
        <v>0</v>
      </c>
      <c r="AF88" s="65">
        <f t="shared" si="12"/>
        <v>0</v>
      </c>
    </row>
    <row r="89" spans="1:32" x14ac:dyDescent="0.25">
      <c r="A89" s="66">
        <f t="shared" si="15"/>
        <v>82</v>
      </c>
      <c r="B89" s="69"/>
      <c r="C89" s="66" t="e">
        <f>VLOOKUP(B89,'Measure&amp;Incentive Picklist'!E:J,2,FALSE)</f>
        <v>#N/A</v>
      </c>
      <c r="D89" s="69"/>
      <c r="E89" s="70"/>
      <c r="F89" s="70"/>
      <c r="G89" s="70"/>
      <c r="H89" s="223" t="str">
        <f t="shared" si="13"/>
        <v/>
      </c>
      <c r="I89" s="70"/>
      <c r="J89" s="73" t="str">
        <f>_xlfn.IFNA(INDEX('Measure&amp;Incentive Picklist'!B210:G217,MATCH('Refrigerated Case Lighting'!H89,'Measure&amp;Incentive Picklist'!D210:D217,0),6),"")</f>
        <v/>
      </c>
      <c r="K89" s="70"/>
      <c r="L89" s="70"/>
      <c r="M89" s="73"/>
      <c r="N89" s="70"/>
      <c r="O89" s="69"/>
      <c r="V89" s="69"/>
      <c r="W89" s="69"/>
      <c r="X89" s="71"/>
      <c r="Y89" s="71"/>
      <c r="Z89" s="72" t="str">
        <f t="shared" si="16"/>
        <v/>
      </c>
      <c r="AA89" s="85" t="str">
        <f>IFERROR(MIN(VLOOKUP($B89,'Measure&amp;Incentive Picklist'!$E:$J,5,FALSE)*E89,Z89),"")</f>
        <v/>
      </c>
      <c r="AB89" s="69"/>
      <c r="AC89" s="65">
        <f t="shared" si="10"/>
        <v>0</v>
      </c>
      <c r="AD89" s="65">
        <f t="shared" si="11"/>
        <v>0</v>
      </c>
      <c r="AE89" s="65">
        <f t="shared" si="14"/>
        <v>0</v>
      </c>
      <c r="AF89" s="65">
        <f t="shared" si="12"/>
        <v>0</v>
      </c>
    </row>
    <row r="90" spans="1:32" x14ac:dyDescent="0.25">
      <c r="A90" s="66">
        <f t="shared" si="15"/>
        <v>83</v>
      </c>
      <c r="B90" s="69"/>
      <c r="C90" s="66" t="e">
        <f>VLOOKUP(B90,'Measure&amp;Incentive Picklist'!E:J,2,FALSE)</f>
        <v>#N/A</v>
      </c>
      <c r="D90" s="69"/>
      <c r="E90" s="70"/>
      <c r="F90" s="70"/>
      <c r="G90" s="70"/>
      <c r="H90" s="223" t="str">
        <f t="shared" si="13"/>
        <v/>
      </c>
      <c r="I90" s="70"/>
      <c r="J90" s="73" t="str">
        <f>_xlfn.IFNA(INDEX('Measure&amp;Incentive Picklist'!B211:G218,MATCH('Refrigerated Case Lighting'!H90,'Measure&amp;Incentive Picklist'!D211:D218,0),6),"")</f>
        <v/>
      </c>
      <c r="K90" s="70"/>
      <c r="L90" s="70"/>
      <c r="M90" s="73"/>
      <c r="N90" s="70"/>
      <c r="O90" s="69"/>
      <c r="V90" s="69"/>
      <c r="W90" s="69"/>
      <c r="X90" s="71"/>
      <c r="Y90" s="71"/>
      <c r="Z90" s="72" t="str">
        <f t="shared" si="16"/>
        <v/>
      </c>
      <c r="AA90" s="85" t="str">
        <f>IFERROR(MIN(VLOOKUP($B90,'Measure&amp;Incentive Picklist'!$E:$J,5,FALSE)*E90,Z90),"")</f>
        <v/>
      </c>
      <c r="AB90" s="69"/>
      <c r="AC90" s="65">
        <f t="shared" si="10"/>
        <v>0</v>
      </c>
      <c r="AD90" s="65">
        <f t="shared" si="11"/>
        <v>0</v>
      </c>
      <c r="AE90" s="65">
        <f t="shared" si="14"/>
        <v>0</v>
      </c>
      <c r="AF90" s="65">
        <f t="shared" si="12"/>
        <v>0</v>
      </c>
    </row>
    <row r="91" spans="1:32" x14ac:dyDescent="0.25">
      <c r="A91" s="66">
        <f t="shared" si="15"/>
        <v>84</v>
      </c>
      <c r="B91" s="69"/>
      <c r="C91" s="66" t="e">
        <f>VLOOKUP(B91,'Measure&amp;Incentive Picklist'!E:J,2,FALSE)</f>
        <v>#N/A</v>
      </c>
      <c r="D91" s="69"/>
      <c r="E91" s="70"/>
      <c r="F91" s="70"/>
      <c r="G91" s="70"/>
      <c r="H91" s="223" t="str">
        <f t="shared" si="13"/>
        <v/>
      </c>
      <c r="I91" s="70"/>
      <c r="J91" s="73" t="str">
        <f>_xlfn.IFNA(INDEX('Measure&amp;Incentive Picklist'!B212:G219,MATCH('Refrigerated Case Lighting'!H91,'Measure&amp;Incentive Picklist'!D212:D219,0),6),"")</f>
        <v/>
      </c>
      <c r="K91" s="70"/>
      <c r="L91" s="70"/>
      <c r="M91" s="73"/>
      <c r="N91" s="70"/>
      <c r="O91" s="69"/>
      <c r="V91" s="69"/>
      <c r="W91" s="69"/>
      <c r="X91" s="71"/>
      <c r="Y91" s="71"/>
      <c r="Z91" s="72" t="str">
        <f t="shared" si="16"/>
        <v/>
      </c>
      <c r="AA91" s="85" t="str">
        <f>IFERROR(MIN(VLOOKUP($B91,'Measure&amp;Incentive Picklist'!$E:$J,5,FALSE)*E91,Z91),"")</f>
        <v/>
      </c>
      <c r="AB91" s="69"/>
      <c r="AC91" s="65">
        <f t="shared" si="10"/>
        <v>0</v>
      </c>
      <c r="AD91" s="65">
        <f t="shared" si="11"/>
        <v>0</v>
      </c>
      <c r="AE91" s="65">
        <f t="shared" si="14"/>
        <v>0</v>
      </c>
      <c r="AF91" s="65">
        <f t="shared" si="12"/>
        <v>0</v>
      </c>
    </row>
    <row r="92" spans="1:32" x14ac:dyDescent="0.25">
      <c r="A92" s="66">
        <f t="shared" si="15"/>
        <v>85</v>
      </c>
      <c r="B92" s="69"/>
      <c r="C92" s="66" t="e">
        <f>VLOOKUP(B92,'Measure&amp;Incentive Picklist'!E:J,2,FALSE)</f>
        <v>#N/A</v>
      </c>
      <c r="D92" s="69"/>
      <c r="E92" s="70"/>
      <c r="F92" s="70"/>
      <c r="G92" s="70"/>
      <c r="H92" s="223" t="str">
        <f t="shared" si="13"/>
        <v/>
      </c>
      <c r="I92" s="70"/>
      <c r="J92" s="73" t="str">
        <f>_xlfn.IFNA(INDEX('Measure&amp;Incentive Picklist'!B213:G220,MATCH('Refrigerated Case Lighting'!H92,'Measure&amp;Incentive Picklist'!D213:D220,0),6),"")</f>
        <v/>
      </c>
      <c r="K92" s="70"/>
      <c r="L92" s="70"/>
      <c r="M92" s="73"/>
      <c r="N92" s="70"/>
      <c r="O92" s="69"/>
      <c r="V92" s="69"/>
      <c r="W92" s="69"/>
      <c r="X92" s="71"/>
      <c r="Y92" s="71"/>
      <c r="Z92" s="72" t="str">
        <f t="shared" si="16"/>
        <v/>
      </c>
      <c r="AA92" s="85" t="str">
        <f>IFERROR(MIN(VLOOKUP($B92,'Measure&amp;Incentive Picklist'!$E:$J,5,FALSE)*E92,Z92),"")</f>
        <v/>
      </c>
      <c r="AB92" s="69"/>
      <c r="AC92" s="65">
        <f t="shared" si="10"/>
        <v>0</v>
      </c>
      <c r="AD92" s="65">
        <f t="shared" si="11"/>
        <v>0</v>
      </c>
      <c r="AE92" s="65">
        <f t="shared" si="14"/>
        <v>0</v>
      </c>
      <c r="AF92" s="65">
        <f t="shared" si="12"/>
        <v>0</v>
      </c>
    </row>
    <row r="93" spans="1:32" x14ac:dyDescent="0.25">
      <c r="A93" s="66">
        <f t="shared" si="15"/>
        <v>86</v>
      </c>
      <c r="B93" s="69"/>
      <c r="C93" s="66" t="e">
        <f>VLOOKUP(B93,'Measure&amp;Incentive Picklist'!E:J,2,FALSE)</f>
        <v>#N/A</v>
      </c>
      <c r="D93" s="69"/>
      <c r="E93" s="70"/>
      <c r="F93" s="70"/>
      <c r="G93" s="70"/>
      <c r="H93" s="223" t="str">
        <f t="shared" si="13"/>
        <v/>
      </c>
      <c r="I93" s="70"/>
      <c r="J93" s="73" t="str">
        <f>_xlfn.IFNA(INDEX('Measure&amp;Incentive Picklist'!B214:G221,MATCH('Refrigerated Case Lighting'!H93,'Measure&amp;Incentive Picklist'!D214:D221,0),6),"")</f>
        <v/>
      </c>
      <c r="K93" s="70"/>
      <c r="L93" s="70"/>
      <c r="M93" s="73"/>
      <c r="N93" s="70"/>
      <c r="O93" s="69"/>
      <c r="V93" s="69"/>
      <c r="W93" s="69"/>
      <c r="X93" s="71"/>
      <c r="Y93" s="71"/>
      <c r="Z93" s="72" t="str">
        <f t="shared" si="16"/>
        <v/>
      </c>
      <c r="AA93" s="85" t="str">
        <f>IFERROR(MIN(VLOOKUP($B93,'Measure&amp;Incentive Picklist'!$E:$J,5,FALSE)*E93,Z93),"")</f>
        <v/>
      </c>
      <c r="AB93" s="69"/>
      <c r="AC93" s="65">
        <f t="shared" si="10"/>
        <v>0</v>
      </c>
      <c r="AD93" s="65">
        <f t="shared" si="11"/>
        <v>0</v>
      </c>
      <c r="AE93" s="65">
        <f t="shared" si="14"/>
        <v>0</v>
      </c>
      <c r="AF93" s="65">
        <f t="shared" si="12"/>
        <v>0</v>
      </c>
    </row>
    <row r="94" spans="1:32" x14ac:dyDescent="0.25">
      <c r="A94" s="66">
        <f t="shared" si="15"/>
        <v>87</v>
      </c>
      <c r="B94" s="69"/>
      <c r="C94" s="66" t="e">
        <f>VLOOKUP(B94,'Measure&amp;Incentive Picklist'!E:J,2,FALSE)</f>
        <v>#N/A</v>
      </c>
      <c r="D94" s="69"/>
      <c r="E94" s="70"/>
      <c r="F94" s="70"/>
      <c r="G94" s="70"/>
      <c r="H94" s="223" t="str">
        <f t="shared" si="13"/>
        <v/>
      </c>
      <c r="I94" s="70"/>
      <c r="J94" s="73" t="str">
        <f>_xlfn.IFNA(INDEX('Measure&amp;Incentive Picklist'!B215:G222,MATCH('Refrigerated Case Lighting'!H94,'Measure&amp;Incentive Picklist'!D215:D222,0),6),"")</f>
        <v/>
      </c>
      <c r="K94" s="70"/>
      <c r="L94" s="70"/>
      <c r="M94" s="73"/>
      <c r="N94" s="70"/>
      <c r="O94" s="69"/>
      <c r="V94" s="69"/>
      <c r="W94" s="69"/>
      <c r="X94" s="71"/>
      <c r="Y94" s="71"/>
      <c r="Z94" s="72" t="str">
        <f t="shared" si="16"/>
        <v/>
      </c>
      <c r="AA94" s="85" t="str">
        <f>IFERROR(MIN(VLOOKUP($B94,'Measure&amp;Incentive Picklist'!$E:$J,5,FALSE)*E94,Z94),"")</f>
        <v/>
      </c>
      <c r="AB94" s="69"/>
      <c r="AC94" s="65">
        <f t="shared" si="10"/>
        <v>0</v>
      </c>
      <c r="AD94" s="65">
        <f t="shared" si="11"/>
        <v>0</v>
      </c>
      <c r="AE94" s="65">
        <f t="shared" si="14"/>
        <v>0</v>
      </c>
      <c r="AF94" s="65">
        <f t="shared" si="12"/>
        <v>0</v>
      </c>
    </row>
    <row r="95" spans="1:32" x14ac:dyDescent="0.25">
      <c r="A95" s="66">
        <f t="shared" si="15"/>
        <v>88</v>
      </c>
      <c r="B95" s="69"/>
      <c r="C95" s="66" t="e">
        <f>VLOOKUP(B95,'Measure&amp;Incentive Picklist'!E:J,2,FALSE)</f>
        <v>#N/A</v>
      </c>
      <c r="D95" s="69"/>
      <c r="E95" s="70"/>
      <c r="F95" s="70"/>
      <c r="G95" s="70"/>
      <c r="H95" s="223" t="str">
        <f t="shared" si="13"/>
        <v/>
      </c>
      <c r="I95" s="70"/>
      <c r="J95" s="73" t="str">
        <f>_xlfn.IFNA(INDEX('Measure&amp;Incentive Picklist'!B216:G223,MATCH('Refrigerated Case Lighting'!H95,'Measure&amp;Incentive Picklist'!D216:D223,0),6),"")</f>
        <v/>
      </c>
      <c r="K95" s="70"/>
      <c r="L95" s="70"/>
      <c r="M95" s="73"/>
      <c r="N95" s="70"/>
      <c r="O95" s="69"/>
      <c r="V95" s="69"/>
      <c r="W95" s="69"/>
      <c r="X95" s="71"/>
      <c r="Y95" s="71"/>
      <c r="Z95" s="72" t="str">
        <f t="shared" si="16"/>
        <v/>
      </c>
      <c r="AA95" s="85" t="str">
        <f>IFERROR(MIN(VLOOKUP($B95,'Measure&amp;Incentive Picklist'!$E:$J,5,FALSE)*E95,Z95),"")</f>
        <v/>
      </c>
      <c r="AB95" s="69"/>
      <c r="AC95" s="65">
        <f t="shared" si="10"/>
        <v>0</v>
      </c>
      <c r="AD95" s="65">
        <f t="shared" si="11"/>
        <v>0</v>
      </c>
      <c r="AE95" s="65">
        <f t="shared" si="14"/>
        <v>0</v>
      </c>
      <c r="AF95" s="65">
        <f t="shared" si="12"/>
        <v>0</v>
      </c>
    </row>
    <row r="96" spans="1:32" x14ac:dyDescent="0.25">
      <c r="A96" s="66">
        <f t="shared" si="15"/>
        <v>89</v>
      </c>
      <c r="B96" s="69"/>
      <c r="C96" s="66" t="e">
        <f>VLOOKUP(B96,'Measure&amp;Incentive Picklist'!E:J,2,FALSE)</f>
        <v>#N/A</v>
      </c>
      <c r="D96" s="69"/>
      <c r="E96" s="70"/>
      <c r="F96" s="70"/>
      <c r="G96" s="70"/>
      <c r="H96" s="223" t="str">
        <f t="shared" si="13"/>
        <v/>
      </c>
      <c r="I96" s="70"/>
      <c r="J96" s="73" t="str">
        <f>_xlfn.IFNA(INDEX('Measure&amp;Incentive Picklist'!B217:G224,MATCH('Refrigerated Case Lighting'!H96,'Measure&amp;Incentive Picklist'!D217:D224,0),6),"")</f>
        <v/>
      </c>
      <c r="K96" s="70"/>
      <c r="L96" s="70"/>
      <c r="M96" s="73"/>
      <c r="N96" s="70"/>
      <c r="O96" s="69"/>
      <c r="V96" s="69"/>
      <c r="W96" s="69"/>
      <c r="X96" s="71"/>
      <c r="Y96" s="71"/>
      <c r="Z96" s="72" t="str">
        <f t="shared" si="16"/>
        <v/>
      </c>
      <c r="AA96" s="85" t="str">
        <f>IFERROR(MIN(VLOOKUP($B96,'Measure&amp;Incentive Picklist'!$E:$J,5,FALSE)*E96,Z96),"")</f>
        <v/>
      </c>
      <c r="AB96" s="69"/>
      <c r="AC96" s="65">
        <f t="shared" si="10"/>
        <v>0</v>
      </c>
      <c r="AD96" s="65">
        <f t="shared" si="11"/>
        <v>0</v>
      </c>
      <c r="AE96" s="65">
        <f t="shared" si="14"/>
        <v>0</v>
      </c>
      <c r="AF96" s="65">
        <f t="shared" si="12"/>
        <v>0</v>
      </c>
    </row>
    <row r="97" spans="1:32" x14ac:dyDescent="0.25">
      <c r="A97" s="66">
        <f t="shared" si="15"/>
        <v>90</v>
      </c>
      <c r="B97" s="69"/>
      <c r="C97" s="66" t="e">
        <f>VLOOKUP(B97,'Measure&amp;Incentive Picklist'!E:J,2,FALSE)</f>
        <v>#N/A</v>
      </c>
      <c r="D97" s="69"/>
      <c r="E97" s="70"/>
      <c r="F97" s="70"/>
      <c r="G97" s="70"/>
      <c r="H97" s="223" t="str">
        <f t="shared" si="13"/>
        <v/>
      </c>
      <c r="I97" s="70"/>
      <c r="J97" s="73" t="str">
        <f>_xlfn.IFNA(INDEX('Measure&amp;Incentive Picklist'!B218:G225,MATCH('Refrigerated Case Lighting'!H97,'Measure&amp;Incentive Picklist'!D218:D225,0),6),"")</f>
        <v/>
      </c>
      <c r="K97" s="70"/>
      <c r="L97" s="70"/>
      <c r="M97" s="73"/>
      <c r="N97" s="70"/>
      <c r="O97" s="69"/>
      <c r="V97" s="69"/>
      <c r="W97" s="69"/>
      <c r="X97" s="71"/>
      <c r="Y97" s="71"/>
      <c r="Z97" s="72" t="str">
        <f t="shared" si="16"/>
        <v/>
      </c>
      <c r="AA97" s="85" t="str">
        <f>IFERROR(MIN(VLOOKUP($B97,'Measure&amp;Incentive Picklist'!$E:$J,5,FALSE)*E97,Z97),"")</f>
        <v/>
      </c>
      <c r="AB97" s="69"/>
      <c r="AC97" s="65">
        <f t="shared" si="10"/>
        <v>0</v>
      </c>
      <c r="AD97" s="65">
        <f t="shared" si="11"/>
        <v>0</v>
      </c>
      <c r="AE97" s="65">
        <f t="shared" si="14"/>
        <v>0</v>
      </c>
      <c r="AF97" s="65">
        <f t="shared" si="12"/>
        <v>0</v>
      </c>
    </row>
    <row r="98" spans="1:32" x14ac:dyDescent="0.25">
      <c r="A98" s="66">
        <f t="shared" si="15"/>
        <v>91</v>
      </c>
      <c r="B98" s="69"/>
      <c r="C98" s="66" t="e">
        <f>VLOOKUP(B98,'Measure&amp;Incentive Picklist'!E:J,2,FALSE)</f>
        <v>#N/A</v>
      </c>
      <c r="D98" s="69"/>
      <c r="E98" s="70"/>
      <c r="F98" s="70"/>
      <c r="G98" s="70"/>
      <c r="H98" s="223" t="str">
        <f t="shared" si="13"/>
        <v/>
      </c>
      <c r="I98" s="70"/>
      <c r="J98" s="73" t="str">
        <f>_xlfn.IFNA(INDEX('Measure&amp;Incentive Picklist'!B219:G226,MATCH('Refrigerated Case Lighting'!H98,'Measure&amp;Incentive Picklist'!D219:D226,0),6),"")</f>
        <v/>
      </c>
      <c r="K98" s="70"/>
      <c r="L98" s="70"/>
      <c r="M98" s="73"/>
      <c r="N98" s="70"/>
      <c r="O98" s="69"/>
      <c r="V98" s="69"/>
      <c r="W98" s="69"/>
      <c r="X98" s="71"/>
      <c r="Y98" s="71"/>
      <c r="Z98" s="72" t="str">
        <f t="shared" si="16"/>
        <v/>
      </c>
      <c r="AA98" s="85" t="str">
        <f>IFERROR(MIN(VLOOKUP($B98,'Measure&amp;Incentive Picklist'!$E:$J,5,FALSE)*E98,Z98),"")</f>
        <v/>
      </c>
      <c r="AB98" s="69"/>
      <c r="AC98" s="65">
        <f t="shared" si="10"/>
        <v>0</v>
      </c>
      <c r="AD98" s="65">
        <f t="shared" si="11"/>
        <v>0</v>
      </c>
      <c r="AE98" s="65">
        <f t="shared" si="14"/>
        <v>0</v>
      </c>
      <c r="AF98" s="65">
        <f t="shared" si="12"/>
        <v>0</v>
      </c>
    </row>
    <row r="99" spans="1:32" x14ac:dyDescent="0.25">
      <c r="A99" s="66">
        <f t="shared" si="15"/>
        <v>92</v>
      </c>
      <c r="B99" s="69"/>
      <c r="C99" s="66" t="e">
        <f>VLOOKUP(B99,'Measure&amp;Incentive Picklist'!E:J,2,FALSE)</f>
        <v>#N/A</v>
      </c>
      <c r="D99" s="69"/>
      <c r="E99" s="70"/>
      <c r="F99" s="70"/>
      <c r="G99" s="70"/>
      <c r="H99" s="223" t="str">
        <f t="shared" si="13"/>
        <v/>
      </c>
      <c r="I99" s="70"/>
      <c r="J99" s="73" t="str">
        <f>_xlfn.IFNA(INDEX('Measure&amp;Incentive Picklist'!B220:G227,MATCH('Refrigerated Case Lighting'!H99,'Measure&amp;Incentive Picklist'!D220:D227,0),6),"")</f>
        <v/>
      </c>
      <c r="K99" s="70"/>
      <c r="L99" s="70"/>
      <c r="M99" s="73"/>
      <c r="N99" s="70"/>
      <c r="O99" s="69"/>
      <c r="V99" s="69"/>
      <c r="W99" s="69"/>
      <c r="X99" s="71"/>
      <c r="Y99" s="71"/>
      <c r="Z99" s="72" t="str">
        <f t="shared" si="16"/>
        <v/>
      </c>
      <c r="AA99" s="85" t="str">
        <f>IFERROR(MIN(VLOOKUP($B99,'Measure&amp;Incentive Picklist'!$E:$J,5,FALSE)*E99,Z99),"")</f>
        <v/>
      </c>
      <c r="AB99" s="69"/>
      <c r="AC99" s="65">
        <f t="shared" si="10"/>
        <v>0</v>
      </c>
      <c r="AD99" s="65">
        <f t="shared" si="11"/>
        <v>0</v>
      </c>
      <c r="AE99" s="65">
        <f t="shared" si="14"/>
        <v>0</v>
      </c>
      <c r="AF99" s="65">
        <f t="shared" si="12"/>
        <v>0</v>
      </c>
    </row>
    <row r="100" spans="1:32" x14ac:dyDescent="0.25">
      <c r="A100" s="66">
        <f t="shared" si="15"/>
        <v>93</v>
      </c>
      <c r="B100" s="69"/>
      <c r="C100" s="66" t="e">
        <f>VLOOKUP(B100,'Measure&amp;Incentive Picklist'!E:J,2,FALSE)</f>
        <v>#N/A</v>
      </c>
      <c r="D100" s="69"/>
      <c r="E100" s="70"/>
      <c r="F100" s="70"/>
      <c r="G100" s="70"/>
      <c r="H100" s="223" t="str">
        <f t="shared" si="13"/>
        <v/>
      </c>
      <c r="I100" s="70"/>
      <c r="J100" s="73" t="str">
        <f>_xlfn.IFNA(INDEX('Measure&amp;Incentive Picklist'!B221:G228,MATCH('Refrigerated Case Lighting'!H100,'Measure&amp;Incentive Picklist'!D221:D228,0),6),"")</f>
        <v/>
      </c>
      <c r="K100" s="70"/>
      <c r="L100" s="70"/>
      <c r="M100" s="73"/>
      <c r="N100" s="70"/>
      <c r="O100" s="69"/>
      <c r="V100" s="69"/>
      <c r="W100" s="69"/>
      <c r="X100" s="71"/>
      <c r="Y100" s="71"/>
      <c r="Z100" s="72" t="str">
        <f t="shared" si="16"/>
        <v/>
      </c>
      <c r="AA100" s="85" t="str">
        <f>IFERROR(MIN(VLOOKUP($B100,'Measure&amp;Incentive Picklist'!$E:$J,5,FALSE)*E100,Z100),"")</f>
        <v/>
      </c>
      <c r="AB100" s="69"/>
      <c r="AC100" s="65">
        <f t="shared" si="10"/>
        <v>0</v>
      </c>
      <c r="AD100" s="65">
        <f t="shared" si="11"/>
        <v>0</v>
      </c>
      <c r="AE100" s="65">
        <f t="shared" si="14"/>
        <v>0</v>
      </c>
      <c r="AF100" s="65">
        <f t="shared" si="12"/>
        <v>0</v>
      </c>
    </row>
    <row r="101" spans="1:32" x14ac:dyDescent="0.25">
      <c r="A101" s="66">
        <f t="shared" si="15"/>
        <v>94</v>
      </c>
      <c r="B101" s="69"/>
      <c r="C101" s="66" t="e">
        <f>VLOOKUP(B101,'Measure&amp;Incentive Picklist'!E:J,2,FALSE)</f>
        <v>#N/A</v>
      </c>
      <c r="D101" s="69"/>
      <c r="E101" s="70"/>
      <c r="F101" s="70"/>
      <c r="G101" s="70"/>
      <c r="H101" s="223" t="str">
        <f t="shared" si="13"/>
        <v/>
      </c>
      <c r="I101" s="70"/>
      <c r="J101" s="73" t="str">
        <f>_xlfn.IFNA(INDEX('Measure&amp;Incentive Picklist'!B222:G229,MATCH('Refrigerated Case Lighting'!H101,'Measure&amp;Incentive Picklist'!D222:D229,0),6),"")</f>
        <v/>
      </c>
      <c r="K101" s="70"/>
      <c r="L101" s="70"/>
      <c r="M101" s="73"/>
      <c r="N101" s="70"/>
      <c r="O101" s="69"/>
      <c r="V101" s="69"/>
      <c r="W101" s="69"/>
      <c r="X101" s="71"/>
      <c r="Y101" s="71"/>
      <c r="Z101" s="72" t="str">
        <f t="shared" si="16"/>
        <v/>
      </c>
      <c r="AA101" s="85" t="str">
        <f>IFERROR(MIN(VLOOKUP($B101,'Measure&amp;Incentive Picklist'!$E:$J,5,FALSE)*E101,Z101),"")</f>
        <v/>
      </c>
      <c r="AB101" s="69"/>
      <c r="AC101" s="65">
        <f t="shared" si="10"/>
        <v>0</v>
      </c>
      <c r="AD101" s="65">
        <f t="shared" si="11"/>
        <v>0</v>
      </c>
      <c r="AE101" s="65">
        <f t="shared" si="14"/>
        <v>0</v>
      </c>
      <c r="AF101" s="65">
        <f t="shared" si="12"/>
        <v>0</v>
      </c>
    </row>
    <row r="102" spans="1:32" x14ac:dyDescent="0.25">
      <c r="A102" s="66">
        <f t="shared" si="15"/>
        <v>95</v>
      </c>
      <c r="B102" s="69"/>
      <c r="C102" s="66" t="e">
        <f>VLOOKUP(B102,'Measure&amp;Incentive Picklist'!E:J,2,FALSE)</f>
        <v>#N/A</v>
      </c>
      <c r="D102" s="69"/>
      <c r="E102" s="70"/>
      <c r="F102" s="70"/>
      <c r="G102" s="70"/>
      <c r="H102" s="223" t="str">
        <f t="shared" si="13"/>
        <v/>
      </c>
      <c r="I102" s="70"/>
      <c r="J102" s="73" t="str">
        <f>_xlfn.IFNA(INDEX('Measure&amp;Incentive Picklist'!B223:G230,MATCH('Refrigerated Case Lighting'!H102,'Measure&amp;Incentive Picklist'!D223:D230,0),6),"")</f>
        <v/>
      </c>
      <c r="K102" s="70"/>
      <c r="L102" s="70"/>
      <c r="M102" s="73"/>
      <c r="N102" s="70"/>
      <c r="O102" s="69"/>
      <c r="V102" s="69"/>
      <c r="W102" s="69"/>
      <c r="X102" s="71"/>
      <c r="Y102" s="71"/>
      <c r="Z102" s="72" t="str">
        <f t="shared" si="16"/>
        <v/>
      </c>
      <c r="AA102" s="85" t="str">
        <f>IFERROR(MIN(VLOOKUP($B102,'Measure&amp;Incentive Picklist'!$E:$J,5,FALSE)*E102,Z102),"")</f>
        <v/>
      </c>
      <c r="AB102" s="69"/>
      <c r="AC102" s="65">
        <f t="shared" si="10"/>
        <v>0</v>
      </c>
      <c r="AD102" s="65">
        <f t="shared" si="11"/>
        <v>0</v>
      </c>
      <c r="AE102" s="65">
        <f t="shared" si="14"/>
        <v>0</v>
      </c>
      <c r="AF102" s="65">
        <f t="shared" si="12"/>
        <v>0</v>
      </c>
    </row>
    <row r="103" spans="1:32" x14ac:dyDescent="0.25">
      <c r="A103" s="66">
        <f t="shared" si="15"/>
        <v>96</v>
      </c>
      <c r="B103" s="69"/>
      <c r="C103" s="66" t="e">
        <f>VLOOKUP(B103,'Measure&amp;Incentive Picklist'!E:J,2,FALSE)</f>
        <v>#N/A</v>
      </c>
      <c r="D103" s="69"/>
      <c r="E103" s="70"/>
      <c r="F103" s="70"/>
      <c r="G103" s="70"/>
      <c r="H103" s="223" t="str">
        <f t="shared" si="13"/>
        <v/>
      </c>
      <c r="I103" s="70"/>
      <c r="J103" s="73" t="str">
        <f>_xlfn.IFNA(INDEX('Measure&amp;Incentive Picklist'!B224:G231,MATCH('Refrigerated Case Lighting'!H103,'Measure&amp;Incentive Picklist'!D224:D231,0),6),"")</f>
        <v/>
      </c>
      <c r="K103" s="70"/>
      <c r="L103" s="70"/>
      <c r="M103" s="73"/>
      <c r="N103" s="70"/>
      <c r="O103" s="69"/>
      <c r="V103" s="69"/>
      <c r="W103" s="69"/>
      <c r="X103" s="71"/>
      <c r="Y103" s="71"/>
      <c r="Z103" s="72" t="str">
        <f t="shared" si="16"/>
        <v/>
      </c>
      <c r="AA103" s="85" t="str">
        <f>IFERROR(MIN(VLOOKUP($B103,'Measure&amp;Incentive Picklist'!$E:$J,5,FALSE)*E103,Z103),"")</f>
        <v/>
      </c>
      <c r="AB103" s="69"/>
      <c r="AC103" s="65">
        <f t="shared" si="10"/>
        <v>0</v>
      </c>
      <c r="AD103" s="65">
        <f t="shared" si="11"/>
        <v>0</v>
      </c>
      <c r="AE103" s="65">
        <f t="shared" si="14"/>
        <v>0</v>
      </c>
      <c r="AF103" s="65">
        <f t="shared" si="12"/>
        <v>0</v>
      </c>
    </row>
    <row r="104" spans="1:32" x14ac:dyDescent="0.25">
      <c r="A104" s="66">
        <f t="shared" si="15"/>
        <v>97</v>
      </c>
      <c r="B104" s="69"/>
      <c r="C104" s="66" t="e">
        <f>VLOOKUP(B104,'Measure&amp;Incentive Picklist'!E:J,2,FALSE)</f>
        <v>#N/A</v>
      </c>
      <c r="D104" s="69"/>
      <c r="E104" s="70"/>
      <c r="F104" s="70"/>
      <c r="G104" s="70"/>
      <c r="H104" s="223" t="str">
        <f t="shared" si="13"/>
        <v/>
      </c>
      <c r="I104" s="70"/>
      <c r="J104" s="73" t="str">
        <f>_xlfn.IFNA(INDEX('Measure&amp;Incentive Picklist'!B225:G232,MATCH('Refrigerated Case Lighting'!H104,'Measure&amp;Incentive Picklist'!D225:D232,0),6),"")</f>
        <v/>
      </c>
      <c r="K104" s="70"/>
      <c r="L104" s="70"/>
      <c r="M104" s="73"/>
      <c r="N104" s="70"/>
      <c r="O104" s="69"/>
      <c r="V104" s="69"/>
      <c r="W104" s="69"/>
      <c r="X104" s="71"/>
      <c r="Y104" s="71"/>
      <c r="Z104" s="72" t="str">
        <f t="shared" si="16"/>
        <v/>
      </c>
      <c r="AA104" s="85" t="str">
        <f>IFERROR(MIN(VLOOKUP($B104,'Measure&amp;Incentive Picklist'!$E:$J,5,FALSE)*E104,Z104),"")</f>
        <v/>
      </c>
      <c r="AB104" s="69"/>
      <c r="AC104" s="65">
        <f t="shared" ref="AC104:AC135" si="17">IF(OR(B104&gt;"",D104&gt;0,I104&gt;0,N104&gt;0,O104&gt;"",V104&gt;0,F104&gt;0,W104&gt;0,X104&gt;0,Y104&gt;0,E104&gt;0,M104&gt;"",J104&gt;"",AB104&gt;0),1,0)</f>
        <v>0</v>
      </c>
      <c r="AD104" s="65">
        <f t="shared" ref="AD104:AD135" si="18">IF(ISERROR(Z104),1,0)</f>
        <v>0</v>
      </c>
      <c r="AE104" s="65">
        <f t="shared" si="14"/>
        <v>0</v>
      </c>
      <c r="AF104" s="65">
        <f t="shared" ref="AF104:AF135" si="19">IF(ISERROR(AA104),1,0)</f>
        <v>0</v>
      </c>
    </row>
    <row r="105" spans="1:32" x14ac:dyDescent="0.25">
      <c r="A105" s="66">
        <f t="shared" si="15"/>
        <v>98</v>
      </c>
      <c r="B105" s="69"/>
      <c r="C105" s="66" t="e">
        <f>VLOOKUP(B105,'Measure&amp;Incentive Picklist'!E:J,2,FALSE)</f>
        <v>#N/A</v>
      </c>
      <c r="D105" s="69"/>
      <c r="E105" s="70"/>
      <c r="F105" s="70"/>
      <c r="G105" s="70"/>
      <c r="H105" s="223" t="str">
        <f t="shared" si="13"/>
        <v/>
      </c>
      <c r="I105" s="70"/>
      <c r="J105" s="73" t="str">
        <f>_xlfn.IFNA(INDEX('Measure&amp;Incentive Picklist'!B226:G233,MATCH('Refrigerated Case Lighting'!H105,'Measure&amp;Incentive Picklist'!D226:D233,0),6),"")</f>
        <v/>
      </c>
      <c r="K105" s="70"/>
      <c r="L105" s="70"/>
      <c r="M105" s="73"/>
      <c r="N105" s="70"/>
      <c r="O105" s="69"/>
      <c r="V105" s="69"/>
      <c r="W105" s="69"/>
      <c r="X105" s="71"/>
      <c r="Y105" s="71"/>
      <c r="Z105" s="72" t="str">
        <f t="shared" si="16"/>
        <v/>
      </c>
      <c r="AA105" s="85" t="str">
        <f>IFERROR(MIN(VLOOKUP($B105,'Measure&amp;Incentive Picklist'!$E:$J,5,FALSE)*E105,Z105),"")</f>
        <v/>
      </c>
      <c r="AB105" s="69"/>
      <c r="AC105" s="65">
        <f t="shared" si="17"/>
        <v>0</v>
      </c>
      <c r="AD105" s="65">
        <f t="shared" si="18"/>
        <v>0</v>
      </c>
      <c r="AE105" s="65">
        <f t="shared" si="14"/>
        <v>0</v>
      </c>
      <c r="AF105" s="65">
        <f t="shared" si="19"/>
        <v>0</v>
      </c>
    </row>
    <row r="106" spans="1:32" x14ac:dyDescent="0.25">
      <c r="A106" s="66">
        <f t="shared" si="15"/>
        <v>99</v>
      </c>
      <c r="B106" s="69"/>
      <c r="C106" s="66" t="e">
        <f>VLOOKUP(B106,'Measure&amp;Incentive Picklist'!E:J,2,FALSE)</f>
        <v>#N/A</v>
      </c>
      <c r="D106" s="69"/>
      <c r="E106" s="70"/>
      <c r="F106" s="70"/>
      <c r="G106" s="70"/>
      <c r="H106" s="223" t="str">
        <f t="shared" si="13"/>
        <v/>
      </c>
      <c r="I106" s="70"/>
      <c r="J106" s="73" t="str">
        <f>_xlfn.IFNA(INDEX('Measure&amp;Incentive Picklist'!B227:G234,MATCH('Refrigerated Case Lighting'!H106,'Measure&amp;Incentive Picklist'!D227:D234,0),6),"")</f>
        <v/>
      </c>
      <c r="K106" s="70"/>
      <c r="L106" s="70"/>
      <c r="M106" s="73"/>
      <c r="N106" s="70"/>
      <c r="O106" s="69"/>
      <c r="V106" s="69"/>
      <c r="W106" s="69"/>
      <c r="X106" s="71"/>
      <c r="Y106" s="71"/>
      <c r="Z106" s="72" t="str">
        <f t="shared" si="16"/>
        <v/>
      </c>
      <c r="AA106" s="85" t="str">
        <f>IFERROR(MIN(VLOOKUP($B106,'Measure&amp;Incentive Picklist'!$E:$J,5,FALSE)*E106,Z106),"")</f>
        <v/>
      </c>
      <c r="AB106" s="69"/>
      <c r="AC106" s="65">
        <f t="shared" si="17"/>
        <v>0</v>
      </c>
      <c r="AD106" s="65">
        <f t="shared" si="18"/>
        <v>0</v>
      </c>
      <c r="AE106" s="65">
        <f t="shared" si="14"/>
        <v>0</v>
      </c>
      <c r="AF106" s="65">
        <f t="shared" si="19"/>
        <v>0</v>
      </c>
    </row>
    <row r="107" spans="1:32" x14ac:dyDescent="0.25">
      <c r="A107" s="66">
        <f t="shared" si="15"/>
        <v>100</v>
      </c>
      <c r="B107" s="69"/>
      <c r="C107" s="66" t="e">
        <f>VLOOKUP(B107,'Measure&amp;Incentive Picklist'!E:J,2,FALSE)</f>
        <v>#N/A</v>
      </c>
      <c r="D107" s="69"/>
      <c r="E107" s="70"/>
      <c r="F107" s="70"/>
      <c r="G107" s="70"/>
      <c r="H107" s="223" t="str">
        <f t="shared" si="13"/>
        <v/>
      </c>
      <c r="I107" s="70"/>
      <c r="J107" s="73" t="str">
        <f>_xlfn.IFNA(INDEX('Measure&amp;Incentive Picklist'!B228:G235,MATCH('Refrigerated Case Lighting'!H107,'Measure&amp;Incentive Picklist'!D228:D235,0),6),"")</f>
        <v/>
      </c>
      <c r="K107" s="70"/>
      <c r="L107" s="70"/>
      <c r="M107" s="73"/>
      <c r="N107" s="70"/>
      <c r="O107" s="69"/>
      <c r="V107" s="69"/>
      <c r="W107" s="69"/>
      <c r="X107" s="71"/>
      <c r="Y107" s="71"/>
      <c r="Z107" s="72" t="str">
        <f t="shared" si="16"/>
        <v/>
      </c>
      <c r="AA107" s="85" t="str">
        <f>IFERROR(MIN(VLOOKUP($B107,'Measure&amp;Incentive Picklist'!$E:$J,5,FALSE)*E107,Z107),"")</f>
        <v/>
      </c>
      <c r="AB107" s="69"/>
      <c r="AC107" s="65">
        <f t="shared" si="17"/>
        <v>0</v>
      </c>
      <c r="AD107" s="65">
        <f t="shared" si="18"/>
        <v>0</v>
      </c>
      <c r="AE107" s="65">
        <f t="shared" si="14"/>
        <v>0</v>
      </c>
      <c r="AF107" s="65">
        <f t="shared" si="19"/>
        <v>0</v>
      </c>
    </row>
    <row r="108" spans="1:32" x14ac:dyDescent="0.25">
      <c r="A108" s="66">
        <f t="shared" si="15"/>
        <v>101</v>
      </c>
      <c r="B108" s="69"/>
      <c r="C108" s="66" t="e">
        <f>VLOOKUP(B108,'Measure&amp;Incentive Picklist'!E:J,2,FALSE)</f>
        <v>#N/A</v>
      </c>
      <c r="D108" s="69"/>
      <c r="E108" s="70"/>
      <c r="F108" s="70"/>
      <c r="G108" s="70"/>
      <c r="H108" s="223" t="str">
        <f t="shared" si="13"/>
        <v/>
      </c>
      <c r="I108" s="70"/>
      <c r="J108" s="73" t="str">
        <f>_xlfn.IFNA(INDEX('Measure&amp;Incentive Picklist'!B229:G236,MATCH('Refrigerated Case Lighting'!H108,'Measure&amp;Incentive Picklist'!D229:D236,0),6),"")</f>
        <v/>
      </c>
      <c r="K108" s="70"/>
      <c r="L108" s="70"/>
      <c r="M108" s="73"/>
      <c r="N108" s="70"/>
      <c r="O108" s="69"/>
      <c r="V108" s="69"/>
      <c r="W108" s="69"/>
      <c r="X108" s="71"/>
      <c r="Y108" s="71"/>
      <c r="Z108" s="72" t="str">
        <f t="shared" si="16"/>
        <v/>
      </c>
      <c r="AA108" s="85" t="str">
        <f>IFERROR(MIN(VLOOKUP($B108,'Measure&amp;Incentive Picklist'!$E:$J,5,FALSE)*E108,Z108),"")</f>
        <v/>
      </c>
      <c r="AB108" s="69"/>
      <c r="AC108" s="65">
        <f t="shared" si="17"/>
        <v>0</v>
      </c>
      <c r="AD108" s="65">
        <f t="shared" si="18"/>
        <v>0</v>
      </c>
      <c r="AE108" s="65">
        <f t="shared" si="14"/>
        <v>0</v>
      </c>
      <c r="AF108" s="65">
        <f t="shared" si="19"/>
        <v>0</v>
      </c>
    </row>
    <row r="109" spans="1:32" x14ac:dyDescent="0.25">
      <c r="A109" s="66">
        <f t="shared" si="15"/>
        <v>102</v>
      </c>
      <c r="B109" s="69"/>
      <c r="C109" s="66" t="e">
        <f>VLOOKUP(B109,'Measure&amp;Incentive Picklist'!E:J,2,FALSE)</f>
        <v>#N/A</v>
      </c>
      <c r="D109" s="69"/>
      <c r="E109" s="70"/>
      <c r="F109" s="70"/>
      <c r="G109" s="70"/>
      <c r="H109" s="223" t="str">
        <f t="shared" si="13"/>
        <v/>
      </c>
      <c r="I109" s="70"/>
      <c r="J109" s="73" t="str">
        <f>_xlfn.IFNA(INDEX('Measure&amp;Incentive Picklist'!B230:G237,MATCH('Refrigerated Case Lighting'!H109,'Measure&amp;Incentive Picklist'!D230:D237,0),6),"")</f>
        <v/>
      </c>
      <c r="K109" s="70"/>
      <c r="L109" s="70"/>
      <c r="M109" s="73"/>
      <c r="N109" s="70"/>
      <c r="O109" s="69"/>
      <c r="V109" s="69"/>
      <c r="W109" s="69"/>
      <c r="X109" s="71"/>
      <c r="Y109" s="71"/>
      <c r="Z109" s="72" t="str">
        <f t="shared" si="16"/>
        <v/>
      </c>
      <c r="AA109" s="85" t="str">
        <f>IFERROR(MIN(VLOOKUP($B109,'Measure&amp;Incentive Picklist'!$E:$J,5,FALSE)*E109,Z109),"")</f>
        <v/>
      </c>
      <c r="AB109" s="69"/>
      <c r="AC109" s="65">
        <f t="shared" si="17"/>
        <v>0</v>
      </c>
      <c r="AD109" s="65">
        <f t="shared" si="18"/>
        <v>0</v>
      </c>
      <c r="AE109" s="65">
        <f t="shared" si="14"/>
        <v>0</v>
      </c>
      <c r="AF109" s="65">
        <f t="shared" si="19"/>
        <v>0</v>
      </c>
    </row>
    <row r="110" spans="1:32" x14ac:dyDescent="0.25">
      <c r="A110" s="66">
        <f t="shared" si="15"/>
        <v>103</v>
      </c>
      <c r="B110" s="69"/>
      <c r="C110" s="66" t="e">
        <f>VLOOKUP(B110,'Measure&amp;Incentive Picklist'!E:J,2,FALSE)</f>
        <v>#N/A</v>
      </c>
      <c r="D110" s="69"/>
      <c r="E110" s="70"/>
      <c r="F110" s="70"/>
      <c r="G110" s="70"/>
      <c r="H110" s="223" t="str">
        <f t="shared" si="13"/>
        <v/>
      </c>
      <c r="I110" s="70"/>
      <c r="J110" s="73" t="str">
        <f>_xlfn.IFNA(INDEX('Measure&amp;Incentive Picklist'!B231:G238,MATCH('Refrigerated Case Lighting'!H110,'Measure&amp;Incentive Picklist'!D231:D238,0),6),"")</f>
        <v/>
      </c>
      <c r="K110" s="70"/>
      <c r="L110" s="70"/>
      <c r="M110" s="73"/>
      <c r="N110" s="70"/>
      <c r="O110" s="69"/>
      <c r="V110" s="69"/>
      <c r="W110" s="69"/>
      <c r="X110" s="71"/>
      <c r="Y110" s="71"/>
      <c r="Z110" s="72" t="str">
        <f t="shared" si="16"/>
        <v/>
      </c>
      <c r="AA110" s="85" t="str">
        <f>IFERROR(MIN(VLOOKUP($B110,'Measure&amp;Incentive Picklist'!$E:$J,5,FALSE)*E110,Z110),"")</f>
        <v/>
      </c>
      <c r="AB110" s="69"/>
      <c r="AC110" s="65">
        <f t="shared" si="17"/>
        <v>0</v>
      </c>
      <c r="AD110" s="65">
        <f t="shared" si="18"/>
        <v>0</v>
      </c>
      <c r="AE110" s="65">
        <f t="shared" si="14"/>
        <v>0</v>
      </c>
      <c r="AF110" s="65">
        <f t="shared" si="19"/>
        <v>0</v>
      </c>
    </row>
    <row r="111" spans="1:32" x14ac:dyDescent="0.25">
      <c r="A111" s="66">
        <f t="shared" si="15"/>
        <v>104</v>
      </c>
      <c r="B111" s="69"/>
      <c r="C111" s="66" t="e">
        <f>VLOOKUP(B111,'Measure&amp;Incentive Picklist'!E:J,2,FALSE)</f>
        <v>#N/A</v>
      </c>
      <c r="D111" s="69"/>
      <c r="E111" s="70"/>
      <c r="F111" s="70"/>
      <c r="G111" s="70"/>
      <c r="H111" s="223" t="str">
        <f t="shared" si="13"/>
        <v/>
      </c>
      <c r="I111" s="70"/>
      <c r="J111" s="73" t="str">
        <f>_xlfn.IFNA(INDEX('Measure&amp;Incentive Picklist'!B232:G239,MATCH('Refrigerated Case Lighting'!H111,'Measure&amp;Incentive Picklist'!D232:D239,0),6),"")</f>
        <v/>
      </c>
      <c r="K111" s="70"/>
      <c r="L111" s="70"/>
      <c r="M111" s="73"/>
      <c r="N111" s="70"/>
      <c r="O111" s="69"/>
      <c r="V111" s="69"/>
      <c r="W111" s="69"/>
      <c r="X111" s="71"/>
      <c r="Y111" s="71"/>
      <c r="Z111" s="72" t="str">
        <f t="shared" si="16"/>
        <v/>
      </c>
      <c r="AA111" s="85" t="str">
        <f>IFERROR(MIN(VLOOKUP($B111,'Measure&amp;Incentive Picklist'!$E:$J,5,FALSE)*E111,Z111),"")</f>
        <v/>
      </c>
      <c r="AB111" s="69"/>
      <c r="AC111" s="65">
        <f t="shared" si="17"/>
        <v>0</v>
      </c>
      <c r="AD111" s="65">
        <f t="shared" si="18"/>
        <v>0</v>
      </c>
      <c r="AE111" s="65">
        <f t="shared" si="14"/>
        <v>0</v>
      </c>
      <c r="AF111" s="65">
        <f t="shared" si="19"/>
        <v>0</v>
      </c>
    </row>
    <row r="112" spans="1:32" x14ac:dyDescent="0.25">
      <c r="A112" s="66">
        <f t="shared" si="15"/>
        <v>105</v>
      </c>
      <c r="B112" s="69"/>
      <c r="C112" s="66" t="e">
        <f>VLOOKUP(B112,'Measure&amp;Incentive Picklist'!E:J,2,FALSE)</f>
        <v>#N/A</v>
      </c>
      <c r="D112" s="69"/>
      <c r="E112" s="70"/>
      <c r="F112" s="70"/>
      <c r="G112" s="70"/>
      <c r="H112" s="223" t="str">
        <f t="shared" si="13"/>
        <v/>
      </c>
      <c r="I112" s="70"/>
      <c r="J112" s="73" t="str">
        <f>_xlfn.IFNA(INDEX('Measure&amp;Incentive Picklist'!B233:G240,MATCH('Refrigerated Case Lighting'!H112,'Measure&amp;Incentive Picklist'!D233:D240,0),6),"")</f>
        <v/>
      </c>
      <c r="K112" s="70"/>
      <c r="L112" s="70"/>
      <c r="M112" s="73"/>
      <c r="N112" s="70"/>
      <c r="O112" s="69"/>
      <c r="V112" s="69"/>
      <c r="W112" s="69"/>
      <c r="X112" s="71"/>
      <c r="Y112" s="71"/>
      <c r="Z112" s="72" t="str">
        <f t="shared" si="16"/>
        <v/>
      </c>
      <c r="AA112" s="85" t="str">
        <f>IFERROR(MIN(VLOOKUP($B112,'Measure&amp;Incentive Picklist'!$E:$J,5,FALSE)*E112,Z112),"")</f>
        <v/>
      </c>
      <c r="AB112" s="69"/>
      <c r="AC112" s="65">
        <f t="shared" si="17"/>
        <v>0</v>
      </c>
      <c r="AD112" s="65">
        <f t="shared" si="18"/>
        <v>0</v>
      </c>
      <c r="AE112" s="65">
        <f t="shared" si="14"/>
        <v>0</v>
      </c>
      <c r="AF112" s="65">
        <f t="shared" si="19"/>
        <v>0</v>
      </c>
    </row>
    <row r="113" spans="1:32" x14ac:dyDescent="0.25">
      <c r="A113" s="66">
        <f t="shared" si="15"/>
        <v>106</v>
      </c>
      <c r="B113" s="69"/>
      <c r="C113" s="66" t="e">
        <f>VLOOKUP(B113,'Measure&amp;Incentive Picklist'!E:J,2,FALSE)</f>
        <v>#N/A</v>
      </c>
      <c r="D113" s="69"/>
      <c r="E113" s="70"/>
      <c r="F113" s="70"/>
      <c r="G113" s="70"/>
      <c r="H113" s="223" t="str">
        <f t="shared" si="13"/>
        <v/>
      </c>
      <c r="I113" s="70"/>
      <c r="J113" s="73" t="str">
        <f>_xlfn.IFNA(INDEX('Measure&amp;Incentive Picklist'!B234:G241,MATCH('Refrigerated Case Lighting'!H113,'Measure&amp;Incentive Picklist'!D234:D241,0),6),"")</f>
        <v/>
      </c>
      <c r="K113" s="70"/>
      <c r="L113" s="70"/>
      <c r="M113" s="73"/>
      <c r="N113" s="70"/>
      <c r="O113" s="69"/>
      <c r="V113" s="69"/>
      <c r="W113" s="69"/>
      <c r="X113" s="71"/>
      <c r="Y113" s="71"/>
      <c r="Z113" s="72" t="str">
        <f t="shared" si="16"/>
        <v/>
      </c>
      <c r="AA113" s="85" t="str">
        <f>IFERROR(MIN(VLOOKUP($B113,'Measure&amp;Incentive Picklist'!$E:$J,5,FALSE)*E113,Z113),"")</f>
        <v/>
      </c>
      <c r="AB113" s="69"/>
      <c r="AC113" s="65">
        <f t="shared" si="17"/>
        <v>0</v>
      </c>
      <c r="AD113" s="65">
        <f t="shared" si="18"/>
        <v>0</v>
      </c>
      <c r="AE113" s="65">
        <f t="shared" si="14"/>
        <v>0</v>
      </c>
      <c r="AF113" s="65">
        <f t="shared" si="19"/>
        <v>0</v>
      </c>
    </row>
    <row r="114" spans="1:32" x14ac:dyDescent="0.25">
      <c r="A114" s="66">
        <f t="shared" si="15"/>
        <v>107</v>
      </c>
      <c r="B114" s="69"/>
      <c r="C114" s="66" t="e">
        <f>VLOOKUP(B114,'Measure&amp;Incentive Picklist'!E:J,2,FALSE)</f>
        <v>#N/A</v>
      </c>
      <c r="D114" s="69"/>
      <c r="E114" s="70"/>
      <c r="F114" s="70"/>
      <c r="G114" s="70"/>
      <c r="H114" s="223" t="str">
        <f t="shared" si="13"/>
        <v/>
      </c>
      <c r="I114" s="70"/>
      <c r="J114" s="73" t="str">
        <f>_xlfn.IFNA(INDEX('Measure&amp;Incentive Picklist'!B235:G242,MATCH('Refrigerated Case Lighting'!H114,'Measure&amp;Incentive Picklist'!D235:D242,0),6),"")</f>
        <v/>
      </c>
      <c r="K114" s="70"/>
      <c r="L114" s="70"/>
      <c r="M114" s="73"/>
      <c r="N114" s="70"/>
      <c r="O114" s="69"/>
      <c r="V114" s="69"/>
      <c r="W114" s="69"/>
      <c r="X114" s="71"/>
      <c r="Y114" s="71"/>
      <c r="Z114" s="72" t="str">
        <f t="shared" si="16"/>
        <v/>
      </c>
      <c r="AA114" s="85" t="str">
        <f>IFERROR(MIN(VLOOKUP($B114,'Measure&amp;Incentive Picklist'!$E:$J,5,FALSE)*E114,Z114),"")</f>
        <v/>
      </c>
      <c r="AB114" s="69"/>
      <c r="AC114" s="65">
        <f t="shared" si="17"/>
        <v>0</v>
      </c>
      <c r="AD114" s="65">
        <f t="shared" si="18"/>
        <v>0</v>
      </c>
      <c r="AE114" s="65">
        <f t="shared" si="14"/>
        <v>0</v>
      </c>
      <c r="AF114" s="65">
        <f t="shared" si="19"/>
        <v>0</v>
      </c>
    </row>
    <row r="115" spans="1:32" x14ac:dyDescent="0.25">
      <c r="A115" s="66">
        <f t="shared" si="15"/>
        <v>108</v>
      </c>
      <c r="B115" s="69"/>
      <c r="C115" s="66" t="e">
        <f>VLOOKUP(B115,'Measure&amp;Incentive Picklist'!E:J,2,FALSE)</f>
        <v>#N/A</v>
      </c>
      <c r="D115" s="69"/>
      <c r="E115" s="70"/>
      <c r="F115" s="70"/>
      <c r="G115" s="70"/>
      <c r="H115" s="223" t="str">
        <f t="shared" si="13"/>
        <v/>
      </c>
      <c r="I115" s="70"/>
      <c r="J115" s="73" t="str">
        <f>_xlfn.IFNA(INDEX('Measure&amp;Incentive Picklist'!B236:G243,MATCH('Refrigerated Case Lighting'!H115,'Measure&amp;Incentive Picklist'!D236:D243,0),6),"")</f>
        <v/>
      </c>
      <c r="K115" s="70"/>
      <c r="L115" s="70"/>
      <c r="M115" s="73"/>
      <c r="N115" s="70"/>
      <c r="O115" s="69"/>
      <c r="V115" s="69"/>
      <c r="W115" s="69"/>
      <c r="X115" s="71"/>
      <c r="Y115" s="71"/>
      <c r="Z115" s="72" t="str">
        <f t="shared" si="16"/>
        <v/>
      </c>
      <c r="AA115" s="85" t="str">
        <f>IFERROR(MIN(VLOOKUP($B115,'Measure&amp;Incentive Picklist'!$E:$J,5,FALSE)*E115,Z115),"")</f>
        <v/>
      </c>
      <c r="AB115" s="69"/>
      <c r="AC115" s="65">
        <f t="shared" si="17"/>
        <v>0</v>
      </c>
      <c r="AD115" s="65">
        <f t="shared" si="18"/>
        <v>0</v>
      </c>
      <c r="AE115" s="65">
        <f t="shared" si="14"/>
        <v>0</v>
      </c>
      <c r="AF115" s="65">
        <f t="shared" si="19"/>
        <v>0</v>
      </c>
    </row>
    <row r="116" spans="1:32" x14ac:dyDescent="0.25">
      <c r="A116" s="66">
        <f t="shared" si="15"/>
        <v>109</v>
      </c>
      <c r="B116" s="69"/>
      <c r="C116" s="66" t="e">
        <f>VLOOKUP(B116,'Measure&amp;Incentive Picklist'!E:J,2,FALSE)</f>
        <v>#N/A</v>
      </c>
      <c r="D116" s="69"/>
      <c r="E116" s="70"/>
      <c r="F116" s="70"/>
      <c r="G116" s="70"/>
      <c r="H116" s="223" t="str">
        <f t="shared" si="13"/>
        <v/>
      </c>
      <c r="I116" s="70"/>
      <c r="J116" s="73" t="str">
        <f>_xlfn.IFNA(INDEX('Measure&amp;Incentive Picklist'!B237:G244,MATCH('Refrigerated Case Lighting'!H116,'Measure&amp;Incentive Picklist'!D237:D244,0),6),"")</f>
        <v/>
      </c>
      <c r="K116" s="70"/>
      <c r="L116" s="70"/>
      <c r="M116" s="73"/>
      <c r="N116" s="70"/>
      <c r="O116" s="69"/>
      <c r="V116" s="69"/>
      <c r="W116" s="69"/>
      <c r="X116" s="71"/>
      <c r="Y116" s="71"/>
      <c r="Z116" s="72" t="str">
        <f t="shared" si="16"/>
        <v/>
      </c>
      <c r="AA116" s="85" t="str">
        <f>IFERROR(MIN(VLOOKUP($B116,'Measure&amp;Incentive Picklist'!$E:$J,5,FALSE)*E116,Z116),"")</f>
        <v/>
      </c>
      <c r="AB116" s="69"/>
      <c r="AC116" s="65">
        <f t="shared" si="17"/>
        <v>0</v>
      </c>
      <c r="AD116" s="65">
        <f t="shared" si="18"/>
        <v>0</v>
      </c>
      <c r="AE116" s="65">
        <f t="shared" si="14"/>
        <v>0</v>
      </c>
      <c r="AF116" s="65">
        <f t="shared" si="19"/>
        <v>0</v>
      </c>
    </row>
    <row r="117" spans="1:32" x14ac:dyDescent="0.25">
      <c r="A117" s="66">
        <f t="shared" si="15"/>
        <v>110</v>
      </c>
      <c r="B117" s="69"/>
      <c r="C117" s="66" t="e">
        <f>VLOOKUP(B117,'Measure&amp;Incentive Picklist'!E:J,2,FALSE)</f>
        <v>#N/A</v>
      </c>
      <c r="D117" s="69"/>
      <c r="E117" s="70"/>
      <c r="F117" s="70"/>
      <c r="G117" s="70"/>
      <c r="H117" s="223" t="str">
        <f t="shared" si="13"/>
        <v/>
      </c>
      <c r="I117" s="70"/>
      <c r="J117" s="73" t="str">
        <f>_xlfn.IFNA(INDEX('Measure&amp;Incentive Picklist'!B238:G245,MATCH('Refrigerated Case Lighting'!H117,'Measure&amp;Incentive Picklist'!D238:D245,0),6),"")</f>
        <v/>
      </c>
      <c r="K117" s="70"/>
      <c r="L117" s="70"/>
      <c r="M117" s="73"/>
      <c r="N117" s="70"/>
      <c r="O117" s="69"/>
      <c r="V117" s="69"/>
      <c r="W117" s="69"/>
      <c r="X117" s="71"/>
      <c r="Y117" s="71"/>
      <c r="Z117" s="72" t="str">
        <f t="shared" si="16"/>
        <v/>
      </c>
      <c r="AA117" s="85" t="str">
        <f>IFERROR(MIN(VLOOKUP($B117,'Measure&amp;Incentive Picklist'!$E:$J,5,FALSE)*E117,Z117),"")</f>
        <v/>
      </c>
      <c r="AB117" s="69"/>
      <c r="AC117" s="65">
        <f t="shared" si="17"/>
        <v>0</v>
      </c>
      <c r="AD117" s="65">
        <f t="shared" si="18"/>
        <v>0</v>
      </c>
      <c r="AE117" s="65">
        <f t="shared" si="14"/>
        <v>0</v>
      </c>
      <c r="AF117" s="65">
        <f t="shared" si="19"/>
        <v>0</v>
      </c>
    </row>
    <row r="118" spans="1:32" x14ac:dyDescent="0.25">
      <c r="A118" s="66">
        <f t="shared" si="15"/>
        <v>111</v>
      </c>
      <c r="B118" s="69"/>
      <c r="C118" s="66" t="e">
        <f>VLOOKUP(B118,'Measure&amp;Incentive Picklist'!E:J,2,FALSE)</f>
        <v>#N/A</v>
      </c>
      <c r="D118" s="69"/>
      <c r="E118" s="70"/>
      <c r="F118" s="70"/>
      <c r="G118" s="70"/>
      <c r="H118" s="223" t="str">
        <f t="shared" si="13"/>
        <v/>
      </c>
      <c r="I118" s="70"/>
      <c r="J118" s="73" t="str">
        <f>_xlfn.IFNA(INDEX('Measure&amp;Incentive Picklist'!B239:G246,MATCH('Refrigerated Case Lighting'!H118,'Measure&amp;Incentive Picklist'!D239:D246,0),6),"")</f>
        <v/>
      </c>
      <c r="K118" s="70"/>
      <c r="L118" s="70"/>
      <c r="M118" s="73"/>
      <c r="N118" s="70"/>
      <c r="O118" s="69"/>
      <c r="V118" s="69"/>
      <c r="W118" s="69"/>
      <c r="X118" s="71"/>
      <c r="Y118" s="71"/>
      <c r="Z118" s="72" t="str">
        <f t="shared" si="16"/>
        <v/>
      </c>
      <c r="AA118" s="85" t="str">
        <f>IFERROR(MIN(VLOOKUP($B118,'Measure&amp;Incentive Picklist'!$E:$J,5,FALSE)*E118,Z118),"")</f>
        <v/>
      </c>
      <c r="AB118" s="69"/>
      <c r="AC118" s="65">
        <f t="shared" si="17"/>
        <v>0</v>
      </c>
      <c r="AD118" s="65">
        <f t="shared" si="18"/>
        <v>0</v>
      </c>
      <c r="AE118" s="65">
        <f t="shared" si="14"/>
        <v>0</v>
      </c>
      <c r="AF118" s="65">
        <f t="shared" si="19"/>
        <v>0</v>
      </c>
    </row>
    <row r="119" spans="1:32" x14ac:dyDescent="0.25">
      <c r="A119" s="66">
        <f t="shared" si="15"/>
        <v>112</v>
      </c>
      <c r="B119" s="69"/>
      <c r="C119" s="66" t="e">
        <f>VLOOKUP(B119,'Measure&amp;Incentive Picklist'!E:J,2,FALSE)</f>
        <v>#N/A</v>
      </c>
      <c r="D119" s="69"/>
      <c r="E119" s="70"/>
      <c r="F119" s="70"/>
      <c r="G119" s="70"/>
      <c r="H119" s="223" t="str">
        <f t="shared" si="13"/>
        <v/>
      </c>
      <c r="I119" s="70"/>
      <c r="J119" s="73" t="str">
        <f>_xlfn.IFNA(INDEX('Measure&amp;Incentive Picklist'!B240:G247,MATCH('Refrigerated Case Lighting'!H119,'Measure&amp;Incentive Picklist'!D240:D247,0),6),"")</f>
        <v/>
      </c>
      <c r="K119" s="70"/>
      <c r="L119" s="70"/>
      <c r="M119" s="73"/>
      <c r="N119" s="70"/>
      <c r="O119" s="69"/>
      <c r="V119" s="69"/>
      <c r="W119" s="69"/>
      <c r="X119" s="71"/>
      <c r="Y119" s="71"/>
      <c r="Z119" s="72" t="str">
        <f t="shared" si="16"/>
        <v/>
      </c>
      <c r="AA119" s="85" t="str">
        <f>IFERROR(MIN(VLOOKUP($B119,'Measure&amp;Incentive Picklist'!$E:$J,5,FALSE)*E119,Z119),"")</f>
        <v/>
      </c>
      <c r="AB119" s="69"/>
      <c r="AC119" s="65">
        <f t="shared" si="17"/>
        <v>0</v>
      </c>
      <c r="AD119" s="65">
        <f t="shared" si="18"/>
        <v>0</v>
      </c>
      <c r="AE119" s="65">
        <f t="shared" si="14"/>
        <v>0</v>
      </c>
      <c r="AF119" s="65">
        <f t="shared" si="19"/>
        <v>0</v>
      </c>
    </row>
    <row r="120" spans="1:32" x14ac:dyDescent="0.25">
      <c r="A120" s="66">
        <f t="shared" si="15"/>
        <v>113</v>
      </c>
      <c r="B120" s="69"/>
      <c r="C120" s="66" t="e">
        <f>VLOOKUP(B120,'Measure&amp;Incentive Picklist'!E:J,2,FALSE)</f>
        <v>#N/A</v>
      </c>
      <c r="D120" s="69"/>
      <c r="E120" s="70"/>
      <c r="F120" s="70"/>
      <c r="G120" s="70"/>
      <c r="H120" s="223" t="str">
        <f t="shared" si="13"/>
        <v/>
      </c>
      <c r="I120" s="70"/>
      <c r="J120" s="73" t="str">
        <f>_xlfn.IFNA(INDEX('Measure&amp;Incentive Picklist'!B241:G248,MATCH('Refrigerated Case Lighting'!H120,'Measure&amp;Incentive Picklist'!D241:D248,0),6),"")</f>
        <v/>
      </c>
      <c r="K120" s="70"/>
      <c r="L120" s="70"/>
      <c r="M120" s="73"/>
      <c r="N120" s="70"/>
      <c r="O120" s="69"/>
      <c r="V120" s="69"/>
      <c r="W120" s="69"/>
      <c r="X120" s="71"/>
      <c r="Y120" s="71"/>
      <c r="Z120" s="72" t="str">
        <f t="shared" si="16"/>
        <v/>
      </c>
      <c r="AA120" s="85" t="str">
        <f>IFERROR(MIN(VLOOKUP($B120,'Measure&amp;Incentive Picklist'!$E:$J,5,FALSE)*E120,Z120),"")</f>
        <v/>
      </c>
      <c r="AB120" s="69"/>
      <c r="AC120" s="65">
        <f t="shared" si="17"/>
        <v>0</v>
      </c>
      <c r="AD120" s="65">
        <f t="shared" si="18"/>
        <v>0</v>
      </c>
      <c r="AE120" s="65">
        <f t="shared" si="14"/>
        <v>0</v>
      </c>
      <c r="AF120" s="65">
        <f t="shared" si="19"/>
        <v>0</v>
      </c>
    </row>
    <row r="121" spans="1:32" x14ac:dyDescent="0.25">
      <c r="A121" s="66">
        <f t="shared" si="15"/>
        <v>114</v>
      </c>
      <c r="B121" s="69"/>
      <c r="C121" s="66" t="e">
        <f>VLOOKUP(B121,'Measure&amp;Incentive Picklist'!E:J,2,FALSE)</f>
        <v>#N/A</v>
      </c>
      <c r="D121" s="69"/>
      <c r="E121" s="70"/>
      <c r="F121" s="70"/>
      <c r="G121" s="70"/>
      <c r="H121" s="223" t="str">
        <f t="shared" si="13"/>
        <v/>
      </c>
      <c r="I121" s="70"/>
      <c r="J121" s="73" t="str">
        <f>_xlfn.IFNA(INDEX('Measure&amp;Incentive Picklist'!B242:G249,MATCH('Refrigerated Case Lighting'!H121,'Measure&amp;Incentive Picklist'!D242:D249,0),6),"")</f>
        <v/>
      </c>
      <c r="K121" s="70"/>
      <c r="L121" s="70"/>
      <c r="M121" s="73"/>
      <c r="N121" s="70"/>
      <c r="O121" s="69"/>
      <c r="V121" s="69"/>
      <c r="W121" s="69"/>
      <c r="X121" s="71"/>
      <c r="Y121" s="71"/>
      <c r="Z121" s="72" t="str">
        <f t="shared" si="16"/>
        <v/>
      </c>
      <c r="AA121" s="85" t="str">
        <f>IFERROR(MIN(VLOOKUP($B121,'Measure&amp;Incentive Picklist'!$E:$J,5,FALSE)*E121,Z121),"")</f>
        <v/>
      </c>
      <c r="AB121" s="69"/>
      <c r="AC121" s="65">
        <f t="shared" si="17"/>
        <v>0</v>
      </c>
      <c r="AD121" s="65">
        <f t="shared" si="18"/>
        <v>0</v>
      </c>
      <c r="AE121" s="65">
        <f t="shared" si="14"/>
        <v>0</v>
      </c>
      <c r="AF121" s="65">
        <f t="shared" si="19"/>
        <v>0</v>
      </c>
    </row>
    <row r="122" spans="1:32" x14ac:dyDescent="0.25">
      <c r="A122" s="66">
        <f t="shared" si="15"/>
        <v>115</v>
      </c>
      <c r="B122" s="69"/>
      <c r="C122" s="66" t="e">
        <f>VLOOKUP(B122,'Measure&amp;Incentive Picklist'!E:J,2,FALSE)</f>
        <v>#N/A</v>
      </c>
      <c r="D122" s="69"/>
      <c r="E122" s="70"/>
      <c r="F122" s="70"/>
      <c r="G122" s="70"/>
      <c r="H122" s="223" t="str">
        <f t="shared" si="13"/>
        <v/>
      </c>
      <c r="I122" s="70"/>
      <c r="J122" s="73" t="str">
        <f>_xlfn.IFNA(INDEX('Measure&amp;Incentive Picklist'!B243:G250,MATCH('Refrigerated Case Lighting'!H122,'Measure&amp;Incentive Picklist'!D243:D250,0),6),"")</f>
        <v/>
      </c>
      <c r="K122" s="70"/>
      <c r="L122" s="70"/>
      <c r="M122" s="73"/>
      <c r="N122" s="70"/>
      <c r="O122" s="69"/>
      <c r="V122" s="69"/>
      <c r="W122" s="69"/>
      <c r="X122" s="71"/>
      <c r="Y122" s="71"/>
      <c r="Z122" s="72" t="str">
        <f t="shared" si="16"/>
        <v/>
      </c>
      <c r="AA122" s="85" t="str">
        <f>IFERROR(MIN(VLOOKUP($B122,'Measure&amp;Incentive Picklist'!$E:$J,5,FALSE)*E122,Z122),"")</f>
        <v/>
      </c>
      <c r="AB122" s="69"/>
      <c r="AC122" s="65">
        <f t="shared" si="17"/>
        <v>0</v>
      </c>
      <c r="AD122" s="65">
        <f t="shared" si="18"/>
        <v>0</v>
      </c>
      <c r="AE122" s="65">
        <f t="shared" si="14"/>
        <v>0</v>
      </c>
      <c r="AF122" s="65">
        <f t="shared" si="19"/>
        <v>0</v>
      </c>
    </row>
    <row r="123" spans="1:32" x14ac:dyDescent="0.25">
      <c r="A123" s="66">
        <f t="shared" si="15"/>
        <v>116</v>
      </c>
      <c r="B123" s="69"/>
      <c r="C123" s="66" t="e">
        <f>VLOOKUP(B123,'Measure&amp;Incentive Picklist'!E:J,2,FALSE)</f>
        <v>#N/A</v>
      </c>
      <c r="D123" s="69"/>
      <c r="E123" s="70"/>
      <c r="F123" s="70"/>
      <c r="G123" s="70"/>
      <c r="H123" s="223" t="str">
        <f t="shared" si="13"/>
        <v/>
      </c>
      <c r="I123" s="70"/>
      <c r="J123" s="73" t="str">
        <f>_xlfn.IFNA(INDEX('Measure&amp;Incentive Picklist'!B244:G251,MATCH('Refrigerated Case Lighting'!H123,'Measure&amp;Incentive Picklist'!D244:D251,0),6),"")</f>
        <v/>
      </c>
      <c r="K123" s="70"/>
      <c r="L123" s="70"/>
      <c r="M123" s="73"/>
      <c r="N123" s="70"/>
      <c r="O123" s="69"/>
      <c r="V123" s="69"/>
      <c r="W123" s="69"/>
      <c r="X123" s="71"/>
      <c r="Y123" s="71"/>
      <c r="Z123" s="72" t="str">
        <f t="shared" si="16"/>
        <v/>
      </c>
      <c r="AA123" s="85" t="str">
        <f>IFERROR(MIN(VLOOKUP($B123,'Measure&amp;Incentive Picklist'!$E:$J,5,FALSE)*E123,Z123),"")</f>
        <v/>
      </c>
      <c r="AB123" s="69"/>
      <c r="AC123" s="65">
        <f t="shared" si="17"/>
        <v>0</v>
      </c>
      <c r="AD123" s="65">
        <f t="shared" si="18"/>
        <v>0</v>
      </c>
      <c r="AE123" s="65">
        <f t="shared" si="14"/>
        <v>0</v>
      </c>
      <c r="AF123" s="65">
        <f t="shared" si="19"/>
        <v>0</v>
      </c>
    </row>
    <row r="124" spans="1:32" x14ac:dyDescent="0.25">
      <c r="A124" s="66">
        <f t="shared" si="15"/>
        <v>117</v>
      </c>
      <c r="B124" s="69"/>
      <c r="C124" s="66" t="e">
        <f>VLOOKUP(B124,'Measure&amp;Incentive Picklist'!E:J,2,FALSE)</f>
        <v>#N/A</v>
      </c>
      <c r="D124" s="69"/>
      <c r="E124" s="70"/>
      <c r="F124" s="70"/>
      <c r="G124" s="70"/>
      <c r="H124" s="223" t="str">
        <f t="shared" si="13"/>
        <v/>
      </c>
      <c r="I124" s="70"/>
      <c r="J124" s="73" t="str">
        <f>_xlfn.IFNA(INDEX('Measure&amp;Incentive Picklist'!B245:G252,MATCH('Refrigerated Case Lighting'!H124,'Measure&amp;Incentive Picklist'!D245:D252,0),6),"")</f>
        <v/>
      </c>
      <c r="K124" s="70"/>
      <c r="L124" s="70"/>
      <c r="M124" s="73"/>
      <c r="N124" s="70"/>
      <c r="O124" s="69"/>
      <c r="V124" s="69"/>
      <c r="W124" s="69"/>
      <c r="X124" s="71"/>
      <c r="Y124" s="71"/>
      <c r="Z124" s="72" t="str">
        <f t="shared" si="16"/>
        <v/>
      </c>
      <c r="AA124" s="85" t="str">
        <f>IFERROR(MIN(VLOOKUP($B124,'Measure&amp;Incentive Picklist'!$E:$J,5,FALSE)*E124,Z124),"")</f>
        <v/>
      </c>
      <c r="AB124" s="69"/>
      <c r="AC124" s="65">
        <f t="shared" si="17"/>
        <v>0</v>
      </c>
      <c r="AD124" s="65">
        <f t="shared" si="18"/>
        <v>0</v>
      </c>
      <c r="AE124" s="65">
        <f t="shared" si="14"/>
        <v>0</v>
      </c>
      <c r="AF124" s="65">
        <f t="shared" si="19"/>
        <v>0</v>
      </c>
    </row>
    <row r="125" spans="1:32" x14ac:dyDescent="0.25">
      <c r="A125" s="66">
        <f t="shared" si="15"/>
        <v>118</v>
      </c>
      <c r="B125" s="69"/>
      <c r="C125" s="66" t="e">
        <f>VLOOKUP(B125,'Measure&amp;Incentive Picklist'!E:J,2,FALSE)</f>
        <v>#N/A</v>
      </c>
      <c r="D125" s="69"/>
      <c r="E125" s="70"/>
      <c r="F125" s="70"/>
      <c r="G125" s="70"/>
      <c r="H125" s="223" t="str">
        <f t="shared" si="13"/>
        <v/>
      </c>
      <c r="I125" s="70"/>
      <c r="J125" s="73" t="str">
        <f>_xlfn.IFNA(INDEX('Measure&amp;Incentive Picklist'!B246:G253,MATCH('Refrigerated Case Lighting'!H125,'Measure&amp;Incentive Picklist'!D246:D253,0),6),"")</f>
        <v/>
      </c>
      <c r="K125" s="70"/>
      <c r="L125" s="70"/>
      <c r="M125" s="73"/>
      <c r="N125" s="70"/>
      <c r="O125" s="69"/>
      <c r="V125" s="69"/>
      <c r="W125" s="69"/>
      <c r="X125" s="71"/>
      <c r="Y125" s="71"/>
      <c r="Z125" s="72" t="str">
        <f t="shared" si="16"/>
        <v/>
      </c>
      <c r="AA125" s="85" t="str">
        <f>IFERROR(MIN(VLOOKUP($B125,'Measure&amp;Incentive Picklist'!$E:$J,5,FALSE)*E125,Z125),"")</f>
        <v/>
      </c>
      <c r="AB125" s="69"/>
      <c r="AC125" s="65">
        <f t="shared" si="17"/>
        <v>0</v>
      </c>
      <c r="AD125" s="65">
        <f t="shared" si="18"/>
        <v>0</v>
      </c>
      <c r="AE125" s="65">
        <f t="shared" si="14"/>
        <v>0</v>
      </c>
      <c r="AF125" s="65">
        <f t="shared" si="19"/>
        <v>0</v>
      </c>
    </row>
    <row r="126" spans="1:32" x14ac:dyDescent="0.25">
      <c r="A126" s="66">
        <f t="shared" si="15"/>
        <v>119</v>
      </c>
      <c r="B126" s="69"/>
      <c r="C126" s="66" t="e">
        <f>VLOOKUP(B126,'Measure&amp;Incentive Picklist'!E:J,2,FALSE)</f>
        <v>#N/A</v>
      </c>
      <c r="D126" s="69"/>
      <c r="E126" s="70"/>
      <c r="F126" s="70"/>
      <c r="G126" s="70"/>
      <c r="H126" s="223" t="str">
        <f t="shared" si="13"/>
        <v/>
      </c>
      <c r="I126" s="70"/>
      <c r="J126" s="73" t="str">
        <f>_xlfn.IFNA(INDEX('Measure&amp;Incentive Picklist'!B247:G254,MATCH('Refrigerated Case Lighting'!H126,'Measure&amp;Incentive Picklist'!D247:D254,0),6),"")</f>
        <v/>
      </c>
      <c r="K126" s="70"/>
      <c r="L126" s="70"/>
      <c r="M126" s="73"/>
      <c r="N126" s="70"/>
      <c r="O126" s="69"/>
      <c r="V126" s="69"/>
      <c r="W126" s="69"/>
      <c r="X126" s="71"/>
      <c r="Y126" s="71"/>
      <c r="Z126" s="72" t="str">
        <f t="shared" si="16"/>
        <v/>
      </c>
      <c r="AA126" s="85" t="str">
        <f>IFERROR(MIN(VLOOKUP($B126,'Measure&amp;Incentive Picklist'!$E:$J,5,FALSE)*E126,Z126),"")</f>
        <v/>
      </c>
      <c r="AB126" s="69"/>
      <c r="AC126" s="65">
        <f t="shared" si="17"/>
        <v>0</v>
      </c>
      <c r="AD126" s="65">
        <f t="shared" si="18"/>
        <v>0</v>
      </c>
      <c r="AE126" s="65">
        <f t="shared" si="14"/>
        <v>0</v>
      </c>
      <c r="AF126" s="65">
        <f t="shared" si="19"/>
        <v>0</v>
      </c>
    </row>
    <row r="127" spans="1:32" x14ac:dyDescent="0.25">
      <c r="A127" s="66">
        <f t="shared" si="15"/>
        <v>120</v>
      </c>
      <c r="B127" s="69"/>
      <c r="C127" s="66" t="e">
        <f>VLOOKUP(B127,'Measure&amp;Incentive Picklist'!E:J,2,FALSE)</f>
        <v>#N/A</v>
      </c>
      <c r="D127" s="69"/>
      <c r="E127" s="70"/>
      <c r="F127" s="70"/>
      <c r="G127" s="70"/>
      <c r="H127" s="223" t="str">
        <f t="shared" si="13"/>
        <v/>
      </c>
      <c r="I127" s="70"/>
      <c r="J127" s="73" t="str">
        <f>_xlfn.IFNA(INDEX('Measure&amp;Incentive Picklist'!B248:G255,MATCH('Refrigerated Case Lighting'!H127,'Measure&amp;Incentive Picklist'!D248:D255,0),6),"")</f>
        <v/>
      </c>
      <c r="K127" s="70"/>
      <c r="L127" s="70"/>
      <c r="M127" s="73"/>
      <c r="N127" s="70"/>
      <c r="O127" s="69"/>
      <c r="V127" s="69"/>
      <c r="W127" s="69"/>
      <c r="X127" s="71"/>
      <c r="Y127" s="71"/>
      <c r="Z127" s="72" t="str">
        <f t="shared" si="16"/>
        <v/>
      </c>
      <c r="AA127" s="85" t="str">
        <f>IFERROR(MIN(VLOOKUP($B127,'Measure&amp;Incentive Picklist'!$E:$J,5,FALSE)*E127,Z127),"")</f>
        <v/>
      </c>
      <c r="AB127" s="69"/>
      <c r="AC127" s="65">
        <f t="shared" si="17"/>
        <v>0</v>
      </c>
      <c r="AD127" s="65">
        <f t="shared" si="18"/>
        <v>0</v>
      </c>
      <c r="AE127" s="65">
        <f t="shared" si="14"/>
        <v>0</v>
      </c>
      <c r="AF127" s="65">
        <f t="shared" si="19"/>
        <v>0</v>
      </c>
    </row>
    <row r="128" spans="1:32" x14ac:dyDescent="0.25">
      <c r="A128" s="66">
        <f t="shared" si="15"/>
        <v>121</v>
      </c>
      <c r="B128" s="69"/>
      <c r="C128" s="66" t="e">
        <f>VLOOKUP(B128,'Measure&amp;Incentive Picklist'!E:J,2,FALSE)</f>
        <v>#N/A</v>
      </c>
      <c r="D128" s="69"/>
      <c r="E128" s="70"/>
      <c r="F128" s="70"/>
      <c r="G128" s="70"/>
      <c r="H128" s="223" t="str">
        <f t="shared" si="13"/>
        <v/>
      </c>
      <c r="I128" s="70"/>
      <c r="J128" s="73" t="str">
        <f>_xlfn.IFNA(INDEX('Measure&amp;Incentive Picklist'!B249:G256,MATCH('Refrigerated Case Lighting'!H128,'Measure&amp;Incentive Picklist'!D249:D256,0),6),"")</f>
        <v/>
      </c>
      <c r="K128" s="70"/>
      <c r="L128" s="70"/>
      <c r="M128" s="73"/>
      <c r="N128" s="70"/>
      <c r="O128" s="69"/>
      <c r="V128" s="69"/>
      <c r="W128" s="69"/>
      <c r="X128" s="71"/>
      <c r="Y128" s="71"/>
      <c r="Z128" s="72" t="str">
        <f t="shared" si="16"/>
        <v/>
      </c>
      <c r="AA128" s="85" t="str">
        <f>IFERROR(MIN(VLOOKUP($B128,'Measure&amp;Incentive Picklist'!$E:$J,5,FALSE)*E128,Z128),"")</f>
        <v/>
      </c>
      <c r="AB128" s="69"/>
      <c r="AC128" s="65">
        <f t="shared" si="17"/>
        <v>0</v>
      </c>
      <c r="AD128" s="65">
        <f t="shared" si="18"/>
        <v>0</v>
      </c>
      <c r="AE128" s="65">
        <f t="shared" si="14"/>
        <v>0</v>
      </c>
      <c r="AF128" s="65">
        <f t="shared" si="19"/>
        <v>0</v>
      </c>
    </row>
    <row r="129" spans="1:32" x14ac:dyDescent="0.25">
      <c r="A129" s="66">
        <f t="shared" si="15"/>
        <v>122</v>
      </c>
      <c r="B129" s="69"/>
      <c r="C129" s="66" t="e">
        <f>VLOOKUP(B129,'Measure&amp;Incentive Picklist'!E:J,2,FALSE)</f>
        <v>#N/A</v>
      </c>
      <c r="D129" s="69"/>
      <c r="E129" s="70"/>
      <c r="F129" s="70"/>
      <c r="G129" s="70"/>
      <c r="H129" s="223" t="str">
        <f t="shared" si="13"/>
        <v/>
      </c>
      <c r="I129" s="70"/>
      <c r="J129" s="73" t="str">
        <f>_xlfn.IFNA(INDEX('Measure&amp;Incentive Picklist'!B250:G257,MATCH('Refrigerated Case Lighting'!H129,'Measure&amp;Incentive Picklist'!D250:D257,0),6),"")</f>
        <v/>
      </c>
      <c r="K129" s="70"/>
      <c r="L129" s="70"/>
      <c r="M129" s="73"/>
      <c r="N129" s="70"/>
      <c r="O129" s="69"/>
      <c r="V129" s="69"/>
      <c r="W129" s="69"/>
      <c r="X129" s="71"/>
      <c r="Y129" s="71"/>
      <c r="Z129" s="72" t="str">
        <f t="shared" si="16"/>
        <v/>
      </c>
      <c r="AA129" s="85" t="str">
        <f>IFERROR(MIN(VLOOKUP($B129,'Measure&amp;Incentive Picklist'!$E:$J,5,FALSE)*E129,Z129),"")</f>
        <v/>
      </c>
      <c r="AB129" s="69"/>
      <c r="AC129" s="65">
        <f t="shared" si="17"/>
        <v>0</v>
      </c>
      <c r="AD129" s="65">
        <f t="shared" si="18"/>
        <v>0</v>
      </c>
      <c r="AE129" s="65">
        <f t="shared" si="14"/>
        <v>0</v>
      </c>
      <c r="AF129" s="65">
        <f t="shared" si="19"/>
        <v>0</v>
      </c>
    </row>
    <row r="130" spans="1:32" x14ac:dyDescent="0.25">
      <c r="A130" s="66">
        <f t="shared" si="15"/>
        <v>123</v>
      </c>
      <c r="B130" s="69"/>
      <c r="C130" s="66" t="e">
        <f>VLOOKUP(B130,'Measure&amp;Incentive Picklist'!E:J,2,FALSE)</f>
        <v>#N/A</v>
      </c>
      <c r="D130" s="69"/>
      <c r="E130" s="70"/>
      <c r="F130" s="70"/>
      <c r="G130" s="70"/>
      <c r="H130" s="223" t="str">
        <f t="shared" si="13"/>
        <v/>
      </c>
      <c r="I130" s="70"/>
      <c r="J130" s="73" t="str">
        <f>_xlfn.IFNA(INDEX('Measure&amp;Incentive Picklist'!B251:G258,MATCH('Refrigerated Case Lighting'!H130,'Measure&amp;Incentive Picklist'!D251:D258,0),6),"")</f>
        <v/>
      </c>
      <c r="K130" s="70"/>
      <c r="L130" s="70"/>
      <c r="M130" s="73"/>
      <c r="N130" s="70"/>
      <c r="O130" s="69"/>
      <c r="V130" s="69"/>
      <c r="W130" s="69"/>
      <c r="X130" s="71"/>
      <c r="Y130" s="71"/>
      <c r="Z130" s="72" t="str">
        <f t="shared" si="16"/>
        <v/>
      </c>
      <c r="AA130" s="85" t="str">
        <f>IFERROR(MIN(VLOOKUP($B130,'Measure&amp;Incentive Picklist'!$E:$J,5,FALSE)*E130,Z130),"")</f>
        <v/>
      </c>
      <c r="AB130" s="69"/>
      <c r="AC130" s="65">
        <f t="shared" si="17"/>
        <v>0</v>
      </c>
      <c r="AD130" s="65">
        <f t="shared" si="18"/>
        <v>0</v>
      </c>
      <c r="AE130" s="65">
        <f t="shared" si="14"/>
        <v>0</v>
      </c>
      <c r="AF130" s="65">
        <f t="shared" si="19"/>
        <v>0</v>
      </c>
    </row>
    <row r="131" spans="1:32" x14ac:dyDescent="0.25">
      <c r="A131" s="66">
        <f t="shared" si="15"/>
        <v>124</v>
      </c>
      <c r="B131" s="69"/>
      <c r="C131" s="66" t="e">
        <f>VLOOKUP(B131,'Measure&amp;Incentive Picklist'!E:J,2,FALSE)</f>
        <v>#N/A</v>
      </c>
      <c r="D131" s="69"/>
      <c r="E131" s="70"/>
      <c r="F131" s="70"/>
      <c r="G131" s="70"/>
      <c r="H131" s="223" t="str">
        <f t="shared" si="13"/>
        <v/>
      </c>
      <c r="I131" s="70"/>
      <c r="J131" s="73" t="str">
        <f>_xlfn.IFNA(INDEX('Measure&amp;Incentive Picklist'!B252:G259,MATCH('Refrigerated Case Lighting'!H131,'Measure&amp;Incentive Picklist'!D252:D259,0),6),"")</f>
        <v/>
      </c>
      <c r="K131" s="70"/>
      <c r="L131" s="70"/>
      <c r="M131" s="73"/>
      <c r="N131" s="70"/>
      <c r="O131" s="69"/>
      <c r="V131" s="69"/>
      <c r="W131" s="69"/>
      <c r="X131" s="71"/>
      <c r="Y131" s="71"/>
      <c r="Z131" s="72" t="str">
        <f t="shared" si="16"/>
        <v/>
      </c>
      <c r="AA131" s="85" t="str">
        <f>IFERROR(MIN(VLOOKUP($B131,'Measure&amp;Incentive Picklist'!$E:$J,5,FALSE)*E131,Z131),"")</f>
        <v/>
      </c>
      <c r="AB131" s="69"/>
      <c r="AC131" s="65">
        <f t="shared" si="17"/>
        <v>0</v>
      </c>
      <c r="AD131" s="65">
        <f t="shared" si="18"/>
        <v>0</v>
      </c>
      <c r="AE131" s="65">
        <f t="shared" si="14"/>
        <v>0</v>
      </c>
      <c r="AF131" s="65">
        <f t="shared" si="19"/>
        <v>0</v>
      </c>
    </row>
    <row r="132" spans="1:32" x14ac:dyDescent="0.25">
      <c r="A132" s="66">
        <f t="shared" si="15"/>
        <v>125</v>
      </c>
      <c r="B132" s="69"/>
      <c r="C132" s="66" t="e">
        <f>VLOOKUP(B132,'Measure&amp;Incentive Picklist'!E:J,2,FALSE)</f>
        <v>#N/A</v>
      </c>
      <c r="D132" s="69"/>
      <c r="E132" s="70"/>
      <c r="F132" s="70"/>
      <c r="G132" s="70"/>
      <c r="H132" s="223" t="str">
        <f t="shared" si="13"/>
        <v/>
      </c>
      <c r="I132" s="70"/>
      <c r="J132" s="73" t="str">
        <f>_xlfn.IFNA(INDEX('Measure&amp;Incentive Picklist'!B253:G260,MATCH('Refrigerated Case Lighting'!H132,'Measure&amp;Incentive Picklist'!D253:D260,0),6),"")</f>
        <v/>
      </c>
      <c r="K132" s="70"/>
      <c r="L132" s="70"/>
      <c r="M132" s="73"/>
      <c r="N132" s="70"/>
      <c r="O132" s="69"/>
      <c r="V132" s="69"/>
      <c r="W132" s="69"/>
      <c r="X132" s="71"/>
      <c r="Y132" s="71"/>
      <c r="Z132" s="72" t="str">
        <f t="shared" si="16"/>
        <v/>
      </c>
      <c r="AA132" s="85" t="str">
        <f>IFERROR(MIN(VLOOKUP($B132,'Measure&amp;Incentive Picklist'!$E:$J,5,FALSE)*E132,Z132),"")</f>
        <v/>
      </c>
      <c r="AB132" s="69"/>
      <c r="AC132" s="65">
        <f t="shared" si="17"/>
        <v>0</v>
      </c>
      <c r="AD132" s="65">
        <f t="shared" si="18"/>
        <v>0</v>
      </c>
      <c r="AE132" s="65">
        <f t="shared" si="14"/>
        <v>0</v>
      </c>
      <c r="AF132" s="65">
        <f t="shared" si="19"/>
        <v>0</v>
      </c>
    </row>
    <row r="133" spans="1:32" x14ac:dyDescent="0.25">
      <c r="A133" s="66">
        <f t="shared" si="15"/>
        <v>126</v>
      </c>
      <c r="B133" s="69"/>
      <c r="C133" s="66" t="e">
        <f>VLOOKUP(B133,'Measure&amp;Incentive Picklist'!E:J,2,FALSE)</f>
        <v>#N/A</v>
      </c>
      <c r="D133" s="69"/>
      <c r="E133" s="70"/>
      <c r="F133" s="70"/>
      <c r="G133" s="70"/>
      <c r="H133" s="223" t="str">
        <f t="shared" si="13"/>
        <v/>
      </c>
      <c r="I133" s="70"/>
      <c r="J133" s="73" t="str">
        <f>_xlfn.IFNA(INDEX('Measure&amp;Incentive Picklist'!B254:G261,MATCH('Refrigerated Case Lighting'!H133,'Measure&amp;Incentive Picklist'!D254:D261,0),6),"")</f>
        <v/>
      </c>
      <c r="K133" s="70"/>
      <c r="L133" s="70"/>
      <c r="M133" s="73"/>
      <c r="N133" s="70"/>
      <c r="O133" s="69"/>
      <c r="V133" s="69"/>
      <c r="W133" s="69"/>
      <c r="X133" s="71"/>
      <c r="Y133" s="71"/>
      <c r="Z133" s="72" t="str">
        <f t="shared" si="16"/>
        <v/>
      </c>
      <c r="AA133" s="85" t="str">
        <f>IFERROR(MIN(VLOOKUP($B133,'Measure&amp;Incentive Picklist'!$E:$J,5,FALSE)*E133,Z133),"")</f>
        <v/>
      </c>
      <c r="AB133" s="69"/>
      <c r="AC133" s="65">
        <f t="shared" si="17"/>
        <v>0</v>
      </c>
      <c r="AD133" s="65">
        <f t="shared" si="18"/>
        <v>0</v>
      </c>
      <c r="AE133" s="65">
        <f t="shared" si="14"/>
        <v>0</v>
      </c>
      <c r="AF133" s="65">
        <f t="shared" si="19"/>
        <v>0</v>
      </c>
    </row>
    <row r="134" spans="1:32" x14ac:dyDescent="0.25">
      <c r="A134" s="66">
        <f t="shared" si="15"/>
        <v>127</v>
      </c>
      <c r="B134" s="69"/>
      <c r="C134" s="66" t="e">
        <f>VLOOKUP(B134,'Measure&amp;Incentive Picklist'!E:J,2,FALSE)</f>
        <v>#N/A</v>
      </c>
      <c r="D134" s="69"/>
      <c r="E134" s="70"/>
      <c r="F134" s="70"/>
      <c r="G134" s="70"/>
      <c r="H134" s="223" t="str">
        <f t="shared" si="13"/>
        <v/>
      </c>
      <c r="I134" s="70"/>
      <c r="J134" s="73" t="str">
        <f>_xlfn.IFNA(INDEX('Measure&amp;Incentive Picklist'!B255:G262,MATCH('Refrigerated Case Lighting'!H134,'Measure&amp;Incentive Picklist'!D255:D262,0),6),"")</f>
        <v/>
      </c>
      <c r="K134" s="70"/>
      <c r="L134" s="70"/>
      <c r="M134" s="73"/>
      <c r="N134" s="70"/>
      <c r="O134" s="69"/>
      <c r="V134" s="69"/>
      <c r="W134" s="69"/>
      <c r="X134" s="71"/>
      <c r="Y134" s="71"/>
      <c r="Z134" s="72" t="str">
        <f t="shared" si="16"/>
        <v/>
      </c>
      <c r="AA134" s="85" t="str">
        <f>IFERROR(MIN(VLOOKUP($B134,'Measure&amp;Incentive Picklist'!$E:$J,5,FALSE)*E134,Z134),"")</f>
        <v/>
      </c>
      <c r="AB134" s="69"/>
      <c r="AC134" s="65">
        <f t="shared" si="17"/>
        <v>0</v>
      </c>
      <c r="AD134" s="65">
        <f t="shared" si="18"/>
        <v>0</v>
      </c>
      <c r="AE134" s="65">
        <f t="shared" si="14"/>
        <v>0</v>
      </c>
      <c r="AF134" s="65">
        <f t="shared" si="19"/>
        <v>0</v>
      </c>
    </row>
    <row r="135" spans="1:32" x14ac:dyDescent="0.25">
      <c r="A135" s="66">
        <f t="shared" si="15"/>
        <v>128</v>
      </c>
      <c r="B135" s="69"/>
      <c r="C135" s="66" t="e">
        <f>VLOOKUP(B135,'Measure&amp;Incentive Picklist'!E:J,2,FALSE)</f>
        <v>#N/A</v>
      </c>
      <c r="D135" s="69"/>
      <c r="E135" s="70"/>
      <c r="F135" s="70"/>
      <c r="G135" s="70"/>
      <c r="H135" s="223" t="str">
        <f t="shared" si="13"/>
        <v/>
      </c>
      <c r="I135" s="70"/>
      <c r="J135" s="73" t="str">
        <f>_xlfn.IFNA(INDEX('Measure&amp;Incentive Picklist'!B256:G263,MATCH('Refrigerated Case Lighting'!H135,'Measure&amp;Incentive Picklist'!D256:D263,0),6),"")</f>
        <v/>
      </c>
      <c r="K135" s="70"/>
      <c r="L135" s="70"/>
      <c r="M135" s="73"/>
      <c r="N135" s="70"/>
      <c r="O135" s="69"/>
      <c r="V135" s="69"/>
      <c r="W135" s="69"/>
      <c r="X135" s="71"/>
      <c r="Y135" s="71"/>
      <c r="Z135" s="72" t="str">
        <f t="shared" si="16"/>
        <v/>
      </c>
      <c r="AA135" s="85" t="str">
        <f>IFERROR(MIN(VLOOKUP($B135,'Measure&amp;Incentive Picklist'!$E:$J,5,FALSE)*E135,Z135),"")</f>
        <v/>
      </c>
      <c r="AB135" s="69"/>
      <c r="AC135" s="65">
        <f t="shared" si="17"/>
        <v>0</v>
      </c>
      <c r="AD135" s="65">
        <f t="shared" si="18"/>
        <v>0</v>
      </c>
      <c r="AE135" s="65">
        <f t="shared" si="14"/>
        <v>0</v>
      </c>
      <c r="AF135" s="65">
        <f t="shared" si="19"/>
        <v>0</v>
      </c>
    </row>
    <row r="136" spans="1:32" x14ac:dyDescent="0.25">
      <c r="A136" s="66">
        <f t="shared" si="15"/>
        <v>129</v>
      </c>
      <c r="B136" s="69"/>
      <c r="C136" s="66" t="e">
        <f>VLOOKUP(B136,'Measure&amp;Incentive Picklist'!E:J,2,FALSE)</f>
        <v>#N/A</v>
      </c>
      <c r="D136" s="69"/>
      <c r="E136" s="70"/>
      <c r="F136" s="70"/>
      <c r="G136" s="70"/>
      <c r="H136" s="223" t="str">
        <f t="shared" si="13"/>
        <v/>
      </c>
      <c r="I136" s="70"/>
      <c r="J136" s="73" t="str">
        <f>_xlfn.IFNA(INDEX('Measure&amp;Incentive Picklist'!B257:G264,MATCH('Refrigerated Case Lighting'!H136,'Measure&amp;Incentive Picklist'!D257:D264,0),6),"")</f>
        <v/>
      </c>
      <c r="K136" s="70"/>
      <c r="L136" s="70"/>
      <c r="M136" s="73"/>
      <c r="N136" s="70"/>
      <c r="O136" s="69"/>
      <c r="V136" s="69"/>
      <c r="W136" s="69"/>
      <c r="X136" s="71"/>
      <c r="Y136" s="71"/>
      <c r="Z136" s="72" t="str">
        <f t="shared" si="16"/>
        <v/>
      </c>
      <c r="AA136" s="85" t="str">
        <f>IFERROR(MIN(VLOOKUP($B136,'Measure&amp;Incentive Picklist'!$E:$J,5,FALSE)*E136,Z136),"")</f>
        <v/>
      </c>
      <c r="AB136" s="69"/>
      <c r="AC136" s="65">
        <f t="shared" ref="AC136:AC167" si="20">IF(OR(B136&gt;"",D136&gt;0,I136&gt;0,N136&gt;0,O136&gt;"",V136&gt;0,F136&gt;0,W136&gt;0,X136&gt;0,Y136&gt;0,E136&gt;0,M136&gt;"",J136&gt;"",AB136&gt;0),1,0)</f>
        <v>0</v>
      </c>
      <c r="AD136" s="65">
        <f t="shared" ref="AD136:AD167" si="21">IF(ISERROR(Z136),1,0)</f>
        <v>0</v>
      </c>
      <c r="AE136" s="65">
        <f t="shared" si="14"/>
        <v>0</v>
      </c>
      <c r="AF136" s="65">
        <f t="shared" ref="AF136:AF167" si="22">IF(ISERROR(AA136),1,0)</f>
        <v>0</v>
      </c>
    </row>
    <row r="137" spans="1:32" x14ac:dyDescent="0.25">
      <c r="A137" s="66">
        <f t="shared" si="15"/>
        <v>130</v>
      </c>
      <c r="B137" s="69"/>
      <c r="C137" s="66" t="e">
        <f>VLOOKUP(B137,'Measure&amp;Incentive Picklist'!E:J,2,FALSE)</f>
        <v>#N/A</v>
      </c>
      <c r="D137" s="69"/>
      <c r="E137" s="70"/>
      <c r="F137" s="70"/>
      <c r="G137" s="70"/>
      <c r="H137" s="223" t="str">
        <f t="shared" ref="H137:H200" si="23">CONCATENATE(F137,G137)</f>
        <v/>
      </c>
      <c r="I137" s="70"/>
      <c r="J137" s="73" t="str">
        <f>_xlfn.IFNA(INDEX('Measure&amp;Incentive Picklist'!B258:G265,MATCH('Refrigerated Case Lighting'!H137,'Measure&amp;Incentive Picklist'!D258:D265,0),6),"")</f>
        <v/>
      </c>
      <c r="K137" s="70"/>
      <c r="L137" s="70"/>
      <c r="M137" s="73"/>
      <c r="N137" s="70"/>
      <c r="O137" s="69"/>
      <c r="V137" s="69"/>
      <c r="W137" s="69"/>
      <c r="X137" s="71"/>
      <c r="Y137" s="71"/>
      <c r="Z137" s="72" t="str">
        <f t="shared" si="16"/>
        <v/>
      </c>
      <c r="AA137" s="85" t="str">
        <f>IFERROR(MIN(VLOOKUP($B137,'Measure&amp;Incentive Picklist'!$E:$J,5,FALSE)*E137,Z137),"")</f>
        <v/>
      </c>
      <c r="AB137" s="69"/>
      <c r="AC137" s="65">
        <f t="shared" si="20"/>
        <v>0</v>
      </c>
      <c r="AD137" s="65">
        <f t="shared" si="21"/>
        <v>0</v>
      </c>
      <c r="AE137" s="65">
        <f t="shared" ref="AE137:AE200" si="24">IF(ISERROR(AC137),1,0)</f>
        <v>0</v>
      </c>
      <c r="AF137" s="65">
        <f t="shared" si="22"/>
        <v>0</v>
      </c>
    </row>
    <row r="138" spans="1:32" x14ac:dyDescent="0.25">
      <c r="A138" s="66">
        <f t="shared" ref="A138:A201" si="25">A137+1</f>
        <v>131</v>
      </c>
      <c r="B138" s="69"/>
      <c r="C138" s="66" t="e">
        <f>VLOOKUP(B138,'Measure&amp;Incentive Picklist'!E:J,2,FALSE)</f>
        <v>#N/A</v>
      </c>
      <c r="D138" s="69"/>
      <c r="E138" s="70"/>
      <c r="F138" s="70"/>
      <c r="G138" s="70"/>
      <c r="H138" s="223" t="str">
        <f t="shared" si="23"/>
        <v/>
      </c>
      <c r="I138" s="70"/>
      <c r="J138" s="73" t="str">
        <f>_xlfn.IFNA(INDEX('Measure&amp;Incentive Picklist'!B259:G266,MATCH('Refrigerated Case Lighting'!H138,'Measure&amp;Incentive Picklist'!D259:D266,0),6),"")</f>
        <v/>
      </c>
      <c r="K138" s="70"/>
      <c r="L138" s="70"/>
      <c r="M138" s="73"/>
      <c r="N138" s="70"/>
      <c r="O138" s="69"/>
      <c r="V138" s="69"/>
      <c r="W138" s="69"/>
      <c r="X138" s="71"/>
      <c r="Y138" s="71"/>
      <c r="Z138" s="72" t="str">
        <f t="shared" ref="Z138:Z201" si="26">IF(AND(X138="",Y138=""),"",$X138+$Y138)</f>
        <v/>
      </c>
      <c r="AA138" s="85" t="str">
        <f>IFERROR(MIN(VLOOKUP($B138,'Measure&amp;Incentive Picklist'!$E:$J,5,FALSE)*E138,Z138),"")</f>
        <v/>
      </c>
      <c r="AB138" s="69"/>
      <c r="AC138" s="65">
        <f t="shared" si="20"/>
        <v>0</v>
      </c>
      <c r="AD138" s="65">
        <f t="shared" si="21"/>
        <v>0</v>
      </c>
      <c r="AE138" s="65">
        <f t="shared" si="24"/>
        <v>0</v>
      </c>
      <c r="AF138" s="65">
        <f t="shared" si="22"/>
        <v>0</v>
      </c>
    </row>
    <row r="139" spans="1:32" x14ac:dyDescent="0.25">
      <c r="A139" s="66">
        <f t="shared" si="25"/>
        <v>132</v>
      </c>
      <c r="B139" s="69"/>
      <c r="C139" s="66" t="e">
        <f>VLOOKUP(B139,'Measure&amp;Incentive Picklist'!E:J,2,FALSE)</f>
        <v>#N/A</v>
      </c>
      <c r="D139" s="69"/>
      <c r="E139" s="70"/>
      <c r="F139" s="70"/>
      <c r="G139" s="70"/>
      <c r="H139" s="223" t="str">
        <f t="shared" si="23"/>
        <v/>
      </c>
      <c r="I139" s="70"/>
      <c r="J139" s="73" t="str">
        <f>_xlfn.IFNA(INDEX('Measure&amp;Incentive Picklist'!B260:G267,MATCH('Refrigerated Case Lighting'!H139,'Measure&amp;Incentive Picklist'!D260:D267,0),6),"")</f>
        <v/>
      </c>
      <c r="K139" s="70"/>
      <c r="L139" s="70"/>
      <c r="M139" s="73"/>
      <c r="N139" s="70"/>
      <c r="O139" s="69"/>
      <c r="V139" s="69"/>
      <c r="W139" s="69"/>
      <c r="X139" s="71"/>
      <c r="Y139" s="71"/>
      <c r="Z139" s="72" t="str">
        <f t="shared" si="26"/>
        <v/>
      </c>
      <c r="AA139" s="85" t="str">
        <f>IFERROR(MIN(VLOOKUP($B139,'Measure&amp;Incentive Picklist'!$E:$J,5,FALSE)*E139,Z139),"")</f>
        <v/>
      </c>
      <c r="AB139" s="69"/>
      <c r="AC139" s="65">
        <f t="shared" si="20"/>
        <v>0</v>
      </c>
      <c r="AD139" s="65">
        <f t="shared" si="21"/>
        <v>0</v>
      </c>
      <c r="AE139" s="65">
        <f t="shared" si="24"/>
        <v>0</v>
      </c>
      <c r="AF139" s="65">
        <f t="shared" si="22"/>
        <v>0</v>
      </c>
    </row>
    <row r="140" spans="1:32" x14ac:dyDescent="0.25">
      <c r="A140" s="66">
        <f t="shared" si="25"/>
        <v>133</v>
      </c>
      <c r="B140" s="69"/>
      <c r="C140" s="66" t="e">
        <f>VLOOKUP(B140,'Measure&amp;Incentive Picklist'!E:J,2,FALSE)</f>
        <v>#N/A</v>
      </c>
      <c r="D140" s="69"/>
      <c r="E140" s="70"/>
      <c r="F140" s="70"/>
      <c r="G140" s="70"/>
      <c r="H140" s="223" t="str">
        <f t="shared" si="23"/>
        <v/>
      </c>
      <c r="I140" s="70"/>
      <c r="J140" s="73" t="str">
        <f>_xlfn.IFNA(INDEX('Measure&amp;Incentive Picklist'!B261:G268,MATCH('Refrigerated Case Lighting'!H140,'Measure&amp;Incentive Picklist'!D261:D268,0),6),"")</f>
        <v/>
      </c>
      <c r="K140" s="70"/>
      <c r="L140" s="70"/>
      <c r="M140" s="73"/>
      <c r="N140" s="70"/>
      <c r="O140" s="69"/>
      <c r="V140" s="69"/>
      <c r="W140" s="69"/>
      <c r="X140" s="71"/>
      <c r="Y140" s="71"/>
      <c r="Z140" s="72" t="str">
        <f t="shared" si="26"/>
        <v/>
      </c>
      <c r="AA140" s="85" t="str">
        <f>IFERROR(MIN(VLOOKUP($B140,'Measure&amp;Incentive Picklist'!$E:$J,5,FALSE)*E140,Z140),"")</f>
        <v/>
      </c>
      <c r="AB140" s="69"/>
      <c r="AC140" s="65">
        <f t="shared" si="20"/>
        <v>0</v>
      </c>
      <c r="AD140" s="65">
        <f t="shared" si="21"/>
        <v>0</v>
      </c>
      <c r="AE140" s="65">
        <f t="shared" si="24"/>
        <v>0</v>
      </c>
      <c r="AF140" s="65">
        <f t="shared" si="22"/>
        <v>0</v>
      </c>
    </row>
    <row r="141" spans="1:32" x14ac:dyDescent="0.25">
      <c r="A141" s="66">
        <f t="shared" si="25"/>
        <v>134</v>
      </c>
      <c r="B141" s="69"/>
      <c r="C141" s="66" t="e">
        <f>VLOOKUP(B141,'Measure&amp;Incentive Picklist'!E:J,2,FALSE)</f>
        <v>#N/A</v>
      </c>
      <c r="D141" s="69"/>
      <c r="E141" s="70"/>
      <c r="F141" s="70"/>
      <c r="G141" s="70"/>
      <c r="H141" s="223" t="str">
        <f t="shared" si="23"/>
        <v/>
      </c>
      <c r="I141" s="70"/>
      <c r="J141" s="73" t="str">
        <f>_xlfn.IFNA(INDEX('Measure&amp;Incentive Picklist'!B262:G269,MATCH('Refrigerated Case Lighting'!H141,'Measure&amp;Incentive Picklist'!D262:D269,0),6),"")</f>
        <v/>
      </c>
      <c r="K141" s="70"/>
      <c r="L141" s="70"/>
      <c r="M141" s="73"/>
      <c r="N141" s="70"/>
      <c r="O141" s="69"/>
      <c r="V141" s="69"/>
      <c r="W141" s="69"/>
      <c r="X141" s="71"/>
      <c r="Y141" s="71"/>
      <c r="Z141" s="72" t="str">
        <f t="shared" si="26"/>
        <v/>
      </c>
      <c r="AA141" s="85" t="str">
        <f>IFERROR(MIN(VLOOKUP($B141,'Measure&amp;Incentive Picklist'!$E:$J,5,FALSE)*E141,Z141),"")</f>
        <v/>
      </c>
      <c r="AB141" s="69"/>
      <c r="AC141" s="65">
        <f t="shared" si="20"/>
        <v>0</v>
      </c>
      <c r="AD141" s="65">
        <f t="shared" si="21"/>
        <v>0</v>
      </c>
      <c r="AE141" s="65">
        <f t="shared" si="24"/>
        <v>0</v>
      </c>
      <c r="AF141" s="65">
        <f t="shared" si="22"/>
        <v>0</v>
      </c>
    </row>
    <row r="142" spans="1:32" x14ac:dyDescent="0.25">
      <c r="A142" s="66">
        <f t="shared" si="25"/>
        <v>135</v>
      </c>
      <c r="B142" s="69"/>
      <c r="C142" s="66" t="e">
        <f>VLOOKUP(B142,'Measure&amp;Incentive Picklist'!E:J,2,FALSE)</f>
        <v>#N/A</v>
      </c>
      <c r="D142" s="69"/>
      <c r="E142" s="70"/>
      <c r="F142" s="70"/>
      <c r="G142" s="70"/>
      <c r="H142" s="223" t="str">
        <f t="shared" si="23"/>
        <v/>
      </c>
      <c r="I142" s="70"/>
      <c r="J142" s="73" t="str">
        <f>_xlfn.IFNA(INDEX('Measure&amp;Incentive Picklist'!B263:G270,MATCH('Refrigerated Case Lighting'!H142,'Measure&amp;Incentive Picklist'!D263:D270,0),6),"")</f>
        <v/>
      </c>
      <c r="K142" s="70"/>
      <c r="L142" s="70"/>
      <c r="M142" s="73"/>
      <c r="N142" s="70"/>
      <c r="O142" s="69"/>
      <c r="V142" s="69"/>
      <c r="W142" s="69"/>
      <c r="X142" s="71"/>
      <c r="Y142" s="71"/>
      <c r="Z142" s="72" t="str">
        <f t="shared" si="26"/>
        <v/>
      </c>
      <c r="AA142" s="85" t="str">
        <f>IFERROR(MIN(VLOOKUP($B142,'Measure&amp;Incentive Picklist'!$E:$J,5,FALSE)*E142,Z142),"")</f>
        <v/>
      </c>
      <c r="AB142" s="69"/>
      <c r="AC142" s="65">
        <f t="shared" si="20"/>
        <v>0</v>
      </c>
      <c r="AD142" s="65">
        <f t="shared" si="21"/>
        <v>0</v>
      </c>
      <c r="AE142" s="65">
        <f t="shared" si="24"/>
        <v>0</v>
      </c>
      <c r="AF142" s="65">
        <f t="shared" si="22"/>
        <v>0</v>
      </c>
    </row>
    <row r="143" spans="1:32" x14ac:dyDescent="0.25">
      <c r="A143" s="66">
        <f t="shared" si="25"/>
        <v>136</v>
      </c>
      <c r="B143" s="69"/>
      <c r="C143" s="66" t="e">
        <f>VLOOKUP(B143,'Measure&amp;Incentive Picklist'!E:J,2,FALSE)</f>
        <v>#N/A</v>
      </c>
      <c r="D143" s="69"/>
      <c r="E143" s="70"/>
      <c r="F143" s="70"/>
      <c r="G143" s="70"/>
      <c r="H143" s="223" t="str">
        <f t="shared" si="23"/>
        <v/>
      </c>
      <c r="I143" s="70"/>
      <c r="J143" s="73" t="str">
        <f>_xlfn.IFNA(INDEX('Measure&amp;Incentive Picklist'!B264:G271,MATCH('Refrigerated Case Lighting'!H143,'Measure&amp;Incentive Picklist'!D264:D271,0),6),"")</f>
        <v/>
      </c>
      <c r="K143" s="70"/>
      <c r="L143" s="70"/>
      <c r="M143" s="73"/>
      <c r="N143" s="70"/>
      <c r="O143" s="69"/>
      <c r="V143" s="69"/>
      <c r="W143" s="69"/>
      <c r="X143" s="71"/>
      <c r="Y143" s="71"/>
      <c r="Z143" s="72" t="str">
        <f t="shared" si="26"/>
        <v/>
      </c>
      <c r="AA143" s="85" t="str">
        <f>IFERROR(MIN(VLOOKUP($B143,'Measure&amp;Incentive Picklist'!$E:$J,5,FALSE)*E143,Z143),"")</f>
        <v/>
      </c>
      <c r="AB143" s="69"/>
      <c r="AC143" s="65">
        <f t="shared" si="20"/>
        <v>0</v>
      </c>
      <c r="AD143" s="65">
        <f t="shared" si="21"/>
        <v>0</v>
      </c>
      <c r="AE143" s="65">
        <f t="shared" si="24"/>
        <v>0</v>
      </c>
      <c r="AF143" s="65">
        <f t="shared" si="22"/>
        <v>0</v>
      </c>
    </row>
    <row r="144" spans="1:32" x14ac:dyDescent="0.25">
      <c r="A144" s="66">
        <f t="shared" si="25"/>
        <v>137</v>
      </c>
      <c r="B144" s="69"/>
      <c r="C144" s="66" t="e">
        <f>VLOOKUP(B144,'Measure&amp;Incentive Picklist'!E:J,2,FALSE)</f>
        <v>#N/A</v>
      </c>
      <c r="D144" s="69"/>
      <c r="E144" s="70"/>
      <c r="F144" s="70"/>
      <c r="G144" s="70"/>
      <c r="H144" s="223" t="str">
        <f t="shared" si="23"/>
        <v/>
      </c>
      <c r="I144" s="70"/>
      <c r="J144" s="73" t="str">
        <f>_xlfn.IFNA(INDEX('Measure&amp;Incentive Picklist'!B265:G272,MATCH('Refrigerated Case Lighting'!H144,'Measure&amp;Incentive Picklist'!D265:D272,0),6),"")</f>
        <v/>
      </c>
      <c r="K144" s="70"/>
      <c r="L144" s="70"/>
      <c r="M144" s="73"/>
      <c r="N144" s="70"/>
      <c r="O144" s="69"/>
      <c r="V144" s="69"/>
      <c r="W144" s="69"/>
      <c r="X144" s="71"/>
      <c r="Y144" s="71"/>
      <c r="Z144" s="72" t="str">
        <f t="shared" si="26"/>
        <v/>
      </c>
      <c r="AA144" s="85" t="str">
        <f>IFERROR(MIN(VLOOKUP($B144,'Measure&amp;Incentive Picklist'!$E:$J,5,FALSE)*E144,Z144),"")</f>
        <v/>
      </c>
      <c r="AB144" s="69"/>
      <c r="AC144" s="65">
        <f t="shared" si="20"/>
        <v>0</v>
      </c>
      <c r="AD144" s="65">
        <f t="shared" si="21"/>
        <v>0</v>
      </c>
      <c r="AE144" s="65">
        <f t="shared" si="24"/>
        <v>0</v>
      </c>
      <c r="AF144" s="65">
        <f t="shared" si="22"/>
        <v>0</v>
      </c>
    </row>
    <row r="145" spans="1:32" x14ac:dyDescent="0.25">
      <c r="A145" s="66">
        <f t="shared" si="25"/>
        <v>138</v>
      </c>
      <c r="B145" s="69"/>
      <c r="C145" s="66" t="e">
        <f>VLOOKUP(B145,'Measure&amp;Incentive Picklist'!E:J,2,FALSE)</f>
        <v>#N/A</v>
      </c>
      <c r="D145" s="69"/>
      <c r="E145" s="70"/>
      <c r="F145" s="70"/>
      <c r="G145" s="70"/>
      <c r="H145" s="223" t="str">
        <f t="shared" si="23"/>
        <v/>
      </c>
      <c r="I145" s="70"/>
      <c r="J145" s="73" t="str">
        <f>_xlfn.IFNA(INDEX('Measure&amp;Incentive Picklist'!B266:G273,MATCH('Refrigerated Case Lighting'!H145,'Measure&amp;Incentive Picklist'!D266:D273,0),6),"")</f>
        <v/>
      </c>
      <c r="K145" s="70"/>
      <c r="L145" s="70"/>
      <c r="M145" s="73"/>
      <c r="N145" s="70"/>
      <c r="O145" s="69"/>
      <c r="V145" s="69"/>
      <c r="W145" s="69"/>
      <c r="X145" s="71"/>
      <c r="Y145" s="71"/>
      <c r="Z145" s="72" t="str">
        <f t="shared" si="26"/>
        <v/>
      </c>
      <c r="AA145" s="85" t="str">
        <f>IFERROR(MIN(VLOOKUP($B145,'Measure&amp;Incentive Picklist'!$E:$J,5,FALSE)*E145,Z145),"")</f>
        <v/>
      </c>
      <c r="AB145" s="69"/>
      <c r="AC145" s="65">
        <f t="shared" si="20"/>
        <v>0</v>
      </c>
      <c r="AD145" s="65">
        <f t="shared" si="21"/>
        <v>0</v>
      </c>
      <c r="AE145" s="65">
        <f t="shared" si="24"/>
        <v>0</v>
      </c>
      <c r="AF145" s="65">
        <f t="shared" si="22"/>
        <v>0</v>
      </c>
    </row>
    <row r="146" spans="1:32" x14ac:dyDescent="0.25">
      <c r="A146" s="66">
        <f t="shared" si="25"/>
        <v>139</v>
      </c>
      <c r="B146" s="69"/>
      <c r="C146" s="66" t="e">
        <f>VLOOKUP(B146,'Measure&amp;Incentive Picklist'!E:J,2,FALSE)</f>
        <v>#N/A</v>
      </c>
      <c r="D146" s="69"/>
      <c r="E146" s="70"/>
      <c r="F146" s="70"/>
      <c r="G146" s="70"/>
      <c r="H146" s="223" t="str">
        <f t="shared" si="23"/>
        <v/>
      </c>
      <c r="I146" s="70"/>
      <c r="J146" s="73" t="str">
        <f>_xlfn.IFNA(INDEX('Measure&amp;Incentive Picklist'!B267:G274,MATCH('Refrigerated Case Lighting'!H146,'Measure&amp;Incentive Picklist'!D267:D274,0),6),"")</f>
        <v/>
      </c>
      <c r="K146" s="70"/>
      <c r="L146" s="70"/>
      <c r="M146" s="73"/>
      <c r="N146" s="70"/>
      <c r="O146" s="69"/>
      <c r="V146" s="69"/>
      <c r="W146" s="69"/>
      <c r="X146" s="71"/>
      <c r="Y146" s="71"/>
      <c r="Z146" s="72" t="str">
        <f t="shared" si="26"/>
        <v/>
      </c>
      <c r="AA146" s="85" t="str">
        <f>IFERROR(MIN(VLOOKUP($B146,'Measure&amp;Incentive Picklist'!$E:$J,5,FALSE)*E146,Z146),"")</f>
        <v/>
      </c>
      <c r="AB146" s="69"/>
      <c r="AC146" s="65">
        <f t="shared" si="20"/>
        <v>0</v>
      </c>
      <c r="AD146" s="65">
        <f t="shared" si="21"/>
        <v>0</v>
      </c>
      <c r="AE146" s="65">
        <f t="shared" si="24"/>
        <v>0</v>
      </c>
      <c r="AF146" s="65">
        <f t="shared" si="22"/>
        <v>0</v>
      </c>
    </row>
    <row r="147" spans="1:32" x14ac:dyDescent="0.25">
      <c r="A147" s="66">
        <f t="shared" si="25"/>
        <v>140</v>
      </c>
      <c r="B147" s="69"/>
      <c r="C147" s="66" t="e">
        <f>VLOOKUP(B147,'Measure&amp;Incentive Picklist'!E:J,2,FALSE)</f>
        <v>#N/A</v>
      </c>
      <c r="D147" s="69"/>
      <c r="E147" s="70"/>
      <c r="F147" s="70"/>
      <c r="G147" s="70"/>
      <c r="H147" s="223" t="str">
        <f t="shared" si="23"/>
        <v/>
      </c>
      <c r="I147" s="70"/>
      <c r="J147" s="73" t="str">
        <f>_xlfn.IFNA(INDEX('Measure&amp;Incentive Picklist'!B268:G275,MATCH('Refrigerated Case Lighting'!H147,'Measure&amp;Incentive Picklist'!D268:D275,0),6),"")</f>
        <v/>
      </c>
      <c r="K147" s="70"/>
      <c r="L147" s="70"/>
      <c r="M147" s="73"/>
      <c r="N147" s="70"/>
      <c r="O147" s="69"/>
      <c r="V147" s="69"/>
      <c r="W147" s="69"/>
      <c r="X147" s="71"/>
      <c r="Y147" s="71"/>
      <c r="Z147" s="72" t="str">
        <f t="shared" si="26"/>
        <v/>
      </c>
      <c r="AA147" s="85" t="str">
        <f>IFERROR(MIN(VLOOKUP($B147,'Measure&amp;Incentive Picklist'!$E:$J,5,FALSE)*E147,Z147),"")</f>
        <v/>
      </c>
      <c r="AB147" s="69"/>
      <c r="AC147" s="65">
        <f t="shared" si="20"/>
        <v>0</v>
      </c>
      <c r="AD147" s="65">
        <f t="shared" si="21"/>
        <v>0</v>
      </c>
      <c r="AE147" s="65">
        <f t="shared" si="24"/>
        <v>0</v>
      </c>
      <c r="AF147" s="65">
        <f t="shared" si="22"/>
        <v>0</v>
      </c>
    </row>
    <row r="148" spans="1:32" x14ac:dyDescent="0.25">
      <c r="A148" s="66">
        <f t="shared" si="25"/>
        <v>141</v>
      </c>
      <c r="B148" s="69"/>
      <c r="C148" s="66" t="e">
        <f>VLOOKUP(B148,'Measure&amp;Incentive Picklist'!E:J,2,FALSE)</f>
        <v>#N/A</v>
      </c>
      <c r="D148" s="69"/>
      <c r="E148" s="70"/>
      <c r="F148" s="70"/>
      <c r="G148" s="70"/>
      <c r="H148" s="223" t="str">
        <f t="shared" si="23"/>
        <v/>
      </c>
      <c r="I148" s="70"/>
      <c r="J148" s="73" t="str">
        <f>_xlfn.IFNA(INDEX('Measure&amp;Incentive Picklist'!B269:G276,MATCH('Refrigerated Case Lighting'!H148,'Measure&amp;Incentive Picklist'!D269:D276,0),6),"")</f>
        <v/>
      </c>
      <c r="K148" s="70"/>
      <c r="L148" s="70"/>
      <c r="M148" s="73"/>
      <c r="N148" s="70"/>
      <c r="O148" s="69"/>
      <c r="V148" s="69"/>
      <c r="W148" s="69"/>
      <c r="X148" s="71"/>
      <c r="Y148" s="71"/>
      <c r="Z148" s="72" t="str">
        <f t="shared" si="26"/>
        <v/>
      </c>
      <c r="AA148" s="85" t="str">
        <f>IFERROR(MIN(VLOOKUP($B148,'Measure&amp;Incentive Picklist'!$E:$J,5,FALSE)*E148,Z148),"")</f>
        <v/>
      </c>
      <c r="AB148" s="69"/>
      <c r="AC148" s="65">
        <f t="shared" si="20"/>
        <v>0</v>
      </c>
      <c r="AD148" s="65">
        <f t="shared" si="21"/>
        <v>0</v>
      </c>
      <c r="AE148" s="65">
        <f t="shared" si="24"/>
        <v>0</v>
      </c>
      <c r="AF148" s="65">
        <f t="shared" si="22"/>
        <v>0</v>
      </c>
    </row>
    <row r="149" spans="1:32" x14ac:dyDescent="0.25">
      <c r="A149" s="66">
        <f t="shared" si="25"/>
        <v>142</v>
      </c>
      <c r="B149" s="69"/>
      <c r="C149" s="66" t="e">
        <f>VLOOKUP(B149,'Measure&amp;Incentive Picklist'!E:J,2,FALSE)</f>
        <v>#N/A</v>
      </c>
      <c r="D149" s="69"/>
      <c r="E149" s="70"/>
      <c r="F149" s="70"/>
      <c r="G149" s="70"/>
      <c r="H149" s="223" t="str">
        <f t="shared" si="23"/>
        <v/>
      </c>
      <c r="I149" s="70"/>
      <c r="J149" s="73" t="str">
        <f>_xlfn.IFNA(INDEX('Measure&amp;Incentive Picklist'!B270:G277,MATCH('Refrigerated Case Lighting'!H149,'Measure&amp;Incentive Picklist'!D270:D277,0),6),"")</f>
        <v/>
      </c>
      <c r="K149" s="70"/>
      <c r="L149" s="70"/>
      <c r="M149" s="73"/>
      <c r="N149" s="70"/>
      <c r="O149" s="69"/>
      <c r="V149" s="69"/>
      <c r="W149" s="69"/>
      <c r="X149" s="71"/>
      <c r="Y149" s="71"/>
      <c r="Z149" s="72" t="str">
        <f t="shared" si="26"/>
        <v/>
      </c>
      <c r="AA149" s="85" t="str">
        <f>IFERROR(MIN(VLOOKUP($B149,'Measure&amp;Incentive Picklist'!$E:$J,5,FALSE)*E149,Z149),"")</f>
        <v/>
      </c>
      <c r="AB149" s="69"/>
      <c r="AC149" s="65">
        <f t="shared" si="20"/>
        <v>0</v>
      </c>
      <c r="AD149" s="65">
        <f t="shared" si="21"/>
        <v>0</v>
      </c>
      <c r="AE149" s="65">
        <f t="shared" si="24"/>
        <v>0</v>
      </c>
      <c r="AF149" s="65">
        <f t="shared" si="22"/>
        <v>0</v>
      </c>
    </row>
    <row r="150" spans="1:32" x14ac:dyDescent="0.25">
      <c r="A150" s="66">
        <f t="shared" si="25"/>
        <v>143</v>
      </c>
      <c r="B150" s="69"/>
      <c r="C150" s="66" t="e">
        <f>VLOOKUP(B150,'Measure&amp;Incentive Picklist'!E:J,2,FALSE)</f>
        <v>#N/A</v>
      </c>
      <c r="D150" s="69"/>
      <c r="E150" s="70"/>
      <c r="F150" s="70"/>
      <c r="G150" s="70"/>
      <c r="H150" s="223" t="str">
        <f t="shared" si="23"/>
        <v/>
      </c>
      <c r="I150" s="70"/>
      <c r="J150" s="73" t="str">
        <f>_xlfn.IFNA(INDEX('Measure&amp;Incentive Picklist'!B271:G278,MATCH('Refrigerated Case Lighting'!H150,'Measure&amp;Incentive Picklist'!D271:D278,0),6),"")</f>
        <v/>
      </c>
      <c r="K150" s="70"/>
      <c r="L150" s="70"/>
      <c r="M150" s="73"/>
      <c r="N150" s="70"/>
      <c r="O150" s="69"/>
      <c r="V150" s="69"/>
      <c r="W150" s="69"/>
      <c r="X150" s="71"/>
      <c r="Y150" s="71"/>
      <c r="Z150" s="72" t="str">
        <f t="shared" si="26"/>
        <v/>
      </c>
      <c r="AA150" s="85" t="str">
        <f>IFERROR(MIN(VLOOKUP($B150,'Measure&amp;Incentive Picklist'!$E:$J,5,FALSE)*E150,Z150),"")</f>
        <v/>
      </c>
      <c r="AB150" s="69"/>
      <c r="AC150" s="65">
        <f t="shared" si="20"/>
        <v>0</v>
      </c>
      <c r="AD150" s="65">
        <f t="shared" si="21"/>
        <v>0</v>
      </c>
      <c r="AE150" s="65">
        <f t="shared" si="24"/>
        <v>0</v>
      </c>
      <c r="AF150" s="65">
        <f t="shared" si="22"/>
        <v>0</v>
      </c>
    </row>
    <row r="151" spans="1:32" x14ac:dyDescent="0.25">
      <c r="A151" s="66">
        <f t="shared" si="25"/>
        <v>144</v>
      </c>
      <c r="B151" s="69"/>
      <c r="C151" s="66" t="e">
        <f>VLOOKUP(B151,'Measure&amp;Incentive Picklist'!E:J,2,FALSE)</f>
        <v>#N/A</v>
      </c>
      <c r="D151" s="69"/>
      <c r="E151" s="70"/>
      <c r="F151" s="70"/>
      <c r="G151" s="70"/>
      <c r="H151" s="223" t="str">
        <f t="shared" si="23"/>
        <v/>
      </c>
      <c r="I151" s="70"/>
      <c r="J151" s="73" t="str">
        <f>_xlfn.IFNA(INDEX('Measure&amp;Incentive Picklist'!B272:G279,MATCH('Refrigerated Case Lighting'!H151,'Measure&amp;Incentive Picklist'!D272:D279,0),6),"")</f>
        <v/>
      </c>
      <c r="K151" s="70"/>
      <c r="L151" s="70"/>
      <c r="M151" s="73"/>
      <c r="N151" s="70"/>
      <c r="O151" s="69"/>
      <c r="V151" s="69"/>
      <c r="W151" s="69"/>
      <c r="X151" s="71"/>
      <c r="Y151" s="71"/>
      <c r="Z151" s="72" t="str">
        <f t="shared" si="26"/>
        <v/>
      </c>
      <c r="AA151" s="85" t="str">
        <f>IFERROR(MIN(VLOOKUP($B151,'Measure&amp;Incentive Picklist'!$E:$J,5,FALSE)*E151,Z151),"")</f>
        <v/>
      </c>
      <c r="AB151" s="69"/>
      <c r="AC151" s="65">
        <f t="shared" si="20"/>
        <v>0</v>
      </c>
      <c r="AD151" s="65">
        <f t="shared" si="21"/>
        <v>0</v>
      </c>
      <c r="AE151" s="65">
        <f t="shared" si="24"/>
        <v>0</v>
      </c>
      <c r="AF151" s="65">
        <f t="shared" si="22"/>
        <v>0</v>
      </c>
    </row>
    <row r="152" spans="1:32" x14ac:dyDescent="0.25">
      <c r="A152" s="66">
        <f t="shared" si="25"/>
        <v>145</v>
      </c>
      <c r="B152" s="69"/>
      <c r="C152" s="66" t="e">
        <f>VLOOKUP(B152,'Measure&amp;Incentive Picklist'!E:J,2,FALSE)</f>
        <v>#N/A</v>
      </c>
      <c r="D152" s="69"/>
      <c r="E152" s="70"/>
      <c r="F152" s="70"/>
      <c r="G152" s="70"/>
      <c r="H152" s="223" t="str">
        <f t="shared" si="23"/>
        <v/>
      </c>
      <c r="I152" s="70"/>
      <c r="J152" s="73" t="str">
        <f>_xlfn.IFNA(INDEX('Measure&amp;Incentive Picklist'!B273:G280,MATCH('Refrigerated Case Lighting'!H152,'Measure&amp;Incentive Picklist'!D273:D280,0),6),"")</f>
        <v/>
      </c>
      <c r="K152" s="70"/>
      <c r="L152" s="70"/>
      <c r="M152" s="73"/>
      <c r="N152" s="70"/>
      <c r="O152" s="69"/>
      <c r="V152" s="69"/>
      <c r="W152" s="69"/>
      <c r="X152" s="71"/>
      <c r="Y152" s="71"/>
      <c r="Z152" s="72" t="str">
        <f t="shared" si="26"/>
        <v/>
      </c>
      <c r="AA152" s="85" t="str">
        <f>IFERROR(MIN(VLOOKUP($B152,'Measure&amp;Incentive Picklist'!$E:$J,5,FALSE)*E152,Z152),"")</f>
        <v/>
      </c>
      <c r="AB152" s="69"/>
      <c r="AC152" s="65">
        <f t="shared" si="20"/>
        <v>0</v>
      </c>
      <c r="AD152" s="65">
        <f t="shared" si="21"/>
        <v>0</v>
      </c>
      <c r="AE152" s="65">
        <f t="shared" si="24"/>
        <v>0</v>
      </c>
      <c r="AF152" s="65">
        <f t="shared" si="22"/>
        <v>0</v>
      </c>
    </row>
    <row r="153" spans="1:32" x14ac:dyDescent="0.25">
      <c r="A153" s="66">
        <f t="shared" si="25"/>
        <v>146</v>
      </c>
      <c r="B153" s="69"/>
      <c r="C153" s="66" t="e">
        <f>VLOOKUP(B153,'Measure&amp;Incentive Picklist'!E:J,2,FALSE)</f>
        <v>#N/A</v>
      </c>
      <c r="D153" s="69"/>
      <c r="E153" s="70"/>
      <c r="F153" s="70"/>
      <c r="G153" s="70"/>
      <c r="H153" s="223" t="str">
        <f t="shared" si="23"/>
        <v/>
      </c>
      <c r="I153" s="70"/>
      <c r="J153" s="73" t="str">
        <f>_xlfn.IFNA(INDEX('Measure&amp;Incentive Picklist'!B274:G281,MATCH('Refrigerated Case Lighting'!H153,'Measure&amp;Incentive Picklist'!D274:D281,0),6),"")</f>
        <v/>
      </c>
      <c r="K153" s="70"/>
      <c r="L153" s="70"/>
      <c r="M153" s="73"/>
      <c r="N153" s="70"/>
      <c r="O153" s="69"/>
      <c r="V153" s="69"/>
      <c r="W153" s="69"/>
      <c r="X153" s="71"/>
      <c r="Y153" s="71"/>
      <c r="Z153" s="72" t="str">
        <f t="shared" si="26"/>
        <v/>
      </c>
      <c r="AA153" s="85" t="str">
        <f>IFERROR(MIN(VLOOKUP($B153,'Measure&amp;Incentive Picklist'!$E:$J,5,FALSE)*E153,Z153),"")</f>
        <v/>
      </c>
      <c r="AB153" s="69"/>
      <c r="AC153" s="65">
        <f t="shared" si="20"/>
        <v>0</v>
      </c>
      <c r="AD153" s="65">
        <f t="shared" si="21"/>
        <v>0</v>
      </c>
      <c r="AE153" s="65">
        <f t="shared" si="24"/>
        <v>0</v>
      </c>
      <c r="AF153" s="65">
        <f t="shared" si="22"/>
        <v>0</v>
      </c>
    </row>
    <row r="154" spans="1:32" x14ac:dyDescent="0.25">
      <c r="A154" s="66">
        <f t="shared" si="25"/>
        <v>147</v>
      </c>
      <c r="B154" s="69"/>
      <c r="C154" s="66" t="e">
        <f>VLOOKUP(B154,'Measure&amp;Incentive Picklist'!E:J,2,FALSE)</f>
        <v>#N/A</v>
      </c>
      <c r="D154" s="69"/>
      <c r="E154" s="70"/>
      <c r="F154" s="70"/>
      <c r="G154" s="70"/>
      <c r="H154" s="223" t="str">
        <f t="shared" si="23"/>
        <v/>
      </c>
      <c r="I154" s="70"/>
      <c r="J154" s="73" t="str">
        <f>_xlfn.IFNA(INDEX('Measure&amp;Incentive Picklist'!B275:G282,MATCH('Refrigerated Case Lighting'!H154,'Measure&amp;Incentive Picklist'!D275:D282,0),6),"")</f>
        <v/>
      </c>
      <c r="K154" s="70"/>
      <c r="L154" s="70"/>
      <c r="M154" s="73"/>
      <c r="N154" s="70"/>
      <c r="O154" s="69"/>
      <c r="V154" s="69"/>
      <c r="W154" s="69"/>
      <c r="X154" s="71"/>
      <c r="Y154" s="71"/>
      <c r="Z154" s="72" t="str">
        <f t="shared" si="26"/>
        <v/>
      </c>
      <c r="AA154" s="85" t="str">
        <f>IFERROR(MIN(VLOOKUP($B154,'Measure&amp;Incentive Picklist'!$E:$J,5,FALSE)*E154,Z154),"")</f>
        <v/>
      </c>
      <c r="AB154" s="69"/>
      <c r="AC154" s="65">
        <f t="shared" si="20"/>
        <v>0</v>
      </c>
      <c r="AD154" s="65">
        <f t="shared" si="21"/>
        <v>0</v>
      </c>
      <c r="AE154" s="65">
        <f t="shared" si="24"/>
        <v>0</v>
      </c>
      <c r="AF154" s="65">
        <f t="shared" si="22"/>
        <v>0</v>
      </c>
    </row>
    <row r="155" spans="1:32" x14ac:dyDescent="0.25">
      <c r="A155" s="66">
        <f t="shared" si="25"/>
        <v>148</v>
      </c>
      <c r="B155" s="69"/>
      <c r="C155" s="66" t="e">
        <f>VLOOKUP(B155,'Measure&amp;Incentive Picklist'!E:J,2,FALSE)</f>
        <v>#N/A</v>
      </c>
      <c r="D155" s="69"/>
      <c r="E155" s="70"/>
      <c r="F155" s="70"/>
      <c r="G155" s="70"/>
      <c r="H155" s="223" t="str">
        <f t="shared" si="23"/>
        <v/>
      </c>
      <c r="I155" s="70"/>
      <c r="J155" s="73" t="str">
        <f>_xlfn.IFNA(INDEX('Measure&amp;Incentive Picklist'!B276:G283,MATCH('Refrigerated Case Lighting'!H155,'Measure&amp;Incentive Picklist'!D276:D283,0),6),"")</f>
        <v/>
      </c>
      <c r="K155" s="70"/>
      <c r="L155" s="70"/>
      <c r="M155" s="73"/>
      <c r="N155" s="70"/>
      <c r="O155" s="69"/>
      <c r="V155" s="69"/>
      <c r="W155" s="69"/>
      <c r="X155" s="71"/>
      <c r="Y155" s="71"/>
      <c r="Z155" s="72" t="str">
        <f t="shared" si="26"/>
        <v/>
      </c>
      <c r="AA155" s="85" t="str">
        <f>IFERROR(MIN(VLOOKUP($B155,'Measure&amp;Incentive Picklist'!$E:$J,5,FALSE)*E155,Z155),"")</f>
        <v/>
      </c>
      <c r="AB155" s="69"/>
      <c r="AC155" s="65">
        <f t="shared" si="20"/>
        <v>0</v>
      </c>
      <c r="AD155" s="65">
        <f t="shared" si="21"/>
        <v>0</v>
      </c>
      <c r="AE155" s="65">
        <f t="shared" si="24"/>
        <v>0</v>
      </c>
      <c r="AF155" s="65">
        <f t="shared" si="22"/>
        <v>0</v>
      </c>
    </row>
    <row r="156" spans="1:32" x14ac:dyDescent="0.25">
      <c r="A156" s="66">
        <f t="shared" si="25"/>
        <v>149</v>
      </c>
      <c r="B156" s="69"/>
      <c r="C156" s="66" t="e">
        <f>VLOOKUP(B156,'Measure&amp;Incentive Picklist'!E:J,2,FALSE)</f>
        <v>#N/A</v>
      </c>
      <c r="D156" s="69"/>
      <c r="E156" s="70"/>
      <c r="F156" s="70"/>
      <c r="G156" s="70"/>
      <c r="H156" s="223" t="str">
        <f t="shared" si="23"/>
        <v/>
      </c>
      <c r="I156" s="70"/>
      <c r="J156" s="73" t="str">
        <f>_xlfn.IFNA(INDEX('Measure&amp;Incentive Picklist'!B277:G284,MATCH('Refrigerated Case Lighting'!H156,'Measure&amp;Incentive Picklist'!D277:D284,0),6),"")</f>
        <v/>
      </c>
      <c r="K156" s="70"/>
      <c r="L156" s="70"/>
      <c r="M156" s="73"/>
      <c r="N156" s="70"/>
      <c r="O156" s="69"/>
      <c r="V156" s="69"/>
      <c r="W156" s="69"/>
      <c r="X156" s="71"/>
      <c r="Y156" s="71"/>
      <c r="Z156" s="72" t="str">
        <f t="shared" si="26"/>
        <v/>
      </c>
      <c r="AA156" s="85" t="str">
        <f>IFERROR(MIN(VLOOKUP($B156,'Measure&amp;Incentive Picklist'!$E:$J,5,FALSE)*E156,Z156),"")</f>
        <v/>
      </c>
      <c r="AB156" s="69"/>
      <c r="AC156" s="65">
        <f t="shared" si="20"/>
        <v>0</v>
      </c>
      <c r="AD156" s="65">
        <f t="shared" si="21"/>
        <v>0</v>
      </c>
      <c r="AE156" s="65">
        <f t="shared" si="24"/>
        <v>0</v>
      </c>
      <c r="AF156" s="65">
        <f t="shared" si="22"/>
        <v>0</v>
      </c>
    </row>
    <row r="157" spans="1:32" x14ac:dyDescent="0.25">
      <c r="A157" s="66">
        <f t="shared" si="25"/>
        <v>150</v>
      </c>
      <c r="B157" s="69"/>
      <c r="C157" s="66" t="e">
        <f>VLOOKUP(B157,'Measure&amp;Incentive Picklist'!E:J,2,FALSE)</f>
        <v>#N/A</v>
      </c>
      <c r="D157" s="69"/>
      <c r="E157" s="70"/>
      <c r="F157" s="70"/>
      <c r="G157" s="70"/>
      <c r="H157" s="223" t="str">
        <f t="shared" si="23"/>
        <v/>
      </c>
      <c r="I157" s="70"/>
      <c r="J157" s="73" t="str">
        <f>_xlfn.IFNA(INDEX('Measure&amp;Incentive Picklist'!B278:G285,MATCH('Refrigerated Case Lighting'!H157,'Measure&amp;Incentive Picklist'!D278:D285,0),6),"")</f>
        <v/>
      </c>
      <c r="K157" s="70"/>
      <c r="L157" s="70"/>
      <c r="M157" s="73"/>
      <c r="N157" s="70"/>
      <c r="O157" s="69"/>
      <c r="V157" s="69"/>
      <c r="W157" s="69"/>
      <c r="X157" s="71"/>
      <c r="Y157" s="71"/>
      <c r="Z157" s="72" t="str">
        <f t="shared" si="26"/>
        <v/>
      </c>
      <c r="AA157" s="85" t="str">
        <f>IFERROR(MIN(VLOOKUP($B157,'Measure&amp;Incentive Picklist'!$E:$J,5,FALSE)*E157,Z157),"")</f>
        <v/>
      </c>
      <c r="AB157" s="69"/>
      <c r="AC157" s="65">
        <f t="shared" si="20"/>
        <v>0</v>
      </c>
      <c r="AD157" s="65">
        <f t="shared" si="21"/>
        <v>0</v>
      </c>
      <c r="AE157" s="65">
        <f t="shared" si="24"/>
        <v>0</v>
      </c>
      <c r="AF157" s="65">
        <f t="shared" si="22"/>
        <v>0</v>
      </c>
    </row>
    <row r="158" spans="1:32" x14ac:dyDescent="0.25">
      <c r="A158" s="66">
        <f t="shared" si="25"/>
        <v>151</v>
      </c>
      <c r="B158" s="69"/>
      <c r="C158" s="66" t="e">
        <f>VLOOKUP(B158,'Measure&amp;Incentive Picklist'!E:J,2,FALSE)</f>
        <v>#N/A</v>
      </c>
      <c r="D158" s="69"/>
      <c r="E158" s="70"/>
      <c r="F158" s="70"/>
      <c r="G158" s="70"/>
      <c r="H158" s="223" t="str">
        <f t="shared" si="23"/>
        <v/>
      </c>
      <c r="I158" s="70"/>
      <c r="J158" s="73" t="str">
        <f>_xlfn.IFNA(INDEX('Measure&amp;Incentive Picklist'!B279:G286,MATCH('Refrigerated Case Lighting'!H158,'Measure&amp;Incentive Picklist'!D279:D286,0),6),"")</f>
        <v/>
      </c>
      <c r="K158" s="70"/>
      <c r="L158" s="70"/>
      <c r="M158" s="73"/>
      <c r="N158" s="70"/>
      <c r="O158" s="69"/>
      <c r="V158" s="69"/>
      <c r="W158" s="69"/>
      <c r="X158" s="71"/>
      <c r="Y158" s="71"/>
      <c r="Z158" s="72" t="str">
        <f t="shared" si="26"/>
        <v/>
      </c>
      <c r="AA158" s="85" t="str">
        <f>IFERROR(MIN(VLOOKUP($B158,'Measure&amp;Incentive Picklist'!$E:$J,5,FALSE)*E158,Z158),"")</f>
        <v/>
      </c>
      <c r="AB158" s="69"/>
      <c r="AC158" s="65">
        <f t="shared" si="20"/>
        <v>0</v>
      </c>
      <c r="AD158" s="65">
        <f t="shared" si="21"/>
        <v>0</v>
      </c>
      <c r="AE158" s="65">
        <f t="shared" si="24"/>
        <v>0</v>
      </c>
      <c r="AF158" s="65">
        <f t="shared" si="22"/>
        <v>0</v>
      </c>
    </row>
    <row r="159" spans="1:32" x14ac:dyDescent="0.25">
      <c r="A159" s="66">
        <f t="shared" si="25"/>
        <v>152</v>
      </c>
      <c r="B159" s="69"/>
      <c r="C159" s="66" t="e">
        <f>VLOOKUP(B159,'Measure&amp;Incentive Picklist'!E:J,2,FALSE)</f>
        <v>#N/A</v>
      </c>
      <c r="D159" s="69"/>
      <c r="E159" s="70"/>
      <c r="F159" s="70"/>
      <c r="G159" s="70"/>
      <c r="H159" s="223" t="str">
        <f t="shared" si="23"/>
        <v/>
      </c>
      <c r="I159" s="70"/>
      <c r="J159" s="73" t="str">
        <f>_xlfn.IFNA(INDEX('Measure&amp;Incentive Picklist'!B280:G287,MATCH('Refrigerated Case Lighting'!H159,'Measure&amp;Incentive Picklist'!D280:D287,0),6),"")</f>
        <v/>
      </c>
      <c r="K159" s="70"/>
      <c r="L159" s="70"/>
      <c r="M159" s="73"/>
      <c r="N159" s="70"/>
      <c r="O159" s="69"/>
      <c r="V159" s="69"/>
      <c r="W159" s="69"/>
      <c r="X159" s="71"/>
      <c r="Y159" s="71"/>
      <c r="Z159" s="72" t="str">
        <f t="shared" si="26"/>
        <v/>
      </c>
      <c r="AA159" s="85" t="str">
        <f>IFERROR(MIN(VLOOKUP($B159,'Measure&amp;Incentive Picklist'!$E:$J,5,FALSE)*E159,Z159),"")</f>
        <v/>
      </c>
      <c r="AB159" s="69"/>
      <c r="AC159" s="65">
        <f t="shared" si="20"/>
        <v>0</v>
      </c>
      <c r="AD159" s="65">
        <f t="shared" si="21"/>
        <v>0</v>
      </c>
      <c r="AE159" s="65">
        <f t="shared" si="24"/>
        <v>0</v>
      </c>
      <c r="AF159" s="65">
        <f t="shared" si="22"/>
        <v>0</v>
      </c>
    </row>
    <row r="160" spans="1:32" x14ac:dyDescent="0.25">
      <c r="A160" s="66">
        <f t="shared" si="25"/>
        <v>153</v>
      </c>
      <c r="B160" s="69"/>
      <c r="C160" s="66" t="e">
        <f>VLOOKUP(B160,'Measure&amp;Incentive Picklist'!E:J,2,FALSE)</f>
        <v>#N/A</v>
      </c>
      <c r="D160" s="69"/>
      <c r="E160" s="70"/>
      <c r="F160" s="70"/>
      <c r="G160" s="70"/>
      <c r="H160" s="223" t="str">
        <f t="shared" si="23"/>
        <v/>
      </c>
      <c r="I160" s="70"/>
      <c r="J160" s="73" t="str">
        <f>_xlfn.IFNA(INDEX('Measure&amp;Incentive Picklist'!B281:G288,MATCH('Refrigerated Case Lighting'!H160,'Measure&amp;Incentive Picklist'!D281:D288,0),6),"")</f>
        <v/>
      </c>
      <c r="K160" s="70"/>
      <c r="L160" s="70"/>
      <c r="M160" s="73"/>
      <c r="N160" s="70"/>
      <c r="O160" s="69"/>
      <c r="V160" s="69"/>
      <c r="W160" s="69"/>
      <c r="X160" s="71"/>
      <c r="Y160" s="71"/>
      <c r="Z160" s="72" t="str">
        <f t="shared" si="26"/>
        <v/>
      </c>
      <c r="AA160" s="85" t="str">
        <f>IFERROR(MIN(VLOOKUP($B160,'Measure&amp;Incentive Picklist'!$E:$J,5,FALSE)*E160,Z160),"")</f>
        <v/>
      </c>
      <c r="AB160" s="69"/>
      <c r="AC160" s="65">
        <f t="shared" si="20"/>
        <v>0</v>
      </c>
      <c r="AD160" s="65">
        <f t="shared" si="21"/>
        <v>0</v>
      </c>
      <c r="AE160" s="65">
        <f t="shared" si="24"/>
        <v>0</v>
      </c>
      <c r="AF160" s="65">
        <f t="shared" si="22"/>
        <v>0</v>
      </c>
    </row>
    <row r="161" spans="1:32" x14ac:dyDescent="0.25">
      <c r="A161" s="66">
        <f t="shared" si="25"/>
        <v>154</v>
      </c>
      <c r="B161" s="69"/>
      <c r="C161" s="66" t="e">
        <f>VLOOKUP(B161,'Measure&amp;Incentive Picklist'!E:J,2,FALSE)</f>
        <v>#N/A</v>
      </c>
      <c r="D161" s="69"/>
      <c r="E161" s="70"/>
      <c r="F161" s="70"/>
      <c r="G161" s="70"/>
      <c r="H161" s="223" t="str">
        <f t="shared" si="23"/>
        <v/>
      </c>
      <c r="I161" s="70"/>
      <c r="J161" s="73" t="str">
        <f>_xlfn.IFNA(INDEX('Measure&amp;Incentive Picklist'!B282:G289,MATCH('Refrigerated Case Lighting'!H161,'Measure&amp;Incentive Picklist'!D282:D289,0),6),"")</f>
        <v/>
      </c>
      <c r="K161" s="70"/>
      <c r="L161" s="70"/>
      <c r="M161" s="73"/>
      <c r="N161" s="70"/>
      <c r="O161" s="69"/>
      <c r="V161" s="69"/>
      <c r="W161" s="69"/>
      <c r="X161" s="71"/>
      <c r="Y161" s="71"/>
      <c r="Z161" s="72" t="str">
        <f t="shared" si="26"/>
        <v/>
      </c>
      <c r="AA161" s="85" t="str">
        <f>IFERROR(MIN(VLOOKUP($B161,'Measure&amp;Incentive Picklist'!$E:$J,5,FALSE)*E161,Z161),"")</f>
        <v/>
      </c>
      <c r="AB161" s="69"/>
      <c r="AC161" s="65">
        <f t="shared" si="20"/>
        <v>0</v>
      </c>
      <c r="AD161" s="65">
        <f t="shared" si="21"/>
        <v>0</v>
      </c>
      <c r="AE161" s="65">
        <f t="shared" si="24"/>
        <v>0</v>
      </c>
      <c r="AF161" s="65">
        <f t="shared" si="22"/>
        <v>0</v>
      </c>
    </row>
    <row r="162" spans="1:32" x14ac:dyDescent="0.25">
      <c r="A162" s="66">
        <f t="shared" si="25"/>
        <v>155</v>
      </c>
      <c r="B162" s="69"/>
      <c r="C162" s="66" t="e">
        <f>VLOOKUP(B162,'Measure&amp;Incentive Picklist'!E:J,2,FALSE)</f>
        <v>#N/A</v>
      </c>
      <c r="D162" s="69"/>
      <c r="E162" s="70"/>
      <c r="F162" s="70"/>
      <c r="G162" s="70"/>
      <c r="H162" s="223" t="str">
        <f t="shared" si="23"/>
        <v/>
      </c>
      <c r="I162" s="70"/>
      <c r="J162" s="73" t="str">
        <f>_xlfn.IFNA(INDEX('Measure&amp;Incentive Picklist'!B283:G290,MATCH('Refrigerated Case Lighting'!H162,'Measure&amp;Incentive Picklist'!D283:D290,0),6),"")</f>
        <v/>
      </c>
      <c r="K162" s="70"/>
      <c r="L162" s="70"/>
      <c r="M162" s="73"/>
      <c r="N162" s="70"/>
      <c r="O162" s="69"/>
      <c r="V162" s="69"/>
      <c r="W162" s="69"/>
      <c r="X162" s="71"/>
      <c r="Y162" s="71"/>
      <c r="Z162" s="72" t="str">
        <f t="shared" si="26"/>
        <v/>
      </c>
      <c r="AA162" s="85" t="str">
        <f>IFERROR(MIN(VLOOKUP($B162,'Measure&amp;Incentive Picklist'!$E:$J,5,FALSE)*E162,Z162),"")</f>
        <v/>
      </c>
      <c r="AB162" s="69"/>
      <c r="AC162" s="65">
        <f t="shared" si="20"/>
        <v>0</v>
      </c>
      <c r="AD162" s="65">
        <f t="shared" si="21"/>
        <v>0</v>
      </c>
      <c r="AE162" s="65">
        <f t="shared" si="24"/>
        <v>0</v>
      </c>
      <c r="AF162" s="65">
        <f t="shared" si="22"/>
        <v>0</v>
      </c>
    </row>
    <row r="163" spans="1:32" x14ac:dyDescent="0.25">
      <c r="A163" s="66">
        <f t="shared" si="25"/>
        <v>156</v>
      </c>
      <c r="B163" s="69"/>
      <c r="C163" s="66" t="e">
        <f>VLOOKUP(B163,'Measure&amp;Incentive Picklist'!E:J,2,FALSE)</f>
        <v>#N/A</v>
      </c>
      <c r="D163" s="69"/>
      <c r="E163" s="70"/>
      <c r="F163" s="70"/>
      <c r="G163" s="70"/>
      <c r="H163" s="223" t="str">
        <f t="shared" si="23"/>
        <v/>
      </c>
      <c r="I163" s="70"/>
      <c r="J163" s="73" t="str">
        <f>_xlfn.IFNA(INDEX('Measure&amp;Incentive Picklist'!B284:G291,MATCH('Refrigerated Case Lighting'!H163,'Measure&amp;Incentive Picklist'!D284:D291,0),6),"")</f>
        <v/>
      </c>
      <c r="K163" s="70"/>
      <c r="L163" s="70"/>
      <c r="M163" s="73"/>
      <c r="N163" s="70"/>
      <c r="O163" s="69"/>
      <c r="V163" s="69"/>
      <c r="W163" s="69"/>
      <c r="X163" s="71"/>
      <c r="Y163" s="71"/>
      <c r="Z163" s="72" t="str">
        <f t="shared" si="26"/>
        <v/>
      </c>
      <c r="AA163" s="85" t="str">
        <f>IFERROR(MIN(VLOOKUP($B163,'Measure&amp;Incentive Picklist'!$E:$J,5,FALSE)*E163,Z163),"")</f>
        <v/>
      </c>
      <c r="AB163" s="69"/>
      <c r="AC163" s="65">
        <f t="shared" si="20"/>
        <v>0</v>
      </c>
      <c r="AD163" s="65">
        <f t="shared" si="21"/>
        <v>0</v>
      </c>
      <c r="AE163" s="65">
        <f t="shared" si="24"/>
        <v>0</v>
      </c>
      <c r="AF163" s="65">
        <f t="shared" si="22"/>
        <v>0</v>
      </c>
    </row>
    <row r="164" spans="1:32" x14ac:dyDescent="0.25">
      <c r="A164" s="66">
        <f t="shared" si="25"/>
        <v>157</v>
      </c>
      <c r="B164" s="69"/>
      <c r="C164" s="66" t="e">
        <f>VLOOKUP(B164,'Measure&amp;Incentive Picklist'!E:J,2,FALSE)</f>
        <v>#N/A</v>
      </c>
      <c r="D164" s="69"/>
      <c r="E164" s="70"/>
      <c r="F164" s="70"/>
      <c r="G164" s="70"/>
      <c r="H164" s="223" t="str">
        <f t="shared" si="23"/>
        <v/>
      </c>
      <c r="I164" s="70"/>
      <c r="J164" s="73" t="str">
        <f>_xlfn.IFNA(INDEX('Measure&amp;Incentive Picklist'!B285:G292,MATCH('Refrigerated Case Lighting'!H164,'Measure&amp;Incentive Picklist'!D285:D292,0),6),"")</f>
        <v/>
      </c>
      <c r="K164" s="70"/>
      <c r="L164" s="70"/>
      <c r="M164" s="73"/>
      <c r="N164" s="70"/>
      <c r="O164" s="69"/>
      <c r="V164" s="69"/>
      <c r="W164" s="69"/>
      <c r="X164" s="71"/>
      <c r="Y164" s="71"/>
      <c r="Z164" s="72" t="str">
        <f t="shared" si="26"/>
        <v/>
      </c>
      <c r="AA164" s="85" t="str">
        <f>IFERROR(MIN(VLOOKUP($B164,'Measure&amp;Incentive Picklist'!$E:$J,5,FALSE)*E164,Z164),"")</f>
        <v/>
      </c>
      <c r="AB164" s="69"/>
      <c r="AC164" s="65">
        <f t="shared" si="20"/>
        <v>0</v>
      </c>
      <c r="AD164" s="65">
        <f t="shared" si="21"/>
        <v>0</v>
      </c>
      <c r="AE164" s="65">
        <f t="shared" si="24"/>
        <v>0</v>
      </c>
      <c r="AF164" s="65">
        <f t="shared" si="22"/>
        <v>0</v>
      </c>
    </row>
    <row r="165" spans="1:32" x14ac:dyDescent="0.25">
      <c r="A165" s="66">
        <f t="shared" si="25"/>
        <v>158</v>
      </c>
      <c r="B165" s="69"/>
      <c r="C165" s="66" t="e">
        <f>VLOOKUP(B165,'Measure&amp;Incentive Picklist'!E:J,2,FALSE)</f>
        <v>#N/A</v>
      </c>
      <c r="D165" s="69"/>
      <c r="E165" s="70"/>
      <c r="F165" s="70"/>
      <c r="G165" s="70"/>
      <c r="H165" s="223" t="str">
        <f t="shared" si="23"/>
        <v/>
      </c>
      <c r="I165" s="70"/>
      <c r="J165" s="73" t="str">
        <f>_xlfn.IFNA(INDEX('Measure&amp;Incentive Picklist'!B286:G293,MATCH('Refrigerated Case Lighting'!H165,'Measure&amp;Incentive Picklist'!D286:D293,0),6),"")</f>
        <v/>
      </c>
      <c r="K165" s="70"/>
      <c r="L165" s="70"/>
      <c r="M165" s="73"/>
      <c r="N165" s="70"/>
      <c r="O165" s="69"/>
      <c r="V165" s="69"/>
      <c r="W165" s="69"/>
      <c r="X165" s="71"/>
      <c r="Y165" s="71"/>
      <c r="Z165" s="72" t="str">
        <f t="shared" si="26"/>
        <v/>
      </c>
      <c r="AA165" s="85" t="str">
        <f>IFERROR(MIN(VLOOKUP($B165,'Measure&amp;Incentive Picklist'!$E:$J,5,FALSE)*E165,Z165),"")</f>
        <v/>
      </c>
      <c r="AB165" s="69"/>
      <c r="AC165" s="65">
        <f t="shared" si="20"/>
        <v>0</v>
      </c>
      <c r="AD165" s="65">
        <f t="shared" si="21"/>
        <v>0</v>
      </c>
      <c r="AE165" s="65">
        <f t="shared" si="24"/>
        <v>0</v>
      </c>
      <c r="AF165" s="65">
        <f t="shared" si="22"/>
        <v>0</v>
      </c>
    </row>
    <row r="166" spans="1:32" x14ac:dyDescent="0.25">
      <c r="A166" s="66">
        <f t="shared" si="25"/>
        <v>159</v>
      </c>
      <c r="B166" s="69"/>
      <c r="C166" s="66" t="e">
        <f>VLOOKUP(B166,'Measure&amp;Incentive Picklist'!E:J,2,FALSE)</f>
        <v>#N/A</v>
      </c>
      <c r="D166" s="69"/>
      <c r="E166" s="70"/>
      <c r="F166" s="70"/>
      <c r="G166" s="70"/>
      <c r="H166" s="223" t="str">
        <f t="shared" si="23"/>
        <v/>
      </c>
      <c r="I166" s="70"/>
      <c r="J166" s="73" t="str">
        <f>_xlfn.IFNA(INDEX('Measure&amp;Incentive Picklist'!B287:G294,MATCH('Refrigerated Case Lighting'!H166,'Measure&amp;Incentive Picklist'!D287:D294,0),6),"")</f>
        <v/>
      </c>
      <c r="K166" s="70"/>
      <c r="L166" s="70"/>
      <c r="M166" s="73"/>
      <c r="N166" s="70"/>
      <c r="O166" s="69"/>
      <c r="V166" s="69"/>
      <c r="W166" s="69"/>
      <c r="X166" s="71"/>
      <c r="Y166" s="71"/>
      <c r="Z166" s="72" t="str">
        <f t="shared" si="26"/>
        <v/>
      </c>
      <c r="AA166" s="85" t="str">
        <f>IFERROR(MIN(VLOOKUP($B166,'Measure&amp;Incentive Picklist'!$E:$J,5,FALSE)*E166,Z166),"")</f>
        <v/>
      </c>
      <c r="AB166" s="69"/>
      <c r="AC166" s="65">
        <f t="shared" si="20"/>
        <v>0</v>
      </c>
      <c r="AD166" s="65">
        <f t="shared" si="21"/>
        <v>0</v>
      </c>
      <c r="AE166" s="65">
        <f t="shared" si="24"/>
        <v>0</v>
      </c>
      <c r="AF166" s="65">
        <f t="shared" si="22"/>
        <v>0</v>
      </c>
    </row>
    <row r="167" spans="1:32" x14ac:dyDescent="0.25">
      <c r="A167" s="66">
        <f t="shared" si="25"/>
        <v>160</v>
      </c>
      <c r="B167" s="69"/>
      <c r="C167" s="66" t="e">
        <f>VLOOKUP(B167,'Measure&amp;Incentive Picklist'!E:J,2,FALSE)</f>
        <v>#N/A</v>
      </c>
      <c r="D167" s="69"/>
      <c r="E167" s="70"/>
      <c r="F167" s="70"/>
      <c r="G167" s="70"/>
      <c r="H167" s="223" t="str">
        <f t="shared" si="23"/>
        <v/>
      </c>
      <c r="I167" s="70"/>
      <c r="J167" s="73" t="str">
        <f>_xlfn.IFNA(INDEX('Measure&amp;Incentive Picklist'!B288:G295,MATCH('Refrigerated Case Lighting'!H167,'Measure&amp;Incentive Picklist'!D288:D295,0),6),"")</f>
        <v/>
      </c>
      <c r="K167" s="70"/>
      <c r="L167" s="70"/>
      <c r="M167" s="73"/>
      <c r="N167" s="70"/>
      <c r="O167" s="69"/>
      <c r="V167" s="69"/>
      <c r="W167" s="69"/>
      <c r="X167" s="71"/>
      <c r="Y167" s="71"/>
      <c r="Z167" s="72" t="str">
        <f t="shared" si="26"/>
        <v/>
      </c>
      <c r="AA167" s="85" t="str">
        <f>IFERROR(MIN(VLOOKUP($B167,'Measure&amp;Incentive Picklist'!$E:$J,5,FALSE)*E167,Z167),"")</f>
        <v/>
      </c>
      <c r="AB167" s="69"/>
      <c r="AC167" s="65">
        <f t="shared" si="20"/>
        <v>0</v>
      </c>
      <c r="AD167" s="65">
        <f t="shared" si="21"/>
        <v>0</v>
      </c>
      <c r="AE167" s="65">
        <f t="shared" si="24"/>
        <v>0</v>
      </c>
      <c r="AF167" s="65">
        <f t="shared" si="22"/>
        <v>0</v>
      </c>
    </row>
    <row r="168" spans="1:32" x14ac:dyDescent="0.25">
      <c r="A168" s="66">
        <f t="shared" si="25"/>
        <v>161</v>
      </c>
      <c r="B168" s="69"/>
      <c r="C168" s="66" t="e">
        <f>VLOOKUP(B168,'Measure&amp;Incentive Picklist'!E:J,2,FALSE)</f>
        <v>#N/A</v>
      </c>
      <c r="D168" s="69"/>
      <c r="E168" s="70"/>
      <c r="F168" s="70"/>
      <c r="G168" s="70"/>
      <c r="H168" s="223" t="str">
        <f t="shared" si="23"/>
        <v/>
      </c>
      <c r="I168" s="70"/>
      <c r="J168" s="73" t="str">
        <f>_xlfn.IFNA(INDEX('Measure&amp;Incentive Picklist'!B289:G296,MATCH('Refrigerated Case Lighting'!H168,'Measure&amp;Incentive Picklist'!D289:D296,0),6),"")</f>
        <v/>
      </c>
      <c r="K168" s="70"/>
      <c r="L168" s="70"/>
      <c r="M168" s="73"/>
      <c r="N168" s="70"/>
      <c r="O168" s="69"/>
      <c r="V168" s="69"/>
      <c r="W168" s="69"/>
      <c r="X168" s="71"/>
      <c r="Y168" s="71"/>
      <c r="Z168" s="72" t="str">
        <f t="shared" si="26"/>
        <v/>
      </c>
      <c r="AA168" s="85" t="str">
        <f>IFERROR(MIN(VLOOKUP($B168,'Measure&amp;Incentive Picklist'!$E:$J,5,FALSE)*E168,Z168),"")</f>
        <v/>
      </c>
      <c r="AB168" s="69"/>
      <c r="AC168" s="65">
        <f t="shared" ref="AC168:AC199" si="27">IF(OR(B168&gt;"",D168&gt;0,I168&gt;0,N168&gt;0,O168&gt;"",V168&gt;0,F168&gt;0,W168&gt;0,X168&gt;0,Y168&gt;0,E168&gt;0,M168&gt;"",J168&gt;"",AB168&gt;0),1,0)</f>
        <v>0</v>
      </c>
      <c r="AD168" s="65">
        <f t="shared" ref="AD168:AD199" si="28">IF(ISERROR(Z168),1,0)</f>
        <v>0</v>
      </c>
      <c r="AE168" s="65">
        <f t="shared" si="24"/>
        <v>0</v>
      </c>
      <c r="AF168" s="65">
        <f t="shared" ref="AF168:AF200" si="29">IF(ISERROR(AA168),1,0)</f>
        <v>0</v>
      </c>
    </row>
    <row r="169" spans="1:32" x14ac:dyDescent="0.25">
      <c r="A169" s="66">
        <f t="shared" si="25"/>
        <v>162</v>
      </c>
      <c r="B169" s="69"/>
      <c r="C169" s="66" t="e">
        <f>VLOOKUP(B169,'Measure&amp;Incentive Picklist'!E:J,2,FALSE)</f>
        <v>#N/A</v>
      </c>
      <c r="D169" s="69"/>
      <c r="E169" s="70"/>
      <c r="F169" s="70"/>
      <c r="G169" s="70"/>
      <c r="H169" s="223" t="str">
        <f t="shared" si="23"/>
        <v/>
      </c>
      <c r="I169" s="70"/>
      <c r="J169" s="73" t="str">
        <f>_xlfn.IFNA(INDEX('Measure&amp;Incentive Picklist'!B290:G297,MATCH('Refrigerated Case Lighting'!H169,'Measure&amp;Incentive Picklist'!D290:D297,0),6),"")</f>
        <v/>
      </c>
      <c r="K169" s="70"/>
      <c r="L169" s="70"/>
      <c r="M169" s="73"/>
      <c r="N169" s="70"/>
      <c r="O169" s="69"/>
      <c r="V169" s="69"/>
      <c r="W169" s="69"/>
      <c r="X169" s="71"/>
      <c r="Y169" s="71"/>
      <c r="Z169" s="72" t="str">
        <f t="shared" si="26"/>
        <v/>
      </c>
      <c r="AA169" s="85" t="str">
        <f>IFERROR(MIN(VLOOKUP($B169,'Measure&amp;Incentive Picklist'!$E:$J,5,FALSE)*E169,Z169),"")</f>
        <v/>
      </c>
      <c r="AB169" s="69"/>
      <c r="AC169" s="65">
        <f t="shared" si="27"/>
        <v>0</v>
      </c>
      <c r="AD169" s="65">
        <f t="shared" si="28"/>
        <v>0</v>
      </c>
      <c r="AE169" s="65">
        <f t="shared" si="24"/>
        <v>0</v>
      </c>
      <c r="AF169" s="65">
        <f t="shared" si="29"/>
        <v>0</v>
      </c>
    </row>
    <row r="170" spans="1:32" x14ac:dyDescent="0.25">
      <c r="A170" s="66">
        <f t="shared" si="25"/>
        <v>163</v>
      </c>
      <c r="B170" s="69"/>
      <c r="C170" s="66" t="e">
        <f>VLOOKUP(B170,'Measure&amp;Incentive Picklist'!E:J,2,FALSE)</f>
        <v>#N/A</v>
      </c>
      <c r="D170" s="69"/>
      <c r="E170" s="70"/>
      <c r="F170" s="70"/>
      <c r="G170" s="70"/>
      <c r="H170" s="223" t="str">
        <f t="shared" si="23"/>
        <v/>
      </c>
      <c r="I170" s="70"/>
      <c r="J170" s="73" t="str">
        <f>_xlfn.IFNA(INDEX('Measure&amp;Incentive Picklist'!B291:G298,MATCH('Refrigerated Case Lighting'!H170,'Measure&amp;Incentive Picklist'!D291:D298,0),6),"")</f>
        <v/>
      </c>
      <c r="K170" s="70"/>
      <c r="L170" s="70"/>
      <c r="M170" s="73"/>
      <c r="N170" s="70"/>
      <c r="O170" s="69"/>
      <c r="V170" s="69"/>
      <c r="W170" s="69"/>
      <c r="X170" s="71"/>
      <c r="Y170" s="71"/>
      <c r="Z170" s="72" t="str">
        <f t="shared" si="26"/>
        <v/>
      </c>
      <c r="AA170" s="85" t="str">
        <f>IFERROR(MIN(VLOOKUP($B170,'Measure&amp;Incentive Picklist'!$E:$J,5,FALSE)*E170,Z170),"")</f>
        <v/>
      </c>
      <c r="AB170" s="69"/>
      <c r="AC170" s="65">
        <f t="shared" si="27"/>
        <v>0</v>
      </c>
      <c r="AD170" s="65">
        <f t="shared" si="28"/>
        <v>0</v>
      </c>
      <c r="AE170" s="65">
        <f t="shared" si="24"/>
        <v>0</v>
      </c>
      <c r="AF170" s="65">
        <f t="shared" si="29"/>
        <v>0</v>
      </c>
    </row>
    <row r="171" spans="1:32" x14ac:dyDescent="0.25">
      <c r="A171" s="66">
        <f t="shared" si="25"/>
        <v>164</v>
      </c>
      <c r="B171" s="69"/>
      <c r="C171" s="66" t="e">
        <f>VLOOKUP(B171,'Measure&amp;Incentive Picklist'!E:J,2,FALSE)</f>
        <v>#N/A</v>
      </c>
      <c r="D171" s="69"/>
      <c r="E171" s="70"/>
      <c r="F171" s="70"/>
      <c r="G171" s="70"/>
      <c r="H171" s="223" t="str">
        <f t="shared" si="23"/>
        <v/>
      </c>
      <c r="I171" s="70"/>
      <c r="J171" s="73" t="str">
        <f>_xlfn.IFNA(INDEX('Measure&amp;Incentive Picklist'!B292:G299,MATCH('Refrigerated Case Lighting'!H171,'Measure&amp;Incentive Picklist'!D292:D299,0),6),"")</f>
        <v/>
      </c>
      <c r="K171" s="70"/>
      <c r="L171" s="70"/>
      <c r="M171" s="73"/>
      <c r="N171" s="70"/>
      <c r="O171" s="69"/>
      <c r="V171" s="69"/>
      <c r="W171" s="69"/>
      <c r="X171" s="71"/>
      <c r="Y171" s="71"/>
      <c r="Z171" s="72" t="str">
        <f t="shared" si="26"/>
        <v/>
      </c>
      <c r="AA171" s="85" t="str">
        <f>IFERROR(MIN(VLOOKUP($B171,'Measure&amp;Incentive Picklist'!$E:$J,5,FALSE)*E171,Z171),"")</f>
        <v/>
      </c>
      <c r="AB171" s="69"/>
      <c r="AC171" s="65">
        <f t="shared" si="27"/>
        <v>0</v>
      </c>
      <c r="AD171" s="65">
        <f t="shared" si="28"/>
        <v>0</v>
      </c>
      <c r="AE171" s="65">
        <f t="shared" si="24"/>
        <v>0</v>
      </c>
      <c r="AF171" s="65">
        <f t="shared" si="29"/>
        <v>0</v>
      </c>
    </row>
    <row r="172" spans="1:32" x14ac:dyDescent="0.25">
      <c r="A172" s="66">
        <f t="shared" si="25"/>
        <v>165</v>
      </c>
      <c r="B172" s="69"/>
      <c r="C172" s="66" t="e">
        <f>VLOOKUP(B172,'Measure&amp;Incentive Picklist'!E:J,2,FALSE)</f>
        <v>#N/A</v>
      </c>
      <c r="D172" s="69"/>
      <c r="E172" s="70"/>
      <c r="F172" s="70"/>
      <c r="G172" s="70"/>
      <c r="H172" s="223" t="str">
        <f t="shared" si="23"/>
        <v/>
      </c>
      <c r="I172" s="70"/>
      <c r="J172" s="73" t="str">
        <f>_xlfn.IFNA(INDEX('Measure&amp;Incentive Picklist'!B293:G300,MATCH('Refrigerated Case Lighting'!H172,'Measure&amp;Incentive Picklist'!D293:D300,0),6),"")</f>
        <v/>
      </c>
      <c r="K172" s="70"/>
      <c r="L172" s="70"/>
      <c r="M172" s="73"/>
      <c r="N172" s="70"/>
      <c r="O172" s="69"/>
      <c r="V172" s="69"/>
      <c r="W172" s="69"/>
      <c r="X172" s="71"/>
      <c r="Y172" s="71"/>
      <c r="Z172" s="72" t="str">
        <f t="shared" si="26"/>
        <v/>
      </c>
      <c r="AA172" s="85" t="str">
        <f>IFERROR(MIN(VLOOKUP($B172,'Measure&amp;Incentive Picklist'!$E:$J,5,FALSE)*E172,Z172),"")</f>
        <v/>
      </c>
      <c r="AB172" s="69"/>
      <c r="AC172" s="65">
        <f t="shared" si="27"/>
        <v>0</v>
      </c>
      <c r="AD172" s="65">
        <f t="shared" si="28"/>
        <v>0</v>
      </c>
      <c r="AE172" s="65">
        <f t="shared" si="24"/>
        <v>0</v>
      </c>
      <c r="AF172" s="65">
        <f t="shared" si="29"/>
        <v>0</v>
      </c>
    </row>
    <row r="173" spans="1:32" x14ac:dyDescent="0.25">
      <c r="A173" s="66">
        <f t="shared" si="25"/>
        <v>166</v>
      </c>
      <c r="B173" s="69"/>
      <c r="C173" s="66" t="e">
        <f>VLOOKUP(B173,'Measure&amp;Incentive Picklist'!E:J,2,FALSE)</f>
        <v>#N/A</v>
      </c>
      <c r="D173" s="69"/>
      <c r="E173" s="70"/>
      <c r="F173" s="70"/>
      <c r="G173" s="70"/>
      <c r="H173" s="223" t="str">
        <f t="shared" si="23"/>
        <v/>
      </c>
      <c r="I173" s="70"/>
      <c r="J173" s="73" t="str">
        <f>_xlfn.IFNA(INDEX('Measure&amp;Incentive Picklist'!B294:G301,MATCH('Refrigerated Case Lighting'!H173,'Measure&amp;Incentive Picklist'!D294:D301,0),6),"")</f>
        <v/>
      </c>
      <c r="K173" s="70"/>
      <c r="L173" s="70"/>
      <c r="M173" s="73"/>
      <c r="N173" s="70"/>
      <c r="O173" s="69"/>
      <c r="V173" s="69"/>
      <c r="W173" s="69"/>
      <c r="X173" s="71"/>
      <c r="Y173" s="71"/>
      <c r="Z173" s="72" t="str">
        <f t="shared" si="26"/>
        <v/>
      </c>
      <c r="AA173" s="85" t="str">
        <f>IFERROR(MIN(VLOOKUP($B173,'Measure&amp;Incentive Picklist'!$E:$J,5,FALSE)*E173,Z173),"")</f>
        <v/>
      </c>
      <c r="AB173" s="69"/>
      <c r="AC173" s="65">
        <f t="shared" si="27"/>
        <v>0</v>
      </c>
      <c r="AD173" s="65">
        <f t="shared" si="28"/>
        <v>0</v>
      </c>
      <c r="AE173" s="65">
        <f t="shared" si="24"/>
        <v>0</v>
      </c>
      <c r="AF173" s="65">
        <f t="shared" si="29"/>
        <v>0</v>
      </c>
    </row>
    <row r="174" spans="1:32" x14ac:dyDescent="0.25">
      <c r="A174" s="66">
        <f t="shared" si="25"/>
        <v>167</v>
      </c>
      <c r="B174" s="69"/>
      <c r="C174" s="66" t="e">
        <f>VLOOKUP(B174,'Measure&amp;Incentive Picklist'!E:J,2,FALSE)</f>
        <v>#N/A</v>
      </c>
      <c r="D174" s="69"/>
      <c r="E174" s="70"/>
      <c r="F174" s="70"/>
      <c r="G174" s="70"/>
      <c r="H174" s="223" t="str">
        <f t="shared" si="23"/>
        <v/>
      </c>
      <c r="I174" s="70"/>
      <c r="J174" s="73" t="str">
        <f>_xlfn.IFNA(INDEX('Measure&amp;Incentive Picklist'!B295:G302,MATCH('Refrigerated Case Lighting'!H174,'Measure&amp;Incentive Picklist'!D295:D302,0),6),"")</f>
        <v/>
      </c>
      <c r="K174" s="70"/>
      <c r="L174" s="70"/>
      <c r="M174" s="73"/>
      <c r="N174" s="70"/>
      <c r="O174" s="69"/>
      <c r="V174" s="69"/>
      <c r="W174" s="69"/>
      <c r="X174" s="71"/>
      <c r="Y174" s="71"/>
      <c r="Z174" s="72" t="str">
        <f t="shared" si="26"/>
        <v/>
      </c>
      <c r="AA174" s="85" t="str">
        <f>IFERROR(MIN(VLOOKUP($B174,'Measure&amp;Incentive Picklist'!$E:$J,5,FALSE)*E174,Z174),"")</f>
        <v/>
      </c>
      <c r="AB174" s="69"/>
      <c r="AC174" s="65">
        <f t="shared" si="27"/>
        <v>0</v>
      </c>
      <c r="AD174" s="65">
        <f t="shared" si="28"/>
        <v>0</v>
      </c>
      <c r="AE174" s="65">
        <f t="shared" si="24"/>
        <v>0</v>
      </c>
      <c r="AF174" s="65">
        <f t="shared" si="29"/>
        <v>0</v>
      </c>
    </row>
    <row r="175" spans="1:32" x14ac:dyDescent="0.25">
      <c r="A175" s="66">
        <f t="shared" si="25"/>
        <v>168</v>
      </c>
      <c r="B175" s="69"/>
      <c r="C175" s="66" t="e">
        <f>VLOOKUP(B175,'Measure&amp;Incentive Picklist'!E:J,2,FALSE)</f>
        <v>#N/A</v>
      </c>
      <c r="D175" s="69"/>
      <c r="E175" s="70"/>
      <c r="F175" s="70"/>
      <c r="G175" s="70"/>
      <c r="H175" s="223" t="str">
        <f t="shared" si="23"/>
        <v/>
      </c>
      <c r="I175" s="70"/>
      <c r="J175" s="73" t="str">
        <f>_xlfn.IFNA(INDEX('Measure&amp;Incentive Picklist'!B296:G303,MATCH('Refrigerated Case Lighting'!H175,'Measure&amp;Incentive Picklist'!D296:D303,0),6),"")</f>
        <v/>
      </c>
      <c r="K175" s="70"/>
      <c r="L175" s="70"/>
      <c r="M175" s="73"/>
      <c r="N175" s="70"/>
      <c r="O175" s="69"/>
      <c r="V175" s="69"/>
      <c r="W175" s="69"/>
      <c r="X175" s="71"/>
      <c r="Y175" s="71"/>
      <c r="Z175" s="72" t="str">
        <f t="shared" si="26"/>
        <v/>
      </c>
      <c r="AA175" s="85" t="str">
        <f>IFERROR(MIN(VLOOKUP($B175,'Measure&amp;Incentive Picklist'!$E:$J,5,FALSE)*E175,Z175),"")</f>
        <v/>
      </c>
      <c r="AB175" s="69"/>
      <c r="AC175" s="65">
        <f t="shared" si="27"/>
        <v>0</v>
      </c>
      <c r="AD175" s="65">
        <f t="shared" si="28"/>
        <v>0</v>
      </c>
      <c r="AE175" s="65">
        <f t="shared" si="24"/>
        <v>0</v>
      </c>
      <c r="AF175" s="65">
        <f t="shared" si="29"/>
        <v>0</v>
      </c>
    </row>
    <row r="176" spans="1:32" x14ac:dyDescent="0.25">
      <c r="A176" s="66">
        <f t="shared" si="25"/>
        <v>169</v>
      </c>
      <c r="B176" s="69"/>
      <c r="C176" s="66" t="e">
        <f>VLOOKUP(B176,'Measure&amp;Incentive Picklist'!E:J,2,FALSE)</f>
        <v>#N/A</v>
      </c>
      <c r="D176" s="69"/>
      <c r="E176" s="70"/>
      <c r="F176" s="70"/>
      <c r="G176" s="70"/>
      <c r="H176" s="223" t="str">
        <f t="shared" si="23"/>
        <v/>
      </c>
      <c r="I176" s="70"/>
      <c r="J176" s="73" t="str">
        <f>_xlfn.IFNA(INDEX('Measure&amp;Incentive Picklist'!B297:G304,MATCH('Refrigerated Case Lighting'!H176,'Measure&amp;Incentive Picklist'!D297:D304,0),6),"")</f>
        <v/>
      </c>
      <c r="K176" s="70"/>
      <c r="L176" s="70"/>
      <c r="M176" s="73"/>
      <c r="N176" s="70"/>
      <c r="O176" s="69"/>
      <c r="V176" s="69"/>
      <c r="W176" s="69"/>
      <c r="X176" s="71"/>
      <c r="Y176" s="71"/>
      <c r="Z176" s="72" t="str">
        <f t="shared" si="26"/>
        <v/>
      </c>
      <c r="AA176" s="85" t="str">
        <f>IFERROR(MIN(VLOOKUP($B176,'Measure&amp;Incentive Picklist'!$E:$J,5,FALSE)*E176,Z176),"")</f>
        <v/>
      </c>
      <c r="AB176" s="69"/>
      <c r="AC176" s="65">
        <f t="shared" si="27"/>
        <v>0</v>
      </c>
      <c r="AD176" s="65">
        <f t="shared" si="28"/>
        <v>0</v>
      </c>
      <c r="AE176" s="65">
        <f t="shared" si="24"/>
        <v>0</v>
      </c>
      <c r="AF176" s="65">
        <f t="shared" si="29"/>
        <v>0</v>
      </c>
    </row>
    <row r="177" spans="1:32" x14ac:dyDescent="0.25">
      <c r="A177" s="66">
        <f t="shared" si="25"/>
        <v>170</v>
      </c>
      <c r="B177" s="69"/>
      <c r="C177" s="66" t="e">
        <f>VLOOKUP(B177,'Measure&amp;Incentive Picklist'!E:J,2,FALSE)</f>
        <v>#N/A</v>
      </c>
      <c r="D177" s="69"/>
      <c r="E177" s="70"/>
      <c r="F177" s="70"/>
      <c r="G177" s="70"/>
      <c r="H177" s="223" t="str">
        <f t="shared" si="23"/>
        <v/>
      </c>
      <c r="I177" s="70"/>
      <c r="J177" s="73" t="str">
        <f>_xlfn.IFNA(INDEX('Measure&amp;Incentive Picklist'!B298:G305,MATCH('Refrigerated Case Lighting'!H177,'Measure&amp;Incentive Picklist'!D298:D305,0),6),"")</f>
        <v/>
      </c>
      <c r="K177" s="70"/>
      <c r="L177" s="70"/>
      <c r="M177" s="73"/>
      <c r="N177" s="70"/>
      <c r="O177" s="69"/>
      <c r="V177" s="69"/>
      <c r="W177" s="69"/>
      <c r="X177" s="71"/>
      <c r="Y177" s="71"/>
      <c r="Z177" s="72" t="str">
        <f t="shared" si="26"/>
        <v/>
      </c>
      <c r="AA177" s="85" t="str">
        <f>IFERROR(MIN(VLOOKUP($B177,'Measure&amp;Incentive Picklist'!$E:$J,5,FALSE)*E177,Z177),"")</f>
        <v/>
      </c>
      <c r="AB177" s="69"/>
      <c r="AC177" s="65">
        <f t="shared" si="27"/>
        <v>0</v>
      </c>
      <c r="AD177" s="65">
        <f t="shared" si="28"/>
        <v>0</v>
      </c>
      <c r="AE177" s="65">
        <f t="shared" si="24"/>
        <v>0</v>
      </c>
      <c r="AF177" s="65">
        <f t="shared" si="29"/>
        <v>0</v>
      </c>
    </row>
    <row r="178" spans="1:32" x14ac:dyDescent="0.25">
      <c r="A178" s="66">
        <f t="shared" si="25"/>
        <v>171</v>
      </c>
      <c r="B178" s="69"/>
      <c r="C178" s="66" t="e">
        <f>VLOOKUP(B178,'Measure&amp;Incentive Picklist'!E:J,2,FALSE)</f>
        <v>#N/A</v>
      </c>
      <c r="D178" s="69"/>
      <c r="E178" s="70"/>
      <c r="F178" s="70"/>
      <c r="G178" s="70"/>
      <c r="H178" s="223" t="str">
        <f t="shared" si="23"/>
        <v/>
      </c>
      <c r="I178" s="70"/>
      <c r="J178" s="73" t="str">
        <f>_xlfn.IFNA(INDEX('Measure&amp;Incentive Picklist'!B299:G306,MATCH('Refrigerated Case Lighting'!H178,'Measure&amp;Incentive Picklist'!D299:D306,0),6),"")</f>
        <v/>
      </c>
      <c r="K178" s="70"/>
      <c r="L178" s="70"/>
      <c r="M178" s="73"/>
      <c r="N178" s="70"/>
      <c r="O178" s="69"/>
      <c r="V178" s="69"/>
      <c r="W178" s="69"/>
      <c r="X178" s="71"/>
      <c r="Y178" s="71"/>
      <c r="Z178" s="72" t="str">
        <f t="shared" si="26"/>
        <v/>
      </c>
      <c r="AA178" s="85" t="str">
        <f>IFERROR(MIN(VLOOKUP($B178,'Measure&amp;Incentive Picklist'!$E:$J,5,FALSE)*E178,Z178),"")</f>
        <v/>
      </c>
      <c r="AB178" s="69"/>
      <c r="AC178" s="65">
        <f t="shared" si="27"/>
        <v>0</v>
      </c>
      <c r="AD178" s="65">
        <f t="shared" si="28"/>
        <v>0</v>
      </c>
      <c r="AE178" s="65">
        <f t="shared" si="24"/>
        <v>0</v>
      </c>
      <c r="AF178" s="65">
        <f t="shared" si="29"/>
        <v>0</v>
      </c>
    </row>
    <row r="179" spans="1:32" x14ac:dyDescent="0.25">
      <c r="A179" s="66">
        <f t="shared" si="25"/>
        <v>172</v>
      </c>
      <c r="B179" s="69"/>
      <c r="C179" s="66" t="e">
        <f>VLOOKUP(B179,'Measure&amp;Incentive Picklist'!E:J,2,FALSE)</f>
        <v>#N/A</v>
      </c>
      <c r="D179" s="69"/>
      <c r="E179" s="70"/>
      <c r="F179" s="70"/>
      <c r="G179" s="70"/>
      <c r="H179" s="223" t="str">
        <f t="shared" si="23"/>
        <v/>
      </c>
      <c r="I179" s="70"/>
      <c r="J179" s="73" t="str">
        <f>_xlfn.IFNA(INDEX('Measure&amp;Incentive Picklist'!B300:G307,MATCH('Refrigerated Case Lighting'!H179,'Measure&amp;Incentive Picklist'!D300:D307,0),6),"")</f>
        <v/>
      </c>
      <c r="K179" s="70"/>
      <c r="L179" s="70"/>
      <c r="M179" s="73"/>
      <c r="N179" s="70"/>
      <c r="O179" s="69"/>
      <c r="V179" s="69"/>
      <c r="W179" s="69"/>
      <c r="X179" s="71"/>
      <c r="Y179" s="71"/>
      <c r="Z179" s="72" t="str">
        <f t="shared" si="26"/>
        <v/>
      </c>
      <c r="AA179" s="85" t="str">
        <f>IFERROR(MIN(VLOOKUP($B179,'Measure&amp;Incentive Picklist'!$E:$J,5,FALSE)*E179,Z179),"")</f>
        <v/>
      </c>
      <c r="AB179" s="69"/>
      <c r="AC179" s="65">
        <f t="shared" si="27"/>
        <v>0</v>
      </c>
      <c r="AD179" s="65">
        <f t="shared" si="28"/>
        <v>0</v>
      </c>
      <c r="AE179" s="65">
        <f t="shared" si="24"/>
        <v>0</v>
      </c>
      <c r="AF179" s="65">
        <f t="shared" si="29"/>
        <v>0</v>
      </c>
    </row>
    <row r="180" spans="1:32" x14ac:dyDescent="0.25">
      <c r="A180" s="66">
        <f t="shared" si="25"/>
        <v>173</v>
      </c>
      <c r="B180" s="69"/>
      <c r="C180" s="66" t="e">
        <f>VLOOKUP(B180,'Measure&amp;Incentive Picklist'!E:J,2,FALSE)</f>
        <v>#N/A</v>
      </c>
      <c r="D180" s="69"/>
      <c r="E180" s="70"/>
      <c r="F180" s="70"/>
      <c r="G180" s="70"/>
      <c r="H180" s="223" t="str">
        <f t="shared" si="23"/>
        <v/>
      </c>
      <c r="I180" s="70"/>
      <c r="J180" s="73" t="str">
        <f>_xlfn.IFNA(INDEX('Measure&amp;Incentive Picklist'!B301:G308,MATCH('Refrigerated Case Lighting'!H180,'Measure&amp;Incentive Picklist'!D301:D308,0),6),"")</f>
        <v/>
      </c>
      <c r="K180" s="70"/>
      <c r="L180" s="70"/>
      <c r="M180" s="73"/>
      <c r="N180" s="70"/>
      <c r="O180" s="69"/>
      <c r="V180" s="69"/>
      <c r="W180" s="69"/>
      <c r="X180" s="71"/>
      <c r="Y180" s="71"/>
      <c r="Z180" s="72" t="str">
        <f t="shared" si="26"/>
        <v/>
      </c>
      <c r="AA180" s="85" t="str">
        <f>IFERROR(MIN(VLOOKUP($B180,'Measure&amp;Incentive Picklist'!$E:$J,5,FALSE)*E180,Z180),"")</f>
        <v/>
      </c>
      <c r="AB180" s="69"/>
      <c r="AC180" s="65">
        <f t="shared" si="27"/>
        <v>0</v>
      </c>
      <c r="AD180" s="65">
        <f t="shared" si="28"/>
        <v>0</v>
      </c>
      <c r="AE180" s="65">
        <f t="shared" si="24"/>
        <v>0</v>
      </c>
      <c r="AF180" s="65">
        <f t="shared" si="29"/>
        <v>0</v>
      </c>
    </row>
    <row r="181" spans="1:32" x14ac:dyDescent="0.25">
      <c r="A181" s="66">
        <f t="shared" si="25"/>
        <v>174</v>
      </c>
      <c r="B181" s="69"/>
      <c r="C181" s="66" t="e">
        <f>VLOOKUP(B181,'Measure&amp;Incentive Picklist'!E:J,2,FALSE)</f>
        <v>#N/A</v>
      </c>
      <c r="D181" s="69"/>
      <c r="E181" s="70"/>
      <c r="F181" s="70"/>
      <c r="G181" s="70"/>
      <c r="H181" s="223" t="str">
        <f t="shared" si="23"/>
        <v/>
      </c>
      <c r="I181" s="70"/>
      <c r="J181" s="73" t="str">
        <f>_xlfn.IFNA(INDEX('Measure&amp;Incentive Picklist'!B302:G309,MATCH('Refrigerated Case Lighting'!H181,'Measure&amp;Incentive Picklist'!D302:D309,0),6),"")</f>
        <v/>
      </c>
      <c r="K181" s="70"/>
      <c r="L181" s="70"/>
      <c r="M181" s="73"/>
      <c r="N181" s="70"/>
      <c r="O181" s="69"/>
      <c r="V181" s="69"/>
      <c r="W181" s="69"/>
      <c r="X181" s="71"/>
      <c r="Y181" s="71"/>
      <c r="Z181" s="72" t="str">
        <f t="shared" si="26"/>
        <v/>
      </c>
      <c r="AA181" s="85" t="str">
        <f>IFERROR(MIN(VLOOKUP($B181,'Measure&amp;Incentive Picklist'!$E:$J,5,FALSE)*E181,Z181),"")</f>
        <v/>
      </c>
      <c r="AB181" s="69"/>
      <c r="AC181" s="65">
        <f t="shared" si="27"/>
        <v>0</v>
      </c>
      <c r="AD181" s="65">
        <f t="shared" si="28"/>
        <v>0</v>
      </c>
      <c r="AE181" s="65">
        <f t="shared" si="24"/>
        <v>0</v>
      </c>
      <c r="AF181" s="65">
        <f t="shared" si="29"/>
        <v>0</v>
      </c>
    </row>
    <row r="182" spans="1:32" x14ac:dyDescent="0.25">
      <c r="A182" s="66">
        <f t="shared" si="25"/>
        <v>175</v>
      </c>
      <c r="B182" s="69"/>
      <c r="C182" s="66" t="e">
        <f>VLOOKUP(B182,'Measure&amp;Incentive Picklist'!E:J,2,FALSE)</f>
        <v>#N/A</v>
      </c>
      <c r="D182" s="69"/>
      <c r="E182" s="70"/>
      <c r="F182" s="70"/>
      <c r="G182" s="70"/>
      <c r="H182" s="223" t="str">
        <f t="shared" si="23"/>
        <v/>
      </c>
      <c r="I182" s="70"/>
      <c r="J182" s="73" t="str">
        <f>_xlfn.IFNA(INDEX('Measure&amp;Incentive Picklist'!B303:G310,MATCH('Refrigerated Case Lighting'!H182,'Measure&amp;Incentive Picklist'!D303:D310,0),6),"")</f>
        <v/>
      </c>
      <c r="K182" s="70"/>
      <c r="L182" s="70"/>
      <c r="M182" s="73"/>
      <c r="N182" s="70"/>
      <c r="O182" s="69"/>
      <c r="V182" s="69"/>
      <c r="W182" s="69"/>
      <c r="X182" s="71"/>
      <c r="Y182" s="71"/>
      <c r="Z182" s="72" t="str">
        <f t="shared" si="26"/>
        <v/>
      </c>
      <c r="AA182" s="85" t="str">
        <f>IFERROR(MIN(VLOOKUP($B182,'Measure&amp;Incentive Picklist'!$E:$J,5,FALSE)*E182,Z182),"")</f>
        <v/>
      </c>
      <c r="AB182" s="69"/>
      <c r="AC182" s="65">
        <f t="shared" si="27"/>
        <v>0</v>
      </c>
      <c r="AD182" s="65">
        <f t="shared" si="28"/>
        <v>0</v>
      </c>
      <c r="AE182" s="65">
        <f t="shared" si="24"/>
        <v>0</v>
      </c>
      <c r="AF182" s="65">
        <f t="shared" si="29"/>
        <v>0</v>
      </c>
    </row>
    <row r="183" spans="1:32" x14ac:dyDescent="0.25">
      <c r="A183" s="66">
        <f t="shared" si="25"/>
        <v>176</v>
      </c>
      <c r="B183" s="69"/>
      <c r="C183" s="66" t="e">
        <f>VLOOKUP(B183,'Measure&amp;Incentive Picklist'!E:J,2,FALSE)</f>
        <v>#N/A</v>
      </c>
      <c r="D183" s="69"/>
      <c r="E183" s="70"/>
      <c r="F183" s="70"/>
      <c r="G183" s="70"/>
      <c r="H183" s="223" t="str">
        <f t="shared" si="23"/>
        <v/>
      </c>
      <c r="I183" s="70"/>
      <c r="J183" s="73" t="str">
        <f>_xlfn.IFNA(INDEX('Measure&amp;Incentive Picklist'!B304:G311,MATCH('Refrigerated Case Lighting'!H183,'Measure&amp;Incentive Picklist'!D304:D311,0),6),"")</f>
        <v/>
      </c>
      <c r="K183" s="70"/>
      <c r="L183" s="70"/>
      <c r="M183" s="73"/>
      <c r="N183" s="70"/>
      <c r="O183" s="69"/>
      <c r="V183" s="69"/>
      <c r="W183" s="69"/>
      <c r="X183" s="71"/>
      <c r="Y183" s="71"/>
      <c r="Z183" s="72" t="str">
        <f t="shared" si="26"/>
        <v/>
      </c>
      <c r="AA183" s="85" t="str">
        <f>IFERROR(MIN(VLOOKUP($B183,'Measure&amp;Incentive Picklist'!$E:$J,5,FALSE)*E183,Z183),"")</f>
        <v/>
      </c>
      <c r="AB183" s="69"/>
      <c r="AC183" s="65">
        <f t="shared" si="27"/>
        <v>0</v>
      </c>
      <c r="AD183" s="65">
        <f t="shared" si="28"/>
        <v>0</v>
      </c>
      <c r="AE183" s="65">
        <f t="shared" si="24"/>
        <v>0</v>
      </c>
      <c r="AF183" s="65">
        <f t="shared" si="29"/>
        <v>0</v>
      </c>
    </row>
    <row r="184" spans="1:32" x14ac:dyDescent="0.25">
      <c r="A184" s="66">
        <f t="shared" si="25"/>
        <v>177</v>
      </c>
      <c r="B184" s="69"/>
      <c r="C184" s="66" t="e">
        <f>VLOOKUP(B184,'Measure&amp;Incentive Picklist'!E:J,2,FALSE)</f>
        <v>#N/A</v>
      </c>
      <c r="D184" s="69"/>
      <c r="E184" s="70"/>
      <c r="F184" s="70"/>
      <c r="G184" s="70"/>
      <c r="H184" s="223" t="str">
        <f t="shared" si="23"/>
        <v/>
      </c>
      <c r="I184" s="70"/>
      <c r="J184" s="73" t="str">
        <f>_xlfn.IFNA(INDEX('Measure&amp;Incentive Picklist'!B305:G312,MATCH('Refrigerated Case Lighting'!H184,'Measure&amp;Incentive Picklist'!D305:D312,0),6),"")</f>
        <v/>
      </c>
      <c r="K184" s="70"/>
      <c r="L184" s="70"/>
      <c r="M184" s="73"/>
      <c r="N184" s="70"/>
      <c r="O184" s="69"/>
      <c r="V184" s="69"/>
      <c r="W184" s="69"/>
      <c r="X184" s="71"/>
      <c r="Y184" s="71"/>
      <c r="Z184" s="72" t="str">
        <f t="shared" si="26"/>
        <v/>
      </c>
      <c r="AA184" s="85" t="str">
        <f>IFERROR(MIN(VLOOKUP($B184,'Measure&amp;Incentive Picklist'!$E:$J,5,FALSE)*E184,Z184),"")</f>
        <v/>
      </c>
      <c r="AB184" s="69"/>
      <c r="AC184" s="65">
        <f t="shared" si="27"/>
        <v>0</v>
      </c>
      <c r="AD184" s="65">
        <f t="shared" si="28"/>
        <v>0</v>
      </c>
      <c r="AE184" s="65">
        <f t="shared" si="24"/>
        <v>0</v>
      </c>
      <c r="AF184" s="65">
        <f t="shared" si="29"/>
        <v>0</v>
      </c>
    </row>
    <row r="185" spans="1:32" x14ac:dyDescent="0.25">
      <c r="A185" s="66">
        <f t="shared" si="25"/>
        <v>178</v>
      </c>
      <c r="B185" s="69"/>
      <c r="C185" s="66" t="e">
        <f>VLOOKUP(B185,'Measure&amp;Incentive Picklist'!E:J,2,FALSE)</f>
        <v>#N/A</v>
      </c>
      <c r="D185" s="69"/>
      <c r="E185" s="70"/>
      <c r="F185" s="70"/>
      <c r="G185" s="70"/>
      <c r="H185" s="223" t="str">
        <f t="shared" si="23"/>
        <v/>
      </c>
      <c r="I185" s="70"/>
      <c r="J185" s="73" t="str">
        <f>_xlfn.IFNA(INDEX('Measure&amp;Incentive Picklist'!B306:G313,MATCH('Refrigerated Case Lighting'!H185,'Measure&amp;Incentive Picklist'!D306:D313,0),6),"")</f>
        <v/>
      </c>
      <c r="K185" s="70"/>
      <c r="L185" s="70"/>
      <c r="M185" s="73"/>
      <c r="N185" s="70"/>
      <c r="O185" s="69"/>
      <c r="V185" s="69"/>
      <c r="W185" s="69"/>
      <c r="X185" s="71"/>
      <c r="Y185" s="71"/>
      <c r="Z185" s="72" t="str">
        <f t="shared" si="26"/>
        <v/>
      </c>
      <c r="AA185" s="85" t="str">
        <f>IFERROR(MIN(VLOOKUP($B185,'Measure&amp;Incentive Picklist'!$E:$J,5,FALSE)*E185,Z185),"")</f>
        <v/>
      </c>
      <c r="AB185" s="69"/>
      <c r="AC185" s="65">
        <f t="shared" si="27"/>
        <v>0</v>
      </c>
      <c r="AD185" s="65">
        <f t="shared" si="28"/>
        <v>0</v>
      </c>
      <c r="AE185" s="65">
        <f t="shared" si="24"/>
        <v>0</v>
      </c>
      <c r="AF185" s="65">
        <f t="shared" si="29"/>
        <v>0</v>
      </c>
    </row>
    <row r="186" spans="1:32" x14ac:dyDescent="0.25">
      <c r="A186" s="66">
        <f t="shared" si="25"/>
        <v>179</v>
      </c>
      <c r="B186" s="69"/>
      <c r="C186" s="66" t="e">
        <f>VLOOKUP(B186,'Measure&amp;Incentive Picklist'!E:J,2,FALSE)</f>
        <v>#N/A</v>
      </c>
      <c r="D186" s="69"/>
      <c r="E186" s="70"/>
      <c r="F186" s="70"/>
      <c r="G186" s="70"/>
      <c r="H186" s="223" t="str">
        <f t="shared" si="23"/>
        <v/>
      </c>
      <c r="I186" s="70"/>
      <c r="J186" s="73" t="str">
        <f>_xlfn.IFNA(INDEX('Measure&amp;Incentive Picklist'!B307:G314,MATCH('Refrigerated Case Lighting'!H186,'Measure&amp;Incentive Picklist'!D307:D314,0),6),"")</f>
        <v/>
      </c>
      <c r="K186" s="70"/>
      <c r="L186" s="70"/>
      <c r="M186" s="73"/>
      <c r="N186" s="70"/>
      <c r="O186" s="69"/>
      <c r="V186" s="69"/>
      <c r="W186" s="69"/>
      <c r="X186" s="71"/>
      <c r="Y186" s="71"/>
      <c r="Z186" s="72" t="str">
        <f t="shared" si="26"/>
        <v/>
      </c>
      <c r="AA186" s="85" t="str">
        <f>IFERROR(MIN(VLOOKUP($B186,'Measure&amp;Incentive Picklist'!$E:$J,5,FALSE)*E186,Z186),"")</f>
        <v/>
      </c>
      <c r="AB186" s="69"/>
      <c r="AC186" s="65">
        <f t="shared" si="27"/>
        <v>0</v>
      </c>
      <c r="AD186" s="65">
        <f t="shared" si="28"/>
        <v>0</v>
      </c>
      <c r="AE186" s="65">
        <f t="shared" si="24"/>
        <v>0</v>
      </c>
      <c r="AF186" s="65">
        <f t="shared" si="29"/>
        <v>0</v>
      </c>
    </row>
    <row r="187" spans="1:32" x14ac:dyDescent="0.25">
      <c r="A187" s="66">
        <f t="shared" si="25"/>
        <v>180</v>
      </c>
      <c r="B187" s="69"/>
      <c r="C187" s="66" t="e">
        <f>VLOOKUP(B187,'Measure&amp;Incentive Picklist'!E:J,2,FALSE)</f>
        <v>#N/A</v>
      </c>
      <c r="D187" s="69"/>
      <c r="E187" s="70"/>
      <c r="F187" s="70"/>
      <c r="G187" s="70"/>
      <c r="H187" s="223" t="str">
        <f t="shared" si="23"/>
        <v/>
      </c>
      <c r="I187" s="70"/>
      <c r="J187" s="73" t="str">
        <f>_xlfn.IFNA(INDEX('Measure&amp;Incentive Picklist'!B308:G315,MATCH('Refrigerated Case Lighting'!H187,'Measure&amp;Incentive Picklist'!D308:D315,0),6),"")</f>
        <v/>
      </c>
      <c r="K187" s="70"/>
      <c r="L187" s="70"/>
      <c r="M187" s="73"/>
      <c r="N187" s="70"/>
      <c r="O187" s="69"/>
      <c r="V187" s="69"/>
      <c r="W187" s="69"/>
      <c r="X187" s="71"/>
      <c r="Y187" s="71"/>
      <c r="Z187" s="72" t="str">
        <f t="shared" si="26"/>
        <v/>
      </c>
      <c r="AA187" s="85" t="str">
        <f>IFERROR(MIN(VLOOKUP($B187,'Measure&amp;Incentive Picklist'!$E:$J,5,FALSE)*E187,Z187),"")</f>
        <v/>
      </c>
      <c r="AB187" s="69"/>
      <c r="AC187" s="65">
        <f t="shared" si="27"/>
        <v>0</v>
      </c>
      <c r="AD187" s="65">
        <f t="shared" si="28"/>
        <v>0</v>
      </c>
      <c r="AE187" s="65">
        <f t="shared" si="24"/>
        <v>0</v>
      </c>
      <c r="AF187" s="65">
        <f t="shared" si="29"/>
        <v>0</v>
      </c>
    </row>
    <row r="188" spans="1:32" x14ac:dyDescent="0.25">
      <c r="A188" s="66">
        <f t="shared" si="25"/>
        <v>181</v>
      </c>
      <c r="B188" s="69"/>
      <c r="C188" s="66" t="e">
        <f>VLOOKUP(B188,'Measure&amp;Incentive Picklist'!E:J,2,FALSE)</f>
        <v>#N/A</v>
      </c>
      <c r="D188" s="69"/>
      <c r="E188" s="70"/>
      <c r="F188" s="70"/>
      <c r="G188" s="70"/>
      <c r="H188" s="223" t="str">
        <f t="shared" si="23"/>
        <v/>
      </c>
      <c r="I188" s="70"/>
      <c r="J188" s="73" t="str">
        <f>_xlfn.IFNA(INDEX('Measure&amp;Incentive Picklist'!B309:G316,MATCH('Refrigerated Case Lighting'!H188,'Measure&amp;Incentive Picklist'!D309:D316,0),6),"")</f>
        <v/>
      </c>
      <c r="K188" s="70"/>
      <c r="L188" s="70"/>
      <c r="M188" s="73"/>
      <c r="N188" s="70"/>
      <c r="O188" s="69"/>
      <c r="V188" s="69"/>
      <c r="W188" s="69"/>
      <c r="X188" s="71"/>
      <c r="Y188" s="71"/>
      <c r="Z188" s="72" t="str">
        <f t="shared" si="26"/>
        <v/>
      </c>
      <c r="AA188" s="85" t="str">
        <f>IFERROR(MIN(VLOOKUP($B188,'Measure&amp;Incentive Picklist'!$E:$J,5,FALSE)*E188,Z188),"")</f>
        <v/>
      </c>
      <c r="AB188" s="69"/>
      <c r="AC188" s="65">
        <f t="shared" si="27"/>
        <v>0</v>
      </c>
      <c r="AD188" s="65">
        <f t="shared" si="28"/>
        <v>0</v>
      </c>
      <c r="AE188" s="65">
        <f t="shared" si="24"/>
        <v>0</v>
      </c>
      <c r="AF188" s="65">
        <f t="shared" si="29"/>
        <v>0</v>
      </c>
    </row>
    <row r="189" spans="1:32" x14ac:dyDescent="0.25">
      <c r="A189" s="66">
        <f t="shared" si="25"/>
        <v>182</v>
      </c>
      <c r="B189" s="69"/>
      <c r="C189" s="66" t="e">
        <f>VLOOKUP(B189,'Measure&amp;Incentive Picklist'!E:J,2,FALSE)</f>
        <v>#N/A</v>
      </c>
      <c r="D189" s="69"/>
      <c r="E189" s="70"/>
      <c r="F189" s="70"/>
      <c r="G189" s="70"/>
      <c r="H189" s="223" t="str">
        <f t="shared" si="23"/>
        <v/>
      </c>
      <c r="I189" s="70"/>
      <c r="J189" s="73" t="str">
        <f>_xlfn.IFNA(INDEX('Measure&amp;Incentive Picklist'!B310:G317,MATCH('Refrigerated Case Lighting'!H189,'Measure&amp;Incentive Picklist'!D310:D317,0),6),"")</f>
        <v/>
      </c>
      <c r="K189" s="70"/>
      <c r="L189" s="70"/>
      <c r="M189" s="73"/>
      <c r="N189" s="70"/>
      <c r="O189" s="69"/>
      <c r="V189" s="69"/>
      <c r="W189" s="69"/>
      <c r="X189" s="71"/>
      <c r="Y189" s="71"/>
      <c r="Z189" s="72" t="str">
        <f t="shared" si="26"/>
        <v/>
      </c>
      <c r="AA189" s="85" t="str">
        <f>IFERROR(MIN(VLOOKUP($B189,'Measure&amp;Incentive Picklist'!$E:$J,5,FALSE)*E189,Z189),"")</f>
        <v/>
      </c>
      <c r="AB189" s="69"/>
      <c r="AC189" s="65">
        <f t="shared" si="27"/>
        <v>0</v>
      </c>
      <c r="AD189" s="65">
        <f t="shared" si="28"/>
        <v>0</v>
      </c>
      <c r="AE189" s="65">
        <f t="shared" si="24"/>
        <v>0</v>
      </c>
      <c r="AF189" s="65">
        <f t="shared" si="29"/>
        <v>0</v>
      </c>
    </row>
    <row r="190" spans="1:32" x14ac:dyDescent="0.25">
      <c r="A190" s="66">
        <f t="shared" si="25"/>
        <v>183</v>
      </c>
      <c r="B190" s="69"/>
      <c r="C190" s="66" t="e">
        <f>VLOOKUP(B190,'Measure&amp;Incentive Picklist'!E:J,2,FALSE)</f>
        <v>#N/A</v>
      </c>
      <c r="D190" s="69"/>
      <c r="E190" s="70"/>
      <c r="F190" s="70"/>
      <c r="G190" s="70"/>
      <c r="H190" s="223" t="str">
        <f t="shared" si="23"/>
        <v/>
      </c>
      <c r="I190" s="70"/>
      <c r="J190" s="73" t="str">
        <f>_xlfn.IFNA(INDEX('Measure&amp;Incentive Picklist'!B311:G318,MATCH('Refrigerated Case Lighting'!H190,'Measure&amp;Incentive Picklist'!D311:D318,0),6),"")</f>
        <v/>
      </c>
      <c r="K190" s="70"/>
      <c r="L190" s="70"/>
      <c r="M190" s="73"/>
      <c r="N190" s="70"/>
      <c r="O190" s="69"/>
      <c r="V190" s="69"/>
      <c r="W190" s="69"/>
      <c r="X190" s="71"/>
      <c r="Y190" s="71"/>
      <c r="Z190" s="72" t="str">
        <f t="shared" si="26"/>
        <v/>
      </c>
      <c r="AA190" s="85" t="str">
        <f>IFERROR(MIN(VLOOKUP($B190,'Measure&amp;Incentive Picklist'!$E:$J,5,FALSE)*E190,Z190),"")</f>
        <v/>
      </c>
      <c r="AB190" s="69"/>
      <c r="AC190" s="65">
        <f t="shared" si="27"/>
        <v>0</v>
      </c>
      <c r="AD190" s="65">
        <f t="shared" si="28"/>
        <v>0</v>
      </c>
      <c r="AE190" s="65">
        <f t="shared" si="24"/>
        <v>0</v>
      </c>
      <c r="AF190" s="65">
        <f t="shared" si="29"/>
        <v>0</v>
      </c>
    </row>
    <row r="191" spans="1:32" x14ac:dyDescent="0.25">
      <c r="A191" s="66">
        <f t="shared" si="25"/>
        <v>184</v>
      </c>
      <c r="B191" s="69"/>
      <c r="C191" s="66" t="e">
        <f>VLOOKUP(B191,'Measure&amp;Incentive Picklist'!E:J,2,FALSE)</f>
        <v>#N/A</v>
      </c>
      <c r="D191" s="69"/>
      <c r="E191" s="70"/>
      <c r="F191" s="70"/>
      <c r="G191" s="70"/>
      <c r="H191" s="223" t="str">
        <f t="shared" si="23"/>
        <v/>
      </c>
      <c r="I191" s="70"/>
      <c r="J191" s="73" t="str">
        <f>_xlfn.IFNA(INDEX('Measure&amp;Incentive Picklist'!B312:G319,MATCH('Refrigerated Case Lighting'!H191,'Measure&amp;Incentive Picklist'!D312:D319,0),6),"")</f>
        <v/>
      </c>
      <c r="K191" s="70"/>
      <c r="L191" s="70"/>
      <c r="M191" s="73"/>
      <c r="N191" s="70"/>
      <c r="O191" s="69"/>
      <c r="V191" s="69"/>
      <c r="W191" s="69"/>
      <c r="X191" s="71"/>
      <c r="Y191" s="71"/>
      <c r="Z191" s="72" t="str">
        <f t="shared" si="26"/>
        <v/>
      </c>
      <c r="AA191" s="85" t="str">
        <f>IFERROR(MIN(VLOOKUP($B191,'Measure&amp;Incentive Picklist'!$E:$J,5,FALSE)*E191,Z191),"")</f>
        <v/>
      </c>
      <c r="AB191" s="69"/>
      <c r="AC191" s="65">
        <f t="shared" si="27"/>
        <v>0</v>
      </c>
      <c r="AD191" s="65">
        <f t="shared" si="28"/>
        <v>0</v>
      </c>
      <c r="AE191" s="65">
        <f t="shared" si="24"/>
        <v>0</v>
      </c>
      <c r="AF191" s="65">
        <f t="shared" si="29"/>
        <v>0</v>
      </c>
    </row>
    <row r="192" spans="1:32" x14ac:dyDescent="0.25">
      <c r="A192" s="66">
        <f t="shared" si="25"/>
        <v>185</v>
      </c>
      <c r="B192" s="69"/>
      <c r="C192" s="66" t="e">
        <f>VLOOKUP(B192,'Measure&amp;Incentive Picklist'!E:J,2,FALSE)</f>
        <v>#N/A</v>
      </c>
      <c r="D192" s="69"/>
      <c r="E192" s="70"/>
      <c r="F192" s="70"/>
      <c r="G192" s="70"/>
      <c r="H192" s="223" t="str">
        <f t="shared" si="23"/>
        <v/>
      </c>
      <c r="I192" s="70"/>
      <c r="J192" s="73" t="str">
        <f>_xlfn.IFNA(INDEX('Measure&amp;Incentive Picklist'!B313:G320,MATCH('Refrigerated Case Lighting'!H192,'Measure&amp;Incentive Picklist'!D313:D320,0),6),"")</f>
        <v/>
      </c>
      <c r="K192" s="70"/>
      <c r="L192" s="70"/>
      <c r="M192" s="73"/>
      <c r="N192" s="70"/>
      <c r="O192" s="69"/>
      <c r="V192" s="69"/>
      <c r="W192" s="69"/>
      <c r="X192" s="71"/>
      <c r="Y192" s="71"/>
      <c r="Z192" s="72" t="str">
        <f t="shared" si="26"/>
        <v/>
      </c>
      <c r="AA192" s="85" t="str">
        <f>IFERROR(MIN(VLOOKUP($B192,'Measure&amp;Incentive Picklist'!$E:$J,5,FALSE)*E192,Z192),"")</f>
        <v/>
      </c>
      <c r="AB192" s="69"/>
      <c r="AC192" s="65">
        <f t="shared" si="27"/>
        <v>0</v>
      </c>
      <c r="AD192" s="65">
        <f t="shared" si="28"/>
        <v>0</v>
      </c>
      <c r="AE192" s="65">
        <f t="shared" si="24"/>
        <v>0</v>
      </c>
      <c r="AF192" s="65">
        <f t="shared" si="29"/>
        <v>0</v>
      </c>
    </row>
    <row r="193" spans="1:32" x14ac:dyDescent="0.25">
      <c r="A193" s="66">
        <f t="shared" si="25"/>
        <v>186</v>
      </c>
      <c r="B193" s="69"/>
      <c r="C193" s="66" t="e">
        <f>VLOOKUP(B193,'Measure&amp;Incentive Picklist'!E:J,2,FALSE)</f>
        <v>#N/A</v>
      </c>
      <c r="D193" s="69"/>
      <c r="E193" s="70"/>
      <c r="F193" s="70"/>
      <c r="G193" s="70"/>
      <c r="H193" s="223" t="str">
        <f t="shared" si="23"/>
        <v/>
      </c>
      <c r="I193" s="70"/>
      <c r="J193" s="73" t="str">
        <f>_xlfn.IFNA(INDEX('Measure&amp;Incentive Picklist'!B314:G321,MATCH('Refrigerated Case Lighting'!H193,'Measure&amp;Incentive Picklist'!D314:D321,0),6),"")</f>
        <v/>
      </c>
      <c r="K193" s="70"/>
      <c r="L193" s="70"/>
      <c r="M193" s="73"/>
      <c r="N193" s="70"/>
      <c r="O193" s="69"/>
      <c r="V193" s="69"/>
      <c r="W193" s="69"/>
      <c r="X193" s="71"/>
      <c r="Y193" s="71"/>
      <c r="Z193" s="72" t="str">
        <f t="shared" si="26"/>
        <v/>
      </c>
      <c r="AA193" s="85" t="str">
        <f>IFERROR(MIN(VLOOKUP($B193,'Measure&amp;Incentive Picklist'!$E:$J,5,FALSE)*E193,Z193),"")</f>
        <v/>
      </c>
      <c r="AB193" s="69"/>
      <c r="AC193" s="65">
        <f t="shared" si="27"/>
        <v>0</v>
      </c>
      <c r="AD193" s="65">
        <f t="shared" si="28"/>
        <v>0</v>
      </c>
      <c r="AE193" s="65">
        <f t="shared" si="24"/>
        <v>0</v>
      </c>
      <c r="AF193" s="65">
        <f t="shared" si="29"/>
        <v>0</v>
      </c>
    </row>
    <row r="194" spans="1:32" x14ac:dyDescent="0.25">
      <c r="A194" s="66">
        <f t="shared" si="25"/>
        <v>187</v>
      </c>
      <c r="B194" s="69"/>
      <c r="C194" s="66" t="e">
        <f>VLOOKUP(B194,'Measure&amp;Incentive Picklist'!E:J,2,FALSE)</f>
        <v>#N/A</v>
      </c>
      <c r="D194" s="69"/>
      <c r="E194" s="70"/>
      <c r="F194" s="70"/>
      <c r="G194" s="70"/>
      <c r="H194" s="223" t="str">
        <f t="shared" si="23"/>
        <v/>
      </c>
      <c r="I194" s="70"/>
      <c r="J194" s="73" t="str">
        <f>_xlfn.IFNA(INDEX('Measure&amp;Incentive Picklist'!B315:G322,MATCH('Refrigerated Case Lighting'!H194,'Measure&amp;Incentive Picklist'!D315:D322,0),6),"")</f>
        <v/>
      </c>
      <c r="K194" s="70"/>
      <c r="L194" s="70"/>
      <c r="M194" s="73"/>
      <c r="N194" s="70"/>
      <c r="O194" s="69"/>
      <c r="V194" s="69"/>
      <c r="W194" s="69"/>
      <c r="X194" s="71"/>
      <c r="Y194" s="71"/>
      <c r="Z194" s="72" t="str">
        <f t="shared" si="26"/>
        <v/>
      </c>
      <c r="AA194" s="85" t="str">
        <f>IFERROR(MIN(VLOOKUP($B194,'Measure&amp;Incentive Picklist'!$E:$J,5,FALSE)*E194,Z194),"")</f>
        <v/>
      </c>
      <c r="AB194" s="69"/>
      <c r="AC194" s="65">
        <f t="shared" si="27"/>
        <v>0</v>
      </c>
      <c r="AD194" s="65">
        <f t="shared" si="28"/>
        <v>0</v>
      </c>
      <c r="AE194" s="65">
        <f t="shared" si="24"/>
        <v>0</v>
      </c>
      <c r="AF194" s="65">
        <f t="shared" si="29"/>
        <v>0</v>
      </c>
    </row>
    <row r="195" spans="1:32" x14ac:dyDescent="0.25">
      <c r="A195" s="66">
        <f t="shared" si="25"/>
        <v>188</v>
      </c>
      <c r="B195" s="69"/>
      <c r="C195" s="66" t="e">
        <f>VLOOKUP(B195,'Measure&amp;Incentive Picklist'!E:J,2,FALSE)</f>
        <v>#N/A</v>
      </c>
      <c r="D195" s="69"/>
      <c r="E195" s="70"/>
      <c r="F195" s="70"/>
      <c r="G195" s="70"/>
      <c r="H195" s="223" t="str">
        <f t="shared" si="23"/>
        <v/>
      </c>
      <c r="I195" s="70"/>
      <c r="J195" s="73" t="str">
        <f>_xlfn.IFNA(INDEX('Measure&amp;Incentive Picklist'!B316:G323,MATCH('Refrigerated Case Lighting'!H195,'Measure&amp;Incentive Picklist'!D316:D323,0),6),"")</f>
        <v/>
      </c>
      <c r="K195" s="70"/>
      <c r="L195" s="70"/>
      <c r="M195" s="73"/>
      <c r="N195" s="70"/>
      <c r="O195" s="69"/>
      <c r="V195" s="69"/>
      <c r="W195" s="69"/>
      <c r="X195" s="71"/>
      <c r="Y195" s="71"/>
      <c r="Z195" s="72" t="str">
        <f t="shared" si="26"/>
        <v/>
      </c>
      <c r="AA195" s="85" t="str">
        <f>IFERROR(MIN(VLOOKUP($B195,'Measure&amp;Incentive Picklist'!$E:$J,5,FALSE)*E195,Z195),"")</f>
        <v/>
      </c>
      <c r="AB195" s="69"/>
      <c r="AC195" s="65">
        <f t="shared" si="27"/>
        <v>0</v>
      </c>
      <c r="AD195" s="65">
        <f t="shared" si="28"/>
        <v>0</v>
      </c>
      <c r="AE195" s="65">
        <f t="shared" si="24"/>
        <v>0</v>
      </c>
      <c r="AF195" s="65">
        <f t="shared" si="29"/>
        <v>0</v>
      </c>
    </row>
    <row r="196" spans="1:32" x14ac:dyDescent="0.25">
      <c r="A196" s="66">
        <f t="shared" si="25"/>
        <v>189</v>
      </c>
      <c r="B196" s="69"/>
      <c r="C196" s="66" t="e">
        <f>VLOOKUP(B196,'Measure&amp;Incentive Picklist'!E:J,2,FALSE)</f>
        <v>#N/A</v>
      </c>
      <c r="D196" s="69"/>
      <c r="E196" s="70"/>
      <c r="F196" s="70"/>
      <c r="G196" s="70"/>
      <c r="H196" s="223" t="str">
        <f t="shared" si="23"/>
        <v/>
      </c>
      <c r="I196" s="70"/>
      <c r="J196" s="73" t="str">
        <f>_xlfn.IFNA(INDEX('Measure&amp;Incentive Picklist'!B317:G324,MATCH('Refrigerated Case Lighting'!H196,'Measure&amp;Incentive Picklist'!D317:D324,0),6),"")</f>
        <v/>
      </c>
      <c r="K196" s="70"/>
      <c r="L196" s="70"/>
      <c r="M196" s="73"/>
      <c r="N196" s="70"/>
      <c r="O196" s="69"/>
      <c r="V196" s="69"/>
      <c r="W196" s="69"/>
      <c r="X196" s="71"/>
      <c r="Y196" s="71"/>
      <c r="Z196" s="72" t="str">
        <f t="shared" si="26"/>
        <v/>
      </c>
      <c r="AA196" s="85" t="str">
        <f>IFERROR(MIN(VLOOKUP($B196,'Measure&amp;Incentive Picklist'!$E:$J,5,FALSE)*E196,Z196),"")</f>
        <v/>
      </c>
      <c r="AB196" s="69"/>
      <c r="AC196" s="65">
        <f t="shared" si="27"/>
        <v>0</v>
      </c>
      <c r="AD196" s="65">
        <f t="shared" si="28"/>
        <v>0</v>
      </c>
      <c r="AE196" s="65">
        <f t="shared" si="24"/>
        <v>0</v>
      </c>
      <c r="AF196" s="65">
        <f t="shared" si="29"/>
        <v>0</v>
      </c>
    </row>
    <row r="197" spans="1:32" x14ac:dyDescent="0.25">
      <c r="A197" s="66">
        <f t="shared" si="25"/>
        <v>190</v>
      </c>
      <c r="B197" s="69"/>
      <c r="C197" s="66" t="e">
        <f>VLOOKUP(B197,'Measure&amp;Incentive Picklist'!E:J,2,FALSE)</f>
        <v>#N/A</v>
      </c>
      <c r="D197" s="69"/>
      <c r="E197" s="70"/>
      <c r="F197" s="70"/>
      <c r="G197" s="70"/>
      <c r="H197" s="223" t="str">
        <f t="shared" si="23"/>
        <v/>
      </c>
      <c r="I197" s="70"/>
      <c r="J197" s="73" t="str">
        <f>_xlfn.IFNA(INDEX('Measure&amp;Incentive Picklist'!B318:G325,MATCH('Refrigerated Case Lighting'!H197,'Measure&amp;Incentive Picklist'!D318:D325,0),6),"")</f>
        <v/>
      </c>
      <c r="K197" s="70"/>
      <c r="L197" s="70"/>
      <c r="M197" s="73"/>
      <c r="N197" s="70"/>
      <c r="O197" s="69"/>
      <c r="V197" s="69"/>
      <c r="W197" s="69"/>
      <c r="X197" s="71"/>
      <c r="Y197" s="71"/>
      <c r="Z197" s="72" t="str">
        <f t="shared" si="26"/>
        <v/>
      </c>
      <c r="AA197" s="85" t="str">
        <f>IFERROR(MIN(VLOOKUP($B197,'Measure&amp;Incentive Picklist'!$E:$J,5,FALSE)*E197,Z197),"")</f>
        <v/>
      </c>
      <c r="AB197" s="69"/>
      <c r="AC197" s="65">
        <f t="shared" si="27"/>
        <v>0</v>
      </c>
      <c r="AD197" s="65">
        <f t="shared" si="28"/>
        <v>0</v>
      </c>
      <c r="AE197" s="65">
        <f t="shared" si="24"/>
        <v>0</v>
      </c>
      <c r="AF197" s="65">
        <f t="shared" si="29"/>
        <v>0</v>
      </c>
    </row>
    <row r="198" spans="1:32" x14ac:dyDescent="0.25">
      <c r="A198" s="66">
        <f t="shared" si="25"/>
        <v>191</v>
      </c>
      <c r="B198" s="69"/>
      <c r="C198" s="66" t="e">
        <f>VLOOKUP(B198,'Measure&amp;Incentive Picklist'!E:J,2,FALSE)</f>
        <v>#N/A</v>
      </c>
      <c r="D198" s="69"/>
      <c r="E198" s="70"/>
      <c r="F198" s="70"/>
      <c r="G198" s="70"/>
      <c r="H198" s="223" t="str">
        <f t="shared" si="23"/>
        <v/>
      </c>
      <c r="I198" s="70"/>
      <c r="J198" s="73" t="str">
        <f>_xlfn.IFNA(INDEX('Measure&amp;Incentive Picklist'!B319:G326,MATCH('Refrigerated Case Lighting'!H198,'Measure&amp;Incentive Picklist'!D319:D326,0),6),"")</f>
        <v/>
      </c>
      <c r="K198" s="70"/>
      <c r="L198" s="70"/>
      <c r="M198" s="73"/>
      <c r="N198" s="70"/>
      <c r="O198" s="69"/>
      <c r="V198" s="69"/>
      <c r="W198" s="69"/>
      <c r="X198" s="71"/>
      <c r="Y198" s="71"/>
      <c r="Z198" s="72" t="str">
        <f t="shared" si="26"/>
        <v/>
      </c>
      <c r="AA198" s="85" t="str">
        <f>IFERROR(MIN(VLOOKUP($B198,'Measure&amp;Incentive Picklist'!$E:$J,5,FALSE)*E198,Z198),"")</f>
        <v/>
      </c>
      <c r="AB198" s="69"/>
      <c r="AC198" s="65">
        <f t="shared" si="27"/>
        <v>0</v>
      </c>
      <c r="AD198" s="65">
        <f t="shared" si="28"/>
        <v>0</v>
      </c>
      <c r="AE198" s="65">
        <f t="shared" si="24"/>
        <v>0</v>
      </c>
      <c r="AF198" s="65">
        <f t="shared" si="29"/>
        <v>0</v>
      </c>
    </row>
    <row r="199" spans="1:32" x14ac:dyDescent="0.25">
      <c r="A199" s="66">
        <f t="shared" si="25"/>
        <v>192</v>
      </c>
      <c r="B199" s="69"/>
      <c r="C199" s="66" t="e">
        <f>VLOOKUP(B199,'Measure&amp;Incentive Picklist'!E:J,2,FALSE)</f>
        <v>#N/A</v>
      </c>
      <c r="D199" s="69"/>
      <c r="E199" s="70"/>
      <c r="F199" s="70"/>
      <c r="G199" s="70"/>
      <c r="H199" s="223" t="str">
        <f t="shared" si="23"/>
        <v/>
      </c>
      <c r="I199" s="70"/>
      <c r="J199" s="73" t="str">
        <f>_xlfn.IFNA(INDEX('Measure&amp;Incentive Picklist'!B320:G327,MATCH('Refrigerated Case Lighting'!H199,'Measure&amp;Incentive Picklist'!D320:D327,0),6),"")</f>
        <v/>
      </c>
      <c r="K199" s="70"/>
      <c r="L199" s="70"/>
      <c r="M199" s="73"/>
      <c r="N199" s="70"/>
      <c r="O199" s="69"/>
      <c r="V199" s="69"/>
      <c r="W199" s="69"/>
      <c r="X199" s="71"/>
      <c r="Y199" s="71"/>
      <c r="Z199" s="72" t="str">
        <f t="shared" si="26"/>
        <v/>
      </c>
      <c r="AA199" s="85" t="str">
        <f>IFERROR(MIN(VLOOKUP($B199,'Measure&amp;Incentive Picklist'!$E:$J,5,FALSE)*E199,Z199),"")</f>
        <v/>
      </c>
      <c r="AB199" s="69"/>
      <c r="AC199" s="65">
        <f t="shared" si="27"/>
        <v>0</v>
      </c>
      <c r="AD199" s="65">
        <f t="shared" si="28"/>
        <v>0</v>
      </c>
      <c r="AE199" s="65">
        <f t="shared" si="24"/>
        <v>0</v>
      </c>
      <c r="AF199" s="65">
        <f t="shared" si="29"/>
        <v>0</v>
      </c>
    </row>
    <row r="200" spans="1:32" x14ac:dyDescent="0.25">
      <c r="A200" s="66">
        <f t="shared" si="25"/>
        <v>193</v>
      </c>
      <c r="B200" s="69"/>
      <c r="C200" s="66" t="e">
        <f>VLOOKUP(B200,'Measure&amp;Incentive Picklist'!E:J,2,FALSE)</f>
        <v>#N/A</v>
      </c>
      <c r="D200" s="69"/>
      <c r="E200" s="70"/>
      <c r="F200" s="70"/>
      <c r="G200" s="70"/>
      <c r="H200" s="223" t="str">
        <f t="shared" si="23"/>
        <v/>
      </c>
      <c r="I200" s="70"/>
      <c r="J200" s="73" t="str">
        <f>_xlfn.IFNA(INDEX('Measure&amp;Incentive Picklist'!B321:G328,MATCH('Refrigerated Case Lighting'!H200,'Measure&amp;Incentive Picklist'!D321:D328,0),6),"")</f>
        <v/>
      </c>
      <c r="K200" s="70"/>
      <c r="L200" s="70"/>
      <c r="M200" s="73"/>
      <c r="N200" s="70"/>
      <c r="O200" s="69"/>
      <c r="V200" s="69"/>
      <c r="W200" s="69"/>
      <c r="X200" s="71"/>
      <c r="Y200" s="71"/>
      <c r="Z200" s="72" t="str">
        <f t="shared" si="26"/>
        <v/>
      </c>
      <c r="AA200" s="85" t="str">
        <f>IFERROR(MIN(VLOOKUP($B200,'Measure&amp;Incentive Picklist'!$E:$J,5,FALSE)*E200,Z200),"")</f>
        <v/>
      </c>
      <c r="AB200" s="69"/>
      <c r="AC200" s="65">
        <f t="shared" ref="AC200:AC207" si="30">IF(OR(B200&gt;"",D200&gt;0,I200&gt;0,N200&gt;0,O200&gt;"",V200&gt;0,F200&gt;0,W200&gt;0,X200&gt;0,Y200&gt;0,E200&gt;0,M200&gt;"",J200&gt;"",AB200&gt;0),1,0)</f>
        <v>0</v>
      </c>
      <c r="AD200" s="65">
        <f t="shared" ref="AD200:AD207" si="31">IF(ISERROR(Z200),1,0)</f>
        <v>0</v>
      </c>
      <c r="AE200" s="65">
        <f t="shared" si="24"/>
        <v>0</v>
      </c>
      <c r="AF200" s="65">
        <f t="shared" si="29"/>
        <v>0</v>
      </c>
    </row>
    <row r="201" spans="1:32" x14ac:dyDescent="0.25">
      <c r="A201" s="66">
        <f t="shared" si="25"/>
        <v>194</v>
      </c>
      <c r="B201" s="69"/>
      <c r="C201" s="66" t="e">
        <f>VLOOKUP(B201,'Measure&amp;Incentive Picklist'!E:J,2,FALSE)</f>
        <v>#N/A</v>
      </c>
      <c r="D201" s="69"/>
      <c r="E201" s="70"/>
      <c r="F201" s="70"/>
      <c r="G201" s="70"/>
      <c r="H201" s="223" t="str">
        <f t="shared" ref="H201:H207" si="32">CONCATENATE(F201,G201)</f>
        <v/>
      </c>
      <c r="I201" s="70"/>
      <c r="J201" s="73" t="str">
        <f>_xlfn.IFNA(INDEX('Measure&amp;Incentive Picklist'!B322:G329,MATCH('Refrigerated Case Lighting'!H201,'Measure&amp;Incentive Picklist'!D322:D329,0),6),"")</f>
        <v/>
      </c>
      <c r="K201" s="70"/>
      <c r="L201" s="70"/>
      <c r="M201" s="73"/>
      <c r="N201" s="70"/>
      <c r="O201" s="69"/>
      <c r="V201" s="69"/>
      <c r="W201" s="69"/>
      <c r="X201" s="71"/>
      <c r="Y201" s="71"/>
      <c r="Z201" s="72" t="str">
        <f t="shared" si="26"/>
        <v/>
      </c>
      <c r="AA201" s="85" t="str">
        <f>IFERROR(MIN(VLOOKUP($B201,'Measure&amp;Incentive Picklist'!$E:$J,5,FALSE)*E201,Z201),"")</f>
        <v/>
      </c>
      <c r="AB201" s="69"/>
      <c r="AC201" s="65">
        <f t="shared" si="30"/>
        <v>0</v>
      </c>
      <c r="AD201" s="65">
        <f t="shared" si="31"/>
        <v>0</v>
      </c>
      <c r="AE201" s="65">
        <f t="shared" ref="AE201:AE207" si="33">IF(ISERROR(AC201),1,0)</f>
        <v>0</v>
      </c>
      <c r="AF201" s="65">
        <f t="shared" ref="AF201:AF207" si="34">IF(ISERROR(AA201),1,0)</f>
        <v>0</v>
      </c>
    </row>
    <row r="202" spans="1:32" x14ac:dyDescent="0.25">
      <c r="A202" s="66">
        <f t="shared" ref="A202:A207" si="35">A201+1</f>
        <v>195</v>
      </c>
      <c r="B202" s="69"/>
      <c r="C202" s="66" t="e">
        <f>VLOOKUP(B202,'Measure&amp;Incentive Picklist'!E:J,2,FALSE)</f>
        <v>#N/A</v>
      </c>
      <c r="D202" s="69"/>
      <c r="E202" s="70"/>
      <c r="F202" s="70"/>
      <c r="G202" s="70"/>
      <c r="H202" s="223" t="str">
        <f t="shared" si="32"/>
        <v/>
      </c>
      <c r="I202" s="70"/>
      <c r="J202" s="73" t="str">
        <f>_xlfn.IFNA(INDEX('Measure&amp;Incentive Picklist'!B323:G330,MATCH('Refrigerated Case Lighting'!H202,'Measure&amp;Incentive Picklist'!D323:D330,0),6),"")</f>
        <v/>
      </c>
      <c r="K202" s="70"/>
      <c r="L202" s="70"/>
      <c r="M202" s="73"/>
      <c r="N202" s="70"/>
      <c r="O202" s="69"/>
      <c r="V202" s="69"/>
      <c r="W202" s="69"/>
      <c r="X202" s="71"/>
      <c r="Y202" s="71"/>
      <c r="Z202" s="72" t="str">
        <f t="shared" ref="Z202:Z207" si="36">IF(AND(X202="",Y202=""),"",$X202+$Y202)</f>
        <v/>
      </c>
      <c r="AA202" s="85" t="str">
        <f>IFERROR(MIN(VLOOKUP($B202,'Measure&amp;Incentive Picklist'!$E:$J,5,FALSE)*E202,Z202),"")</f>
        <v/>
      </c>
      <c r="AB202" s="69"/>
      <c r="AC202" s="65">
        <f t="shared" si="30"/>
        <v>0</v>
      </c>
      <c r="AD202" s="65">
        <f t="shared" si="31"/>
        <v>0</v>
      </c>
      <c r="AE202" s="65">
        <f t="shared" si="33"/>
        <v>0</v>
      </c>
      <c r="AF202" s="65">
        <f t="shared" si="34"/>
        <v>0</v>
      </c>
    </row>
    <row r="203" spans="1:32" x14ac:dyDescent="0.25">
      <c r="A203" s="66">
        <f t="shared" si="35"/>
        <v>196</v>
      </c>
      <c r="B203" s="69"/>
      <c r="C203" s="66" t="e">
        <f>VLOOKUP(B203,'Measure&amp;Incentive Picklist'!E:J,2,FALSE)</f>
        <v>#N/A</v>
      </c>
      <c r="D203" s="69"/>
      <c r="E203" s="70"/>
      <c r="F203" s="70"/>
      <c r="G203" s="70"/>
      <c r="H203" s="223" t="str">
        <f t="shared" si="32"/>
        <v/>
      </c>
      <c r="I203" s="70"/>
      <c r="J203" s="73" t="str">
        <f>_xlfn.IFNA(INDEX('Measure&amp;Incentive Picklist'!B324:G331,MATCH('Refrigerated Case Lighting'!H203,'Measure&amp;Incentive Picklist'!D324:D331,0),6),"")</f>
        <v/>
      </c>
      <c r="K203" s="70"/>
      <c r="L203" s="70"/>
      <c r="M203" s="73"/>
      <c r="N203" s="70"/>
      <c r="O203" s="69"/>
      <c r="V203" s="69"/>
      <c r="W203" s="69"/>
      <c r="X203" s="71"/>
      <c r="Y203" s="71"/>
      <c r="Z203" s="72" t="str">
        <f t="shared" si="36"/>
        <v/>
      </c>
      <c r="AA203" s="85" t="str">
        <f>IFERROR(MIN(VLOOKUP($B203,'Measure&amp;Incentive Picklist'!$E:$J,5,FALSE)*E203,Z203),"")</f>
        <v/>
      </c>
      <c r="AB203" s="69"/>
      <c r="AC203" s="65">
        <f t="shared" si="30"/>
        <v>0</v>
      </c>
      <c r="AD203" s="65">
        <f t="shared" si="31"/>
        <v>0</v>
      </c>
      <c r="AE203" s="65">
        <f t="shared" si="33"/>
        <v>0</v>
      </c>
      <c r="AF203" s="65">
        <f t="shared" si="34"/>
        <v>0</v>
      </c>
    </row>
    <row r="204" spans="1:32" x14ac:dyDescent="0.25">
      <c r="A204" s="66">
        <f t="shared" si="35"/>
        <v>197</v>
      </c>
      <c r="B204" s="69"/>
      <c r="C204" s="66" t="e">
        <f>VLOOKUP(B204,'Measure&amp;Incentive Picklist'!E:J,2,FALSE)</f>
        <v>#N/A</v>
      </c>
      <c r="D204" s="69"/>
      <c r="E204" s="70"/>
      <c r="F204" s="70"/>
      <c r="G204" s="70"/>
      <c r="H204" s="223" t="str">
        <f t="shared" si="32"/>
        <v/>
      </c>
      <c r="I204" s="70"/>
      <c r="J204" s="73" t="str">
        <f>_xlfn.IFNA(INDEX('Measure&amp;Incentive Picklist'!B325:G332,MATCH('Refrigerated Case Lighting'!H204,'Measure&amp;Incentive Picklist'!D325:D332,0),6),"")</f>
        <v/>
      </c>
      <c r="K204" s="70"/>
      <c r="L204" s="70"/>
      <c r="M204" s="73"/>
      <c r="N204" s="70"/>
      <c r="O204" s="69"/>
      <c r="V204" s="69"/>
      <c r="W204" s="69"/>
      <c r="X204" s="71"/>
      <c r="Y204" s="71"/>
      <c r="Z204" s="72" t="str">
        <f t="shared" si="36"/>
        <v/>
      </c>
      <c r="AA204" s="85" t="str">
        <f>IFERROR(MIN(VLOOKUP($B204,'Measure&amp;Incentive Picklist'!$E:$J,5,FALSE)*E204,Z204),"")</f>
        <v/>
      </c>
      <c r="AB204" s="69"/>
      <c r="AC204" s="65">
        <f t="shared" si="30"/>
        <v>0</v>
      </c>
      <c r="AD204" s="65">
        <f t="shared" si="31"/>
        <v>0</v>
      </c>
      <c r="AE204" s="65">
        <f t="shared" si="33"/>
        <v>0</v>
      </c>
      <c r="AF204" s="65">
        <f t="shared" si="34"/>
        <v>0</v>
      </c>
    </row>
    <row r="205" spans="1:32" x14ac:dyDescent="0.25">
      <c r="A205" s="66">
        <f t="shared" si="35"/>
        <v>198</v>
      </c>
      <c r="B205" s="69"/>
      <c r="C205" s="66" t="e">
        <f>VLOOKUP(B205,'Measure&amp;Incentive Picklist'!E:J,2,FALSE)</f>
        <v>#N/A</v>
      </c>
      <c r="D205" s="69"/>
      <c r="E205" s="70"/>
      <c r="F205" s="70"/>
      <c r="G205" s="70"/>
      <c r="H205" s="223" t="str">
        <f t="shared" si="32"/>
        <v/>
      </c>
      <c r="I205" s="70"/>
      <c r="J205" s="73" t="str">
        <f>_xlfn.IFNA(INDEX('Measure&amp;Incentive Picklist'!B326:G333,MATCH('Refrigerated Case Lighting'!H205,'Measure&amp;Incentive Picklist'!D326:D333,0),6),"")</f>
        <v/>
      </c>
      <c r="K205" s="70"/>
      <c r="L205" s="70"/>
      <c r="M205" s="73"/>
      <c r="N205" s="70"/>
      <c r="O205" s="69"/>
      <c r="V205" s="69"/>
      <c r="W205" s="69"/>
      <c r="X205" s="71"/>
      <c r="Y205" s="71"/>
      <c r="Z205" s="72" t="str">
        <f t="shared" si="36"/>
        <v/>
      </c>
      <c r="AA205" s="85" t="str">
        <f>IFERROR(MIN(VLOOKUP($B205,'Measure&amp;Incentive Picklist'!$E:$J,5,FALSE)*E205,Z205),"")</f>
        <v/>
      </c>
      <c r="AB205" s="69"/>
      <c r="AC205" s="65">
        <f t="shared" si="30"/>
        <v>0</v>
      </c>
      <c r="AD205" s="65">
        <f t="shared" si="31"/>
        <v>0</v>
      </c>
      <c r="AE205" s="65">
        <f t="shared" si="33"/>
        <v>0</v>
      </c>
      <c r="AF205" s="65">
        <f t="shared" si="34"/>
        <v>0</v>
      </c>
    </row>
    <row r="206" spans="1:32" x14ac:dyDescent="0.25">
      <c r="A206" s="66">
        <f t="shared" si="35"/>
        <v>199</v>
      </c>
      <c r="B206" s="69"/>
      <c r="C206" s="66" t="e">
        <f>VLOOKUP(B206,'Measure&amp;Incentive Picklist'!E:J,2,FALSE)</f>
        <v>#N/A</v>
      </c>
      <c r="D206" s="69"/>
      <c r="E206" s="70"/>
      <c r="F206" s="70"/>
      <c r="G206" s="70"/>
      <c r="H206" s="223" t="str">
        <f t="shared" si="32"/>
        <v/>
      </c>
      <c r="I206" s="70"/>
      <c r="J206" s="73" t="str">
        <f>_xlfn.IFNA(INDEX('Measure&amp;Incentive Picklist'!B327:G334,MATCH('Refrigerated Case Lighting'!H206,'Measure&amp;Incentive Picklist'!D327:D334,0),6),"")</f>
        <v/>
      </c>
      <c r="K206" s="70"/>
      <c r="L206" s="70"/>
      <c r="M206" s="73"/>
      <c r="N206" s="70"/>
      <c r="O206" s="69"/>
      <c r="V206" s="69"/>
      <c r="W206" s="69"/>
      <c r="X206" s="71"/>
      <c r="Y206" s="71"/>
      <c r="Z206" s="72" t="str">
        <f t="shared" si="36"/>
        <v/>
      </c>
      <c r="AA206" s="85" t="str">
        <f>IFERROR(MIN(VLOOKUP($B206,'Measure&amp;Incentive Picklist'!$E:$J,5,FALSE)*E206,Z206),"")</f>
        <v/>
      </c>
      <c r="AB206" s="69"/>
      <c r="AC206" s="65">
        <f t="shared" si="30"/>
        <v>0</v>
      </c>
      <c r="AD206" s="65">
        <f t="shared" si="31"/>
        <v>0</v>
      </c>
      <c r="AE206" s="65">
        <f t="shared" si="33"/>
        <v>0</v>
      </c>
      <c r="AF206" s="65">
        <f t="shared" si="34"/>
        <v>0</v>
      </c>
    </row>
    <row r="207" spans="1:32" x14ac:dyDescent="0.25">
      <c r="A207" s="66">
        <f t="shared" si="35"/>
        <v>200</v>
      </c>
      <c r="B207" s="69"/>
      <c r="C207" s="66" t="e">
        <f>VLOOKUP(B207,'Measure&amp;Incentive Picklist'!E:J,2,FALSE)</f>
        <v>#N/A</v>
      </c>
      <c r="D207" s="69"/>
      <c r="E207" s="70"/>
      <c r="F207" s="70"/>
      <c r="G207" s="70"/>
      <c r="H207" s="223" t="str">
        <f t="shared" si="32"/>
        <v/>
      </c>
      <c r="I207" s="70"/>
      <c r="J207" s="73" t="str">
        <f>_xlfn.IFNA(INDEX('Measure&amp;Incentive Picklist'!B328:G335,MATCH('Refrigerated Case Lighting'!H207,'Measure&amp;Incentive Picklist'!D328:D335,0),6),"")</f>
        <v/>
      </c>
      <c r="K207" s="70"/>
      <c r="L207" s="70"/>
      <c r="M207" s="73"/>
      <c r="N207" s="70"/>
      <c r="O207" s="69"/>
      <c r="V207" s="69"/>
      <c r="W207" s="69"/>
      <c r="X207" s="71"/>
      <c r="Y207" s="71"/>
      <c r="Z207" s="72" t="str">
        <f t="shared" si="36"/>
        <v/>
      </c>
      <c r="AA207" s="85" t="str">
        <f>IFERROR(MIN(VLOOKUP($B207,'Measure&amp;Incentive Picklist'!$E:$J,5,FALSE)*E207,Z207),"")</f>
        <v/>
      </c>
      <c r="AB207" s="69"/>
      <c r="AC207" s="65">
        <f t="shared" si="30"/>
        <v>0</v>
      </c>
      <c r="AD207" s="65">
        <f t="shared" si="31"/>
        <v>0</v>
      </c>
      <c r="AE207" s="65">
        <f t="shared" si="33"/>
        <v>0</v>
      </c>
      <c r="AF207" s="65">
        <f t="shared" si="34"/>
        <v>0</v>
      </c>
    </row>
    <row r="208" spans="1:32" x14ac:dyDescent="0.25">
      <c r="AC208" s="65">
        <f>SUM(AC8:AC207)</f>
        <v>0</v>
      </c>
      <c r="AD208" s="65">
        <f>SUM(AD8:AD207)</f>
        <v>0</v>
      </c>
      <c r="AE208" s="65">
        <f>SUM(AE8:AE207)</f>
        <v>0</v>
      </c>
      <c r="AF208" s="65">
        <f>SUM(AF8:AF207)</f>
        <v>0</v>
      </c>
    </row>
  </sheetData>
  <sheetProtection algorithmName="SHA-512" hashValue="N+aj6Vpg/VrmVtI/jc23MIIRBcGiqxkxunYqJEpbH+Kf5MydgWODL1b5A+8WwcN9xG8EGC/LotDM1kl9y6dC4A==" saltValue="LE2iWlAU8un///kFgZnetA==" spinCount="100000" sheet="1" selectLockedCells="1" sort="0" autoFilter="0"/>
  <autoFilter ref="A6:AB6" xr:uid="{00000000-0009-0000-0000-000005000000}"/>
  <dataConsolidate/>
  <mergeCells count="3">
    <mergeCell ref="A4:B4"/>
    <mergeCell ref="A5:B5"/>
    <mergeCell ref="AC6:AE6"/>
  </mergeCells>
  <conditionalFormatting sqref="Q6:U6 C4 G1:H4 P1:P7 C33:D1048576 G208:H1048576 C6:D7 H6:H7 C8:C207 E6 I6:O6">
    <cfRule type="containsErrors" dxfId="835" priority="73">
      <formula>ISERROR(C1)</formula>
    </cfRule>
  </conditionalFormatting>
  <conditionalFormatting sqref="AB6">
    <cfRule type="containsErrors" dxfId="834" priority="72">
      <formula>ISERROR(AB6)</formula>
    </cfRule>
  </conditionalFormatting>
  <conditionalFormatting sqref="P10:P17 P19:P1048576">
    <cfRule type="containsErrors" dxfId="833" priority="71">
      <formula>ISERROR(P10)</formula>
    </cfRule>
  </conditionalFormatting>
  <conditionalFormatting sqref="AA8:AA207">
    <cfRule type="containsErrors" dxfId="832" priority="768">
      <formula>ISERROR(AA8)</formula>
    </cfRule>
  </conditionalFormatting>
  <conditionalFormatting sqref="C5 G5:H5">
    <cfRule type="containsErrors" dxfId="831" priority="62">
      <formula>ISERROR(C5)</formula>
    </cfRule>
  </conditionalFormatting>
  <conditionalFormatting sqref="AA7">
    <cfRule type="containsErrors" dxfId="830" priority="61">
      <formula>ISERROR(AA7)</formula>
    </cfRule>
  </conditionalFormatting>
  <conditionalFormatting sqref="D5">
    <cfRule type="containsErrors" dxfId="829" priority="60">
      <formula>ISERROR(D5)</formula>
    </cfRule>
  </conditionalFormatting>
  <conditionalFormatting sqref="M7">
    <cfRule type="containsErrors" dxfId="828" priority="59">
      <formula>ISERROR(M7)</formula>
    </cfRule>
  </conditionalFormatting>
  <conditionalFormatting sqref="O8:O207">
    <cfRule type="expression" dxfId="827" priority="48">
      <formula>AND(B8&gt;"",O8="")</formula>
    </cfRule>
  </conditionalFormatting>
  <conditionalFormatting sqref="P9">
    <cfRule type="containsErrors" dxfId="826" priority="42">
      <formula>ISERROR(P9)</formula>
    </cfRule>
  </conditionalFormatting>
  <conditionalFormatting sqref="V8 V12:V207">
    <cfRule type="expression" dxfId="825" priority="41">
      <formula>AND(B8&gt;"",V8="")</formula>
    </cfRule>
  </conditionalFormatting>
  <conditionalFormatting sqref="D8:D207">
    <cfRule type="expression" dxfId="824" priority="40">
      <formula>AND(B8&gt;"",D8="")</formula>
    </cfRule>
  </conditionalFormatting>
  <conditionalFormatting sqref="E8:E207">
    <cfRule type="expression" dxfId="823" priority="39">
      <formula>AND(B8&gt;"",E8="")</formula>
    </cfRule>
  </conditionalFormatting>
  <conditionalFormatting sqref="I8:I207">
    <cfRule type="expression" dxfId="822" priority="38">
      <formula>AND(B8&gt;"",I8="")</formula>
    </cfRule>
  </conditionalFormatting>
  <conditionalFormatting sqref="M8:M207">
    <cfRule type="expression" dxfId="821" priority="37">
      <formula>AND(B8&gt;"",M8="")</formula>
    </cfRule>
  </conditionalFormatting>
  <conditionalFormatting sqref="N8:N207">
    <cfRule type="expression" dxfId="820" priority="36">
      <formula>AND(B8&gt;"",N8="")</formula>
    </cfRule>
  </conditionalFormatting>
  <conditionalFormatting sqref="W8 W12:W207">
    <cfRule type="expression" dxfId="819" priority="32">
      <formula>AND(B8&gt;"",W8="")</formula>
    </cfRule>
  </conditionalFormatting>
  <conditionalFormatting sqref="J8:J207">
    <cfRule type="expression" dxfId="818" priority="31">
      <formula>AND(B8&gt;"",J8="")</formula>
    </cfRule>
  </conditionalFormatting>
  <conditionalFormatting sqref="Y8 Y12:Y208">
    <cfRule type="expression" dxfId="817" priority="30">
      <formula>AND(B8&gt;"",Y8="")</formula>
    </cfRule>
  </conditionalFormatting>
  <conditionalFormatting sqref="Z8:Z207">
    <cfRule type="containsErrors" dxfId="816" priority="769">
      <formula>ISERROR(Z8)</formula>
    </cfRule>
  </conditionalFormatting>
  <conditionalFormatting sqref="E5">
    <cfRule type="expression" dxfId="815" priority="27">
      <formula>OR(E5="Error in Total Project Cost - please correct", E5="Error in Proposed Measure - please correct")</formula>
    </cfRule>
  </conditionalFormatting>
  <conditionalFormatting sqref="X8 X12:X207">
    <cfRule type="expression" dxfId="814" priority="26">
      <formula>AND(B8&gt;0,X8="")</formula>
    </cfRule>
  </conditionalFormatting>
  <conditionalFormatting sqref="K9:L207">
    <cfRule type="expression" dxfId="813" priority="25">
      <formula>AND(D9&gt;"",K9="")</formula>
    </cfRule>
  </conditionalFormatting>
  <conditionalFormatting sqref="K8:K207">
    <cfRule type="expression" dxfId="812" priority="24">
      <formula>AND(B8&gt;"",K8="")</formula>
    </cfRule>
  </conditionalFormatting>
  <conditionalFormatting sqref="L8:L207">
    <cfRule type="expression" dxfId="811" priority="23">
      <formula>AND(B8&gt;"",L8="")</formula>
    </cfRule>
  </conditionalFormatting>
  <conditionalFormatting sqref="N8:N1048576">
    <cfRule type="cellIs" dxfId="810" priority="22" operator="greaterThan">
      <formula>8760</formula>
    </cfRule>
  </conditionalFormatting>
  <conditionalFormatting sqref="G6">
    <cfRule type="containsErrors" dxfId="809" priority="21">
      <formula>ISERROR(G6)</formula>
    </cfRule>
  </conditionalFormatting>
  <conditionalFormatting sqref="G7">
    <cfRule type="containsErrors" dxfId="808" priority="20">
      <formula>ISERROR(G7)</formula>
    </cfRule>
  </conditionalFormatting>
  <conditionalFormatting sqref="G8">
    <cfRule type="expression" dxfId="807" priority="19">
      <formula>AND(B8&gt;"",G8="")</formula>
    </cfRule>
  </conditionalFormatting>
  <conditionalFormatting sqref="F208:F1048576">
    <cfRule type="containsErrors" dxfId="806" priority="17">
      <formula>ISERROR(F208)</formula>
    </cfRule>
  </conditionalFormatting>
  <conditionalFormatting sqref="F6">
    <cfRule type="containsErrors" dxfId="805" priority="16">
      <formula>ISERROR(F6)</formula>
    </cfRule>
  </conditionalFormatting>
  <conditionalFormatting sqref="F7">
    <cfRule type="containsErrors" dxfId="804" priority="15">
      <formula>ISERROR(F7)</formula>
    </cfRule>
  </conditionalFormatting>
  <conditionalFormatting sqref="F8">
    <cfRule type="expression" dxfId="803" priority="14">
      <formula>AND(B8&gt;"",F8="")</formula>
    </cfRule>
  </conditionalFormatting>
  <conditionalFormatting sqref="G9:G207">
    <cfRule type="expression" dxfId="802" priority="10">
      <formula>AND(B9&gt;"",G9="")</formula>
    </cfRule>
  </conditionalFormatting>
  <conditionalFormatting sqref="F9:F207">
    <cfRule type="expression" dxfId="801" priority="9">
      <formula>AND(B9&gt;"",F9="")</formula>
    </cfRule>
  </conditionalFormatting>
  <conditionalFormatting sqref="V9:V11">
    <cfRule type="expression" dxfId="800" priority="8">
      <formula>AND(B9&gt;"",V9="")</formula>
    </cfRule>
  </conditionalFormatting>
  <conditionalFormatting sqref="W9:W11">
    <cfRule type="expression" dxfId="799" priority="7">
      <formula>AND(B9&gt;"",W9="")</formula>
    </cfRule>
  </conditionalFormatting>
  <conditionalFormatting sqref="Y9:Y11">
    <cfRule type="expression" dxfId="798" priority="6">
      <formula>AND(B9&gt;"",Y9="")</formula>
    </cfRule>
  </conditionalFormatting>
  <conditionalFormatting sqref="X9:X11">
    <cfRule type="expression" dxfId="797" priority="5">
      <formula>AND(B9&gt;0,X9="")</formula>
    </cfRule>
  </conditionalFormatting>
  <dataValidations count="5">
    <dataValidation type="list" allowBlank="1" showInputMessage="1" showErrorMessage="1" sqref="Q19:Q32 Q7 Q9:Q17" xr:uid="{00000000-0002-0000-0500-000000000000}">
      <formula1>INDIRECT(P7)</formula1>
    </dataValidation>
    <dataValidation type="list" allowBlank="1" showInputMessage="1" showErrorMessage="1" sqref="R19:R32 O7 T9:U17 T7:U7 T19:U32 R9:R17 R7" xr:uid="{00000000-0002-0000-0500-000001000000}">
      <formula1>#REF!</formula1>
    </dataValidation>
    <dataValidation type="textLength" operator="lessThanOrEqual" allowBlank="1" showInputMessage="1" showErrorMessage="1" sqref="W9:W32" xr:uid="{00000000-0002-0000-0500-000002000000}">
      <formula1>50</formula1>
    </dataValidation>
    <dataValidation type="textLength" operator="lessThanOrEqual" allowBlank="1" showInputMessage="1" showErrorMessage="1" errorTitle="Maximum Character Limit" error="Please enter less than 50 characters. " sqref="W8" xr:uid="{00000000-0002-0000-0500-000003000000}">
      <formula1>50</formula1>
    </dataValidation>
    <dataValidation type="list" allowBlank="1" showInputMessage="1" showErrorMessage="1" sqref="G8:G207" xr:uid="{00000000-0002-0000-0500-000004000000}">
      <formula1>$AI$8:$AI$9</formula1>
    </dataValidation>
  </dataValidations>
  <hyperlinks>
    <hyperlink ref="A5:B5" location="'Project Summary'!B9" tooltip="Back to Project Summary" display="Back to Project Summary" xr:uid="{00000000-0004-0000-0500-000000000000}"/>
  </hyperlinks>
  <pageMargins left="0.7" right="0.7" top="0.75" bottom="0.75" header="0.3" footer="0.3"/>
  <pageSetup orientation="portrait" r:id="rId1"/>
  <headerFooter>
    <oddFooter>&amp;C_x000D_&amp;1#&amp;"Calibri"&amp;22&amp;K0073CF INTERNAL</oddFooter>
  </headerFooter>
  <extLst>
    <ext xmlns:x14="http://schemas.microsoft.com/office/spreadsheetml/2009/9/main" uri="{78C0D931-6437-407d-A8EE-F0AAD7539E65}">
      <x14:conditionalFormattings>
        <x14:conditionalFormatting xmlns:xm="http://schemas.microsoft.com/office/excel/2006/main">
          <x14:cfRule type="containsErrors" priority="68" id="{B94472B6-0F1C-4017-8A09-3B70FB1A5F98}">
            <xm:f>ISERROR('Unitary Air Conditioner'!U1)</xm:f>
            <x14:dxf>
              <font>
                <color theme="0"/>
              </font>
            </x14:dxf>
          </x14:cfRule>
          <xm:sqref>AA1:AA2 Y6:Z6</xm:sqref>
        </x14:conditionalFormatting>
        <x14:conditionalFormatting xmlns:xm="http://schemas.microsoft.com/office/excel/2006/main">
          <x14:cfRule type="containsErrors" priority="58" id="{9D5B77D6-DD24-4675-8037-7E81F878C19C}">
            <xm:f>ISERROR('One for One Replacements'!U6)</xm:f>
            <x14:dxf>
              <font>
                <color theme="0"/>
              </font>
            </x14:dxf>
          </x14:cfRule>
          <xm:sqref>V6:X6</xm:sqref>
        </x14:conditionalFormatting>
        <x14:conditionalFormatting xmlns:xm="http://schemas.microsoft.com/office/excel/2006/main">
          <x14:cfRule type="containsErrors" priority="56" id="{2D1E1EA7-8DEC-4F39-8559-95F77E58EE82}">
            <xm:f>ISERROR('https://consolidatededison.sharepoint.com/Users/GolinoC/Desktop/coned/corp/Users/smithna/AppData/Local/Temp/[Con Edison CI Gas Tool v1.2.xlsx]Pre Rinse Spray Valve'!#REF!)</xm:f>
            <x14:dxf>
              <font>
                <color theme="0"/>
              </font>
            </x14:dxf>
          </x14:cfRule>
          <xm:sqref>V5:X5</xm:sqref>
        </x14:conditionalFormatting>
        <x14:conditionalFormatting xmlns:xm="http://schemas.microsoft.com/office/excel/2006/main">
          <x14:cfRule type="containsErrors" priority="764" id="{B94472B6-0F1C-4017-8A09-3B70FB1A5F98}">
            <xm:f>ISERROR('Unitary Air Conditioner'!W207)</xm:f>
            <x14:dxf>
              <font>
                <color theme="0"/>
              </font>
            </x14:dxf>
          </x14:cfRule>
          <xm:sqref>AA208:AA1048576</xm:sqref>
        </x14:conditionalFormatting>
        <x14:conditionalFormatting xmlns:xm="http://schemas.microsoft.com/office/excel/2006/main">
          <x14:cfRule type="containsErrors" priority="767" id="{B94472B6-0F1C-4017-8A09-3B70FB1A5F98}">
            <xm:f>ISERROR('Unitary Air Conditioner'!#REF!)</xm:f>
            <x14:dxf>
              <font>
                <color theme="0"/>
              </font>
            </x14:dxf>
          </x14:cfRule>
          <xm:sqref>AA3:AA6</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0500-000005000000}">
          <x14:formula1>
            <xm:f>'Lighting Picklist'!$N$3:$N$4</xm:f>
          </x14:formula1>
          <xm:sqref>M8:M207 F8:F207</xm:sqref>
        </x14:dataValidation>
        <x14:dataValidation type="list" allowBlank="1" showInputMessage="1" showErrorMessage="1" xr:uid="{00000000-0002-0000-0500-000008000000}">
          <x14:formula1>
            <xm:f>'Measure&amp;Incentive Picklist'!$E$135:$E$136</xm:f>
          </x14:formula1>
          <xm:sqref>B7:B207</xm:sqref>
        </x14:dataValidation>
        <x14:dataValidation type="list" allowBlank="1" showInputMessage="1" showErrorMessage="1" xr:uid="{00000000-0002-0000-0500-000006000000}">
          <x14:formula1>
            <xm:f>'Lighting Picklist'!$A$2:$A$63</xm:f>
          </x14:formula1>
          <xm:sqref>O8:O207</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5"/>
  <dimension ref="A1:AL1008"/>
  <sheetViews>
    <sheetView zoomScale="90" zoomScaleNormal="90" workbookViewId="0">
      <pane xSplit="6" ySplit="7" topLeftCell="H8" activePane="bottomRight" state="frozen"/>
      <selection pane="topRight" activeCell="F38" sqref="F38"/>
      <selection pane="bottomLeft" activeCell="F38" sqref="F38"/>
      <selection pane="bottomRight" activeCell="B8" sqref="B8"/>
    </sheetView>
  </sheetViews>
  <sheetFormatPr defaultColWidth="9.140625" defaultRowHeight="15" x14ac:dyDescent="0.25"/>
  <cols>
    <col min="1" max="1" width="14.42578125" style="65" customWidth="1"/>
    <col min="2" max="2" width="41.42578125" style="65" customWidth="1"/>
    <col min="3" max="3" width="17.140625" style="66" hidden="1" customWidth="1"/>
    <col min="4" max="4" width="28.5703125" style="65" customWidth="1"/>
    <col min="5" max="6" width="23.42578125" style="65" hidden="1" customWidth="1"/>
    <col min="7" max="7" width="12.85546875" style="66" hidden="1" customWidth="1"/>
    <col min="8" max="10" width="14.140625" style="66" customWidth="1"/>
    <col min="11" max="11" width="34.85546875" style="65" bestFit="1" customWidth="1"/>
    <col min="12" max="12" width="25" style="66" customWidth="1"/>
    <col min="13" max="14" width="12.85546875" style="65" hidden="1" customWidth="1"/>
    <col min="15" max="15" width="35.5703125" style="65" customWidth="1"/>
    <col min="16" max="16" width="15.140625" style="65" hidden="1" customWidth="1"/>
    <col min="17" max="17" width="17.85546875" style="65" customWidth="1"/>
    <col min="18" max="19" width="17" style="65" hidden="1" customWidth="1"/>
    <col min="20" max="20" width="11.42578125" style="65" hidden="1" customWidth="1"/>
    <col min="21" max="21" width="16" style="65" bestFit="1" customWidth="1"/>
    <col min="22" max="23" width="15.140625" style="65" hidden="1" customWidth="1"/>
    <col min="24" max="24" width="17.42578125" style="72" customWidth="1"/>
    <col min="25" max="26" width="18.140625" style="72" customWidth="1"/>
    <col min="27" max="27" width="19.140625" style="72" bestFit="1" customWidth="1"/>
    <col min="28" max="28" width="61.85546875" style="65" customWidth="1"/>
    <col min="29" max="29" width="13.85546875" style="65" hidden="1" customWidth="1"/>
    <col min="30" max="32" width="18.140625" style="65" hidden="1" customWidth="1"/>
    <col min="33" max="33" width="18" style="65" hidden="1" customWidth="1"/>
    <col min="34" max="34" width="19.42578125" style="65" hidden="1" customWidth="1"/>
    <col min="35" max="35" width="57" style="65" hidden="1" customWidth="1"/>
    <col min="36" max="36" width="49" style="65" hidden="1" customWidth="1"/>
    <col min="37" max="37" width="27.140625" style="66" hidden="1" customWidth="1"/>
    <col min="38" max="38" width="23.42578125" style="66" hidden="1" customWidth="1"/>
    <col min="39" max="16384" width="9.140625" style="65"/>
  </cols>
  <sheetData>
    <row r="1" spans="1:38" x14ac:dyDescent="0.25">
      <c r="A1" s="96" t="s">
        <v>104</v>
      </c>
      <c r="B1" s="96"/>
      <c r="C1" s="97"/>
      <c r="D1" s="86">
        <f>'Project Summary'!Acct_No</f>
        <v>0</v>
      </c>
    </row>
    <row r="2" spans="1:38" x14ac:dyDescent="0.25">
      <c r="A2" s="96" t="s">
        <v>111</v>
      </c>
      <c r="B2" s="96"/>
      <c r="C2" s="97"/>
      <c r="D2" s="434">
        <f>SiteAddress</f>
        <v>0</v>
      </c>
    </row>
    <row r="3" spans="1:38" x14ac:dyDescent="0.25">
      <c r="A3" s="100"/>
      <c r="B3" s="87"/>
    </row>
    <row r="4" spans="1:38" ht="18" customHeight="1" x14ac:dyDescent="0.25">
      <c r="A4" s="545" t="s">
        <v>19</v>
      </c>
      <c r="B4" s="545"/>
    </row>
    <row r="5" spans="1:38" ht="24" customHeight="1" thickBot="1" x14ac:dyDescent="0.3">
      <c r="A5" s="546" t="s">
        <v>121</v>
      </c>
      <c r="B5" s="546"/>
      <c r="D5" s="104" t="s">
        <v>11</v>
      </c>
      <c r="E5" s="66"/>
      <c r="F5" s="66"/>
      <c r="H5" s="248" t="str">
        <f>IF(AE208&gt;=1,"Error in Project Costs - please correct",IF(AF208&gt;=1,"Error in Proposed Measure - please correct",IF(AG208&gt;=1,"Error in HVAC type - please correct","")))</f>
        <v/>
      </c>
      <c r="I5" s="248"/>
      <c r="J5" s="248"/>
      <c r="K5" s="66"/>
      <c r="M5" s="66"/>
      <c r="N5" s="66"/>
      <c r="O5" s="66"/>
      <c r="P5" s="66"/>
      <c r="Q5" s="66"/>
      <c r="R5" s="66"/>
      <c r="S5" s="66"/>
      <c r="T5" s="66"/>
      <c r="U5" s="66"/>
      <c r="V5" s="66"/>
      <c r="W5" s="66"/>
      <c r="X5" s="66"/>
      <c r="Y5" s="80"/>
      <c r="Z5" s="80"/>
      <c r="AK5" s="248"/>
      <c r="AL5" s="248"/>
    </row>
    <row r="6" spans="1:38" ht="41.25" customHeight="1" thickBot="1" x14ac:dyDescent="0.3">
      <c r="A6" s="91" t="s">
        <v>123</v>
      </c>
      <c r="B6" s="92" t="s">
        <v>247</v>
      </c>
      <c r="C6" s="92" t="s">
        <v>129</v>
      </c>
      <c r="D6" s="67" t="s">
        <v>130</v>
      </c>
      <c r="E6" s="67" t="s">
        <v>251</v>
      </c>
      <c r="F6" s="67" t="s">
        <v>251</v>
      </c>
      <c r="G6" s="67" t="s">
        <v>263</v>
      </c>
      <c r="H6" s="67" t="s">
        <v>292</v>
      </c>
      <c r="I6" s="67" t="s">
        <v>293</v>
      </c>
      <c r="J6" s="67" t="s">
        <v>294</v>
      </c>
      <c r="K6" s="67" t="s">
        <v>141</v>
      </c>
      <c r="L6" s="67" t="s">
        <v>142</v>
      </c>
      <c r="M6" s="67"/>
      <c r="N6" s="67"/>
      <c r="O6" s="67" t="s">
        <v>136</v>
      </c>
      <c r="P6" s="67" t="s">
        <v>137</v>
      </c>
      <c r="Q6" s="67" t="s">
        <v>138</v>
      </c>
      <c r="R6" s="67"/>
      <c r="S6" s="67"/>
      <c r="T6" s="67"/>
      <c r="U6" s="67" t="s">
        <v>143</v>
      </c>
      <c r="V6" s="105" t="s">
        <v>144</v>
      </c>
      <c r="W6" s="105" t="s">
        <v>145</v>
      </c>
      <c r="X6" s="81" t="s">
        <v>146</v>
      </c>
      <c r="Y6" s="81" t="s">
        <v>147</v>
      </c>
      <c r="Z6" s="81" t="s">
        <v>253</v>
      </c>
      <c r="AA6" s="81" t="s">
        <v>149</v>
      </c>
      <c r="AB6" s="93" t="s">
        <v>97</v>
      </c>
      <c r="AC6" s="538" t="s">
        <v>152</v>
      </c>
      <c r="AD6" s="539"/>
      <c r="AE6" s="66"/>
      <c r="AF6" s="66"/>
      <c r="AG6" s="66"/>
      <c r="AH6" s="66"/>
      <c r="AK6" s="67" t="s">
        <v>295</v>
      </c>
      <c r="AL6" s="67" t="s">
        <v>296</v>
      </c>
    </row>
    <row r="7" spans="1:38" x14ac:dyDescent="0.25">
      <c r="A7" s="75">
        <v>0</v>
      </c>
      <c r="B7" s="106" t="s">
        <v>297</v>
      </c>
      <c r="C7" s="75" t="s">
        <v>298</v>
      </c>
      <c r="D7" s="68" t="s">
        <v>299</v>
      </c>
      <c r="E7" s="68"/>
      <c r="F7" s="68"/>
      <c r="G7" s="75">
        <v>1</v>
      </c>
      <c r="H7" s="75">
        <v>1200</v>
      </c>
      <c r="I7" s="75"/>
      <c r="J7" s="75"/>
      <c r="K7" s="68" t="s">
        <v>258</v>
      </c>
      <c r="L7" s="75"/>
      <c r="M7" s="68"/>
      <c r="N7" s="68"/>
      <c r="O7" s="68" t="s">
        <v>238</v>
      </c>
      <c r="P7" s="68" t="s">
        <v>300</v>
      </c>
      <c r="Q7" s="68" t="s">
        <v>187</v>
      </c>
      <c r="R7" s="68"/>
      <c r="S7" s="68"/>
      <c r="T7" s="68"/>
      <c r="U7" s="68" t="s">
        <v>301</v>
      </c>
      <c r="V7" s="68" t="s">
        <v>163</v>
      </c>
      <c r="W7" s="68" t="s">
        <v>164</v>
      </c>
      <c r="X7" s="82">
        <v>1000</v>
      </c>
      <c r="Y7" s="82">
        <v>5000</v>
      </c>
      <c r="Z7" s="82">
        <v>6000</v>
      </c>
      <c r="AA7" s="95" t="str">
        <f t="shared" ref="AA7:AA70" si="0">IF(ISTEXT(B7),"Contact ConEd","")</f>
        <v>Contact ConEd</v>
      </c>
      <c r="AB7" s="68" t="s">
        <v>165</v>
      </c>
      <c r="AC7" s="111" t="s">
        <v>272</v>
      </c>
      <c r="AD7" s="111" t="s">
        <v>290</v>
      </c>
      <c r="AE7" s="111" t="s">
        <v>302</v>
      </c>
      <c r="AF7" s="111" t="s">
        <v>303</v>
      </c>
      <c r="AG7" s="75" t="s">
        <v>170</v>
      </c>
      <c r="AH7" s="75"/>
      <c r="AK7" s="75"/>
      <c r="AL7" s="75">
        <v>0.95</v>
      </c>
    </row>
    <row r="8" spans="1:38" x14ac:dyDescent="0.25">
      <c r="A8" s="66">
        <v>1</v>
      </c>
      <c r="B8" s="76"/>
      <c r="C8" s="66" t="e">
        <f>VLOOKUP(B8,'Measure&amp;Incentive Picklist'!E:J,2,FALSE)</f>
        <v>#N/A</v>
      </c>
      <c r="D8" s="69"/>
      <c r="H8" s="70"/>
      <c r="I8" s="70"/>
      <c r="J8" s="70"/>
      <c r="K8" s="70"/>
      <c r="L8" s="70"/>
      <c r="O8" s="69"/>
      <c r="P8" s="65" t="e">
        <f>VLOOKUP(O8,'Lighting Picklist'!A$2:B$63,2,FALSE)</f>
        <v>#N/A</v>
      </c>
      <c r="Q8" s="69"/>
      <c r="U8" s="69"/>
      <c r="V8" s="69"/>
      <c r="W8" s="69"/>
      <c r="X8" s="71"/>
      <c r="Y8" s="71"/>
      <c r="Z8" s="72" t="str">
        <f>IF(AND(X8="",Y8=""),"",$X8+$Y8)</f>
        <v/>
      </c>
      <c r="AA8" s="85" t="str">
        <f t="shared" si="0"/>
        <v/>
      </c>
      <c r="AB8" s="123"/>
      <c r="AC8" s="65">
        <f>IF(B8&gt;"",1,0)</f>
        <v>0</v>
      </c>
      <c r="AD8" s="65">
        <f t="shared" ref="AD8:AD39" si="1">IF(AND(B8&gt;0,ISERROR(AC8)),1,0)</f>
        <v>0</v>
      </c>
      <c r="AE8" s="65">
        <f>IF(ISERROR(Z8),1,0)</f>
        <v>0</v>
      </c>
      <c r="AF8" s="65">
        <f>IF(ISERROR(AA8),1,0)</f>
        <v>0</v>
      </c>
      <c r="AG8" s="188" t="str">
        <f>IF(OR(AND(OR(O8=AI$8,O8=AI$9,O8=AI$10,O8=AI$11,O8=AI$12,O8=AI$13,O8=AI$14,O8=AI$15,O8=AI$16,O8=AI$17,O8=AI$18,O8=AI$19,O8=AI$20,O8=AI$21,O8=AI$22,O8=AI$23,O8=AI$24,O8=AI$25,O8=AI$26,O8=AI$27,O8=AI$28,O8=AI$29,O8=AI$30,O8=AI$31,O8=AI$32,O8=AI$33,O8=AI$34,O8=AI$35,O8=AI$36,O8=AI$37,O8=AI$38,O8=AI$39,O8=AI$40,O8=AI$41,O8=AI$42,O8=AI$43,O8=AI$44,O8=AI$45,O8=AI$46,O8=AI$47,O8=AI$48,O8=AI$49,O8=AI$50,O8=AI$51),OR(Q8=AJ$8,Q8=AJ$9,Q8=AJ$10,Q8=AJ$11,Q8=AJ$12,Q8=AJ$13)),AND(OR(O8=AI$52,O8=AI$53,O8=AI$54,O8=AI$55,O8=AI$56,O8=AI$57,O8=AI$58,O8=AI$59,O8=AI$60,O8=AI$61,O8=AI$62,O8=AI$63), OR(Q8=AJ$14,Q8=AJ$15,Q8=AJ$16,Q8=AJ$17)),AND(OR(O8=AI$64,O8=AI$65,O8=AI$66),OR(Q8=AJ$18,Q8=AJ$19,Q8=AJ$20)),AND(OR(O8=AI$67,O8=AI$68,O8=AI$69),Q8=AJ$21),AND(O8=AI$70,OR(Q8=AJ$22,Q8=AJ$23))),1,IF(OR(O8="",Q8=""),"","Error"))</f>
        <v/>
      </c>
      <c r="AH8" s="188"/>
      <c r="AI8" s="12" t="s">
        <v>173</v>
      </c>
      <c r="AJ8" s="12" t="s">
        <v>174</v>
      </c>
      <c r="AK8" s="70" t="e">
        <f t="shared" ref="AK8:AK39" si="2">+I8/H8</f>
        <v>#DIV/0!</v>
      </c>
      <c r="AL8" s="70" t="e">
        <f t="shared" ref="AL8:AL39" si="3">+J8/H8</f>
        <v>#DIV/0!</v>
      </c>
    </row>
    <row r="9" spans="1:38" x14ac:dyDescent="0.25">
      <c r="A9" s="66">
        <v>2</v>
      </c>
      <c r="B9" s="76"/>
      <c r="C9" s="66" t="e">
        <f>VLOOKUP(B9,'Measure&amp;Incentive Picklist'!E:J,2,FALSE)</f>
        <v>#N/A</v>
      </c>
      <c r="D9" s="69"/>
      <c r="G9" s="66" t="str">
        <f t="shared" ref="G9:G72" si="4">IF(ISTEXT(B9), 1,"")</f>
        <v/>
      </c>
      <c r="H9" s="70"/>
      <c r="I9" s="70"/>
      <c r="J9" s="70"/>
      <c r="K9" s="69"/>
      <c r="L9" s="70"/>
      <c r="O9" s="69"/>
      <c r="P9" s="65" t="e">
        <f>VLOOKUP(O9,'Lighting Picklist'!A$2:B$63,2,FALSE)</f>
        <v>#N/A</v>
      </c>
      <c r="Q9" s="69"/>
      <c r="U9" s="69"/>
      <c r="V9" s="69"/>
      <c r="W9" s="69"/>
      <c r="X9" s="71"/>
      <c r="Y9" s="71"/>
      <c r="Z9" s="72" t="str">
        <f t="shared" ref="Z9:Z72" si="5">IF(AND(X9="",Y9=""),"",$X9+$Y9)</f>
        <v/>
      </c>
      <c r="AA9" s="85" t="str">
        <f t="shared" si="0"/>
        <v/>
      </c>
      <c r="AB9" s="123"/>
      <c r="AC9" s="65">
        <f t="shared" ref="AC9:AC72" si="6">IF(B9&gt;"",1,0)</f>
        <v>0</v>
      </c>
      <c r="AD9" s="65">
        <f t="shared" si="1"/>
        <v>0</v>
      </c>
      <c r="AE9" s="65">
        <f t="shared" ref="AE9:AE72" si="7">IF(ISERROR(Z9),1,0)</f>
        <v>0</v>
      </c>
      <c r="AF9" s="65">
        <f t="shared" ref="AF9:AF69" si="8">IF(ISERROR(AA9),1,0)</f>
        <v>0</v>
      </c>
      <c r="AG9" s="188" t="str">
        <f>IF(OR(AND(OR(O9=AI$8,O9=AI$9,O9=AI$10,O9=AI$11,O9=AI$12,O9=AI$13,O9=AI$14,O9=AI$15,O9=AI$16,O9=AI$17,O9=AI$18,O9=AI$19,O9=AI$20,O9=AI$21,O9=AI$22,O9=AI$23,O9=AI$24,O9=AI$25,O9=AI$26,O9=AI$27,O9=AI$28,O9=AI$29,O9=AI$30,O9=AI$31,O9=AI$32,O9=AI$33,O9=AI$34,O9=AI$35,O9=AI$36,O9=AI$37,O9=AI$38,O9=AI$39,O9=AI$40,O9=AI$41,O9=AI$42,O9=AI$43,O9=AI$44,O9=AI$45,O9=AI$46,O9=AI$47,O9=AI$48,O9=AI$49,O9=AI$50,O9=AI$51),OR(Q9=AJ$8,Q9=AJ$9,Q9=AJ$10,Q9=AJ$11,Q9=AJ$12,Q9=AJ$13)),AND(OR(O9=AI$52,O9=AI$53,O9=AI$54,O9=AI$55,O9=AI$56,O9=AI$57,O9=AI$58,O9=AI$59,O9=AI$60,O9=AI$61,O9=AI$62,O9=AI$63), OR(Q9=AJ$14,Q9=AJ$15,Q9=AJ$16,Q9=AJ$17)),AND(OR(O9=AI$64,O9=AI$65,O9=AI$66),OR(Q9=AJ$18,Q9=AJ$19,Q9=AJ$20)),AND(OR(O9=AI$67,O9=AI$68,O9=AI$69),Q9=AJ$21),AND(O9=AI$70,OR(Q9=AJ$22,Q9=AJ$23))),1,IF(OR(O9="",Q9=""),"","Error"))</f>
        <v/>
      </c>
      <c r="AH9" s="188"/>
      <c r="AI9" s="12" t="s">
        <v>175</v>
      </c>
      <c r="AJ9" s="12" t="s">
        <v>176</v>
      </c>
      <c r="AK9" s="70" t="e">
        <f t="shared" si="2"/>
        <v>#DIV/0!</v>
      </c>
      <c r="AL9" s="70" t="e">
        <f t="shared" si="3"/>
        <v>#DIV/0!</v>
      </c>
    </row>
    <row r="10" spans="1:38" x14ac:dyDescent="0.25">
      <c r="A10" s="66">
        <f t="shared" ref="A10:A73" si="9">A9+1</f>
        <v>3</v>
      </c>
      <c r="B10" s="76"/>
      <c r="C10" s="66" t="e">
        <f>VLOOKUP(B10,'Measure&amp;Incentive Picklist'!E:J,2,FALSE)</f>
        <v>#N/A</v>
      </c>
      <c r="D10" s="69"/>
      <c r="G10" s="66" t="str">
        <f t="shared" si="4"/>
        <v/>
      </c>
      <c r="H10" s="70"/>
      <c r="I10" s="70"/>
      <c r="J10" s="70"/>
      <c r="K10" s="69"/>
      <c r="L10" s="70"/>
      <c r="O10" s="69"/>
      <c r="P10" s="65" t="e">
        <f>VLOOKUP(O10,'Lighting Picklist'!A$2:B$63,2,FALSE)</f>
        <v>#N/A</v>
      </c>
      <c r="Q10" s="69"/>
      <c r="U10" s="69"/>
      <c r="V10" s="69"/>
      <c r="W10" s="69"/>
      <c r="X10" s="71"/>
      <c r="Y10" s="71"/>
      <c r="Z10" s="72" t="str">
        <f t="shared" si="5"/>
        <v/>
      </c>
      <c r="AA10" s="85" t="str">
        <f t="shared" si="0"/>
        <v/>
      </c>
      <c r="AB10" s="123"/>
      <c r="AC10" s="65">
        <f t="shared" si="6"/>
        <v>0</v>
      </c>
      <c r="AD10" s="65">
        <f t="shared" si="1"/>
        <v>0</v>
      </c>
      <c r="AE10" s="65">
        <f t="shared" si="7"/>
        <v>0</v>
      </c>
      <c r="AF10" s="65">
        <f t="shared" si="8"/>
        <v>0</v>
      </c>
      <c r="AG10" s="188" t="str">
        <f>IF(OR(AND(OR(O10=AI$8,O10=AI$9,O10=AI$10,O10=AI$11,O10=AI$12,O10=AI$13,O10=AI$14,O10=AI$15,O10=AI$16,O10=AI$17,O10=AI$18,O10=AI$19,O10=AI$20,O10=AI$21,O10=AI$22,O10=AI$23,O10=AI$24,O10=AI$25,O10=AI$26,O10=AI$27,O10=AI$28,O10=AI$29,O10=AI$30,O10=AI$31,O10=AI$32,O10=AI$33,O10=AI$34,O10=AI$35,O10=AI$36,O10=AI$37,O10=AI$38,O10=AI$39,O10=AI$40,O10=AI$41,O10=AI$42,O10=AI$43,O10=AI$44,O10=AI$45,O10=AI$46,O10=AI$47,O10=AI$48,O10=AI$49,O10=AI$50,O10=AI$51),OR(Q10=AJ$8,Q10=AJ$9,Q10=AJ$10,Q10=AJ$11,Q10=AJ$12,Q10=AJ$13)),AND(OR(O10=AI$52,O10=AI$53,O10=AI$54,O10=AI$55,O10=AI$56,O10=AI$57,O10=AI$58,O10=AI$59,O10=AI$60,O10=AI$61,O10=AI$62,O10=AI$63), OR(Q10=AJ$14,Q10=AJ$15,Q10=AJ$16,Q10=AJ$17)),AND(OR(O10=AI$64,O10=AI$65,O10=AI$66),OR(Q10=AJ$18,Q10=AJ$19,Q10=AJ$20)),AND(OR(O10=AI$67,O10=AI$68,O10=AI$69),Q10=AJ$21),AND(O10=AI$70,OR(Q10=AJ$22,Q10=AJ$23))),1,IF(OR(O10="",Q10=""),"","Error"))</f>
        <v/>
      </c>
      <c r="AH10" s="188"/>
      <c r="AI10" s="12" t="s">
        <v>177</v>
      </c>
      <c r="AJ10" s="12" t="s">
        <v>178</v>
      </c>
      <c r="AK10" s="70" t="e">
        <f t="shared" si="2"/>
        <v>#DIV/0!</v>
      </c>
      <c r="AL10" s="70" t="e">
        <f t="shared" si="3"/>
        <v>#DIV/0!</v>
      </c>
    </row>
    <row r="11" spans="1:38" x14ac:dyDescent="0.25">
      <c r="A11" s="66">
        <f t="shared" si="9"/>
        <v>4</v>
      </c>
      <c r="B11" s="76"/>
      <c r="C11" s="66" t="e">
        <f>VLOOKUP(B11,'Measure&amp;Incentive Picklist'!E:J,2,FALSE)</f>
        <v>#N/A</v>
      </c>
      <c r="D11" s="69"/>
      <c r="G11" s="66" t="str">
        <f t="shared" si="4"/>
        <v/>
      </c>
      <c r="H11" s="70"/>
      <c r="I11" s="70"/>
      <c r="J11" s="70"/>
      <c r="K11" s="69"/>
      <c r="L11" s="70"/>
      <c r="O11" s="69"/>
      <c r="P11" s="65" t="e">
        <f>VLOOKUP(O11,'Lighting Picklist'!A$2:B$63,2,FALSE)</f>
        <v>#N/A</v>
      </c>
      <c r="Q11" s="69"/>
      <c r="U11" s="69"/>
      <c r="V11" s="69"/>
      <c r="W11" s="69"/>
      <c r="X11" s="71"/>
      <c r="Y11" s="71"/>
      <c r="Z11" s="72" t="str">
        <f t="shared" si="5"/>
        <v/>
      </c>
      <c r="AA11" s="85" t="str">
        <f t="shared" si="0"/>
        <v/>
      </c>
      <c r="AB11" s="123"/>
      <c r="AC11" s="65">
        <f t="shared" si="6"/>
        <v>0</v>
      </c>
      <c r="AD11" s="65">
        <f t="shared" si="1"/>
        <v>0</v>
      </c>
      <c r="AE11" s="65">
        <f t="shared" si="7"/>
        <v>0</v>
      </c>
      <c r="AF11" s="65">
        <f t="shared" si="8"/>
        <v>0</v>
      </c>
      <c r="AG11" s="188" t="str">
        <f t="shared" ref="AG11:AG74" si="10">IF(OR(AND(OR(O11=AI$8,O11=AI$9,O11=AI$10,O11=AI$11,O11=AI$12,O11=AI$13,O11=AI$14,O11=AI$15,O11=AI$16,O11=AI$17,O11=AI$18,O11=AI$19,O11=AI$20,O11=AI$21,O11=AI$22,O11=AI$23,O11=AI$24,O11=AI$25,O11=AI$26,O11=AI$27,O11=AI$28,O11=AI$29,O11=AI$30,O11=AI$31,O11=AI$32,O11=AI$33,O11=AI$34,O11=AI$35,O11=AI$36,O11=AI$37,O11=AI$38,O11=AI$39,O11=AI$40,O11=AI$41,O11=AI$42,O11=AI$43,O11=AI$44,O11=AI$45,O11=AI$46,O11=AI$47,O11=AI$48,O11=AI$49,O11=AI$50,O11=AI$51),OR(Q11=AJ$8,Q11=AJ$9,Q11=AJ$10,Q11=AJ$11,Q11=AJ$12,Q11=AJ$13)),AND(OR(O11=AI$52,O11=AI$53,O11=AI$54,O11=AI$55,O11=AI$56,O11=AI$57,O11=AI$58,O11=AI$59,O11=AI$60,O11=AI$61,O11=AI$62,O11=AI$63), OR(Q11=AJ$14,Q11=AJ$15,Q11=AJ$16,Q11=AJ$17)),AND(OR(O11=AI$64,O11=AI$65,O11=AI$66),OR(Q11=AJ$18,Q11=AJ$19,Q11=AJ$20)),AND(OR(O11=AI$67,O11=AI$68,O11=AI$69),Q11=AJ$21),AND(O11=AI$70,OR(Q11=AJ$22,Q11=AJ$23))),1,IF(OR(O11="",Q11=""),"","Error"))</f>
        <v/>
      </c>
      <c r="AH11" s="188"/>
      <c r="AI11" s="12" t="s">
        <v>179</v>
      </c>
      <c r="AJ11" s="12" t="s">
        <v>180</v>
      </c>
      <c r="AK11" s="70" t="e">
        <f t="shared" si="2"/>
        <v>#DIV/0!</v>
      </c>
      <c r="AL11" s="70" t="e">
        <f t="shared" si="3"/>
        <v>#DIV/0!</v>
      </c>
    </row>
    <row r="12" spans="1:38" x14ac:dyDescent="0.25">
      <c r="A12" s="66">
        <f t="shared" si="9"/>
        <v>5</v>
      </c>
      <c r="B12" s="76"/>
      <c r="C12" s="66" t="e">
        <f>VLOOKUP(B12,'Measure&amp;Incentive Picklist'!E:J,2,FALSE)</f>
        <v>#N/A</v>
      </c>
      <c r="D12" s="69"/>
      <c r="G12" s="66" t="str">
        <f t="shared" si="4"/>
        <v/>
      </c>
      <c r="H12" s="70"/>
      <c r="I12" s="70"/>
      <c r="J12" s="70"/>
      <c r="K12" s="69"/>
      <c r="L12" s="70"/>
      <c r="O12" s="69"/>
      <c r="P12" s="65" t="e">
        <f>VLOOKUP(O12,'Lighting Picklist'!A$2:B$63,2,FALSE)</f>
        <v>#N/A</v>
      </c>
      <c r="Q12" s="69"/>
      <c r="U12" s="69"/>
      <c r="V12" s="69"/>
      <c r="W12" s="69"/>
      <c r="X12" s="71"/>
      <c r="Y12" s="71"/>
      <c r="Z12" s="72" t="str">
        <f t="shared" si="5"/>
        <v/>
      </c>
      <c r="AA12" s="85" t="str">
        <f t="shared" si="0"/>
        <v/>
      </c>
      <c r="AB12" s="123"/>
      <c r="AC12" s="65">
        <f t="shared" si="6"/>
        <v>0</v>
      </c>
      <c r="AD12" s="65">
        <f t="shared" si="1"/>
        <v>0</v>
      </c>
      <c r="AE12" s="65">
        <f t="shared" si="7"/>
        <v>0</v>
      </c>
      <c r="AF12" s="65">
        <f t="shared" si="8"/>
        <v>0</v>
      </c>
      <c r="AG12" s="188" t="str">
        <f t="shared" si="10"/>
        <v/>
      </c>
      <c r="AH12" s="188"/>
      <c r="AI12" s="12" t="s">
        <v>181</v>
      </c>
      <c r="AJ12" s="12" t="s">
        <v>182</v>
      </c>
      <c r="AK12" s="70" t="e">
        <f t="shared" si="2"/>
        <v>#DIV/0!</v>
      </c>
      <c r="AL12" s="70" t="e">
        <f t="shared" si="3"/>
        <v>#DIV/0!</v>
      </c>
    </row>
    <row r="13" spans="1:38" x14ac:dyDescent="0.25">
      <c r="A13" s="66">
        <f t="shared" si="9"/>
        <v>6</v>
      </c>
      <c r="B13" s="76"/>
      <c r="C13" s="66" t="e">
        <f>VLOOKUP(B13,'Measure&amp;Incentive Picklist'!E:J,2,FALSE)</f>
        <v>#N/A</v>
      </c>
      <c r="D13" s="69"/>
      <c r="G13" s="66" t="str">
        <f t="shared" si="4"/>
        <v/>
      </c>
      <c r="H13" s="70"/>
      <c r="I13" s="70"/>
      <c r="J13" s="70"/>
      <c r="K13" s="69"/>
      <c r="L13" s="70"/>
      <c r="O13" s="69"/>
      <c r="P13" s="65" t="e">
        <f>VLOOKUP(O13,'Lighting Picklist'!A$2:B$63,2,FALSE)</f>
        <v>#N/A</v>
      </c>
      <c r="Q13" s="69"/>
      <c r="U13" s="69"/>
      <c r="V13" s="69"/>
      <c r="W13" s="69"/>
      <c r="X13" s="71"/>
      <c r="Y13" s="71"/>
      <c r="Z13" s="72" t="str">
        <f t="shared" si="5"/>
        <v/>
      </c>
      <c r="AA13" s="85" t="str">
        <f t="shared" si="0"/>
        <v/>
      </c>
      <c r="AB13" s="123"/>
      <c r="AC13" s="65">
        <f t="shared" si="6"/>
        <v>0</v>
      </c>
      <c r="AD13" s="65">
        <f t="shared" si="1"/>
        <v>0</v>
      </c>
      <c r="AE13" s="65">
        <f t="shared" si="7"/>
        <v>0</v>
      </c>
      <c r="AF13" s="65">
        <f t="shared" si="8"/>
        <v>0</v>
      </c>
      <c r="AG13" s="188" t="str">
        <f t="shared" si="10"/>
        <v/>
      </c>
      <c r="AH13" s="188"/>
      <c r="AI13" s="12" t="s">
        <v>183</v>
      </c>
      <c r="AJ13" s="12" t="s">
        <v>184</v>
      </c>
      <c r="AK13" s="70" t="e">
        <f t="shared" si="2"/>
        <v>#DIV/0!</v>
      </c>
      <c r="AL13" s="70" t="e">
        <f t="shared" si="3"/>
        <v>#DIV/0!</v>
      </c>
    </row>
    <row r="14" spans="1:38" x14ac:dyDescent="0.25">
      <c r="A14" s="66">
        <f t="shared" si="9"/>
        <v>7</v>
      </c>
      <c r="B14" s="76"/>
      <c r="C14" s="66" t="e">
        <f>VLOOKUP(B14,'Measure&amp;Incentive Picklist'!E:J,2,FALSE)</f>
        <v>#N/A</v>
      </c>
      <c r="D14" s="69"/>
      <c r="G14" s="66" t="str">
        <f t="shared" si="4"/>
        <v/>
      </c>
      <c r="H14" s="70"/>
      <c r="I14" s="70"/>
      <c r="J14" s="70"/>
      <c r="K14" s="69"/>
      <c r="L14" s="70"/>
      <c r="O14" s="69"/>
      <c r="P14" s="65" t="e">
        <f>VLOOKUP(O14,'Lighting Picklist'!A$2:B$63,2,FALSE)</f>
        <v>#N/A</v>
      </c>
      <c r="Q14" s="69"/>
      <c r="U14" s="69"/>
      <c r="V14" s="69"/>
      <c r="W14" s="69"/>
      <c r="X14" s="71"/>
      <c r="Y14" s="71"/>
      <c r="Z14" s="72" t="str">
        <f t="shared" si="5"/>
        <v/>
      </c>
      <c r="AA14" s="85" t="str">
        <f t="shared" si="0"/>
        <v/>
      </c>
      <c r="AB14" s="123"/>
      <c r="AC14" s="65">
        <f t="shared" si="6"/>
        <v>0</v>
      </c>
      <c r="AD14" s="65">
        <f t="shared" si="1"/>
        <v>0</v>
      </c>
      <c r="AE14" s="65">
        <f t="shared" si="7"/>
        <v>0</v>
      </c>
      <c r="AF14" s="65">
        <f t="shared" si="8"/>
        <v>0</v>
      </c>
      <c r="AG14" s="188" t="str">
        <f t="shared" si="10"/>
        <v/>
      </c>
      <c r="AH14" s="188"/>
      <c r="AI14" s="12" t="s">
        <v>185</v>
      </c>
      <c r="AJ14" s="13" t="s">
        <v>159</v>
      </c>
      <c r="AK14" s="70" t="e">
        <f t="shared" si="2"/>
        <v>#DIV/0!</v>
      </c>
      <c r="AL14" s="70" t="e">
        <f t="shared" si="3"/>
        <v>#DIV/0!</v>
      </c>
    </row>
    <row r="15" spans="1:38" x14ac:dyDescent="0.25">
      <c r="A15" s="66">
        <f t="shared" si="9"/>
        <v>8</v>
      </c>
      <c r="B15" s="76"/>
      <c r="C15" s="66" t="e">
        <f>VLOOKUP(B15,'Measure&amp;Incentive Picklist'!E:J,2,FALSE)</f>
        <v>#N/A</v>
      </c>
      <c r="D15" s="69"/>
      <c r="G15" s="66" t="str">
        <f t="shared" si="4"/>
        <v/>
      </c>
      <c r="H15" s="70"/>
      <c r="I15" s="70"/>
      <c r="J15" s="70"/>
      <c r="K15" s="69"/>
      <c r="L15" s="70"/>
      <c r="O15" s="69"/>
      <c r="P15" s="65" t="e">
        <f>VLOOKUP(O15,'Lighting Picklist'!A$2:B$63,2,FALSE)</f>
        <v>#N/A</v>
      </c>
      <c r="Q15" s="69"/>
      <c r="U15" s="69"/>
      <c r="V15" s="69"/>
      <c r="W15" s="69"/>
      <c r="X15" s="71"/>
      <c r="Y15" s="71"/>
      <c r="Z15" s="72" t="str">
        <f t="shared" si="5"/>
        <v/>
      </c>
      <c r="AA15" s="85" t="str">
        <f t="shared" si="0"/>
        <v/>
      </c>
      <c r="AB15" s="123"/>
      <c r="AC15" s="65">
        <f t="shared" si="6"/>
        <v>0</v>
      </c>
      <c r="AD15" s="65">
        <f t="shared" si="1"/>
        <v>0</v>
      </c>
      <c r="AE15" s="65">
        <f t="shared" si="7"/>
        <v>0</v>
      </c>
      <c r="AF15" s="65">
        <f t="shared" si="8"/>
        <v>0</v>
      </c>
      <c r="AG15" s="188" t="str">
        <f t="shared" si="10"/>
        <v/>
      </c>
      <c r="AH15" s="188"/>
      <c r="AI15" s="12" t="s">
        <v>186</v>
      </c>
      <c r="AJ15" s="13" t="s">
        <v>187</v>
      </c>
      <c r="AK15" s="70" t="e">
        <f t="shared" si="2"/>
        <v>#DIV/0!</v>
      </c>
      <c r="AL15" s="70" t="e">
        <f t="shared" si="3"/>
        <v>#DIV/0!</v>
      </c>
    </row>
    <row r="16" spans="1:38" x14ac:dyDescent="0.25">
      <c r="A16" s="66">
        <f t="shared" si="9"/>
        <v>9</v>
      </c>
      <c r="B16" s="76"/>
      <c r="C16" s="66" t="e">
        <f>VLOOKUP(B16,'Measure&amp;Incentive Picklist'!E:J,2,FALSE)</f>
        <v>#N/A</v>
      </c>
      <c r="D16" s="69"/>
      <c r="G16" s="66" t="str">
        <f t="shared" si="4"/>
        <v/>
      </c>
      <c r="H16" s="70"/>
      <c r="I16" s="70"/>
      <c r="J16" s="70"/>
      <c r="K16" s="69"/>
      <c r="L16" s="70"/>
      <c r="O16" s="69"/>
      <c r="P16" s="65" t="e">
        <f>VLOOKUP(O16,'Lighting Picklist'!A$2:B$63,2,FALSE)</f>
        <v>#N/A</v>
      </c>
      <c r="Q16" s="69"/>
      <c r="U16" s="69"/>
      <c r="V16" s="69"/>
      <c r="W16" s="69"/>
      <c r="X16" s="71"/>
      <c r="Y16" s="71"/>
      <c r="Z16" s="72" t="str">
        <f t="shared" si="5"/>
        <v/>
      </c>
      <c r="AA16" s="85" t="str">
        <f t="shared" si="0"/>
        <v/>
      </c>
      <c r="AB16" s="123"/>
      <c r="AC16" s="65">
        <f t="shared" si="6"/>
        <v>0</v>
      </c>
      <c r="AD16" s="65">
        <f t="shared" si="1"/>
        <v>0</v>
      </c>
      <c r="AE16" s="65">
        <f t="shared" si="7"/>
        <v>0</v>
      </c>
      <c r="AF16" s="65">
        <f t="shared" si="8"/>
        <v>0</v>
      </c>
      <c r="AG16" s="188" t="str">
        <f t="shared" si="10"/>
        <v/>
      </c>
      <c r="AH16" s="188"/>
      <c r="AI16" s="12" t="s">
        <v>188</v>
      </c>
      <c r="AJ16" s="13" t="s">
        <v>189</v>
      </c>
      <c r="AK16" s="70" t="e">
        <f t="shared" si="2"/>
        <v>#DIV/0!</v>
      </c>
      <c r="AL16" s="70" t="e">
        <f t="shared" si="3"/>
        <v>#DIV/0!</v>
      </c>
    </row>
    <row r="17" spans="1:38" x14ac:dyDescent="0.25">
      <c r="A17" s="66">
        <f t="shared" si="9"/>
        <v>10</v>
      </c>
      <c r="B17" s="76"/>
      <c r="C17" s="66" t="e">
        <f>VLOOKUP(B17,'Measure&amp;Incentive Picklist'!E:J,2,FALSE)</f>
        <v>#N/A</v>
      </c>
      <c r="D17" s="69"/>
      <c r="G17" s="66" t="str">
        <f t="shared" si="4"/>
        <v/>
      </c>
      <c r="H17" s="70"/>
      <c r="I17" s="70"/>
      <c r="J17" s="70"/>
      <c r="K17" s="69"/>
      <c r="L17" s="70"/>
      <c r="O17" s="69"/>
      <c r="P17" s="65" t="e">
        <f>VLOOKUP(O17,'Lighting Picklist'!A$2:B$63,2,FALSE)</f>
        <v>#N/A</v>
      </c>
      <c r="Q17" s="69"/>
      <c r="U17" s="69"/>
      <c r="V17" s="69"/>
      <c r="W17" s="69"/>
      <c r="X17" s="71"/>
      <c r="Y17" s="71"/>
      <c r="Z17" s="72" t="str">
        <f t="shared" si="5"/>
        <v/>
      </c>
      <c r="AA17" s="85" t="str">
        <f t="shared" si="0"/>
        <v/>
      </c>
      <c r="AB17" s="123"/>
      <c r="AC17" s="65">
        <f t="shared" si="6"/>
        <v>0</v>
      </c>
      <c r="AD17" s="65">
        <f t="shared" si="1"/>
        <v>0</v>
      </c>
      <c r="AE17" s="65">
        <f t="shared" si="7"/>
        <v>0</v>
      </c>
      <c r="AF17" s="65">
        <f t="shared" si="8"/>
        <v>0</v>
      </c>
      <c r="AG17" s="188" t="str">
        <f t="shared" si="10"/>
        <v/>
      </c>
      <c r="AH17" s="188"/>
      <c r="AI17" s="12" t="s">
        <v>190</v>
      </c>
      <c r="AJ17" s="13" t="s">
        <v>184</v>
      </c>
      <c r="AK17" s="70" t="e">
        <f t="shared" si="2"/>
        <v>#DIV/0!</v>
      </c>
      <c r="AL17" s="70" t="e">
        <f t="shared" si="3"/>
        <v>#DIV/0!</v>
      </c>
    </row>
    <row r="18" spans="1:38" x14ac:dyDescent="0.25">
      <c r="A18" s="66">
        <f t="shared" si="9"/>
        <v>11</v>
      </c>
      <c r="B18" s="76"/>
      <c r="C18" s="66" t="e">
        <f>VLOOKUP(B18,'Measure&amp;Incentive Picklist'!E:J,2,FALSE)</f>
        <v>#N/A</v>
      </c>
      <c r="D18" s="69"/>
      <c r="G18" s="66" t="str">
        <f t="shared" si="4"/>
        <v/>
      </c>
      <c r="H18" s="70"/>
      <c r="I18" s="70"/>
      <c r="J18" s="70"/>
      <c r="K18" s="69"/>
      <c r="L18" s="70"/>
      <c r="O18" s="69"/>
      <c r="P18" s="65" t="e">
        <f>VLOOKUP(O18,'Lighting Picklist'!A$2:B$63,2,FALSE)</f>
        <v>#N/A</v>
      </c>
      <c r="Q18" s="69"/>
      <c r="U18" s="69"/>
      <c r="V18" s="69"/>
      <c r="W18" s="69"/>
      <c r="X18" s="71"/>
      <c r="Y18" s="71"/>
      <c r="Z18" s="72" t="str">
        <f t="shared" si="5"/>
        <v/>
      </c>
      <c r="AA18" s="85" t="str">
        <f t="shared" si="0"/>
        <v/>
      </c>
      <c r="AB18" s="123"/>
      <c r="AC18" s="65">
        <f t="shared" si="6"/>
        <v>0</v>
      </c>
      <c r="AD18" s="65">
        <f t="shared" si="1"/>
        <v>0</v>
      </c>
      <c r="AE18" s="65">
        <f t="shared" si="7"/>
        <v>0</v>
      </c>
      <c r="AF18" s="65">
        <f t="shared" si="8"/>
        <v>0</v>
      </c>
      <c r="AG18" s="188" t="str">
        <f t="shared" si="10"/>
        <v/>
      </c>
      <c r="AH18" s="188"/>
      <c r="AI18" s="12" t="s">
        <v>191</v>
      </c>
      <c r="AJ18" s="14" t="s">
        <v>192</v>
      </c>
      <c r="AK18" s="70" t="e">
        <f t="shared" si="2"/>
        <v>#DIV/0!</v>
      </c>
      <c r="AL18" s="70" t="e">
        <f t="shared" si="3"/>
        <v>#DIV/0!</v>
      </c>
    </row>
    <row r="19" spans="1:38" x14ac:dyDescent="0.25">
      <c r="A19" s="66">
        <f t="shared" si="9"/>
        <v>12</v>
      </c>
      <c r="B19" s="76"/>
      <c r="C19" s="66" t="e">
        <f>VLOOKUP(B19,'Measure&amp;Incentive Picklist'!E:J,2,FALSE)</f>
        <v>#N/A</v>
      </c>
      <c r="D19" s="69"/>
      <c r="G19" s="66" t="str">
        <f t="shared" si="4"/>
        <v/>
      </c>
      <c r="H19" s="70"/>
      <c r="I19" s="70"/>
      <c r="J19" s="70"/>
      <c r="K19" s="69"/>
      <c r="L19" s="70"/>
      <c r="O19" s="69"/>
      <c r="P19" s="65" t="e">
        <f>VLOOKUP(O19,'Lighting Picklist'!A$2:B$63,2,FALSE)</f>
        <v>#N/A</v>
      </c>
      <c r="Q19" s="69"/>
      <c r="U19" s="69"/>
      <c r="V19" s="69"/>
      <c r="W19" s="69"/>
      <c r="X19" s="71"/>
      <c r="Y19" s="71"/>
      <c r="Z19" s="72" t="str">
        <f t="shared" si="5"/>
        <v/>
      </c>
      <c r="AA19" s="85" t="str">
        <f t="shared" si="0"/>
        <v/>
      </c>
      <c r="AB19" s="123"/>
      <c r="AC19" s="65">
        <f t="shared" si="6"/>
        <v>0</v>
      </c>
      <c r="AD19" s="65">
        <f t="shared" si="1"/>
        <v>0</v>
      </c>
      <c r="AE19" s="65">
        <f t="shared" si="7"/>
        <v>0</v>
      </c>
      <c r="AF19" s="65">
        <f t="shared" si="8"/>
        <v>0</v>
      </c>
      <c r="AG19" s="188" t="str">
        <f t="shared" si="10"/>
        <v/>
      </c>
      <c r="AH19" s="188"/>
      <c r="AI19" s="12" t="s">
        <v>193</v>
      </c>
      <c r="AJ19" s="14" t="s">
        <v>194</v>
      </c>
      <c r="AK19" s="70" t="e">
        <f t="shared" si="2"/>
        <v>#DIV/0!</v>
      </c>
      <c r="AL19" s="70" t="e">
        <f t="shared" si="3"/>
        <v>#DIV/0!</v>
      </c>
    </row>
    <row r="20" spans="1:38" x14ac:dyDescent="0.25">
      <c r="A20" s="66">
        <f t="shared" si="9"/>
        <v>13</v>
      </c>
      <c r="B20" s="76"/>
      <c r="C20" s="66" t="e">
        <f>VLOOKUP(B20,'Measure&amp;Incentive Picklist'!E:J,2,FALSE)</f>
        <v>#N/A</v>
      </c>
      <c r="D20" s="69"/>
      <c r="G20" s="66" t="str">
        <f t="shared" si="4"/>
        <v/>
      </c>
      <c r="H20" s="70"/>
      <c r="I20" s="70"/>
      <c r="J20" s="70"/>
      <c r="K20" s="69"/>
      <c r="L20" s="70"/>
      <c r="O20" s="69"/>
      <c r="P20" s="65" t="e">
        <f>VLOOKUP(O20,'Lighting Picklist'!A$2:B$63,2,FALSE)</f>
        <v>#N/A</v>
      </c>
      <c r="Q20" s="69"/>
      <c r="U20" s="69"/>
      <c r="V20" s="69"/>
      <c r="W20" s="69"/>
      <c r="X20" s="71"/>
      <c r="Y20" s="71"/>
      <c r="Z20" s="72" t="str">
        <f t="shared" si="5"/>
        <v/>
      </c>
      <c r="AA20" s="85" t="str">
        <f t="shared" si="0"/>
        <v/>
      </c>
      <c r="AB20" s="123"/>
      <c r="AC20" s="65">
        <f t="shared" si="6"/>
        <v>0</v>
      </c>
      <c r="AD20" s="65">
        <f t="shared" si="1"/>
        <v>0</v>
      </c>
      <c r="AE20" s="65">
        <f t="shared" si="7"/>
        <v>0</v>
      </c>
      <c r="AF20" s="65">
        <f t="shared" si="8"/>
        <v>0</v>
      </c>
      <c r="AG20" s="188" t="str">
        <f t="shared" si="10"/>
        <v/>
      </c>
      <c r="AH20" s="188"/>
      <c r="AI20" s="12" t="s">
        <v>195</v>
      </c>
      <c r="AJ20" s="14" t="s">
        <v>184</v>
      </c>
      <c r="AK20" s="70" t="e">
        <f t="shared" si="2"/>
        <v>#DIV/0!</v>
      </c>
      <c r="AL20" s="70" t="e">
        <f t="shared" si="3"/>
        <v>#DIV/0!</v>
      </c>
    </row>
    <row r="21" spans="1:38" x14ac:dyDescent="0.25">
      <c r="A21" s="66">
        <f t="shared" si="9"/>
        <v>14</v>
      </c>
      <c r="B21" s="76"/>
      <c r="C21" s="66" t="e">
        <f>VLOOKUP(B21,'Measure&amp;Incentive Picklist'!E:J,2,FALSE)</f>
        <v>#N/A</v>
      </c>
      <c r="D21" s="69"/>
      <c r="G21" s="66" t="str">
        <f t="shared" si="4"/>
        <v/>
      </c>
      <c r="H21" s="70"/>
      <c r="I21" s="70"/>
      <c r="J21" s="70"/>
      <c r="K21" s="69"/>
      <c r="L21" s="70"/>
      <c r="O21" s="69"/>
      <c r="P21" s="65" t="e">
        <f>VLOOKUP(O21,'Lighting Picklist'!A$2:B$63,2,FALSE)</f>
        <v>#N/A</v>
      </c>
      <c r="Q21" s="69"/>
      <c r="U21" s="69"/>
      <c r="V21" s="69"/>
      <c r="W21" s="69"/>
      <c r="X21" s="71"/>
      <c r="Y21" s="71"/>
      <c r="Z21" s="72" t="str">
        <f t="shared" si="5"/>
        <v/>
      </c>
      <c r="AA21" s="85" t="str">
        <f t="shared" si="0"/>
        <v/>
      </c>
      <c r="AB21" s="123"/>
      <c r="AC21" s="65">
        <f t="shared" si="6"/>
        <v>0</v>
      </c>
      <c r="AD21" s="65">
        <f t="shared" si="1"/>
        <v>0</v>
      </c>
      <c r="AE21" s="65">
        <f t="shared" si="7"/>
        <v>0</v>
      </c>
      <c r="AF21" s="65">
        <f t="shared" si="8"/>
        <v>0</v>
      </c>
      <c r="AG21" s="188" t="str">
        <f t="shared" si="10"/>
        <v/>
      </c>
      <c r="AH21" s="188"/>
      <c r="AI21" s="12" t="s">
        <v>196</v>
      </c>
      <c r="AJ21" s="184" t="s">
        <v>184</v>
      </c>
      <c r="AK21" s="70" t="e">
        <f t="shared" si="2"/>
        <v>#DIV/0!</v>
      </c>
      <c r="AL21" s="70" t="e">
        <f t="shared" si="3"/>
        <v>#DIV/0!</v>
      </c>
    </row>
    <row r="22" spans="1:38" x14ac:dyDescent="0.25">
      <c r="A22" s="66">
        <f t="shared" si="9"/>
        <v>15</v>
      </c>
      <c r="B22" s="76"/>
      <c r="C22" s="66" t="e">
        <f>VLOOKUP(B22,'Measure&amp;Incentive Picklist'!E:J,2,FALSE)</f>
        <v>#N/A</v>
      </c>
      <c r="D22" s="69"/>
      <c r="G22" s="66" t="str">
        <f t="shared" si="4"/>
        <v/>
      </c>
      <c r="H22" s="70"/>
      <c r="I22" s="70"/>
      <c r="J22" s="70"/>
      <c r="K22" s="69"/>
      <c r="L22" s="70"/>
      <c r="O22" s="69"/>
      <c r="P22" s="65" t="e">
        <f>VLOOKUP(O22,'Lighting Picklist'!A$2:B$63,2,FALSE)</f>
        <v>#N/A</v>
      </c>
      <c r="Q22" s="69"/>
      <c r="U22" s="69"/>
      <c r="V22" s="69"/>
      <c r="W22" s="69"/>
      <c r="X22" s="71"/>
      <c r="Y22" s="71"/>
      <c r="Z22" s="72" t="str">
        <f t="shared" si="5"/>
        <v/>
      </c>
      <c r="AA22" s="85" t="str">
        <f t="shared" si="0"/>
        <v/>
      </c>
      <c r="AB22" s="123"/>
      <c r="AC22" s="65">
        <f t="shared" si="6"/>
        <v>0</v>
      </c>
      <c r="AD22" s="65">
        <f t="shared" si="1"/>
        <v>0</v>
      </c>
      <c r="AE22" s="65">
        <f t="shared" si="7"/>
        <v>0</v>
      </c>
      <c r="AF22" s="65">
        <f t="shared" si="8"/>
        <v>0</v>
      </c>
      <c r="AG22" s="188" t="str">
        <f t="shared" si="10"/>
        <v/>
      </c>
      <c r="AH22" s="188"/>
      <c r="AI22" s="12" t="s">
        <v>197</v>
      </c>
      <c r="AJ22" s="15" t="s">
        <v>198</v>
      </c>
      <c r="AK22" s="70" t="e">
        <f t="shared" si="2"/>
        <v>#DIV/0!</v>
      </c>
      <c r="AL22" s="70" t="e">
        <f t="shared" si="3"/>
        <v>#DIV/0!</v>
      </c>
    </row>
    <row r="23" spans="1:38" x14ac:dyDescent="0.25">
      <c r="A23" s="66">
        <f t="shared" si="9"/>
        <v>16</v>
      </c>
      <c r="B23" s="76"/>
      <c r="C23" s="66" t="e">
        <f>VLOOKUP(B23,'Measure&amp;Incentive Picklist'!E:J,2,FALSE)</f>
        <v>#N/A</v>
      </c>
      <c r="D23" s="69"/>
      <c r="G23" s="66" t="str">
        <f t="shared" si="4"/>
        <v/>
      </c>
      <c r="H23" s="70"/>
      <c r="I23" s="70"/>
      <c r="J23" s="70"/>
      <c r="K23" s="69"/>
      <c r="L23" s="70"/>
      <c r="O23" s="69"/>
      <c r="P23" s="65" t="e">
        <f>VLOOKUP(O23,'Lighting Picklist'!A$2:B$63,2,FALSE)</f>
        <v>#N/A</v>
      </c>
      <c r="Q23" s="69"/>
      <c r="U23" s="69"/>
      <c r="V23" s="69"/>
      <c r="W23" s="69"/>
      <c r="X23" s="71"/>
      <c r="Y23" s="71"/>
      <c r="Z23" s="72" t="str">
        <f t="shared" si="5"/>
        <v/>
      </c>
      <c r="AA23" s="85" t="str">
        <f t="shared" si="0"/>
        <v/>
      </c>
      <c r="AB23" s="123"/>
      <c r="AC23" s="65">
        <f t="shared" si="6"/>
        <v>0</v>
      </c>
      <c r="AD23" s="65">
        <f t="shared" si="1"/>
        <v>0</v>
      </c>
      <c r="AE23" s="65">
        <f t="shared" si="7"/>
        <v>0</v>
      </c>
      <c r="AF23" s="65">
        <f t="shared" si="8"/>
        <v>0</v>
      </c>
      <c r="AG23" s="188" t="str">
        <f t="shared" si="10"/>
        <v/>
      </c>
      <c r="AH23" s="188"/>
      <c r="AI23" s="12" t="s">
        <v>199</v>
      </c>
      <c r="AJ23" s="15" t="s">
        <v>184</v>
      </c>
      <c r="AK23" s="70" t="e">
        <f t="shared" si="2"/>
        <v>#DIV/0!</v>
      </c>
      <c r="AL23" s="70" t="e">
        <f t="shared" si="3"/>
        <v>#DIV/0!</v>
      </c>
    </row>
    <row r="24" spans="1:38" x14ac:dyDescent="0.25">
      <c r="A24" s="66">
        <f t="shared" si="9"/>
        <v>17</v>
      </c>
      <c r="B24" s="76"/>
      <c r="C24" s="66" t="e">
        <f>VLOOKUP(B24,'Measure&amp;Incentive Picklist'!E:J,2,FALSE)</f>
        <v>#N/A</v>
      </c>
      <c r="D24" s="69"/>
      <c r="G24" s="66" t="str">
        <f t="shared" si="4"/>
        <v/>
      </c>
      <c r="H24" s="70"/>
      <c r="I24" s="70"/>
      <c r="J24" s="70"/>
      <c r="K24" s="69"/>
      <c r="L24" s="70"/>
      <c r="O24" s="69"/>
      <c r="P24" s="65" t="e">
        <f>VLOOKUP(O24,'Lighting Picklist'!A$2:B$63,2,FALSE)</f>
        <v>#N/A</v>
      </c>
      <c r="Q24" s="69"/>
      <c r="U24" s="69"/>
      <c r="V24" s="69"/>
      <c r="W24" s="69"/>
      <c r="X24" s="71"/>
      <c r="Y24" s="71"/>
      <c r="Z24" s="72" t="str">
        <f t="shared" si="5"/>
        <v/>
      </c>
      <c r="AA24" s="85" t="str">
        <f t="shared" si="0"/>
        <v/>
      </c>
      <c r="AB24" s="123"/>
      <c r="AC24" s="65">
        <f t="shared" si="6"/>
        <v>0</v>
      </c>
      <c r="AD24" s="65">
        <f t="shared" si="1"/>
        <v>0</v>
      </c>
      <c r="AE24" s="65">
        <f t="shared" si="7"/>
        <v>0</v>
      </c>
      <c r="AF24" s="65">
        <f t="shared" si="8"/>
        <v>0</v>
      </c>
      <c r="AG24" s="188" t="str">
        <f t="shared" si="10"/>
        <v/>
      </c>
      <c r="AH24" s="188"/>
      <c r="AI24" s="12" t="s">
        <v>200</v>
      </c>
      <c r="AK24" s="70" t="e">
        <f t="shared" si="2"/>
        <v>#DIV/0!</v>
      </c>
      <c r="AL24" s="70" t="e">
        <f t="shared" si="3"/>
        <v>#DIV/0!</v>
      </c>
    </row>
    <row r="25" spans="1:38" x14ac:dyDescent="0.25">
      <c r="A25" s="66">
        <f t="shared" si="9"/>
        <v>18</v>
      </c>
      <c r="B25" s="76"/>
      <c r="C25" s="66" t="e">
        <f>VLOOKUP(B25,'Measure&amp;Incentive Picklist'!E:J,2,FALSE)</f>
        <v>#N/A</v>
      </c>
      <c r="D25" s="69"/>
      <c r="G25" s="66" t="str">
        <f t="shared" si="4"/>
        <v/>
      </c>
      <c r="H25" s="70"/>
      <c r="I25" s="70"/>
      <c r="J25" s="70"/>
      <c r="K25" s="69"/>
      <c r="L25" s="70"/>
      <c r="O25" s="69"/>
      <c r="P25" s="65" t="e">
        <f>VLOOKUP(O25,'Lighting Picklist'!A$2:B$63,2,FALSE)</f>
        <v>#N/A</v>
      </c>
      <c r="Q25" s="69"/>
      <c r="U25" s="69"/>
      <c r="V25" s="69"/>
      <c r="W25" s="69"/>
      <c r="X25" s="71"/>
      <c r="Y25" s="71"/>
      <c r="Z25" s="72" t="str">
        <f t="shared" si="5"/>
        <v/>
      </c>
      <c r="AA25" s="85" t="str">
        <f t="shared" si="0"/>
        <v/>
      </c>
      <c r="AB25" s="123"/>
      <c r="AC25" s="65">
        <f t="shared" si="6"/>
        <v>0</v>
      </c>
      <c r="AD25" s="65">
        <f t="shared" si="1"/>
        <v>0</v>
      </c>
      <c r="AE25" s="65">
        <f t="shared" si="7"/>
        <v>0</v>
      </c>
      <c r="AF25" s="65">
        <f t="shared" si="8"/>
        <v>0</v>
      </c>
      <c r="AG25" s="188" t="str">
        <f t="shared" si="10"/>
        <v/>
      </c>
      <c r="AH25" s="188"/>
      <c r="AI25" s="12" t="s">
        <v>201</v>
      </c>
      <c r="AK25" s="70" t="e">
        <f t="shared" si="2"/>
        <v>#DIV/0!</v>
      </c>
      <c r="AL25" s="70" t="e">
        <f t="shared" si="3"/>
        <v>#DIV/0!</v>
      </c>
    </row>
    <row r="26" spans="1:38" x14ac:dyDescent="0.25">
      <c r="A26" s="66">
        <f t="shared" si="9"/>
        <v>19</v>
      </c>
      <c r="B26" s="76"/>
      <c r="C26" s="66" t="e">
        <f>VLOOKUP(B26,'Measure&amp;Incentive Picklist'!E:J,2,FALSE)</f>
        <v>#N/A</v>
      </c>
      <c r="D26" s="69"/>
      <c r="G26" s="66" t="str">
        <f t="shared" si="4"/>
        <v/>
      </c>
      <c r="H26" s="70"/>
      <c r="I26" s="70"/>
      <c r="J26" s="70"/>
      <c r="K26" s="69"/>
      <c r="L26" s="70"/>
      <c r="O26" s="69"/>
      <c r="P26" s="65" t="e">
        <f>VLOOKUP(O26,'Lighting Picklist'!A$2:B$63,2,FALSE)</f>
        <v>#N/A</v>
      </c>
      <c r="Q26" s="69"/>
      <c r="U26" s="69"/>
      <c r="V26" s="69"/>
      <c r="W26" s="69"/>
      <c r="X26" s="71"/>
      <c r="Y26" s="71"/>
      <c r="Z26" s="72" t="str">
        <f t="shared" si="5"/>
        <v/>
      </c>
      <c r="AA26" s="85" t="str">
        <f t="shared" si="0"/>
        <v/>
      </c>
      <c r="AB26" s="123"/>
      <c r="AC26" s="65">
        <f t="shared" si="6"/>
        <v>0</v>
      </c>
      <c r="AD26" s="65">
        <f t="shared" si="1"/>
        <v>0</v>
      </c>
      <c r="AE26" s="65">
        <f t="shared" si="7"/>
        <v>0</v>
      </c>
      <c r="AF26" s="65">
        <f t="shared" si="8"/>
        <v>0</v>
      </c>
      <c r="AG26" s="188" t="str">
        <f t="shared" si="10"/>
        <v/>
      </c>
      <c r="AH26" s="188"/>
      <c r="AI26" s="12" t="s">
        <v>202</v>
      </c>
      <c r="AJ26" s="188"/>
      <c r="AK26" s="70" t="e">
        <f t="shared" si="2"/>
        <v>#DIV/0!</v>
      </c>
      <c r="AL26" s="70" t="e">
        <f t="shared" si="3"/>
        <v>#DIV/0!</v>
      </c>
    </row>
    <row r="27" spans="1:38" x14ac:dyDescent="0.25">
      <c r="A27" s="66">
        <f t="shared" si="9"/>
        <v>20</v>
      </c>
      <c r="B27" s="76"/>
      <c r="C27" s="66" t="e">
        <f>VLOOKUP(B27,'Measure&amp;Incentive Picklist'!E:J,2,FALSE)</f>
        <v>#N/A</v>
      </c>
      <c r="D27" s="69"/>
      <c r="G27" s="66" t="str">
        <f t="shared" si="4"/>
        <v/>
      </c>
      <c r="H27" s="70"/>
      <c r="I27" s="70"/>
      <c r="J27" s="70"/>
      <c r="K27" s="69"/>
      <c r="L27" s="70"/>
      <c r="O27" s="69"/>
      <c r="P27" s="65" t="e">
        <f>VLOOKUP(O27,'Lighting Picklist'!A$2:B$63,2,FALSE)</f>
        <v>#N/A</v>
      </c>
      <c r="Q27" s="69"/>
      <c r="U27" s="69"/>
      <c r="V27" s="69"/>
      <c r="W27" s="69"/>
      <c r="X27" s="71"/>
      <c r="Y27" s="71"/>
      <c r="Z27" s="72" t="str">
        <f t="shared" si="5"/>
        <v/>
      </c>
      <c r="AA27" s="85" t="str">
        <f t="shared" si="0"/>
        <v/>
      </c>
      <c r="AB27" s="123"/>
      <c r="AC27" s="65">
        <f t="shared" si="6"/>
        <v>0</v>
      </c>
      <c r="AD27" s="65">
        <f t="shared" si="1"/>
        <v>0</v>
      </c>
      <c r="AE27" s="65">
        <f t="shared" si="7"/>
        <v>0</v>
      </c>
      <c r="AF27" s="65">
        <f t="shared" si="8"/>
        <v>0</v>
      </c>
      <c r="AG27" s="188" t="str">
        <f t="shared" si="10"/>
        <v/>
      </c>
      <c r="AH27" s="188"/>
      <c r="AI27" s="12" t="s">
        <v>203</v>
      </c>
      <c r="AJ27" s="188"/>
      <c r="AK27" s="70" t="e">
        <f t="shared" si="2"/>
        <v>#DIV/0!</v>
      </c>
      <c r="AL27" s="70" t="e">
        <f t="shared" si="3"/>
        <v>#DIV/0!</v>
      </c>
    </row>
    <row r="28" spans="1:38" x14ac:dyDescent="0.25">
      <c r="A28" s="66">
        <f t="shared" si="9"/>
        <v>21</v>
      </c>
      <c r="B28" s="76"/>
      <c r="C28" s="66" t="e">
        <f>VLOOKUP(B28,'Measure&amp;Incentive Picklist'!E:J,2,FALSE)</f>
        <v>#N/A</v>
      </c>
      <c r="D28" s="69"/>
      <c r="G28" s="66" t="str">
        <f t="shared" si="4"/>
        <v/>
      </c>
      <c r="H28" s="70"/>
      <c r="I28" s="70"/>
      <c r="J28" s="70"/>
      <c r="K28" s="69"/>
      <c r="L28" s="70"/>
      <c r="O28" s="69"/>
      <c r="P28" s="65" t="e">
        <f>VLOOKUP(O28,'Lighting Picklist'!A$2:B$63,2,FALSE)</f>
        <v>#N/A</v>
      </c>
      <c r="Q28" s="69"/>
      <c r="U28" s="69"/>
      <c r="V28" s="69"/>
      <c r="W28" s="69"/>
      <c r="X28" s="71"/>
      <c r="Y28" s="71"/>
      <c r="Z28" s="72" t="str">
        <f t="shared" si="5"/>
        <v/>
      </c>
      <c r="AA28" s="85" t="str">
        <f t="shared" si="0"/>
        <v/>
      </c>
      <c r="AB28" s="123"/>
      <c r="AC28" s="65">
        <f t="shared" si="6"/>
        <v>0</v>
      </c>
      <c r="AD28" s="65">
        <f t="shared" si="1"/>
        <v>0</v>
      </c>
      <c r="AE28" s="65">
        <f t="shared" si="7"/>
        <v>0</v>
      </c>
      <c r="AF28" s="65">
        <f t="shared" si="8"/>
        <v>0</v>
      </c>
      <c r="AG28" s="188" t="str">
        <f t="shared" si="10"/>
        <v/>
      </c>
      <c r="AH28" s="188"/>
      <c r="AI28" s="12" t="s">
        <v>204</v>
      </c>
      <c r="AK28" s="70" t="e">
        <f t="shared" si="2"/>
        <v>#DIV/0!</v>
      </c>
      <c r="AL28" s="70" t="e">
        <f t="shared" si="3"/>
        <v>#DIV/0!</v>
      </c>
    </row>
    <row r="29" spans="1:38" x14ac:dyDescent="0.25">
      <c r="A29" s="66">
        <f t="shared" si="9"/>
        <v>22</v>
      </c>
      <c r="B29" s="76"/>
      <c r="C29" s="66" t="e">
        <f>VLOOKUP(B29,'Measure&amp;Incentive Picklist'!E:J,2,FALSE)</f>
        <v>#N/A</v>
      </c>
      <c r="D29" s="69"/>
      <c r="G29" s="66" t="str">
        <f t="shared" si="4"/>
        <v/>
      </c>
      <c r="H29" s="70"/>
      <c r="I29" s="70"/>
      <c r="J29" s="70"/>
      <c r="K29" s="69"/>
      <c r="L29" s="70"/>
      <c r="O29" s="69"/>
      <c r="P29" s="65" t="e">
        <f>VLOOKUP(O29,'Lighting Picklist'!A$2:B$63,2,FALSE)</f>
        <v>#N/A</v>
      </c>
      <c r="Q29" s="69"/>
      <c r="U29" s="69"/>
      <c r="V29" s="69"/>
      <c r="W29" s="69"/>
      <c r="X29" s="71"/>
      <c r="Y29" s="71"/>
      <c r="Z29" s="72" t="str">
        <f t="shared" si="5"/>
        <v/>
      </c>
      <c r="AA29" s="85" t="str">
        <f t="shared" si="0"/>
        <v/>
      </c>
      <c r="AB29" s="123"/>
      <c r="AC29" s="65">
        <f t="shared" si="6"/>
        <v>0</v>
      </c>
      <c r="AD29" s="65">
        <f t="shared" si="1"/>
        <v>0</v>
      </c>
      <c r="AE29" s="65">
        <f t="shared" si="7"/>
        <v>0</v>
      </c>
      <c r="AF29" s="65">
        <f t="shared" si="8"/>
        <v>0</v>
      </c>
      <c r="AG29" s="188" t="str">
        <f t="shared" si="10"/>
        <v/>
      </c>
      <c r="AH29" s="188"/>
      <c r="AI29" s="12" t="s">
        <v>205</v>
      </c>
      <c r="AK29" s="70" t="e">
        <f t="shared" si="2"/>
        <v>#DIV/0!</v>
      </c>
      <c r="AL29" s="70" t="e">
        <f t="shared" si="3"/>
        <v>#DIV/0!</v>
      </c>
    </row>
    <row r="30" spans="1:38" x14ac:dyDescent="0.25">
      <c r="A30" s="66">
        <f t="shared" si="9"/>
        <v>23</v>
      </c>
      <c r="B30" s="76"/>
      <c r="C30" s="66" t="e">
        <f>VLOOKUP(B30,'Measure&amp;Incentive Picklist'!E:J,2,FALSE)</f>
        <v>#N/A</v>
      </c>
      <c r="D30" s="69"/>
      <c r="G30" s="66" t="str">
        <f t="shared" si="4"/>
        <v/>
      </c>
      <c r="H30" s="70"/>
      <c r="I30" s="70"/>
      <c r="J30" s="70"/>
      <c r="K30" s="69"/>
      <c r="L30" s="70"/>
      <c r="O30" s="69"/>
      <c r="P30" s="65" t="e">
        <f>VLOOKUP(O30,'Lighting Picklist'!A$2:B$63,2,FALSE)</f>
        <v>#N/A</v>
      </c>
      <c r="Q30" s="69"/>
      <c r="U30" s="69"/>
      <c r="V30" s="69"/>
      <c r="W30" s="69"/>
      <c r="X30" s="71"/>
      <c r="Y30" s="71"/>
      <c r="Z30" s="72" t="str">
        <f t="shared" si="5"/>
        <v/>
      </c>
      <c r="AA30" s="85" t="str">
        <f t="shared" si="0"/>
        <v/>
      </c>
      <c r="AB30" s="123"/>
      <c r="AC30" s="65">
        <f t="shared" si="6"/>
        <v>0</v>
      </c>
      <c r="AD30" s="65">
        <f t="shared" si="1"/>
        <v>0</v>
      </c>
      <c r="AE30" s="65">
        <f t="shared" si="7"/>
        <v>0</v>
      </c>
      <c r="AF30" s="65">
        <f t="shared" si="8"/>
        <v>0</v>
      </c>
      <c r="AG30" s="188" t="str">
        <f t="shared" si="10"/>
        <v/>
      </c>
      <c r="AH30" s="188"/>
      <c r="AI30" s="12" t="s">
        <v>206</v>
      </c>
      <c r="AK30" s="70" t="e">
        <f t="shared" si="2"/>
        <v>#DIV/0!</v>
      </c>
      <c r="AL30" s="70" t="e">
        <f t="shared" si="3"/>
        <v>#DIV/0!</v>
      </c>
    </row>
    <row r="31" spans="1:38" x14ac:dyDescent="0.25">
      <c r="A31" s="66">
        <f t="shared" si="9"/>
        <v>24</v>
      </c>
      <c r="B31" s="76"/>
      <c r="C31" s="66" t="e">
        <f>VLOOKUP(B31,'Measure&amp;Incentive Picklist'!E:J,2,FALSE)</f>
        <v>#N/A</v>
      </c>
      <c r="D31" s="69"/>
      <c r="G31" s="66" t="str">
        <f t="shared" si="4"/>
        <v/>
      </c>
      <c r="H31" s="70"/>
      <c r="I31" s="70"/>
      <c r="J31" s="70"/>
      <c r="K31" s="69"/>
      <c r="L31" s="70"/>
      <c r="O31" s="69"/>
      <c r="P31" s="65" t="e">
        <f>VLOOKUP(O31,'Lighting Picklist'!A$2:B$63,2,FALSE)</f>
        <v>#N/A</v>
      </c>
      <c r="Q31" s="69"/>
      <c r="U31" s="69"/>
      <c r="V31" s="69"/>
      <c r="W31" s="69"/>
      <c r="X31" s="71"/>
      <c r="Y31" s="71"/>
      <c r="Z31" s="72" t="str">
        <f t="shared" si="5"/>
        <v/>
      </c>
      <c r="AA31" s="85" t="str">
        <f t="shared" si="0"/>
        <v/>
      </c>
      <c r="AB31" s="123"/>
      <c r="AC31" s="65">
        <f t="shared" si="6"/>
        <v>0</v>
      </c>
      <c r="AD31" s="65">
        <f t="shared" si="1"/>
        <v>0</v>
      </c>
      <c r="AE31" s="65">
        <f t="shared" si="7"/>
        <v>0</v>
      </c>
      <c r="AF31" s="65">
        <f t="shared" si="8"/>
        <v>0</v>
      </c>
      <c r="AG31" s="188" t="str">
        <f t="shared" si="10"/>
        <v/>
      </c>
      <c r="AH31" s="188"/>
      <c r="AI31" s="12" t="s">
        <v>207</v>
      </c>
      <c r="AK31" s="70" t="e">
        <f t="shared" si="2"/>
        <v>#DIV/0!</v>
      </c>
      <c r="AL31" s="70" t="e">
        <f t="shared" si="3"/>
        <v>#DIV/0!</v>
      </c>
    </row>
    <row r="32" spans="1:38" x14ac:dyDescent="0.25">
      <c r="A32" s="66">
        <f t="shared" si="9"/>
        <v>25</v>
      </c>
      <c r="B32" s="76"/>
      <c r="C32" s="66" t="e">
        <f>VLOOKUP(B32,'Measure&amp;Incentive Picklist'!E:J,2,FALSE)</f>
        <v>#N/A</v>
      </c>
      <c r="D32" s="69"/>
      <c r="G32" s="66" t="str">
        <f t="shared" si="4"/>
        <v/>
      </c>
      <c r="H32" s="70"/>
      <c r="I32" s="70"/>
      <c r="J32" s="70"/>
      <c r="K32" s="69"/>
      <c r="L32" s="70"/>
      <c r="O32" s="69"/>
      <c r="P32" s="65" t="e">
        <f>VLOOKUP(O32,'Lighting Picklist'!A$2:B$63,2,FALSE)</f>
        <v>#N/A</v>
      </c>
      <c r="Q32" s="69"/>
      <c r="U32" s="69"/>
      <c r="V32" s="69"/>
      <c r="W32" s="69"/>
      <c r="X32" s="71"/>
      <c r="Y32" s="71"/>
      <c r="Z32" s="72" t="str">
        <f t="shared" si="5"/>
        <v/>
      </c>
      <c r="AA32" s="85" t="str">
        <f t="shared" si="0"/>
        <v/>
      </c>
      <c r="AB32" s="123"/>
      <c r="AC32" s="65">
        <f t="shared" si="6"/>
        <v>0</v>
      </c>
      <c r="AD32" s="65">
        <f t="shared" si="1"/>
        <v>0</v>
      </c>
      <c r="AE32" s="65">
        <f t="shared" si="7"/>
        <v>0</v>
      </c>
      <c r="AF32" s="65">
        <f t="shared" si="8"/>
        <v>0</v>
      </c>
      <c r="AG32" s="188" t="str">
        <f t="shared" si="10"/>
        <v/>
      </c>
      <c r="AH32" s="188"/>
      <c r="AI32" s="12" t="s">
        <v>208</v>
      </c>
      <c r="AK32" s="70" t="e">
        <f t="shared" si="2"/>
        <v>#DIV/0!</v>
      </c>
      <c r="AL32" s="70" t="e">
        <f t="shared" si="3"/>
        <v>#DIV/0!</v>
      </c>
    </row>
    <row r="33" spans="1:38" x14ac:dyDescent="0.25">
      <c r="A33" s="66">
        <f t="shared" si="9"/>
        <v>26</v>
      </c>
      <c r="B33" s="76"/>
      <c r="C33" s="66" t="e">
        <f>VLOOKUP(B33,'Measure&amp;Incentive Picklist'!E:J,2,FALSE)</f>
        <v>#N/A</v>
      </c>
      <c r="D33" s="69"/>
      <c r="G33" s="66" t="str">
        <f t="shared" si="4"/>
        <v/>
      </c>
      <c r="H33" s="70"/>
      <c r="I33" s="70"/>
      <c r="J33" s="70"/>
      <c r="K33" s="69"/>
      <c r="L33" s="70"/>
      <c r="O33" s="69"/>
      <c r="P33" s="65" t="e">
        <f>VLOOKUP(O33,'Lighting Picklist'!A$2:B$63,2,FALSE)</f>
        <v>#N/A</v>
      </c>
      <c r="Q33" s="69"/>
      <c r="U33" s="69"/>
      <c r="V33" s="69"/>
      <c r="W33" s="69"/>
      <c r="X33" s="71"/>
      <c r="Y33" s="71"/>
      <c r="Z33" s="72" t="str">
        <f t="shared" si="5"/>
        <v/>
      </c>
      <c r="AA33" s="85" t="str">
        <f t="shared" si="0"/>
        <v/>
      </c>
      <c r="AB33" s="69"/>
      <c r="AC33" s="65">
        <f t="shared" si="6"/>
        <v>0</v>
      </c>
      <c r="AD33" s="65">
        <f t="shared" si="1"/>
        <v>0</v>
      </c>
      <c r="AE33" s="65">
        <f t="shared" si="7"/>
        <v>0</v>
      </c>
      <c r="AF33" s="65">
        <f t="shared" si="8"/>
        <v>0</v>
      </c>
      <c r="AG33" s="188" t="str">
        <f t="shared" si="10"/>
        <v/>
      </c>
      <c r="AH33" s="188"/>
      <c r="AI33" s="12" t="s">
        <v>209</v>
      </c>
      <c r="AK33" s="70" t="e">
        <f t="shared" si="2"/>
        <v>#DIV/0!</v>
      </c>
      <c r="AL33" s="70" t="e">
        <f t="shared" si="3"/>
        <v>#DIV/0!</v>
      </c>
    </row>
    <row r="34" spans="1:38" x14ac:dyDescent="0.25">
      <c r="A34" s="66">
        <f t="shared" si="9"/>
        <v>27</v>
      </c>
      <c r="B34" s="76"/>
      <c r="C34" s="66" t="e">
        <f>VLOOKUP(B34,'Measure&amp;Incentive Picklist'!E:J,2,FALSE)</f>
        <v>#N/A</v>
      </c>
      <c r="D34" s="69"/>
      <c r="G34" s="66" t="str">
        <f t="shared" si="4"/>
        <v/>
      </c>
      <c r="H34" s="70"/>
      <c r="I34" s="70"/>
      <c r="J34" s="70"/>
      <c r="K34" s="69"/>
      <c r="L34" s="70"/>
      <c r="O34" s="69"/>
      <c r="P34" s="65" t="e">
        <f>VLOOKUP(O34,'Lighting Picklist'!A$2:B$63,2,FALSE)</f>
        <v>#N/A</v>
      </c>
      <c r="Q34" s="69"/>
      <c r="U34" s="69"/>
      <c r="V34" s="69"/>
      <c r="W34" s="69"/>
      <c r="X34" s="71"/>
      <c r="Y34" s="71"/>
      <c r="Z34" s="72" t="str">
        <f t="shared" si="5"/>
        <v/>
      </c>
      <c r="AA34" s="85" t="str">
        <f t="shared" si="0"/>
        <v/>
      </c>
      <c r="AB34" s="69"/>
      <c r="AC34" s="65">
        <f t="shared" si="6"/>
        <v>0</v>
      </c>
      <c r="AD34" s="65">
        <f t="shared" si="1"/>
        <v>0</v>
      </c>
      <c r="AE34" s="65">
        <f t="shared" si="7"/>
        <v>0</v>
      </c>
      <c r="AF34" s="65">
        <f t="shared" si="8"/>
        <v>0</v>
      </c>
      <c r="AG34" s="188" t="str">
        <f t="shared" si="10"/>
        <v/>
      </c>
      <c r="AH34" s="188"/>
      <c r="AI34" s="12" t="s">
        <v>210</v>
      </c>
      <c r="AK34" s="70" t="e">
        <f t="shared" si="2"/>
        <v>#DIV/0!</v>
      </c>
      <c r="AL34" s="70" t="e">
        <f t="shared" si="3"/>
        <v>#DIV/0!</v>
      </c>
    </row>
    <row r="35" spans="1:38" x14ac:dyDescent="0.25">
      <c r="A35" s="66">
        <f t="shared" si="9"/>
        <v>28</v>
      </c>
      <c r="B35" s="76"/>
      <c r="C35" s="66" t="e">
        <f>VLOOKUP(B35,'Measure&amp;Incentive Picklist'!E:J,2,FALSE)</f>
        <v>#N/A</v>
      </c>
      <c r="D35" s="69"/>
      <c r="G35" s="66" t="str">
        <f t="shared" si="4"/>
        <v/>
      </c>
      <c r="H35" s="70"/>
      <c r="I35" s="70"/>
      <c r="J35" s="70"/>
      <c r="K35" s="69"/>
      <c r="L35" s="70"/>
      <c r="O35" s="69"/>
      <c r="P35" s="65" t="e">
        <f>VLOOKUP(O35,'Lighting Picklist'!A$2:B$63,2,FALSE)</f>
        <v>#N/A</v>
      </c>
      <c r="Q35" s="69"/>
      <c r="U35" s="69"/>
      <c r="V35" s="69"/>
      <c r="W35" s="69"/>
      <c r="X35" s="71"/>
      <c r="Y35" s="71"/>
      <c r="Z35" s="72" t="str">
        <f t="shared" si="5"/>
        <v/>
      </c>
      <c r="AA35" s="85" t="str">
        <f t="shared" si="0"/>
        <v/>
      </c>
      <c r="AB35" s="69"/>
      <c r="AC35" s="65">
        <f t="shared" si="6"/>
        <v>0</v>
      </c>
      <c r="AD35" s="65">
        <f t="shared" si="1"/>
        <v>0</v>
      </c>
      <c r="AE35" s="65">
        <f t="shared" si="7"/>
        <v>0</v>
      </c>
      <c r="AF35" s="65">
        <f t="shared" si="8"/>
        <v>0</v>
      </c>
      <c r="AG35" s="188" t="str">
        <f t="shared" si="10"/>
        <v/>
      </c>
      <c r="AH35" s="188"/>
      <c r="AI35" s="12" t="s">
        <v>211</v>
      </c>
      <c r="AK35" s="70" t="e">
        <f t="shared" si="2"/>
        <v>#DIV/0!</v>
      </c>
      <c r="AL35" s="70" t="e">
        <f t="shared" si="3"/>
        <v>#DIV/0!</v>
      </c>
    </row>
    <row r="36" spans="1:38" x14ac:dyDescent="0.25">
      <c r="A36" s="66">
        <f t="shared" si="9"/>
        <v>29</v>
      </c>
      <c r="B36" s="76"/>
      <c r="C36" s="66" t="e">
        <f>VLOOKUP(B36,'Measure&amp;Incentive Picklist'!E:J,2,FALSE)</f>
        <v>#N/A</v>
      </c>
      <c r="D36" s="69"/>
      <c r="G36" s="66" t="str">
        <f t="shared" si="4"/>
        <v/>
      </c>
      <c r="H36" s="70"/>
      <c r="I36" s="70"/>
      <c r="J36" s="70"/>
      <c r="K36" s="69"/>
      <c r="L36" s="70"/>
      <c r="O36" s="69"/>
      <c r="P36" s="65" t="e">
        <f>VLOOKUP(O36,'Lighting Picklist'!A$2:B$63,2,FALSE)</f>
        <v>#N/A</v>
      </c>
      <c r="Q36" s="69"/>
      <c r="U36" s="69"/>
      <c r="V36" s="69"/>
      <c r="W36" s="69"/>
      <c r="X36" s="71"/>
      <c r="Y36" s="71"/>
      <c r="Z36" s="72" t="str">
        <f t="shared" si="5"/>
        <v/>
      </c>
      <c r="AA36" s="85" t="str">
        <f t="shared" si="0"/>
        <v/>
      </c>
      <c r="AB36" s="69"/>
      <c r="AC36" s="65">
        <f t="shared" si="6"/>
        <v>0</v>
      </c>
      <c r="AD36" s="65">
        <f t="shared" si="1"/>
        <v>0</v>
      </c>
      <c r="AE36" s="65">
        <f t="shared" si="7"/>
        <v>0</v>
      </c>
      <c r="AF36" s="65">
        <f t="shared" si="8"/>
        <v>0</v>
      </c>
      <c r="AG36" s="188" t="str">
        <f t="shared" si="10"/>
        <v/>
      </c>
      <c r="AH36" s="188"/>
      <c r="AI36" s="12" t="s">
        <v>212</v>
      </c>
      <c r="AK36" s="70" t="e">
        <f t="shared" si="2"/>
        <v>#DIV/0!</v>
      </c>
      <c r="AL36" s="70" t="e">
        <f t="shared" si="3"/>
        <v>#DIV/0!</v>
      </c>
    </row>
    <row r="37" spans="1:38" x14ac:dyDescent="0.25">
      <c r="A37" s="66">
        <f t="shared" si="9"/>
        <v>30</v>
      </c>
      <c r="B37" s="76"/>
      <c r="C37" s="66" t="e">
        <f>VLOOKUP(B37,'Measure&amp;Incentive Picklist'!E:J,2,FALSE)</f>
        <v>#N/A</v>
      </c>
      <c r="D37" s="69"/>
      <c r="G37" s="66" t="str">
        <f t="shared" si="4"/>
        <v/>
      </c>
      <c r="H37" s="70"/>
      <c r="I37" s="70"/>
      <c r="J37" s="70"/>
      <c r="K37" s="69"/>
      <c r="L37" s="70"/>
      <c r="O37" s="69"/>
      <c r="P37" s="65" t="e">
        <f>VLOOKUP(O37,'Lighting Picklist'!A$2:B$63,2,FALSE)</f>
        <v>#N/A</v>
      </c>
      <c r="Q37" s="69"/>
      <c r="U37" s="69"/>
      <c r="V37" s="69"/>
      <c r="W37" s="69"/>
      <c r="X37" s="71"/>
      <c r="Y37" s="71"/>
      <c r="Z37" s="72" t="str">
        <f t="shared" si="5"/>
        <v/>
      </c>
      <c r="AA37" s="85" t="str">
        <f t="shared" si="0"/>
        <v/>
      </c>
      <c r="AB37" s="69"/>
      <c r="AC37" s="65">
        <f t="shared" si="6"/>
        <v>0</v>
      </c>
      <c r="AD37" s="65">
        <f t="shared" si="1"/>
        <v>0</v>
      </c>
      <c r="AE37" s="65">
        <f t="shared" si="7"/>
        <v>0</v>
      </c>
      <c r="AF37" s="65">
        <f t="shared" si="8"/>
        <v>0</v>
      </c>
      <c r="AG37" s="188" t="str">
        <f t="shared" si="10"/>
        <v/>
      </c>
      <c r="AH37" s="188"/>
      <c r="AI37" s="12" t="s">
        <v>213</v>
      </c>
      <c r="AK37" s="70" t="e">
        <f t="shared" si="2"/>
        <v>#DIV/0!</v>
      </c>
      <c r="AL37" s="70" t="e">
        <f t="shared" si="3"/>
        <v>#DIV/0!</v>
      </c>
    </row>
    <row r="38" spans="1:38" x14ac:dyDescent="0.25">
      <c r="A38" s="66">
        <f t="shared" si="9"/>
        <v>31</v>
      </c>
      <c r="B38" s="76"/>
      <c r="C38" s="66" t="e">
        <f>VLOOKUP(B38,'Measure&amp;Incentive Picklist'!E:J,2,FALSE)</f>
        <v>#N/A</v>
      </c>
      <c r="D38" s="69"/>
      <c r="G38" s="66" t="str">
        <f t="shared" si="4"/>
        <v/>
      </c>
      <c r="H38" s="70"/>
      <c r="I38" s="70"/>
      <c r="J38" s="70"/>
      <c r="K38" s="69"/>
      <c r="L38" s="70"/>
      <c r="O38" s="69"/>
      <c r="P38" s="65" t="e">
        <f>VLOOKUP(O38,'Lighting Picklist'!A$2:B$63,2,FALSE)</f>
        <v>#N/A</v>
      </c>
      <c r="Q38" s="69"/>
      <c r="U38" s="69"/>
      <c r="V38" s="69"/>
      <c r="W38" s="69"/>
      <c r="X38" s="71"/>
      <c r="Y38" s="71"/>
      <c r="Z38" s="72" t="str">
        <f t="shared" si="5"/>
        <v/>
      </c>
      <c r="AA38" s="85" t="str">
        <f t="shared" si="0"/>
        <v/>
      </c>
      <c r="AB38" s="69"/>
      <c r="AC38" s="65">
        <f t="shared" si="6"/>
        <v>0</v>
      </c>
      <c r="AD38" s="65">
        <f t="shared" si="1"/>
        <v>0</v>
      </c>
      <c r="AE38" s="65">
        <f t="shared" si="7"/>
        <v>0</v>
      </c>
      <c r="AF38" s="65">
        <f t="shared" si="8"/>
        <v>0</v>
      </c>
      <c r="AG38" s="188" t="str">
        <f t="shared" si="10"/>
        <v/>
      </c>
      <c r="AH38" s="188"/>
      <c r="AI38" s="12" t="s">
        <v>214</v>
      </c>
      <c r="AK38" s="70" t="e">
        <f t="shared" si="2"/>
        <v>#DIV/0!</v>
      </c>
      <c r="AL38" s="70" t="e">
        <f t="shared" si="3"/>
        <v>#DIV/0!</v>
      </c>
    </row>
    <row r="39" spans="1:38" x14ac:dyDescent="0.25">
      <c r="A39" s="66">
        <f t="shared" si="9"/>
        <v>32</v>
      </c>
      <c r="B39" s="76"/>
      <c r="C39" s="66" t="e">
        <f>VLOOKUP(B39,'Measure&amp;Incentive Picklist'!E:J,2,FALSE)</f>
        <v>#N/A</v>
      </c>
      <c r="D39" s="69"/>
      <c r="G39" s="66" t="str">
        <f t="shared" si="4"/>
        <v/>
      </c>
      <c r="H39" s="70"/>
      <c r="I39" s="70"/>
      <c r="J39" s="70"/>
      <c r="K39" s="69"/>
      <c r="L39" s="70"/>
      <c r="O39" s="69"/>
      <c r="P39" s="65" t="e">
        <f>VLOOKUP(O39,'Lighting Picklist'!A$2:B$63,2,FALSE)</f>
        <v>#N/A</v>
      </c>
      <c r="Q39" s="69"/>
      <c r="U39" s="69"/>
      <c r="V39" s="69"/>
      <c r="W39" s="69"/>
      <c r="X39" s="71"/>
      <c r="Y39" s="71"/>
      <c r="Z39" s="72" t="str">
        <f t="shared" si="5"/>
        <v/>
      </c>
      <c r="AA39" s="85" t="str">
        <f t="shared" si="0"/>
        <v/>
      </c>
      <c r="AB39" s="69"/>
      <c r="AC39" s="65">
        <f t="shared" si="6"/>
        <v>0</v>
      </c>
      <c r="AD39" s="65">
        <f t="shared" si="1"/>
        <v>0</v>
      </c>
      <c r="AE39" s="65">
        <f t="shared" si="7"/>
        <v>0</v>
      </c>
      <c r="AF39" s="65">
        <f t="shared" si="8"/>
        <v>0</v>
      </c>
      <c r="AG39" s="188" t="str">
        <f t="shared" si="10"/>
        <v/>
      </c>
      <c r="AH39" s="188"/>
      <c r="AI39" s="12" t="s">
        <v>215</v>
      </c>
      <c r="AK39" s="70" t="e">
        <f t="shared" si="2"/>
        <v>#DIV/0!</v>
      </c>
      <c r="AL39" s="70" t="e">
        <f t="shared" si="3"/>
        <v>#DIV/0!</v>
      </c>
    </row>
    <row r="40" spans="1:38" x14ac:dyDescent="0.25">
      <c r="A40" s="66">
        <f t="shared" si="9"/>
        <v>33</v>
      </c>
      <c r="B40" s="76"/>
      <c r="C40" s="66" t="e">
        <f>VLOOKUP(B40,'Measure&amp;Incentive Picklist'!E:J,2,FALSE)</f>
        <v>#N/A</v>
      </c>
      <c r="D40" s="69"/>
      <c r="G40" s="66" t="str">
        <f t="shared" si="4"/>
        <v/>
      </c>
      <c r="H40" s="70"/>
      <c r="I40" s="70"/>
      <c r="J40" s="70"/>
      <c r="K40" s="69"/>
      <c r="L40" s="70"/>
      <c r="O40" s="69"/>
      <c r="P40" s="65" t="e">
        <f>VLOOKUP(O40,'Lighting Picklist'!A$2:B$63,2,FALSE)</f>
        <v>#N/A</v>
      </c>
      <c r="Q40" s="69"/>
      <c r="U40" s="69"/>
      <c r="V40" s="69"/>
      <c r="W40" s="69"/>
      <c r="X40" s="71"/>
      <c r="Y40" s="71"/>
      <c r="Z40" s="72" t="str">
        <f t="shared" si="5"/>
        <v/>
      </c>
      <c r="AA40" s="85" t="str">
        <f t="shared" si="0"/>
        <v/>
      </c>
      <c r="AB40" s="69"/>
      <c r="AC40" s="65">
        <f t="shared" si="6"/>
        <v>0</v>
      </c>
      <c r="AD40" s="65">
        <f t="shared" ref="AD40:AD71" si="11">IF(AND(B40&gt;0,ISERROR(AC40)),1,0)</f>
        <v>0</v>
      </c>
      <c r="AE40" s="65">
        <f t="shared" si="7"/>
        <v>0</v>
      </c>
      <c r="AF40" s="65">
        <f t="shared" si="8"/>
        <v>0</v>
      </c>
      <c r="AG40" s="188" t="str">
        <f t="shared" si="10"/>
        <v/>
      </c>
      <c r="AH40" s="188"/>
      <c r="AI40" s="12" t="s">
        <v>216</v>
      </c>
      <c r="AK40" s="70" t="e">
        <f t="shared" ref="AK40:AK71" si="12">+I40/H40</f>
        <v>#DIV/0!</v>
      </c>
      <c r="AL40" s="70" t="e">
        <f t="shared" ref="AL40:AL71" si="13">+J40/H40</f>
        <v>#DIV/0!</v>
      </c>
    </row>
    <row r="41" spans="1:38" x14ac:dyDescent="0.25">
      <c r="A41" s="66">
        <f t="shared" si="9"/>
        <v>34</v>
      </c>
      <c r="B41" s="76"/>
      <c r="C41" s="66" t="e">
        <f>VLOOKUP(B41,'Measure&amp;Incentive Picklist'!E:J,2,FALSE)</f>
        <v>#N/A</v>
      </c>
      <c r="D41" s="69"/>
      <c r="G41" s="66" t="str">
        <f t="shared" si="4"/>
        <v/>
      </c>
      <c r="H41" s="70"/>
      <c r="I41" s="70"/>
      <c r="J41" s="70"/>
      <c r="K41" s="69"/>
      <c r="L41" s="70"/>
      <c r="O41" s="69"/>
      <c r="P41" s="65" t="e">
        <f>VLOOKUP(O41,'Lighting Picklist'!A$2:B$63,2,FALSE)</f>
        <v>#N/A</v>
      </c>
      <c r="Q41" s="69"/>
      <c r="U41" s="69"/>
      <c r="V41" s="69"/>
      <c r="W41" s="69"/>
      <c r="X41" s="71"/>
      <c r="Y41" s="71"/>
      <c r="Z41" s="72" t="str">
        <f t="shared" si="5"/>
        <v/>
      </c>
      <c r="AA41" s="85" t="str">
        <f t="shared" si="0"/>
        <v/>
      </c>
      <c r="AB41" s="69"/>
      <c r="AC41" s="65">
        <f t="shared" si="6"/>
        <v>0</v>
      </c>
      <c r="AD41" s="65">
        <f t="shared" si="11"/>
        <v>0</v>
      </c>
      <c r="AE41" s="65">
        <f t="shared" si="7"/>
        <v>0</v>
      </c>
      <c r="AF41" s="65">
        <f t="shared" si="8"/>
        <v>0</v>
      </c>
      <c r="AG41" s="188" t="str">
        <f t="shared" si="10"/>
        <v/>
      </c>
      <c r="AH41" s="188"/>
      <c r="AI41" s="12" t="s">
        <v>217</v>
      </c>
      <c r="AK41" s="70" t="e">
        <f t="shared" si="12"/>
        <v>#DIV/0!</v>
      </c>
      <c r="AL41" s="70" t="e">
        <f t="shared" si="13"/>
        <v>#DIV/0!</v>
      </c>
    </row>
    <row r="42" spans="1:38" x14ac:dyDescent="0.25">
      <c r="A42" s="66">
        <f t="shared" si="9"/>
        <v>35</v>
      </c>
      <c r="B42" s="76"/>
      <c r="C42" s="66" t="e">
        <f>VLOOKUP(B42,'Measure&amp;Incentive Picklist'!E:J,2,FALSE)</f>
        <v>#N/A</v>
      </c>
      <c r="D42" s="69"/>
      <c r="G42" s="66" t="str">
        <f t="shared" si="4"/>
        <v/>
      </c>
      <c r="H42" s="70"/>
      <c r="I42" s="70"/>
      <c r="J42" s="70"/>
      <c r="K42" s="69"/>
      <c r="L42" s="70"/>
      <c r="O42" s="69"/>
      <c r="P42" s="65" t="e">
        <f>VLOOKUP(O42,'Lighting Picklist'!A$2:B$63,2,FALSE)</f>
        <v>#N/A</v>
      </c>
      <c r="Q42" s="69"/>
      <c r="U42" s="69"/>
      <c r="V42" s="69"/>
      <c r="W42" s="69"/>
      <c r="X42" s="71"/>
      <c r="Y42" s="71"/>
      <c r="Z42" s="72" t="str">
        <f t="shared" si="5"/>
        <v/>
      </c>
      <c r="AA42" s="85" t="str">
        <f t="shared" si="0"/>
        <v/>
      </c>
      <c r="AB42" s="69"/>
      <c r="AC42" s="65">
        <f t="shared" si="6"/>
        <v>0</v>
      </c>
      <c r="AD42" s="65">
        <f t="shared" si="11"/>
        <v>0</v>
      </c>
      <c r="AE42" s="65">
        <f t="shared" si="7"/>
        <v>0</v>
      </c>
      <c r="AF42" s="65">
        <f t="shared" si="8"/>
        <v>0</v>
      </c>
      <c r="AG42" s="188" t="str">
        <f t="shared" si="10"/>
        <v/>
      </c>
      <c r="AH42" s="188"/>
      <c r="AI42" s="12" t="s">
        <v>218</v>
      </c>
      <c r="AK42" s="70" t="e">
        <f t="shared" si="12"/>
        <v>#DIV/0!</v>
      </c>
      <c r="AL42" s="70" t="e">
        <f t="shared" si="13"/>
        <v>#DIV/0!</v>
      </c>
    </row>
    <row r="43" spans="1:38" x14ac:dyDescent="0.25">
      <c r="A43" s="66">
        <f t="shared" si="9"/>
        <v>36</v>
      </c>
      <c r="B43" s="76"/>
      <c r="C43" s="66" t="e">
        <f>VLOOKUP(B43,'Measure&amp;Incentive Picklist'!E:J,2,FALSE)</f>
        <v>#N/A</v>
      </c>
      <c r="D43" s="69"/>
      <c r="G43" s="66" t="str">
        <f t="shared" si="4"/>
        <v/>
      </c>
      <c r="H43" s="70"/>
      <c r="I43" s="70"/>
      <c r="J43" s="70"/>
      <c r="K43" s="69"/>
      <c r="L43" s="70"/>
      <c r="O43" s="69"/>
      <c r="P43" s="65" t="e">
        <f>VLOOKUP(O43,'Lighting Picklist'!A$2:B$63,2,FALSE)</f>
        <v>#N/A</v>
      </c>
      <c r="Q43" s="69"/>
      <c r="U43" s="69"/>
      <c r="V43" s="69"/>
      <c r="W43" s="69"/>
      <c r="X43" s="71"/>
      <c r="Y43" s="71"/>
      <c r="Z43" s="72" t="str">
        <f t="shared" si="5"/>
        <v/>
      </c>
      <c r="AA43" s="85" t="str">
        <f t="shared" si="0"/>
        <v/>
      </c>
      <c r="AB43" s="69"/>
      <c r="AC43" s="65">
        <f t="shared" si="6"/>
        <v>0</v>
      </c>
      <c r="AD43" s="65">
        <f t="shared" si="11"/>
        <v>0</v>
      </c>
      <c r="AE43" s="65">
        <f t="shared" si="7"/>
        <v>0</v>
      </c>
      <c r="AF43" s="65">
        <f t="shared" si="8"/>
        <v>0</v>
      </c>
      <c r="AG43" s="188" t="str">
        <f t="shared" si="10"/>
        <v/>
      </c>
      <c r="AH43" s="188"/>
      <c r="AI43" s="12" t="s">
        <v>219</v>
      </c>
      <c r="AK43" s="70" t="e">
        <f t="shared" si="12"/>
        <v>#DIV/0!</v>
      </c>
      <c r="AL43" s="70" t="e">
        <f t="shared" si="13"/>
        <v>#DIV/0!</v>
      </c>
    </row>
    <row r="44" spans="1:38" x14ac:dyDescent="0.25">
      <c r="A44" s="66">
        <f t="shared" si="9"/>
        <v>37</v>
      </c>
      <c r="B44" s="76"/>
      <c r="C44" s="66" t="e">
        <f>VLOOKUP(B44,'Measure&amp;Incentive Picklist'!E:J,2,FALSE)</f>
        <v>#N/A</v>
      </c>
      <c r="D44" s="69"/>
      <c r="G44" s="66" t="str">
        <f t="shared" si="4"/>
        <v/>
      </c>
      <c r="H44" s="70"/>
      <c r="I44" s="70"/>
      <c r="J44" s="70"/>
      <c r="K44" s="69"/>
      <c r="L44" s="70"/>
      <c r="O44" s="69"/>
      <c r="P44" s="65" t="e">
        <f>VLOOKUP(O44,'Lighting Picklist'!A$2:B$63,2,FALSE)</f>
        <v>#N/A</v>
      </c>
      <c r="Q44" s="69"/>
      <c r="U44" s="69"/>
      <c r="V44" s="69"/>
      <c r="W44" s="69"/>
      <c r="X44" s="71"/>
      <c r="Y44" s="71"/>
      <c r="Z44" s="72" t="str">
        <f t="shared" si="5"/>
        <v/>
      </c>
      <c r="AA44" s="85" t="str">
        <f t="shared" si="0"/>
        <v/>
      </c>
      <c r="AB44" s="69"/>
      <c r="AC44" s="65">
        <f t="shared" si="6"/>
        <v>0</v>
      </c>
      <c r="AD44" s="65">
        <f t="shared" si="11"/>
        <v>0</v>
      </c>
      <c r="AE44" s="65">
        <f t="shared" si="7"/>
        <v>0</v>
      </c>
      <c r="AF44" s="65">
        <f t="shared" si="8"/>
        <v>0</v>
      </c>
      <c r="AG44" s="188" t="str">
        <f t="shared" si="10"/>
        <v/>
      </c>
      <c r="AH44" s="188"/>
      <c r="AI44" s="12" t="s">
        <v>220</v>
      </c>
      <c r="AK44" s="70" t="e">
        <f t="shared" si="12"/>
        <v>#DIV/0!</v>
      </c>
      <c r="AL44" s="70" t="e">
        <f t="shared" si="13"/>
        <v>#DIV/0!</v>
      </c>
    </row>
    <row r="45" spans="1:38" x14ac:dyDescent="0.25">
      <c r="A45" s="66">
        <f t="shared" si="9"/>
        <v>38</v>
      </c>
      <c r="B45" s="76"/>
      <c r="C45" s="66" t="e">
        <f>VLOOKUP(B45,'Measure&amp;Incentive Picklist'!E:J,2,FALSE)</f>
        <v>#N/A</v>
      </c>
      <c r="D45" s="69"/>
      <c r="G45" s="66" t="str">
        <f t="shared" si="4"/>
        <v/>
      </c>
      <c r="H45" s="70"/>
      <c r="I45" s="70"/>
      <c r="J45" s="70"/>
      <c r="K45" s="69"/>
      <c r="L45" s="70"/>
      <c r="O45" s="69"/>
      <c r="P45" s="65" t="e">
        <f>VLOOKUP(O45,'Lighting Picklist'!A$2:B$63,2,FALSE)</f>
        <v>#N/A</v>
      </c>
      <c r="Q45" s="69"/>
      <c r="U45" s="69"/>
      <c r="V45" s="69"/>
      <c r="W45" s="69"/>
      <c r="X45" s="71"/>
      <c r="Y45" s="71"/>
      <c r="Z45" s="72" t="str">
        <f t="shared" si="5"/>
        <v/>
      </c>
      <c r="AA45" s="85" t="str">
        <f t="shared" si="0"/>
        <v/>
      </c>
      <c r="AB45" s="69"/>
      <c r="AC45" s="65">
        <f t="shared" si="6"/>
        <v>0</v>
      </c>
      <c r="AD45" s="65">
        <f t="shared" si="11"/>
        <v>0</v>
      </c>
      <c r="AE45" s="65">
        <f t="shared" si="7"/>
        <v>0</v>
      </c>
      <c r="AF45" s="65">
        <f t="shared" si="8"/>
        <v>0</v>
      </c>
      <c r="AG45" s="188" t="str">
        <f t="shared" si="10"/>
        <v/>
      </c>
      <c r="AH45" s="188"/>
      <c r="AI45" s="12" t="s">
        <v>221</v>
      </c>
      <c r="AK45" s="70" t="e">
        <f t="shared" si="12"/>
        <v>#DIV/0!</v>
      </c>
      <c r="AL45" s="70" t="e">
        <f t="shared" si="13"/>
        <v>#DIV/0!</v>
      </c>
    </row>
    <row r="46" spans="1:38" x14ac:dyDescent="0.25">
      <c r="A46" s="66">
        <f t="shared" si="9"/>
        <v>39</v>
      </c>
      <c r="B46" s="76"/>
      <c r="C46" s="66" t="e">
        <f>VLOOKUP(B46,'Measure&amp;Incentive Picklist'!E:J,2,FALSE)</f>
        <v>#N/A</v>
      </c>
      <c r="D46" s="69"/>
      <c r="G46" s="66" t="str">
        <f t="shared" si="4"/>
        <v/>
      </c>
      <c r="H46" s="70"/>
      <c r="I46" s="70"/>
      <c r="J46" s="70"/>
      <c r="K46" s="69"/>
      <c r="L46" s="70"/>
      <c r="O46" s="69"/>
      <c r="P46" s="65" t="e">
        <f>VLOOKUP(O46,'Lighting Picklist'!A$2:B$63,2,FALSE)</f>
        <v>#N/A</v>
      </c>
      <c r="Q46" s="69"/>
      <c r="U46" s="69"/>
      <c r="V46" s="69"/>
      <c r="W46" s="69"/>
      <c r="X46" s="71"/>
      <c r="Y46" s="71"/>
      <c r="Z46" s="72" t="str">
        <f t="shared" si="5"/>
        <v/>
      </c>
      <c r="AA46" s="85" t="str">
        <f t="shared" si="0"/>
        <v/>
      </c>
      <c r="AB46" s="69"/>
      <c r="AC46" s="65">
        <f t="shared" si="6"/>
        <v>0</v>
      </c>
      <c r="AD46" s="65">
        <f t="shared" si="11"/>
        <v>0</v>
      </c>
      <c r="AE46" s="65">
        <f t="shared" si="7"/>
        <v>0</v>
      </c>
      <c r="AF46" s="65">
        <f t="shared" si="8"/>
        <v>0</v>
      </c>
      <c r="AG46" s="188" t="str">
        <f t="shared" si="10"/>
        <v/>
      </c>
      <c r="AH46" s="188"/>
      <c r="AI46" s="12" t="s">
        <v>222</v>
      </c>
      <c r="AK46" s="70" t="e">
        <f t="shared" si="12"/>
        <v>#DIV/0!</v>
      </c>
      <c r="AL46" s="70" t="e">
        <f t="shared" si="13"/>
        <v>#DIV/0!</v>
      </c>
    </row>
    <row r="47" spans="1:38" x14ac:dyDescent="0.25">
      <c r="A47" s="66">
        <f t="shared" si="9"/>
        <v>40</v>
      </c>
      <c r="B47" s="76"/>
      <c r="C47" s="66" t="e">
        <f>VLOOKUP(B47,'Measure&amp;Incentive Picklist'!E:J,2,FALSE)</f>
        <v>#N/A</v>
      </c>
      <c r="D47" s="69"/>
      <c r="G47" s="66" t="str">
        <f t="shared" si="4"/>
        <v/>
      </c>
      <c r="H47" s="70"/>
      <c r="I47" s="70"/>
      <c r="J47" s="70"/>
      <c r="K47" s="69"/>
      <c r="L47" s="70"/>
      <c r="O47" s="69"/>
      <c r="P47" s="65" t="e">
        <f>VLOOKUP(O47,'Lighting Picklist'!A$2:B$63,2,FALSE)</f>
        <v>#N/A</v>
      </c>
      <c r="Q47" s="69"/>
      <c r="U47" s="69"/>
      <c r="V47" s="69"/>
      <c r="W47" s="69"/>
      <c r="X47" s="71"/>
      <c r="Y47" s="71"/>
      <c r="Z47" s="72" t="str">
        <f t="shared" si="5"/>
        <v/>
      </c>
      <c r="AA47" s="85" t="str">
        <f t="shared" si="0"/>
        <v/>
      </c>
      <c r="AB47" s="69"/>
      <c r="AC47" s="65">
        <f t="shared" si="6"/>
        <v>0</v>
      </c>
      <c r="AD47" s="65">
        <f t="shared" si="11"/>
        <v>0</v>
      </c>
      <c r="AE47" s="65">
        <f t="shared" si="7"/>
        <v>0</v>
      </c>
      <c r="AF47" s="65">
        <f t="shared" si="8"/>
        <v>0</v>
      </c>
      <c r="AG47" s="188" t="str">
        <f t="shared" si="10"/>
        <v/>
      </c>
      <c r="AH47" s="188"/>
      <c r="AI47" s="12" t="s">
        <v>223</v>
      </c>
      <c r="AK47" s="70" t="e">
        <f t="shared" si="12"/>
        <v>#DIV/0!</v>
      </c>
      <c r="AL47" s="70" t="e">
        <f t="shared" si="13"/>
        <v>#DIV/0!</v>
      </c>
    </row>
    <row r="48" spans="1:38" x14ac:dyDescent="0.25">
      <c r="A48" s="66">
        <f t="shared" si="9"/>
        <v>41</v>
      </c>
      <c r="B48" s="76"/>
      <c r="C48" s="66" t="e">
        <f>VLOOKUP(B48,'Measure&amp;Incentive Picklist'!E:J,2,FALSE)</f>
        <v>#N/A</v>
      </c>
      <c r="D48" s="69"/>
      <c r="G48" s="66" t="str">
        <f t="shared" si="4"/>
        <v/>
      </c>
      <c r="H48" s="70"/>
      <c r="I48" s="70"/>
      <c r="J48" s="70"/>
      <c r="K48" s="69"/>
      <c r="L48" s="70"/>
      <c r="O48" s="69"/>
      <c r="P48" s="65" t="e">
        <f>VLOOKUP(O48,'Lighting Picklist'!A$2:B$63,2,FALSE)</f>
        <v>#N/A</v>
      </c>
      <c r="Q48" s="69"/>
      <c r="U48" s="69"/>
      <c r="V48" s="69"/>
      <c r="W48" s="69"/>
      <c r="X48" s="71"/>
      <c r="Y48" s="71"/>
      <c r="Z48" s="72" t="str">
        <f t="shared" si="5"/>
        <v/>
      </c>
      <c r="AA48" s="85" t="str">
        <f t="shared" si="0"/>
        <v/>
      </c>
      <c r="AB48" s="69"/>
      <c r="AC48" s="65">
        <f t="shared" si="6"/>
        <v>0</v>
      </c>
      <c r="AD48" s="65">
        <f t="shared" si="11"/>
        <v>0</v>
      </c>
      <c r="AE48" s="65">
        <f t="shared" si="7"/>
        <v>0</v>
      </c>
      <c r="AF48" s="65">
        <f t="shared" si="8"/>
        <v>0</v>
      </c>
      <c r="AG48" s="188" t="str">
        <f t="shared" si="10"/>
        <v/>
      </c>
      <c r="AH48" s="188"/>
      <c r="AI48" s="12" t="s">
        <v>224</v>
      </c>
      <c r="AK48" s="70" t="e">
        <f t="shared" si="12"/>
        <v>#DIV/0!</v>
      </c>
      <c r="AL48" s="70" t="e">
        <f t="shared" si="13"/>
        <v>#DIV/0!</v>
      </c>
    </row>
    <row r="49" spans="1:38" x14ac:dyDescent="0.25">
      <c r="A49" s="66">
        <f t="shared" si="9"/>
        <v>42</v>
      </c>
      <c r="B49" s="76"/>
      <c r="C49" s="66" t="e">
        <f>VLOOKUP(B49,'Measure&amp;Incentive Picklist'!E:J,2,FALSE)</f>
        <v>#N/A</v>
      </c>
      <c r="D49" s="69"/>
      <c r="G49" s="66" t="str">
        <f t="shared" si="4"/>
        <v/>
      </c>
      <c r="H49" s="70"/>
      <c r="I49" s="70"/>
      <c r="J49" s="70"/>
      <c r="K49" s="69"/>
      <c r="L49" s="70"/>
      <c r="O49" s="69"/>
      <c r="P49" s="65" t="e">
        <f>VLOOKUP(O49,'Lighting Picklist'!A$2:B$63,2,FALSE)</f>
        <v>#N/A</v>
      </c>
      <c r="Q49" s="69"/>
      <c r="U49" s="69"/>
      <c r="V49" s="69"/>
      <c r="W49" s="69"/>
      <c r="X49" s="71"/>
      <c r="Y49" s="71"/>
      <c r="Z49" s="72" t="str">
        <f t="shared" si="5"/>
        <v/>
      </c>
      <c r="AA49" s="85" t="str">
        <f t="shared" si="0"/>
        <v/>
      </c>
      <c r="AB49" s="69"/>
      <c r="AC49" s="65">
        <f t="shared" si="6"/>
        <v>0</v>
      </c>
      <c r="AD49" s="65">
        <f t="shared" si="11"/>
        <v>0</v>
      </c>
      <c r="AE49" s="65">
        <f t="shared" si="7"/>
        <v>0</v>
      </c>
      <c r="AF49" s="65">
        <f t="shared" si="8"/>
        <v>0</v>
      </c>
      <c r="AG49" s="188" t="str">
        <f t="shared" si="10"/>
        <v/>
      </c>
      <c r="AH49" s="188"/>
      <c r="AI49" s="187" t="s">
        <v>225</v>
      </c>
      <c r="AK49" s="70" t="e">
        <f t="shared" si="12"/>
        <v>#DIV/0!</v>
      </c>
      <c r="AL49" s="70" t="e">
        <f t="shared" si="13"/>
        <v>#DIV/0!</v>
      </c>
    </row>
    <row r="50" spans="1:38" x14ac:dyDescent="0.25">
      <c r="A50" s="66">
        <f t="shared" si="9"/>
        <v>43</v>
      </c>
      <c r="B50" s="76"/>
      <c r="C50" s="66" t="e">
        <f>VLOOKUP(B50,'Measure&amp;Incentive Picklist'!E:J,2,FALSE)</f>
        <v>#N/A</v>
      </c>
      <c r="D50" s="69"/>
      <c r="G50" s="66" t="str">
        <f t="shared" si="4"/>
        <v/>
      </c>
      <c r="H50" s="70"/>
      <c r="I50" s="70"/>
      <c r="J50" s="70"/>
      <c r="K50" s="69"/>
      <c r="L50" s="70"/>
      <c r="O50" s="69"/>
      <c r="P50" s="65" t="e">
        <f>VLOOKUP(O50,'Lighting Picklist'!A$2:B$63,2,FALSE)</f>
        <v>#N/A</v>
      </c>
      <c r="Q50" s="69"/>
      <c r="U50" s="69"/>
      <c r="V50" s="69"/>
      <c r="W50" s="69"/>
      <c r="X50" s="71"/>
      <c r="Y50" s="71"/>
      <c r="Z50" s="72" t="str">
        <f t="shared" si="5"/>
        <v/>
      </c>
      <c r="AA50" s="85" t="str">
        <f t="shared" si="0"/>
        <v/>
      </c>
      <c r="AB50" s="69"/>
      <c r="AC50" s="65">
        <f t="shared" si="6"/>
        <v>0</v>
      </c>
      <c r="AD50" s="65">
        <f t="shared" si="11"/>
        <v>0</v>
      </c>
      <c r="AE50" s="65">
        <f t="shared" si="7"/>
        <v>0</v>
      </c>
      <c r="AF50" s="65">
        <f t="shared" si="8"/>
        <v>0</v>
      </c>
      <c r="AG50" s="188" t="str">
        <f t="shared" si="10"/>
        <v/>
      </c>
      <c r="AH50" s="188"/>
      <c r="AI50" s="12" t="s">
        <v>226</v>
      </c>
      <c r="AK50" s="70" t="e">
        <f t="shared" si="12"/>
        <v>#DIV/0!</v>
      </c>
      <c r="AL50" s="70" t="e">
        <f t="shared" si="13"/>
        <v>#DIV/0!</v>
      </c>
    </row>
    <row r="51" spans="1:38" x14ac:dyDescent="0.25">
      <c r="A51" s="66">
        <f t="shared" si="9"/>
        <v>44</v>
      </c>
      <c r="B51" s="76"/>
      <c r="C51" s="66" t="e">
        <f>VLOOKUP(B51,'Measure&amp;Incentive Picklist'!E:J,2,FALSE)</f>
        <v>#N/A</v>
      </c>
      <c r="D51" s="69"/>
      <c r="G51" s="66" t="str">
        <f t="shared" si="4"/>
        <v/>
      </c>
      <c r="H51" s="70"/>
      <c r="I51" s="70"/>
      <c r="J51" s="70"/>
      <c r="K51" s="69"/>
      <c r="L51" s="70"/>
      <c r="O51" s="69"/>
      <c r="P51" s="65" t="e">
        <f>VLOOKUP(O51,'Lighting Picklist'!A$2:B$63,2,FALSE)</f>
        <v>#N/A</v>
      </c>
      <c r="Q51" s="69"/>
      <c r="U51" s="69"/>
      <c r="V51" s="69"/>
      <c r="W51" s="69"/>
      <c r="X51" s="71"/>
      <c r="Y51" s="71"/>
      <c r="Z51" s="72" t="str">
        <f t="shared" si="5"/>
        <v/>
      </c>
      <c r="AA51" s="85" t="str">
        <f t="shared" si="0"/>
        <v/>
      </c>
      <c r="AB51" s="69"/>
      <c r="AC51" s="65">
        <f t="shared" si="6"/>
        <v>0</v>
      </c>
      <c r="AD51" s="65">
        <f t="shared" si="11"/>
        <v>0</v>
      </c>
      <c r="AE51" s="65">
        <f t="shared" si="7"/>
        <v>0</v>
      </c>
      <c r="AF51" s="65">
        <f t="shared" si="8"/>
        <v>0</v>
      </c>
      <c r="AG51" s="188" t="str">
        <f t="shared" si="10"/>
        <v/>
      </c>
      <c r="AH51" s="188"/>
      <c r="AI51" s="12" t="s">
        <v>227</v>
      </c>
      <c r="AK51" s="70" t="e">
        <f t="shared" si="12"/>
        <v>#DIV/0!</v>
      </c>
      <c r="AL51" s="70" t="e">
        <f t="shared" si="13"/>
        <v>#DIV/0!</v>
      </c>
    </row>
    <row r="52" spans="1:38" x14ac:dyDescent="0.25">
      <c r="A52" s="66">
        <f t="shared" si="9"/>
        <v>45</v>
      </c>
      <c r="B52" s="76"/>
      <c r="C52" s="66" t="e">
        <f>VLOOKUP(B52,'Measure&amp;Incentive Picklist'!E:J,2,FALSE)</f>
        <v>#N/A</v>
      </c>
      <c r="D52" s="69"/>
      <c r="G52" s="66" t="str">
        <f t="shared" si="4"/>
        <v/>
      </c>
      <c r="H52" s="70"/>
      <c r="I52" s="70"/>
      <c r="J52" s="70"/>
      <c r="K52" s="69"/>
      <c r="L52" s="70"/>
      <c r="O52" s="69"/>
      <c r="P52" s="65" t="e">
        <f>VLOOKUP(O52,'Lighting Picklist'!A$2:B$63,2,FALSE)</f>
        <v>#N/A</v>
      </c>
      <c r="Q52" s="69"/>
      <c r="U52" s="69"/>
      <c r="V52" s="69"/>
      <c r="W52" s="69"/>
      <c r="X52" s="71"/>
      <c r="Y52" s="71"/>
      <c r="Z52" s="72" t="str">
        <f t="shared" si="5"/>
        <v/>
      </c>
      <c r="AA52" s="85" t="str">
        <f t="shared" si="0"/>
        <v/>
      </c>
      <c r="AB52" s="69"/>
      <c r="AC52" s="65">
        <f t="shared" si="6"/>
        <v>0</v>
      </c>
      <c r="AD52" s="65">
        <f t="shared" si="11"/>
        <v>0</v>
      </c>
      <c r="AE52" s="65">
        <f t="shared" si="7"/>
        <v>0</v>
      </c>
      <c r="AF52" s="65">
        <f t="shared" si="8"/>
        <v>0</v>
      </c>
      <c r="AG52" s="188" t="str">
        <f t="shared" si="10"/>
        <v/>
      </c>
      <c r="AH52" s="188"/>
      <c r="AI52" s="13" t="s">
        <v>228</v>
      </c>
      <c r="AK52" s="70" t="e">
        <f t="shared" si="12"/>
        <v>#DIV/0!</v>
      </c>
      <c r="AL52" s="70" t="e">
        <f t="shared" si="13"/>
        <v>#DIV/0!</v>
      </c>
    </row>
    <row r="53" spans="1:38" x14ac:dyDescent="0.25">
      <c r="A53" s="66">
        <f t="shared" si="9"/>
        <v>46</v>
      </c>
      <c r="B53" s="76"/>
      <c r="C53" s="66" t="e">
        <f>VLOOKUP(B53,'Measure&amp;Incentive Picklist'!E:J,2,FALSE)</f>
        <v>#N/A</v>
      </c>
      <c r="D53" s="69"/>
      <c r="G53" s="66" t="str">
        <f t="shared" si="4"/>
        <v/>
      </c>
      <c r="H53" s="70"/>
      <c r="I53" s="70"/>
      <c r="J53" s="70"/>
      <c r="K53" s="69"/>
      <c r="L53" s="70"/>
      <c r="O53" s="69"/>
      <c r="P53" s="65" t="e">
        <f>VLOOKUP(O53,'Lighting Picklist'!A$2:B$63,2,FALSE)</f>
        <v>#N/A</v>
      </c>
      <c r="Q53" s="69"/>
      <c r="U53" s="69"/>
      <c r="V53" s="69"/>
      <c r="W53" s="69"/>
      <c r="X53" s="71"/>
      <c r="Y53" s="71"/>
      <c r="Z53" s="72" t="str">
        <f t="shared" si="5"/>
        <v/>
      </c>
      <c r="AA53" s="85" t="str">
        <f t="shared" si="0"/>
        <v/>
      </c>
      <c r="AB53" s="69"/>
      <c r="AC53" s="65">
        <f t="shared" si="6"/>
        <v>0</v>
      </c>
      <c r="AD53" s="65">
        <f t="shared" si="11"/>
        <v>0</v>
      </c>
      <c r="AE53" s="65">
        <f t="shared" si="7"/>
        <v>0</v>
      </c>
      <c r="AF53" s="65">
        <f t="shared" si="8"/>
        <v>0</v>
      </c>
      <c r="AG53" s="188" t="str">
        <f t="shared" si="10"/>
        <v/>
      </c>
      <c r="AH53" s="188"/>
      <c r="AI53" s="13" t="s">
        <v>229</v>
      </c>
      <c r="AK53" s="70" t="e">
        <f t="shared" si="12"/>
        <v>#DIV/0!</v>
      </c>
      <c r="AL53" s="70" t="e">
        <f t="shared" si="13"/>
        <v>#DIV/0!</v>
      </c>
    </row>
    <row r="54" spans="1:38" x14ac:dyDescent="0.25">
      <c r="A54" s="66">
        <f t="shared" si="9"/>
        <v>47</v>
      </c>
      <c r="B54" s="76"/>
      <c r="C54" s="66" t="e">
        <f>VLOOKUP(B54,'Measure&amp;Incentive Picklist'!E:J,2,FALSE)</f>
        <v>#N/A</v>
      </c>
      <c r="D54" s="69"/>
      <c r="G54" s="66" t="str">
        <f t="shared" si="4"/>
        <v/>
      </c>
      <c r="H54" s="70"/>
      <c r="I54" s="70"/>
      <c r="J54" s="70"/>
      <c r="K54" s="69"/>
      <c r="L54" s="70"/>
      <c r="O54" s="69"/>
      <c r="P54" s="65" t="e">
        <f>VLOOKUP(O54,'Lighting Picklist'!A$2:B$63,2,FALSE)</f>
        <v>#N/A</v>
      </c>
      <c r="Q54" s="69"/>
      <c r="U54" s="69"/>
      <c r="V54" s="69"/>
      <c r="W54" s="69"/>
      <c r="X54" s="71"/>
      <c r="Y54" s="71"/>
      <c r="Z54" s="72" t="str">
        <f t="shared" si="5"/>
        <v/>
      </c>
      <c r="AA54" s="85" t="str">
        <f t="shared" si="0"/>
        <v/>
      </c>
      <c r="AB54" s="69"/>
      <c r="AC54" s="65">
        <f t="shared" si="6"/>
        <v>0</v>
      </c>
      <c r="AD54" s="65">
        <f t="shared" si="11"/>
        <v>0</v>
      </c>
      <c r="AE54" s="65">
        <f t="shared" si="7"/>
        <v>0</v>
      </c>
      <c r="AF54" s="65">
        <f t="shared" si="8"/>
        <v>0</v>
      </c>
      <c r="AG54" s="188" t="str">
        <f t="shared" si="10"/>
        <v/>
      </c>
      <c r="AH54" s="188"/>
      <c r="AI54" s="13" t="s">
        <v>230</v>
      </c>
      <c r="AK54" s="70" t="e">
        <f t="shared" si="12"/>
        <v>#DIV/0!</v>
      </c>
      <c r="AL54" s="70" t="e">
        <f t="shared" si="13"/>
        <v>#DIV/0!</v>
      </c>
    </row>
    <row r="55" spans="1:38" x14ac:dyDescent="0.25">
      <c r="A55" s="66">
        <f t="shared" si="9"/>
        <v>48</v>
      </c>
      <c r="B55" s="76"/>
      <c r="C55" s="66" t="e">
        <f>VLOOKUP(B55,'Measure&amp;Incentive Picklist'!E:J,2,FALSE)</f>
        <v>#N/A</v>
      </c>
      <c r="D55" s="69"/>
      <c r="G55" s="66" t="str">
        <f t="shared" si="4"/>
        <v/>
      </c>
      <c r="H55" s="70"/>
      <c r="I55" s="70"/>
      <c r="J55" s="70"/>
      <c r="K55" s="69"/>
      <c r="L55" s="70"/>
      <c r="O55" s="69"/>
      <c r="P55" s="65" t="e">
        <f>VLOOKUP(O55,'Lighting Picklist'!A$2:B$63,2,FALSE)</f>
        <v>#N/A</v>
      </c>
      <c r="Q55" s="69"/>
      <c r="U55" s="69"/>
      <c r="V55" s="69"/>
      <c r="W55" s="69"/>
      <c r="X55" s="71"/>
      <c r="Y55" s="71"/>
      <c r="Z55" s="72" t="str">
        <f t="shared" si="5"/>
        <v/>
      </c>
      <c r="AA55" s="85" t="str">
        <f t="shared" si="0"/>
        <v/>
      </c>
      <c r="AB55" s="69"/>
      <c r="AC55" s="65">
        <f t="shared" si="6"/>
        <v>0</v>
      </c>
      <c r="AD55" s="65">
        <f t="shared" si="11"/>
        <v>0</v>
      </c>
      <c r="AE55" s="65">
        <f t="shared" si="7"/>
        <v>0</v>
      </c>
      <c r="AF55" s="65">
        <f t="shared" si="8"/>
        <v>0</v>
      </c>
      <c r="AG55" s="188" t="str">
        <f t="shared" si="10"/>
        <v/>
      </c>
      <c r="AH55" s="188"/>
      <c r="AI55" s="13" t="s">
        <v>231</v>
      </c>
      <c r="AK55" s="70" t="e">
        <f t="shared" si="12"/>
        <v>#DIV/0!</v>
      </c>
      <c r="AL55" s="70" t="e">
        <f t="shared" si="13"/>
        <v>#DIV/0!</v>
      </c>
    </row>
    <row r="56" spans="1:38" x14ac:dyDescent="0.25">
      <c r="A56" s="66">
        <f t="shared" si="9"/>
        <v>49</v>
      </c>
      <c r="B56" s="76"/>
      <c r="C56" s="66" t="e">
        <f>VLOOKUP(B56,'Measure&amp;Incentive Picklist'!E:J,2,FALSE)</f>
        <v>#N/A</v>
      </c>
      <c r="D56" s="69"/>
      <c r="G56" s="66" t="str">
        <f t="shared" si="4"/>
        <v/>
      </c>
      <c r="H56" s="70"/>
      <c r="I56" s="70"/>
      <c r="J56" s="70"/>
      <c r="K56" s="69"/>
      <c r="L56" s="70"/>
      <c r="O56" s="69"/>
      <c r="P56" s="65" t="e">
        <f>VLOOKUP(O56,'Lighting Picklist'!A$2:B$63,2,FALSE)</f>
        <v>#N/A</v>
      </c>
      <c r="Q56" s="69"/>
      <c r="U56" s="69"/>
      <c r="V56" s="69"/>
      <c r="W56" s="69"/>
      <c r="X56" s="71"/>
      <c r="Y56" s="71"/>
      <c r="Z56" s="72" t="str">
        <f t="shared" si="5"/>
        <v/>
      </c>
      <c r="AA56" s="85" t="str">
        <f t="shared" si="0"/>
        <v/>
      </c>
      <c r="AB56" s="69"/>
      <c r="AC56" s="65">
        <f t="shared" si="6"/>
        <v>0</v>
      </c>
      <c r="AD56" s="65">
        <f t="shared" si="11"/>
        <v>0</v>
      </c>
      <c r="AE56" s="65">
        <f t="shared" si="7"/>
        <v>0</v>
      </c>
      <c r="AF56" s="65">
        <f t="shared" si="8"/>
        <v>0</v>
      </c>
      <c r="AG56" s="188" t="str">
        <f t="shared" si="10"/>
        <v/>
      </c>
      <c r="AH56" s="188"/>
      <c r="AI56" s="13" t="s">
        <v>232</v>
      </c>
      <c r="AK56" s="70" t="e">
        <f t="shared" si="12"/>
        <v>#DIV/0!</v>
      </c>
      <c r="AL56" s="70" t="e">
        <f t="shared" si="13"/>
        <v>#DIV/0!</v>
      </c>
    </row>
    <row r="57" spans="1:38" x14ac:dyDescent="0.25">
      <c r="A57" s="66">
        <f t="shared" si="9"/>
        <v>50</v>
      </c>
      <c r="B57" s="76"/>
      <c r="C57" s="66" t="e">
        <f>VLOOKUP(B57,'Measure&amp;Incentive Picklist'!E:J,2,FALSE)</f>
        <v>#N/A</v>
      </c>
      <c r="D57" s="69"/>
      <c r="G57" s="66" t="str">
        <f t="shared" si="4"/>
        <v/>
      </c>
      <c r="H57" s="70"/>
      <c r="I57" s="70"/>
      <c r="J57" s="70"/>
      <c r="K57" s="69"/>
      <c r="L57" s="70"/>
      <c r="O57" s="69"/>
      <c r="P57" s="65" t="e">
        <f>VLOOKUP(O57,'Lighting Picklist'!A$2:B$63,2,FALSE)</f>
        <v>#N/A</v>
      </c>
      <c r="Q57" s="69"/>
      <c r="U57" s="69"/>
      <c r="V57" s="69"/>
      <c r="W57" s="69"/>
      <c r="X57" s="71"/>
      <c r="Y57" s="71"/>
      <c r="Z57" s="72" t="str">
        <f t="shared" si="5"/>
        <v/>
      </c>
      <c r="AA57" s="85" t="str">
        <f t="shared" si="0"/>
        <v/>
      </c>
      <c r="AB57" s="69"/>
      <c r="AC57" s="65">
        <f t="shared" si="6"/>
        <v>0</v>
      </c>
      <c r="AD57" s="65">
        <f t="shared" si="11"/>
        <v>0</v>
      </c>
      <c r="AE57" s="65">
        <f t="shared" si="7"/>
        <v>0</v>
      </c>
      <c r="AF57" s="65">
        <f t="shared" si="8"/>
        <v>0</v>
      </c>
      <c r="AG57" s="188" t="str">
        <f t="shared" si="10"/>
        <v/>
      </c>
      <c r="AH57" s="188"/>
      <c r="AI57" s="13" t="s">
        <v>233</v>
      </c>
      <c r="AK57" s="70" t="e">
        <f t="shared" si="12"/>
        <v>#DIV/0!</v>
      </c>
      <c r="AL57" s="70" t="e">
        <f t="shared" si="13"/>
        <v>#DIV/0!</v>
      </c>
    </row>
    <row r="58" spans="1:38" x14ac:dyDescent="0.25">
      <c r="A58" s="66">
        <f t="shared" si="9"/>
        <v>51</v>
      </c>
      <c r="B58" s="76"/>
      <c r="C58" s="66" t="e">
        <f>VLOOKUP(B58,'Measure&amp;Incentive Picklist'!E:J,2,FALSE)</f>
        <v>#N/A</v>
      </c>
      <c r="D58" s="69"/>
      <c r="G58" s="66" t="str">
        <f t="shared" si="4"/>
        <v/>
      </c>
      <c r="H58" s="70"/>
      <c r="I58" s="70"/>
      <c r="J58" s="70"/>
      <c r="K58" s="69"/>
      <c r="L58" s="70"/>
      <c r="O58" s="69"/>
      <c r="P58" s="65" t="e">
        <f>VLOOKUP(O58,'Lighting Picklist'!A$2:B$63,2,FALSE)</f>
        <v>#N/A</v>
      </c>
      <c r="Q58" s="69"/>
      <c r="U58" s="69"/>
      <c r="V58" s="69"/>
      <c r="W58" s="69"/>
      <c r="X58" s="71"/>
      <c r="Y58" s="71"/>
      <c r="Z58" s="72" t="str">
        <f t="shared" si="5"/>
        <v/>
      </c>
      <c r="AA58" s="85" t="str">
        <f t="shared" si="0"/>
        <v/>
      </c>
      <c r="AB58" s="69"/>
      <c r="AC58" s="65">
        <f t="shared" si="6"/>
        <v>0</v>
      </c>
      <c r="AD58" s="65">
        <f t="shared" si="11"/>
        <v>0</v>
      </c>
      <c r="AE58" s="65">
        <f t="shared" si="7"/>
        <v>0</v>
      </c>
      <c r="AF58" s="65">
        <f t="shared" si="8"/>
        <v>0</v>
      </c>
      <c r="AG58" s="188" t="str">
        <f t="shared" si="10"/>
        <v/>
      </c>
      <c r="AH58" s="188"/>
      <c r="AI58" s="13" t="s">
        <v>234</v>
      </c>
      <c r="AK58" s="70" t="e">
        <f t="shared" si="12"/>
        <v>#DIV/0!</v>
      </c>
      <c r="AL58" s="70" t="e">
        <f t="shared" si="13"/>
        <v>#DIV/0!</v>
      </c>
    </row>
    <row r="59" spans="1:38" x14ac:dyDescent="0.25">
      <c r="A59" s="66">
        <f t="shared" si="9"/>
        <v>52</v>
      </c>
      <c r="B59" s="76"/>
      <c r="C59" s="66" t="e">
        <f>VLOOKUP(B59,'Measure&amp;Incentive Picklist'!E:J,2,FALSE)</f>
        <v>#N/A</v>
      </c>
      <c r="D59" s="69"/>
      <c r="G59" s="66" t="str">
        <f t="shared" si="4"/>
        <v/>
      </c>
      <c r="H59" s="70"/>
      <c r="I59" s="70"/>
      <c r="J59" s="70"/>
      <c r="K59" s="69"/>
      <c r="L59" s="70"/>
      <c r="O59" s="69"/>
      <c r="P59" s="65" t="e">
        <f>VLOOKUP(O59,'Lighting Picklist'!A$2:B$63,2,FALSE)</f>
        <v>#N/A</v>
      </c>
      <c r="Q59" s="69"/>
      <c r="U59" s="69"/>
      <c r="V59" s="69"/>
      <c r="W59" s="69"/>
      <c r="X59" s="71"/>
      <c r="Y59" s="71"/>
      <c r="Z59" s="72" t="str">
        <f t="shared" si="5"/>
        <v/>
      </c>
      <c r="AA59" s="85" t="str">
        <f t="shared" si="0"/>
        <v/>
      </c>
      <c r="AB59" s="69"/>
      <c r="AC59" s="65">
        <f t="shared" si="6"/>
        <v>0</v>
      </c>
      <c r="AD59" s="65">
        <f t="shared" si="11"/>
        <v>0</v>
      </c>
      <c r="AE59" s="65">
        <f t="shared" si="7"/>
        <v>0</v>
      </c>
      <c r="AF59" s="65">
        <f t="shared" si="8"/>
        <v>0</v>
      </c>
      <c r="AG59" s="188" t="str">
        <f t="shared" si="10"/>
        <v/>
      </c>
      <c r="AH59" s="188"/>
      <c r="AI59" s="13" t="s">
        <v>158</v>
      </c>
      <c r="AK59" s="70" t="e">
        <f t="shared" si="12"/>
        <v>#DIV/0!</v>
      </c>
      <c r="AL59" s="70" t="e">
        <f t="shared" si="13"/>
        <v>#DIV/0!</v>
      </c>
    </row>
    <row r="60" spans="1:38" x14ac:dyDescent="0.25">
      <c r="A60" s="66">
        <f t="shared" si="9"/>
        <v>53</v>
      </c>
      <c r="B60" s="76"/>
      <c r="C60" s="66" t="e">
        <f>VLOOKUP(B60,'Measure&amp;Incentive Picklist'!E:J,2,FALSE)</f>
        <v>#N/A</v>
      </c>
      <c r="D60" s="69"/>
      <c r="G60" s="66" t="str">
        <f t="shared" si="4"/>
        <v/>
      </c>
      <c r="H60" s="70"/>
      <c r="I60" s="70"/>
      <c r="J60" s="70"/>
      <c r="K60" s="69"/>
      <c r="L60" s="70"/>
      <c r="O60" s="69"/>
      <c r="P60" s="65" t="e">
        <f>VLOOKUP(O60,'Lighting Picklist'!A$2:B$63,2,FALSE)</f>
        <v>#N/A</v>
      </c>
      <c r="Q60" s="69"/>
      <c r="U60" s="69"/>
      <c r="V60" s="69"/>
      <c r="W60" s="69"/>
      <c r="X60" s="71"/>
      <c r="Y60" s="71"/>
      <c r="Z60" s="72" t="str">
        <f t="shared" si="5"/>
        <v/>
      </c>
      <c r="AA60" s="85" t="str">
        <f t="shared" si="0"/>
        <v/>
      </c>
      <c r="AB60" s="69"/>
      <c r="AC60" s="65">
        <f t="shared" si="6"/>
        <v>0</v>
      </c>
      <c r="AD60" s="65">
        <f t="shared" si="11"/>
        <v>0</v>
      </c>
      <c r="AE60" s="65">
        <f t="shared" si="7"/>
        <v>0</v>
      </c>
      <c r="AF60" s="65">
        <f t="shared" si="8"/>
        <v>0</v>
      </c>
      <c r="AG60" s="188" t="str">
        <f t="shared" si="10"/>
        <v/>
      </c>
      <c r="AH60" s="188"/>
      <c r="AI60" s="13" t="s">
        <v>235</v>
      </c>
      <c r="AK60" s="70" t="e">
        <f t="shared" si="12"/>
        <v>#DIV/0!</v>
      </c>
      <c r="AL60" s="70" t="e">
        <f t="shared" si="13"/>
        <v>#DIV/0!</v>
      </c>
    </row>
    <row r="61" spans="1:38" x14ac:dyDescent="0.25">
      <c r="A61" s="66">
        <f t="shared" si="9"/>
        <v>54</v>
      </c>
      <c r="B61" s="76"/>
      <c r="C61" s="66" t="e">
        <f>VLOOKUP(B61,'Measure&amp;Incentive Picklist'!E:J,2,FALSE)</f>
        <v>#N/A</v>
      </c>
      <c r="D61" s="69"/>
      <c r="G61" s="66" t="str">
        <f t="shared" si="4"/>
        <v/>
      </c>
      <c r="H61" s="70"/>
      <c r="I61" s="70"/>
      <c r="J61" s="70"/>
      <c r="K61" s="69"/>
      <c r="L61" s="70"/>
      <c r="O61" s="69"/>
      <c r="P61" s="65" t="e">
        <f>VLOOKUP(O61,'Lighting Picklist'!A$2:B$63,2,FALSE)</f>
        <v>#N/A</v>
      </c>
      <c r="Q61" s="69"/>
      <c r="U61" s="69"/>
      <c r="V61" s="69"/>
      <c r="W61" s="69"/>
      <c r="X61" s="71"/>
      <c r="Y61" s="71"/>
      <c r="Z61" s="72" t="str">
        <f t="shared" si="5"/>
        <v/>
      </c>
      <c r="AA61" s="85" t="str">
        <f t="shared" si="0"/>
        <v/>
      </c>
      <c r="AB61" s="69"/>
      <c r="AC61" s="65">
        <f t="shared" si="6"/>
        <v>0</v>
      </c>
      <c r="AD61" s="65">
        <f t="shared" si="11"/>
        <v>0</v>
      </c>
      <c r="AE61" s="65">
        <f t="shared" si="7"/>
        <v>0</v>
      </c>
      <c r="AF61" s="65">
        <f t="shared" si="8"/>
        <v>0</v>
      </c>
      <c r="AG61" s="188" t="str">
        <f t="shared" si="10"/>
        <v/>
      </c>
      <c r="AH61" s="188"/>
      <c r="AI61" s="13" t="s">
        <v>236</v>
      </c>
      <c r="AK61" s="70" t="e">
        <f t="shared" si="12"/>
        <v>#DIV/0!</v>
      </c>
      <c r="AL61" s="70" t="e">
        <f t="shared" si="13"/>
        <v>#DIV/0!</v>
      </c>
    </row>
    <row r="62" spans="1:38" x14ac:dyDescent="0.25">
      <c r="A62" s="66">
        <f t="shared" si="9"/>
        <v>55</v>
      </c>
      <c r="B62" s="76"/>
      <c r="C62" s="66" t="e">
        <f>VLOOKUP(B62,'Measure&amp;Incentive Picklist'!E:J,2,FALSE)</f>
        <v>#N/A</v>
      </c>
      <c r="D62" s="69"/>
      <c r="G62" s="66" t="str">
        <f t="shared" si="4"/>
        <v/>
      </c>
      <c r="H62" s="70"/>
      <c r="I62" s="70"/>
      <c r="J62" s="70"/>
      <c r="K62" s="69"/>
      <c r="L62" s="70"/>
      <c r="O62" s="69"/>
      <c r="P62" s="65" t="e">
        <f>VLOOKUP(O62,'Lighting Picklist'!A$2:B$63,2,FALSE)</f>
        <v>#N/A</v>
      </c>
      <c r="Q62" s="69"/>
      <c r="U62" s="69"/>
      <c r="V62" s="69"/>
      <c r="W62" s="69"/>
      <c r="X62" s="71"/>
      <c r="Y62" s="71"/>
      <c r="Z62" s="72" t="str">
        <f t="shared" si="5"/>
        <v/>
      </c>
      <c r="AA62" s="85" t="str">
        <f t="shared" si="0"/>
        <v/>
      </c>
      <c r="AB62" s="69"/>
      <c r="AC62" s="65">
        <f t="shared" si="6"/>
        <v>0</v>
      </c>
      <c r="AD62" s="65">
        <f t="shared" si="11"/>
        <v>0</v>
      </c>
      <c r="AE62" s="65">
        <f t="shared" si="7"/>
        <v>0</v>
      </c>
      <c r="AF62" s="65">
        <f t="shared" si="8"/>
        <v>0</v>
      </c>
      <c r="AG62" s="188" t="str">
        <f t="shared" si="10"/>
        <v/>
      </c>
      <c r="AH62" s="188"/>
      <c r="AI62" s="13" t="s">
        <v>237</v>
      </c>
      <c r="AK62" s="70" t="e">
        <f t="shared" si="12"/>
        <v>#DIV/0!</v>
      </c>
      <c r="AL62" s="70" t="e">
        <f t="shared" si="13"/>
        <v>#DIV/0!</v>
      </c>
    </row>
    <row r="63" spans="1:38" x14ac:dyDescent="0.25">
      <c r="A63" s="66">
        <f t="shared" si="9"/>
        <v>56</v>
      </c>
      <c r="B63" s="76"/>
      <c r="C63" s="66" t="e">
        <f>VLOOKUP(B63,'Measure&amp;Incentive Picklist'!E:J,2,FALSE)</f>
        <v>#N/A</v>
      </c>
      <c r="D63" s="69"/>
      <c r="G63" s="66" t="str">
        <f t="shared" si="4"/>
        <v/>
      </c>
      <c r="H63" s="70"/>
      <c r="I63" s="70"/>
      <c r="J63" s="70"/>
      <c r="K63" s="69"/>
      <c r="L63" s="70"/>
      <c r="O63" s="69"/>
      <c r="P63" s="65" t="e">
        <f>VLOOKUP(O63,'Lighting Picklist'!A$2:B$63,2,FALSE)</f>
        <v>#N/A</v>
      </c>
      <c r="Q63" s="69"/>
      <c r="U63" s="69"/>
      <c r="V63" s="69"/>
      <c r="W63" s="69"/>
      <c r="X63" s="71"/>
      <c r="Y63" s="71"/>
      <c r="Z63" s="72" t="str">
        <f t="shared" si="5"/>
        <v/>
      </c>
      <c r="AA63" s="85" t="str">
        <f t="shared" si="0"/>
        <v/>
      </c>
      <c r="AB63" s="69"/>
      <c r="AC63" s="65">
        <f t="shared" si="6"/>
        <v>0</v>
      </c>
      <c r="AD63" s="65">
        <f t="shared" si="11"/>
        <v>0</v>
      </c>
      <c r="AE63" s="65">
        <f t="shared" si="7"/>
        <v>0</v>
      </c>
      <c r="AF63" s="65">
        <f t="shared" si="8"/>
        <v>0</v>
      </c>
      <c r="AG63" s="188" t="str">
        <f t="shared" si="10"/>
        <v/>
      </c>
      <c r="AH63" s="188"/>
      <c r="AI63" s="13" t="s">
        <v>238</v>
      </c>
      <c r="AK63" s="70" t="e">
        <f t="shared" si="12"/>
        <v>#DIV/0!</v>
      </c>
      <c r="AL63" s="70" t="e">
        <f t="shared" si="13"/>
        <v>#DIV/0!</v>
      </c>
    </row>
    <row r="64" spans="1:38" x14ac:dyDescent="0.25">
      <c r="A64" s="66">
        <f t="shared" si="9"/>
        <v>57</v>
      </c>
      <c r="B64" s="76"/>
      <c r="C64" s="66" t="e">
        <f>VLOOKUP(B64,'Measure&amp;Incentive Picklist'!E:J,2,FALSE)</f>
        <v>#N/A</v>
      </c>
      <c r="D64" s="69"/>
      <c r="G64" s="66" t="str">
        <f t="shared" si="4"/>
        <v/>
      </c>
      <c r="H64" s="70"/>
      <c r="I64" s="70"/>
      <c r="J64" s="70"/>
      <c r="K64" s="69"/>
      <c r="L64" s="70"/>
      <c r="O64" s="69"/>
      <c r="P64" s="65" t="e">
        <f>VLOOKUP(O64,'Lighting Picklist'!A$2:B$63,2,FALSE)</f>
        <v>#N/A</v>
      </c>
      <c r="Q64" s="69"/>
      <c r="U64" s="69"/>
      <c r="V64" s="69"/>
      <c r="W64" s="69"/>
      <c r="X64" s="71"/>
      <c r="Y64" s="71"/>
      <c r="Z64" s="72" t="str">
        <f t="shared" si="5"/>
        <v/>
      </c>
      <c r="AA64" s="85" t="str">
        <f t="shared" si="0"/>
        <v/>
      </c>
      <c r="AB64" s="69"/>
      <c r="AC64" s="65">
        <f t="shared" si="6"/>
        <v>0</v>
      </c>
      <c r="AD64" s="65">
        <f t="shared" si="11"/>
        <v>0</v>
      </c>
      <c r="AE64" s="65">
        <f t="shared" si="7"/>
        <v>0</v>
      </c>
      <c r="AF64" s="65">
        <f t="shared" si="8"/>
        <v>0</v>
      </c>
      <c r="AG64" s="188" t="str">
        <f t="shared" si="10"/>
        <v/>
      </c>
      <c r="AH64" s="188"/>
      <c r="AI64" s="14" t="s">
        <v>239</v>
      </c>
      <c r="AK64" s="70" t="e">
        <f t="shared" si="12"/>
        <v>#DIV/0!</v>
      </c>
      <c r="AL64" s="70" t="e">
        <f t="shared" si="13"/>
        <v>#DIV/0!</v>
      </c>
    </row>
    <row r="65" spans="1:38" x14ac:dyDescent="0.25">
      <c r="A65" s="66">
        <f t="shared" si="9"/>
        <v>58</v>
      </c>
      <c r="B65" s="76"/>
      <c r="C65" s="66" t="e">
        <f>VLOOKUP(B65,'Measure&amp;Incentive Picklist'!E:J,2,FALSE)</f>
        <v>#N/A</v>
      </c>
      <c r="D65" s="69"/>
      <c r="G65" s="66" t="str">
        <f t="shared" si="4"/>
        <v/>
      </c>
      <c r="H65" s="70"/>
      <c r="I65" s="70"/>
      <c r="J65" s="70"/>
      <c r="K65" s="69"/>
      <c r="L65" s="70"/>
      <c r="O65" s="69"/>
      <c r="P65" s="65" t="e">
        <f>VLOOKUP(O65,'Lighting Picklist'!A$2:B$63,2,FALSE)</f>
        <v>#N/A</v>
      </c>
      <c r="Q65" s="69"/>
      <c r="U65" s="69"/>
      <c r="V65" s="69"/>
      <c r="W65" s="69"/>
      <c r="X65" s="71"/>
      <c r="Y65" s="71"/>
      <c r="Z65" s="72" t="str">
        <f t="shared" si="5"/>
        <v/>
      </c>
      <c r="AA65" s="85" t="str">
        <f t="shared" si="0"/>
        <v/>
      </c>
      <c r="AB65" s="69"/>
      <c r="AC65" s="65">
        <f t="shared" si="6"/>
        <v>0</v>
      </c>
      <c r="AD65" s="65">
        <f t="shared" si="11"/>
        <v>0</v>
      </c>
      <c r="AE65" s="65">
        <f t="shared" si="7"/>
        <v>0</v>
      </c>
      <c r="AF65" s="65">
        <f t="shared" si="8"/>
        <v>0</v>
      </c>
      <c r="AG65" s="188" t="str">
        <f t="shared" si="10"/>
        <v/>
      </c>
      <c r="AH65" s="188"/>
      <c r="AI65" s="14" t="s">
        <v>240</v>
      </c>
      <c r="AK65" s="70" t="e">
        <f t="shared" si="12"/>
        <v>#DIV/0!</v>
      </c>
      <c r="AL65" s="70" t="e">
        <f t="shared" si="13"/>
        <v>#DIV/0!</v>
      </c>
    </row>
    <row r="66" spans="1:38" x14ac:dyDescent="0.25">
      <c r="A66" s="66">
        <f t="shared" si="9"/>
        <v>59</v>
      </c>
      <c r="B66" s="76"/>
      <c r="C66" s="66" t="e">
        <f>VLOOKUP(B66,'Measure&amp;Incentive Picklist'!E:J,2,FALSE)</f>
        <v>#N/A</v>
      </c>
      <c r="D66" s="69"/>
      <c r="G66" s="66" t="str">
        <f t="shared" si="4"/>
        <v/>
      </c>
      <c r="H66" s="70"/>
      <c r="I66" s="70"/>
      <c r="J66" s="70"/>
      <c r="K66" s="69"/>
      <c r="L66" s="70"/>
      <c r="O66" s="69"/>
      <c r="P66" s="65" t="e">
        <f>VLOOKUP(O66,'Lighting Picklist'!A$2:B$63,2,FALSE)</f>
        <v>#N/A</v>
      </c>
      <c r="Q66" s="69"/>
      <c r="U66" s="69"/>
      <c r="V66" s="69"/>
      <c r="W66" s="69"/>
      <c r="X66" s="71"/>
      <c r="Y66" s="71"/>
      <c r="Z66" s="72" t="str">
        <f t="shared" si="5"/>
        <v/>
      </c>
      <c r="AA66" s="85" t="str">
        <f t="shared" si="0"/>
        <v/>
      </c>
      <c r="AB66" s="69"/>
      <c r="AC66" s="65">
        <f t="shared" si="6"/>
        <v>0</v>
      </c>
      <c r="AD66" s="65">
        <f t="shared" si="11"/>
        <v>0</v>
      </c>
      <c r="AE66" s="65">
        <f t="shared" si="7"/>
        <v>0</v>
      </c>
      <c r="AF66" s="65">
        <f t="shared" si="8"/>
        <v>0</v>
      </c>
      <c r="AG66" s="188" t="str">
        <f t="shared" si="10"/>
        <v/>
      </c>
      <c r="AH66" s="188"/>
      <c r="AI66" s="14" t="s">
        <v>241</v>
      </c>
      <c r="AK66" s="70" t="e">
        <f t="shared" si="12"/>
        <v>#DIV/0!</v>
      </c>
      <c r="AL66" s="70" t="e">
        <f t="shared" si="13"/>
        <v>#DIV/0!</v>
      </c>
    </row>
    <row r="67" spans="1:38" x14ac:dyDescent="0.25">
      <c r="A67" s="66">
        <f t="shared" si="9"/>
        <v>60</v>
      </c>
      <c r="B67" s="76"/>
      <c r="C67" s="66" t="e">
        <f>VLOOKUP(B67,'Measure&amp;Incentive Picklist'!E:J,2,FALSE)</f>
        <v>#N/A</v>
      </c>
      <c r="D67" s="69"/>
      <c r="G67" s="66" t="str">
        <f t="shared" si="4"/>
        <v/>
      </c>
      <c r="H67" s="70"/>
      <c r="I67" s="70"/>
      <c r="J67" s="70"/>
      <c r="K67" s="69"/>
      <c r="L67" s="70"/>
      <c r="O67" s="69"/>
      <c r="P67" s="65" t="e">
        <f>VLOOKUP(O67,'Lighting Picklist'!A$2:B$63,2,FALSE)</f>
        <v>#N/A</v>
      </c>
      <c r="Q67" s="69"/>
      <c r="U67" s="69"/>
      <c r="V67" s="69"/>
      <c r="W67" s="69"/>
      <c r="X67" s="71"/>
      <c r="Y67" s="71"/>
      <c r="Z67" s="72" t="str">
        <f t="shared" si="5"/>
        <v/>
      </c>
      <c r="AA67" s="85" t="str">
        <f t="shared" si="0"/>
        <v/>
      </c>
      <c r="AB67" s="69"/>
      <c r="AC67" s="65">
        <f t="shared" si="6"/>
        <v>0</v>
      </c>
      <c r="AD67" s="65">
        <f t="shared" si="11"/>
        <v>0</v>
      </c>
      <c r="AE67" s="65">
        <f t="shared" si="7"/>
        <v>0</v>
      </c>
      <c r="AF67" s="65">
        <f t="shared" si="8"/>
        <v>0</v>
      </c>
      <c r="AG67" s="188" t="str">
        <f t="shared" si="10"/>
        <v/>
      </c>
      <c r="AH67" s="188"/>
      <c r="AI67" s="184" t="s">
        <v>242</v>
      </c>
      <c r="AK67" s="70" t="e">
        <f t="shared" si="12"/>
        <v>#DIV/0!</v>
      </c>
      <c r="AL67" s="70" t="e">
        <f t="shared" si="13"/>
        <v>#DIV/0!</v>
      </c>
    </row>
    <row r="68" spans="1:38" x14ac:dyDescent="0.25">
      <c r="A68" s="66">
        <f t="shared" si="9"/>
        <v>61</v>
      </c>
      <c r="B68" s="76"/>
      <c r="C68" s="66" t="e">
        <f>VLOOKUP(B68,'Measure&amp;Incentive Picklist'!E:J,2,FALSE)</f>
        <v>#N/A</v>
      </c>
      <c r="D68" s="69"/>
      <c r="G68" s="66" t="str">
        <f t="shared" si="4"/>
        <v/>
      </c>
      <c r="H68" s="70"/>
      <c r="I68" s="70"/>
      <c r="J68" s="70"/>
      <c r="K68" s="69"/>
      <c r="L68" s="70"/>
      <c r="O68" s="69"/>
      <c r="P68" s="65" t="e">
        <f>VLOOKUP(O68,'Lighting Picklist'!A$2:B$63,2,FALSE)</f>
        <v>#N/A</v>
      </c>
      <c r="Q68" s="69"/>
      <c r="U68" s="69"/>
      <c r="V68" s="69"/>
      <c r="W68" s="69"/>
      <c r="X68" s="71"/>
      <c r="Y68" s="71"/>
      <c r="Z68" s="72" t="str">
        <f t="shared" si="5"/>
        <v/>
      </c>
      <c r="AA68" s="85" t="str">
        <f t="shared" si="0"/>
        <v/>
      </c>
      <c r="AB68" s="69"/>
      <c r="AC68" s="65">
        <f t="shared" si="6"/>
        <v>0</v>
      </c>
      <c r="AD68" s="65">
        <f t="shared" si="11"/>
        <v>0</v>
      </c>
      <c r="AE68" s="65">
        <f t="shared" si="7"/>
        <v>0</v>
      </c>
      <c r="AF68" s="65">
        <f t="shared" si="8"/>
        <v>0</v>
      </c>
      <c r="AG68" s="188" t="str">
        <f t="shared" si="10"/>
        <v/>
      </c>
      <c r="AH68" s="188"/>
      <c r="AI68" s="184" t="s">
        <v>243</v>
      </c>
      <c r="AK68" s="70" t="e">
        <f t="shared" si="12"/>
        <v>#DIV/0!</v>
      </c>
      <c r="AL68" s="70" t="e">
        <f t="shared" si="13"/>
        <v>#DIV/0!</v>
      </c>
    </row>
    <row r="69" spans="1:38" x14ac:dyDescent="0.25">
      <c r="A69" s="66">
        <f t="shared" si="9"/>
        <v>62</v>
      </c>
      <c r="B69" s="76"/>
      <c r="C69" s="66" t="e">
        <f>VLOOKUP(B69,'Measure&amp;Incentive Picklist'!E:J,2,FALSE)</f>
        <v>#N/A</v>
      </c>
      <c r="D69" s="69"/>
      <c r="G69" s="66" t="str">
        <f t="shared" si="4"/>
        <v/>
      </c>
      <c r="H69" s="70"/>
      <c r="I69" s="70"/>
      <c r="J69" s="70"/>
      <c r="K69" s="69"/>
      <c r="L69" s="70"/>
      <c r="O69" s="69"/>
      <c r="P69" s="65" t="e">
        <f>VLOOKUP(O69,'Lighting Picklist'!A$2:B$63,2,FALSE)</f>
        <v>#N/A</v>
      </c>
      <c r="Q69" s="69"/>
      <c r="U69" s="69"/>
      <c r="V69" s="69"/>
      <c r="W69" s="69"/>
      <c r="X69" s="71"/>
      <c r="Y69" s="71"/>
      <c r="Z69" s="72" t="str">
        <f t="shared" si="5"/>
        <v/>
      </c>
      <c r="AA69" s="85" t="str">
        <f t="shared" si="0"/>
        <v/>
      </c>
      <c r="AB69" s="69"/>
      <c r="AC69" s="65">
        <f t="shared" si="6"/>
        <v>0</v>
      </c>
      <c r="AD69" s="65">
        <f t="shared" si="11"/>
        <v>0</v>
      </c>
      <c r="AE69" s="65">
        <f t="shared" si="7"/>
        <v>0</v>
      </c>
      <c r="AF69" s="65">
        <f t="shared" si="8"/>
        <v>0</v>
      </c>
      <c r="AG69" s="188" t="str">
        <f t="shared" si="10"/>
        <v/>
      </c>
      <c r="AH69" s="188"/>
      <c r="AI69" s="184" t="s">
        <v>244</v>
      </c>
      <c r="AK69" s="70" t="e">
        <f t="shared" si="12"/>
        <v>#DIV/0!</v>
      </c>
      <c r="AL69" s="70" t="e">
        <f t="shared" si="13"/>
        <v>#DIV/0!</v>
      </c>
    </row>
    <row r="70" spans="1:38" x14ac:dyDescent="0.25">
      <c r="A70" s="66">
        <f t="shared" si="9"/>
        <v>63</v>
      </c>
      <c r="B70" s="76"/>
      <c r="C70" s="66" t="e">
        <f>VLOOKUP(B70,'Measure&amp;Incentive Picklist'!E:J,2,FALSE)</f>
        <v>#N/A</v>
      </c>
      <c r="D70" s="69"/>
      <c r="G70" s="66" t="str">
        <f t="shared" si="4"/>
        <v/>
      </c>
      <c r="H70" s="70"/>
      <c r="I70" s="70"/>
      <c r="J70" s="70"/>
      <c r="K70" s="69"/>
      <c r="L70" s="70"/>
      <c r="O70" s="69"/>
      <c r="P70" s="65" t="e">
        <f>VLOOKUP(O70,'Lighting Picklist'!A$2:B$63,2,FALSE)</f>
        <v>#N/A</v>
      </c>
      <c r="Q70" s="69"/>
      <c r="U70" s="69"/>
      <c r="V70" s="69"/>
      <c r="W70" s="69"/>
      <c r="X70" s="71"/>
      <c r="Y70" s="71"/>
      <c r="Z70" s="72" t="str">
        <f t="shared" si="5"/>
        <v/>
      </c>
      <c r="AA70" s="85" t="str">
        <f t="shared" si="0"/>
        <v/>
      </c>
      <c r="AB70" s="69"/>
      <c r="AC70" s="65">
        <f t="shared" si="6"/>
        <v>0</v>
      </c>
      <c r="AD70" s="65">
        <f t="shared" si="11"/>
        <v>0</v>
      </c>
      <c r="AE70" s="65">
        <f t="shared" si="7"/>
        <v>0</v>
      </c>
      <c r="AF70" s="65">
        <f t="shared" ref="AF70:AF97" si="14">SUM(AF45:AF69)</f>
        <v>0</v>
      </c>
      <c r="AG70" s="188" t="str">
        <f t="shared" si="10"/>
        <v/>
      </c>
      <c r="AH70" s="188"/>
      <c r="AI70" s="15" t="s">
        <v>245</v>
      </c>
      <c r="AK70" s="70" t="e">
        <f t="shared" si="12"/>
        <v>#DIV/0!</v>
      </c>
      <c r="AL70" s="70" t="e">
        <f t="shared" si="13"/>
        <v>#DIV/0!</v>
      </c>
    </row>
    <row r="71" spans="1:38" x14ac:dyDescent="0.25">
      <c r="A71" s="66">
        <f t="shared" si="9"/>
        <v>64</v>
      </c>
      <c r="B71" s="76"/>
      <c r="C71" s="66" t="e">
        <f>VLOOKUP(B71,'Measure&amp;Incentive Picklist'!E:J,2,FALSE)</f>
        <v>#N/A</v>
      </c>
      <c r="D71" s="69"/>
      <c r="G71" s="66" t="str">
        <f t="shared" si="4"/>
        <v/>
      </c>
      <c r="H71" s="70"/>
      <c r="I71" s="70"/>
      <c r="J71" s="70"/>
      <c r="K71" s="69"/>
      <c r="L71" s="70"/>
      <c r="O71" s="69"/>
      <c r="P71" s="65" t="e">
        <f>VLOOKUP(O71,'Lighting Picklist'!A$2:B$63,2,FALSE)</f>
        <v>#N/A</v>
      </c>
      <c r="Q71" s="69"/>
      <c r="U71" s="69"/>
      <c r="V71" s="69"/>
      <c r="W71" s="69"/>
      <c r="X71" s="71"/>
      <c r="Y71" s="71"/>
      <c r="Z71" s="72" t="str">
        <f t="shared" si="5"/>
        <v/>
      </c>
      <c r="AA71" s="85" t="str">
        <f t="shared" ref="AA71:AA134" si="15">IF(ISTEXT(B71),"Contact ConEd","")</f>
        <v/>
      </c>
      <c r="AB71" s="69"/>
      <c r="AC71" s="65">
        <f t="shared" si="6"/>
        <v>0</v>
      </c>
      <c r="AD71" s="65">
        <f t="shared" si="11"/>
        <v>0</v>
      </c>
      <c r="AE71" s="65">
        <f t="shared" si="7"/>
        <v>0</v>
      </c>
      <c r="AF71" s="65">
        <f t="shared" si="14"/>
        <v>0</v>
      </c>
      <c r="AG71" s="188" t="str">
        <f t="shared" si="10"/>
        <v/>
      </c>
      <c r="AK71" s="70" t="e">
        <f t="shared" si="12"/>
        <v>#DIV/0!</v>
      </c>
      <c r="AL71" s="70" t="e">
        <f t="shared" si="13"/>
        <v>#DIV/0!</v>
      </c>
    </row>
    <row r="72" spans="1:38" x14ac:dyDescent="0.25">
      <c r="A72" s="66">
        <f t="shared" si="9"/>
        <v>65</v>
      </c>
      <c r="B72" s="76"/>
      <c r="C72" s="66" t="e">
        <f>VLOOKUP(B72,'Measure&amp;Incentive Picklist'!E:J,2,FALSE)</f>
        <v>#N/A</v>
      </c>
      <c r="D72" s="69"/>
      <c r="G72" s="66" t="str">
        <f t="shared" si="4"/>
        <v/>
      </c>
      <c r="H72" s="70"/>
      <c r="I72" s="70"/>
      <c r="J72" s="70"/>
      <c r="K72" s="69"/>
      <c r="L72" s="70"/>
      <c r="O72" s="69"/>
      <c r="P72" s="65" t="e">
        <f>VLOOKUP(O72,'Lighting Picklist'!A$2:B$63,2,FALSE)</f>
        <v>#N/A</v>
      </c>
      <c r="Q72" s="69"/>
      <c r="U72" s="69"/>
      <c r="V72" s="69"/>
      <c r="W72" s="69"/>
      <c r="X72" s="71"/>
      <c r="Y72" s="71"/>
      <c r="Z72" s="72" t="str">
        <f t="shared" si="5"/>
        <v/>
      </c>
      <c r="AA72" s="85" t="str">
        <f t="shared" si="15"/>
        <v/>
      </c>
      <c r="AB72" s="69"/>
      <c r="AC72" s="65">
        <f t="shared" si="6"/>
        <v>0</v>
      </c>
      <c r="AD72" s="65">
        <f t="shared" ref="AD72:AD103" si="16">IF(AND(B72&gt;0,ISERROR(AC72)),1,0)</f>
        <v>0</v>
      </c>
      <c r="AE72" s="65">
        <f t="shared" si="7"/>
        <v>0</v>
      </c>
      <c r="AF72" s="65">
        <f t="shared" si="14"/>
        <v>0</v>
      </c>
      <c r="AG72" s="188" t="str">
        <f t="shared" si="10"/>
        <v/>
      </c>
      <c r="AK72" s="70" t="e">
        <f t="shared" ref="AK72:AK103" si="17">+I72/H72</f>
        <v>#DIV/0!</v>
      </c>
      <c r="AL72" s="70" t="e">
        <f t="shared" ref="AL72:AL103" si="18">+J72/H72</f>
        <v>#DIV/0!</v>
      </c>
    </row>
    <row r="73" spans="1:38" x14ac:dyDescent="0.25">
      <c r="A73" s="66">
        <f t="shared" si="9"/>
        <v>66</v>
      </c>
      <c r="B73" s="76"/>
      <c r="C73" s="66" t="e">
        <f>VLOOKUP(B73,'Measure&amp;Incentive Picklist'!E:J,2,FALSE)</f>
        <v>#N/A</v>
      </c>
      <c r="D73" s="69"/>
      <c r="G73" s="66" t="str">
        <f t="shared" ref="G73:G136" si="19">IF(ISTEXT(B73), 1,"")</f>
        <v/>
      </c>
      <c r="H73" s="70"/>
      <c r="I73" s="70"/>
      <c r="J73" s="70"/>
      <c r="K73" s="69"/>
      <c r="L73" s="70"/>
      <c r="O73" s="69"/>
      <c r="P73" s="65" t="e">
        <f>VLOOKUP(O73,'Lighting Picklist'!A$2:B$63,2,FALSE)</f>
        <v>#N/A</v>
      </c>
      <c r="Q73" s="69"/>
      <c r="U73" s="69"/>
      <c r="V73" s="69"/>
      <c r="W73" s="69"/>
      <c r="X73" s="71"/>
      <c r="Y73" s="71"/>
      <c r="Z73" s="72" t="str">
        <f t="shared" ref="Z73:Z136" si="20">IF(AND(X73="",Y73=""),"",$X73+$Y73)</f>
        <v/>
      </c>
      <c r="AA73" s="85" t="str">
        <f t="shared" si="15"/>
        <v/>
      </c>
      <c r="AB73" s="69"/>
      <c r="AC73" s="65">
        <f t="shared" ref="AC73:AC136" si="21">IF(B73&gt;"",1,0)</f>
        <v>0</v>
      </c>
      <c r="AD73" s="65">
        <f t="shared" si="16"/>
        <v>0</v>
      </c>
      <c r="AE73" s="65">
        <f t="shared" ref="AE73:AE136" si="22">IF(ISERROR(Z73),1,0)</f>
        <v>0</v>
      </c>
      <c r="AF73" s="65">
        <f t="shared" si="14"/>
        <v>0</v>
      </c>
      <c r="AG73" s="188" t="str">
        <f t="shared" si="10"/>
        <v/>
      </c>
      <c r="AK73" s="70" t="e">
        <f t="shared" si="17"/>
        <v>#DIV/0!</v>
      </c>
      <c r="AL73" s="70" t="e">
        <f t="shared" si="18"/>
        <v>#DIV/0!</v>
      </c>
    </row>
    <row r="74" spans="1:38" x14ac:dyDescent="0.25">
      <c r="A74" s="66">
        <f t="shared" ref="A74:A137" si="23">A73+1</f>
        <v>67</v>
      </c>
      <c r="B74" s="76"/>
      <c r="C74" s="66" t="e">
        <f>VLOOKUP(B74,'Measure&amp;Incentive Picklist'!E:J,2,FALSE)</f>
        <v>#N/A</v>
      </c>
      <c r="D74" s="69"/>
      <c r="G74" s="66" t="str">
        <f t="shared" si="19"/>
        <v/>
      </c>
      <c r="H74" s="70"/>
      <c r="I74" s="70"/>
      <c r="J74" s="70"/>
      <c r="K74" s="69"/>
      <c r="L74" s="70"/>
      <c r="O74" s="69"/>
      <c r="P74" s="65" t="e">
        <f>VLOOKUP(O74,'Lighting Picklist'!A$2:B$63,2,FALSE)</f>
        <v>#N/A</v>
      </c>
      <c r="Q74" s="69"/>
      <c r="U74" s="69"/>
      <c r="V74" s="69"/>
      <c r="W74" s="69"/>
      <c r="X74" s="71"/>
      <c r="Y74" s="71"/>
      <c r="Z74" s="72" t="str">
        <f t="shared" si="20"/>
        <v/>
      </c>
      <c r="AA74" s="85" t="str">
        <f t="shared" si="15"/>
        <v/>
      </c>
      <c r="AB74" s="69"/>
      <c r="AC74" s="65">
        <f t="shared" si="21"/>
        <v>0</v>
      </c>
      <c r="AD74" s="65">
        <f t="shared" si="16"/>
        <v>0</v>
      </c>
      <c r="AE74" s="65">
        <f t="shared" si="22"/>
        <v>0</v>
      </c>
      <c r="AF74" s="65">
        <f t="shared" si="14"/>
        <v>0</v>
      </c>
      <c r="AG74" s="188" t="str">
        <f t="shared" si="10"/>
        <v/>
      </c>
      <c r="AK74" s="70" t="e">
        <f t="shared" si="17"/>
        <v>#DIV/0!</v>
      </c>
      <c r="AL74" s="70" t="e">
        <f t="shared" si="18"/>
        <v>#DIV/0!</v>
      </c>
    </row>
    <row r="75" spans="1:38" x14ac:dyDescent="0.25">
      <c r="A75" s="66">
        <f t="shared" si="23"/>
        <v>68</v>
      </c>
      <c r="B75" s="76"/>
      <c r="C75" s="66" t="e">
        <f>VLOOKUP(B75,'Measure&amp;Incentive Picklist'!E:J,2,FALSE)</f>
        <v>#N/A</v>
      </c>
      <c r="D75" s="69"/>
      <c r="G75" s="66" t="str">
        <f t="shared" si="19"/>
        <v/>
      </c>
      <c r="H75" s="70"/>
      <c r="I75" s="70"/>
      <c r="J75" s="70"/>
      <c r="K75" s="69"/>
      <c r="L75" s="70"/>
      <c r="O75" s="69"/>
      <c r="P75" s="65" t="e">
        <f>VLOOKUP(O75,'Lighting Picklist'!A$2:B$63,2,FALSE)</f>
        <v>#N/A</v>
      </c>
      <c r="Q75" s="69"/>
      <c r="U75" s="69"/>
      <c r="V75" s="69"/>
      <c r="W75" s="69"/>
      <c r="X75" s="71"/>
      <c r="Y75" s="71"/>
      <c r="Z75" s="72" t="str">
        <f t="shared" si="20"/>
        <v/>
      </c>
      <c r="AA75" s="85" t="str">
        <f t="shared" si="15"/>
        <v/>
      </c>
      <c r="AB75" s="69"/>
      <c r="AC75" s="65">
        <f t="shared" si="21"/>
        <v>0</v>
      </c>
      <c r="AD75" s="65">
        <f t="shared" si="16"/>
        <v>0</v>
      </c>
      <c r="AE75" s="65">
        <f t="shared" si="22"/>
        <v>0</v>
      </c>
      <c r="AF75" s="65">
        <f t="shared" si="14"/>
        <v>0</v>
      </c>
      <c r="AG75" s="188" t="str">
        <f t="shared" ref="AG75:AG138" si="24">IF(OR(AND(OR(O75=AI$8,O75=AI$9,O75=AI$10,O75=AI$11,O75=AI$12,O75=AI$13,O75=AI$14,O75=AI$15,O75=AI$16,O75=AI$17,O75=AI$18,O75=AI$19,O75=AI$20,O75=AI$21,O75=AI$22,O75=AI$23,O75=AI$24,O75=AI$25,O75=AI$26,O75=AI$27,O75=AI$28,O75=AI$29,O75=AI$30,O75=AI$31,O75=AI$32,O75=AI$33,O75=AI$34,O75=AI$35,O75=AI$36,O75=AI$37,O75=AI$38,O75=AI$39,O75=AI$40,O75=AI$41,O75=AI$42,O75=AI$43,O75=AI$44,O75=AI$45,O75=AI$46,O75=AI$47,O75=AI$48,O75=AI$49,O75=AI$50,O75=AI$51),OR(Q75=AJ$8,Q75=AJ$9,Q75=AJ$10,Q75=AJ$11,Q75=AJ$12,Q75=AJ$13)),AND(OR(O75=AI$52,O75=AI$53,O75=AI$54,O75=AI$55,O75=AI$56,O75=AI$57,O75=AI$58,O75=AI$59,O75=AI$60,O75=AI$61,O75=AI$62,O75=AI$63), OR(Q75=AJ$14,Q75=AJ$15,Q75=AJ$16,Q75=AJ$17)),AND(OR(O75=AI$64,O75=AI$65,O75=AI$66),OR(Q75=AJ$18,Q75=AJ$19,Q75=AJ$20)),AND(OR(O75=AI$67,O75=AI$68,O75=AI$69),Q75=AJ$21),AND(O75=AI$70,OR(Q75=AJ$22,Q75=AJ$23))),1,IF(OR(O75="",Q75=""),"","Error"))</f>
        <v/>
      </c>
      <c r="AK75" s="70" t="e">
        <f t="shared" si="17"/>
        <v>#DIV/0!</v>
      </c>
      <c r="AL75" s="70" t="e">
        <f t="shared" si="18"/>
        <v>#DIV/0!</v>
      </c>
    </row>
    <row r="76" spans="1:38" x14ac:dyDescent="0.25">
      <c r="A76" s="66">
        <f t="shared" si="23"/>
        <v>69</v>
      </c>
      <c r="B76" s="76"/>
      <c r="C76" s="66" t="e">
        <f>VLOOKUP(B76,'Measure&amp;Incentive Picklist'!E:J,2,FALSE)</f>
        <v>#N/A</v>
      </c>
      <c r="D76" s="69"/>
      <c r="G76" s="66" t="str">
        <f t="shared" si="19"/>
        <v/>
      </c>
      <c r="H76" s="70"/>
      <c r="I76" s="70"/>
      <c r="J76" s="70"/>
      <c r="K76" s="69"/>
      <c r="L76" s="70"/>
      <c r="O76" s="69"/>
      <c r="P76" s="65" t="e">
        <f>VLOOKUP(O76,'Lighting Picklist'!A$2:B$63,2,FALSE)</f>
        <v>#N/A</v>
      </c>
      <c r="Q76" s="69"/>
      <c r="U76" s="69"/>
      <c r="V76" s="69"/>
      <c r="W76" s="69"/>
      <c r="X76" s="71"/>
      <c r="Y76" s="71"/>
      <c r="Z76" s="72" t="str">
        <f t="shared" si="20"/>
        <v/>
      </c>
      <c r="AA76" s="85" t="str">
        <f t="shared" si="15"/>
        <v/>
      </c>
      <c r="AB76" s="69"/>
      <c r="AC76" s="65">
        <f t="shared" si="21"/>
        <v>0</v>
      </c>
      <c r="AD76" s="65">
        <f t="shared" si="16"/>
        <v>0</v>
      </c>
      <c r="AE76" s="65">
        <f t="shared" si="22"/>
        <v>0</v>
      </c>
      <c r="AF76" s="65">
        <f t="shared" si="14"/>
        <v>0</v>
      </c>
      <c r="AG76" s="188" t="str">
        <f t="shared" si="24"/>
        <v/>
      </c>
      <c r="AK76" s="70" t="e">
        <f t="shared" si="17"/>
        <v>#DIV/0!</v>
      </c>
      <c r="AL76" s="70" t="e">
        <f t="shared" si="18"/>
        <v>#DIV/0!</v>
      </c>
    </row>
    <row r="77" spans="1:38" x14ac:dyDescent="0.25">
      <c r="A77" s="66">
        <f t="shared" si="23"/>
        <v>70</v>
      </c>
      <c r="B77" s="76"/>
      <c r="C77" s="66" t="e">
        <f>VLOOKUP(B77,'Measure&amp;Incentive Picklist'!E:J,2,FALSE)</f>
        <v>#N/A</v>
      </c>
      <c r="D77" s="69"/>
      <c r="G77" s="66" t="str">
        <f t="shared" si="19"/>
        <v/>
      </c>
      <c r="H77" s="70"/>
      <c r="I77" s="70"/>
      <c r="J77" s="70"/>
      <c r="K77" s="69"/>
      <c r="L77" s="70"/>
      <c r="O77" s="69"/>
      <c r="P77" s="65" t="e">
        <f>VLOOKUP(O77,'Lighting Picklist'!A$2:B$63,2,FALSE)</f>
        <v>#N/A</v>
      </c>
      <c r="Q77" s="69"/>
      <c r="U77" s="69"/>
      <c r="V77" s="69"/>
      <c r="W77" s="69"/>
      <c r="X77" s="71"/>
      <c r="Y77" s="71"/>
      <c r="Z77" s="72" t="str">
        <f t="shared" si="20"/>
        <v/>
      </c>
      <c r="AA77" s="85" t="str">
        <f t="shared" si="15"/>
        <v/>
      </c>
      <c r="AB77" s="69"/>
      <c r="AC77" s="65">
        <f t="shared" si="21"/>
        <v>0</v>
      </c>
      <c r="AD77" s="65">
        <f t="shared" si="16"/>
        <v>0</v>
      </c>
      <c r="AE77" s="65">
        <f t="shared" si="22"/>
        <v>0</v>
      </c>
      <c r="AF77" s="65">
        <f t="shared" si="14"/>
        <v>0</v>
      </c>
      <c r="AG77" s="188" t="str">
        <f t="shared" si="24"/>
        <v/>
      </c>
      <c r="AK77" s="70" t="e">
        <f t="shared" si="17"/>
        <v>#DIV/0!</v>
      </c>
      <c r="AL77" s="70" t="e">
        <f t="shared" si="18"/>
        <v>#DIV/0!</v>
      </c>
    </row>
    <row r="78" spans="1:38" x14ac:dyDescent="0.25">
      <c r="A78" s="66">
        <f t="shared" si="23"/>
        <v>71</v>
      </c>
      <c r="B78" s="76"/>
      <c r="C78" s="66" t="e">
        <f>VLOOKUP(B78,'Measure&amp;Incentive Picklist'!E:J,2,FALSE)</f>
        <v>#N/A</v>
      </c>
      <c r="D78" s="69"/>
      <c r="G78" s="66" t="str">
        <f t="shared" si="19"/>
        <v/>
      </c>
      <c r="H78" s="70"/>
      <c r="I78" s="70"/>
      <c r="J78" s="70"/>
      <c r="K78" s="69"/>
      <c r="L78" s="70"/>
      <c r="O78" s="69"/>
      <c r="P78" s="65" t="e">
        <f>VLOOKUP(O78,'Lighting Picklist'!A$2:B$63,2,FALSE)</f>
        <v>#N/A</v>
      </c>
      <c r="Q78" s="69"/>
      <c r="U78" s="69"/>
      <c r="V78" s="69"/>
      <c r="W78" s="69"/>
      <c r="X78" s="71"/>
      <c r="Y78" s="71"/>
      <c r="Z78" s="72" t="str">
        <f t="shared" si="20"/>
        <v/>
      </c>
      <c r="AA78" s="85" t="str">
        <f t="shared" si="15"/>
        <v/>
      </c>
      <c r="AB78" s="69"/>
      <c r="AC78" s="65">
        <f t="shared" si="21"/>
        <v>0</v>
      </c>
      <c r="AD78" s="65">
        <f t="shared" si="16"/>
        <v>0</v>
      </c>
      <c r="AE78" s="65">
        <f t="shared" si="22"/>
        <v>0</v>
      </c>
      <c r="AF78" s="65">
        <f t="shared" si="14"/>
        <v>0</v>
      </c>
      <c r="AG78" s="188" t="str">
        <f t="shared" si="24"/>
        <v/>
      </c>
      <c r="AK78" s="70" t="e">
        <f t="shared" si="17"/>
        <v>#DIV/0!</v>
      </c>
      <c r="AL78" s="70" t="e">
        <f t="shared" si="18"/>
        <v>#DIV/0!</v>
      </c>
    </row>
    <row r="79" spans="1:38" x14ac:dyDescent="0.25">
      <c r="A79" s="66">
        <f t="shared" si="23"/>
        <v>72</v>
      </c>
      <c r="B79" s="76"/>
      <c r="C79" s="66" t="e">
        <f>VLOOKUP(B79,'Measure&amp;Incentive Picklist'!E:J,2,FALSE)</f>
        <v>#N/A</v>
      </c>
      <c r="D79" s="69"/>
      <c r="G79" s="66" t="str">
        <f t="shared" si="19"/>
        <v/>
      </c>
      <c r="H79" s="70"/>
      <c r="I79" s="70"/>
      <c r="J79" s="70"/>
      <c r="K79" s="69"/>
      <c r="L79" s="70"/>
      <c r="O79" s="69"/>
      <c r="P79" s="65" t="e">
        <f>VLOOKUP(O79,'Lighting Picklist'!A$2:B$63,2,FALSE)</f>
        <v>#N/A</v>
      </c>
      <c r="Q79" s="69"/>
      <c r="U79" s="69"/>
      <c r="V79" s="69"/>
      <c r="W79" s="69"/>
      <c r="X79" s="71"/>
      <c r="Y79" s="71"/>
      <c r="Z79" s="72" t="str">
        <f t="shared" si="20"/>
        <v/>
      </c>
      <c r="AA79" s="85" t="str">
        <f t="shared" si="15"/>
        <v/>
      </c>
      <c r="AB79" s="69"/>
      <c r="AC79" s="65">
        <f t="shared" si="21"/>
        <v>0</v>
      </c>
      <c r="AD79" s="65">
        <f t="shared" si="16"/>
        <v>0</v>
      </c>
      <c r="AE79" s="65">
        <f t="shared" si="22"/>
        <v>0</v>
      </c>
      <c r="AF79" s="65">
        <f t="shared" si="14"/>
        <v>0</v>
      </c>
      <c r="AG79" s="188" t="str">
        <f t="shared" si="24"/>
        <v/>
      </c>
      <c r="AK79" s="70" t="e">
        <f t="shared" si="17"/>
        <v>#DIV/0!</v>
      </c>
      <c r="AL79" s="70" t="e">
        <f t="shared" si="18"/>
        <v>#DIV/0!</v>
      </c>
    </row>
    <row r="80" spans="1:38" x14ac:dyDescent="0.25">
      <c r="A80" s="66">
        <f t="shared" si="23"/>
        <v>73</v>
      </c>
      <c r="B80" s="76"/>
      <c r="C80" s="66" t="e">
        <f>VLOOKUP(B80,'Measure&amp;Incentive Picklist'!E:J,2,FALSE)</f>
        <v>#N/A</v>
      </c>
      <c r="D80" s="69"/>
      <c r="G80" s="66" t="str">
        <f t="shared" si="19"/>
        <v/>
      </c>
      <c r="H80" s="70"/>
      <c r="I80" s="70"/>
      <c r="J80" s="70"/>
      <c r="K80" s="69"/>
      <c r="L80" s="70"/>
      <c r="O80" s="69"/>
      <c r="P80" s="65" t="e">
        <f>VLOOKUP(O80,'Lighting Picklist'!A$2:B$63,2,FALSE)</f>
        <v>#N/A</v>
      </c>
      <c r="Q80" s="69"/>
      <c r="U80" s="69"/>
      <c r="V80" s="69"/>
      <c r="W80" s="69"/>
      <c r="X80" s="71"/>
      <c r="Y80" s="71"/>
      <c r="Z80" s="72" t="str">
        <f t="shared" si="20"/>
        <v/>
      </c>
      <c r="AA80" s="85" t="str">
        <f t="shared" si="15"/>
        <v/>
      </c>
      <c r="AB80" s="69"/>
      <c r="AC80" s="65">
        <f t="shared" si="21"/>
        <v>0</v>
      </c>
      <c r="AD80" s="65">
        <f t="shared" si="16"/>
        <v>0</v>
      </c>
      <c r="AE80" s="65">
        <f t="shared" si="22"/>
        <v>0</v>
      </c>
      <c r="AF80" s="65">
        <f t="shared" si="14"/>
        <v>0</v>
      </c>
      <c r="AG80" s="188" t="str">
        <f t="shared" si="24"/>
        <v/>
      </c>
      <c r="AK80" s="70" t="e">
        <f t="shared" si="17"/>
        <v>#DIV/0!</v>
      </c>
      <c r="AL80" s="70" t="e">
        <f t="shared" si="18"/>
        <v>#DIV/0!</v>
      </c>
    </row>
    <row r="81" spans="1:38" x14ac:dyDescent="0.25">
      <c r="A81" s="66">
        <f t="shared" si="23"/>
        <v>74</v>
      </c>
      <c r="B81" s="76"/>
      <c r="C81" s="66" t="e">
        <f>VLOOKUP(B81,'Measure&amp;Incentive Picklist'!E:J,2,FALSE)</f>
        <v>#N/A</v>
      </c>
      <c r="D81" s="69"/>
      <c r="G81" s="66" t="str">
        <f t="shared" si="19"/>
        <v/>
      </c>
      <c r="H81" s="70"/>
      <c r="I81" s="70"/>
      <c r="J81" s="70"/>
      <c r="K81" s="69"/>
      <c r="L81" s="70"/>
      <c r="O81" s="69"/>
      <c r="P81" s="65" t="e">
        <f>VLOOKUP(O81,'Lighting Picklist'!A$2:B$63,2,FALSE)</f>
        <v>#N/A</v>
      </c>
      <c r="Q81" s="69"/>
      <c r="U81" s="69"/>
      <c r="V81" s="69"/>
      <c r="W81" s="69"/>
      <c r="X81" s="71"/>
      <c r="Y81" s="71"/>
      <c r="Z81" s="72" t="str">
        <f t="shared" si="20"/>
        <v/>
      </c>
      <c r="AA81" s="85" t="str">
        <f t="shared" si="15"/>
        <v/>
      </c>
      <c r="AB81" s="69"/>
      <c r="AC81" s="65">
        <f t="shared" si="21"/>
        <v>0</v>
      </c>
      <c r="AD81" s="65">
        <f t="shared" si="16"/>
        <v>0</v>
      </c>
      <c r="AE81" s="65">
        <f t="shared" si="22"/>
        <v>0</v>
      </c>
      <c r="AF81" s="65">
        <f t="shared" si="14"/>
        <v>0</v>
      </c>
      <c r="AG81" s="188" t="str">
        <f t="shared" si="24"/>
        <v/>
      </c>
      <c r="AK81" s="70" t="e">
        <f t="shared" si="17"/>
        <v>#DIV/0!</v>
      </c>
      <c r="AL81" s="70" t="e">
        <f t="shared" si="18"/>
        <v>#DIV/0!</v>
      </c>
    </row>
    <row r="82" spans="1:38" x14ac:dyDescent="0.25">
      <c r="A82" s="66">
        <f t="shared" si="23"/>
        <v>75</v>
      </c>
      <c r="B82" s="76"/>
      <c r="C82" s="66" t="e">
        <f>VLOOKUP(B82,'Measure&amp;Incentive Picklist'!E:J,2,FALSE)</f>
        <v>#N/A</v>
      </c>
      <c r="D82" s="69"/>
      <c r="G82" s="66" t="str">
        <f t="shared" si="19"/>
        <v/>
      </c>
      <c r="H82" s="70"/>
      <c r="I82" s="70"/>
      <c r="J82" s="70"/>
      <c r="K82" s="69"/>
      <c r="L82" s="70"/>
      <c r="O82" s="69"/>
      <c r="P82" s="65" t="e">
        <f>VLOOKUP(O82,'Lighting Picklist'!A$2:B$63,2,FALSE)</f>
        <v>#N/A</v>
      </c>
      <c r="Q82" s="69"/>
      <c r="U82" s="69"/>
      <c r="V82" s="69"/>
      <c r="W82" s="69"/>
      <c r="X82" s="71"/>
      <c r="Y82" s="71"/>
      <c r="Z82" s="72" t="str">
        <f t="shared" si="20"/>
        <v/>
      </c>
      <c r="AA82" s="85" t="str">
        <f t="shared" si="15"/>
        <v/>
      </c>
      <c r="AB82" s="69"/>
      <c r="AC82" s="65">
        <f t="shared" si="21"/>
        <v>0</v>
      </c>
      <c r="AD82" s="65">
        <f t="shared" si="16"/>
        <v>0</v>
      </c>
      <c r="AE82" s="65">
        <f t="shared" si="22"/>
        <v>0</v>
      </c>
      <c r="AF82" s="65">
        <f t="shared" si="14"/>
        <v>0</v>
      </c>
      <c r="AG82" s="188" t="str">
        <f t="shared" si="24"/>
        <v/>
      </c>
      <c r="AK82" s="70" t="e">
        <f t="shared" si="17"/>
        <v>#DIV/0!</v>
      </c>
      <c r="AL82" s="70" t="e">
        <f t="shared" si="18"/>
        <v>#DIV/0!</v>
      </c>
    </row>
    <row r="83" spans="1:38" x14ac:dyDescent="0.25">
      <c r="A83" s="66">
        <f t="shared" si="23"/>
        <v>76</v>
      </c>
      <c r="B83" s="76"/>
      <c r="C83" s="66" t="e">
        <f>VLOOKUP(B83,'Measure&amp;Incentive Picklist'!E:J,2,FALSE)</f>
        <v>#N/A</v>
      </c>
      <c r="D83" s="69"/>
      <c r="G83" s="66" t="str">
        <f t="shared" si="19"/>
        <v/>
      </c>
      <c r="H83" s="70"/>
      <c r="I83" s="70"/>
      <c r="J83" s="70"/>
      <c r="K83" s="69"/>
      <c r="L83" s="70"/>
      <c r="O83" s="69"/>
      <c r="P83" s="65" t="e">
        <f>VLOOKUP(O83,'Lighting Picklist'!A$2:B$63,2,FALSE)</f>
        <v>#N/A</v>
      </c>
      <c r="Q83" s="69"/>
      <c r="U83" s="69"/>
      <c r="V83" s="69"/>
      <c r="W83" s="69"/>
      <c r="X83" s="71"/>
      <c r="Y83" s="71"/>
      <c r="Z83" s="72" t="str">
        <f t="shared" si="20"/>
        <v/>
      </c>
      <c r="AA83" s="85" t="str">
        <f t="shared" si="15"/>
        <v/>
      </c>
      <c r="AB83" s="69"/>
      <c r="AC83" s="65">
        <f t="shared" si="21"/>
        <v>0</v>
      </c>
      <c r="AD83" s="65">
        <f t="shared" si="16"/>
        <v>0</v>
      </c>
      <c r="AE83" s="65">
        <f t="shared" si="22"/>
        <v>0</v>
      </c>
      <c r="AF83" s="65">
        <f t="shared" si="14"/>
        <v>0</v>
      </c>
      <c r="AG83" s="188" t="str">
        <f t="shared" si="24"/>
        <v/>
      </c>
      <c r="AK83" s="70" t="e">
        <f t="shared" si="17"/>
        <v>#DIV/0!</v>
      </c>
      <c r="AL83" s="70" t="e">
        <f t="shared" si="18"/>
        <v>#DIV/0!</v>
      </c>
    </row>
    <row r="84" spans="1:38" x14ac:dyDescent="0.25">
      <c r="A84" s="66">
        <f t="shared" si="23"/>
        <v>77</v>
      </c>
      <c r="B84" s="76"/>
      <c r="C84" s="66" t="e">
        <f>VLOOKUP(B84,'Measure&amp;Incentive Picklist'!E:J,2,FALSE)</f>
        <v>#N/A</v>
      </c>
      <c r="D84" s="69"/>
      <c r="G84" s="66" t="str">
        <f t="shared" si="19"/>
        <v/>
      </c>
      <c r="H84" s="70"/>
      <c r="I84" s="70"/>
      <c r="J84" s="70"/>
      <c r="K84" s="69"/>
      <c r="L84" s="70"/>
      <c r="O84" s="69"/>
      <c r="P84" s="65" t="e">
        <f>VLOOKUP(O84,'Lighting Picklist'!A$2:B$63,2,FALSE)</f>
        <v>#N/A</v>
      </c>
      <c r="Q84" s="69"/>
      <c r="U84" s="69"/>
      <c r="V84" s="69"/>
      <c r="W84" s="69"/>
      <c r="X84" s="71"/>
      <c r="Y84" s="71"/>
      <c r="Z84" s="72" t="str">
        <f t="shared" si="20"/>
        <v/>
      </c>
      <c r="AA84" s="85" t="str">
        <f t="shared" si="15"/>
        <v/>
      </c>
      <c r="AB84" s="69"/>
      <c r="AC84" s="65">
        <f t="shared" si="21"/>
        <v>0</v>
      </c>
      <c r="AD84" s="65">
        <f t="shared" si="16"/>
        <v>0</v>
      </c>
      <c r="AE84" s="65">
        <f t="shared" si="22"/>
        <v>0</v>
      </c>
      <c r="AF84" s="65">
        <f t="shared" si="14"/>
        <v>0</v>
      </c>
      <c r="AG84" s="188" t="str">
        <f t="shared" si="24"/>
        <v/>
      </c>
      <c r="AK84" s="70" t="e">
        <f t="shared" si="17"/>
        <v>#DIV/0!</v>
      </c>
      <c r="AL84" s="70" t="e">
        <f t="shared" si="18"/>
        <v>#DIV/0!</v>
      </c>
    </row>
    <row r="85" spans="1:38" x14ac:dyDescent="0.25">
      <c r="A85" s="66">
        <f t="shared" si="23"/>
        <v>78</v>
      </c>
      <c r="B85" s="76"/>
      <c r="C85" s="66" t="e">
        <f>VLOOKUP(B85,'Measure&amp;Incentive Picklist'!E:J,2,FALSE)</f>
        <v>#N/A</v>
      </c>
      <c r="D85" s="69"/>
      <c r="G85" s="66" t="str">
        <f t="shared" si="19"/>
        <v/>
      </c>
      <c r="H85" s="70"/>
      <c r="I85" s="70"/>
      <c r="J85" s="70"/>
      <c r="K85" s="69"/>
      <c r="L85" s="70"/>
      <c r="O85" s="69"/>
      <c r="P85" s="65" t="e">
        <f>VLOOKUP(O85,'Lighting Picklist'!A$2:B$63,2,FALSE)</f>
        <v>#N/A</v>
      </c>
      <c r="Q85" s="69"/>
      <c r="U85" s="69"/>
      <c r="V85" s="69"/>
      <c r="W85" s="69"/>
      <c r="X85" s="71"/>
      <c r="Y85" s="71"/>
      <c r="Z85" s="72" t="str">
        <f t="shared" si="20"/>
        <v/>
      </c>
      <c r="AA85" s="85" t="str">
        <f t="shared" si="15"/>
        <v/>
      </c>
      <c r="AB85" s="69"/>
      <c r="AC85" s="65">
        <f t="shared" si="21"/>
        <v>0</v>
      </c>
      <c r="AD85" s="65">
        <f t="shared" si="16"/>
        <v>0</v>
      </c>
      <c r="AE85" s="65">
        <f t="shared" si="22"/>
        <v>0</v>
      </c>
      <c r="AF85" s="65">
        <f t="shared" si="14"/>
        <v>0</v>
      </c>
      <c r="AG85" s="188" t="str">
        <f t="shared" si="24"/>
        <v/>
      </c>
      <c r="AK85" s="70" t="e">
        <f t="shared" si="17"/>
        <v>#DIV/0!</v>
      </c>
      <c r="AL85" s="70" t="e">
        <f t="shared" si="18"/>
        <v>#DIV/0!</v>
      </c>
    </row>
    <row r="86" spans="1:38" x14ac:dyDescent="0.25">
      <c r="A86" s="66">
        <f t="shared" si="23"/>
        <v>79</v>
      </c>
      <c r="B86" s="76"/>
      <c r="C86" s="66" t="e">
        <f>VLOOKUP(B86,'Measure&amp;Incentive Picklist'!E:J,2,FALSE)</f>
        <v>#N/A</v>
      </c>
      <c r="D86" s="69"/>
      <c r="G86" s="66" t="str">
        <f t="shared" si="19"/>
        <v/>
      </c>
      <c r="H86" s="70"/>
      <c r="I86" s="70"/>
      <c r="J86" s="70"/>
      <c r="K86" s="69"/>
      <c r="L86" s="70"/>
      <c r="O86" s="69"/>
      <c r="P86" s="65" t="e">
        <f>VLOOKUP(O86,'Lighting Picklist'!A$2:B$63,2,FALSE)</f>
        <v>#N/A</v>
      </c>
      <c r="Q86" s="69"/>
      <c r="U86" s="69"/>
      <c r="V86" s="69"/>
      <c r="W86" s="69"/>
      <c r="X86" s="71"/>
      <c r="Y86" s="71"/>
      <c r="Z86" s="72" t="str">
        <f t="shared" si="20"/>
        <v/>
      </c>
      <c r="AA86" s="85" t="str">
        <f t="shared" si="15"/>
        <v/>
      </c>
      <c r="AB86" s="69"/>
      <c r="AC86" s="65">
        <f t="shared" si="21"/>
        <v>0</v>
      </c>
      <c r="AD86" s="65">
        <f t="shared" si="16"/>
        <v>0</v>
      </c>
      <c r="AE86" s="65">
        <f t="shared" si="22"/>
        <v>0</v>
      </c>
      <c r="AF86" s="65">
        <f t="shared" si="14"/>
        <v>0</v>
      </c>
      <c r="AG86" s="188" t="str">
        <f t="shared" si="24"/>
        <v/>
      </c>
      <c r="AK86" s="70" t="e">
        <f t="shared" si="17"/>
        <v>#DIV/0!</v>
      </c>
      <c r="AL86" s="70" t="e">
        <f t="shared" si="18"/>
        <v>#DIV/0!</v>
      </c>
    </row>
    <row r="87" spans="1:38" x14ac:dyDescent="0.25">
      <c r="A87" s="66">
        <f t="shared" si="23"/>
        <v>80</v>
      </c>
      <c r="B87" s="76"/>
      <c r="C87" s="66" t="e">
        <f>VLOOKUP(B87,'Measure&amp;Incentive Picklist'!E:J,2,FALSE)</f>
        <v>#N/A</v>
      </c>
      <c r="D87" s="69"/>
      <c r="G87" s="66" t="str">
        <f t="shared" si="19"/>
        <v/>
      </c>
      <c r="H87" s="70"/>
      <c r="I87" s="70"/>
      <c r="J87" s="70"/>
      <c r="K87" s="69"/>
      <c r="L87" s="70"/>
      <c r="O87" s="69"/>
      <c r="P87" s="65" t="e">
        <f>VLOOKUP(O87,'Lighting Picklist'!A$2:B$63,2,FALSE)</f>
        <v>#N/A</v>
      </c>
      <c r="Q87" s="69"/>
      <c r="U87" s="69"/>
      <c r="V87" s="69"/>
      <c r="W87" s="69"/>
      <c r="X87" s="71"/>
      <c r="Y87" s="71"/>
      <c r="Z87" s="72" t="str">
        <f t="shared" si="20"/>
        <v/>
      </c>
      <c r="AA87" s="85" t="str">
        <f t="shared" si="15"/>
        <v/>
      </c>
      <c r="AB87" s="69"/>
      <c r="AC87" s="65">
        <f t="shared" si="21"/>
        <v>0</v>
      </c>
      <c r="AD87" s="65">
        <f t="shared" si="16"/>
        <v>0</v>
      </c>
      <c r="AE87" s="65">
        <f t="shared" si="22"/>
        <v>0</v>
      </c>
      <c r="AF87" s="65">
        <f t="shared" si="14"/>
        <v>0</v>
      </c>
      <c r="AG87" s="188" t="str">
        <f t="shared" si="24"/>
        <v/>
      </c>
      <c r="AK87" s="70" t="e">
        <f t="shared" si="17"/>
        <v>#DIV/0!</v>
      </c>
      <c r="AL87" s="70" t="e">
        <f t="shared" si="18"/>
        <v>#DIV/0!</v>
      </c>
    </row>
    <row r="88" spans="1:38" x14ac:dyDescent="0.25">
      <c r="A88" s="66">
        <f t="shared" si="23"/>
        <v>81</v>
      </c>
      <c r="B88" s="76"/>
      <c r="C88" s="66" t="e">
        <f>VLOOKUP(B88,'Measure&amp;Incentive Picklist'!E:J,2,FALSE)</f>
        <v>#N/A</v>
      </c>
      <c r="D88" s="69"/>
      <c r="G88" s="66" t="str">
        <f t="shared" si="19"/>
        <v/>
      </c>
      <c r="H88" s="70"/>
      <c r="I88" s="70"/>
      <c r="J88" s="70"/>
      <c r="K88" s="69"/>
      <c r="L88" s="70"/>
      <c r="O88" s="69"/>
      <c r="P88" s="65" t="e">
        <f>VLOOKUP(O88,'Lighting Picklist'!A$2:B$63,2,FALSE)</f>
        <v>#N/A</v>
      </c>
      <c r="Q88" s="69"/>
      <c r="U88" s="69"/>
      <c r="V88" s="69"/>
      <c r="W88" s="69"/>
      <c r="X88" s="71"/>
      <c r="Y88" s="71"/>
      <c r="Z88" s="72" t="str">
        <f t="shared" si="20"/>
        <v/>
      </c>
      <c r="AA88" s="85" t="str">
        <f t="shared" si="15"/>
        <v/>
      </c>
      <c r="AB88" s="69"/>
      <c r="AC88" s="65">
        <f t="shared" si="21"/>
        <v>0</v>
      </c>
      <c r="AD88" s="65">
        <f t="shared" si="16"/>
        <v>0</v>
      </c>
      <c r="AE88" s="65">
        <f t="shared" si="22"/>
        <v>0</v>
      </c>
      <c r="AF88" s="65">
        <f t="shared" si="14"/>
        <v>0</v>
      </c>
      <c r="AG88" s="188" t="str">
        <f t="shared" si="24"/>
        <v/>
      </c>
      <c r="AK88" s="70" t="e">
        <f t="shared" si="17"/>
        <v>#DIV/0!</v>
      </c>
      <c r="AL88" s="70" t="e">
        <f t="shared" si="18"/>
        <v>#DIV/0!</v>
      </c>
    </row>
    <row r="89" spans="1:38" x14ac:dyDescent="0.25">
      <c r="A89" s="66">
        <f t="shared" si="23"/>
        <v>82</v>
      </c>
      <c r="B89" s="76"/>
      <c r="C89" s="66" t="e">
        <f>VLOOKUP(B89,'Measure&amp;Incentive Picklist'!E:J,2,FALSE)</f>
        <v>#N/A</v>
      </c>
      <c r="D89" s="69"/>
      <c r="G89" s="66" t="str">
        <f t="shared" si="19"/>
        <v/>
      </c>
      <c r="H89" s="70"/>
      <c r="I89" s="70"/>
      <c r="J89" s="70"/>
      <c r="K89" s="69"/>
      <c r="L89" s="70"/>
      <c r="O89" s="69"/>
      <c r="P89" s="65" t="e">
        <f>VLOOKUP(O89,'Lighting Picklist'!A$2:B$63,2,FALSE)</f>
        <v>#N/A</v>
      </c>
      <c r="Q89" s="69"/>
      <c r="U89" s="69"/>
      <c r="V89" s="69"/>
      <c r="W89" s="69"/>
      <c r="X89" s="71"/>
      <c r="Y89" s="71"/>
      <c r="Z89" s="72" t="str">
        <f t="shared" si="20"/>
        <v/>
      </c>
      <c r="AA89" s="85" t="str">
        <f t="shared" si="15"/>
        <v/>
      </c>
      <c r="AB89" s="69"/>
      <c r="AC89" s="65">
        <f t="shared" si="21"/>
        <v>0</v>
      </c>
      <c r="AD89" s="65">
        <f t="shared" si="16"/>
        <v>0</v>
      </c>
      <c r="AE89" s="65">
        <f t="shared" si="22"/>
        <v>0</v>
      </c>
      <c r="AF89" s="65">
        <f t="shared" si="14"/>
        <v>0</v>
      </c>
      <c r="AG89" s="188" t="str">
        <f t="shared" si="24"/>
        <v/>
      </c>
      <c r="AK89" s="70" t="e">
        <f t="shared" si="17"/>
        <v>#DIV/0!</v>
      </c>
      <c r="AL89" s="70" t="e">
        <f t="shared" si="18"/>
        <v>#DIV/0!</v>
      </c>
    </row>
    <row r="90" spans="1:38" x14ac:dyDescent="0.25">
      <c r="A90" s="66">
        <f t="shared" si="23"/>
        <v>83</v>
      </c>
      <c r="B90" s="76"/>
      <c r="C90" s="66" t="e">
        <f>VLOOKUP(B90,'Measure&amp;Incentive Picklist'!E:J,2,FALSE)</f>
        <v>#N/A</v>
      </c>
      <c r="D90" s="69"/>
      <c r="G90" s="66" t="str">
        <f t="shared" si="19"/>
        <v/>
      </c>
      <c r="H90" s="70"/>
      <c r="I90" s="70"/>
      <c r="J90" s="70"/>
      <c r="K90" s="69"/>
      <c r="L90" s="70"/>
      <c r="O90" s="69"/>
      <c r="P90" s="65" t="e">
        <f>VLOOKUP(O90,'Lighting Picklist'!A$2:B$63,2,FALSE)</f>
        <v>#N/A</v>
      </c>
      <c r="Q90" s="69"/>
      <c r="U90" s="69"/>
      <c r="V90" s="69"/>
      <c r="W90" s="69"/>
      <c r="X90" s="71"/>
      <c r="Y90" s="71"/>
      <c r="Z90" s="72" t="str">
        <f t="shared" si="20"/>
        <v/>
      </c>
      <c r="AA90" s="85" t="str">
        <f t="shared" si="15"/>
        <v/>
      </c>
      <c r="AB90" s="69"/>
      <c r="AC90" s="65">
        <f t="shared" si="21"/>
        <v>0</v>
      </c>
      <c r="AD90" s="65">
        <f t="shared" si="16"/>
        <v>0</v>
      </c>
      <c r="AE90" s="65">
        <f t="shared" si="22"/>
        <v>0</v>
      </c>
      <c r="AF90" s="65">
        <f t="shared" si="14"/>
        <v>0</v>
      </c>
      <c r="AG90" s="188" t="str">
        <f t="shared" si="24"/>
        <v/>
      </c>
      <c r="AK90" s="70" t="e">
        <f t="shared" si="17"/>
        <v>#DIV/0!</v>
      </c>
      <c r="AL90" s="70" t="e">
        <f t="shared" si="18"/>
        <v>#DIV/0!</v>
      </c>
    </row>
    <row r="91" spans="1:38" x14ac:dyDescent="0.25">
      <c r="A91" s="66">
        <f t="shared" si="23"/>
        <v>84</v>
      </c>
      <c r="B91" s="76"/>
      <c r="C91" s="66" t="e">
        <f>VLOOKUP(B91,'Measure&amp;Incentive Picklist'!E:J,2,FALSE)</f>
        <v>#N/A</v>
      </c>
      <c r="D91" s="69"/>
      <c r="G91" s="66" t="str">
        <f t="shared" si="19"/>
        <v/>
      </c>
      <c r="H91" s="70"/>
      <c r="I91" s="70"/>
      <c r="J91" s="70"/>
      <c r="K91" s="69"/>
      <c r="L91" s="70"/>
      <c r="O91" s="69"/>
      <c r="P91" s="65" t="e">
        <f>VLOOKUP(O91,'Lighting Picklist'!A$2:B$63,2,FALSE)</f>
        <v>#N/A</v>
      </c>
      <c r="Q91" s="69"/>
      <c r="U91" s="69"/>
      <c r="V91" s="69"/>
      <c r="W91" s="69"/>
      <c r="X91" s="71"/>
      <c r="Y91" s="71"/>
      <c r="Z91" s="72" t="str">
        <f t="shared" si="20"/>
        <v/>
      </c>
      <c r="AA91" s="85" t="str">
        <f t="shared" si="15"/>
        <v/>
      </c>
      <c r="AB91" s="69"/>
      <c r="AC91" s="65">
        <f t="shared" si="21"/>
        <v>0</v>
      </c>
      <c r="AD91" s="65">
        <f t="shared" si="16"/>
        <v>0</v>
      </c>
      <c r="AE91" s="65">
        <f t="shared" si="22"/>
        <v>0</v>
      </c>
      <c r="AF91" s="65">
        <f t="shared" si="14"/>
        <v>0</v>
      </c>
      <c r="AG91" s="188" t="str">
        <f t="shared" si="24"/>
        <v/>
      </c>
      <c r="AK91" s="70" t="e">
        <f t="shared" si="17"/>
        <v>#DIV/0!</v>
      </c>
      <c r="AL91" s="70" t="e">
        <f t="shared" si="18"/>
        <v>#DIV/0!</v>
      </c>
    </row>
    <row r="92" spans="1:38" x14ac:dyDescent="0.25">
      <c r="A92" s="66">
        <f t="shared" si="23"/>
        <v>85</v>
      </c>
      <c r="B92" s="76"/>
      <c r="C92" s="66" t="e">
        <f>VLOOKUP(B92,'Measure&amp;Incentive Picklist'!E:J,2,FALSE)</f>
        <v>#N/A</v>
      </c>
      <c r="D92" s="69"/>
      <c r="G92" s="66" t="str">
        <f t="shared" si="19"/>
        <v/>
      </c>
      <c r="H92" s="70"/>
      <c r="I92" s="70"/>
      <c r="J92" s="70"/>
      <c r="K92" s="69"/>
      <c r="L92" s="70"/>
      <c r="O92" s="69"/>
      <c r="P92" s="65" t="e">
        <f>VLOOKUP(O92,'Lighting Picklist'!A$2:B$63,2,FALSE)</f>
        <v>#N/A</v>
      </c>
      <c r="Q92" s="69"/>
      <c r="U92" s="69"/>
      <c r="V92" s="69"/>
      <c r="W92" s="69"/>
      <c r="X92" s="71"/>
      <c r="Y92" s="71"/>
      <c r="Z92" s="72" t="str">
        <f t="shared" si="20"/>
        <v/>
      </c>
      <c r="AA92" s="85" t="str">
        <f t="shared" si="15"/>
        <v/>
      </c>
      <c r="AB92" s="69"/>
      <c r="AC92" s="65">
        <f t="shared" si="21"/>
        <v>0</v>
      </c>
      <c r="AD92" s="65">
        <f t="shared" si="16"/>
        <v>0</v>
      </c>
      <c r="AE92" s="65">
        <f t="shared" si="22"/>
        <v>0</v>
      </c>
      <c r="AF92" s="65">
        <f t="shared" si="14"/>
        <v>0</v>
      </c>
      <c r="AG92" s="188" t="str">
        <f t="shared" si="24"/>
        <v/>
      </c>
      <c r="AK92" s="70" t="e">
        <f t="shared" si="17"/>
        <v>#DIV/0!</v>
      </c>
      <c r="AL92" s="70" t="e">
        <f t="shared" si="18"/>
        <v>#DIV/0!</v>
      </c>
    </row>
    <row r="93" spans="1:38" x14ac:dyDescent="0.25">
      <c r="A93" s="66">
        <f t="shared" si="23"/>
        <v>86</v>
      </c>
      <c r="B93" s="76"/>
      <c r="C93" s="66" t="e">
        <f>VLOOKUP(B93,'Measure&amp;Incentive Picklist'!E:J,2,FALSE)</f>
        <v>#N/A</v>
      </c>
      <c r="D93" s="69"/>
      <c r="G93" s="66" t="str">
        <f t="shared" si="19"/>
        <v/>
      </c>
      <c r="H93" s="70"/>
      <c r="I93" s="70"/>
      <c r="J93" s="70"/>
      <c r="K93" s="69"/>
      <c r="L93" s="70"/>
      <c r="O93" s="69"/>
      <c r="P93" s="65" t="e">
        <f>VLOOKUP(O93,'Lighting Picklist'!A$2:B$63,2,FALSE)</f>
        <v>#N/A</v>
      </c>
      <c r="Q93" s="69"/>
      <c r="U93" s="69"/>
      <c r="V93" s="69"/>
      <c r="W93" s="69"/>
      <c r="X93" s="71"/>
      <c r="Y93" s="71"/>
      <c r="Z93" s="72" t="str">
        <f t="shared" si="20"/>
        <v/>
      </c>
      <c r="AA93" s="85" t="str">
        <f t="shared" si="15"/>
        <v/>
      </c>
      <c r="AB93" s="69"/>
      <c r="AC93" s="65">
        <f t="shared" si="21"/>
        <v>0</v>
      </c>
      <c r="AD93" s="65">
        <f t="shared" si="16"/>
        <v>0</v>
      </c>
      <c r="AE93" s="65">
        <f t="shared" si="22"/>
        <v>0</v>
      </c>
      <c r="AF93" s="65">
        <f t="shared" si="14"/>
        <v>0</v>
      </c>
      <c r="AG93" s="188" t="str">
        <f t="shared" si="24"/>
        <v/>
      </c>
      <c r="AK93" s="70" t="e">
        <f t="shared" si="17"/>
        <v>#DIV/0!</v>
      </c>
      <c r="AL93" s="70" t="e">
        <f t="shared" si="18"/>
        <v>#DIV/0!</v>
      </c>
    </row>
    <row r="94" spans="1:38" x14ac:dyDescent="0.25">
      <c r="A94" s="66">
        <f t="shared" si="23"/>
        <v>87</v>
      </c>
      <c r="B94" s="76"/>
      <c r="C94" s="66" t="e">
        <f>VLOOKUP(B94,'Measure&amp;Incentive Picklist'!E:J,2,FALSE)</f>
        <v>#N/A</v>
      </c>
      <c r="D94" s="69"/>
      <c r="G94" s="66" t="str">
        <f t="shared" si="19"/>
        <v/>
      </c>
      <c r="H94" s="70"/>
      <c r="I94" s="70"/>
      <c r="J94" s="70"/>
      <c r="K94" s="69"/>
      <c r="L94" s="70"/>
      <c r="O94" s="69"/>
      <c r="P94" s="65" t="e">
        <f>VLOOKUP(O94,'Lighting Picklist'!A$2:B$63,2,FALSE)</f>
        <v>#N/A</v>
      </c>
      <c r="Q94" s="69"/>
      <c r="U94" s="69"/>
      <c r="V94" s="69"/>
      <c r="W94" s="69"/>
      <c r="X94" s="71"/>
      <c r="Y94" s="71"/>
      <c r="Z94" s="72" t="str">
        <f t="shared" si="20"/>
        <v/>
      </c>
      <c r="AA94" s="85" t="str">
        <f t="shared" si="15"/>
        <v/>
      </c>
      <c r="AB94" s="69"/>
      <c r="AC94" s="65">
        <f t="shared" si="21"/>
        <v>0</v>
      </c>
      <c r="AD94" s="65">
        <f t="shared" si="16"/>
        <v>0</v>
      </c>
      <c r="AE94" s="65">
        <f t="shared" si="22"/>
        <v>0</v>
      </c>
      <c r="AF94" s="65">
        <f t="shared" si="14"/>
        <v>0</v>
      </c>
      <c r="AG94" s="188" t="str">
        <f t="shared" si="24"/>
        <v/>
      </c>
      <c r="AK94" s="70" t="e">
        <f t="shared" si="17"/>
        <v>#DIV/0!</v>
      </c>
      <c r="AL94" s="70" t="e">
        <f t="shared" si="18"/>
        <v>#DIV/0!</v>
      </c>
    </row>
    <row r="95" spans="1:38" x14ac:dyDescent="0.25">
      <c r="A95" s="66">
        <f t="shared" si="23"/>
        <v>88</v>
      </c>
      <c r="B95" s="76"/>
      <c r="C95" s="66" t="e">
        <f>VLOOKUP(B95,'Measure&amp;Incentive Picklist'!E:J,2,FALSE)</f>
        <v>#N/A</v>
      </c>
      <c r="D95" s="69"/>
      <c r="G95" s="66" t="str">
        <f t="shared" si="19"/>
        <v/>
      </c>
      <c r="H95" s="70"/>
      <c r="I95" s="70"/>
      <c r="J95" s="70"/>
      <c r="K95" s="69"/>
      <c r="L95" s="70"/>
      <c r="O95" s="69"/>
      <c r="P95" s="65" t="e">
        <f>VLOOKUP(O95,'Lighting Picklist'!A$2:B$63,2,FALSE)</f>
        <v>#N/A</v>
      </c>
      <c r="Q95" s="69"/>
      <c r="U95" s="69"/>
      <c r="V95" s="69"/>
      <c r="W95" s="69"/>
      <c r="X95" s="71"/>
      <c r="Y95" s="71"/>
      <c r="Z95" s="72" t="str">
        <f t="shared" si="20"/>
        <v/>
      </c>
      <c r="AA95" s="85" t="str">
        <f t="shared" si="15"/>
        <v/>
      </c>
      <c r="AB95" s="69"/>
      <c r="AC95" s="65">
        <f t="shared" si="21"/>
        <v>0</v>
      </c>
      <c r="AD95" s="65">
        <f t="shared" si="16"/>
        <v>0</v>
      </c>
      <c r="AE95" s="65">
        <f t="shared" si="22"/>
        <v>0</v>
      </c>
      <c r="AF95" s="65">
        <f t="shared" si="14"/>
        <v>0</v>
      </c>
      <c r="AG95" s="188" t="str">
        <f t="shared" si="24"/>
        <v/>
      </c>
      <c r="AK95" s="70" t="e">
        <f t="shared" si="17"/>
        <v>#DIV/0!</v>
      </c>
      <c r="AL95" s="70" t="e">
        <f t="shared" si="18"/>
        <v>#DIV/0!</v>
      </c>
    </row>
    <row r="96" spans="1:38" x14ac:dyDescent="0.25">
      <c r="A96" s="66">
        <f t="shared" si="23"/>
        <v>89</v>
      </c>
      <c r="B96" s="76"/>
      <c r="C96" s="66" t="e">
        <f>VLOOKUP(B96,'Measure&amp;Incentive Picklist'!E:J,2,FALSE)</f>
        <v>#N/A</v>
      </c>
      <c r="D96" s="69"/>
      <c r="G96" s="66" t="str">
        <f t="shared" si="19"/>
        <v/>
      </c>
      <c r="H96" s="70"/>
      <c r="I96" s="70"/>
      <c r="J96" s="70"/>
      <c r="K96" s="69"/>
      <c r="L96" s="70"/>
      <c r="O96" s="69"/>
      <c r="P96" s="65" t="e">
        <f>VLOOKUP(O96,'Lighting Picklist'!A$2:B$63,2,FALSE)</f>
        <v>#N/A</v>
      </c>
      <c r="Q96" s="69"/>
      <c r="U96" s="69"/>
      <c r="V96" s="69"/>
      <c r="W96" s="69"/>
      <c r="X96" s="71"/>
      <c r="Y96" s="71"/>
      <c r="Z96" s="72" t="str">
        <f t="shared" si="20"/>
        <v/>
      </c>
      <c r="AA96" s="85" t="str">
        <f t="shared" si="15"/>
        <v/>
      </c>
      <c r="AB96" s="69"/>
      <c r="AC96" s="65">
        <f t="shared" si="21"/>
        <v>0</v>
      </c>
      <c r="AD96" s="65">
        <f t="shared" si="16"/>
        <v>0</v>
      </c>
      <c r="AE96" s="65">
        <f t="shared" si="22"/>
        <v>0</v>
      </c>
      <c r="AF96" s="65">
        <f t="shared" si="14"/>
        <v>0</v>
      </c>
      <c r="AG96" s="188" t="str">
        <f t="shared" si="24"/>
        <v/>
      </c>
      <c r="AK96" s="70" t="e">
        <f t="shared" si="17"/>
        <v>#DIV/0!</v>
      </c>
      <c r="AL96" s="70" t="e">
        <f t="shared" si="18"/>
        <v>#DIV/0!</v>
      </c>
    </row>
    <row r="97" spans="1:38" x14ac:dyDescent="0.25">
      <c r="A97" s="66">
        <f t="shared" si="23"/>
        <v>90</v>
      </c>
      <c r="B97" s="76"/>
      <c r="C97" s="66" t="e">
        <f>VLOOKUP(B97,'Measure&amp;Incentive Picklist'!E:J,2,FALSE)</f>
        <v>#N/A</v>
      </c>
      <c r="D97" s="69"/>
      <c r="G97" s="66" t="str">
        <f t="shared" si="19"/>
        <v/>
      </c>
      <c r="H97" s="70"/>
      <c r="I97" s="70"/>
      <c r="J97" s="70"/>
      <c r="K97" s="69"/>
      <c r="L97" s="70"/>
      <c r="O97" s="69"/>
      <c r="P97" s="65" t="e">
        <f>VLOOKUP(O97,'Lighting Picklist'!A$2:B$63,2,FALSE)</f>
        <v>#N/A</v>
      </c>
      <c r="Q97" s="69"/>
      <c r="U97" s="69"/>
      <c r="V97" s="69"/>
      <c r="W97" s="69"/>
      <c r="X97" s="71"/>
      <c r="Y97" s="71"/>
      <c r="Z97" s="72" t="str">
        <f t="shared" si="20"/>
        <v/>
      </c>
      <c r="AA97" s="85" t="str">
        <f t="shared" si="15"/>
        <v/>
      </c>
      <c r="AB97" s="69"/>
      <c r="AC97" s="65">
        <f t="shared" si="21"/>
        <v>0</v>
      </c>
      <c r="AD97" s="65">
        <f t="shared" si="16"/>
        <v>0</v>
      </c>
      <c r="AE97" s="65">
        <f t="shared" si="22"/>
        <v>0</v>
      </c>
      <c r="AF97" s="65">
        <f t="shared" si="14"/>
        <v>0</v>
      </c>
      <c r="AG97" s="188" t="str">
        <f t="shared" si="24"/>
        <v/>
      </c>
      <c r="AK97" s="70" t="e">
        <f t="shared" si="17"/>
        <v>#DIV/0!</v>
      </c>
      <c r="AL97" s="70" t="e">
        <f t="shared" si="18"/>
        <v>#DIV/0!</v>
      </c>
    </row>
    <row r="98" spans="1:38" x14ac:dyDescent="0.25">
      <c r="A98" s="66">
        <f t="shared" si="23"/>
        <v>91</v>
      </c>
      <c r="B98" s="76"/>
      <c r="C98" s="66" t="e">
        <f>VLOOKUP(B98,'Measure&amp;Incentive Picklist'!E:J,2,FALSE)</f>
        <v>#N/A</v>
      </c>
      <c r="D98" s="69"/>
      <c r="G98" s="66" t="str">
        <f t="shared" si="19"/>
        <v/>
      </c>
      <c r="H98" s="70"/>
      <c r="I98" s="70"/>
      <c r="J98" s="70"/>
      <c r="K98" s="69"/>
      <c r="L98" s="70"/>
      <c r="O98" s="69"/>
      <c r="P98" s="65" t="e">
        <f>VLOOKUP(O98,'Lighting Picklist'!A$2:B$63,2,FALSE)</f>
        <v>#N/A</v>
      </c>
      <c r="Q98" s="69"/>
      <c r="U98" s="69"/>
      <c r="V98" s="69"/>
      <c r="W98" s="69"/>
      <c r="X98" s="71"/>
      <c r="Y98" s="71"/>
      <c r="Z98" s="72" t="str">
        <f t="shared" si="20"/>
        <v/>
      </c>
      <c r="AA98" s="85" t="str">
        <f t="shared" si="15"/>
        <v/>
      </c>
      <c r="AB98" s="69"/>
      <c r="AC98" s="65">
        <f t="shared" si="21"/>
        <v>0</v>
      </c>
      <c r="AD98" s="65">
        <f t="shared" si="16"/>
        <v>0</v>
      </c>
      <c r="AE98" s="65">
        <f t="shared" si="22"/>
        <v>0</v>
      </c>
      <c r="AF98" s="65">
        <f t="shared" ref="AF98:AF161" si="25">SUM(AF73:AF97)</f>
        <v>0</v>
      </c>
      <c r="AG98" s="188" t="str">
        <f t="shared" si="24"/>
        <v/>
      </c>
      <c r="AK98" s="70" t="e">
        <f t="shared" si="17"/>
        <v>#DIV/0!</v>
      </c>
      <c r="AL98" s="70" t="e">
        <f t="shared" si="18"/>
        <v>#DIV/0!</v>
      </c>
    </row>
    <row r="99" spans="1:38" x14ac:dyDescent="0.25">
      <c r="A99" s="66">
        <f t="shared" si="23"/>
        <v>92</v>
      </c>
      <c r="B99" s="76"/>
      <c r="C99" s="66" t="e">
        <f>VLOOKUP(B99,'Measure&amp;Incentive Picklist'!E:J,2,FALSE)</f>
        <v>#N/A</v>
      </c>
      <c r="D99" s="69"/>
      <c r="G99" s="66" t="str">
        <f t="shared" si="19"/>
        <v/>
      </c>
      <c r="H99" s="70"/>
      <c r="I99" s="70"/>
      <c r="J99" s="70"/>
      <c r="K99" s="69"/>
      <c r="L99" s="70"/>
      <c r="O99" s="69"/>
      <c r="P99" s="65" t="e">
        <f>VLOOKUP(O99,'Lighting Picklist'!A$2:B$63,2,FALSE)</f>
        <v>#N/A</v>
      </c>
      <c r="Q99" s="69"/>
      <c r="U99" s="69"/>
      <c r="V99" s="69"/>
      <c r="W99" s="69"/>
      <c r="X99" s="71"/>
      <c r="Y99" s="71"/>
      <c r="Z99" s="72" t="str">
        <f t="shared" si="20"/>
        <v/>
      </c>
      <c r="AA99" s="85" t="str">
        <f t="shared" si="15"/>
        <v/>
      </c>
      <c r="AB99" s="69"/>
      <c r="AC99" s="65">
        <f t="shared" si="21"/>
        <v>0</v>
      </c>
      <c r="AD99" s="65">
        <f t="shared" si="16"/>
        <v>0</v>
      </c>
      <c r="AE99" s="65">
        <f t="shared" si="22"/>
        <v>0</v>
      </c>
      <c r="AF99" s="65">
        <f t="shared" si="25"/>
        <v>0</v>
      </c>
      <c r="AG99" s="188" t="str">
        <f t="shared" si="24"/>
        <v/>
      </c>
      <c r="AK99" s="70" t="e">
        <f t="shared" si="17"/>
        <v>#DIV/0!</v>
      </c>
      <c r="AL99" s="70" t="e">
        <f t="shared" si="18"/>
        <v>#DIV/0!</v>
      </c>
    </row>
    <row r="100" spans="1:38" x14ac:dyDescent="0.25">
      <c r="A100" s="66">
        <f t="shared" si="23"/>
        <v>93</v>
      </c>
      <c r="B100" s="76"/>
      <c r="C100" s="66" t="e">
        <f>VLOOKUP(B100,'Measure&amp;Incentive Picklist'!E:J,2,FALSE)</f>
        <v>#N/A</v>
      </c>
      <c r="D100" s="69"/>
      <c r="G100" s="66" t="str">
        <f t="shared" si="19"/>
        <v/>
      </c>
      <c r="H100" s="70"/>
      <c r="I100" s="70"/>
      <c r="J100" s="70"/>
      <c r="K100" s="69"/>
      <c r="L100" s="70"/>
      <c r="O100" s="69"/>
      <c r="P100" s="65" t="e">
        <f>VLOOKUP(O100,'Lighting Picklist'!A$2:B$63,2,FALSE)</f>
        <v>#N/A</v>
      </c>
      <c r="Q100" s="69"/>
      <c r="U100" s="69"/>
      <c r="V100" s="69"/>
      <c r="W100" s="69"/>
      <c r="X100" s="71"/>
      <c r="Y100" s="71"/>
      <c r="Z100" s="72" t="str">
        <f t="shared" si="20"/>
        <v/>
      </c>
      <c r="AA100" s="85" t="str">
        <f t="shared" si="15"/>
        <v/>
      </c>
      <c r="AB100" s="69"/>
      <c r="AC100" s="65">
        <f t="shared" si="21"/>
        <v>0</v>
      </c>
      <c r="AD100" s="65">
        <f t="shared" si="16"/>
        <v>0</v>
      </c>
      <c r="AE100" s="65">
        <f t="shared" si="22"/>
        <v>0</v>
      </c>
      <c r="AF100" s="65">
        <f t="shared" si="25"/>
        <v>0</v>
      </c>
      <c r="AG100" s="188" t="str">
        <f t="shared" si="24"/>
        <v/>
      </c>
      <c r="AK100" s="70" t="e">
        <f t="shared" si="17"/>
        <v>#DIV/0!</v>
      </c>
      <c r="AL100" s="70" t="e">
        <f t="shared" si="18"/>
        <v>#DIV/0!</v>
      </c>
    </row>
    <row r="101" spans="1:38" x14ac:dyDescent="0.25">
      <c r="A101" s="66">
        <f t="shared" si="23"/>
        <v>94</v>
      </c>
      <c r="B101" s="76"/>
      <c r="C101" s="66" t="e">
        <f>VLOOKUP(B101,'Measure&amp;Incentive Picklist'!E:J,2,FALSE)</f>
        <v>#N/A</v>
      </c>
      <c r="D101" s="69"/>
      <c r="G101" s="66" t="str">
        <f t="shared" si="19"/>
        <v/>
      </c>
      <c r="H101" s="70"/>
      <c r="I101" s="70"/>
      <c r="J101" s="70"/>
      <c r="K101" s="69"/>
      <c r="L101" s="70"/>
      <c r="O101" s="69"/>
      <c r="P101" s="65" t="e">
        <f>VLOOKUP(O101,'Lighting Picklist'!A$2:B$63,2,FALSE)</f>
        <v>#N/A</v>
      </c>
      <c r="Q101" s="69"/>
      <c r="U101" s="69"/>
      <c r="V101" s="69"/>
      <c r="W101" s="69"/>
      <c r="X101" s="71"/>
      <c r="Y101" s="71"/>
      <c r="Z101" s="72" t="str">
        <f t="shared" si="20"/>
        <v/>
      </c>
      <c r="AA101" s="85" t="str">
        <f t="shared" si="15"/>
        <v/>
      </c>
      <c r="AB101" s="69"/>
      <c r="AC101" s="65">
        <f t="shared" si="21"/>
        <v>0</v>
      </c>
      <c r="AD101" s="65">
        <f t="shared" si="16"/>
        <v>0</v>
      </c>
      <c r="AE101" s="65">
        <f t="shared" si="22"/>
        <v>0</v>
      </c>
      <c r="AF101" s="65">
        <f t="shared" si="25"/>
        <v>0</v>
      </c>
      <c r="AG101" s="188" t="str">
        <f t="shared" si="24"/>
        <v/>
      </c>
      <c r="AK101" s="70" t="e">
        <f t="shared" si="17"/>
        <v>#DIV/0!</v>
      </c>
      <c r="AL101" s="70" t="e">
        <f t="shared" si="18"/>
        <v>#DIV/0!</v>
      </c>
    </row>
    <row r="102" spans="1:38" x14ac:dyDescent="0.25">
      <c r="A102" s="66">
        <f t="shared" si="23"/>
        <v>95</v>
      </c>
      <c r="B102" s="76"/>
      <c r="C102" s="66" t="e">
        <f>VLOOKUP(B102,'Measure&amp;Incentive Picklist'!E:J,2,FALSE)</f>
        <v>#N/A</v>
      </c>
      <c r="D102" s="69"/>
      <c r="G102" s="66" t="str">
        <f t="shared" si="19"/>
        <v/>
      </c>
      <c r="H102" s="70"/>
      <c r="I102" s="70"/>
      <c r="J102" s="70"/>
      <c r="K102" s="69"/>
      <c r="L102" s="70"/>
      <c r="O102" s="69"/>
      <c r="P102" s="65" t="e">
        <f>VLOOKUP(O102,'Lighting Picklist'!A$2:B$63,2,FALSE)</f>
        <v>#N/A</v>
      </c>
      <c r="Q102" s="69"/>
      <c r="U102" s="69"/>
      <c r="V102" s="69"/>
      <c r="W102" s="69"/>
      <c r="X102" s="71"/>
      <c r="Y102" s="71"/>
      <c r="Z102" s="72" t="str">
        <f t="shared" si="20"/>
        <v/>
      </c>
      <c r="AA102" s="85" t="str">
        <f t="shared" si="15"/>
        <v/>
      </c>
      <c r="AB102" s="69"/>
      <c r="AC102" s="65">
        <f t="shared" si="21"/>
        <v>0</v>
      </c>
      <c r="AD102" s="65">
        <f t="shared" si="16"/>
        <v>0</v>
      </c>
      <c r="AE102" s="65">
        <f t="shared" si="22"/>
        <v>0</v>
      </c>
      <c r="AF102" s="65">
        <f t="shared" si="25"/>
        <v>0</v>
      </c>
      <c r="AG102" s="188" t="str">
        <f t="shared" si="24"/>
        <v/>
      </c>
      <c r="AK102" s="70" t="e">
        <f t="shared" si="17"/>
        <v>#DIV/0!</v>
      </c>
      <c r="AL102" s="70" t="e">
        <f t="shared" si="18"/>
        <v>#DIV/0!</v>
      </c>
    </row>
    <row r="103" spans="1:38" x14ac:dyDescent="0.25">
      <c r="A103" s="66">
        <f t="shared" si="23"/>
        <v>96</v>
      </c>
      <c r="B103" s="76"/>
      <c r="C103" s="66" t="e">
        <f>VLOOKUP(B103,'Measure&amp;Incentive Picklist'!E:J,2,FALSE)</f>
        <v>#N/A</v>
      </c>
      <c r="D103" s="69"/>
      <c r="G103" s="66" t="str">
        <f t="shared" si="19"/>
        <v/>
      </c>
      <c r="H103" s="70"/>
      <c r="I103" s="70"/>
      <c r="J103" s="70"/>
      <c r="K103" s="69"/>
      <c r="L103" s="70"/>
      <c r="O103" s="69"/>
      <c r="P103" s="65" t="e">
        <f>VLOOKUP(O103,'Lighting Picklist'!A$2:B$63,2,FALSE)</f>
        <v>#N/A</v>
      </c>
      <c r="Q103" s="69"/>
      <c r="U103" s="69"/>
      <c r="V103" s="69"/>
      <c r="W103" s="69"/>
      <c r="X103" s="71"/>
      <c r="Y103" s="71"/>
      <c r="Z103" s="72" t="str">
        <f t="shared" si="20"/>
        <v/>
      </c>
      <c r="AA103" s="85" t="str">
        <f t="shared" si="15"/>
        <v/>
      </c>
      <c r="AB103" s="69"/>
      <c r="AC103" s="65">
        <f t="shared" si="21"/>
        <v>0</v>
      </c>
      <c r="AD103" s="65">
        <f t="shared" si="16"/>
        <v>0</v>
      </c>
      <c r="AE103" s="65">
        <f t="shared" si="22"/>
        <v>0</v>
      </c>
      <c r="AF103" s="65">
        <f t="shared" si="25"/>
        <v>0</v>
      </c>
      <c r="AG103" s="188" t="str">
        <f t="shared" si="24"/>
        <v/>
      </c>
      <c r="AK103" s="70" t="e">
        <f t="shared" si="17"/>
        <v>#DIV/0!</v>
      </c>
      <c r="AL103" s="70" t="e">
        <f t="shared" si="18"/>
        <v>#DIV/0!</v>
      </c>
    </row>
    <row r="104" spans="1:38" x14ac:dyDescent="0.25">
      <c r="A104" s="66">
        <f t="shared" si="23"/>
        <v>97</v>
      </c>
      <c r="B104" s="76"/>
      <c r="C104" s="66" t="e">
        <f>VLOOKUP(B104,'Measure&amp;Incentive Picklist'!E:J,2,FALSE)</f>
        <v>#N/A</v>
      </c>
      <c r="D104" s="69"/>
      <c r="G104" s="66" t="str">
        <f t="shared" si="19"/>
        <v/>
      </c>
      <c r="H104" s="70"/>
      <c r="I104" s="70"/>
      <c r="J104" s="70"/>
      <c r="K104" s="69"/>
      <c r="L104" s="70"/>
      <c r="O104" s="69"/>
      <c r="P104" s="65" t="e">
        <f>VLOOKUP(O104,'Lighting Picklist'!A$2:B$63,2,FALSE)</f>
        <v>#N/A</v>
      </c>
      <c r="Q104" s="69"/>
      <c r="U104" s="69"/>
      <c r="V104" s="69"/>
      <c r="W104" s="69"/>
      <c r="X104" s="71"/>
      <c r="Y104" s="71"/>
      <c r="Z104" s="72" t="str">
        <f t="shared" si="20"/>
        <v/>
      </c>
      <c r="AA104" s="85" t="str">
        <f t="shared" si="15"/>
        <v/>
      </c>
      <c r="AB104" s="69"/>
      <c r="AC104" s="65">
        <f t="shared" si="21"/>
        <v>0</v>
      </c>
      <c r="AD104" s="65">
        <f t="shared" ref="AD104:AD135" si="26">IF(AND(B104&gt;0,ISERROR(AC104)),1,0)</f>
        <v>0</v>
      </c>
      <c r="AE104" s="65">
        <f t="shared" si="22"/>
        <v>0</v>
      </c>
      <c r="AF104" s="65">
        <f t="shared" si="25"/>
        <v>0</v>
      </c>
      <c r="AG104" s="188" t="str">
        <f t="shared" si="24"/>
        <v/>
      </c>
      <c r="AK104" s="70" t="e">
        <f t="shared" ref="AK104:AK135" si="27">+I104/H104</f>
        <v>#DIV/0!</v>
      </c>
      <c r="AL104" s="70" t="e">
        <f t="shared" ref="AL104:AL135" si="28">+J104/H104</f>
        <v>#DIV/0!</v>
      </c>
    </row>
    <row r="105" spans="1:38" x14ac:dyDescent="0.25">
      <c r="A105" s="66">
        <f t="shared" si="23"/>
        <v>98</v>
      </c>
      <c r="B105" s="76"/>
      <c r="C105" s="66" t="e">
        <f>VLOOKUP(B105,'Measure&amp;Incentive Picklist'!E:J,2,FALSE)</f>
        <v>#N/A</v>
      </c>
      <c r="D105" s="69"/>
      <c r="G105" s="66" t="str">
        <f t="shared" si="19"/>
        <v/>
      </c>
      <c r="H105" s="70"/>
      <c r="I105" s="70"/>
      <c r="J105" s="70"/>
      <c r="K105" s="69"/>
      <c r="L105" s="70"/>
      <c r="O105" s="69"/>
      <c r="P105" s="65" t="e">
        <f>VLOOKUP(O105,'Lighting Picklist'!A$2:B$63,2,FALSE)</f>
        <v>#N/A</v>
      </c>
      <c r="Q105" s="69"/>
      <c r="U105" s="69"/>
      <c r="V105" s="69"/>
      <c r="W105" s="69"/>
      <c r="X105" s="71"/>
      <c r="Y105" s="71"/>
      <c r="Z105" s="72" t="str">
        <f t="shared" si="20"/>
        <v/>
      </c>
      <c r="AA105" s="85" t="str">
        <f t="shared" si="15"/>
        <v/>
      </c>
      <c r="AB105" s="69"/>
      <c r="AC105" s="65">
        <f t="shared" si="21"/>
        <v>0</v>
      </c>
      <c r="AD105" s="65">
        <f t="shared" si="26"/>
        <v>0</v>
      </c>
      <c r="AE105" s="65">
        <f t="shared" si="22"/>
        <v>0</v>
      </c>
      <c r="AF105" s="65">
        <f t="shared" si="25"/>
        <v>0</v>
      </c>
      <c r="AG105" s="188" t="str">
        <f t="shared" si="24"/>
        <v/>
      </c>
      <c r="AK105" s="70" t="e">
        <f t="shared" si="27"/>
        <v>#DIV/0!</v>
      </c>
      <c r="AL105" s="70" t="e">
        <f t="shared" si="28"/>
        <v>#DIV/0!</v>
      </c>
    </row>
    <row r="106" spans="1:38" x14ac:dyDescent="0.25">
      <c r="A106" s="66">
        <f t="shared" si="23"/>
        <v>99</v>
      </c>
      <c r="B106" s="76"/>
      <c r="C106" s="66" t="e">
        <f>VLOOKUP(B106,'Measure&amp;Incentive Picklist'!E:J,2,FALSE)</f>
        <v>#N/A</v>
      </c>
      <c r="D106" s="69"/>
      <c r="G106" s="66" t="str">
        <f t="shared" si="19"/>
        <v/>
      </c>
      <c r="H106" s="70"/>
      <c r="I106" s="70"/>
      <c r="J106" s="70"/>
      <c r="K106" s="69"/>
      <c r="L106" s="70"/>
      <c r="O106" s="69"/>
      <c r="P106" s="65" t="e">
        <f>VLOOKUP(O106,'Lighting Picklist'!A$2:B$63,2,FALSE)</f>
        <v>#N/A</v>
      </c>
      <c r="Q106" s="69"/>
      <c r="U106" s="69"/>
      <c r="V106" s="69"/>
      <c r="W106" s="69"/>
      <c r="X106" s="71"/>
      <c r="Y106" s="71"/>
      <c r="Z106" s="72" t="str">
        <f t="shared" si="20"/>
        <v/>
      </c>
      <c r="AA106" s="85" t="str">
        <f t="shared" si="15"/>
        <v/>
      </c>
      <c r="AB106" s="69"/>
      <c r="AC106" s="65">
        <f t="shared" si="21"/>
        <v>0</v>
      </c>
      <c r="AD106" s="65">
        <f t="shared" si="26"/>
        <v>0</v>
      </c>
      <c r="AE106" s="65">
        <f t="shared" si="22"/>
        <v>0</v>
      </c>
      <c r="AF106" s="65">
        <f t="shared" si="25"/>
        <v>0</v>
      </c>
      <c r="AG106" s="188" t="str">
        <f t="shared" si="24"/>
        <v/>
      </c>
      <c r="AK106" s="70" t="e">
        <f t="shared" si="27"/>
        <v>#DIV/0!</v>
      </c>
      <c r="AL106" s="70" t="e">
        <f t="shared" si="28"/>
        <v>#DIV/0!</v>
      </c>
    </row>
    <row r="107" spans="1:38" x14ac:dyDescent="0.25">
      <c r="A107" s="66">
        <f t="shared" si="23"/>
        <v>100</v>
      </c>
      <c r="B107" s="76"/>
      <c r="C107" s="66" t="e">
        <f>VLOOKUP(B107,'Measure&amp;Incentive Picklist'!E:J,2,FALSE)</f>
        <v>#N/A</v>
      </c>
      <c r="D107" s="69"/>
      <c r="G107" s="66" t="str">
        <f t="shared" si="19"/>
        <v/>
      </c>
      <c r="H107" s="70"/>
      <c r="I107" s="70"/>
      <c r="J107" s="70"/>
      <c r="K107" s="69"/>
      <c r="L107" s="70"/>
      <c r="O107" s="69"/>
      <c r="P107" s="65" t="e">
        <f>VLOOKUP(O107,'Lighting Picklist'!A$2:B$63,2,FALSE)</f>
        <v>#N/A</v>
      </c>
      <c r="Q107" s="69"/>
      <c r="U107" s="69"/>
      <c r="V107" s="69"/>
      <c r="W107" s="69"/>
      <c r="X107" s="71"/>
      <c r="Y107" s="71"/>
      <c r="Z107" s="72" t="str">
        <f t="shared" si="20"/>
        <v/>
      </c>
      <c r="AA107" s="85" t="str">
        <f t="shared" si="15"/>
        <v/>
      </c>
      <c r="AB107" s="69"/>
      <c r="AC107" s="65">
        <f t="shared" si="21"/>
        <v>0</v>
      </c>
      <c r="AD107" s="65">
        <f t="shared" si="26"/>
        <v>0</v>
      </c>
      <c r="AE107" s="65">
        <f t="shared" si="22"/>
        <v>0</v>
      </c>
      <c r="AF107" s="65">
        <f t="shared" si="25"/>
        <v>0</v>
      </c>
      <c r="AG107" s="188" t="str">
        <f t="shared" si="24"/>
        <v/>
      </c>
      <c r="AK107" s="70" t="e">
        <f t="shared" si="27"/>
        <v>#DIV/0!</v>
      </c>
      <c r="AL107" s="70" t="e">
        <f t="shared" si="28"/>
        <v>#DIV/0!</v>
      </c>
    </row>
    <row r="108" spans="1:38" x14ac:dyDescent="0.25">
      <c r="A108" s="66">
        <f t="shared" si="23"/>
        <v>101</v>
      </c>
      <c r="B108" s="76"/>
      <c r="C108" s="66" t="e">
        <f>VLOOKUP(B108,'Measure&amp;Incentive Picklist'!E:J,2,FALSE)</f>
        <v>#N/A</v>
      </c>
      <c r="D108" s="69"/>
      <c r="G108" s="66" t="str">
        <f t="shared" si="19"/>
        <v/>
      </c>
      <c r="H108" s="70"/>
      <c r="I108" s="70"/>
      <c r="J108" s="70"/>
      <c r="K108" s="69"/>
      <c r="L108" s="70"/>
      <c r="O108" s="69"/>
      <c r="P108" s="65" t="e">
        <f>VLOOKUP(O108,'Lighting Picklist'!A$2:B$63,2,FALSE)</f>
        <v>#N/A</v>
      </c>
      <c r="Q108" s="69"/>
      <c r="U108" s="69"/>
      <c r="V108" s="69"/>
      <c r="W108" s="69"/>
      <c r="X108" s="71"/>
      <c r="Y108" s="71"/>
      <c r="Z108" s="72" t="str">
        <f t="shared" si="20"/>
        <v/>
      </c>
      <c r="AA108" s="85" t="str">
        <f t="shared" si="15"/>
        <v/>
      </c>
      <c r="AB108" s="69"/>
      <c r="AC108" s="65">
        <f t="shared" si="21"/>
        <v>0</v>
      </c>
      <c r="AD108" s="65">
        <f t="shared" si="26"/>
        <v>0</v>
      </c>
      <c r="AE108" s="65">
        <f t="shared" si="22"/>
        <v>0</v>
      </c>
      <c r="AF108" s="65">
        <f t="shared" si="25"/>
        <v>0</v>
      </c>
      <c r="AG108" s="188" t="str">
        <f t="shared" si="24"/>
        <v/>
      </c>
      <c r="AK108" s="70" t="e">
        <f t="shared" si="27"/>
        <v>#DIV/0!</v>
      </c>
      <c r="AL108" s="70" t="e">
        <f t="shared" si="28"/>
        <v>#DIV/0!</v>
      </c>
    </row>
    <row r="109" spans="1:38" x14ac:dyDescent="0.25">
      <c r="A109" s="66">
        <f t="shared" si="23"/>
        <v>102</v>
      </c>
      <c r="B109" s="76"/>
      <c r="C109" s="66" t="e">
        <f>VLOOKUP(B109,'Measure&amp;Incentive Picklist'!E:J,2,FALSE)</f>
        <v>#N/A</v>
      </c>
      <c r="D109" s="69"/>
      <c r="G109" s="66" t="str">
        <f t="shared" si="19"/>
        <v/>
      </c>
      <c r="H109" s="70"/>
      <c r="I109" s="70"/>
      <c r="J109" s="70"/>
      <c r="K109" s="69"/>
      <c r="L109" s="70"/>
      <c r="O109" s="69"/>
      <c r="P109" s="65" t="e">
        <f>VLOOKUP(O109,'Lighting Picklist'!A$2:B$63,2,FALSE)</f>
        <v>#N/A</v>
      </c>
      <c r="Q109" s="69"/>
      <c r="U109" s="69"/>
      <c r="V109" s="69"/>
      <c r="W109" s="69"/>
      <c r="X109" s="71"/>
      <c r="Y109" s="71"/>
      <c r="Z109" s="72" t="str">
        <f t="shared" si="20"/>
        <v/>
      </c>
      <c r="AA109" s="85" t="str">
        <f t="shared" si="15"/>
        <v/>
      </c>
      <c r="AB109" s="69"/>
      <c r="AC109" s="65">
        <f t="shared" si="21"/>
        <v>0</v>
      </c>
      <c r="AD109" s="65">
        <f t="shared" si="26"/>
        <v>0</v>
      </c>
      <c r="AE109" s="65">
        <f t="shared" si="22"/>
        <v>0</v>
      </c>
      <c r="AF109" s="65">
        <f t="shared" si="25"/>
        <v>0</v>
      </c>
      <c r="AG109" s="188" t="str">
        <f t="shared" si="24"/>
        <v/>
      </c>
      <c r="AK109" s="70" t="e">
        <f t="shared" si="27"/>
        <v>#DIV/0!</v>
      </c>
      <c r="AL109" s="70" t="e">
        <f t="shared" si="28"/>
        <v>#DIV/0!</v>
      </c>
    </row>
    <row r="110" spans="1:38" x14ac:dyDescent="0.25">
      <c r="A110" s="66">
        <f t="shared" si="23"/>
        <v>103</v>
      </c>
      <c r="B110" s="76"/>
      <c r="C110" s="66" t="e">
        <f>VLOOKUP(B110,'Measure&amp;Incentive Picklist'!E:J,2,FALSE)</f>
        <v>#N/A</v>
      </c>
      <c r="D110" s="69"/>
      <c r="G110" s="66" t="str">
        <f t="shared" si="19"/>
        <v/>
      </c>
      <c r="H110" s="70"/>
      <c r="I110" s="70"/>
      <c r="J110" s="70"/>
      <c r="K110" s="69"/>
      <c r="L110" s="70"/>
      <c r="O110" s="69"/>
      <c r="P110" s="65" t="e">
        <f>VLOOKUP(O110,'Lighting Picklist'!A$2:B$63,2,FALSE)</f>
        <v>#N/A</v>
      </c>
      <c r="Q110" s="69"/>
      <c r="U110" s="69"/>
      <c r="V110" s="69"/>
      <c r="W110" s="69"/>
      <c r="X110" s="71"/>
      <c r="Y110" s="71"/>
      <c r="Z110" s="72" t="str">
        <f t="shared" si="20"/>
        <v/>
      </c>
      <c r="AA110" s="85" t="str">
        <f t="shared" si="15"/>
        <v/>
      </c>
      <c r="AB110" s="69"/>
      <c r="AC110" s="65">
        <f t="shared" si="21"/>
        <v>0</v>
      </c>
      <c r="AD110" s="65">
        <f t="shared" si="26"/>
        <v>0</v>
      </c>
      <c r="AE110" s="65">
        <f t="shared" si="22"/>
        <v>0</v>
      </c>
      <c r="AF110" s="65">
        <f t="shared" si="25"/>
        <v>0</v>
      </c>
      <c r="AG110" s="188" t="str">
        <f t="shared" si="24"/>
        <v/>
      </c>
      <c r="AK110" s="70" t="e">
        <f t="shared" si="27"/>
        <v>#DIV/0!</v>
      </c>
      <c r="AL110" s="70" t="e">
        <f t="shared" si="28"/>
        <v>#DIV/0!</v>
      </c>
    </row>
    <row r="111" spans="1:38" x14ac:dyDescent="0.25">
      <c r="A111" s="66">
        <f t="shared" si="23"/>
        <v>104</v>
      </c>
      <c r="B111" s="76"/>
      <c r="C111" s="66" t="e">
        <f>VLOOKUP(B111,'Measure&amp;Incentive Picklist'!E:J,2,FALSE)</f>
        <v>#N/A</v>
      </c>
      <c r="D111" s="69"/>
      <c r="G111" s="66" t="str">
        <f t="shared" si="19"/>
        <v/>
      </c>
      <c r="H111" s="70"/>
      <c r="I111" s="70"/>
      <c r="J111" s="70"/>
      <c r="K111" s="69"/>
      <c r="L111" s="70"/>
      <c r="O111" s="69"/>
      <c r="P111" s="65" t="e">
        <f>VLOOKUP(O111,'Lighting Picklist'!A$2:B$63,2,FALSE)</f>
        <v>#N/A</v>
      </c>
      <c r="Q111" s="69"/>
      <c r="U111" s="69"/>
      <c r="V111" s="69"/>
      <c r="W111" s="69"/>
      <c r="X111" s="71"/>
      <c r="Y111" s="71"/>
      <c r="Z111" s="72" t="str">
        <f t="shared" si="20"/>
        <v/>
      </c>
      <c r="AA111" s="85" t="str">
        <f t="shared" si="15"/>
        <v/>
      </c>
      <c r="AB111" s="69"/>
      <c r="AC111" s="65">
        <f t="shared" si="21"/>
        <v>0</v>
      </c>
      <c r="AD111" s="65">
        <f t="shared" si="26"/>
        <v>0</v>
      </c>
      <c r="AE111" s="65">
        <f t="shared" si="22"/>
        <v>0</v>
      </c>
      <c r="AF111" s="65">
        <f t="shared" si="25"/>
        <v>0</v>
      </c>
      <c r="AG111" s="188" t="str">
        <f t="shared" si="24"/>
        <v/>
      </c>
      <c r="AK111" s="70" t="e">
        <f t="shared" si="27"/>
        <v>#DIV/0!</v>
      </c>
      <c r="AL111" s="70" t="e">
        <f t="shared" si="28"/>
        <v>#DIV/0!</v>
      </c>
    </row>
    <row r="112" spans="1:38" x14ac:dyDescent="0.25">
      <c r="A112" s="66">
        <f t="shared" si="23"/>
        <v>105</v>
      </c>
      <c r="B112" s="76"/>
      <c r="C112" s="66" t="e">
        <f>VLOOKUP(B112,'Measure&amp;Incentive Picklist'!E:J,2,FALSE)</f>
        <v>#N/A</v>
      </c>
      <c r="D112" s="69"/>
      <c r="G112" s="66" t="str">
        <f t="shared" si="19"/>
        <v/>
      </c>
      <c r="H112" s="70"/>
      <c r="I112" s="70"/>
      <c r="J112" s="70"/>
      <c r="K112" s="69"/>
      <c r="L112" s="70"/>
      <c r="O112" s="69"/>
      <c r="P112" s="65" t="e">
        <f>VLOOKUP(O112,'Lighting Picklist'!A$2:B$63,2,FALSE)</f>
        <v>#N/A</v>
      </c>
      <c r="Q112" s="69"/>
      <c r="U112" s="69"/>
      <c r="V112" s="69"/>
      <c r="W112" s="69"/>
      <c r="X112" s="71"/>
      <c r="Y112" s="71"/>
      <c r="Z112" s="72" t="str">
        <f t="shared" si="20"/>
        <v/>
      </c>
      <c r="AA112" s="85" t="str">
        <f t="shared" si="15"/>
        <v/>
      </c>
      <c r="AB112" s="69"/>
      <c r="AC112" s="65">
        <f t="shared" si="21"/>
        <v>0</v>
      </c>
      <c r="AD112" s="65">
        <f t="shared" si="26"/>
        <v>0</v>
      </c>
      <c r="AE112" s="65">
        <f t="shared" si="22"/>
        <v>0</v>
      </c>
      <c r="AF112" s="65">
        <f t="shared" si="25"/>
        <v>0</v>
      </c>
      <c r="AG112" s="188" t="str">
        <f t="shared" si="24"/>
        <v/>
      </c>
      <c r="AK112" s="70" t="e">
        <f t="shared" si="27"/>
        <v>#DIV/0!</v>
      </c>
      <c r="AL112" s="70" t="e">
        <f t="shared" si="28"/>
        <v>#DIV/0!</v>
      </c>
    </row>
    <row r="113" spans="1:38" x14ac:dyDescent="0.25">
      <c r="A113" s="66">
        <f t="shared" si="23"/>
        <v>106</v>
      </c>
      <c r="B113" s="76"/>
      <c r="C113" s="66" t="e">
        <f>VLOOKUP(B113,'Measure&amp;Incentive Picklist'!E:J,2,FALSE)</f>
        <v>#N/A</v>
      </c>
      <c r="D113" s="69"/>
      <c r="G113" s="66" t="str">
        <f t="shared" si="19"/>
        <v/>
      </c>
      <c r="H113" s="70"/>
      <c r="I113" s="70"/>
      <c r="J113" s="70"/>
      <c r="K113" s="69"/>
      <c r="L113" s="70"/>
      <c r="O113" s="69"/>
      <c r="P113" s="65" t="e">
        <f>VLOOKUP(O113,'Lighting Picklist'!A$2:B$63,2,FALSE)</f>
        <v>#N/A</v>
      </c>
      <c r="Q113" s="69"/>
      <c r="U113" s="69"/>
      <c r="V113" s="69"/>
      <c r="W113" s="69"/>
      <c r="X113" s="71"/>
      <c r="Y113" s="71"/>
      <c r="Z113" s="72" t="str">
        <f t="shared" si="20"/>
        <v/>
      </c>
      <c r="AA113" s="85" t="str">
        <f t="shared" si="15"/>
        <v/>
      </c>
      <c r="AB113" s="69"/>
      <c r="AC113" s="65">
        <f t="shared" si="21"/>
        <v>0</v>
      </c>
      <c r="AD113" s="65">
        <f t="shared" si="26"/>
        <v>0</v>
      </c>
      <c r="AE113" s="65">
        <f t="shared" si="22"/>
        <v>0</v>
      </c>
      <c r="AF113" s="65">
        <f t="shared" si="25"/>
        <v>0</v>
      </c>
      <c r="AG113" s="188" t="str">
        <f t="shared" si="24"/>
        <v/>
      </c>
      <c r="AK113" s="70" t="e">
        <f t="shared" si="27"/>
        <v>#DIV/0!</v>
      </c>
      <c r="AL113" s="70" t="e">
        <f t="shared" si="28"/>
        <v>#DIV/0!</v>
      </c>
    </row>
    <row r="114" spans="1:38" x14ac:dyDescent="0.25">
      <c r="A114" s="66">
        <f t="shared" si="23"/>
        <v>107</v>
      </c>
      <c r="B114" s="76"/>
      <c r="C114" s="66" t="e">
        <f>VLOOKUP(B114,'Measure&amp;Incentive Picklist'!E:J,2,FALSE)</f>
        <v>#N/A</v>
      </c>
      <c r="D114" s="69"/>
      <c r="G114" s="66" t="str">
        <f t="shared" si="19"/>
        <v/>
      </c>
      <c r="H114" s="70"/>
      <c r="I114" s="70"/>
      <c r="J114" s="70"/>
      <c r="K114" s="69"/>
      <c r="L114" s="70"/>
      <c r="O114" s="69"/>
      <c r="P114" s="65" t="e">
        <f>VLOOKUP(O114,'Lighting Picklist'!A$2:B$63,2,FALSE)</f>
        <v>#N/A</v>
      </c>
      <c r="Q114" s="69"/>
      <c r="U114" s="69"/>
      <c r="V114" s="69"/>
      <c r="W114" s="69"/>
      <c r="X114" s="71"/>
      <c r="Y114" s="71"/>
      <c r="Z114" s="72" t="str">
        <f t="shared" si="20"/>
        <v/>
      </c>
      <c r="AA114" s="85" t="str">
        <f t="shared" si="15"/>
        <v/>
      </c>
      <c r="AB114" s="69"/>
      <c r="AC114" s="65">
        <f t="shared" si="21"/>
        <v>0</v>
      </c>
      <c r="AD114" s="65">
        <f t="shared" si="26"/>
        <v>0</v>
      </c>
      <c r="AE114" s="65">
        <f t="shared" si="22"/>
        <v>0</v>
      </c>
      <c r="AF114" s="65">
        <f t="shared" si="25"/>
        <v>0</v>
      </c>
      <c r="AG114" s="188" t="str">
        <f t="shared" si="24"/>
        <v/>
      </c>
      <c r="AK114" s="70" t="e">
        <f t="shared" si="27"/>
        <v>#DIV/0!</v>
      </c>
      <c r="AL114" s="70" t="e">
        <f t="shared" si="28"/>
        <v>#DIV/0!</v>
      </c>
    </row>
    <row r="115" spans="1:38" x14ac:dyDescent="0.25">
      <c r="A115" s="66">
        <f t="shared" si="23"/>
        <v>108</v>
      </c>
      <c r="B115" s="76"/>
      <c r="C115" s="66" t="e">
        <f>VLOOKUP(B115,'Measure&amp;Incentive Picklist'!E:J,2,FALSE)</f>
        <v>#N/A</v>
      </c>
      <c r="D115" s="69"/>
      <c r="G115" s="66" t="str">
        <f t="shared" si="19"/>
        <v/>
      </c>
      <c r="H115" s="70"/>
      <c r="I115" s="70"/>
      <c r="J115" s="70"/>
      <c r="K115" s="69"/>
      <c r="L115" s="70"/>
      <c r="O115" s="69"/>
      <c r="P115" s="65" t="e">
        <f>VLOOKUP(O115,'Lighting Picklist'!A$2:B$63,2,FALSE)</f>
        <v>#N/A</v>
      </c>
      <c r="Q115" s="69"/>
      <c r="U115" s="69"/>
      <c r="V115" s="69"/>
      <c r="W115" s="69"/>
      <c r="X115" s="71"/>
      <c r="Y115" s="71"/>
      <c r="Z115" s="72" t="str">
        <f t="shared" si="20"/>
        <v/>
      </c>
      <c r="AA115" s="85" t="str">
        <f t="shared" si="15"/>
        <v/>
      </c>
      <c r="AB115" s="69"/>
      <c r="AC115" s="65">
        <f t="shared" si="21"/>
        <v>0</v>
      </c>
      <c r="AD115" s="65">
        <f t="shared" si="26"/>
        <v>0</v>
      </c>
      <c r="AE115" s="65">
        <f t="shared" si="22"/>
        <v>0</v>
      </c>
      <c r="AF115" s="65">
        <f t="shared" si="25"/>
        <v>0</v>
      </c>
      <c r="AG115" s="188" t="str">
        <f t="shared" si="24"/>
        <v/>
      </c>
      <c r="AK115" s="70" t="e">
        <f t="shared" si="27"/>
        <v>#DIV/0!</v>
      </c>
      <c r="AL115" s="70" t="e">
        <f t="shared" si="28"/>
        <v>#DIV/0!</v>
      </c>
    </row>
    <row r="116" spans="1:38" x14ac:dyDescent="0.25">
      <c r="A116" s="66">
        <f t="shared" si="23"/>
        <v>109</v>
      </c>
      <c r="B116" s="76"/>
      <c r="C116" s="66" t="e">
        <f>VLOOKUP(B116,'Measure&amp;Incentive Picklist'!E:J,2,FALSE)</f>
        <v>#N/A</v>
      </c>
      <c r="D116" s="69"/>
      <c r="G116" s="66" t="str">
        <f t="shared" si="19"/>
        <v/>
      </c>
      <c r="H116" s="70"/>
      <c r="I116" s="70"/>
      <c r="J116" s="70"/>
      <c r="K116" s="69"/>
      <c r="L116" s="70"/>
      <c r="O116" s="69"/>
      <c r="P116" s="65" t="e">
        <f>VLOOKUP(O116,'Lighting Picklist'!A$2:B$63,2,FALSE)</f>
        <v>#N/A</v>
      </c>
      <c r="Q116" s="69"/>
      <c r="U116" s="69"/>
      <c r="V116" s="69"/>
      <c r="W116" s="69"/>
      <c r="X116" s="71"/>
      <c r="Y116" s="71"/>
      <c r="Z116" s="72" t="str">
        <f t="shared" si="20"/>
        <v/>
      </c>
      <c r="AA116" s="85" t="str">
        <f t="shared" si="15"/>
        <v/>
      </c>
      <c r="AB116" s="69"/>
      <c r="AC116" s="65">
        <f t="shared" si="21"/>
        <v>0</v>
      </c>
      <c r="AD116" s="65">
        <f t="shared" si="26"/>
        <v>0</v>
      </c>
      <c r="AE116" s="65">
        <f t="shared" si="22"/>
        <v>0</v>
      </c>
      <c r="AF116" s="65">
        <f t="shared" si="25"/>
        <v>0</v>
      </c>
      <c r="AG116" s="188" t="str">
        <f t="shared" si="24"/>
        <v/>
      </c>
      <c r="AK116" s="70" t="e">
        <f t="shared" si="27"/>
        <v>#DIV/0!</v>
      </c>
      <c r="AL116" s="70" t="e">
        <f t="shared" si="28"/>
        <v>#DIV/0!</v>
      </c>
    </row>
    <row r="117" spans="1:38" x14ac:dyDescent="0.25">
      <c r="A117" s="66">
        <f t="shared" si="23"/>
        <v>110</v>
      </c>
      <c r="B117" s="76"/>
      <c r="C117" s="66" t="e">
        <f>VLOOKUP(B117,'Measure&amp;Incentive Picklist'!E:J,2,FALSE)</f>
        <v>#N/A</v>
      </c>
      <c r="D117" s="69"/>
      <c r="G117" s="66" t="str">
        <f t="shared" si="19"/>
        <v/>
      </c>
      <c r="H117" s="70"/>
      <c r="I117" s="70"/>
      <c r="J117" s="70"/>
      <c r="K117" s="69"/>
      <c r="L117" s="70"/>
      <c r="O117" s="69"/>
      <c r="P117" s="65" t="e">
        <f>VLOOKUP(O117,'Lighting Picklist'!A$2:B$63,2,FALSE)</f>
        <v>#N/A</v>
      </c>
      <c r="Q117" s="69"/>
      <c r="U117" s="69"/>
      <c r="V117" s="69"/>
      <c r="W117" s="69"/>
      <c r="X117" s="71"/>
      <c r="Y117" s="71"/>
      <c r="Z117" s="72" t="str">
        <f t="shared" si="20"/>
        <v/>
      </c>
      <c r="AA117" s="85" t="str">
        <f t="shared" si="15"/>
        <v/>
      </c>
      <c r="AB117" s="69"/>
      <c r="AC117" s="65">
        <f t="shared" si="21"/>
        <v>0</v>
      </c>
      <c r="AD117" s="65">
        <f t="shared" si="26"/>
        <v>0</v>
      </c>
      <c r="AE117" s="65">
        <f t="shared" si="22"/>
        <v>0</v>
      </c>
      <c r="AF117" s="65">
        <f t="shared" si="25"/>
        <v>0</v>
      </c>
      <c r="AG117" s="188" t="str">
        <f t="shared" si="24"/>
        <v/>
      </c>
      <c r="AK117" s="70" t="e">
        <f t="shared" si="27"/>
        <v>#DIV/0!</v>
      </c>
      <c r="AL117" s="70" t="e">
        <f t="shared" si="28"/>
        <v>#DIV/0!</v>
      </c>
    </row>
    <row r="118" spans="1:38" x14ac:dyDescent="0.25">
      <c r="A118" s="66">
        <f t="shared" si="23"/>
        <v>111</v>
      </c>
      <c r="B118" s="76"/>
      <c r="C118" s="66" t="e">
        <f>VLOOKUP(B118,'Measure&amp;Incentive Picklist'!E:J,2,FALSE)</f>
        <v>#N/A</v>
      </c>
      <c r="D118" s="69"/>
      <c r="G118" s="66" t="str">
        <f t="shared" si="19"/>
        <v/>
      </c>
      <c r="H118" s="70"/>
      <c r="I118" s="70"/>
      <c r="J118" s="70"/>
      <c r="K118" s="69"/>
      <c r="L118" s="70"/>
      <c r="O118" s="69"/>
      <c r="P118" s="65" t="e">
        <f>VLOOKUP(O118,'Lighting Picklist'!A$2:B$63,2,FALSE)</f>
        <v>#N/A</v>
      </c>
      <c r="Q118" s="69"/>
      <c r="U118" s="69"/>
      <c r="V118" s="69"/>
      <c r="W118" s="69"/>
      <c r="X118" s="71"/>
      <c r="Y118" s="71"/>
      <c r="Z118" s="72" t="str">
        <f t="shared" si="20"/>
        <v/>
      </c>
      <c r="AA118" s="85" t="str">
        <f t="shared" si="15"/>
        <v/>
      </c>
      <c r="AB118" s="69"/>
      <c r="AC118" s="65">
        <f t="shared" si="21"/>
        <v>0</v>
      </c>
      <c r="AD118" s="65">
        <f t="shared" si="26"/>
        <v>0</v>
      </c>
      <c r="AE118" s="65">
        <f t="shared" si="22"/>
        <v>0</v>
      </c>
      <c r="AF118" s="65">
        <f t="shared" si="25"/>
        <v>0</v>
      </c>
      <c r="AG118" s="188" t="str">
        <f t="shared" si="24"/>
        <v/>
      </c>
      <c r="AK118" s="70" t="e">
        <f t="shared" si="27"/>
        <v>#DIV/0!</v>
      </c>
      <c r="AL118" s="70" t="e">
        <f t="shared" si="28"/>
        <v>#DIV/0!</v>
      </c>
    </row>
    <row r="119" spans="1:38" x14ac:dyDescent="0.25">
      <c r="A119" s="66">
        <f t="shared" si="23"/>
        <v>112</v>
      </c>
      <c r="B119" s="76"/>
      <c r="C119" s="66" t="e">
        <f>VLOOKUP(B119,'Measure&amp;Incentive Picklist'!E:J,2,FALSE)</f>
        <v>#N/A</v>
      </c>
      <c r="D119" s="69"/>
      <c r="G119" s="66" t="str">
        <f t="shared" si="19"/>
        <v/>
      </c>
      <c r="H119" s="70"/>
      <c r="I119" s="70"/>
      <c r="J119" s="70"/>
      <c r="K119" s="69"/>
      <c r="L119" s="70"/>
      <c r="O119" s="69"/>
      <c r="P119" s="65" t="e">
        <f>VLOOKUP(O119,'Lighting Picklist'!A$2:B$63,2,FALSE)</f>
        <v>#N/A</v>
      </c>
      <c r="Q119" s="69"/>
      <c r="U119" s="69"/>
      <c r="V119" s="69"/>
      <c r="W119" s="69"/>
      <c r="X119" s="71"/>
      <c r="Y119" s="71"/>
      <c r="Z119" s="72" t="str">
        <f t="shared" si="20"/>
        <v/>
      </c>
      <c r="AA119" s="85" t="str">
        <f t="shared" si="15"/>
        <v/>
      </c>
      <c r="AB119" s="69"/>
      <c r="AC119" s="65">
        <f t="shared" si="21"/>
        <v>0</v>
      </c>
      <c r="AD119" s="65">
        <f t="shared" si="26"/>
        <v>0</v>
      </c>
      <c r="AE119" s="65">
        <f t="shared" si="22"/>
        <v>0</v>
      </c>
      <c r="AF119" s="65">
        <f t="shared" si="25"/>
        <v>0</v>
      </c>
      <c r="AG119" s="188" t="str">
        <f t="shared" si="24"/>
        <v/>
      </c>
      <c r="AK119" s="70" t="e">
        <f t="shared" si="27"/>
        <v>#DIV/0!</v>
      </c>
      <c r="AL119" s="70" t="e">
        <f t="shared" si="28"/>
        <v>#DIV/0!</v>
      </c>
    </row>
    <row r="120" spans="1:38" x14ac:dyDescent="0.25">
      <c r="A120" s="66">
        <f t="shared" si="23"/>
        <v>113</v>
      </c>
      <c r="B120" s="76"/>
      <c r="C120" s="66" t="e">
        <f>VLOOKUP(B120,'Measure&amp;Incentive Picklist'!E:J,2,FALSE)</f>
        <v>#N/A</v>
      </c>
      <c r="D120" s="69"/>
      <c r="G120" s="66" t="str">
        <f t="shared" si="19"/>
        <v/>
      </c>
      <c r="H120" s="70"/>
      <c r="I120" s="70"/>
      <c r="J120" s="70"/>
      <c r="K120" s="69"/>
      <c r="L120" s="70"/>
      <c r="O120" s="69"/>
      <c r="P120" s="65" t="e">
        <f>VLOOKUP(O120,'Lighting Picklist'!A$2:B$63,2,FALSE)</f>
        <v>#N/A</v>
      </c>
      <c r="Q120" s="69"/>
      <c r="U120" s="69"/>
      <c r="V120" s="69"/>
      <c r="W120" s="69"/>
      <c r="X120" s="71"/>
      <c r="Y120" s="71"/>
      <c r="Z120" s="72" t="str">
        <f t="shared" si="20"/>
        <v/>
      </c>
      <c r="AA120" s="85" t="str">
        <f t="shared" si="15"/>
        <v/>
      </c>
      <c r="AB120" s="69"/>
      <c r="AC120" s="65">
        <f t="shared" si="21"/>
        <v>0</v>
      </c>
      <c r="AD120" s="65">
        <f t="shared" si="26"/>
        <v>0</v>
      </c>
      <c r="AE120" s="65">
        <f t="shared" si="22"/>
        <v>0</v>
      </c>
      <c r="AF120" s="65">
        <f t="shared" si="25"/>
        <v>0</v>
      </c>
      <c r="AG120" s="188" t="str">
        <f t="shared" si="24"/>
        <v/>
      </c>
      <c r="AK120" s="70" t="e">
        <f t="shared" si="27"/>
        <v>#DIV/0!</v>
      </c>
      <c r="AL120" s="70" t="e">
        <f t="shared" si="28"/>
        <v>#DIV/0!</v>
      </c>
    </row>
    <row r="121" spans="1:38" x14ac:dyDescent="0.25">
      <c r="A121" s="66">
        <f t="shared" si="23"/>
        <v>114</v>
      </c>
      <c r="B121" s="76"/>
      <c r="C121" s="66" t="e">
        <f>VLOOKUP(B121,'Measure&amp;Incentive Picklist'!E:J,2,FALSE)</f>
        <v>#N/A</v>
      </c>
      <c r="D121" s="69"/>
      <c r="G121" s="66" t="str">
        <f t="shared" si="19"/>
        <v/>
      </c>
      <c r="H121" s="70"/>
      <c r="I121" s="70"/>
      <c r="J121" s="70"/>
      <c r="K121" s="69"/>
      <c r="L121" s="70"/>
      <c r="O121" s="69"/>
      <c r="P121" s="65" t="e">
        <f>VLOOKUP(O121,'Lighting Picklist'!A$2:B$63,2,FALSE)</f>
        <v>#N/A</v>
      </c>
      <c r="Q121" s="69"/>
      <c r="U121" s="69"/>
      <c r="V121" s="69"/>
      <c r="W121" s="69"/>
      <c r="X121" s="71"/>
      <c r="Y121" s="71"/>
      <c r="Z121" s="72" t="str">
        <f t="shared" si="20"/>
        <v/>
      </c>
      <c r="AA121" s="85" t="str">
        <f t="shared" si="15"/>
        <v/>
      </c>
      <c r="AB121" s="69"/>
      <c r="AC121" s="65">
        <f t="shared" si="21"/>
        <v>0</v>
      </c>
      <c r="AD121" s="65">
        <f t="shared" si="26"/>
        <v>0</v>
      </c>
      <c r="AE121" s="65">
        <f t="shared" si="22"/>
        <v>0</v>
      </c>
      <c r="AF121" s="65">
        <f t="shared" si="25"/>
        <v>0</v>
      </c>
      <c r="AG121" s="188" t="str">
        <f t="shared" si="24"/>
        <v/>
      </c>
      <c r="AK121" s="70" t="e">
        <f t="shared" si="27"/>
        <v>#DIV/0!</v>
      </c>
      <c r="AL121" s="70" t="e">
        <f t="shared" si="28"/>
        <v>#DIV/0!</v>
      </c>
    </row>
    <row r="122" spans="1:38" x14ac:dyDescent="0.25">
      <c r="A122" s="66">
        <f t="shared" si="23"/>
        <v>115</v>
      </c>
      <c r="B122" s="76"/>
      <c r="C122" s="66" t="e">
        <f>VLOOKUP(B122,'Measure&amp;Incentive Picklist'!E:J,2,FALSE)</f>
        <v>#N/A</v>
      </c>
      <c r="D122" s="69"/>
      <c r="G122" s="66" t="str">
        <f t="shared" si="19"/>
        <v/>
      </c>
      <c r="H122" s="70"/>
      <c r="I122" s="70"/>
      <c r="J122" s="70"/>
      <c r="K122" s="69"/>
      <c r="L122" s="70"/>
      <c r="O122" s="69"/>
      <c r="P122" s="65" t="e">
        <f>VLOOKUP(O122,'Lighting Picklist'!A$2:B$63,2,FALSE)</f>
        <v>#N/A</v>
      </c>
      <c r="Q122" s="69"/>
      <c r="U122" s="69"/>
      <c r="V122" s="69"/>
      <c r="W122" s="69"/>
      <c r="X122" s="71"/>
      <c r="Y122" s="71"/>
      <c r="Z122" s="72" t="str">
        <f t="shared" si="20"/>
        <v/>
      </c>
      <c r="AA122" s="85" t="str">
        <f t="shared" si="15"/>
        <v/>
      </c>
      <c r="AB122" s="69"/>
      <c r="AC122" s="65">
        <f t="shared" si="21"/>
        <v>0</v>
      </c>
      <c r="AD122" s="65">
        <f t="shared" si="26"/>
        <v>0</v>
      </c>
      <c r="AE122" s="65">
        <f t="shared" si="22"/>
        <v>0</v>
      </c>
      <c r="AF122" s="65">
        <f t="shared" si="25"/>
        <v>0</v>
      </c>
      <c r="AG122" s="188" t="str">
        <f t="shared" si="24"/>
        <v/>
      </c>
      <c r="AK122" s="70" t="e">
        <f t="shared" si="27"/>
        <v>#DIV/0!</v>
      </c>
      <c r="AL122" s="70" t="e">
        <f t="shared" si="28"/>
        <v>#DIV/0!</v>
      </c>
    </row>
    <row r="123" spans="1:38" x14ac:dyDescent="0.25">
      <c r="A123" s="66">
        <f t="shared" si="23"/>
        <v>116</v>
      </c>
      <c r="B123" s="76"/>
      <c r="C123" s="66" t="e">
        <f>VLOOKUP(B123,'Measure&amp;Incentive Picklist'!E:J,2,FALSE)</f>
        <v>#N/A</v>
      </c>
      <c r="D123" s="69"/>
      <c r="G123" s="66" t="str">
        <f t="shared" si="19"/>
        <v/>
      </c>
      <c r="H123" s="70"/>
      <c r="I123" s="70"/>
      <c r="J123" s="70"/>
      <c r="K123" s="69"/>
      <c r="L123" s="70"/>
      <c r="O123" s="69"/>
      <c r="P123" s="65" t="e">
        <f>VLOOKUP(O123,'Lighting Picklist'!A$2:B$63,2,FALSE)</f>
        <v>#N/A</v>
      </c>
      <c r="Q123" s="69"/>
      <c r="U123" s="69"/>
      <c r="V123" s="69"/>
      <c r="W123" s="69"/>
      <c r="X123" s="71"/>
      <c r="Y123" s="71"/>
      <c r="Z123" s="72" t="str">
        <f t="shared" si="20"/>
        <v/>
      </c>
      <c r="AA123" s="85" t="str">
        <f t="shared" si="15"/>
        <v/>
      </c>
      <c r="AB123" s="69"/>
      <c r="AC123" s="65">
        <f t="shared" si="21"/>
        <v>0</v>
      </c>
      <c r="AD123" s="65">
        <f t="shared" si="26"/>
        <v>0</v>
      </c>
      <c r="AE123" s="65">
        <f t="shared" si="22"/>
        <v>0</v>
      </c>
      <c r="AF123" s="65">
        <f t="shared" si="25"/>
        <v>0</v>
      </c>
      <c r="AG123" s="188" t="str">
        <f t="shared" si="24"/>
        <v/>
      </c>
      <c r="AK123" s="70" t="e">
        <f t="shared" si="27"/>
        <v>#DIV/0!</v>
      </c>
      <c r="AL123" s="70" t="e">
        <f t="shared" si="28"/>
        <v>#DIV/0!</v>
      </c>
    </row>
    <row r="124" spans="1:38" x14ac:dyDescent="0.25">
      <c r="A124" s="66">
        <f t="shared" si="23"/>
        <v>117</v>
      </c>
      <c r="B124" s="76"/>
      <c r="C124" s="66" t="e">
        <f>VLOOKUP(B124,'Measure&amp;Incentive Picklist'!E:J,2,FALSE)</f>
        <v>#N/A</v>
      </c>
      <c r="D124" s="69"/>
      <c r="G124" s="66" t="str">
        <f t="shared" si="19"/>
        <v/>
      </c>
      <c r="H124" s="70"/>
      <c r="I124" s="70"/>
      <c r="J124" s="70"/>
      <c r="K124" s="69"/>
      <c r="L124" s="70"/>
      <c r="O124" s="69"/>
      <c r="P124" s="65" t="e">
        <f>VLOOKUP(O124,'Lighting Picklist'!A$2:B$63,2,FALSE)</f>
        <v>#N/A</v>
      </c>
      <c r="Q124" s="69"/>
      <c r="U124" s="69"/>
      <c r="V124" s="69"/>
      <c r="W124" s="69"/>
      <c r="X124" s="71"/>
      <c r="Y124" s="71"/>
      <c r="Z124" s="72" t="str">
        <f t="shared" si="20"/>
        <v/>
      </c>
      <c r="AA124" s="85" t="str">
        <f t="shared" si="15"/>
        <v/>
      </c>
      <c r="AB124" s="69"/>
      <c r="AC124" s="65">
        <f t="shared" si="21"/>
        <v>0</v>
      </c>
      <c r="AD124" s="65">
        <f t="shared" si="26"/>
        <v>0</v>
      </c>
      <c r="AE124" s="65">
        <f t="shared" si="22"/>
        <v>0</v>
      </c>
      <c r="AF124" s="65">
        <f t="shared" si="25"/>
        <v>0</v>
      </c>
      <c r="AG124" s="188" t="str">
        <f t="shared" si="24"/>
        <v/>
      </c>
      <c r="AK124" s="70" t="e">
        <f t="shared" si="27"/>
        <v>#DIV/0!</v>
      </c>
      <c r="AL124" s="70" t="e">
        <f t="shared" si="28"/>
        <v>#DIV/0!</v>
      </c>
    </row>
    <row r="125" spans="1:38" x14ac:dyDescent="0.25">
      <c r="A125" s="66">
        <f t="shared" si="23"/>
        <v>118</v>
      </c>
      <c r="B125" s="76"/>
      <c r="C125" s="66" t="e">
        <f>VLOOKUP(B125,'Measure&amp;Incentive Picklist'!E:J,2,FALSE)</f>
        <v>#N/A</v>
      </c>
      <c r="D125" s="69"/>
      <c r="G125" s="66" t="str">
        <f t="shared" si="19"/>
        <v/>
      </c>
      <c r="H125" s="70"/>
      <c r="I125" s="70"/>
      <c r="J125" s="70"/>
      <c r="K125" s="69"/>
      <c r="L125" s="70"/>
      <c r="O125" s="69"/>
      <c r="P125" s="65" t="e">
        <f>VLOOKUP(O125,'Lighting Picklist'!A$2:B$63,2,FALSE)</f>
        <v>#N/A</v>
      </c>
      <c r="Q125" s="69"/>
      <c r="U125" s="69"/>
      <c r="V125" s="69"/>
      <c r="W125" s="69"/>
      <c r="X125" s="71"/>
      <c r="Y125" s="71"/>
      <c r="Z125" s="72" t="str">
        <f t="shared" si="20"/>
        <v/>
      </c>
      <c r="AA125" s="85" t="str">
        <f t="shared" si="15"/>
        <v/>
      </c>
      <c r="AB125" s="69"/>
      <c r="AC125" s="65">
        <f t="shared" si="21"/>
        <v>0</v>
      </c>
      <c r="AD125" s="65">
        <f t="shared" si="26"/>
        <v>0</v>
      </c>
      <c r="AE125" s="65">
        <f t="shared" si="22"/>
        <v>0</v>
      </c>
      <c r="AF125" s="65">
        <f t="shared" si="25"/>
        <v>0</v>
      </c>
      <c r="AG125" s="188" t="str">
        <f t="shared" si="24"/>
        <v/>
      </c>
      <c r="AK125" s="70" t="e">
        <f t="shared" si="27"/>
        <v>#DIV/0!</v>
      </c>
      <c r="AL125" s="70" t="e">
        <f t="shared" si="28"/>
        <v>#DIV/0!</v>
      </c>
    </row>
    <row r="126" spans="1:38" x14ac:dyDescent="0.25">
      <c r="A126" s="66">
        <f t="shared" si="23"/>
        <v>119</v>
      </c>
      <c r="B126" s="76"/>
      <c r="C126" s="66" t="e">
        <f>VLOOKUP(B126,'Measure&amp;Incentive Picklist'!E:J,2,FALSE)</f>
        <v>#N/A</v>
      </c>
      <c r="D126" s="69"/>
      <c r="G126" s="66" t="str">
        <f t="shared" si="19"/>
        <v/>
      </c>
      <c r="H126" s="70"/>
      <c r="I126" s="70"/>
      <c r="J126" s="70"/>
      <c r="K126" s="69"/>
      <c r="L126" s="70"/>
      <c r="O126" s="69"/>
      <c r="P126" s="65" t="e">
        <f>VLOOKUP(O126,'Lighting Picklist'!A$2:B$63,2,FALSE)</f>
        <v>#N/A</v>
      </c>
      <c r="Q126" s="69"/>
      <c r="U126" s="69"/>
      <c r="V126" s="69"/>
      <c r="W126" s="69"/>
      <c r="X126" s="71"/>
      <c r="Y126" s="71"/>
      <c r="Z126" s="72" t="str">
        <f t="shared" si="20"/>
        <v/>
      </c>
      <c r="AA126" s="85" t="str">
        <f t="shared" si="15"/>
        <v/>
      </c>
      <c r="AB126" s="69"/>
      <c r="AC126" s="65">
        <f t="shared" si="21"/>
        <v>0</v>
      </c>
      <c r="AD126" s="65">
        <f t="shared" si="26"/>
        <v>0</v>
      </c>
      <c r="AE126" s="65">
        <f t="shared" si="22"/>
        <v>0</v>
      </c>
      <c r="AF126" s="65">
        <f t="shared" si="25"/>
        <v>0</v>
      </c>
      <c r="AG126" s="188" t="str">
        <f t="shared" si="24"/>
        <v/>
      </c>
      <c r="AK126" s="70" t="e">
        <f t="shared" si="27"/>
        <v>#DIV/0!</v>
      </c>
      <c r="AL126" s="70" t="e">
        <f t="shared" si="28"/>
        <v>#DIV/0!</v>
      </c>
    </row>
    <row r="127" spans="1:38" x14ac:dyDescent="0.25">
      <c r="A127" s="66">
        <f t="shared" si="23"/>
        <v>120</v>
      </c>
      <c r="B127" s="76"/>
      <c r="C127" s="66" t="e">
        <f>VLOOKUP(B127,'Measure&amp;Incentive Picklist'!E:J,2,FALSE)</f>
        <v>#N/A</v>
      </c>
      <c r="D127" s="69"/>
      <c r="G127" s="66" t="str">
        <f t="shared" si="19"/>
        <v/>
      </c>
      <c r="H127" s="70"/>
      <c r="I127" s="70"/>
      <c r="J127" s="70"/>
      <c r="K127" s="69"/>
      <c r="L127" s="70"/>
      <c r="O127" s="69"/>
      <c r="P127" s="65" t="e">
        <f>VLOOKUP(O127,'Lighting Picklist'!A$2:B$63,2,FALSE)</f>
        <v>#N/A</v>
      </c>
      <c r="Q127" s="69"/>
      <c r="U127" s="69"/>
      <c r="V127" s="69"/>
      <c r="W127" s="69"/>
      <c r="X127" s="71"/>
      <c r="Y127" s="71"/>
      <c r="Z127" s="72" t="str">
        <f t="shared" si="20"/>
        <v/>
      </c>
      <c r="AA127" s="85" t="str">
        <f t="shared" si="15"/>
        <v/>
      </c>
      <c r="AB127" s="69"/>
      <c r="AC127" s="65">
        <f t="shared" si="21"/>
        <v>0</v>
      </c>
      <c r="AD127" s="65">
        <f t="shared" si="26"/>
        <v>0</v>
      </c>
      <c r="AE127" s="65">
        <f t="shared" si="22"/>
        <v>0</v>
      </c>
      <c r="AF127" s="65">
        <f t="shared" si="25"/>
        <v>0</v>
      </c>
      <c r="AG127" s="188" t="str">
        <f t="shared" si="24"/>
        <v/>
      </c>
      <c r="AK127" s="70" t="e">
        <f t="shared" si="27"/>
        <v>#DIV/0!</v>
      </c>
      <c r="AL127" s="70" t="e">
        <f t="shared" si="28"/>
        <v>#DIV/0!</v>
      </c>
    </row>
    <row r="128" spans="1:38" x14ac:dyDescent="0.25">
      <c r="A128" s="66">
        <f t="shared" si="23"/>
        <v>121</v>
      </c>
      <c r="B128" s="76"/>
      <c r="C128" s="66" t="e">
        <f>VLOOKUP(B128,'Measure&amp;Incentive Picklist'!E:J,2,FALSE)</f>
        <v>#N/A</v>
      </c>
      <c r="D128" s="69"/>
      <c r="G128" s="66" t="str">
        <f t="shared" si="19"/>
        <v/>
      </c>
      <c r="H128" s="70"/>
      <c r="I128" s="70"/>
      <c r="J128" s="70"/>
      <c r="K128" s="69"/>
      <c r="L128" s="70"/>
      <c r="O128" s="69"/>
      <c r="P128" s="65" t="e">
        <f>VLOOKUP(O128,'Lighting Picklist'!A$2:B$63,2,FALSE)</f>
        <v>#N/A</v>
      </c>
      <c r="Q128" s="69"/>
      <c r="U128" s="69"/>
      <c r="V128" s="69"/>
      <c r="W128" s="69"/>
      <c r="X128" s="71"/>
      <c r="Y128" s="71"/>
      <c r="Z128" s="72" t="str">
        <f t="shared" si="20"/>
        <v/>
      </c>
      <c r="AA128" s="85" t="str">
        <f t="shared" si="15"/>
        <v/>
      </c>
      <c r="AB128" s="69"/>
      <c r="AC128" s="65">
        <f t="shared" si="21"/>
        <v>0</v>
      </c>
      <c r="AD128" s="65">
        <f t="shared" si="26"/>
        <v>0</v>
      </c>
      <c r="AE128" s="65">
        <f t="shared" si="22"/>
        <v>0</v>
      </c>
      <c r="AF128" s="65">
        <f t="shared" si="25"/>
        <v>0</v>
      </c>
      <c r="AG128" s="188" t="str">
        <f t="shared" si="24"/>
        <v/>
      </c>
      <c r="AK128" s="70" t="e">
        <f t="shared" si="27"/>
        <v>#DIV/0!</v>
      </c>
      <c r="AL128" s="70" t="e">
        <f t="shared" si="28"/>
        <v>#DIV/0!</v>
      </c>
    </row>
    <row r="129" spans="1:38" x14ac:dyDescent="0.25">
      <c r="A129" s="66">
        <f t="shared" si="23"/>
        <v>122</v>
      </c>
      <c r="B129" s="76"/>
      <c r="C129" s="66" t="e">
        <f>VLOOKUP(B129,'Measure&amp;Incentive Picklist'!E:J,2,FALSE)</f>
        <v>#N/A</v>
      </c>
      <c r="D129" s="69"/>
      <c r="G129" s="66" t="str">
        <f t="shared" si="19"/>
        <v/>
      </c>
      <c r="H129" s="70"/>
      <c r="I129" s="70"/>
      <c r="J129" s="70"/>
      <c r="K129" s="69"/>
      <c r="L129" s="70"/>
      <c r="O129" s="69"/>
      <c r="P129" s="65" t="e">
        <f>VLOOKUP(O129,'Lighting Picklist'!A$2:B$63,2,FALSE)</f>
        <v>#N/A</v>
      </c>
      <c r="Q129" s="69"/>
      <c r="U129" s="69"/>
      <c r="V129" s="69"/>
      <c r="W129" s="69"/>
      <c r="X129" s="71"/>
      <c r="Y129" s="71"/>
      <c r="Z129" s="72" t="str">
        <f t="shared" si="20"/>
        <v/>
      </c>
      <c r="AA129" s="85" t="str">
        <f t="shared" si="15"/>
        <v/>
      </c>
      <c r="AB129" s="69"/>
      <c r="AC129" s="65">
        <f t="shared" si="21"/>
        <v>0</v>
      </c>
      <c r="AD129" s="65">
        <f t="shared" si="26"/>
        <v>0</v>
      </c>
      <c r="AE129" s="65">
        <f t="shared" si="22"/>
        <v>0</v>
      </c>
      <c r="AF129" s="65">
        <f t="shared" si="25"/>
        <v>0</v>
      </c>
      <c r="AG129" s="188" t="str">
        <f t="shared" si="24"/>
        <v/>
      </c>
      <c r="AK129" s="70" t="e">
        <f t="shared" si="27"/>
        <v>#DIV/0!</v>
      </c>
      <c r="AL129" s="70" t="e">
        <f t="shared" si="28"/>
        <v>#DIV/0!</v>
      </c>
    </row>
    <row r="130" spans="1:38" x14ac:dyDescent="0.25">
      <c r="A130" s="66">
        <f t="shared" si="23"/>
        <v>123</v>
      </c>
      <c r="B130" s="76"/>
      <c r="C130" s="66" t="e">
        <f>VLOOKUP(B130,'Measure&amp;Incentive Picklist'!E:J,2,FALSE)</f>
        <v>#N/A</v>
      </c>
      <c r="D130" s="69"/>
      <c r="G130" s="66" t="str">
        <f t="shared" si="19"/>
        <v/>
      </c>
      <c r="H130" s="70"/>
      <c r="I130" s="70"/>
      <c r="J130" s="70"/>
      <c r="K130" s="69"/>
      <c r="L130" s="70"/>
      <c r="O130" s="69"/>
      <c r="P130" s="65" t="e">
        <f>VLOOKUP(O130,'Lighting Picklist'!A$2:B$63,2,FALSE)</f>
        <v>#N/A</v>
      </c>
      <c r="Q130" s="69"/>
      <c r="U130" s="69"/>
      <c r="V130" s="69"/>
      <c r="W130" s="69"/>
      <c r="X130" s="71"/>
      <c r="Y130" s="71"/>
      <c r="Z130" s="72" t="str">
        <f t="shared" si="20"/>
        <v/>
      </c>
      <c r="AA130" s="85" t="str">
        <f t="shared" si="15"/>
        <v/>
      </c>
      <c r="AB130" s="69"/>
      <c r="AC130" s="65">
        <f t="shared" si="21"/>
        <v>0</v>
      </c>
      <c r="AD130" s="65">
        <f t="shared" si="26"/>
        <v>0</v>
      </c>
      <c r="AE130" s="65">
        <f t="shared" si="22"/>
        <v>0</v>
      </c>
      <c r="AF130" s="65">
        <f t="shared" si="25"/>
        <v>0</v>
      </c>
      <c r="AG130" s="188" t="str">
        <f t="shared" si="24"/>
        <v/>
      </c>
      <c r="AK130" s="70" t="e">
        <f t="shared" si="27"/>
        <v>#DIV/0!</v>
      </c>
      <c r="AL130" s="70" t="e">
        <f t="shared" si="28"/>
        <v>#DIV/0!</v>
      </c>
    </row>
    <row r="131" spans="1:38" x14ac:dyDescent="0.25">
      <c r="A131" s="66">
        <f t="shared" si="23"/>
        <v>124</v>
      </c>
      <c r="B131" s="76"/>
      <c r="C131" s="66" t="e">
        <f>VLOOKUP(B131,'Measure&amp;Incentive Picklist'!E:J,2,FALSE)</f>
        <v>#N/A</v>
      </c>
      <c r="D131" s="69"/>
      <c r="G131" s="66" t="str">
        <f t="shared" si="19"/>
        <v/>
      </c>
      <c r="H131" s="70"/>
      <c r="I131" s="70"/>
      <c r="J131" s="70"/>
      <c r="K131" s="69"/>
      <c r="L131" s="70"/>
      <c r="O131" s="69"/>
      <c r="P131" s="65" t="e">
        <f>VLOOKUP(O131,'Lighting Picklist'!A$2:B$63,2,FALSE)</f>
        <v>#N/A</v>
      </c>
      <c r="Q131" s="69"/>
      <c r="U131" s="69"/>
      <c r="V131" s="69"/>
      <c r="W131" s="69"/>
      <c r="X131" s="71"/>
      <c r="Y131" s="71"/>
      <c r="Z131" s="72" t="str">
        <f t="shared" si="20"/>
        <v/>
      </c>
      <c r="AA131" s="85" t="str">
        <f t="shared" si="15"/>
        <v/>
      </c>
      <c r="AB131" s="69"/>
      <c r="AC131" s="65">
        <f t="shared" si="21"/>
        <v>0</v>
      </c>
      <c r="AD131" s="65">
        <f t="shared" si="26"/>
        <v>0</v>
      </c>
      <c r="AE131" s="65">
        <f t="shared" si="22"/>
        <v>0</v>
      </c>
      <c r="AF131" s="65">
        <f t="shared" si="25"/>
        <v>0</v>
      </c>
      <c r="AG131" s="188" t="str">
        <f t="shared" si="24"/>
        <v/>
      </c>
      <c r="AK131" s="70" t="e">
        <f t="shared" si="27"/>
        <v>#DIV/0!</v>
      </c>
      <c r="AL131" s="70" t="e">
        <f t="shared" si="28"/>
        <v>#DIV/0!</v>
      </c>
    </row>
    <row r="132" spans="1:38" x14ac:dyDescent="0.25">
      <c r="A132" s="66">
        <f t="shared" si="23"/>
        <v>125</v>
      </c>
      <c r="B132" s="76"/>
      <c r="C132" s="66" t="e">
        <f>VLOOKUP(B132,'Measure&amp;Incentive Picklist'!E:J,2,FALSE)</f>
        <v>#N/A</v>
      </c>
      <c r="D132" s="69"/>
      <c r="G132" s="66" t="str">
        <f t="shared" si="19"/>
        <v/>
      </c>
      <c r="H132" s="70"/>
      <c r="I132" s="70"/>
      <c r="J132" s="70"/>
      <c r="K132" s="69"/>
      <c r="L132" s="70"/>
      <c r="O132" s="69"/>
      <c r="P132" s="65" t="e">
        <f>VLOOKUP(O132,'Lighting Picklist'!A$2:B$63,2,FALSE)</f>
        <v>#N/A</v>
      </c>
      <c r="Q132" s="69"/>
      <c r="U132" s="69"/>
      <c r="V132" s="69"/>
      <c r="W132" s="69"/>
      <c r="X132" s="71"/>
      <c r="Y132" s="71"/>
      <c r="Z132" s="72" t="str">
        <f t="shared" si="20"/>
        <v/>
      </c>
      <c r="AA132" s="85" t="str">
        <f t="shared" si="15"/>
        <v/>
      </c>
      <c r="AB132" s="69"/>
      <c r="AC132" s="65">
        <f t="shared" si="21"/>
        <v>0</v>
      </c>
      <c r="AD132" s="65">
        <f t="shared" si="26"/>
        <v>0</v>
      </c>
      <c r="AE132" s="65">
        <f t="shared" si="22"/>
        <v>0</v>
      </c>
      <c r="AF132" s="65">
        <f t="shared" si="25"/>
        <v>0</v>
      </c>
      <c r="AG132" s="188" t="str">
        <f t="shared" si="24"/>
        <v/>
      </c>
      <c r="AK132" s="70" t="e">
        <f t="shared" si="27"/>
        <v>#DIV/0!</v>
      </c>
      <c r="AL132" s="70" t="e">
        <f t="shared" si="28"/>
        <v>#DIV/0!</v>
      </c>
    </row>
    <row r="133" spans="1:38" x14ac:dyDescent="0.25">
      <c r="A133" s="66">
        <f t="shared" si="23"/>
        <v>126</v>
      </c>
      <c r="B133" s="76"/>
      <c r="C133" s="66" t="e">
        <f>VLOOKUP(B133,'Measure&amp;Incentive Picklist'!E:J,2,FALSE)</f>
        <v>#N/A</v>
      </c>
      <c r="D133" s="69"/>
      <c r="G133" s="66" t="str">
        <f t="shared" si="19"/>
        <v/>
      </c>
      <c r="H133" s="70"/>
      <c r="I133" s="70"/>
      <c r="J133" s="70"/>
      <c r="K133" s="69"/>
      <c r="L133" s="70"/>
      <c r="O133" s="69"/>
      <c r="P133" s="65" t="e">
        <f>VLOOKUP(O133,'Lighting Picklist'!A$2:B$63,2,FALSE)</f>
        <v>#N/A</v>
      </c>
      <c r="Q133" s="69"/>
      <c r="U133" s="69"/>
      <c r="V133" s="69"/>
      <c r="W133" s="69"/>
      <c r="X133" s="71"/>
      <c r="Y133" s="71"/>
      <c r="Z133" s="72" t="str">
        <f t="shared" si="20"/>
        <v/>
      </c>
      <c r="AA133" s="85" t="str">
        <f t="shared" si="15"/>
        <v/>
      </c>
      <c r="AB133" s="69"/>
      <c r="AC133" s="65">
        <f t="shared" si="21"/>
        <v>0</v>
      </c>
      <c r="AD133" s="65">
        <f t="shared" si="26"/>
        <v>0</v>
      </c>
      <c r="AE133" s="65">
        <f t="shared" si="22"/>
        <v>0</v>
      </c>
      <c r="AF133" s="65">
        <f t="shared" si="25"/>
        <v>0</v>
      </c>
      <c r="AG133" s="188" t="str">
        <f t="shared" si="24"/>
        <v/>
      </c>
      <c r="AK133" s="70" t="e">
        <f t="shared" si="27"/>
        <v>#DIV/0!</v>
      </c>
      <c r="AL133" s="70" t="e">
        <f t="shared" si="28"/>
        <v>#DIV/0!</v>
      </c>
    </row>
    <row r="134" spans="1:38" x14ac:dyDescent="0.25">
      <c r="A134" s="66">
        <f t="shared" si="23"/>
        <v>127</v>
      </c>
      <c r="B134" s="76"/>
      <c r="C134" s="66" t="e">
        <f>VLOOKUP(B134,'Measure&amp;Incentive Picklist'!E:J,2,FALSE)</f>
        <v>#N/A</v>
      </c>
      <c r="D134" s="69"/>
      <c r="G134" s="66" t="str">
        <f t="shared" si="19"/>
        <v/>
      </c>
      <c r="H134" s="70"/>
      <c r="I134" s="70"/>
      <c r="J134" s="70"/>
      <c r="K134" s="69"/>
      <c r="L134" s="70"/>
      <c r="O134" s="69"/>
      <c r="P134" s="65" t="e">
        <f>VLOOKUP(O134,'Lighting Picklist'!A$2:B$63,2,FALSE)</f>
        <v>#N/A</v>
      </c>
      <c r="Q134" s="69"/>
      <c r="U134" s="69"/>
      <c r="V134" s="69"/>
      <c r="W134" s="69"/>
      <c r="X134" s="71"/>
      <c r="Y134" s="71"/>
      <c r="Z134" s="72" t="str">
        <f t="shared" si="20"/>
        <v/>
      </c>
      <c r="AA134" s="85" t="str">
        <f t="shared" si="15"/>
        <v/>
      </c>
      <c r="AB134" s="69"/>
      <c r="AC134" s="65">
        <f t="shared" si="21"/>
        <v>0</v>
      </c>
      <c r="AD134" s="65">
        <f t="shared" si="26"/>
        <v>0</v>
      </c>
      <c r="AE134" s="65">
        <f t="shared" si="22"/>
        <v>0</v>
      </c>
      <c r="AF134" s="65">
        <f t="shared" si="25"/>
        <v>0</v>
      </c>
      <c r="AG134" s="188" t="str">
        <f t="shared" si="24"/>
        <v/>
      </c>
      <c r="AK134" s="70" t="e">
        <f t="shared" si="27"/>
        <v>#DIV/0!</v>
      </c>
      <c r="AL134" s="70" t="e">
        <f t="shared" si="28"/>
        <v>#DIV/0!</v>
      </c>
    </row>
    <row r="135" spans="1:38" x14ac:dyDescent="0.25">
      <c r="A135" s="66">
        <f t="shared" si="23"/>
        <v>128</v>
      </c>
      <c r="B135" s="76"/>
      <c r="C135" s="66" t="e">
        <f>VLOOKUP(B135,'Measure&amp;Incentive Picklist'!E:J,2,FALSE)</f>
        <v>#N/A</v>
      </c>
      <c r="D135" s="69"/>
      <c r="G135" s="66" t="str">
        <f t="shared" si="19"/>
        <v/>
      </c>
      <c r="H135" s="70"/>
      <c r="I135" s="70"/>
      <c r="J135" s="70"/>
      <c r="K135" s="69"/>
      <c r="L135" s="70"/>
      <c r="O135" s="69"/>
      <c r="P135" s="65" t="e">
        <f>VLOOKUP(O135,'Lighting Picklist'!A$2:B$63,2,FALSE)</f>
        <v>#N/A</v>
      </c>
      <c r="Q135" s="69"/>
      <c r="U135" s="69"/>
      <c r="V135" s="69"/>
      <c r="W135" s="69"/>
      <c r="X135" s="71"/>
      <c r="Y135" s="71"/>
      <c r="Z135" s="72" t="str">
        <f t="shared" si="20"/>
        <v/>
      </c>
      <c r="AA135" s="85" t="str">
        <f t="shared" ref="AA135:AA198" si="29">IF(ISTEXT(B135),"Contact ConEd","")</f>
        <v/>
      </c>
      <c r="AB135" s="69"/>
      <c r="AC135" s="65">
        <f t="shared" si="21"/>
        <v>0</v>
      </c>
      <c r="AD135" s="65">
        <f t="shared" si="26"/>
        <v>0</v>
      </c>
      <c r="AE135" s="65">
        <f t="shared" si="22"/>
        <v>0</v>
      </c>
      <c r="AF135" s="65">
        <f t="shared" si="25"/>
        <v>0</v>
      </c>
      <c r="AG135" s="188" t="str">
        <f t="shared" si="24"/>
        <v/>
      </c>
      <c r="AK135" s="70" t="e">
        <f t="shared" si="27"/>
        <v>#DIV/0!</v>
      </c>
      <c r="AL135" s="70" t="e">
        <f t="shared" si="28"/>
        <v>#DIV/0!</v>
      </c>
    </row>
    <row r="136" spans="1:38" x14ac:dyDescent="0.25">
      <c r="A136" s="66">
        <f t="shared" si="23"/>
        <v>129</v>
      </c>
      <c r="B136" s="76"/>
      <c r="C136" s="66" t="e">
        <f>VLOOKUP(B136,'Measure&amp;Incentive Picklist'!E:J,2,FALSE)</f>
        <v>#N/A</v>
      </c>
      <c r="D136" s="69"/>
      <c r="G136" s="66" t="str">
        <f t="shared" si="19"/>
        <v/>
      </c>
      <c r="H136" s="70"/>
      <c r="I136" s="70"/>
      <c r="J136" s="70"/>
      <c r="K136" s="69"/>
      <c r="L136" s="70"/>
      <c r="O136" s="69"/>
      <c r="P136" s="65" t="e">
        <f>VLOOKUP(O136,'Lighting Picklist'!A$2:B$63,2,FALSE)</f>
        <v>#N/A</v>
      </c>
      <c r="Q136" s="69"/>
      <c r="U136" s="69"/>
      <c r="V136" s="69"/>
      <c r="W136" s="69"/>
      <c r="X136" s="71"/>
      <c r="Y136" s="71"/>
      <c r="Z136" s="72" t="str">
        <f t="shared" si="20"/>
        <v/>
      </c>
      <c r="AA136" s="85" t="str">
        <f t="shared" si="29"/>
        <v/>
      </c>
      <c r="AB136" s="69"/>
      <c r="AC136" s="65">
        <f t="shared" si="21"/>
        <v>0</v>
      </c>
      <c r="AD136" s="65">
        <f t="shared" ref="AD136:AD167" si="30">IF(AND(B136&gt;0,ISERROR(AC136)),1,0)</f>
        <v>0</v>
      </c>
      <c r="AE136" s="65">
        <f t="shared" si="22"/>
        <v>0</v>
      </c>
      <c r="AF136" s="65">
        <f t="shared" si="25"/>
        <v>0</v>
      </c>
      <c r="AG136" s="188" t="str">
        <f t="shared" si="24"/>
        <v/>
      </c>
      <c r="AK136" s="70" t="e">
        <f t="shared" ref="AK136:AK167" si="31">+I136/H136</f>
        <v>#DIV/0!</v>
      </c>
      <c r="AL136" s="70" t="e">
        <f t="shared" ref="AL136:AL167" si="32">+J136/H136</f>
        <v>#DIV/0!</v>
      </c>
    </row>
    <row r="137" spans="1:38" x14ac:dyDescent="0.25">
      <c r="A137" s="66">
        <f t="shared" si="23"/>
        <v>130</v>
      </c>
      <c r="B137" s="76"/>
      <c r="C137" s="66" t="e">
        <f>VLOOKUP(B137,'Measure&amp;Incentive Picklist'!E:J,2,FALSE)</f>
        <v>#N/A</v>
      </c>
      <c r="D137" s="69"/>
      <c r="G137" s="66" t="str">
        <f t="shared" ref="G137:G200" si="33">IF(ISTEXT(B137), 1,"")</f>
        <v/>
      </c>
      <c r="H137" s="70"/>
      <c r="I137" s="70"/>
      <c r="J137" s="70"/>
      <c r="K137" s="69"/>
      <c r="L137" s="70"/>
      <c r="O137" s="69"/>
      <c r="P137" s="65" t="e">
        <f>VLOOKUP(O137,'Lighting Picklist'!A$2:B$63,2,FALSE)</f>
        <v>#N/A</v>
      </c>
      <c r="Q137" s="69"/>
      <c r="U137" s="69"/>
      <c r="V137" s="69"/>
      <c r="W137" s="69"/>
      <c r="X137" s="71"/>
      <c r="Y137" s="71"/>
      <c r="Z137" s="72" t="str">
        <f t="shared" ref="Z137:Z200" si="34">IF(AND(X137="",Y137=""),"",$X137+$Y137)</f>
        <v/>
      </c>
      <c r="AA137" s="85" t="str">
        <f t="shared" si="29"/>
        <v/>
      </c>
      <c r="AB137" s="69"/>
      <c r="AC137" s="65">
        <f t="shared" ref="AC137:AC200" si="35">IF(B137&gt;"",1,0)</f>
        <v>0</v>
      </c>
      <c r="AD137" s="65">
        <f t="shared" si="30"/>
        <v>0</v>
      </c>
      <c r="AE137" s="65">
        <f t="shared" ref="AE137:AE200" si="36">IF(ISERROR(Z137),1,0)</f>
        <v>0</v>
      </c>
      <c r="AF137" s="65">
        <f t="shared" si="25"/>
        <v>0</v>
      </c>
      <c r="AG137" s="188" t="str">
        <f t="shared" si="24"/>
        <v/>
      </c>
      <c r="AK137" s="70" t="e">
        <f t="shared" si="31"/>
        <v>#DIV/0!</v>
      </c>
      <c r="AL137" s="70" t="e">
        <f t="shared" si="32"/>
        <v>#DIV/0!</v>
      </c>
    </row>
    <row r="138" spans="1:38" x14ac:dyDescent="0.25">
      <c r="A138" s="66">
        <f t="shared" ref="A138:A201" si="37">A137+1</f>
        <v>131</v>
      </c>
      <c r="B138" s="76"/>
      <c r="C138" s="66" t="e">
        <f>VLOOKUP(B138,'Measure&amp;Incentive Picklist'!E:J,2,FALSE)</f>
        <v>#N/A</v>
      </c>
      <c r="D138" s="69"/>
      <c r="G138" s="66" t="str">
        <f t="shared" si="33"/>
        <v/>
      </c>
      <c r="H138" s="70"/>
      <c r="I138" s="70"/>
      <c r="J138" s="70"/>
      <c r="K138" s="69"/>
      <c r="L138" s="70"/>
      <c r="O138" s="69"/>
      <c r="P138" s="65" t="e">
        <f>VLOOKUP(O138,'Lighting Picklist'!A$2:B$63,2,FALSE)</f>
        <v>#N/A</v>
      </c>
      <c r="Q138" s="69"/>
      <c r="U138" s="69"/>
      <c r="V138" s="69"/>
      <c r="W138" s="69"/>
      <c r="X138" s="71"/>
      <c r="Y138" s="71"/>
      <c r="Z138" s="72" t="str">
        <f t="shared" si="34"/>
        <v/>
      </c>
      <c r="AA138" s="85" t="str">
        <f t="shared" si="29"/>
        <v/>
      </c>
      <c r="AB138" s="69"/>
      <c r="AC138" s="65">
        <f t="shared" si="35"/>
        <v>0</v>
      </c>
      <c r="AD138" s="65">
        <f t="shared" si="30"/>
        <v>0</v>
      </c>
      <c r="AE138" s="65">
        <f t="shared" si="36"/>
        <v>0</v>
      </c>
      <c r="AF138" s="65">
        <f t="shared" si="25"/>
        <v>0</v>
      </c>
      <c r="AG138" s="188" t="str">
        <f t="shared" si="24"/>
        <v/>
      </c>
      <c r="AK138" s="70" t="e">
        <f t="shared" si="31"/>
        <v>#DIV/0!</v>
      </c>
      <c r="AL138" s="70" t="e">
        <f t="shared" si="32"/>
        <v>#DIV/0!</v>
      </c>
    </row>
    <row r="139" spans="1:38" x14ac:dyDescent="0.25">
      <c r="A139" s="66">
        <f t="shared" si="37"/>
        <v>132</v>
      </c>
      <c r="B139" s="76"/>
      <c r="C139" s="66" t="e">
        <f>VLOOKUP(B139,'Measure&amp;Incentive Picklist'!E:J,2,FALSE)</f>
        <v>#N/A</v>
      </c>
      <c r="D139" s="69"/>
      <c r="G139" s="66" t="str">
        <f t="shared" si="33"/>
        <v/>
      </c>
      <c r="H139" s="70"/>
      <c r="I139" s="70"/>
      <c r="J139" s="70"/>
      <c r="K139" s="69"/>
      <c r="L139" s="70"/>
      <c r="O139" s="69"/>
      <c r="P139" s="65" t="e">
        <f>VLOOKUP(O139,'Lighting Picklist'!A$2:B$63,2,FALSE)</f>
        <v>#N/A</v>
      </c>
      <c r="Q139" s="69"/>
      <c r="U139" s="69"/>
      <c r="V139" s="69"/>
      <c r="W139" s="69"/>
      <c r="X139" s="71"/>
      <c r="Y139" s="71"/>
      <c r="Z139" s="72" t="str">
        <f t="shared" si="34"/>
        <v/>
      </c>
      <c r="AA139" s="85" t="str">
        <f t="shared" si="29"/>
        <v/>
      </c>
      <c r="AB139" s="69"/>
      <c r="AC139" s="65">
        <f t="shared" si="35"/>
        <v>0</v>
      </c>
      <c r="AD139" s="65">
        <f t="shared" si="30"/>
        <v>0</v>
      </c>
      <c r="AE139" s="65">
        <f t="shared" si="36"/>
        <v>0</v>
      </c>
      <c r="AF139" s="65">
        <f t="shared" si="25"/>
        <v>0</v>
      </c>
      <c r="AG139" s="188" t="str">
        <f t="shared" ref="AG139:AG202" si="38">IF(OR(AND(OR(O139=AI$8,O139=AI$9,O139=AI$10,O139=AI$11,O139=AI$12,O139=AI$13,O139=AI$14,O139=AI$15,O139=AI$16,O139=AI$17,O139=AI$18,O139=AI$19,O139=AI$20,O139=AI$21,O139=AI$22,O139=AI$23,O139=AI$24,O139=AI$25,O139=AI$26,O139=AI$27,O139=AI$28,O139=AI$29,O139=AI$30,O139=AI$31,O139=AI$32,O139=AI$33,O139=AI$34,O139=AI$35,O139=AI$36,O139=AI$37,O139=AI$38,O139=AI$39,O139=AI$40,O139=AI$41,O139=AI$42,O139=AI$43,O139=AI$44,O139=AI$45,O139=AI$46,O139=AI$47,O139=AI$48,O139=AI$49,O139=AI$50,O139=AI$51),OR(Q139=AJ$8,Q139=AJ$9,Q139=AJ$10,Q139=AJ$11,Q139=AJ$12,Q139=AJ$13)),AND(OR(O139=AI$52,O139=AI$53,O139=AI$54,O139=AI$55,O139=AI$56,O139=AI$57,O139=AI$58,O139=AI$59,O139=AI$60,O139=AI$61,O139=AI$62,O139=AI$63), OR(Q139=AJ$14,Q139=AJ$15,Q139=AJ$16,Q139=AJ$17)),AND(OR(O139=AI$64,O139=AI$65,O139=AI$66),OR(Q139=AJ$18,Q139=AJ$19,Q139=AJ$20)),AND(OR(O139=AI$67,O139=AI$68,O139=AI$69),Q139=AJ$21),AND(O139=AI$70,OR(Q139=AJ$22,Q139=AJ$23))),1,IF(OR(O139="",Q139=""),"","Error"))</f>
        <v/>
      </c>
      <c r="AK139" s="70" t="e">
        <f t="shared" si="31"/>
        <v>#DIV/0!</v>
      </c>
      <c r="AL139" s="70" t="e">
        <f t="shared" si="32"/>
        <v>#DIV/0!</v>
      </c>
    </row>
    <row r="140" spans="1:38" x14ac:dyDescent="0.25">
      <c r="A140" s="66">
        <f t="shared" si="37"/>
        <v>133</v>
      </c>
      <c r="B140" s="76"/>
      <c r="C140" s="66" t="e">
        <f>VLOOKUP(B140,'Measure&amp;Incentive Picklist'!E:J,2,FALSE)</f>
        <v>#N/A</v>
      </c>
      <c r="D140" s="69"/>
      <c r="G140" s="66" t="str">
        <f t="shared" si="33"/>
        <v/>
      </c>
      <c r="H140" s="70"/>
      <c r="I140" s="70"/>
      <c r="J140" s="70"/>
      <c r="K140" s="69"/>
      <c r="L140" s="70"/>
      <c r="O140" s="69"/>
      <c r="P140" s="65" t="e">
        <f>VLOOKUP(O140,'Lighting Picklist'!A$2:B$63,2,FALSE)</f>
        <v>#N/A</v>
      </c>
      <c r="Q140" s="69"/>
      <c r="U140" s="69"/>
      <c r="V140" s="69"/>
      <c r="W140" s="69"/>
      <c r="X140" s="71"/>
      <c r="Y140" s="71"/>
      <c r="Z140" s="72" t="str">
        <f t="shared" si="34"/>
        <v/>
      </c>
      <c r="AA140" s="85" t="str">
        <f t="shared" si="29"/>
        <v/>
      </c>
      <c r="AB140" s="69"/>
      <c r="AC140" s="65">
        <f t="shared" si="35"/>
        <v>0</v>
      </c>
      <c r="AD140" s="65">
        <f t="shared" si="30"/>
        <v>0</v>
      </c>
      <c r="AE140" s="65">
        <f t="shared" si="36"/>
        <v>0</v>
      </c>
      <c r="AF140" s="65">
        <f t="shared" si="25"/>
        <v>0</v>
      </c>
      <c r="AG140" s="188" t="str">
        <f t="shared" si="38"/>
        <v/>
      </c>
      <c r="AK140" s="70" t="e">
        <f t="shared" si="31"/>
        <v>#DIV/0!</v>
      </c>
      <c r="AL140" s="70" t="e">
        <f t="shared" si="32"/>
        <v>#DIV/0!</v>
      </c>
    </row>
    <row r="141" spans="1:38" x14ac:dyDescent="0.25">
      <c r="A141" s="66">
        <f t="shared" si="37"/>
        <v>134</v>
      </c>
      <c r="B141" s="76"/>
      <c r="C141" s="66" t="e">
        <f>VLOOKUP(B141,'Measure&amp;Incentive Picklist'!E:J,2,FALSE)</f>
        <v>#N/A</v>
      </c>
      <c r="D141" s="69"/>
      <c r="G141" s="66" t="str">
        <f t="shared" si="33"/>
        <v/>
      </c>
      <c r="H141" s="70"/>
      <c r="I141" s="70"/>
      <c r="J141" s="70"/>
      <c r="K141" s="69"/>
      <c r="L141" s="70"/>
      <c r="O141" s="69"/>
      <c r="P141" s="65" t="e">
        <f>VLOOKUP(O141,'Lighting Picklist'!A$2:B$63,2,FALSE)</f>
        <v>#N/A</v>
      </c>
      <c r="Q141" s="69"/>
      <c r="U141" s="69"/>
      <c r="V141" s="69"/>
      <c r="W141" s="69"/>
      <c r="X141" s="71"/>
      <c r="Y141" s="71"/>
      <c r="Z141" s="72" t="str">
        <f t="shared" si="34"/>
        <v/>
      </c>
      <c r="AA141" s="85" t="str">
        <f t="shared" si="29"/>
        <v/>
      </c>
      <c r="AB141" s="69"/>
      <c r="AC141" s="65">
        <f t="shared" si="35"/>
        <v>0</v>
      </c>
      <c r="AD141" s="65">
        <f t="shared" si="30"/>
        <v>0</v>
      </c>
      <c r="AE141" s="65">
        <f t="shared" si="36"/>
        <v>0</v>
      </c>
      <c r="AF141" s="65">
        <f t="shared" si="25"/>
        <v>0</v>
      </c>
      <c r="AG141" s="188" t="str">
        <f t="shared" si="38"/>
        <v/>
      </c>
      <c r="AK141" s="70" t="e">
        <f t="shared" si="31"/>
        <v>#DIV/0!</v>
      </c>
      <c r="AL141" s="70" t="e">
        <f t="shared" si="32"/>
        <v>#DIV/0!</v>
      </c>
    </row>
    <row r="142" spans="1:38" x14ac:dyDescent="0.25">
      <c r="A142" s="66">
        <f t="shared" si="37"/>
        <v>135</v>
      </c>
      <c r="B142" s="76"/>
      <c r="C142" s="66" t="e">
        <f>VLOOKUP(B142,'Measure&amp;Incentive Picklist'!E:J,2,FALSE)</f>
        <v>#N/A</v>
      </c>
      <c r="D142" s="69"/>
      <c r="G142" s="66" t="str">
        <f t="shared" si="33"/>
        <v/>
      </c>
      <c r="H142" s="70"/>
      <c r="I142" s="70"/>
      <c r="J142" s="70"/>
      <c r="K142" s="69"/>
      <c r="L142" s="70"/>
      <c r="O142" s="69"/>
      <c r="P142" s="65" t="e">
        <f>VLOOKUP(O142,'Lighting Picklist'!A$2:B$63,2,FALSE)</f>
        <v>#N/A</v>
      </c>
      <c r="Q142" s="69"/>
      <c r="U142" s="69"/>
      <c r="V142" s="69"/>
      <c r="W142" s="69"/>
      <c r="X142" s="71"/>
      <c r="Y142" s="71"/>
      <c r="Z142" s="72" t="str">
        <f t="shared" si="34"/>
        <v/>
      </c>
      <c r="AA142" s="85" t="str">
        <f t="shared" si="29"/>
        <v/>
      </c>
      <c r="AB142" s="69"/>
      <c r="AC142" s="65">
        <f t="shared" si="35"/>
        <v>0</v>
      </c>
      <c r="AD142" s="65">
        <f t="shared" si="30"/>
        <v>0</v>
      </c>
      <c r="AE142" s="65">
        <f t="shared" si="36"/>
        <v>0</v>
      </c>
      <c r="AF142" s="65">
        <f t="shared" si="25"/>
        <v>0</v>
      </c>
      <c r="AG142" s="188" t="str">
        <f t="shared" si="38"/>
        <v/>
      </c>
      <c r="AK142" s="70" t="e">
        <f t="shared" si="31"/>
        <v>#DIV/0!</v>
      </c>
      <c r="AL142" s="70" t="e">
        <f t="shared" si="32"/>
        <v>#DIV/0!</v>
      </c>
    </row>
    <row r="143" spans="1:38" x14ac:dyDescent="0.25">
      <c r="A143" s="66">
        <f t="shared" si="37"/>
        <v>136</v>
      </c>
      <c r="B143" s="76"/>
      <c r="C143" s="66" t="e">
        <f>VLOOKUP(B143,'Measure&amp;Incentive Picklist'!E:J,2,FALSE)</f>
        <v>#N/A</v>
      </c>
      <c r="D143" s="69"/>
      <c r="G143" s="66" t="str">
        <f t="shared" si="33"/>
        <v/>
      </c>
      <c r="H143" s="70"/>
      <c r="I143" s="70"/>
      <c r="J143" s="70"/>
      <c r="K143" s="69"/>
      <c r="L143" s="70"/>
      <c r="O143" s="69"/>
      <c r="P143" s="65" t="e">
        <f>VLOOKUP(O143,'Lighting Picklist'!A$2:B$63,2,FALSE)</f>
        <v>#N/A</v>
      </c>
      <c r="Q143" s="69"/>
      <c r="U143" s="69"/>
      <c r="V143" s="69"/>
      <c r="W143" s="69"/>
      <c r="X143" s="71"/>
      <c r="Y143" s="71"/>
      <c r="Z143" s="72" t="str">
        <f t="shared" si="34"/>
        <v/>
      </c>
      <c r="AA143" s="85" t="str">
        <f t="shared" si="29"/>
        <v/>
      </c>
      <c r="AB143" s="69"/>
      <c r="AC143" s="65">
        <f t="shared" si="35"/>
        <v>0</v>
      </c>
      <c r="AD143" s="65">
        <f t="shared" si="30"/>
        <v>0</v>
      </c>
      <c r="AE143" s="65">
        <f t="shared" si="36"/>
        <v>0</v>
      </c>
      <c r="AF143" s="65">
        <f t="shared" si="25"/>
        <v>0</v>
      </c>
      <c r="AG143" s="188" t="str">
        <f t="shared" si="38"/>
        <v/>
      </c>
      <c r="AK143" s="70" t="e">
        <f t="shared" si="31"/>
        <v>#DIV/0!</v>
      </c>
      <c r="AL143" s="70" t="e">
        <f t="shared" si="32"/>
        <v>#DIV/0!</v>
      </c>
    </row>
    <row r="144" spans="1:38" x14ac:dyDescent="0.25">
      <c r="A144" s="66">
        <f t="shared" si="37"/>
        <v>137</v>
      </c>
      <c r="B144" s="76"/>
      <c r="C144" s="66" t="e">
        <f>VLOOKUP(B144,'Measure&amp;Incentive Picklist'!E:J,2,FALSE)</f>
        <v>#N/A</v>
      </c>
      <c r="D144" s="69"/>
      <c r="G144" s="66" t="str">
        <f t="shared" si="33"/>
        <v/>
      </c>
      <c r="H144" s="70"/>
      <c r="I144" s="70"/>
      <c r="J144" s="70"/>
      <c r="K144" s="69"/>
      <c r="L144" s="70"/>
      <c r="O144" s="69"/>
      <c r="P144" s="65" t="e">
        <f>VLOOKUP(O144,'Lighting Picklist'!A$2:B$63,2,FALSE)</f>
        <v>#N/A</v>
      </c>
      <c r="Q144" s="69"/>
      <c r="U144" s="69"/>
      <c r="V144" s="69"/>
      <c r="W144" s="69"/>
      <c r="X144" s="71"/>
      <c r="Y144" s="71"/>
      <c r="Z144" s="72" t="str">
        <f t="shared" si="34"/>
        <v/>
      </c>
      <c r="AA144" s="85" t="str">
        <f t="shared" si="29"/>
        <v/>
      </c>
      <c r="AB144" s="69"/>
      <c r="AC144" s="65">
        <f t="shared" si="35"/>
        <v>0</v>
      </c>
      <c r="AD144" s="65">
        <f t="shared" si="30"/>
        <v>0</v>
      </c>
      <c r="AE144" s="65">
        <f t="shared" si="36"/>
        <v>0</v>
      </c>
      <c r="AF144" s="65">
        <f t="shared" si="25"/>
        <v>0</v>
      </c>
      <c r="AG144" s="188" t="str">
        <f t="shared" si="38"/>
        <v/>
      </c>
      <c r="AK144" s="70" t="e">
        <f t="shared" si="31"/>
        <v>#DIV/0!</v>
      </c>
      <c r="AL144" s="70" t="e">
        <f t="shared" si="32"/>
        <v>#DIV/0!</v>
      </c>
    </row>
    <row r="145" spans="1:38" x14ac:dyDescent="0.25">
      <c r="A145" s="66">
        <f t="shared" si="37"/>
        <v>138</v>
      </c>
      <c r="B145" s="76"/>
      <c r="C145" s="66" t="e">
        <f>VLOOKUP(B145,'Measure&amp;Incentive Picklist'!E:J,2,FALSE)</f>
        <v>#N/A</v>
      </c>
      <c r="D145" s="69"/>
      <c r="G145" s="66" t="str">
        <f t="shared" si="33"/>
        <v/>
      </c>
      <c r="H145" s="70"/>
      <c r="I145" s="70"/>
      <c r="J145" s="70"/>
      <c r="K145" s="69"/>
      <c r="L145" s="70"/>
      <c r="O145" s="69"/>
      <c r="P145" s="65" t="e">
        <f>VLOOKUP(O145,'Lighting Picklist'!A$2:B$63,2,FALSE)</f>
        <v>#N/A</v>
      </c>
      <c r="Q145" s="69"/>
      <c r="U145" s="69"/>
      <c r="V145" s="69"/>
      <c r="W145" s="69"/>
      <c r="X145" s="71"/>
      <c r="Y145" s="71"/>
      <c r="Z145" s="72" t="str">
        <f t="shared" si="34"/>
        <v/>
      </c>
      <c r="AA145" s="85" t="str">
        <f t="shared" si="29"/>
        <v/>
      </c>
      <c r="AB145" s="69"/>
      <c r="AC145" s="65">
        <f t="shared" si="35"/>
        <v>0</v>
      </c>
      <c r="AD145" s="65">
        <f t="shared" si="30"/>
        <v>0</v>
      </c>
      <c r="AE145" s="65">
        <f t="shared" si="36"/>
        <v>0</v>
      </c>
      <c r="AF145" s="65">
        <f t="shared" si="25"/>
        <v>0</v>
      </c>
      <c r="AG145" s="188" t="str">
        <f t="shared" si="38"/>
        <v/>
      </c>
      <c r="AK145" s="70" t="e">
        <f t="shared" si="31"/>
        <v>#DIV/0!</v>
      </c>
      <c r="AL145" s="70" t="e">
        <f t="shared" si="32"/>
        <v>#DIV/0!</v>
      </c>
    </row>
    <row r="146" spans="1:38" x14ac:dyDescent="0.25">
      <c r="A146" s="66">
        <f t="shared" si="37"/>
        <v>139</v>
      </c>
      <c r="B146" s="76"/>
      <c r="C146" s="66" t="e">
        <f>VLOOKUP(B146,'Measure&amp;Incentive Picklist'!E:J,2,FALSE)</f>
        <v>#N/A</v>
      </c>
      <c r="D146" s="69"/>
      <c r="G146" s="66" t="str">
        <f t="shared" si="33"/>
        <v/>
      </c>
      <c r="H146" s="70"/>
      <c r="I146" s="70"/>
      <c r="J146" s="70"/>
      <c r="K146" s="69"/>
      <c r="L146" s="70"/>
      <c r="O146" s="69"/>
      <c r="P146" s="65" t="e">
        <f>VLOOKUP(O146,'Lighting Picklist'!A$2:B$63,2,FALSE)</f>
        <v>#N/A</v>
      </c>
      <c r="Q146" s="69"/>
      <c r="U146" s="69"/>
      <c r="V146" s="69"/>
      <c r="W146" s="69"/>
      <c r="X146" s="71"/>
      <c r="Y146" s="71"/>
      <c r="Z146" s="72" t="str">
        <f t="shared" si="34"/>
        <v/>
      </c>
      <c r="AA146" s="85" t="str">
        <f t="shared" si="29"/>
        <v/>
      </c>
      <c r="AB146" s="69"/>
      <c r="AC146" s="65">
        <f t="shared" si="35"/>
        <v>0</v>
      </c>
      <c r="AD146" s="65">
        <f t="shared" si="30"/>
        <v>0</v>
      </c>
      <c r="AE146" s="65">
        <f t="shared" si="36"/>
        <v>0</v>
      </c>
      <c r="AF146" s="65">
        <f t="shared" si="25"/>
        <v>0</v>
      </c>
      <c r="AG146" s="188" t="str">
        <f t="shared" si="38"/>
        <v/>
      </c>
      <c r="AK146" s="70" t="e">
        <f t="shared" si="31"/>
        <v>#DIV/0!</v>
      </c>
      <c r="AL146" s="70" t="e">
        <f t="shared" si="32"/>
        <v>#DIV/0!</v>
      </c>
    </row>
    <row r="147" spans="1:38" x14ac:dyDescent="0.25">
      <c r="A147" s="66">
        <f t="shared" si="37"/>
        <v>140</v>
      </c>
      <c r="B147" s="76"/>
      <c r="C147" s="66" t="e">
        <f>VLOOKUP(B147,'Measure&amp;Incentive Picklist'!E:J,2,FALSE)</f>
        <v>#N/A</v>
      </c>
      <c r="D147" s="69"/>
      <c r="G147" s="66" t="str">
        <f t="shared" si="33"/>
        <v/>
      </c>
      <c r="H147" s="70"/>
      <c r="I147" s="70"/>
      <c r="J147" s="70"/>
      <c r="K147" s="69"/>
      <c r="L147" s="70"/>
      <c r="O147" s="69"/>
      <c r="P147" s="65" t="e">
        <f>VLOOKUP(O147,'Lighting Picklist'!A$2:B$63,2,FALSE)</f>
        <v>#N/A</v>
      </c>
      <c r="Q147" s="69"/>
      <c r="U147" s="69"/>
      <c r="V147" s="69"/>
      <c r="W147" s="69"/>
      <c r="X147" s="71"/>
      <c r="Y147" s="71"/>
      <c r="Z147" s="72" t="str">
        <f t="shared" si="34"/>
        <v/>
      </c>
      <c r="AA147" s="85" t="str">
        <f t="shared" si="29"/>
        <v/>
      </c>
      <c r="AB147" s="69"/>
      <c r="AC147" s="65">
        <f t="shared" si="35"/>
        <v>0</v>
      </c>
      <c r="AD147" s="65">
        <f t="shared" si="30"/>
        <v>0</v>
      </c>
      <c r="AE147" s="65">
        <f t="shared" si="36"/>
        <v>0</v>
      </c>
      <c r="AF147" s="65">
        <f t="shared" si="25"/>
        <v>0</v>
      </c>
      <c r="AG147" s="188" t="str">
        <f t="shared" si="38"/>
        <v/>
      </c>
      <c r="AK147" s="70" t="e">
        <f t="shared" si="31"/>
        <v>#DIV/0!</v>
      </c>
      <c r="AL147" s="70" t="e">
        <f t="shared" si="32"/>
        <v>#DIV/0!</v>
      </c>
    </row>
    <row r="148" spans="1:38" x14ac:dyDescent="0.25">
      <c r="A148" s="66">
        <f t="shared" si="37"/>
        <v>141</v>
      </c>
      <c r="B148" s="76"/>
      <c r="C148" s="66" t="e">
        <f>VLOOKUP(B148,'Measure&amp;Incentive Picklist'!E:J,2,FALSE)</f>
        <v>#N/A</v>
      </c>
      <c r="D148" s="69"/>
      <c r="G148" s="66" t="str">
        <f t="shared" si="33"/>
        <v/>
      </c>
      <c r="H148" s="70"/>
      <c r="I148" s="70"/>
      <c r="J148" s="70"/>
      <c r="K148" s="69"/>
      <c r="L148" s="70"/>
      <c r="O148" s="69"/>
      <c r="P148" s="65" t="e">
        <f>VLOOKUP(O148,'Lighting Picklist'!A$2:B$63,2,FALSE)</f>
        <v>#N/A</v>
      </c>
      <c r="Q148" s="69"/>
      <c r="U148" s="69"/>
      <c r="V148" s="69"/>
      <c r="W148" s="69"/>
      <c r="X148" s="71"/>
      <c r="Y148" s="71"/>
      <c r="Z148" s="72" t="str">
        <f t="shared" si="34"/>
        <v/>
      </c>
      <c r="AA148" s="85" t="str">
        <f t="shared" si="29"/>
        <v/>
      </c>
      <c r="AB148" s="69"/>
      <c r="AC148" s="65">
        <f t="shared" si="35"/>
        <v>0</v>
      </c>
      <c r="AD148" s="65">
        <f t="shared" si="30"/>
        <v>0</v>
      </c>
      <c r="AE148" s="65">
        <f t="shared" si="36"/>
        <v>0</v>
      </c>
      <c r="AF148" s="65">
        <f t="shared" si="25"/>
        <v>0</v>
      </c>
      <c r="AG148" s="188" t="str">
        <f t="shared" si="38"/>
        <v/>
      </c>
      <c r="AK148" s="70" t="e">
        <f t="shared" si="31"/>
        <v>#DIV/0!</v>
      </c>
      <c r="AL148" s="70" t="e">
        <f t="shared" si="32"/>
        <v>#DIV/0!</v>
      </c>
    </row>
    <row r="149" spans="1:38" x14ac:dyDescent="0.25">
      <c r="A149" s="66">
        <f t="shared" si="37"/>
        <v>142</v>
      </c>
      <c r="B149" s="76"/>
      <c r="C149" s="66" t="e">
        <f>VLOOKUP(B149,'Measure&amp;Incentive Picklist'!E:J,2,FALSE)</f>
        <v>#N/A</v>
      </c>
      <c r="D149" s="69"/>
      <c r="G149" s="66" t="str">
        <f t="shared" si="33"/>
        <v/>
      </c>
      <c r="H149" s="70"/>
      <c r="I149" s="70"/>
      <c r="J149" s="70"/>
      <c r="K149" s="69"/>
      <c r="L149" s="70"/>
      <c r="O149" s="69"/>
      <c r="P149" s="65" t="e">
        <f>VLOOKUP(O149,'Lighting Picklist'!A$2:B$63,2,FALSE)</f>
        <v>#N/A</v>
      </c>
      <c r="Q149" s="69"/>
      <c r="U149" s="69"/>
      <c r="V149" s="69"/>
      <c r="W149" s="69"/>
      <c r="X149" s="71"/>
      <c r="Y149" s="71"/>
      <c r="Z149" s="72" t="str">
        <f t="shared" si="34"/>
        <v/>
      </c>
      <c r="AA149" s="85" t="str">
        <f t="shared" si="29"/>
        <v/>
      </c>
      <c r="AB149" s="69"/>
      <c r="AC149" s="65">
        <f t="shared" si="35"/>
        <v>0</v>
      </c>
      <c r="AD149" s="65">
        <f t="shared" si="30"/>
        <v>0</v>
      </c>
      <c r="AE149" s="65">
        <f t="shared" si="36"/>
        <v>0</v>
      </c>
      <c r="AF149" s="65">
        <f t="shared" si="25"/>
        <v>0</v>
      </c>
      <c r="AG149" s="188" t="str">
        <f t="shared" si="38"/>
        <v/>
      </c>
      <c r="AK149" s="70" t="e">
        <f t="shared" si="31"/>
        <v>#DIV/0!</v>
      </c>
      <c r="AL149" s="70" t="e">
        <f t="shared" si="32"/>
        <v>#DIV/0!</v>
      </c>
    </row>
    <row r="150" spans="1:38" x14ac:dyDescent="0.25">
      <c r="A150" s="66">
        <f t="shared" si="37"/>
        <v>143</v>
      </c>
      <c r="B150" s="76"/>
      <c r="C150" s="66" t="e">
        <f>VLOOKUP(B150,'Measure&amp;Incentive Picklist'!E:J,2,FALSE)</f>
        <v>#N/A</v>
      </c>
      <c r="D150" s="69"/>
      <c r="G150" s="66" t="str">
        <f t="shared" si="33"/>
        <v/>
      </c>
      <c r="H150" s="70"/>
      <c r="I150" s="70"/>
      <c r="J150" s="70"/>
      <c r="K150" s="69"/>
      <c r="L150" s="70"/>
      <c r="O150" s="69"/>
      <c r="P150" s="65" t="e">
        <f>VLOOKUP(O150,'Lighting Picklist'!A$2:B$63,2,FALSE)</f>
        <v>#N/A</v>
      </c>
      <c r="Q150" s="69"/>
      <c r="U150" s="69"/>
      <c r="V150" s="69"/>
      <c r="W150" s="69"/>
      <c r="X150" s="71"/>
      <c r="Y150" s="71"/>
      <c r="Z150" s="72" t="str">
        <f t="shared" si="34"/>
        <v/>
      </c>
      <c r="AA150" s="85" t="str">
        <f t="shared" si="29"/>
        <v/>
      </c>
      <c r="AB150" s="69"/>
      <c r="AC150" s="65">
        <f t="shared" si="35"/>
        <v>0</v>
      </c>
      <c r="AD150" s="65">
        <f t="shared" si="30"/>
        <v>0</v>
      </c>
      <c r="AE150" s="65">
        <f t="shared" si="36"/>
        <v>0</v>
      </c>
      <c r="AF150" s="65">
        <f t="shared" si="25"/>
        <v>0</v>
      </c>
      <c r="AG150" s="188" t="str">
        <f t="shared" si="38"/>
        <v/>
      </c>
      <c r="AK150" s="70" t="e">
        <f t="shared" si="31"/>
        <v>#DIV/0!</v>
      </c>
      <c r="AL150" s="70" t="e">
        <f t="shared" si="32"/>
        <v>#DIV/0!</v>
      </c>
    </row>
    <row r="151" spans="1:38" x14ac:dyDescent="0.25">
      <c r="A151" s="66">
        <f t="shared" si="37"/>
        <v>144</v>
      </c>
      <c r="B151" s="76"/>
      <c r="C151" s="66" t="e">
        <f>VLOOKUP(B151,'Measure&amp;Incentive Picklist'!E:J,2,FALSE)</f>
        <v>#N/A</v>
      </c>
      <c r="D151" s="69"/>
      <c r="G151" s="66" t="str">
        <f t="shared" si="33"/>
        <v/>
      </c>
      <c r="H151" s="70"/>
      <c r="I151" s="70"/>
      <c r="J151" s="70"/>
      <c r="K151" s="69"/>
      <c r="L151" s="70"/>
      <c r="O151" s="69"/>
      <c r="P151" s="65" t="e">
        <f>VLOOKUP(O151,'Lighting Picklist'!A$2:B$63,2,FALSE)</f>
        <v>#N/A</v>
      </c>
      <c r="Q151" s="69"/>
      <c r="U151" s="69"/>
      <c r="V151" s="69"/>
      <c r="W151" s="69"/>
      <c r="X151" s="71"/>
      <c r="Y151" s="71"/>
      <c r="Z151" s="72" t="str">
        <f t="shared" si="34"/>
        <v/>
      </c>
      <c r="AA151" s="85" t="str">
        <f t="shared" si="29"/>
        <v/>
      </c>
      <c r="AB151" s="69"/>
      <c r="AC151" s="65">
        <f t="shared" si="35"/>
        <v>0</v>
      </c>
      <c r="AD151" s="65">
        <f t="shared" si="30"/>
        <v>0</v>
      </c>
      <c r="AE151" s="65">
        <f t="shared" si="36"/>
        <v>0</v>
      </c>
      <c r="AF151" s="65">
        <f t="shared" si="25"/>
        <v>0</v>
      </c>
      <c r="AG151" s="188" t="str">
        <f t="shared" si="38"/>
        <v/>
      </c>
      <c r="AK151" s="70" t="e">
        <f t="shared" si="31"/>
        <v>#DIV/0!</v>
      </c>
      <c r="AL151" s="70" t="e">
        <f t="shared" si="32"/>
        <v>#DIV/0!</v>
      </c>
    </row>
    <row r="152" spans="1:38" x14ac:dyDescent="0.25">
      <c r="A152" s="66">
        <f t="shared" si="37"/>
        <v>145</v>
      </c>
      <c r="B152" s="76"/>
      <c r="C152" s="66" t="e">
        <f>VLOOKUP(B152,'Measure&amp;Incentive Picklist'!E:J,2,FALSE)</f>
        <v>#N/A</v>
      </c>
      <c r="D152" s="69"/>
      <c r="G152" s="66" t="str">
        <f t="shared" si="33"/>
        <v/>
      </c>
      <c r="H152" s="70"/>
      <c r="I152" s="70"/>
      <c r="J152" s="70"/>
      <c r="K152" s="69"/>
      <c r="L152" s="70"/>
      <c r="O152" s="69"/>
      <c r="P152" s="65" t="e">
        <f>VLOOKUP(O152,'Lighting Picklist'!A$2:B$63,2,FALSE)</f>
        <v>#N/A</v>
      </c>
      <c r="Q152" s="69"/>
      <c r="U152" s="69"/>
      <c r="V152" s="69"/>
      <c r="W152" s="69"/>
      <c r="X152" s="71"/>
      <c r="Y152" s="71"/>
      <c r="Z152" s="72" t="str">
        <f t="shared" si="34"/>
        <v/>
      </c>
      <c r="AA152" s="85" t="str">
        <f t="shared" si="29"/>
        <v/>
      </c>
      <c r="AB152" s="69"/>
      <c r="AC152" s="65">
        <f t="shared" si="35"/>
        <v>0</v>
      </c>
      <c r="AD152" s="65">
        <f t="shared" si="30"/>
        <v>0</v>
      </c>
      <c r="AE152" s="65">
        <f t="shared" si="36"/>
        <v>0</v>
      </c>
      <c r="AF152" s="65">
        <f t="shared" si="25"/>
        <v>0</v>
      </c>
      <c r="AG152" s="188" t="str">
        <f t="shared" si="38"/>
        <v/>
      </c>
      <c r="AK152" s="70" t="e">
        <f t="shared" si="31"/>
        <v>#DIV/0!</v>
      </c>
      <c r="AL152" s="70" t="e">
        <f t="shared" si="32"/>
        <v>#DIV/0!</v>
      </c>
    </row>
    <row r="153" spans="1:38" x14ac:dyDescent="0.25">
      <c r="A153" s="66">
        <f t="shared" si="37"/>
        <v>146</v>
      </c>
      <c r="B153" s="76"/>
      <c r="C153" s="66" t="e">
        <f>VLOOKUP(B153,'Measure&amp;Incentive Picklist'!E:J,2,FALSE)</f>
        <v>#N/A</v>
      </c>
      <c r="D153" s="69"/>
      <c r="G153" s="66" t="str">
        <f t="shared" si="33"/>
        <v/>
      </c>
      <c r="H153" s="70"/>
      <c r="I153" s="70"/>
      <c r="J153" s="70"/>
      <c r="K153" s="69"/>
      <c r="L153" s="70"/>
      <c r="O153" s="69"/>
      <c r="P153" s="65" t="e">
        <f>VLOOKUP(O153,'Lighting Picklist'!A$2:B$63,2,FALSE)</f>
        <v>#N/A</v>
      </c>
      <c r="Q153" s="69"/>
      <c r="U153" s="69"/>
      <c r="V153" s="69"/>
      <c r="W153" s="69"/>
      <c r="X153" s="71"/>
      <c r="Y153" s="71"/>
      <c r="Z153" s="72" t="str">
        <f t="shared" si="34"/>
        <v/>
      </c>
      <c r="AA153" s="85" t="str">
        <f t="shared" si="29"/>
        <v/>
      </c>
      <c r="AB153" s="69"/>
      <c r="AC153" s="65">
        <f t="shared" si="35"/>
        <v>0</v>
      </c>
      <c r="AD153" s="65">
        <f t="shared" si="30"/>
        <v>0</v>
      </c>
      <c r="AE153" s="65">
        <f t="shared" si="36"/>
        <v>0</v>
      </c>
      <c r="AF153" s="65">
        <f t="shared" si="25"/>
        <v>0</v>
      </c>
      <c r="AG153" s="188" t="str">
        <f t="shared" si="38"/>
        <v/>
      </c>
      <c r="AK153" s="70" t="e">
        <f t="shared" si="31"/>
        <v>#DIV/0!</v>
      </c>
      <c r="AL153" s="70" t="e">
        <f t="shared" si="32"/>
        <v>#DIV/0!</v>
      </c>
    </row>
    <row r="154" spans="1:38" x14ac:dyDescent="0.25">
      <c r="A154" s="66">
        <f t="shared" si="37"/>
        <v>147</v>
      </c>
      <c r="B154" s="76"/>
      <c r="C154" s="66" t="e">
        <f>VLOOKUP(B154,'Measure&amp;Incentive Picklist'!E:J,2,FALSE)</f>
        <v>#N/A</v>
      </c>
      <c r="D154" s="69"/>
      <c r="G154" s="66" t="str">
        <f t="shared" si="33"/>
        <v/>
      </c>
      <c r="H154" s="70"/>
      <c r="I154" s="70"/>
      <c r="J154" s="70"/>
      <c r="K154" s="69"/>
      <c r="L154" s="70"/>
      <c r="O154" s="69"/>
      <c r="P154" s="65" t="e">
        <f>VLOOKUP(O154,'Lighting Picklist'!A$2:B$63,2,FALSE)</f>
        <v>#N/A</v>
      </c>
      <c r="Q154" s="69"/>
      <c r="U154" s="69"/>
      <c r="V154" s="69"/>
      <c r="W154" s="69"/>
      <c r="X154" s="71"/>
      <c r="Y154" s="71"/>
      <c r="Z154" s="72" t="str">
        <f t="shared" si="34"/>
        <v/>
      </c>
      <c r="AA154" s="85" t="str">
        <f t="shared" si="29"/>
        <v/>
      </c>
      <c r="AB154" s="69"/>
      <c r="AC154" s="65">
        <f t="shared" si="35"/>
        <v>0</v>
      </c>
      <c r="AD154" s="65">
        <f t="shared" si="30"/>
        <v>0</v>
      </c>
      <c r="AE154" s="65">
        <f t="shared" si="36"/>
        <v>0</v>
      </c>
      <c r="AF154" s="65">
        <f t="shared" si="25"/>
        <v>0</v>
      </c>
      <c r="AG154" s="188" t="str">
        <f t="shared" si="38"/>
        <v/>
      </c>
      <c r="AK154" s="70" t="e">
        <f t="shared" si="31"/>
        <v>#DIV/0!</v>
      </c>
      <c r="AL154" s="70" t="e">
        <f t="shared" si="32"/>
        <v>#DIV/0!</v>
      </c>
    </row>
    <row r="155" spans="1:38" x14ac:dyDescent="0.25">
      <c r="A155" s="66">
        <f t="shared" si="37"/>
        <v>148</v>
      </c>
      <c r="B155" s="76"/>
      <c r="C155" s="66" t="e">
        <f>VLOOKUP(B155,'Measure&amp;Incentive Picklist'!E:J,2,FALSE)</f>
        <v>#N/A</v>
      </c>
      <c r="D155" s="69"/>
      <c r="G155" s="66" t="str">
        <f t="shared" si="33"/>
        <v/>
      </c>
      <c r="H155" s="70"/>
      <c r="I155" s="70"/>
      <c r="J155" s="70"/>
      <c r="K155" s="69"/>
      <c r="L155" s="70"/>
      <c r="O155" s="69"/>
      <c r="P155" s="65" t="e">
        <f>VLOOKUP(O155,'Lighting Picklist'!A$2:B$63,2,FALSE)</f>
        <v>#N/A</v>
      </c>
      <c r="Q155" s="69"/>
      <c r="U155" s="69"/>
      <c r="V155" s="69"/>
      <c r="W155" s="69"/>
      <c r="X155" s="71"/>
      <c r="Y155" s="71"/>
      <c r="Z155" s="72" t="str">
        <f t="shared" si="34"/>
        <v/>
      </c>
      <c r="AA155" s="85" t="str">
        <f t="shared" si="29"/>
        <v/>
      </c>
      <c r="AB155" s="69"/>
      <c r="AC155" s="65">
        <f t="shared" si="35"/>
        <v>0</v>
      </c>
      <c r="AD155" s="65">
        <f t="shared" si="30"/>
        <v>0</v>
      </c>
      <c r="AE155" s="65">
        <f t="shared" si="36"/>
        <v>0</v>
      </c>
      <c r="AF155" s="65">
        <f t="shared" si="25"/>
        <v>0</v>
      </c>
      <c r="AG155" s="188" t="str">
        <f t="shared" si="38"/>
        <v/>
      </c>
      <c r="AK155" s="70" t="e">
        <f t="shared" si="31"/>
        <v>#DIV/0!</v>
      </c>
      <c r="AL155" s="70" t="e">
        <f t="shared" si="32"/>
        <v>#DIV/0!</v>
      </c>
    </row>
    <row r="156" spans="1:38" x14ac:dyDescent="0.25">
      <c r="A156" s="66">
        <f t="shared" si="37"/>
        <v>149</v>
      </c>
      <c r="B156" s="76"/>
      <c r="C156" s="66" t="e">
        <f>VLOOKUP(B156,'Measure&amp;Incentive Picklist'!E:J,2,FALSE)</f>
        <v>#N/A</v>
      </c>
      <c r="D156" s="69"/>
      <c r="G156" s="66" t="str">
        <f t="shared" si="33"/>
        <v/>
      </c>
      <c r="H156" s="70"/>
      <c r="I156" s="70"/>
      <c r="J156" s="70"/>
      <c r="K156" s="69"/>
      <c r="L156" s="70"/>
      <c r="O156" s="69"/>
      <c r="P156" s="65" t="e">
        <f>VLOOKUP(O156,'Lighting Picklist'!A$2:B$63,2,FALSE)</f>
        <v>#N/A</v>
      </c>
      <c r="Q156" s="69"/>
      <c r="U156" s="69"/>
      <c r="V156" s="69"/>
      <c r="W156" s="69"/>
      <c r="X156" s="71"/>
      <c r="Y156" s="71"/>
      <c r="Z156" s="72" t="str">
        <f t="shared" si="34"/>
        <v/>
      </c>
      <c r="AA156" s="85" t="str">
        <f t="shared" si="29"/>
        <v/>
      </c>
      <c r="AB156" s="69"/>
      <c r="AC156" s="65">
        <f t="shared" si="35"/>
        <v>0</v>
      </c>
      <c r="AD156" s="65">
        <f t="shared" si="30"/>
        <v>0</v>
      </c>
      <c r="AE156" s="65">
        <f t="shared" si="36"/>
        <v>0</v>
      </c>
      <c r="AF156" s="65">
        <f t="shared" si="25"/>
        <v>0</v>
      </c>
      <c r="AG156" s="188" t="str">
        <f t="shared" si="38"/>
        <v/>
      </c>
      <c r="AK156" s="70" t="e">
        <f t="shared" si="31"/>
        <v>#DIV/0!</v>
      </c>
      <c r="AL156" s="70" t="e">
        <f t="shared" si="32"/>
        <v>#DIV/0!</v>
      </c>
    </row>
    <row r="157" spans="1:38" x14ac:dyDescent="0.25">
      <c r="A157" s="66">
        <f t="shared" si="37"/>
        <v>150</v>
      </c>
      <c r="B157" s="76"/>
      <c r="C157" s="66" t="e">
        <f>VLOOKUP(B157,'Measure&amp;Incentive Picklist'!E:J,2,FALSE)</f>
        <v>#N/A</v>
      </c>
      <c r="D157" s="69"/>
      <c r="G157" s="66" t="str">
        <f t="shared" si="33"/>
        <v/>
      </c>
      <c r="H157" s="70"/>
      <c r="I157" s="70"/>
      <c r="J157" s="70"/>
      <c r="K157" s="69"/>
      <c r="L157" s="70"/>
      <c r="O157" s="69"/>
      <c r="P157" s="65" t="e">
        <f>VLOOKUP(O157,'Lighting Picklist'!A$2:B$63,2,FALSE)</f>
        <v>#N/A</v>
      </c>
      <c r="Q157" s="69"/>
      <c r="U157" s="69"/>
      <c r="V157" s="69"/>
      <c r="W157" s="69"/>
      <c r="X157" s="71"/>
      <c r="Y157" s="71"/>
      <c r="Z157" s="72" t="str">
        <f t="shared" si="34"/>
        <v/>
      </c>
      <c r="AA157" s="85" t="str">
        <f t="shared" si="29"/>
        <v/>
      </c>
      <c r="AB157" s="69"/>
      <c r="AC157" s="65">
        <f t="shared" si="35"/>
        <v>0</v>
      </c>
      <c r="AD157" s="65">
        <f t="shared" si="30"/>
        <v>0</v>
      </c>
      <c r="AE157" s="65">
        <f t="shared" si="36"/>
        <v>0</v>
      </c>
      <c r="AF157" s="65">
        <f t="shared" si="25"/>
        <v>0</v>
      </c>
      <c r="AG157" s="188" t="str">
        <f t="shared" si="38"/>
        <v/>
      </c>
      <c r="AK157" s="70" t="e">
        <f t="shared" si="31"/>
        <v>#DIV/0!</v>
      </c>
      <c r="AL157" s="70" t="e">
        <f t="shared" si="32"/>
        <v>#DIV/0!</v>
      </c>
    </row>
    <row r="158" spans="1:38" x14ac:dyDescent="0.25">
      <c r="A158" s="66">
        <f t="shared" si="37"/>
        <v>151</v>
      </c>
      <c r="B158" s="76"/>
      <c r="C158" s="66" t="e">
        <f>VLOOKUP(B158,'Measure&amp;Incentive Picklist'!E:J,2,FALSE)</f>
        <v>#N/A</v>
      </c>
      <c r="D158" s="69"/>
      <c r="G158" s="66" t="str">
        <f t="shared" si="33"/>
        <v/>
      </c>
      <c r="H158" s="70"/>
      <c r="I158" s="70"/>
      <c r="J158" s="70"/>
      <c r="K158" s="69"/>
      <c r="L158" s="70"/>
      <c r="O158" s="69"/>
      <c r="P158" s="65" t="e">
        <f>VLOOKUP(O158,'Lighting Picklist'!A$2:B$63,2,FALSE)</f>
        <v>#N/A</v>
      </c>
      <c r="Q158" s="69"/>
      <c r="U158" s="69"/>
      <c r="V158" s="69"/>
      <c r="W158" s="69"/>
      <c r="X158" s="71"/>
      <c r="Y158" s="71"/>
      <c r="Z158" s="72" t="str">
        <f t="shared" si="34"/>
        <v/>
      </c>
      <c r="AA158" s="85" t="str">
        <f t="shared" si="29"/>
        <v/>
      </c>
      <c r="AB158" s="69"/>
      <c r="AC158" s="65">
        <f t="shared" si="35"/>
        <v>0</v>
      </c>
      <c r="AD158" s="65">
        <f t="shared" si="30"/>
        <v>0</v>
      </c>
      <c r="AE158" s="65">
        <f t="shared" si="36"/>
        <v>0</v>
      </c>
      <c r="AF158" s="65">
        <f t="shared" si="25"/>
        <v>0</v>
      </c>
      <c r="AG158" s="188" t="str">
        <f t="shared" si="38"/>
        <v/>
      </c>
      <c r="AK158" s="70" t="e">
        <f t="shared" si="31"/>
        <v>#DIV/0!</v>
      </c>
      <c r="AL158" s="70" t="e">
        <f t="shared" si="32"/>
        <v>#DIV/0!</v>
      </c>
    </row>
    <row r="159" spans="1:38" x14ac:dyDescent="0.25">
      <c r="A159" s="66">
        <f t="shared" si="37"/>
        <v>152</v>
      </c>
      <c r="B159" s="76"/>
      <c r="C159" s="66" t="e">
        <f>VLOOKUP(B159,'Measure&amp;Incentive Picklist'!E:J,2,FALSE)</f>
        <v>#N/A</v>
      </c>
      <c r="D159" s="69"/>
      <c r="G159" s="66" t="str">
        <f t="shared" si="33"/>
        <v/>
      </c>
      <c r="H159" s="70"/>
      <c r="I159" s="70"/>
      <c r="J159" s="70"/>
      <c r="K159" s="69"/>
      <c r="L159" s="70"/>
      <c r="O159" s="69"/>
      <c r="P159" s="65" t="e">
        <f>VLOOKUP(O159,'Lighting Picklist'!A$2:B$63,2,FALSE)</f>
        <v>#N/A</v>
      </c>
      <c r="Q159" s="69"/>
      <c r="U159" s="69"/>
      <c r="V159" s="69"/>
      <c r="W159" s="69"/>
      <c r="X159" s="71"/>
      <c r="Y159" s="71"/>
      <c r="Z159" s="72" t="str">
        <f t="shared" si="34"/>
        <v/>
      </c>
      <c r="AA159" s="85" t="str">
        <f t="shared" si="29"/>
        <v/>
      </c>
      <c r="AB159" s="69"/>
      <c r="AC159" s="65">
        <f t="shared" si="35"/>
        <v>0</v>
      </c>
      <c r="AD159" s="65">
        <f t="shared" si="30"/>
        <v>0</v>
      </c>
      <c r="AE159" s="65">
        <f t="shared" si="36"/>
        <v>0</v>
      </c>
      <c r="AF159" s="65">
        <f t="shared" si="25"/>
        <v>0</v>
      </c>
      <c r="AG159" s="188" t="str">
        <f t="shared" si="38"/>
        <v/>
      </c>
      <c r="AK159" s="70" t="e">
        <f t="shared" si="31"/>
        <v>#DIV/0!</v>
      </c>
      <c r="AL159" s="70" t="e">
        <f t="shared" si="32"/>
        <v>#DIV/0!</v>
      </c>
    </row>
    <row r="160" spans="1:38" x14ac:dyDescent="0.25">
      <c r="A160" s="66">
        <f t="shared" si="37"/>
        <v>153</v>
      </c>
      <c r="B160" s="76"/>
      <c r="C160" s="66" t="e">
        <f>VLOOKUP(B160,'Measure&amp;Incentive Picklist'!E:J,2,FALSE)</f>
        <v>#N/A</v>
      </c>
      <c r="D160" s="69"/>
      <c r="G160" s="66" t="str">
        <f t="shared" si="33"/>
        <v/>
      </c>
      <c r="H160" s="70"/>
      <c r="I160" s="70"/>
      <c r="J160" s="70"/>
      <c r="K160" s="69"/>
      <c r="L160" s="70"/>
      <c r="O160" s="69"/>
      <c r="P160" s="65" t="e">
        <f>VLOOKUP(O160,'Lighting Picklist'!A$2:B$63,2,FALSE)</f>
        <v>#N/A</v>
      </c>
      <c r="Q160" s="69"/>
      <c r="U160" s="69"/>
      <c r="V160" s="69"/>
      <c r="W160" s="69"/>
      <c r="X160" s="71"/>
      <c r="Y160" s="71"/>
      <c r="Z160" s="72" t="str">
        <f t="shared" si="34"/>
        <v/>
      </c>
      <c r="AA160" s="85" t="str">
        <f t="shared" si="29"/>
        <v/>
      </c>
      <c r="AB160" s="69"/>
      <c r="AC160" s="65">
        <f t="shared" si="35"/>
        <v>0</v>
      </c>
      <c r="AD160" s="65">
        <f t="shared" si="30"/>
        <v>0</v>
      </c>
      <c r="AE160" s="65">
        <f t="shared" si="36"/>
        <v>0</v>
      </c>
      <c r="AF160" s="65">
        <f t="shared" si="25"/>
        <v>0</v>
      </c>
      <c r="AG160" s="188" t="str">
        <f t="shared" si="38"/>
        <v/>
      </c>
      <c r="AK160" s="70" t="e">
        <f t="shared" si="31"/>
        <v>#DIV/0!</v>
      </c>
      <c r="AL160" s="70" t="e">
        <f t="shared" si="32"/>
        <v>#DIV/0!</v>
      </c>
    </row>
    <row r="161" spans="1:38" x14ac:dyDescent="0.25">
      <c r="A161" s="66">
        <f t="shared" si="37"/>
        <v>154</v>
      </c>
      <c r="B161" s="76"/>
      <c r="C161" s="66" t="e">
        <f>VLOOKUP(B161,'Measure&amp;Incentive Picklist'!E:J,2,FALSE)</f>
        <v>#N/A</v>
      </c>
      <c r="D161" s="69"/>
      <c r="G161" s="66" t="str">
        <f t="shared" si="33"/>
        <v/>
      </c>
      <c r="H161" s="70"/>
      <c r="I161" s="70"/>
      <c r="J161" s="70"/>
      <c r="K161" s="69"/>
      <c r="L161" s="70"/>
      <c r="O161" s="69"/>
      <c r="P161" s="65" t="e">
        <f>VLOOKUP(O161,'Lighting Picklist'!A$2:B$63,2,FALSE)</f>
        <v>#N/A</v>
      </c>
      <c r="Q161" s="69"/>
      <c r="U161" s="69"/>
      <c r="V161" s="69"/>
      <c r="W161" s="69"/>
      <c r="X161" s="71"/>
      <c r="Y161" s="71"/>
      <c r="Z161" s="72" t="str">
        <f t="shared" si="34"/>
        <v/>
      </c>
      <c r="AA161" s="85" t="str">
        <f t="shared" si="29"/>
        <v/>
      </c>
      <c r="AB161" s="69"/>
      <c r="AC161" s="65">
        <f t="shared" si="35"/>
        <v>0</v>
      </c>
      <c r="AD161" s="65">
        <f t="shared" si="30"/>
        <v>0</v>
      </c>
      <c r="AE161" s="65">
        <f t="shared" si="36"/>
        <v>0</v>
      </c>
      <c r="AF161" s="65">
        <f t="shared" si="25"/>
        <v>0</v>
      </c>
      <c r="AG161" s="188" t="str">
        <f t="shared" si="38"/>
        <v/>
      </c>
      <c r="AK161" s="70" t="e">
        <f t="shared" si="31"/>
        <v>#DIV/0!</v>
      </c>
      <c r="AL161" s="70" t="e">
        <f t="shared" si="32"/>
        <v>#DIV/0!</v>
      </c>
    </row>
    <row r="162" spans="1:38" x14ac:dyDescent="0.25">
      <c r="A162" s="66">
        <f t="shared" si="37"/>
        <v>155</v>
      </c>
      <c r="B162" s="76"/>
      <c r="C162" s="66" t="e">
        <f>VLOOKUP(B162,'Measure&amp;Incentive Picklist'!E:J,2,FALSE)</f>
        <v>#N/A</v>
      </c>
      <c r="D162" s="69"/>
      <c r="G162" s="66" t="str">
        <f t="shared" si="33"/>
        <v/>
      </c>
      <c r="H162" s="70"/>
      <c r="I162" s="70"/>
      <c r="J162" s="70"/>
      <c r="K162" s="69"/>
      <c r="L162" s="70"/>
      <c r="O162" s="69"/>
      <c r="P162" s="65" t="e">
        <f>VLOOKUP(O162,'Lighting Picklist'!A$2:B$63,2,FALSE)</f>
        <v>#N/A</v>
      </c>
      <c r="Q162" s="69"/>
      <c r="U162" s="69"/>
      <c r="V162" s="69"/>
      <c r="W162" s="69"/>
      <c r="X162" s="71"/>
      <c r="Y162" s="71"/>
      <c r="Z162" s="72" t="str">
        <f t="shared" si="34"/>
        <v/>
      </c>
      <c r="AA162" s="85" t="str">
        <f t="shared" si="29"/>
        <v/>
      </c>
      <c r="AB162" s="69"/>
      <c r="AC162" s="65">
        <f t="shared" si="35"/>
        <v>0</v>
      </c>
      <c r="AD162" s="65">
        <f t="shared" si="30"/>
        <v>0</v>
      </c>
      <c r="AE162" s="65">
        <f t="shared" si="36"/>
        <v>0</v>
      </c>
      <c r="AF162" s="65">
        <f t="shared" ref="AF162:AF207" si="39">SUM(AF137:AF161)</f>
        <v>0</v>
      </c>
      <c r="AG162" s="188" t="str">
        <f t="shared" si="38"/>
        <v/>
      </c>
      <c r="AK162" s="70" t="e">
        <f t="shared" si="31"/>
        <v>#DIV/0!</v>
      </c>
      <c r="AL162" s="70" t="e">
        <f t="shared" si="32"/>
        <v>#DIV/0!</v>
      </c>
    </row>
    <row r="163" spans="1:38" x14ac:dyDescent="0.25">
      <c r="A163" s="66">
        <f t="shared" si="37"/>
        <v>156</v>
      </c>
      <c r="B163" s="76"/>
      <c r="C163" s="66" t="e">
        <f>VLOOKUP(B163,'Measure&amp;Incentive Picklist'!E:J,2,FALSE)</f>
        <v>#N/A</v>
      </c>
      <c r="D163" s="69"/>
      <c r="G163" s="66" t="str">
        <f t="shared" si="33"/>
        <v/>
      </c>
      <c r="H163" s="70"/>
      <c r="I163" s="70"/>
      <c r="J163" s="70"/>
      <c r="K163" s="69"/>
      <c r="L163" s="70"/>
      <c r="O163" s="69"/>
      <c r="P163" s="65" t="e">
        <f>VLOOKUP(O163,'Lighting Picklist'!A$2:B$63,2,FALSE)</f>
        <v>#N/A</v>
      </c>
      <c r="Q163" s="69"/>
      <c r="U163" s="69"/>
      <c r="V163" s="69"/>
      <c r="W163" s="69"/>
      <c r="X163" s="71"/>
      <c r="Y163" s="71"/>
      <c r="Z163" s="72" t="str">
        <f t="shared" si="34"/>
        <v/>
      </c>
      <c r="AA163" s="85" t="str">
        <f t="shared" si="29"/>
        <v/>
      </c>
      <c r="AB163" s="69"/>
      <c r="AC163" s="65">
        <f t="shared" si="35"/>
        <v>0</v>
      </c>
      <c r="AD163" s="65">
        <f t="shared" si="30"/>
        <v>0</v>
      </c>
      <c r="AE163" s="65">
        <f t="shared" si="36"/>
        <v>0</v>
      </c>
      <c r="AF163" s="65">
        <f t="shared" si="39"/>
        <v>0</v>
      </c>
      <c r="AG163" s="188" t="str">
        <f t="shared" si="38"/>
        <v/>
      </c>
      <c r="AK163" s="70" t="e">
        <f t="shared" si="31"/>
        <v>#DIV/0!</v>
      </c>
      <c r="AL163" s="70" t="e">
        <f t="shared" si="32"/>
        <v>#DIV/0!</v>
      </c>
    </row>
    <row r="164" spans="1:38" x14ac:dyDescent="0.25">
      <c r="A164" s="66">
        <f t="shared" si="37"/>
        <v>157</v>
      </c>
      <c r="B164" s="76"/>
      <c r="C164" s="66" t="e">
        <f>VLOOKUP(B164,'Measure&amp;Incentive Picklist'!E:J,2,FALSE)</f>
        <v>#N/A</v>
      </c>
      <c r="D164" s="69"/>
      <c r="G164" s="66" t="str">
        <f t="shared" si="33"/>
        <v/>
      </c>
      <c r="H164" s="70"/>
      <c r="I164" s="70"/>
      <c r="J164" s="70"/>
      <c r="K164" s="69"/>
      <c r="L164" s="70"/>
      <c r="O164" s="69"/>
      <c r="P164" s="65" t="e">
        <f>VLOOKUP(O164,'Lighting Picklist'!A$2:B$63,2,FALSE)</f>
        <v>#N/A</v>
      </c>
      <c r="Q164" s="69"/>
      <c r="U164" s="69"/>
      <c r="V164" s="69"/>
      <c r="W164" s="69"/>
      <c r="X164" s="71"/>
      <c r="Y164" s="71"/>
      <c r="Z164" s="72" t="str">
        <f t="shared" si="34"/>
        <v/>
      </c>
      <c r="AA164" s="85" t="str">
        <f t="shared" si="29"/>
        <v/>
      </c>
      <c r="AB164" s="69"/>
      <c r="AC164" s="65">
        <f t="shared" si="35"/>
        <v>0</v>
      </c>
      <c r="AD164" s="65">
        <f t="shared" si="30"/>
        <v>0</v>
      </c>
      <c r="AE164" s="65">
        <f t="shared" si="36"/>
        <v>0</v>
      </c>
      <c r="AF164" s="65">
        <f t="shared" si="39"/>
        <v>0</v>
      </c>
      <c r="AG164" s="188" t="str">
        <f t="shared" si="38"/>
        <v/>
      </c>
      <c r="AK164" s="70" t="e">
        <f t="shared" si="31"/>
        <v>#DIV/0!</v>
      </c>
      <c r="AL164" s="70" t="e">
        <f t="shared" si="32"/>
        <v>#DIV/0!</v>
      </c>
    </row>
    <row r="165" spans="1:38" x14ac:dyDescent="0.25">
      <c r="A165" s="66">
        <f t="shared" si="37"/>
        <v>158</v>
      </c>
      <c r="B165" s="76"/>
      <c r="C165" s="66" t="e">
        <f>VLOOKUP(B165,'Measure&amp;Incentive Picklist'!E:J,2,FALSE)</f>
        <v>#N/A</v>
      </c>
      <c r="D165" s="69"/>
      <c r="G165" s="66" t="str">
        <f t="shared" si="33"/>
        <v/>
      </c>
      <c r="H165" s="70"/>
      <c r="I165" s="70"/>
      <c r="J165" s="70"/>
      <c r="K165" s="69"/>
      <c r="L165" s="70"/>
      <c r="O165" s="69"/>
      <c r="P165" s="65" t="e">
        <f>VLOOKUP(O165,'Lighting Picklist'!A$2:B$63,2,FALSE)</f>
        <v>#N/A</v>
      </c>
      <c r="Q165" s="69"/>
      <c r="U165" s="69"/>
      <c r="V165" s="69"/>
      <c r="W165" s="69"/>
      <c r="X165" s="71"/>
      <c r="Y165" s="71"/>
      <c r="Z165" s="72" t="str">
        <f t="shared" si="34"/>
        <v/>
      </c>
      <c r="AA165" s="85" t="str">
        <f t="shared" si="29"/>
        <v/>
      </c>
      <c r="AB165" s="69"/>
      <c r="AC165" s="65">
        <f t="shared" si="35"/>
        <v>0</v>
      </c>
      <c r="AD165" s="65">
        <f t="shared" si="30"/>
        <v>0</v>
      </c>
      <c r="AE165" s="65">
        <f t="shared" si="36"/>
        <v>0</v>
      </c>
      <c r="AF165" s="65">
        <f t="shared" si="39"/>
        <v>0</v>
      </c>
      <c r="AG165" s="188" t="str">
        <f t="shared" si="38"/>
        <v/>
      </c>
      <c r="AK165" s="70" t="e">
        <f t="shared" si="31"/>
        <v>#DIV/0!</v>
      </c>
      <c r="AL165" s="70" t="e">
        <f t="shared" si="32"/>
        <v>#DIV/0!</v>
      </c>
    </row>
    <row r="166" spans="1:38" x14ac:dyDescent="0.25">
      <c r="A166" s="66">
        <f t="shared" si="37"/>
        <v>159</v>
      </c>
      <c r="B166" s="76"/>
      <c r="C166" s="66" t="e">
        <f>VLOOKUP(B166,'Measure&amp;Incentive Picklist'!E:J,2,FALSE)</f>
        <v>#N/A</v>
      </c>
      <c r="D166" s="69"/>
      <c r="G166" s="66" t="str">
        <f t="shared" si="33"/>
        <v/>
      </c>
      <c r="H166" s="70"/>
      <c r="I166" s="70"/>
      <c r="J166" s="70"/>
      <c r="K166" s="69"/>
      <c r="L166" s="70"/>
      <c r="O166" s="69"/>
      <c r="P166" s="65" t="e">
        <f>VLOOKUP(O166,'Lighting Picklist'!A$2:B$63,2,FALSE)</f>
        <v>#N/A</v>
      </c>
      <c r="Q166" s="69"/>
      <c r="U166" s="69"/>
      <c r="V166" s="69"/>
      <c r="W166" s="69"/>
      <c r="X166" s="71"/>
      <c r="Y166" s="71"/>
      <c r="Z166" s="72" t="str">
        <f t="shared" si="34"/>
        <v/>
      </c>
      <c r="AA166" s="85" t="str">
        <f t="shared" si="29"/>
        <v/>
      </c>
      <c r="AB166" s="69"/>
      <c r="AC166" s="65">
        <f t="shared" si="35"/>
        <v>0</v>
      </c>
      <c r="AD166" s="65">
        <f t="shared" si="30"/>
        <v>0</v>
      </c>
      <c r="AE166" s="65">
        <f t="shared" si="36"/>
        <v>0</v>
      </c>
      <c r="AF166" s="65">
        <f t="shared" si="39"/>
        <v>0</v>
      </c>
      <c r="AG166" s="188" t="str">
        <f t="shared" si="38"/>
        <v/>
      </c>
      <c r="AK166" s="70" t="e">
        <f t="shared" si="31"/>
        <v>#DIV/0!</v>
      </c>
      <c r="AL166" s="70" t="e">
        <f t="shared" si="32"/>
        <v>#DIV/0!</v>
      </c>
    </row>
    <row r="167" spans="1:38" x14ac:dyDescent="0.25">
      <c r="A167" s="66">
        <f t="shared" si="37"/>
        <v>160</v>
      </c>
      <c r="B167" s="76"/>
      <c r="C167" s="66" t="e">
        <f>VLOOKUP(B167,'Measure&amp;Incentive Picklist'!E:J,2,FALSE)</f>
        <v>#N/A</v>
      </c>
      <c r="D167" s="69"/>
      <c r="G167" s="66" t="str">
        <f t="shared" si="33"/>
        <v/>
      </c>
      <c r="H167" s="70"/>
      <c r="I167" s="70"/>
      <c r="J167" s="70"/>
      <c r="K167" s="69"/>
      <c r="L167" s="70"/>
      <c r="O167" s="69"/>
      <c r="P167" s="65" t="e">
        <f>VLOOKUP(O167,'Lighting Picklist'!A$2:B$63,2,FALSE)</f>
        <v>#N/A</v>
      </c>
      <c r="Q167" s="69"/>
      <c r="U167" s="69"/>
      <c r="V167" s="69"/>
      <c r="W167" s="69"/>
      <c r="X167" s="71"/>
      <c r="Y167" s="71"/>
      <c r="Z167" s="72" t="str">
        <f t="shared" si="34"/>
        <v/>
      </c>
      <c r="AA167" s="85" t="str">
        <f t="shared" si="29"/>
        <v/>
      </c>
      <c r="AB167" s="69"/>
      <c r="AC167" s="65">
        <f t="shared" si="35"/>
        <v>0</v>
      </c>
      <c r="AD167" s="65">
        <f t="shared" si="30"/>
        <v>0</v>
      </c>
      <c r="AE167" s="65">
        <f t="shared" si="36"/>
        <v>0</v>
      </c>
      <c r="AF167" s="65">
        <f t="shared" si="39"/>
        <v>0</v>
      </c>
      <c r="AG167" s="188" t="str">
        <f t="shared" si="38"/>
        <v/>
      </c>
      <c r="AK167" s="70" t="e">
        <f t="shared" si="31"/>
        <v>#DIV/0!</v>
      </c>
      <c r="AL167" s="70" t="e">
        <f t="shared" si="32"/>
        <v>#DIV/0!</v>
      </c>
    </row>
    <row r="168" spans="1:38" x14ac:dyDescent="0.25">
      <c r="A168" s="66">
        <f t="shared" si="37"/>
        <v>161</v>
      </c>
      <c r="B168" s="76"/>
      <c r="C168" s="66" t="e">
        <f>VLOOKUP(B168,'Measure&amp;Incentive Picklist'!E:J,2,FALSE)</f>
        <v>#N/A</v>
      </c>
      <c r="D168" s="69"/>
      <c r="G168" s="66" t="str">
        <f t="shared" si="33"/>
        <v/>
      </c>
      <c r="H168" s="70"/>
      <c r="I168" s="70"/>
      <c r="J168" s="70"/>
      <c r="K168" s="69"/>
      <c r="L168" s="70"/>
      <c r="O168" s="69"/>
      <c r="P168" s="65" t="e">
        <f>VLOOKUP(O168,'Lighting Picklist'!A$2:B$63,2,FALSE)</f>
        <v>#N/A</v>
      </c>
      <c r="Q168" s="69"/>
      <c r="U168" s="69"/>
      <c r="V168" s="69"/>
      <c r="W168" s="69"/>
      <c r="X168" s="71"/>
      <c r="Y168" s="71"/>
      <c r="Z168" s="72" t="str">
        <f t="shared" si="34"/>
        <v/>
      </c>
      <c r="AA168" s="85" t="str">
        <f t="shared" si="29"/>
        <v/>
      </c>
      <c r="AB168" s="69"/>
      <c r="AC168" s="65">
        <f t="shared" si="35"/>
        <v>0</v>
      </c>
      <c r="AD168" s="65">
        <f t="shared" ref="AD168:AD199" si="40">IF(AND(B168&gt;0,ISERROR(AC168)),1,0)</f>
        <v>0</v>
      </c>
      <c r="AE168" s="65">
        <f t="shared" si="36"/>
        <v>0</v>
      </c>
      <c r="AF168" s="65">
        <f t="shared" si="39"/>
        <v>0</v>
      </c>
      <c r="AG168" s="188" t="str">
        <f t="shared" si="38"/>
        <v/>
      </c>
      <c r="AK168" s="70" t="e">
        <f t="shared" ref="AK168:AK199" si="41">+I168/H168</f>
        <v>#DIV/0!</v>
      </c>
      <c r="AL168" s="70" t="e">
        <f t="shared" ref="AL168:AL199" si="42">+J168/H168</f>
        <v>#DIV/0!</v>
      </c>
    </row>
    <row r="169" spans="1:38" x14ac:dyDescent="0.25">
      <c r="A169" s="66">
        <f t="shared" si="37"/>
        <v>162</v>
      </c>
      <c r="B169" s="76"/>
      <c r="C169" s="66" t="e">
        <f>VLOOKUP(B169,'Measure&amp;Incentive Picklist'!E:J,2,FALSE)</f>
        <v>#N/A</v>
      </c>
      <c r="D169" s="69"/>
      <c r="G169" s="66" t="str">
        <f t="shared" si="33"/>
        <v/>
      </c>
      <c r="H169" s="70"/>
      <c r="I169" s="70"/>
      <c r="J169" s="70"/>
      <c r="K169" s="69"/>
      <c r="L169" s="70"/>
      <c r="O169" s="69"/>
      <c r="P169" s="65" t="e">
        <f>VLOOKUP(O169,'Lighting Picklist'!A$2:B$63,2,FALSE)</f>
        <v>#N/A</v>
      </c>
      <c r="Q169" s="69"/>
      <c r="U169" s="69"/>
      <c r="V169" s="69"/>
      <c r="W169" s="69"/>
      <c r="X169" s="71"/>
      <c r="Y169" s="71"/>
      <c r="Z169" s="72" t="str">
        <f t="shared" si="34"/>
        <v/>
      </c>
      <c r="AA169" s="85" t="str">
        <f t="shared" si="29"/>
        <v/>
      </c>
      <c r="AB169" s="69"/>
      <c r="AC169" s="65">
        <f t="shared" si="35"/>
        <v>0</v>
      </c>
      <c r="AD169" s="65">
        <f t="shared" si="40"/>
        <v>0</v>
      </c>
      <c r="AE169" s="65">
        <f t="shared" si="36"/>
        <v>0</v>
      </c>
      <c r="AF169" s="65">
        <f t="shared" si="39"/>
        <v>0</v>
      </c>
      <c r="AG169" s="188" t="str">
        <f t="shared" si="38"/>
        <v/>
      </c>
      <c r="AK169" s="70" t="e">
        <f t="shared" si="41"/>
        <v>#DIV/0!</v>
      </c>
      <c r="AL169" s="70" t="e">
        <f t="shared" si="42"/>
        <v>#DIV/0!</v>
      </c>
    </row>
    <row r="170" spans="1:38" x14ac:dyDescent="0.25">
      <c r="A170" s="66">
        <f t="shared" si="37"/>
        <v>163</v>
      </c>
      <c r="B170" s="76"/>
      <c r="C170" s="66" t="e">
        <f>VLOOKUP(B170,'Measure&amp;Incentive Picklist'!E:J,2,FALSE)</f>
        <v>#N/A</v>
      </c>
      <c r="D170" s="69"/>
      <c r="G170" s="66" t="str">
        <f t="shared" si="33"/>
        <v/>
      </c>
      <c r="H170" s="70"/>
      <c r="I170" s="70"/>
      <c r="J170" s="70"/>
      <c r="K170" s="69"/>
      <c r="L170" s="70"/>
      <c r="O170" s="69"/>
      <c r="P170" s="65" t="e">
        <f>VLOOKUP(O170,'Lighting Picklist'!A$2:B$63,2,FALSE)</f>
        <v>#N/A</v>
      </c>
      <c r="Q170" s="69"/>
      <c r="U170" s="69"/>
      <c r="V170" s="69"/>
      <c r="W170" s="69"/>
      <c r="X170" s="71"/>
      <c r="Y170" s="71"/>
      <c r="Z170" s="72" t="str">
        <f t="shared" si="34"/>
        <v/>
      </c>
      <c r="AA170" s="85" t="str">
        <f t="shared" si="29"/>
        <v/>
      </c>
      <c r="AB170" s="69"/>
      <c r="AC170" s="65">
        <f t="shared" si="35"/>
        <v>0</v>
      </c>
      <c r="AD170" s="65">
        <f t="shared" si="40"/>
        <v>0</v>
      </c>
      <c r="AE170" s="65">
        <f t="shared" si="36"/>
        <v>0</v>
      </c>
      <c r="AF170" s="65">
        <f t="shared" si="39"/>
        <v>0</v>
      </c>
      <c r="AG170" s="188" t="str">
        <f t="shared" si="38"/>
        <v/>
      </c>
      <c r="AK170" s="70" t="e">
        <f t="shared" si="41"/>
        <v>#DIV/0!</v>
      </c>
      <c r="AL170" s="70" t="e">
        <f t="shared" si="42"/>
        <v>#DIV/0!</v>
      </c>
    </row>
    <row r="171" spans="1:38" x14ac:dyDescent="0.25">
      <c r="A171" s="66">
        <f t="shared" si="37"/>
        <v>164</v>
      </c>
      <c r="B171" s="76"/>
      <c r="C171" s="66" t="e">
        <f>VLOOKUP(B171,'Measure&amp;Incentive Picklist'!E:J,2,FALSE)</f>
        <v>#N/A</v>
      </c>
      <c r="D171" s="69"/>
      <c r="G171" s="66" t="str">
        <f t="shared" si="33"/>
        <v/>
      </c>
      <c r="H171" s="70"/>
      <c r="I171" s="70"/>
      <c r="J171" s="70"/>
      <c r="K171" s="69"/>
      <c r="L171" s="70"/>
      <c r="O171" s="69"/>
      <c r="P171" s="65" t="e">
        <f>VLOOKUP(O171,'Lighting Picklist'!A$2:B$63,2,FALSE)</f>
        <v>#N/A</v>
      </c>
      <c r="Q171" s="69"/>
      <c r="U171" s="69"/>
      <c r="V171" s="69"/>
      <c r="W171" s="69"/>
      <c r="X171" s="71"/>
      <c r="Y171" s="71"/>
      <c r="Z171" s="72" t="str">
        <f t="shared" si="34"/>
        <v/>
      </c>
      <c r="AA171" s="85" t="str">
        <f t="shared" si="29"/>
        <v/>
      </c>
      <c r="AB171" s="69"/>
      <c r="AC171" s="65">
        <f t="shared" si="35"/>
        <v>0</v>
      </c>
      <c r="AD171" s="65">
        <f t="shared" si="40"/>
        <v>0</v>
      </c>
      <c r="AE171" s="65">
        <f t="shared" si="36"/>
        <v>0</v>
      </c>
      <c r="AF171" s="65">
        <f t="shared" si="39"/>
        <v>0</v>
      </c>
      <c r="AG171" s="188" t="str">
        <f t="shared" si="38"/>
        <v/>
      </c>
      <c r="AK171" s="70" t="e">
        <f t="shared" si="41"/>
        <v>#DIV/0!</v>
      </c>
      <c r="AL171" s="70" t="e">
        <f t="shared" si="42"/>
        <v>#DIV/0!</v>
      </c>
    </row>
    <row r="172" spans="1:38" x14ac:dyDescent="0.25">
      <c r="A172" s="66">
        <f t="shared" si="37"/>
        <v>165</v>
      </c>
      <c r="B172" s="76"/>
      <c r="C172" s="66" t="e">
        <f>VLOOKUP(B172,'Measure&amp;Incentive Picklist'!E:J,2,FALSE)</f>
        <v>#N/A</v>
      </c>
      <c r="D172" s="69"/>
      <c r="G172" s="66" t="str">
        <f t="shared" si="33"/>
        <v/>
      </c>
      <c r="H172" s="70"/>
      <c r="I172" s="70"/>
      <c r="J172" s="70"/>
      <c r="K172" s="69"/>
      <c r="L172" s="70"/>
      <c r="O172" s="69"/>
      <c r="P172" s="65" t="e">
        <f>VLOOKUP(O172,'Lighting Picklist'!A$2:B$63,2,FALSE)</f>
        <v>#N/A</v>
      </c>
      <c r="Q172" s="69"/>
      <c r="U172" s="69"/>
      <c r="V172" s="69"/>
      <c r="W172" s="69"/>
      <c r="X172" s="71"/>
      <c r="Y172" s="71"/>
      <c r="Z172" s="72" t="str">
        <f t="shared" si="34"/>
        <v/>
      </c>
      <c r="AA172" s="85" t="str">
        <f t="shared" si="29"/>
        <v/>
      </c>
      <c r="AB172" s="69"/>
      <c r="AC172" s="65">
        <f t="shared" si="35"/>
        <v>0</v>
      </c>
      <c r="AD172" s="65">
        <f t="shared" si="40"/>
        <v>0</v>
      </c>
      <c r="AE172" s="65">
        <f t="shared" si="36"/>
        <v>0</v>
      </c>
      <c r="AF172" s="65">
        <f t="shared" si="39"/>
        <v>0</v>
      </c>
      <c r="AG172" s="188" t="str">
        <f t="shared" si="38"/>
        <v/>
      </c>
      <c r="AK172" s="70" t="e">
        <f t="shared" si="41"/>
        <v>#DIV/0!</v>
      </c>
      <c r="AL172" s="70" t="e">
        <f t="shared" si="42"/>
        <v>#DIV/0!</v>
      </c>
    </row>
    <row r="173" spans="1:38" x14ac:dyDescent="0.25">
      <c r="A173" s="66">
        <f t="shared" si="37"/>
        <v>166</v>
      </c>
      <c r="B173" s="76"/>
      <c r="C173" s="66" t="e">
        <f>VLOOKUP(B173,'Measure&amp;Incentive Picklist'!E:J,2,FALSE)</f>
        <v>#N/A</v>
      </c>
      <c r="D173" s="69"/>
      <c r="G173" s="66" t="str">
        <f t="shared" si="33"/>
        <v/>
      </c>
      <c r="H173" s="70"/>
      <c r="I173" s="70"/>
      <c r="J173" s="70"/>
      <c r="K173" s="69"/>
      <c r="L173" s="70"/>
      <c r="O173" s="69"/>
      <c r="P173" s="65" t="e">
        <f>VLOOKUP(O173,'Lighting Picklist'!A$2:B$63,2,FALSE)</f>
        <v>#N/A</v>
      </c>
      <c r="Q173" s="69"/>
      <c r="U173" s="69"/>
      <c r="V173" s="69"/>
      <c r="W173" s="69"/>
      <c r="X173" s="71"/>
      <c r="Y173" s="71"/>
      <c r="Z173" s="72" t="str">
        <f t="shared" si="34"/>
        <v/>
      </c>
      <c r="AA173" s="85" t="str">
        <f t="shared" si="29"/>
        <v/>
      </c>
      <c r="AB173" s="69"/>
      <c r="AC173" s="65">
        <f t="shared" si="35"/>
        <v>0</v>
      </c>
      <c r="AD173" s="65">
        <f t="shared" si="40"/>
        <v>0</v>
      </c>
      <c r="AE173" s="65">
        <f t="shared" si="36"/>
        <v>0</v>
      </c>
      <c r="AF173" s="65">
        <f t="shared" si="39"/>
        <v>0</v>
      </c>
      <c r="AG173" s="188" t="str">
        <f t="shared" si="38"/>
        <v/>
      </c>
      <c r="AK173" s="70" t="e">
        <f t="shared" si="41"/>
        <v>#DIV/0!</v>
      </c>
      <c r="AL173" s="70" t="e">
        <f t="shared" si="42"/>
        <v>#DIV/0!</v>
      </c>
    </row>
    <row r="174" spans="1:38" x14ac:dyDescent="0.25">
      <c r="A174" s="66">
        <f t="shared" si="37"/>
        <v>167</v>
      </c>
      <c r="B174" s="76"/>
      <c r="C174" s="66" t="e">
        <f>VLOOKUP(B174,'Measure&amp;Incentive Picklist'!E:J,2,FALSE)</f>
        <v>#N/A</v>
      </c>
      <c r="D174" s="69"/>
      <c r="G174" s="66" t="str">
        <f t="shared" si="33"/>
        <v/>
      </c>
      <c r="H174" s="70"/>
      <c r="I174" s="70"/>
      <c r="J174" s="70"/>
      <c r="K174" s="69"/>
      <c r="L174" s="70"/>
      <c r="O174" s="69"/>
      <c r="P174" s="65" t="e">
        <f>VLOOKUP(O174,'Lighting Picklist'!A$2:B$63,2,FALSE)</f>
        <v>#N/A</v>
      </c>
      <c r="Q174" s="69"/>
      <c r="U174" s="69"/>
      <c r="V174" s="69"/>
      <c r="W174" s="69"/>
      <c r="X174" s="71"/>
      <c r="Y174" s="71"/>
      <c r="Z174" s="72" t="str">
        <f t="shared" si="34"/>
        <v/>
      </c>
      <c r="AA174" s="85" t="str">
        <f t="shared" si="29"/>
        <v/>
      </c>
      <c r="AB174" s="69"/>
      <c r="AC174" s="65">
        <f t="shared" si="35"/>
        <v>0</v>
      </c>
      <c r="AD174" s="65">
        <f t="shared" si="40"/>
        <v>0</v>
      </c>
      <c r="AE174" s="65">
        <f t="shared" si="36"/>
        <v>0</v>
      </c>
      <c r="AF174" s="65">
        <f t="shared" si="39"/>
        <v>0</v>
      </c>
      <c r="AG174" s="188" t="str">
        <f t="shared" si="38"/>
        <v/>
      </c>
      <c r="AK174" s="70" t="e">
        <f t="shared" si="41"/>
        <v>#DIV/0!</v>
      </c>
      <c r="AL174" s="70" t="e">
        <f t="shared" si="42"/>
        <v>#DIV/0!</v>
      </c>
    </row>
    <row r="175" spans="1:38" x14ac:dyDescent="0.25">
      <c r="A175" s="66">
        <f t="shared" si="37"/>
        <v>168</v>
      </c>
      <c r="B175" s="76"/>
      <c r="C175" s="66" t="e">
        <f>VLOOKUP(B175,'Measure&amp;Incentive Picklist'!E:J,2,FALSE)</f>
        <v>#N/A</v>
      </c>
      <c r="D175" s="69"/>
      <c r="G175" s="66" t="str">
        <f t="shared" si="33"/>
        <v/>
      </c>
      <c r="H175" s="70"/>
      <c r="I175" s="70"/>
      <c r="J175" s="70"/>
      <c r="K175" s="69"/>
      <c r="L175" s="70"/>
      <c r="O175" s="69"/>
      <c r="P175" s="65" t="e">
        <f>VLOOKUP(O175,'Lighting Picklist'!A$2:B$63,2,FALSE)</f>
        <v>#N/A</v>
      </c>
      <c r="Q175" s="69"/>
      <c r="U175" s="69"/>
      <c r="V175" s="69"/>
      <c r="W175" s="69"/>
      <c r="X175" s="71"/>
      <c r="Y175" s="71"/>
      <c r="Z175" s="72" t="str">
        <f t="shared" si="34"/>
        <v/>
      </c>
      <c r="AA175" s="85" t="str">
        <f t="shared" si="29"/>
        <v/>
      </c>
      <c r="AB175" s="69"/>
      <c r="AC175" s="65">
        <f t="shared" si="35"/>
        <v>0</v>
      </c>
      <c r="AD175" s="65">
        <f t="shared" si="40"/>
        <v>0</v>
      </c>
      <c r="AE175" s="65">
        <f t="shared" si="36"/>
        <v>0</v>
      </c>
      <c r="AF175" s="65">
        <f t="shared" si="39"/>
        <v>0</v>
      </c>
      <c r="AG175" s="188" t="str">
        <f t="shared" si="38"/>
        <v/>
      </c>
      <c r="AK175" s="70" t="e">
        <f t="shared" si="41"/>
        <v>#DIV/0!</v>
      </c>
      <c r="AL175" s="70" t="e">
        <f t="shared" si="42"/>
        <v>#DIV/0!</v>
      </c>
    </row>
    <row r="176" spans="1:38" x14ac:dyDescent="0.25">
      <c r="A176" s="66">
        <f t="shared" si="37"/>
        <v>169</v>
      </c>
      <c r="B176" s="76"/>
      <c r="C176" s="66" t="e">
        <f>VLOOKUP(B176,'Measure&amp;Incentive Picklist'!E:J,2,FALSE)</f>
        <v>#N/A</v>
      </c>
      <c r="D176" s="69"/>
      <c r="G176" s="66" t="str">
        <f t="shared" si="33"/>
        <v/>
      </c>
      <c r="H176" s="70"/>
      <c r="I176" s="70"/>
      <c r="J176" s="70"/>
      <c r="K176" s="69"/>
      <c r="L176" s="70"/>
      <c r="O176" s="69"/>
      <c r="P176" s="65" t="e">
        <f>VLOOKUP(O176,'Lighting Picklist'!A$2:B$63,2,FALSE)</f>
        <v>#N/A</v>
      </c>
      <c r="Q176" s="69"/>
      <c r="U176" s="69"/>
      <c r="V176" s="69"/>
      <c r="W176" s="69"/>
      <c r="X176" s="71"/>
      <c r="Y176" s="71"/>
      <c r="Z176" s="72" t="str">
        <f t="shared" si="34"/>
        <v/>
      </c>
      <c r="AA176" s="85" t="str">
        <f t="shared" si="29"/>
        <v/>
      </c>
      <c r="AB176" s="69"/>
      <c r="AC176" s="65">
        <f t="shared" si="35"/>
        <v>0</v>
      </c>
      <c r="AD176" s="65">
        <f t="shared" si="40"/>
        <v>0</v>
      </c>
      <c r="AE176" s="65">
        <f t="shared" si="36"/>
        <v>0</v>
      </c>
      <c r="AF176" s="65">
        <f t="shared" si="39"/>
        <v>0</v>
      </c>
      <c r="AG176" s="188" t="str">
        <f t="shared" si="38"/>
        <v/>
      </c>
      <c r="AK176" s="70" t="e">
        <f t="shared" si="41"/>
        <v>#DIV/0!</v>
      </c>
      <c r="AL176" s="70" t="e">
        <f t="shared" si="42"/>
        <v>#DIV/0!</v>
      </c>
    </row>
    <row r="177" spans="1:38" x14ac:dyDescent="0.25">
      <c r="A177" s="66">
        <f t="shared" si="37"/>
        <v>170</v>
      </c>
      <c r="B177" s="76"/>
      <c r="C177" s="66" t="e">
        <f>VLOOKUP(B177,'Measure&amp;Incentive Picklist'!E:J,2,FALSE)</f>
        <v>#N/A</v>
      </c>
      <c r="D177" s="69"/>
      <c r="G177" s="66" t="str">
        <f t="shared" si="33"/>
        <v/>
      </c>
      <c r="H177" s="70"/>
      <c r="I177" s="70"/>
      <c r="J177" s="70"/>
      <c r="K177" s="69"/>
      <c r="L177" s="70"/>
      <c r="O177" s="69"/>
      <c r="P177" s="65" t="e">
        <f>VLOOKUP(O177,'Lighting Picklist'!A$2:B$63,2,FALSE)</f>
        <v>#N/A</v>
      </c>
      <c r="Q177" s="69"/>
      <c r="U177" s="69"/>
      <c r="V177" s="69"/>
      <c r="W177" s="69"/>
      <c r="X177" s="71"/>
      <c r="Y177" s="71"/>
      <c r="Z177" s="72" t="str">
        <f t="shared" si="34"/>
        <v/>
      </c>
      <c r="AA177" s="85" t="str">
        <f t="shared" si="29"/>
        <v/>
      </c>
      <c r="AB177" s="69"/>
      <c r="AC177" s="65">
        <f t="shared" si="35"/>
        <v>0</v>
      </c>
      <c r="AD177" s="65">
        <f t="shared" si="40"/>
        <v>0</v>
      </c>
      <c r="AE177" s="65">
        <f t="shared" si="36"/>
        <v>0</v>
      </c>
      <c r="AF177" s="65">
        <f t="shared" si="39"/>
        <v>0</v>
      </c>
      <c r="AG177" s="188" t="str">
        <f t="shared" si="38"/>
        <v/>
      </c>
      <c r="AK177" s="70" t="e">
        <f t="shared" si="41"/>
        <v>#DIV/0!</v>
      </c>
      <c r="AL177" s="70" t="e">
        <f t="shared" si="42"/>
        <v>#DIV/0!</v>
      </c>
    </row>
    <row r="178" spans="1:38" x14ac:dyDescent="0.25">
      <c r="A178" s="66">
        <f t="shared" si="37"/>
        <v>171</v>
      </c>
      <c r="B178" s="76"/>
      <c r="C178" s="66" t="e">
        <f>VLOOKUP(B178,'Measure&amp;Incentive Picklist'!E:J,2,FALSE)</f>
        <v>#N/A</v>
      </c>
      <c r="D178" s="69"/>
      <c r="G178" s="66" t="str">
        <f t="shared" si="33"/>
        <v/>
      </c>
      <c r="H178" s="70"/>
      <c r="I178" s="70"/>
      <c r="J178" s="70"/>
      <c r="K178" s="69"/>
      <c r="L178" s="70"/>
      <c r="O178" s="69"/>
      <c r="P178" s="65" t="e">
        <f>VLOOKUP(O178,'Lighting Picklist'!A$2:B$63,2,FALSE)</f>
        <v>#N/A</v>
      </c>
      <c r="Q178" s="69"/>
      <c r="U178" s="69"/>
      <c r="V178" s="69"/>
      <c r="W178" s="69"/>
      <c r="X178" s="71"/>
      <c r="Y178" s="71"/>
      <c r="Z178" s="72" t="str">
        <f t="shared" si="34"/>
        <v/>
      </c>
      <c r="AA178" s="85" t="str">
        <f t="shared" si="29"/>
        <v/>
      </c>
      <c r="AB178" s="69"/>
      <c r="AC178" s="65">
        <f t="shared" si="35"/>
        <v>0</v>
      </c>
      <c r="AD178" s="65">
        <f t="shared" si="40"/>
        <v>0</v>
      </c>
      <c r="AE178" s="65">
        <f t="shared" si="36"/>
        <v>0</v>
      </c>
      <c r="AF178" s="65">
        <f t="shared" si="39"/>
        <v>0</v>
      </c>
      <c r="AG178" s="188" t="str">
        <f t="shared" si="38"/>
        <v/>
      </c>
      <c r="AK178" s="70" t="e">
        <f t="shared" si="41"/>
        <v>#DIV/0!</v>
      </c>
      <c r="AL178" s="70" t="e">
        <f t="shared" si="42"/>
        <v>#DIV/0!</v>
      </c>
    </row>
    <row r="179" spans="1:38" x14ac:dyDescent="0.25">
      <c r="A179" s="66">
        <f t="shared" si="37"/>
        <v>172</v>
      </c>
      <c r="B179" s="76"/>
      <c r="C179" s="66" t="e">
        <f>VLOOKUP(B179,'Measure&amp;Incentive Picklist'!E:J,2,FALSE)</f>
        <v>#N/A</v>
      </c>
      <c r="D179" s="69"/>
      <c r="G179" s="66" t="str">
        <f t="shared" si="33"/>
        <v/>
      </c>
      <c r="H179" s="70"/>
      <c r="I179" s="70"/>
      <c r="J179" s="70"/>
      <c r="K179" s="69"/>
      <c r="L179" s="70"/>
      <c r="O179" s="69"/>
      <c r="P179" s="65" t="e">
        <f>VLOOKUP(O179,'Lighting Picklist'!A$2:B$63,2,FALSE)</f>
        <v>#N/A</v>
      </c>
      <c r="Q179" s="69"/>
      <c r="U179" s="69"/>
      <c r="V179" s="69"/>
      <c r="W179" s="69"/>
      <c r="X179" s="71"/>
      <c r="Y179" s="71"/>
      <c r="Z179" s="72" t="str">
        <f t="shared" si="34"/>
        <v/>
      </c>
      <c r="AA179" s="85" t="str">
        <f t="shared" si="29"/>
        <v/>
      </c>
      <c r="AB179" s="69"/>
      <c r="AC179" s="65">
        <f t="shared" si="35"/>
        <v>0</v>
      </c>
      <c r="AD179" s="65">
        <f t="shared" si="40"/>
        <v>0</v>
      </c>
      <c r="AE179" s="65">
        <f t="shared" si="36"/>
        <v>0</v>
      </c>
      <c r="AF179" s="65">
        <f t="shared" si="39"/>
        <v>0</v>
      </c>
      <c r="AG179" s="188" t="str">
        <f t="shared" si="38"/>
        <v/>
      </c>
      <c r="AK179" s="70" t="e">
        <f t="shared" si="41"/>
        <v>#DIV/0!</v>
      </c>
      <c r="AL179" s="70" t="e">
        <f t="shared" si="42"/>
        <v>#DIV/0!</v>
      </c>
    </row>
    <row r="180" spans="1:38" x14ac:dyDescent="0.25">
      <c r="A180" s="66">
        <f t="shared" si="37"/>
        <v>173</v>
      </c>
      <c r="B180" s="76"/>
      <c r="C180" s="66" t="e">
        <f>VLOOKUP(B180,'Measure&amp;Incentive Picklist'!E:J,2,FALSE)</f>
        <v>#N/A</v>
      </c>
      <c r="D180" s="69"/>
      <c r="G180" s="66" t="str">
        <f t="shared" si="33"/>
        <v/>
      </c>
      <c r="H180" s="70"/>
      <c r="I180" s="70"/>
      <c r="J180" s="70"/>
      <c r="K180" s="69"/>
      <c r="L180" s="70"/>
      <c r="O180" s="69"/>
      <c r="P180" s="65" t="e">
        <f>VLOOKUP(O180,'Lighting Picklist'!A$2:B$63,2,FALSE)</f>
        <v>#N/A</v>
      </c>
      <c r="Q180" s="69"/>
      <c r="U180" s="69"/>
      <c r="V180" s="69"/>
      <c r="W180" s="69"/>
      <c r="X180" s="71"/>
      <c r="Y180" s="71"/>
      <c r="Z180" s="72" t="str">
        <f t="shared" si="34"/>
        <v/>
      </c>
      <c r="AA180" s="85" t="str">
        <f t="shared" si="29"/>
        <v/>
      </c>
      <c r="AB180" s="69"/>
      <c r="AC180" s="65">
        <f t="shared" si="35"/>
        <v>0</v>
      </c>
      <c r="AD180" s="65">
        <f t="shared" si="40"/>
        <v>0</v>
      </c>
      <c r="AE180" s="65">
        <f t="shared" si="36"/>
        <v>0</v>
      </c>
      <c r="AF180" s="65">
        <f t="shared" si="39"/>
        <v>0</v>
      </c>
      <c r="AG180" s="188" t="str">
        <f t="shared" si="38"/>
        <v/>
      </c>
      <c r="AK180" s="70" t="e">
        <f t="shared" si="41"/>
        <v>#DIV/0!</v>
      </c>
      <c r="AL180" s="70" t="e">
        <f t="shared" si="42"/>
        <v>#DIV/0!</v>
      </c>
    </row>
    <row r="181" spans="1:38" x14ac:dyDescent="0.25">
      <c r="A181" s="66">
        <f t="shared" si="37"/>
        <v>174</v>
      </c>
      <c r="B181" s="76"/>
      <c r="C181" s="66" t="e">
        <f>VLOOKUP(B181,'Measure&amp;Incentive Picklist'!E:J,2,FALSE)</f>
        <v>#N/A</v>
      </c>
      <c r="D181" s="69"/>
      <c r="G181" s="66" t="str">
        <f t="shared" si="33"/>
        <v/>
      </c>
      <c r="H181" s="70"/>
      <c r="I181" s="70"/>
      <c r="J181" s="70"/>
      <c r="K181" s="69"/>
      <c r="L181" s="70"/>
      <c r="O181" s="69"/>
      <c r="P181" s="65" t="e">
        <f>VLOOKUP(O181,'Lighting Picklist'!A$2:B$63,2,FALSE)</f>
        <v>#N/A</v>
      </c>
      <c r="Q181" s="69"/>
      <c r="U181" s="69"/>
      <c r="V181" s="69"/>
      <c r="W181" s="69"/>
      <c r="X181" s="71"/>
      <c r="Y181" s="71"/>
      <c r="Z181" s="72" t="str">
        <f t="shared" si="34"/>
        <v/>
      </c>
      <c r="AA181" s="85" t="str">
        <f t="shared" si="29"/>
        <v/>
      </c>
      <c r="AB181" s="69"/>
      <c r="AC181" s="65">
        <f t="shared" si="35"/>
        <v>0</v>
      </c>
      <c r="AD181" s="65">
        <f t="shared" si="40"/>
        <v>0</v>
      </c>
      <c r="AE181" s="65">
        <f t="shared" si="36"/>
        <v>0</v>
      </c>
      <c r="AF181" s="65">
        <f t="shared" si="39"/>
        <v>0</v>
      </c>
      <c r="AG181" s="188" t="str">
        <f t="shared" si="38"/>
        <v/>
      </c>
      <c r="AK181" s="70" t="e">
        <f t="shared" si="41"/>
        <v>#DIV/0!</v>
      </c>
      <c r="AL181" s="70" t="e">
        <f t="shared" si="42"/>
        <v>#DIV/0!</v>
      </c>
    </row>
    <row r="182" spans="1:38" x14ac:dyDescent="0.25">
      <c r="A182" s="66">
        <f t="shared" si="37"/>
        <v>175</v>
      </c>
      <c r="B182" s="76"/>
      <c r="C182" s="66" t="e">
        <f>VLOOKUP(B182,'Measure&amp;Incentive Picklist'!E:J,2,FALSE)</f>
        <v>#N/A</v>
      </c>
      <c r="D182" s="69"/>
      <c r="G182" s="66" t="str">
        <f t="shared" si="33"/>
        <v/>
      </c>
      <c r="H182" s="70"/>
      <c r="I182" s="70"/>
      <c r="J182" s="70"/>
      <c r="K182" s="69"/>
      <c r="L182" s="70"/>
      <c r="O182" s="69"/>
      <c r="P182" s="65" t="e">
        <f>VLOOKUP(O182,'Lighting Picklist'!A$2:B$63,2,FALSE)</f>
        <v>#N/A</v>
      </c>
      <c r="Q182" s="69"/>
      <c r="U182" s="69"/>
      <c r="V182" s="69"/>
      <c r="W182" s="69"/>
      <c r="X182" s="71"/>
      <c r="Y182" s="71"/>
      <c r="Z182" s="72" t="str">
        <f t="shared" si="34"/>
        <v/>
      </c>
      <c r="AA182" s="85" t="str">
        <f t="shared" si="29"/>
        <v/>
      </c>
      <c r="AB182" s="69"/>
      <c r="AC182" s="65">
        <f t="shared" si="35"/>
        <v>0</v>
      </c>
      <c r="AD182" s="65">
        <f t="shared" si="40"/>
        <v>0</v>
      </c>
      <c r="AE182" s="65">
        <f t="shared" si="36"/>
        <v>0</v>
      </c>
      <c r="AF182" s="65">
        <f t="shared" si="39"/>
        <v>0</v>
      </c>
      <c r="AG182" s="188" t="str">
        <f t="shared" si="38"/>
        <v/>
      </c>
      <c r="AK182" s="70" t="e">
        <f t="shared" si="41"/>
        <v>#DIV/0!</v>
      </c>
      <c r="AL182" s="70" t="e">
        <f t="shared" si="42"/>
        <v>#DIV/0!</v>
      </c>
    </row>
    <row r="183" spans="1:38" x14ac:dyDescent="0.25">
      <c r="A183" s="66">
        <f t="shared" si="37"/>
        <v>176</v>
      </c>
      <c r="B183" s="76"/>
      <c r="C183" s="66" t="e">
        <f>VLOOKUP(B183,'Measure&amp;Incentive Picklist'!E:J,2,FALSE)</f>
        <v>#N/A</v>
      </c>
      <c r="D183" s="69"/>
      <c r="G183" s="66" t="str">
        <f t="shared" si="33"/>
        <v/>
      </c>
      <c r="H183" s="70"/>
      <c r="I183" s="70"/>
      <c r="J183" s="70"/>
      <c r="K183" s="69"/>
      <c r="L183" s="70"/>
      <c r="O183" s="69"/>
      <c r="P183" s="65" t="e">
        <f>VLOOKUP(O183,'Lighting Picklist'!A$2:B$63,2,FALSE)</f>
        <v>#N/A</v>
      </c>
      <c r="Q183" s="69"/>
      <c r="U183" s="69"/>
      <c r="V183" s="69"/>
      <c r="W183" s="69"/>
      <c r="X183" s="71"/>
      <c r="Y183" s="71"/>
      <c r="Z183" s="72" t="str">
        <f t="shared" si="34"/>
        <v/>
      </c>
      <c r="AA183" s="85" t="str">
        <f t="shared" si="29"/>
        <v/>
      </c>
      <c r="AB183" s="69"/>
      <c r="AC183" s="65">
        <f t="shared" si="35"/>
        <v>0</v>
      </c>
      <c r="AD183" s="65">
        <f t="shared" si="40"/>
        <v>0</v>
      </c>
      <c r="AE183" s="65">
        <f t="shared" si="36"/>
        <v>0</v>
      </c>
      <c r="AF183" s="65">
        <f t="shared" si="39"/>
        <v>0</v>
      </c>
      <c r="AG183" s="188" t="str">
        <f t="shared" si="38"/>
        <v/>
      </c>
      <c r="AK183" s="70" t="e">
        <f t="shared" si="41"/>
        <v>#DIV/0!</v>
      </c>
      <c r="AL183" s="70" t="e">
        <f t="shared" si="42"/>
        <v>#DIV/0!</v>
      </c>
    </row>
    <row r="184" spans="1:38" x14ac:dyDescent="0.25">
      <c r="A184" s="66">
        <f t="shared" si="37"/>
        <v>177</v>
      </c>
      <c r="B184" s="76"/>
      <c r="C184" s="66" t="e">
        <f>VLOOKUP(B184,'Measure&amp;Incentive Picklist'!E:J,2,FALSE)</f>
        <v>#N/A</v>
      </c>
      <c r="D184" s="69"/>
      <c r="G184" s="66" t="str">
        <f t="shared" si="33"/>
        <v/>
      </c>
      <c r="H184" s="70"/>
      <c r="I184" s="70"/>
      <c r="J184" s="70"/>
      <c r="K184" s="69"/>
      <c r="L184" s="70"/>
      <c r="O184" s="69"/>
      <c r="P184" s="65" t="e">
        <f>VLOOKUP(O184,'Lighting Picklist'!A$2:B$63,2,FALSE)</f>
        <v>#N/A</v>
      </c>
      <c r="Q184" s="69"/>
      <c r="U184" s="69"/>
      <c r="V184" s="69"/>
      <c r="W184" s="69"/>
      <c r="X184" s="71"/>
      <c r="Y184" s="71"/>
      <c r="Z184" s="72" t="str">
        <f t="shared" si="34"/>
        <v/>
      </c>
      <c r="AA184" s="85" t="str">
        <f t="shared" si="29"/>
        <v/>
      </c>
      <c r="AB184" s="69"/>
      <c r="AC184" s="65">
        <f t="shared" si="35"/>
        <v>0</v>
      </c>
      <c r="AD184" s="65">
        <f t="shared" si="40"/>
        <v>0</v>
      </c>
      <c r="AE184" s="65">
        <f t="shared" si="36"/>
        <v>0</v>
      </c>
      <c r="AF184" s="65">
        <f t="shared" si="39"/>
        <v>0</v>
      </c>
      <c r="AG184" s="188" t="str">
        <f t="shared" si="38"/>
        <v/>
      </c>
      <c r="AK184" s="70" t="e">
        <f t="shared" si="41"/>
        <v>#DIV/0!</v>
      </c>
      <c r="AL184" s="70" t="e">
        <f t="shared" si="42"/>
        <v>#DIV/0!</v>
      </c>
    </row>
    <row r="185" spans="1:38" x14ac:dyDescent="0.25">
      <c r="A185" s="66">
        <f t="shared" si="37"/>
        <v>178</v>
      </c>
      <c r="B185" s="76"/>
      <c r="C185" s="66" t="e">
        <f>VLOOKUP(B185,'Measure&amp;Incentive Picklist'!E:J,2,FALSE)</f>
        <v>#N/A</v>
      </c>
      <c r="D185" s="69"/>
      <c r="G185" s="66" t="str">
        <f t="shared" si="33"/>
        <v/>
      </c>
      <c r="H185" s="70"/>
      <c r="I185" s="70"/>
      <c r="J185" s="70"/>
      <c r="K185" s="69"/>
      <c r="L185" s="70"/>
      <c r="O185" s="69"/>
      <c r="P185" s="65" t="e">
        <f>VLOOKUP(O185,'Lighting Picklist'!A$2:B$63,2,FALSE)</f>
        <v>#N/A</v>
      </c>
      <c r="Q185" s="69"/>
      <c r="U185" s="69"/>
      <c r="V185" s="69"/>
      <c r="W185" s="69"/>
      <c r="X185" s="71"/>
      <c r="Y185" s="71"/>
      <c r="Z185" s="72" t="str">
        <f t="shared" si="34"/>
        <v/>
      </c>
      <c r="AA185" s="85" t="str">
        <f t="shared" si="29"/>
        <v/>
      </c>
      <c r="AB185" s="69"/>
      <c r="AC185" s="65">
        <f t="shared" si="35"/>
        <v>0</v>
      </c>
      <c r="AD185" s="65">
        <f t="shared" si="40"/>
        <v>0</v>
      </c>
      <c r="AE185" s="65">
        <f t="shared" si="36"/>
        <v>0</v>
      </c>
      <c r="AF185" s="65">
        <f t="shared" si="39"/>
        <v>0</v>
      </c>
      <c r="AG185" s="188" t="str">
        <f t="shared" si="38"/>
        <v/>
      </c>
      <c r="AK185" s="70" t="e">
        <f t="shared" si="41"/>
        <v>#DIV/0!</v>
      </c>
      <c r="AL185" s="70" t="e">
        <f t="shared" si="42"/>
        <v>#DIV/0!</v>
      </c>
    </row>
    <row r="186" spans="1:38" x14ac:dyDescent="0.25">
      <c r="A186" s="66">
        <f t="shared" si="37"/>
        <v>179</v>
      </c>
      <c r="B186" s="76"/>
      <c r="C186" s="66" t="e">
        <f>VLOOKUP(B186,'Measure&amp;Incentive Picklist'!E:J,2,FALSE)</f>
        <v>#N/A</v>
      </c>
      <c r="D186" s="69"/>
      <c r="G186" s="66" t="str">
        <f t="shared" si="33"/>
        <v/>
      </c>
      <c r="H186" s="70"/>
      <c r="I186" s="70"/>
      <c r="J186" s="70"/>
      <c r="K186" s="69"/>
      <c r="L186" s="70"/>
      <c r="O186" s="69"/>
      <c r="P186" s="65" t="e">
        <f>VLOOKUP(O186,'Lighting Picklist'!A$2:B$63,2,FALSE)</f>
        <v>#N/A</v>
      </c>
      <c r="Q186" s="69"/>
      <c r="U186" s="69"/>
      <c r="V186" s="69"/>
      <c r="W186" s="69"/>
      <c r="X186" s="71"/>
      <c r="Y186" s="71"/>
      <c r="Z186" s="72" t="str">
        <f t="shared" si="34"/>
        <v/>
      </c>
      <c r="AA186" s="85" t="str">
        <f t="shared" si="29"/>
        <v/>
      </c>
      <c r="AB186" s="69"/>
      <c r="AC186" s="65">
        <f t="shared" si="35"/>
        <v>0</v>
      </c>
      <c r="AD186" s="65">
        <f t="shared" si="40"/>
        <v>0</v>
      </c>
      <c r="AE186" s="65">
        <f t="shared" si="36"/>
        <v>0</v>
      </c>
      <c r="AF186" s="65">
        <f t="shared" si="39"/>
        <v>0</v>
      </c>
      <c r="AG186" s="188" t="str">
        <f t="shared" si="38"/>
        <v/>
      </c>
      <c r="AK186" s="70" t="e">
        <f t="shared" si="41"/>
        <v>#DIV/0!</v>
      </c>
      <c r="AL186" s="70" t="e">
        <f t="shared" si="42"/>
        <v>#DIV/0!</v>
      </c>
    </row>
    <row r="187" spans="1:38" x14ac:dyDescent="0.25">
      <c r="A187" s="66">
        <f t="shared" si="37"/>
        <v>180</v>
      </c>
      <c r="B187" s="76"/>
      <c r="C187" s="66" t="e">
        <f>VLOOKUP(B187,'Measure&amp;Incentive Picklist'!E:J,2,FALSE)</f>
        <v>#N/A</v>
      </c>
      <c r="D187" s="69"/>
      <c r="G187" s="66" t="str">
        <f t="shared" si="33"/>
        <v/>
      </c>
      <c r="H187" s="70"/>
      <c r="I187" s="70"/>
      <c r="J187" s="70"/>
      <c r="K187" s="69"/>
      <c r="L187" s="70"/>
      <c r="O187" s="69"/>
      <c r="P187" s="65" t="e">
        <f>VLOOKUP(O187,'Lighting Picklist'!A$2:B$63,2,FALSE)</f>
        <v>#N/A</v>
      </c>
      <c r="Q187" s="69"/>
      <c r="U187" s="69"/>
      <c r="V187" s="69"/>
      <c r="W187" s="69"/>
      <c r="X187" s="71"/>
      <c r="Y187" s="71"/>
      <c r="Z187" s="72" t="str">
        <f t="shared" si="34"/>
        <v/>
      </c>
      <c r="AA187" s="85" t="str">
        <f t="shared" si="29"/>
        <v/>
      </c>
      <c r="AB187" s="69"/>
      <c r="AC187" s="65">
        <f t="shared" si="35"/>
        <v>0</v>
      </c>
      <c r="AD187" s="65">
        <f t="shared" si="40"/>
        <v>0</v>
      </c>
      <c r="AE187" s="65">
        <f t="shared" si="36"/>
        <v>0</v>
      </c>
      <c r="AF187" s="65">
        <f t="shared" si="39"/>
        <v>0</v>
      </c>
      <c r="AG187" s="188" t="str">
        <f t="shared" si="38"/>
        <v/>
      </c>
      <c r="AK187" s="70" t="e">
        <f t="shared" si="41"/>
        <v>#DIV/0!</v>
      </c>
      <c r="AL187" s="70" t="e">
        <f t="shared" si="42"/>
        <v>#DIV/0!</v>
      </c>
    </row>
    <row r="188" spans="1:38" x14ac:dyDescent="0.25">
      <c r="A188" s="66">
        <f t="shared" si="37"/>
        <v>181</v>
      </c>
      <c r="B188" s="76"/>
      <c r="C188" s="66" t="e">
        <f>VLOOKUP(B188,'Measure&amp;Incentive Picklist'!E:J,2,FALSE)</f>
        <v>#N/A</v>
      </c>
      <c r="D188" s="69"/>
      <c r="G188" s="66" t="str">
        <f t="shared" si="33"/>
        <v/>
      </c>
      <c r="H188" s="70"/>
      <c r="I188" s="70"/>
      <c r="J188" s="70"/>
      <c r="K188" s="69"/>
      <c r="L188" s="70"/>
      <c r="O188" s="69"/>
      <c r="P188" s="65" t="e">
        <f>VLOOKUP(O188,'Lighting Picklist'!A$2:B$63,2,FALSE)</f>
        <v>#N/A</v>
      </c>
      <c r="Q188" s="69"/>
      <c r="U188" s="69"/>
      <c r="V188" s="69"/>
      <c r="W188" s="69"/>
      <c r="X188" s="71"/>
      <c r="Y188" s="71"/>
      <c r="Z188" s="72" t="str">
        <f t="shared" si="34"/>
        <v/>
      </c>
      <c r="AA188" s="85" t="str">
        <f t="shared" si="29"/>
        <v/>
      </c>
      <c r="AB188" s="69"/>
      <c r="AC188" s="65">
        <f t="shared" si="35"/>
        <v>0</v>
      </c>
      <c r="AD188" s="65">
        <f t="shared" si="40"/>
        <v>0</v>
      </c>
      <c r="AE188" s="65">
        <f t="shared" si="36"/>
        <v>0</v>
      </c>
      <c r="AF188" s="65">
        <f t="shared" si="39"/>
        <v>0</v>
      </c>
      <c r="AG188" s="188" t="str">
        <f t="shared" si="38"/>
        <v/>
      </c>
      <c r="AK188" s="70" t="e">
        <f t="shared" si="41"/>
        <v>#DIV/0!</v>
      </c>
      <c r="AL188" s="70" t="e">
        <f t="shared" si="42"/>
        <v>#DIV/0!</v>
      </c>
    </row>
    <row r="189" spans="1:38" x14ac:dyDescent="0.25">
      <c r="A189" s="66">
        <f t="shared" si="37"/>
        <v>182</v>
      </c>
      <c r="B189" s="76"/>
      <c r="C189" s="66" t="e">
        <f>VLOOKUP(B189,'Measure&amp;Incentive Picklist'!E:J,2,FALSE)</f>
        <v>#N/A</v>
      </c>
      <c r="D189" s="69"/>
      <c r="G189" s="66" t="str">
        <f t="shared" si="33"/>
        <v/>
      </c>
      <c r="H189" s="70"/>
      <c r="I189" s="70"/>
      <c r="J189" s="70"/>
      <c r="K189" s="69"/>
      <c r="L189" s="70"/>
      <c r="O189" s="69"/>
      <c r="P189" s="65" t="e">
        <f>VLOOKUP(O189,'Lighting Picklist'!A$2:B$63,2,FALSE)</f>
        <v>#N/A</v>
      </c>
      <c r="Q189" s="69"/>
      <c r="U189" s="69"/>
      <c r="V189" s="69"/>
      <c r="W189" s="69"/>
      <c r="X189" s="71"/>
      <c r="Y189" s="71"/>
      <c r="Z189" s="72" t="str">
        <f t="shared" si="34"/>
        <v/>
      </c>
      <c r="AA189" s="85" t="str">
        <f t="shared" si="29"/>
        <v/>
      </c>
      <c r="AB189" s="69"/>
      <c r="AC189" s="65">
        <f t="shared" si="35"/>
        <v>0</v>
      </c>
      <c r="AD189" s="65">
        <f t="shared" si="40"/>
        <v>0</v>
      </c>
      <c r="AE189" s="65">
        <f t="shared" si="36"/>
        <v>0</v>
      </c>
      <c r="AF189" s="65">
        <f t="shared" si="39"/>
        <v>0</v>
      </c>
      <c r="AG189" s="188" t="str">
        <f t="shared" si="38"/>
        <v/>
      </c>
      <c r="AK189" s="70" t="e">
        <f t="shared" si="41"/>
        <v>#DIV/0!</v>
      </c>
      <c r="AL189" s="70" t="e">
        <f t="shared" si="42"/>
        <v>#DIV/0!</v>
      </c>
    </row>
    <row r="190" spans="1:38" x14ac:dyDescent="0.25">
      <c r="A190" s="66">
        <f t="shared" si="37"/>
        <v>183</v>
      </c>
      <c r="B190" s="76"/>
      <c r="C190" s="66" t="e">
        <f>VLOOKUP(B190,'Measure&amp;Incentive Picklist'!E:J,2,FALSE)</f>
        <v>#N/A</v>
      </c>
      <c r="D190" s="69"/>
      <c r="G190" s="66" t="str">
        <f t="shared" si="33"/>
        <v/>
      </c>
      <c r="H190" s="70"/>
      <c r="I190" s="70"/>
      <c r="J190" s="70"/>
      <c r="K190" s="69"/>
      <c r="L190" s="70"/>
      <c r="O190" s="69"/>
      <c r="P190" s="65" t="e">
        <f>VLOOKUP(O190,'Lighting Picklist'!A$2:B$63,2,FALSE)</f>
        <v>#N/A</v>
      </c>
      <c r="Q190" s="69"/>
      <c r="U190" s="69"/>
      <c r="V190" s="69"/>
      <c r="W190" s="69"/>
      <c r="X190" s="71"/>
      <c r="Y190" s="71"/>
      <c r="Z190" s="72" t="str">
        <f t="shared" si="34"/>
        <v/>
      </c>
      <c r="AA190" s="85" t="str">
        <f t="shared" si="29"/>
        <v/>
      </c>
      <c r="AB190" s="69"/>
      <c r="AC190" s="65">
        <f t="shared" si="35"/>
        <v>0</v>
      </c>
      <c r="AD190" s="65">
        <f t="shared" si="40"/>
        <v>0</v>
      </c>
      <c r="AE190" s="65">
        <f t="shared" si="36"/>
        <v>0</v>
      </c>
      <c r="AF190" s="65">
        <f t="shared" si="39"/>
        <v>0</v>
      </c>
      <c r="AG190" s="188" t="str">
        <f t="shared" si="38"/>
        <v/>
      </c>
      <c r="AK190" s="70" t="e">
        <f t="shared" si="41"/>
        <v>#DIV/0!</v>
      </c>
      <c r="AL190" s="70" t="e">
        <f t="shared" si="42"/>
        <v>#DIV/0!</v>
      </c>
    </row>
    <row r="191" spans="1:38" x14ac:dyDescent="0.25">
      <c r="A191" s="66">
        <f t="shared" si="37"/>
        <v>184</v>
      </c>
      <c r="B191" s="76"/>
      <c r="C191" s="66" t="e">
        <f>VLOOKUP(B191,'Measure&amp;Incentive Picklist'!E:J,2,FALSE)</f>
        <v>#N/A</v>
      </c>
      <c r="D191" s="69"/>
      <c r="G191" s="66" t="str">
        <f t="shared" si="33"/>
        <v/>
      </c>
      <c r="H191" s="70"/>
      <c r="I191" s="70"/>
      <c r="J191" s="70"/>
      <c r="K191" s="69"/>
      <c r="L191" s="70"/>
      <c r="O191" s="69"/>
      <c r="P191" s="65" t="e">
        <f>VLOOKUP(O191,'Lighting Picklist'!A$2:B$63,2,FALSE)</f>
        <v>#N/A</v>
      </c>
      <c r="Q191" s="69"/>
      <c r="U191" s="69"/>
      <c r="V191" s="69"/>
      <c r="W191" s="69"/>
      <c r="X191" s="71"/>
      <c r="Y191" s="71"/>
      <c r="Z191" s="72" t="str">
        <f t="shared" si="34"/>
        <v/>
      </c>
      <c r="AA191" s="85" t="str">
        <f t="shared" si="29"/>
        <v/>
      </c>
      <c r="AB191" s="69"/>
      <c r="AC191" s="65">
        <f t="shared" si="35"/>
        <v>0</v>
      </c>
      <c r="AD191" s="65">
        <f t="shared" si="40"/>
        <v>0</v>
      </c>
      <c r="AE191" s="65">
        <f t="shared" si="36"/>
        <v>0</v>
      </c>
      <c r="AF191" s="65">
        <f t="shared" si="39"/>
        <v>0</v>
      </c>
      <c r="AG191" s="188" t="str">
        <f t="shared" si="38"/>
        <v/>
      </c>
      <c r="AK191" s="70" t="e">
        <f t="shared" si="41"/>
        <v>#DIV/0!</v>
      </c>
      <c r="AL191" s="70" t="e">
        <f t="shared" si="42"/>
        <v>#DIV/0!</v>
      </c>
    </row>
    <row r="192" spans="1:38" x14ac:dyDescent="0.25">
      <c r="A192" s="66">
        <f t="shared" si="37"/>
        <v>185</v>
      </c>
      <c r="B192" s="76"/>
      <c r="C192" s="66" t="e">
        <f>VLOOKUP(B192,'Measure&amp;Incentive Picklist'!E:J,2,FALSE)</f>
        <v>#N/A</v>
      </c>
      <c r="D192" s="69"/>
      <c r="G192" s="66" t="str">
        <f t="shared" si="33"/>
        <v/>
      </c>
      <c r="H192" s="70"/>
      <c r="I192" s="70"/>
      <c r="J192" s="70"/>
      <c r="K192" s="69"/>
      <c r="L192" s="70"/>
      <c r="O192" s="69"/>
      <c r="P192" s="65" t="e">
        <f>VLOOKUP(O192,'Lighting Picklist'!A$2:B$63,2,FALSE)</f>
        <v>#N/A</v>
      </c>
      <c r="Q192" s="69"/>
      <c r="U192" s="69"/>
      <c r="V192" s="69"/>
      <c r="W192" s="69"/>
      <c r="X192" s="71"/>
      <c r="Y192" s="71"/>
      <c r="Z192" s="72" t="str">
        <f t="shared" si="34"/>
        <v/>
      </c>
      <c r="AA192" s="85" t="str">
        <f t="shared" si="29"/>
        <v/>
      </c>
      <c r="AB192" s="69"/>
      <c r="AC192" s="65">
        <f t="shared" si="35"/>
        <v>0</v>
      </c>
      <c r="AD192" s="65">
        <f t="shared" si="40"/>
        <v>0</v>
      </c>
      <c r="AE192" s="65">
        <f t="shared" si="36"/>
        <v>0</v>
      </c>
      <c r="AF192" s="65">
        <f t="shared" si="39"/>
        <v>0</v>
      </c>
      <c r="AG192" s="188" t="str">
        <f t="shared" si="38"/>
        <v/>
      </c>
      <c r="AK192" s="70" t="e">
        <f t="shared" si="41"/>
        <v>#DIV/0!</v>
      </c>
      <c r="AL192" s="70" t="e">
        <f t="shared" si="42"/>
        <v>#DIV/0!</v>
      </c>
    </row>
    <row r="193" spans="1:38" x14ac:dyDescent="0.25">
      <c r="A193" s="66">
        <f t="shared" si="37"/>
        <v>186</v>
      </c>
      <c r="B193" s="76"/>
      <c r="C193" s="66" t="e">
        <f>VLOOKUP(B193,'Measure&amp;Incentive Picklist'!E:J,2,FALSE)</f>
        <v>#N/A</v>
      </c>
      <c r="D193" s="69"/>
      <c r="G193" s="66" t="str">
        <f t="shared" si="33"/>
        <v/>
      </c>
      <c r="H193" s="70"/>
      <c r="I193" s="70"/>
      <c r="J193" s="70"/>
      <c r="K193" s="69"/>
      <c r="L193" s="70"/>
      <c r="O193" s="69"/>
      <c r="P193" s="65" t="e">
        <f>VLOOKUP(O193,'Lighting Picklist'!A$2:B$63,2,FALSE)</f>
        <v>#N/A</v>
      </c>
      <c r="Q193" s="69"/>
      <c r="U193" s="69"/>
      <c r="V193" s="69"/>
      <c r="W193" s="69"/>
      <c r="X193" s="71"/>
      <c r="Y193" s="71"/>
      <c r="Z193" s="72" t="str">
        <f t="shared" si="34"/>
        <v/>
      </c>
      <c r="AA193" s="85" t="str">
        <f t="shared" si="29"/>
        <v/>
      </c>
      <c r="AB193" s="69"/>
      <c r="AC193" s="65">
        <f t="shared" si="35"/>
        <v>0</v>
      </c>
      <c r="AD193" s="65">
        <f t="shared" si="40"/>
        <v>0</v>
      </c>
      <c r="AE193" s="65">
        <f t="shared" si="36"/>
        <v>0</v>
      </c>
      <c r="AF193" s="65">
        <f t="shared" si="39"/>
        <v>0</v>
      </c>
      <c r="AG193" s="188" t="str">
        <f t="shared" si="38"/>
        <v/>
      </c>
      <c r="AK193" s="70" t="e">
        <f t="shared" si="41"/>
        <v>#DIV/0!</v>
      </c>
      <c r="AL193" s="70" t="e">
        <f t="shared" si="42"/>
        <v>#DIV/0!</v>
      </c>
    </row>
    <row r="194" spans="1:38" x14ac:dyDescent="0.25">
      <c r="A194" s="66">
        <f t="shared" si="37"/>
        <v>187</v>
      </c>
      <c r="B194" s="76"/>
      <c r="C194" s="66" t="e">
        <f>VLOOKUP(B194,'Measure&amp;Incentive Picklist'!E:J,2,FALSE)</f>
        <v>#N/A</v>
      </c>
      <c r="D194" s="69"/>
      <c r="G194" s="66" t="str">
        <f t="shared" si="33"/>
        <v/>
      </c>
      <c r="H194" s="70"/>
      <c r="I194" s="70"/>
      <c r="J194" s="70"/>
      <c r="K194" s="69"/>
      <c r="L194" s="70"/>
      <c r="O194" s="69"/>
      <c r="P194" s="65" t="e">
        <f>VLOOKUP(O194,'Lighting Picklist'!A$2:B$63,2,FALSE)</f>
        <v>#N/A</v>
      </c>
      <c r="Q194" s="69"/>
      <c r="U194" s="69"/>
      <c r="V194" s="69"/>
      <c r="W194" s="69"/>
      <c r="X194" s="71"/>
      <c r="Y194" s="71"/>
      <c r="Z194" s="72" t="str">
        <f t="shared" si="34"/>
        <v/>
      </c>
      <c r="AA194" s="85" t="str">
        <f t="shared" si="29"/>
        <v/>
      </c>
      <c r="AB194" s="69"/>
      <c r="AC194" s="65">
        <f t="shared" si="35"/>
        <v>0</v>
      </c>
      <c r="AD194" s="65">
        <f t="shared" si="40"/>
        <v>0</v>
      </c>
      <c r="AE194" s="65">
        <f t="shared" si="36"/>
        <v>0</v>
      </c>
      <c r="AF194" s="65">
        <f t="shared" si="39"/>
        <v>0</v>
      </c>
      <c r="AG194" s="188" t="str">
        <f t="shared" si="38"/>
        <v/>
      </c>
      <c r="AK194" s="70" t="e">
        <f t="shared" si="41"/>
        <v>#DIV/0!</v>
      </c>
      <c r="AL194" s="70" t="e">
        <f t="shared" si="42"/>
        <v>#DIV/0!</v>
      </c>
    </row>
    <row r="195" spans="1:38" x14ac:dyDescent="0.25">
      <c r="A195" s="66">
        <f t="shared" si="37"/>
        <v>188</v>
      </c>
      <c r="B195" s="76"/>
      <c r="C195" s="66" t="e">
        <f>VLOOKUP(B195,'Measure&amp;Incentive Picklist'!E:J,2,FALSE)</f>
        <v>#N/A</v>
      </c>
      <c r="D195" s="69"/>
      <c r="G195" s="66" t="str">
        <f t="shared" si="33"/>
        <v/>
      </c>
      <c r="H195" s="70"/>
      <c r="I195" s="70"/>
      <c r="J195" s="70"/>
      <c r="K195" s="69"/>
      <c r="L195" s="70"/>
      <c r="O195" s="69"/>
      <c r="P195" s="65" t="e">
        <f>VLOOKUP(O195,'Lighting Picklist'!A$2:B$63,2,FALSE)</f>
        <v>#N/A</v>
      </c>
      <c r="Q195" s="69"/>
      <c r="U195" s="69"/>
      <c r="V195" s="69"/>
      <c r="W195" s="69"/>
      <c r="X195" s="71"/>
      <c r="Y195" s="71"/>
      <c r="Z195" s="72" t="str">
        <f t="shared" si="34"/>
        <v/>
      </c>
      <c r="AA195" s="85" t="str">
        <f t="shared" si="29"/>
        <v/>
      </c>
      <c r="AB195" s="69"/>
      <c r="AC195" s="65">
        <f t="shared" si="35"/>
        <v>0</v>
      </c>
      <c r="AD195" s="65">
        <f t="shared" si="40"/>
        <v>0</v>
      </c>
      <c r="AE195" s="65">
        <f t="shared" si="36"/>
        <v>0</v>
      </c>
      <c r="AF195" s="65">
        <f t="shared" si="39"/>
        <v>0</v>
      </c>
      <c r="AG195" s="188" t="str">
        <f t="shared" si="38"/>
        <v/>
      </c>
      <c r="AK195" s="70" t="e">
        <f t="shared" si="41"/>
        <v>#DIV/0!</v>
      </c>
      <c r="AL195" s="70" t="e">
        <f t="shared" si="42"/>
        <v>#DIV/0!</v>
      </c>
    </row>
    <row r="196" spans="1:38" x14ac:dyDescent="0.25">
      <c r="A196" s="66">
        <f t="shared" si="37"/>
        <v>189</v>
      </c>
      <c r="B196" s="76"/>
      <c r="C196" s="66" t="e">
        <f>VLOOKUP(B196,'Measure&amp;Incentive Picklist'!E:J,2,FALSE)</f>
        <v>#N/A</v>
      </c>
      <c r="D196" s="69"/>
      <c r="G196" s="66" t="str">
        <f t="shared" si="33"/>
        <v/>
      </c>
      <c r="H196" s="70"/>
      <c r="I196" s="70"/>
      <c r="J196" s="70"/>
      <c r="K196" s="69"/>
      <c r="L196" s="70"/>
      <c r="O196" s="69"/>
      <c r="P196" s="65" t="e">
        <f>VLOOKUP(O196,'Lighting Picklist'!A$2:B$63,2,FALSE)</f>
        <v>#N/A</v>
      </c>
      <c r="Q196" s="69"/>
      <c r="U196" s="69"/>
      <c r="V196" s="69"/>
      <c r="W196" s="69"/>
      <c r="X196" s="71"/>
      <c r="Y196" s="71"/>
      <c r="Z196" s="72" t="str">
        <f t="shared" si="34"/>
        <v/>
      </c>
      <c r="AA196" s="85" t="str">
        <f t="shared" si="29"/>
        <v/>
      </c>
      <c r="AB196" s="69"/>
      <c r="AC196" s="65">
        <f t="shared" si="35"/>
        <v>0</v>
      </c>
      <c r="AD196" s="65">
        <f t="shared" si="40"/>
        <v>0</v>
      </c>
      <c r="AE196" s="65">
        <f t="shared" si="36"/>
        <v>0</v>
      </c>
      <c r="AF196" s="65">
        <f t="shared" si="39"/>
        <v>0</v>
      </c>
      <c r="AG196" s="188" t="str">
        <f t="shared" si="38"/>
        <v/>
      </c>
      <c r="AK196" s="70" t="e">
        <f t="shared" si="41"/>
        <v>#DIV/0!</v>
      </c>
      <c r="AL196" s="70" t="e">
        <f t="shared" si="42"/>
        <v>#DIV/0!</v>
      </c>
    </row>
    <row r="197" spans="1:38" x14ac:dyDescent="0.25">
      <c r="A197" s="66">
        <f t="shared" si="37"/>
        <v>190</v>
      </c>
      <c r="B197" s="76"/>
      <c r="C197" s="66" t="e">
        <f>VLOOKUP(B197,'Measure&amp;Incentive Picklist'!E:J,2,FALSE)</f>
        <v>#N/A</v>
      </c>
      <c r="D197" s="69"/>
      <c r="G197" s="66" t="str">
        <f t="shared" si="33"/>
        <v/>
      </c>
      <c r="H197" s="70"/>
      <c r="I197" s="70"/>
      <c r="J197" s="70"/>
      <c r="K197" s="69"/>
      <c r="L197" s="70"/>
      <c r="O197" s="69"/>
      <c r="P197" s="65" t="e">
        <f>VLOOKUP(O197,'Lighting Picklist'!A$2:B$63,2,FALSE)</f>
        <v>#N/A</v>
      </c>
      <c r="Q197" s="69"/>
      <c r="U197" s="69"/>
      <c r="V197" s="69"/>
      <c r="W197" s="69"/>
      <c r="X197" s="71"/>
      <c r="Y197" s="71"/>
      <c r="Z197" s="72" t="str">
        <f t="shared" si="34"/>
        <v/>
      </c>
      <c r="AA197" s="85" t="str">
        <f t="shared" si="29"/>
        <v/>
      </c>
      <c r="AB197" s="69"/>
      <c r="AC197" s="65">
        <f t="shared" si="35"/>
        <v>0</v>
      </c>
      <c r="AD197" s="65">
        <f t="shared" si="40"/>
        <v>0</v>
      </c>
      <c r="AE197" s="65">
        <f t="shared" si="36"/>
        <v>0</v>
      </c>
      <c r="AF197" s="65">
        <f t="shared" si="39"/>
        <v>0</v>
      </c>
      <c r="AG197" s="188" t="str">
        <f t="shared" si="38"/>
        <v/>
      </c>
      <c r="AK197" s="70" t="e">
        <f t="shared" si="41"/>
        <v>#DIV/0!</v>
      </c>
      <c r="AL197" s="70" t="e">
        <f t="shared" si="42"/>
        <v>#DIV/0!</v>
      </c>
    </row>
    <row r="198" spans="1:38" x14ac:dyDescent="0.25">
      <c r="A198" s="66">
        <f t="shared" si="37"/>
        <v>191</v>
      </c>
      <c r="B198" s="76"/>
      <c r="C198" s="66" t="e">
        <f>VLOOKUP(B198,'Measure&amp;Incentive Picklist'!E:J,2,FALSE)</f>
        <v>#N/A</v>
      </c>
      <c r="D198" s="69"/>
      <c r="G198" s="66" t="str">
        <f t="shared" si="33"/>
        <v/>
      </c>
      <c r="H198" s="70"/>
      <c r="I198" s="70"/>
      <c r="J198" s="70"/>
      <c r="K198" s="69"/>
      <c r="L198" s="70"/>
      <c r="O198" s="69"/>
      <c r="P198" s="65" t="e">
        <f>VLOOKUP(O198,'Lighting Picklist'!A$2:B$63,2,FALSE)</f>
        <v>#N/A</v>
      </c>
      <c r="Q198" s="69"/>
      <c r="U198" s="69"/>
      <c r="V198" s="69"/>
      <c r="W198" s="69"/>
      <c r="X198" s="71"/>
      <c r="Y198" s="71"/>
      <c r="Z198" s="72" t="str">
        <f t="shared" si="34"/>
        <v/>
      </c>
      <c r="AA198" s="85" t="str">
        <f t="shared" si="29"/>
        <v/>
      </c>
      <c r="AB198" s="69"/>
      <c r="AC198" s="65">
        <f t="shared" si="35"/>
        <v>0</v>
      </c>
      <c r="AD198" s="65">
        <f t="shared" si="40"/>
        <v>0</v>
      </c>
      <c r="AE198" s="65">
        <f t="shared" si="36"/>
        <v>0</v>
      </c>
      <c r="AF198" s="65">
        <f t="shared" si="39"/>
        <v>0</v>
      </c>
      <c r="AG198" s="188" t="str">
        <f t="shared" si="38"/>
        <v/>
      </c>
      <c r="AK198" s="70" t="e">
        <f t="shared" si="41"/>
        <v>#DIV/0!</v>
      </c>
      <c r="AL198" s="70" t="e">
        <f t="shared" si="42"/>
        <v>#DIV/0!</v>
      </c>
    </row>
    <row r="199" spans="1:38" x14ac:dyDescent="0.25">
      <c r="A199" s="66">
        <f t="shared" si="37"/>
        <v>192</v>
      </c>
      <c r="B199" s="76"/>
      <c r="C199" s="66" t="e">
        <f>VLOOKUP(B199,'Measure&amp;Incentive Picklist'!E:J,2,FALSE)</f>
        <v>#N/A</v>
      </c>
      <c r="D199" s="69"/>
      <c r="G199" s="66" t="str">
        <f t="shared" si="33"/>
        <v/>
      </c>
      <c r="H199" s="70"/>
      <c r="I199" s="70"/>
      <c r="J199" s="70"/>
      <c r="K199" s="69"/>
      <c r="L199" s="70"/>
      <c r="O199" s="69"/>
      <c r="P199" s="65" t="e">
        <f>VLOOKUP(O199,'Lighting Picklist'!A$2:B$63,2,FALSE)</f>
        <v>#N/A</v>
      </c>
      <c r="Q199" s="69"/>
      <c r="U199" s="69"/>
      <c r="V199" s="69"/>
      <c r="W199" s="69"/>
      <c r="X199" s="71"/>
      <c r="Y199" s="71"/>
      <c r="Z199" s="72" t="str">
        <f t="shared" si="34"/>
        <v/>
      </c>
      <c r="AA199" s="85" t="str">
        <f t="shared" ref="AA199:AA207" si="43">IF(ISTEXT(B199),"Contact ConEd","")</f>
        <v/>
      </c>
      <c r="AB199" s="69"/>
      <c r="AC199" s="65">
        <f t="shared" si="35"/>
        <v>0</v>
      </c>
      <c r="AD199" s="65">
        <f t="shared" si="40"/>
        <v>0</v>
      </c>
      <c r="AE199" s="65">
        <f t="shared" si="36"/>
        <v>0</v>
      </c>
      <c r="AF199" s="65">
        <f t="shared" si="39"/>
        <v>0</v>
      </c>
      <c r="AG199" s="188" t="str">
        <f t="shared" si="38"/>
        <v/>
      </c>
      <c r="AK199" s="70" t="e">
        <f t="shared" si="41"/>
        <v>#DIV/0!</v>
      </c>
      <c r="AL199" s="70" t="e">
        <f t="shared" si="42"/>
        <v>#DIV/0!</v>
      </c>
    </row>
    <row r="200" spans="1:38" x14ac:dyDescent="0.25">
      <c r="A200" s="66">
        <f t="shared" si="37"/>
        <v>193</v>
      </c>
      <c r="B200" s="76"/>
      <c r="C200" s="66" t="e">
        <f>VLOOKUP(B200,'Measure&amp;Incentive Picklist'!E:J,2,FALSE)</f>
        <v>#N/A</v>
      </c>
      <c r="D200" s="69"/>
      <c r="G200" s="66" t="str">
        <f t="shared" si="33"/>
        <v/>
      </c>
      <c r="H200" s="70"/>
      <c r="I200" s="70"/>
      <c r="J200" s="70"/>
      <c r="K200" s="69"/>
      <c r="L200" s="70"/>
      <c r="O200" s="69"/>
      <c r="P200" s="65" t="e">
        <f>VLOOKUP(O200,'Lighting Picklist'!A$2:B$63,2,FALSE)</f>
        <v>#N/A</v>
      </c>
      <c r="Q200" s="69"/>
      <c r="U200" s="69"/>
      <c r="V200" s="69"/>
      <c r="W200" s="69"/>
      <c r="X200" s="71"/>
      <c r="Y200" s="71"/>
      <c r="Z200" s="72" t="str">
        <f t="shared" si="34"/>
        <v/>
      </c>
      <c r="AA200" s="85" t="str">
        <f t="shared" si="43"/>
        <v/>
      </c>
      <c r="AB200" s="69"/>
      <c r="AC200" s="65">
        <f t="shared" si="35"/>
        <v>0</v>
      </c>
      <c r="AD200" s="65">
        <f t="shared" ref="AD200:AD207" si="44">IF(AND(B200&gt;0,ISERROR(AC200)),1,0)</f>
        <v>0</v>
      </c>
      <c r="AE200" s="65">
        <f t="shared" si="36"/>
        <v>0</v>
      </c>
      <c r="AF200" s="65">
        <f t="shared" si="39"/>
        <v>0</v>
      </c>
      <c r="AG200" s="188" t="str">
        <f t="shared" si="38"/>
        <v/>
      </c>
      <c r="AK200" s="70" t="e">
        <f t="shared" ref="AK200:AK207" si="45">+I200/H200</f>
        <v>#DIV/0!</v>
      </c>
      <c r="AL200" s="70" t="e">
        <f t="shared" ref="AL200:AL207" si="46">+J200/H200</f>
        <v>#DIV/0!</v>
      </c>
    </row>
    <row r="201" spans="1:38" x14ac:dyDescent="0.25">
      <c r="A201" s="66">
        <f t="shared" si="37"/>
        <v>194</v>
      </c>
      <c r="B201" s="76"/>
      <c r="C201" s="66" t="e">
        <f>VLOOKUP(B201,'Measure&amp;Incentive Picklist'!E:J,2,FALSE)</f>
        <v>#N/A</v>
      </c>
      <c r="D201" s="69"/>
      <c r="G201" s="66" t="str">
        <f t="shared" ref="G201:G207" si="47">IF(ISTEXT(B201), 1,"")</f>
        <v/>
      </c>
      <c r="H201" s="70"/>
      <c r="I201" s="70"/>
      <c r="J201" s="70"/>
      <c r="K201" s="69"/>
      <c r="L201" s="70"/>
      <c r="O201" s="69"/>
      <c r="P201" s="65" t="e">
        <f>VLOOKUP(O201,'Lighting Picklist'!A$2:B$63,2,FALSE)</f>
        <v>#N/A</v>
      </c>
      <c r="Q201" s="69"/>
      <c r="U201" s="69"/>
      <c r="V201" s="69"/>
      <c r="W201" s="69"/>
      <c r="X201" s="71"/>
      <c r="Y201" s="71"/>
      <c r="Z201" s="72" t="str">
        <f t="shared" ref="Z201:Z207" si="48">IF(AND(X201="",Y201=""),"",$X201+$Y201)</f>
        <v/>
      </c>
      <c r="AA201" s="85" t="str">
        <f t="shared" si="43"/>
        <v/>
      </c>
      <c r="AB201" s="69"/>
      <c r="AC201" s="65">
        <f t="shared" ref="AC201:AC207" si="49">IF(B201&gt;"",1,0)</f>
        <v>0</v>
      </c>
      <c r="AD201" s="65">
        <f t="shared" si="44"/>
        <v>0</v>
      </c>
      <c r="AE201" s="65">
        <f t="shared" ref="AE201:AE207" si="50">IF(ISERROR(Z201),1,0)</f>
        <v>0</v>
      </c>
      <c r="AF201" s="65">
        <f t="shared" si="39"/>
        <v>0</v>
      </c>
      <c r="AG201" s="188" t="str">
        <f t="shared" si="38"/>
        <v/>
      </c>
      <c r="AK201" s="70" t="e">
        <f t="shared" si="45"/>
        <v>#DIV/0!</v>
      </c>
      <c r="AL201" s="70" t="e">
        <f t="shared" si="46"/>
        <v>#DIV/0!</v>
      </c>
    </row>
    <row r="202" spans="1:38" x14ac:dyDescent="0.25">
      <c r="A202" s="66">
        <f t="shared" ref="A202:A207" si="51">A201+1</f>
        <v>195</v>
      </c>
      <c r="B202" s="76"/>
      <c r="C202" s="66" t="e">
        <f>VLOOKUP(B202,'Measure&amp;Incentive Picklist'!E:J,2,FALSE)</f>
        <v>#N/A</v>
      </c>
      <c r="D202" s="69"/>
      <c r="G202" s="66" t="str">
        <f t="shared" si="47"/>
        <v/>
      </c>
      <c r="H202" s="70"/>
      <c r="I202" s="70"/>
      <c r="J202" s="70"/>
      <c r="K202" s="69"/>
      <c r="L202" s="70"/>
      <c r="O202" s="69"/>
      <c r="P202" s="65" t="e">
        <f>VLOOKUP(O202,'Lighting Picklist'!A$2:B$63,2,FALSE)</f>
        <v>#N/A</v>
      </c>
      <c r="Q202" s="69"/>
      <c r="U202" s="69"/>
      <c r="V202" s="69"/>
      <c r="W202" s="69"/>
      <c r="X202" s="71"/>
      <c r="Y202" s="71"/>
      <c r="Z202" s="72" t="str">
        <f t="shared" si="48"/>
        <v/>
      </c>
      <c r="AA202" s="85" t="str">
        <f t="shared" si="43"/>
        <v/>
      </c>
      <c r="AB202" s="69"/>
      <c r="AC202" s="65">
        <f t="shared" si="49"/>
        <v>0</v>
      </c>
      <c r="AD202" s="65">
        <f t="shared" si="44"/>
        <v>0</v>
      </c>
      <c r="AE202" s="65">
        <f t="shared" si="50"/>
        <v>0</v>
      </c>
      <c r="AF202" s="65">
        <f t="shared" si="39"/>
        <v>0</v>
      </c>
      <c r="AG202" s="188" t="str">
        <f t="shared" si="38"/>
        <v/>
      </c>
      <c r="AK202" s="70" t="e">
        <f t="shared" si="45"/>
        <v>#DIV/0!</v>
      </c>
      <c r="AL202" s="70" t="e">
        <f t="shared" si="46"/>
        <v>#DIV/0!</v>
      </c>
    </row>
    <row r="203" spans="1:38" x14ac:dyDescent="0.25">
      <c r="A203" s="66">
        <f t="shared" si="51"/>
        <v>196</v>
      </c>
      <c r="B203" s="76"/>
      <c r="C203" s="66" t="e">
        <f>VLOOKUP(B203,'Measure&amp;Incentive Picklist'!E:J,2,FALSE)</f>
        <v>#N/A</v>
      </c>
      <c r="D203" s="69"/>
      <c r="G203" s="66" t="str">
        <f t="shared" si="47"/>
        <v/>
      </c>
      <c r="H203" s="70"/>
      <c r="I203" s="70"/>
      <c r="J203" s="70"/>
      <c r="K203" s="69"/>
      <c r="L203" s="70"/>
      <c r="O203" s="69"/>
      <c r="P203" s="65" t="e">
        <f>VLOOKUP(O203,'Lighting Picklist'!A$2:B$63,2,FALSE)</f>
        <v>#N/A</v>
      </c>
      <c r="Q203" s="69"/>
      <c r="U203" s="69"/>
      <c r="V203" s="69"/>
      <c r="W203" s="69"/>
      <c r="X203" s="71"/>
      <c r="Y203" s="71"/>
      <c r="Z203" s="72" t="str">
        <f t="shared" si="48"/>
        <v/>
      </c>
      <c r="AA203" s="85" t="str">
        <f t="shared" si="43"/>
        <v/>
      </c>
      <c r="AB203" s="69"/>
      <c r="AC203" s="65">
        <f t="shared" si="49"/>
        <v>0</v>
      </c>
      <c r="AD203" s="65">
        <f t="shared" si="44"/>
        <v>0</v>
      </c>
      <c r="AE203" s="65">
        <f t="shared" si="50"/>
        <v>0</v>
      </c>
      <c r="AF203" s="65">
        <f t="shared" si="39"/>
        <v>0</v>
      </c>
      <c r="AG203" s="188" t="str">
        <f>IF(OR(AND(OR(O203=AI$8,O203=AI$9,O203=AI$10,O203=AI$11,O203=AI$12,O203=AI$13,O203=AI$14,O203=AI$15,O203=AI$16,O203=AI$17,O203=AI$18,O203=AI$19,O203=AI$20,O203=AI$21,O203=AI$22,O203=AI$23,O203=AI$24,O203=AI$25,O203=AI$26,O203=AI$27,O203=AI$28,O203=AI$29,O203=AI$30,O203=AI$31,O203=AI$32,O203=AI$33,O203=AI$34,O203=AI$35,O203=AI$36,O203=AI$37,O203=AI$38,O203=AI$39,O203=AI$40,O203=AI$41,O203=AI$42,O203=AI$43,O203=AI$44,O203=AI$45,O203=AI$46,O203=AI$47,O203=AI$48,O203=AI$49,O203=AI$50,O203=AI$51),OR(Q203=AJ$8,Q203=AJ$9,Q203=AJ$10,Q203=AJ$11,Q203=AJ$12,Q203=AJ$13)),AND(OR(O203=AI$52,O203=AI$53,O203=AI$54,O203=AI$55,O203=AI$56,O203=AI$57,O203=AI$58,O203=AI$59,O203=AI$60,O203=AI$61,O203=AI$62,O203=AI$63), OR(Q203=AJ$14,Q203=AJ$15,Q203=AJ$16,Q203=AJ$17)),AND(OR(O203=AI$64,O203=AI$65,O203=AI$66),OR(Q203=AJ$18,Q203=AJ$19,Q203=AJ$20)),AND(OR(O203=AI$67,O203=AI$68,O203=AI$69),Q203=AJ$21),AND(O203=AI$70,OR(Q203=AJ$22,Q203=AJ$23))),1,IF(OR(O203="",Q203=""),"","Error"))</f>
        <v/>
      </c>
      <c r="AK203" s="70" t="e">
        <f t="shared" si="45"/>
        <v>#DIV/0!</v>
      </c>
      <c r="AL203" s="70" t="e">
        <f t="shared" si="46"/>
        <v>#DIV/0!</v>
      </c>
    </row>
    <row r="204" spans="1:38" x14ac:dyDescent="0.25">
      <c r="A204" s="66">
        <f t="shared" si="51"/>
        <v>197</v>
      </c>
      <c r="B204" s="76"/>
      <c r="C204" s="66" t="e">
        <f>VLOOKUP(B204,'Measure&amp;Incentive Picklist'!E:J,2,FALSE)</f>
        <v>#N/A</v>
      </c>
      <c r="D204" s="69"/>
      <c r="G204" s="66" t="str">
        <f t="shared" si="47"/>
        <v/>
      </c>
      <c r="H204" s="70"/>
      <c r="I204" s="70"/>
      <c r="J204" s="70"/>
      <c r="K204" s="69"/>
      <c r="L204" s="70"/>
      <c r="O204" s="69"/>
      <c r="P204" s="65" t="e">
        <f>VLOOKUP(O204,'Lighting Picklist'!A$2:B$63,2,FALSE)</f>
        <v>#N/A</v>
      </c>
      <c r="Q204" s="69"/>
      <c r="U204" s="69"/>
      <c r="V204" s="69"/>
      <c r="W204" s="69"/>
      <c r="X204" s="71"/>
      <c r="Y204" s="71"/>
      <c r="Z204" s="72" t="str">
        <f t="shared" si="48"/>
        <v/>
      </c>
      <c r="AA204" s="85" t="str">
        <f t="shared" si="43"/>
        <v/>
      </c>
      <c r="AB204" s="69"/>
      <c r="AC204" s="65">
        <f t="shared" si="49"/>
        <v>0</v>
      </c>
      <c r="AD204" s="65">
        <f t="shared" si="44"/>
        <v>0</v>
      </c>
      <c r="AE204" s="65">
        <f t="shared" si="50"/>
        <v>0</v>
      </c>
      <c r="AF204" s="65">
        <f t="shared" si="39"/>
        <v>0</v>
      </c>
      <c r="AG204" s="188" t="str">
        <f>IF(OR(AND(OR(O204=AI$8,O204=AI$9,O204=AI$10,O204=AI$11,O204=AI$12,O204=AI$13,O204=AI$14,O204=AI$15,O204=AI$16,O204=AI$17,O204=AI$18,O204=AI$19,O204=AI$20,O204=AI$21,O204=AI$22,O204=AI$23,O204=AI$24,O204=AI$25,O204=AI$26,O204=AI$27,O204=AI$28,O204=AI$29,O204=AI$30,O204=AI$31,O204=AI$32,O204=AI$33,O204=AI$34,O204=AI$35,O204=AI$36,O204=AI$37,O204=AI$38,O204=AI$39,O204=AI$40,O204=AI$41,O204=AI$42,O204=AI$43,O204=AI$44,O204=AI$45,O204=AI$46,O204=AI$47,O204=AI$48,O204=AI$49,O204=AI$50,O204=AI$51),OR(Q204=AJ$8,Q204=AJ$9,Q204=AJ$10,Q204=AJ$11,Q204=AJ$12,Q204=AJ$13)),AND(OR(O204=AI$52,O204=AI$53,O204=AI$54,O204=AI$55,O204=AI$56,O204=AI$57,O204=AI$58,O204=AI$59,O204=AI$60,O204=AI$61,O204=AI$62,O204=AI$63), OR(Q204=AJ$14,Q204=AJ$15,Q204=AJ$16,Q204=AJ$17)),AND(OR(O204=AI$64,O204=AI$65,O204=AI$66),OR(Q204=AJ$18,Q204=AJ$19,Q204=AJ$20)),AND(OR(O204=AI$67,O204=AI$68,O204=AI$69),Q204=AJ$21),AND(O204=AI$70,OR(Q204=AJ$22,Q204=AJ$23))),1,IF(OR(O204="",Q204=""),"","Error"))</f>
        <v/>
      </c>
      <c r="AK204" s="70" t="e">
        <f t="shared" si="45"/>
        <v>#DIV/0!</v>
      </c>
      <c r="AL204" s="70" t="e">
        <f t="shared" si="46"/>
        <v>#DIV/0!</v>
      </c>
    </row>
    <row r="205" spans="1:38" x14ac:dyDescent="0.25">
      <c r="A205" s="66">
        <f t="shared" si="51"/>
        <v>198</v>
      </c>
      <c r="B205" s="76"/>
      <c r="C205" s="66" t="e">
        <f>VLOOKUP(B205,'Measure&amp;Incentive Picklist'!E:J,2,FALSE)</f>
        <v>#N/A</v>
      </c>
      <c r="D205" s="69"/>
      <c r="G205" s="66" t="str">
        <f t="shared" si="47"/>
        <v/>
      </c>
      <c r="H205" s="70"/>
      <c r="I205" s="70"/>
      <c r="J205" s="70"/>
      <c r="K205" s="69"/>
      <c r="L205" s="70"/>
      <c r="O205" s="69"/>
      <c r="P205" s="65" t="e">
        <f>VLOOKUP(O205,'Lighting Picklist'!A$2:B$63,2,FALSE)</f>
        <v>#N/A</v>
      </c>
      <c r="Q205" s="69"/>
      <c r="U205" s="69"/>
      <c r="V205" s="69"/>
      <c r="W205" s="69"/>
      <c r="X205" s="71"/>
      <c r="Y205" s="71"/>
      <c r="Z205" s="72" t="str">
        <f t="shared" si="48"/>
        <v/>
      </c>
      <c r="AA205" s="85" t="str">
        <f t="shared" si="43"/>
        <v/>
      </c>
      <c r="AB205" s="69"/>
      <c r="AC205" s="65">
        <f t="shared" si="49"/>
        <v>0</v>
      </c>
      <c r="AD205" s="65">
        <f t="shared" si="44"/>
        <v>0</v>
      </c>
      <c r="AE205" s="65">
        <f t="shared" si="50"/>
        <v>0</v>
      </c>
      <c r="AF205" s="65">
        <f t="shared" si="39"/>
        <v>0</v>
      </c>
      <c r="AG205" s="188" t="str">
        <f>IF(OR(AND(OR(O205=AI$8,O205=AI$9,O205=AI$10,O205=AI$11,O205=AI$12,O205=AI$13,O205=AI$14,O205=AI$15,O205=AI$16,O205=AI$17,O205=AI$18,O205=AI$19,O205=AI$20,O205=AI$21,O205=AI$22,O205=AI$23,O205=AI$24,O205=AI$25,O205=AI$26,O205=AI$27,O205=AI$28,O205=AI$29,O205=AI$30,O205=AI$31,O205=AI$32,O205=AI$33,O205=AI$34,O205=AI$35,O205=AI$36,O205=AI$37,O205=AI$38,O205=AI$39,O205=AI$40,O205=AI$41,O205=AI$42,O205=AI$43,O205=AI$44,O205=AI$45,O205=AI$46,O205=AI$47,O205=AI$48,O205=AI$49,O205=AI$50,O205=AI$51),OR(Q205=AJ$8,Q205=AJ$9,Q205=AJ$10,Q205=AJ$11,Q205=AJ$12,Q205=AJ$13)),AND(OR(O205=AI$52,O205=AI$53,O205=AI$54,O205=AI$55,O205=AI$56,O205=AI$57,O205=AI$58,O205=AI$59,O205=AI$60,O205=AI$61,O205=AI$62,O205=AI$63), OR(Q205=AJ$14,Q205=AJ$15,Q205=AJ$16,Q205=AJ$17)),AND(OR(O205=AI$64,O205=AI$65,O205=AI$66),OR(Q205=AJ$18,Q205=AJ$19,Q205=AJ$20)),AND(OR(O205=AI$67,O205=AI$68,O205=AI$69),Q205=AJ$21),AND(O205=AI$70,OR(Q205=AJ$22,Q205=AJ$23))),1,IF(OR(O205="",Q205=""),"","Error"))</f>
        <v/>
      </c>
      <c r="AK205" s="70" t="e">
        <f t="shared" si="45"/>
        <v>#DIV/0!</v>
      </c>
      <c r="AL205" s="70" t="e">
        <f t="shared" si="46"/>
        <v>#DIV/0!</v>
      </c>
    </row>
    <row r="206" spans="1:38" x14ac:dyDescent="0.25">
      <c r="A206" s="66">
        <f t="shared" si="51"/>
        <v>199</v>
      </c>
      <c r="B206" s="76"/>
      <c r="C206" s="66" t="e">
        <f>VLOOKUP(B206,'Measure&amp;Incentive Picklist'!E:J,2,FALSE)</f>
        <v>#N/A</v>
      </c>
      <c r="D206" s="69"/>
      <c r="G206" s="66" t="str">
        <f t="shared" si="47"/>
        <v/>
      </c>
      <c r="H206" s="70"/>
      <c r="I206" s="70"/>
      <c r="J206" s="70"/>
      <c r="K206" s="69"/>
      <c r="L206" s="70"/>
      <c r="O206" s="69"/>
      <c r="P206" s="65" t="e">
        <f>VLOOKUP(O206,'Lighting Picklist'!A$2:B$63,2,FALSE)</f>
        <v>#N/A</v>
      </c>
      <c r="Q206" s="69"/>
      <c r="U206" s="69"/>
      <c r="V206" s="69"/>
      <c r="W206" s="69"/>
      <c r="X206" s="71"/>
      <c r="Y206" s="71"/>
      <c r="Z206" s="72" t="str">
        <f t="shared" si="48"/>
        <v/>
      </c>
      <c r="AA206" s="85" t="str">
        <f t="shared" si="43"/>
        <v/>
      </c>
      <c r="AB206" s="69"/>
      <c r="AC206" s="65">
        <f t="shared" si="49"/>
        <v>0</v>
      </c>
      <c r="AD206" s="65">
        <f t="shared" si="44"/>
        <v>0</v>
      </c>
      <c r="AE206" s="65">
        <f t="shared" si="50"/>
        <v>0</v>
      </c>
      <c r="AF206" s="65">
        <f t="shared" si="39"/>
        <v>0</v>
      </c>
      <c r="AG206" s="188" t="str">
        <f>IF(OR(AND(OR(O206=AI$8,O206=AI$9,O206=AI$10,O206=AI$11,O206=AI$12,O206=AI$13,O206=AI$14,O206=AI$15,O206=AI$16,O206=AI$17,O206=AI$18,O206=AI$19,O206=AI$20,O206=AI$21,O206=AI$22,O206=AI$23,O206=AI$24,O206=AI$25,O206=AI$26,O206=AI$27,O206=AI$28,O206=AI$29,O206=AI$30,O206=AI$31,O206=AI$32,O206=AI$33,O206=AI$34,O206=AI$35,O206=AI$36,O206=AI$37,O206=AI$38,O206=AI$39,O206=AI$40,O206=AI$41,O206=AI$42,O206=AI$43,O206=AI$44,O206=AI$45,O206=AI$46,O206=AI$47,O206=AI$48,O206=AI$49,O206=AI$50,O206=AI$51),OR(Q206=AJ$8,Q206=AJ$9,Q206=AJ$10,Q206=AJ$11,Q206=AJ$12,Q206=AJ$13)),AND(OR(O206=AI$52,O206=AI$53,O206=AI$54,O206=AI$55,O206=AI$56,O206=AI$57,O206=AI$58,O206=AI$59,O206=AI$60,O206=AI$61,O206=AI$62,O206=AI$63), OR(Q206=AJ$14,Q206=AJ$15,Q206=AJ$16,Q206=AJ$17)),AND(OR(O206=AI$64,O206=AI$65,O206=AI$66),OR(Q206=AJ$18,Q206=AJ$19,Q206=AJ$20)),AND(OR(O206=AI$67,O206=AI$68,O206=AI$69),Q206=AJ$21),AND(O206=AI$70,OR(Q206=AJ$22,Q206=AJ$23))),1,IF(OR(O206="",Q206=""),"","Error"))</f>
        <v/>
      </c>
      <c r="AK206" s="70" t="e">
        <f t="shared" si="45"/>
        <v>#DIV/0!</v>
      </c>
      <c r="AL206" s="70" t="e">
        <f t="shared" si="46"/>
        <v>#DIV/0!</v>
      </c>
    </row>
    <row r="207" spans="1:38" x14ac:dyDescent="0.25">
      <c r="A207" s="66">
        <f t="shared" si="51"/>
        <v>200</v>
      </c>
      <c r="B207" s="76"/>
      <c r="C207" s="66" t="e">
        <f>VLOOKUP(B207,'Measure&amp;Incentive Picklist'!E:J,2,FALSE)</f>
        <v>#N/A</v>
      </c>
      <c r="D207" s="69"/>
      <c r="G207" s="66" t="str">
        <f t="shared" si="47"/>
        <v/>
      </c>
      <c r="H207" s="70"/>
      <c r="I207" s="70"/>
      <c r="J207" s="70"/>
      <c r="K207" s="69"/>
      <c r="L207" s="70"/>
      <c r="O207" s="69"/>
      <c r="P207" s="65" t="e">
        <f>VLOOKUP(O207,'Lighting Picklist'!A$2:B$63,2,FALSE)</f>
        <v>#N/A</v>
      </c>
      <c r="Q207" s="69"/>
      <c r="U207" s="69"/>
      <c r="V207" s="69"/>
      <c r="W207" s="69"/>
      <c r="X207" s="71"/>
      <c r="Y207" s="71"/>
      <c r="Z207" s="72" t="str">
        <f t="shared" si="48"/>
        <v/>
      </c>
      <c r="AA207" s="85" t="str">
        <f t="shared" si="43"/>
        <v/>
      </c>
      <c r="AB207" s="69"/>
      <c r="AC207" s="65">
        <f t="shared" si="49"/>
        <v>0</v>
      </c>
      <c r="AD207" s="65">
        <f t="shared" si="44"/>
        <v>0</v>
      </c>
      <c r="AE207" s="65">
        <f t="shared" si="50"/>
        <v>0</v>
      </c>
      <c r="AF207" s="65">
        <f t="shared" si="39"/>
        <v>0</v>
      </c>
      <c r="AG207" s="188" t="str">
        <f>IF(OR(AND(OR(O207=AI$8,O207=AI$9,O207=AI$10,O207=AI$11,O207=AI$12,O207=AI$13,O207=AI$14,O207=AI$15,O207=AI$16,O207=AI$17,O207=AI$18,O207=AI$19,O207=AI$20,O207=AI$21,O207=AI$22,O207=AI$23,O207=AI$24,O207=AI$25,O207=AI$26,O207=AI$27,O207=AI$28,O207=AI$29,O207=AI$30,O207=AI$31,O207=AI$32,O207=AI$33,O207=AI$34,O207=AI$35,O207=AI$36,O207=AI$37,O207=AI$38,O207=AI$39,O207=AI$40,O207=AI$41,O207=AI$42,O207=AI$43,O207=AI$44,O207=AI$45,O207=AI$46,O207=AI$47,O207=AI$48,O207=AI$49,O207=AI$50,O207=AI$51),OR(Q207=AJ$8,Q207=AJ$9,Q207=AJ$10,Q207=AJ$11,Q207=AJ$12,Q207=AJ$13)),AND(OR(O207=AI$52,O207=AI$53,O207=AI$54,O207=AI$55,O207=AI$56,O207=AI$57,O207=AI$58,O207=AI$59,O207=AI$60,O207=AI$61,O207=AI$62,O207=AI$63), OR(Q207=AJ$14,Q207=AJ$15,Q207=AJ$16,Q207=AJ$17)),AND(OR(O207=AI$64,O207=AI$65,O207=AI$66),OR(Q207=AJ$18,Q207=AJ$19,Q207=AJ$20)),AND(OR(O207=AI$67,O207=AI$68,O207=AI$69),Q207=AJ$21),AND(O207=AI$70,OR(Q207=AJ$22,Q207=AJ$23))),1,IF(OR(O207="",Q207=""),"","Error"))</f>
        <v/>
      </c>
      <c r="AK207" s="70" t="e">
        <f t="shared" si="45"/>
        <v>#DIV/0!</v>
      </c>
      <c r="AL207" s="70" t="e">
        <f t="shared" si="46"/>
        <v>#DIV/0!</v>
      </c>
    </row>
    <row r="208" spans="1:38" x14ac:dyDescent="0.25">
      <c r="K208" s="69"/>
      <c r="L208" s="70"/>
      <c r="AC208" s="65">
        <f>SUM(AC8:AC207)</f>
        <v>0</v>
      </c>
      <c r="AD208" s="65">
        <f>SUM(AD8:AD207)</f>
        <v>0</v>
      </c>
      <c r="AE208" s="65">
        <f>SUM(AE8:AE207)</f>
        <v>0</v>
      </c>
      <c r="AF208" s="65">
        <f>SUM(AF8:AF207)</f>
        <v>0</v>
      </c>
      <c r="AG208" s="188">
        <f>COUNTIF(AG8:AG207,"Error")</f>
        <v>0</v>
      </c>
    </row>
    <row r="209" spans="11:33" x14ac:dyDescent="0.25">
      <c r="K209" s="69"/>
      <c r="L209" s="70"/>
      <c r="AG209" s="188"/>
    </row>
    <row r="210" spans="11:33" x14ac:dyDescent="0.25">
      <c r="K210" s="69"/>
      <c r="L210" s="70"/>
      <c r="AG210" s="188"/>
    </row>
    <row r="211" spans="11:33" x14ac:dyDescent="0.25">
      <c r="K211" s="69"/>
      <c r="L211" s="70"/>
      <c r="AG211" s="188"/>
    </row>
    <row r="212" spans="11:33" x14ac:dyDescent="0.25">
      <c r="K212" s="69"/>
      <c r="L212" s="70"/>
      <c r="AG212" s="188"/>
    </row>
    <row r="213" spans="11:33" x14ac:dyDescent="0.25">
      <c r="K213" s="69"/>
      <c r="L213" s="70"/>
      <c r="AG213" s="188"/>
    </row>
    <row r="214" spans="11:33" x14ac:dyDescent="0.25">
      <c r="K214" s="69"/>
      <c r="L214" s="70"/>
      <c r="AG214" s="188"/>
    </row>
    <row r="215" spans="11:33" x14ac:dyDescent="0.25">
      <c r="K215" s="69"/>
      <c r="L215" s="70"/>
      <c r="AG215" s="188"/>
    </row>
    <row r="216" spans="11:33" x14ac:dyDescent="0.25">
      <c r="K216" s="69"/>
      <c r="L216" s="70"/>
      <c r="AG216" s="188"/>
    </row>
    <row r="217" spans="11:33" x14ac:dyDescent="0.25">
      <c r="K217" s="69"/>
      <c r="L217" s="70"/>
      <c r="AG217" s="188"/>
    </row>
    <row r="218" spans="11:33" x14ac:dyDescent="0.25">
      <c r="K218" s="69"/>
      <c r="L218" s="70"/>
      <c r="AG218" s="188"/>
    </row>
    <row r="219" spans="11:33" x14ac:dyDescent="0.25">
      <c r="K219" s="69"/>
      <c r="L219" s="70"/>
      <c r="AG219" s="188"/>
    </row>
    <row r="220" spans="11:33" x14ac:dyDescent="0.25">
      <c r="K220" s="69"/>
      <c r="L220" s="70"/>
      <c r="AG220" s="188"/>
    </row>
    <row r="221" spans="11:33" x14ac:dyDescent="0.25">
      <c r="K221" s="69"/>
      <c r="L221" s="70"/>
      <c r="AG221" s="188"/>
    </row>
    <row r="222" spans="11:33" x14ac:dyDescent="0.25">
      <c r="K222" s="69"/>
      <c r="L222" s="70"/>
      <c r="AG222" s="188"/>
    </row>
    <row r="223" spans="11:33" x14ac:dyDescent="0.25">
      <c r="K223" s="69"/>
      <c r="L223" s="70"/>
      <c r="AG223" s="188"/>
    </row>
    <row r="224" spans="11:33" x14ac:dyDescent="0.25">
      <c r="K224" s="69"/>
      <c r="L224" s="70"/>
      <c r="AG224" s="188"/>
    </row>
    <row r="225" spans="11:33" x14ac:dyDescent="0.25">
      <c r="K225" s="69"/>
      <c r="L225" s="70"/>
      <c r="AG225" s="188"/>
    </row>
    <row r="226" spans="11:33" x14ac:dyDescent="0.25">
      <c r="K226" s="69"/>
      <c r="L226" s="70"/>
      <c r="AG226" s="188"/>
    </row>
    <row r="227" spans="11:33" x14ac:dyDescent="0.25">
      <c r="K227" s="69"/>
      <c r="L227" s="70"/>
      <c r="AG227" s="188"/>
    </row>
    <row r="228" spans="11:33" x14ac:dyDescent="0.25">
      <c r="K228" s="69"/>
      <c r="L228" s="70"/>
      <c r="AG228" s="188"/>
    </row>
    <row r="229" spans="11:33" x14ac:dyDescent="0.25">
      <c r="K229" s="69"/>
      <c r="L229" s="70"/>
      <c r="AG229" s="188"/>
    </row>
    <row r="230" spans="11:33" x14ac:dyDescent="0.25">
      <c r="K230" s="69"/>
      <c r="L230" s="70"/>
      <c r="AG230" s="188"/>
    </row>
    <row r="231" spans="11:33" x14ac:dyDescent="0.25">
      <c r="K231" s="69"/>
      <c r="L231" s="70"/>
      <c r="AG231" s="188"/>
    </row>
    <row r="232" spans="11:33" x14ac:dyDescent="0.25">
      <c r="K232" s="69"/>
      <c r="L232" s="70"/>
      <c r="AG232" s="188"/>
    </row>
    <row r="233" spans="11:33" x14ac:dyDescent="0.25">
      <c r="K233" s="69"/>
      <c r="L233" s="70"/>
      <c r="AG233" s="188"/>
    </row>
    <row r="234" spans="11:33" x14ac:dyDescent="0.25">
      <c r="K234" s="69"/>
      <c r="L234" s="70"/>
      <c r="AG234" s="188"/>
    </row>
    <row r="235" spans="11:33" x14ac:dyDescent="0.25">
      <c r="K235" s="69"/>
      <c r="L235" s="70"/>
      <c r="AG235" s="188"/>
    </row>
    <row r="236" spans="11:33" x14ac:dyDescent="0.25">
      <c r="K236" s="69"/>
      <c r="L236" s="70"/>
      <c r="AG236" s="188"/>
    </row>
    <row r="237" spans="11:33" x14ac:dyDescent="0.25">
      <c r="K237" s="69"/>
      <c r="L237" s="70"/>
      <c r="AG237" s="188"/>
    </row>
    <row r="238" spans="11:33" x14ac:dyDescent="0.25">
      <c r="K238" s="69"/>
      <c r="L238" s="70"/>
      <c r="AG238" s="188"/>
    </row>
    <row r="239" spans="11:33" x14ac:dyDescent="0.25">
      <c r="K239" s="69"/>
      <c r="L239" s="70"/>
      <c r="AG239" s="188"/>
    </row>
    <row r="240" spans="11:33" x14ac:dyDescent="0.25">
      <c r="K240" s="69"/>
      <c r="L240" s="70"/>
      <c r="AG240" s="188"/>
    </row>
    <row r="241" spans="11:33" x14ac:dyDescent="0.25">
      <c r="K241" s="69"/>
      <c r="L241" s="70"/>
      <c r="AG241" s="188"/>
    </row>
    <row r="242" spans="11:33" x14ac:dyDescent="0.25">
      <c r="K242" s="69"/>
      <c r="L242" s="70"/>
      <c r="AG242" s="188"/>
    </row>
    <row r="243" spans="11:33" x14ac:dyDescent="0.25">
      <c r="K243" s="69"/>
      <c r="L243" s="70"/>
      <c r="AG243" s="188"/>
    </row>
    <row r="244" spans="11:33" x14ac:dyDescent="0.25">
      <c r="K244" s="69"/>
      <c r="L244" s="70"/>
      <c r="AG244" s="188"/>
    </row>
    <row r="245" spans="11:33" x14ac:dyDescent="0.25">
      <c r="K245" s="69"/>
      <c r="L245" s="70"/>
      <c r="AG245" s="188"/>
    </row>
    <row r="246" spans="11:33" x14ac:dyDescent="0.25">
      <c r="K246" s="69"/>
      <c r="L246" s="70"/>
      <c r="AG246" s="188"/>
    </row>
    <row r="247" spans="11:33" x14ac:dyDescent="0.25">
      <c r="K247" s="69"/>
      <c r="L247" s="70"/>
      <c r="AG247" s="188"/>
    </row>
    <row r="248" spans="11:33" x14ac:dyDescent="0.25">
      <c r="K248" s="69"/>
      <c r="L248" s="70"/>
      <c r="AG248" s="188"/>
    </row>
    <row r="249" spans="11:33" x14ac:dyDescent="0.25">
      <c r="K249" s="69"/>
      <c r="L249" s="70"/>
      <c r="AG249" s="188"/>
    </row>
    <row r="250" spans="11:33" x14ac:dyDescent="0.25">
      <c r="K250" s="69"/>
      <c r="L250" s="70"/>
      <c r="AG250" s="188"/>
    </row>
    <row r="251" spans="11:33" x14ac:dyDescent="0.25">
      <c r="K251" s="69"/>
      <c r="L251" s="70"/>
      <c r="AG251" s="188"/>
    </row>
    <row r="252" spans="11:33" x14ac:dyDescent="0.25">
      <c r="K252" s="69"/>
      <c r="L252" s="70"/>
      <c r="AG252" s="188"/>
    </row>
    <row r="253" spans="11:33" x14ac:dyDescent="0.25">
      <c r="K253" s="69"/>
      <c r="L253" s="70"/>
      <c r="AG253" s="188"/>
    </row>
    <row r="254" spans="11:33" x14ac:dyDescent="0.25">
      <c r="K254" s="69"/>
      <c r="L254" s="70"/>
      <c r="AG254" s="188"/>
    </row>
    <row r="255" spans="11:33" x14ac:dyDescent="0.25">
      <c r="K255" s="69"/>
      <c r="L255" s="70"/>
    </row>
    <row r="256" spans="11:33" x14ac:dyDescent="0.25">
      <c r="K256" s="69"/>
      <c r="L256" s="70"/>
    </row>
    <row r="257" spans="11:12" x14ac:dyDescent="0.25">
      <c r="K257" s="69"/>
      <c r="L257" s="70"/>
    </row>
    <row r="258" spans="11:12" x14ac:dyDescent="0.25">
      <c r="K258" s="69"/>
      <c r="L258" s="70"/>
    </row>
    <row r="259" spans="11:12" x14ac:dyDescent="0.25">
      <c r="K259" s="69"/>
      <c r="L259" s="70"/>
    </row>
    <row r="260" spans="11:12" x14ac:dyDescent="0.25">
      <c r="K260" s="69"/>
      <c r="L260" s="70"/>
    </row>
    <row r="261" spans="11:12" x14ac:dyDescent="0.25">
      <c r="K261" s="69"/>
      <c r="L261" s="70"/>
    </row>
    <row r="262" spans="11:12" x14ac:dyDescent="0.25">
      <c r="K262" s="69"/>
      <c r="L262" s="70"/>
    </row>
    <row r="263" spans="11:12" x14ac:dyDescent="0.25">
      <c r="K263" s="69"/>
      <c r="L263" s="70"/>
    </row>
    <row r="264" spans="11:12" x14ac:dyDescent="0.25">
      <c r="K264" s="69"/>
      <c r="L264" s="70"/>
    </row>
    <row r="265" spans="11:12" x14ac:dyDescent="0.25">
      <c r="K265" s="69"/>
      <c r="L265" s="70"/>
    </row>
    <row r="266" spans="11:12" x14ac:dyDescent="0.25">
      <c r="K266" s="69"/>
      <c r="L266" s="70"/>
    </row>
    <row r="267" spans="11:12" x14ac:dyDescent="0.25">
      <c r="K267" s="69"/>
      <c r="L267" s="70"/>
    </row>
    <row r="268" spans="11:12" x14ac:dyDescent="0.25">
      <c r="K268" s="69"/>
      <c r="L268" s="70"/>
    </row>
    <row r="269" spans="11:12" x14ac:dyDescent="0.25">
      <c r="K269" s="69"/>
      <c r="L269" s="70"/>
    </row>
    <row r="270" spans="11:12" x14ac:dyDescent="0.25">
      <c r="K270" s="69"/>
      <c r="L270" s="70"/>
    </row>
    <row r="271" spans="11:12" x14ac:dyDescent="0.25">
      <c r="K271" s="69"/>
      <c r="L271" s="70"/>
    </row>
    <row r="272" spans="11:12" x14ac:dyDescent="0.25">
      <c r="K272" s="69"/>
      <c r="L272" s="70"/>
    </row>
    <row r="273" spans="11:12" x14ac:dyDescent="0.25">
      <c r="K273" s="69"/>
      <c r="L273" s="70"/>
    </row>
    <row r="274" spans="11:12" x14ac:dyDescent="0.25">
      <c r="K274" s="69"/>
      <c r="L274" s="70"/>
    </row>
    <row r="275" spans="11:12" x14ac:dyDescent="0.25">
      <c r="K275" s="69"/>
      <c r="L275" s="70"/>
    </row>
    <row r="276" spans="11:12" x14ac:dyDescent="0.25">
      <c r="K276" s="69"/>
      <c r="L276" s="70"/>
    </row>
    <row r="277" spans="11:12" x14ac:dyDescent="0.25">
      <c r="K277" s="69"/>
      <c r="L277" s="70"/>
    </row>
    <row r="278" spans="11:12" x14ac:dyDescent="0.25">
      <c r="K278" s="69"/>
      <c r="L278" s="70"/>
    </row>
    <row r="279" spans="11:12" x14ac:dyDescent="0.25">
      <c r="K279" s="69"/>
      <c r="L279" s="70"/>
    </row>
    <row r="280" spans="11:12" x14ac:dyDescent="0.25">
      <c r="K280" s="69"/>
      <c r="L280" s="70"/>
    </row>
    <row r="281" spans="11:12" x14ac:dyDescent="0.25">
      <c r="K281" s="69"/>
      <c r="L281" s="70"/>
    </row>
    <row r="282" spans="11:12" x14ac:dyDescent="0.25">
      <c r="K282" s="69"/>
      <c r="L282" s="70"/>
    </row>
    <row r="283" spans="11:12" x14ac:dyDescent="0.25">
      <c r="K283" s="69"/>
      <c r="L283" s="70"/>
    </row>
    <row r="284" spans="11:12" x14ac:dyDescent="0.25">
      <c r="K284" s="69"/>
      <c r="L284" s="70"/>
    </row>
    <row r="285" spans="11:12" x14ac:dyDescent="0.25">
      <c r="K285" s="69"/>
      <c r="L285" s="70"/>
    </row>
    <row r="286" spans="11:12" x14ac:dyDescent="0.25">
      <c r="K286" s="69"/>
      <c r="L286" s="70"/>
    </row>
    <row r="287" spans="11:12" x14ac:dyDescent="0.25">
      <c r="K287" s="69"/>
      <c r="L287" s="70"/>
    </row>
    <row r="288" spans="11:12" x14ac:dyDescent="0.25">
      <c r="K288" s="69"/>
      <c r="L288" s="70"/>
    </row>
    <row r="289" spans="11:12" x14ac:dyDescent="0.25">
      <c r="K289" s="69"/>
      <c r="L289" s="70"/>
    </row>
    <row r="290" spans="11:12" x14ac:dyDescent="0.25">
      <c r="K290" s="69"/>
      <c r="L290" s="70"/>
    </row>
    <row r="291" spans="11:12" x14ac:dyDescent="0.25">
      <c r="K291" s="69"/>
      <c r="L291" s="70"/>
    </row>
    <row r="292" spans="11:12" x14ac:dyDescent="0.25">
      <c r="K292" s="69"/>
      <c r="L292" s="70"/>
    </row>
    <row r="293" spans="11:12" x14ac:dyDescent="0.25">
      <c r="K293" s="69"/>
      <c r="L293" s="70"/>
    </row>
    <row r="294" spans="11:12" x14ac:dyDescent="0.25">
      <c r="K294" s="69"/>
      <c r="L294" s="70"/>
    </row>
    <row r="295" spans="11:12" x14ac:dyDescent="0.25">
      <c r="K295" s="69"/>
      <c r="L295" s="70"/>
    </row>
    <row r="296" spans="11:12" x14ac:dyDescent="0.25">
      <c r="K296" s="69"/>
      <c r="L296" s="70"/>
    </row>
    <row r="297" spans="11:12" x14ac:dyDescent="0.25">
      <c r="K297" s="69"/>
      <c r="L297" s="70"/>
    </row>
    <row r="298" spans="11:12" x14ac:dyDescent="0.25">
      <c r="K298" s="69"/>
      <c r="L298" s="70"/>
    </row>
    <row r="299" spans="11:12" x14ac:dyDescent="0.25">
      <c r="K299" s="69"/>
      <c r="L299" s="70"/>
    </row>
    <row r="300" spans="11:12" x14ac:dyDescent="0.25">
      <c r="K300" s="69"/>
      <c r="L300" s="70"/>
    </row>
    <row r="301" spans="11:12" x14ac:dyDescent="0.25">
      <c r="K301" s="69"/>
      <c r="L301" s="70"/>
    </row>
    <row r="302" spans="11:12" x14ac:dyDescent="0.25">
      <c r="K302" s="69"/>
      <c r="L302" s="70"/>
    </row>
    <row r="303" spans="11:12" x14ac:dyDescent="0.25">
      <c r="K303" s="69"/>
      <c r="L303" s="70"/>
    </row>
    <row r="304" spans="11:12" x14ac:dyDescent="0.25">
      <c r="K304" s="69"/>
      <c r="L304" s="70"/>
    </row>
    <row r="305" spans="11:12" x14ac:dyDescent="0.25">
      <c r="K305" s="69"/>
      <c r="L305" s="70"/>
    </row>
    <row r="306" spans="11:12" x14ac:dyDescent="0.25">
      <c r="K306" s="69"/>
      <c r="L306" s="70"/>
    </row>
    <row r="307" spans="11:12" x14ac:dyDescent="0.25">
      <c r="K307" s="69"/>
      <c r="L307" s="70"/>
    </row>
    <row r="308" spans="11:12" x14ac:dyDescent="0.25">
      <c r="K308" s="69"/>
      <c r="L308" s="70"/>
    </row>
    <row r="309" spans="11:12" x14ac:dyDescent="0.25">
      <c r="K309" s="69"/>
      <c r="L309" s="70"/>
    </row>
    <row r="310" spans="11:12" x14ac:dyDescent="0.25">
      <c r="K310" s="69"/>
      <c r="L310" s="70"/>
    </row>
    <row r="311" spans="11:12" x14ac:dyDescent="0.25">
      <c r="K311" s="69"/>
      <c r="L311" s="70"/>
    </row>
    <row r="312" spans="11:12" x14ac:dyDescent="0.25">
      <c r="K312" s="69"/>
      <c r="L312" s="70"/>
    </row>
    <row r="313" spans="11:12" x14ac:dyDescent="0.25">
      <c r="K313" s="69"/>
      <c r="L313" s="70"/>
    </row>
    <row r="314" spans="11:12" x14ac:dyDescent="0.25">
      <c r="K314" s="69"/>
      <c r="L314" s="70"/>
    </row>
    <row r="315" spans="11:12" x14ac:dyDescent="0.25">
      <c r="K315" s="69"/>
      <c r="L315" s="70"/>
    </row>
    <row r="316" spans="11:12" x14ac:dyDescent="0.25">
      <c r="K316" s="69"/>
      <c r="L316" s="70"/>
    </row>
    <row r="317" spans="11:12" x14ac:dyDescent="0.25">
      <c r="K317" s="69"/>
      <c r="L317" s="70"/>
    </row>
    <row r="318" spans="11:12" x14ac:dyDescent="0.25">
      <c r="K318" s="69"/>
      <c r="L318" s="70"/>
    </row>
    <row r="319" spans="11:12" x14ac:dyDescent="0.25">
      <c r="K319" s="69"/>
      <c r="L319" s="70"/>
    </row>
    <row r="320" spans="11:12" x14ac:dyDescent="0.25">
      <c r="K320" s="69"/>
      <c r="L320" s="70"/>
    </row>
    <row r="321" spans="11:12" x14ac:dyDescent="0.25">
      <c r="K321" s="69"/>
      <c r="L321" s="70"/>
    </row>
    <row r="322" spans="11:12" x14ac:dyDescent="0.25">
      <c r="K322" s="69"/>
      <c r="L322" s="70"/>
    </row>
    <row r="323" spans="11:12" x14ac:dyDescent="0.25">
      <c r="K323" s="69"/>
      <c r="L323" s="70"/>
    </row>
    <row r="324" spans="11:12" x14ac:dyDescent="0.25">
      <c r="K324" s="69"/>
      <c r="L324" s="70"/>
    </row>
    <row r="325" spans="11:12" x14ac:dyDescent="0.25">
      <c r="K325" s="69"/>
      <c r="L325" s="70"/>
    </row>
    <row r="326" spans="11:12" x14ac:dyDescent="0.25">
      <c r="K326" s="69"/>
      <c r="L326" s="70"/>
    </row>
    <row r="327" spans="11:12" x14ac:dyDescent="0.25">
      <c r="K327" s="69"/>
      <c r="L327" s="70"/>
    </row>
    <row r="328" spans="11:12" x14ac:dyDescent="0.25">
      <c r="K328" s="69"/>
      <c r="L328" s="70"/>
    </row>
    <row r="329" spans="11:12" x14ac:dyDescent="0.25">
      <c r="K329" s="69"/>
      <c r="L329" s="70"/>
    </row>
    <row r="330" spans="11:12" x14ac:dyDescent="0.25">
      <c r="K330" s="69"/>
      <c r="L330" s="70"/>
    </row>
    <row r="331" spans="11:12" x14ac:dyDescent="0.25">
      <c r="K331" s="69"/>
      <c r="L331" s="70"/>
    </row>
    <row r="332" spans="11:12" x14ac:dyDescent="0.25">
      <c r="K332" s="69"/>
      <c r="L332" s="70"/>
    </row>
    <row r="333" spans="11:12" x14ac:dyDescent="0.25">
      <c r="K333" s="69"/>
      <c r="L333" s="70"/>
    </row>
    <row r="334" spans="11:12" x14ac:dyDescent="0.25">
      <c r="K334" s="69"/>
      <c r="L334" s="70"/>
    </row>
    <row r="335" spans="11:12" x14ac:dyDescent="0.25">
      <c r="K335" s="69"/>
      <c r="L335" s="70"/>
    </row>
    <row r="336" spans="11:12" x14ac:dyDescent="0.25">
      <c r="K336" s="69"/>
      <c r="L336" s="70"/>
    </row>
    <row r="337" spans="11:12" x14ac:dyDescent="0.25">
      <c r="K337" s="69"/>
      <c r="L337" s="70"/>
    </row>
    <row r="338" spans="11:12" x14ac:dyDescent="0.25">
      <c r="K338" s="69"/>
      <c r="L338" s="70"/>
    </row>
    <row r="339" spans="11:12" x14ac:dyDescent="0.25">
      <c r="K339" s="69"/>
      <c r="L339" s="70"/>
    </row>
    <row r="340" spans="11:12" x14ac:dyDescent="0.25">
      <c r="K340" s="69"/>
      <c r="L340" s="70"/>
    </row>
    <row r="341" spans="11:12" x14ac:dyDescent="0.25">
      <c r="K341" s="69"/>
      <c r="L341" s="70"/>
    </row>
    <row r="342" spans="11:12" x14ac:dyDescent="0.25">
      <c r="K342" s="69"/>
      <c r="L342" s="70"/>
    </row>
    <row r="343" spans="11:12" x14ac:dyDescent="0.25">
      <c r="K343" s="69"/>
      <c r="L343" s="70"/>
    </row>
    <row r="344" spans="11:12" x14ac:dyDescent="0.25">
      <c r="K344" s="69"/>
      <c r="L344" s="70"/>
    </row>
    <row r="345" spans="11:12" x14ac:dyDescent="0.25">
      <c r="K345" s="69"/>
      <c r="L345" s="70"/>
    </row>
    <row r="346" spans="11:12" x14ac:dyDescent="0.25">
      <c r="K346" s="69"/>
      <c r="L346" s="70"/>
    </row>
    <row r="347" spans="11:12" x14ac:dyDescent="0.25">
      <c r="K347" s="69"/>
      <c r="L347" s="70"/>
    </row>
    <row r="348" spans="11:12" x14ac:dyDescent="0.25">
      <c r="K348" s="69"/>
      <c r="L348" s="70"/>
    </row>
    <row r="349" spans="11:12" x14ac:dyDescent="0.25">
      <c r="K349" s="69"/>
      <c r="L349" s="70"/>
    </row>
    <row r="350" spans="11:12" x14ac:dyDescent="0.25">
      <c r="K350" s="69"/>
      <c r="L350" s="70"/>
    </row>
    <row r="351" spans="11:12" x14ac:dyDescent="0.25">
      <c r="K351" s="69"/>
      <c r="L351" s="70"/>
    </row>
    <row r="352" spans="11:12" x14ac:dyDescent="0.25">
      <c r="K352" s="69"/>
      <c r="L352" s="70"/>
    </row>
    <row r="353" spans="11:12" x14ac:dyDescent="0.25">
      <c r="K353" s="69"/>
      <c r="L353" s="70"/>
    </row>
    <row r="354" spans="11:12" x14ac:dyDescent="0.25">
      <c r="K354" s="69"/>
      <c r="L354" s="70"/>
    </row>
    <row r="355" spans="11:12" x14ac:dyDescent="0.25">
      <c r="K355" s="69"/>
      <c r="L355" s="70"/>
    </row>
    <row r="356" spans="11:12" x14ac:dyDescent="0.25">
      <c r="K356" s="69"/>
      <c r="L356" s="70"/>
    </row>
    <row r="357" spans="11:12" x14ac:dyDescent="0.25">
      <c r="K357" s="69"/>
      <c r="L357" s="70"/>
    </row>
    <row r="358" spans="11:12" x14ac:dyDescent="0.25">
      <c r="K358" s="69"/>
      <c r="L358" s="70"/>
    </row>
    <row r="359" spans="11:12" x14ac:dyDescent="0.25">
      <c r="K359" s="69"/>
      <c r="L359" s="70"/>
    </row>
    <row r="360" spans="11:12" x14ac:dyDescent="0.25">
      <c r="K360" s="69"/>
      <c r="L360" s="70"/>
    </row>
    <row r="361" spans="11:12" x14ac:dyDescent="0.25">
      <c r="K361" s="69"/>
      <c r="L361" s="70"/>
    </row>
    <row r="362" spans="11:12" x14ac:dyDescent="0.25">
      <c r="K362" s="69"/>
      <c r="L362" s="70"/>
    </row>
    <row r="363" spans="11:12" x14ac:dyDescent="0.25">
      <c r="K363" s="69"/>
      <c r="L363" s="70"/>
    </row>
    <row r="364" spans="11:12" x14ac:dyDescent="0.25">
      <c r="K364" s="69"/>
      <c r="L364" s="70"/>
    </row>
    <row r="365" spans="11:12" x14ac:dyDescent="0.25">
      <c r="K365" s="69"/>
      <c r="L365" s="70"/>
    </row>
    <row r="366" spans="11:12" x14ac:dyDescent="0.25">
      <c r="K366" s="69"/>
      <c r="L366" s="70"/>
    </row>
    <row r="367" spans="11:12" x14ac:dyDescent="0.25">
      <c r="K367" s="69"/>
      <c r="L367" s="70"/>
    </row>
    <row r="368" spans="11:12" x14ac:dyDescent="0.25">
      <c r="K368" s="69"/>
      <c r="L368" s="70"/>
    </row>
    <row r="369" spans="11:12" x14ac:dyDescent="0.25">
      <c r="K369" s="69"/>
      <c r="L369" s="70"/>
    </row>
    <row r="370" spans="11:12" x14ac:dyDescent="0.25">
      <c r="K370" s="69"/>
      <c r="L370" s="70"/>
    </row>
    <row r="371" spans="11:12" x14ac:dyDescent="0.25">
      <c r="K371" s="69"/>
      <c r="L371" s="70"/>
    </row>
    <row r="372" spans="11:12" x14ac:dyDescent="0.25">
      <c r="K372" s="69"/>
      <c r="L372" s="70"/>
    </row>
    <row r="373" spans="11:12" x14ac:dyDescent="0.25">
      <c r="K373" s="69"/>
      <c r="L373" s="70"/>
    </row>
    <row r="374" spans="11:12" x14ac:dyDescent="0.25">
      <c r="K374" s="69"/>
      <c r="L374" s="70"/>
    </row>
    <row r="375" spans="11:12" x14ac:dyDescent="0.25">
      <c r="K375" s="69"/>
      <c r="L375" s="70"/>
    </row>
    <row r="376" spans="11:12" x14ac:dyDescent="0.25">
      <c r="K376" s="69"/>
      <c r="L376" s="70"/>
    </row>
    <row r="377" spans="11:12" x14ac:dyDescent="0.25">
      <c r="K377" s="69"/>
      <c r="L377" s="70"/>
    </row>
    <row r="378" spans="11:12" x14ac:dyDescent="0.25">
      <c r="K378" s="69"/>
      <c r="L378" s="70"/>
    </row>
    <row r="379" spans="11:12" x14ac:dyDescent="0.25">
      <c r="K379" s="69"/>
      <c r="L379" s="70"/>
    </row>
    <row r="380" spans="11:12" x14ac:dyDescent="0.25">
      <c r="K380" s="69"/>
      <c r="L380" s="70"/>
    </row>
    <row r="381" spans="11:12" x14ac:dyDescent="0.25">
      <c r="K381" s="69"/>
      <c r="L381" s="70"/>
    </row>
    <row r="382" spans="11:12" x14ac:dyDescent="0.25">
      <c r="K382" s="69"/>
      <c r="L382" s="70"/>
    </row>
    <row r="383" spans="11:12" x14ac:dyDescent="0.25">
      <c r="K383" s="69"/>
      <c r="L383" s="70"/>
    </row>
    <row r="384" spans="11:12" x14ac:dyDescent="0.25">
      <c r="K384" s="69"/>
      <c r="L384" s="70"/>
    </row>
    <row r="385" spans="11:12" x14ac:dyDescent="0.25">
      <c r="K385" s="69"/>
      <c r="L385" s="70"/>
    </row>
    <row r="386" spans="11:12" x14ac:dyDescent="0.25">
      <c r="K386" s="69"/>
      <c r="L386" s="70"/>
    </row>
    <row r="387" spans="11:12" x14ac:dyDescent="0.25">
      <c r="K387" s="69"/>
      <c r="L387" s="70"/>
    </row>
    <row r="388" spans="11:12" x14ac:dyDescent="0.25">
      <c r="K388" s="69"/>
      <c r="L388" s="70"/>
    </row>
    <row r="389" spans="11:12" x14ac:dyDescent="0.25">
      <c r="K389" s="69"/>
      <c r="L389" s="70"/>
    </row>
    <row r="390" spans="11:12" x14ac:dyDescent="0.25">
      <c r="K390" s="69"/>
      <c r="L390" s="70"/>
    </row>
    <row r="391" spans="11:12" x14ac:dyDescent="0.25">
      <c r="K391" s="69"/>
      <c r="L391" s="70"/>
    </row>
    <row r="392" spans="11:12" x14ac:dyDescent="0.25">
      <c r="K392" s="69"/>
      <c r="L392" s="70"/>
    </row>
    <row r="393" spans="11:12" x14ac:dyDescent="0.25">
      <c r="K393" s="69"/>
      <c r="L393" s="70"/>
    </row>
    <row r="394" spans="11:12" x14ac:dyDescent="0.25">
      <c r="K394" s="69"/>
      <c r="L394" s="70"/>
    </row>
    <row r="395" spans="11:12" x14ac:dyDescent="0.25">
      <c r="K395" s="69"/>
      <c r="L395" s="70"/>
    </row>
    <row r="396" spans="11:12" x14ac:dyDescent="0.25">
      <c r="K396" s="69"/>
      <c r="L396" s="70"/>
    </row>
    <row r="397" spans="11:12" x14ac:dyDescent="0.25">
      <c r="K397" s="69"/>
      <c r="L397" s="70"/>
    </row>
    <row r="398" spans="11:12" x14ac:dyDescent="0.25">
      <c r="K398" s="69"/>
      <c r="L398" s="70"/>
    </row>
    <row r="399" spans="11:12" x14ac:dyDescent="0.25">
      <c r="K399" s="69"/>
      <c r="L399" s="70"/>
    </row>
    <row r="400" spans="11:12" x14ac:dyDescent="0.25">
      <c r="K400" s="69"/>
      <c r="L400" s="70"/>
    </row>
    <row r="401" spans="11:12" x14ac:dyDescent="0.25">
      <c r="K401" s="69"/>
      <c r="L401" s="70"/>
    </row>
    <row r="402" spans="11:12" x14ac:dyDescent="0.25">
      <c r="K402" s="69"/>
      <c r="L402" s="70"/>
    </row>
    <row r="403" spans="11:12" x14ac:dyDescent="0.25">
      <c r="K403" s="69"/>
      <c r="L403" s="70"/>
    </row>
    <row r="404" spans="11:12" x14ac:dyDescent="0.25">
      <c r="K404" s="69"/>
      <c r="L404" s="70"/>
    </row>
    <row r="405" spans="11:12" x14ac:dyDescent="0.25">
      <c r="K405" s="69"/>
      <c r="L405" s="70"/>
    </row>
    <row r="406" spans="11:12" x14ac:dyDescent="0.25">
      <c r="K406" s="69"/>
      <c r="L406" s="70"/>
    </row>
    <row r="407" spans="11:12" x14ac:dyDescent="0.25">
      <c r="K407" s="69"/>
      <c r="L407" s="70"/>
    </row>
    <row r="408" spans="11:12" x14ac:dyDescent="0.25">
      <c r="K408" s="69"/>
      <c r="L408" s="70"/>
    </row>
    <row r="409" spans="11:12" x14ac:dyDescent="0.25">
      <c r="K409" s="69"/>
      <c r="L409" s="70"/>
    </row>
    <row r="410" spans="11:12" x14ac:dyDescent="0.25">
      <c r="K410" s="69"/>
      <c r="L410" s="70"/>
    </row>
    <row r="411" spans="11:12" x14ac:dyDescent="0.25">
      <c r="K411" s="69"/>
      <c r="L411" s="70"/>
    </row>
    <row r="412" spans="11:12" x14ac:dyDescent="0.25">
      <c r="K412" s="69"/>
      <c r="L412" s="70"/>
    </row>
    <row r="413" spans="11:12" x14ac:dyDescent="0.25">
      <c r="K413" s="69"/>
      <c r="L413" s="70"/>
    </row>
    <row r="414" spans="11:12" x14ac:dyDescent="0.25">
      <c r="K414" s="69"/>
      <c r="L414" s="70"/>
    </row>
    <row r="415" spans="11:12" x14ac:dyDescent="0.25">
      <c r="K415" s="69"/>
      <c r="L415" s="70"/>
    </row>
    <row r="416" spans="11:12" x14ac:dyDescent="0.25">
      <c r="K416" s="69"/>
      <c r="L416" s="70"/>
    </row>
    <row r="417" spans="11:12" x14ac:dyDescent="0.25">
      <c r="K417" s="69"/>
      <c r="L417" s="70"/>
    </row>
    <row r="418" spans="11:12" x14ac:dyDescent="0.25">
      <c r="K418" s="69"/>
      <c r="L418" s="70"/>
    </row>
    <row r="419" spans="11:12" x14ac:dyDescent="0.25">
      <c r="K419" s="69"/>
      <c r="L419" s="70"/>
    </row>
    <row r="420" spans="11:12" x14ac:dyDescent="0.25">
      <c r="K420" s="69"/>
      <c r="L420" s="70"/>
    </row>
    <row r="421" spans="11:12" x14ac:dyDescent="0.25">
      <c r="K421" s="69"/>
      <c r="L421" s="70"/>
    </row>
    <row r="422" spans="11:12" x14ac:dyDescent="0.25">
      <c r="K422" s="69"/>
      <c r="L422" s="70"/>
    </row>
    <row r="423" spans="11:12" x14ac:dyDescent="0.25">
      <c r="K423" s="69"/>
      <c r="L423" s="70"/>
    </row>
    <row r="424" spans="11:12" x14ac:dyDescent="0.25">
      <c r="K424" s="69"/>
      <c r="L424" s="70"/>
    </row>
    <row r="425" spans="11:12" x14ac:dyDescent="0.25">
      <c r="K425" s="69"/>
      <c r="L425" s="70"/>
    </row>
    <row r="426" spans="11:12" x14ac:dyDescent="0.25">
      <c r="K426" s="69"/>
      <c r="L426" s="70"/>
    </row>
    <row r="427" spans="11:12" x14ac:dyDescent="0.25">
      <c r="K427" s="69"/>
      <c r="L427" s="70"/>
    </row>
    <row r="428" spans="11:12" x14ac:dyDescent="0.25">
      <c r="K428" s="69"/>
      <c r="L428" s="70"/>
    </row>
    <row r="429" spans="11:12" x14ac:dyDescent="0.25">
      <c r="K429" s="69"/>
      <c r="L429" s="70"/>
    </row>
    <row r="430" spans="11:12" x14ac:dyDescent="0.25">
      <c r="K430" s="69"/>
      <c r="L430" s="70"/>
    </row>
    <row r="431" spans="11:12" x14ac:dyDescent="0.25">
      <c r="K431" s="69"/>
      <c r="L431" s="70"/>
    </row>
    <row r="432" spans="11:12" x14ac:dyDescent="0.25">
      <c r="K432" s="69"/>
      <c r="L432" s="70"/>
    </row>
    <row r="433" spans="11:12" x14ac:dyDescent="0.25">
      <c r="K433" s="69"/>
      <c r="L433" s="70"/>
    </row>
    <row r="434" spans="11:12" x14ac:dyDescent="0.25">
      <c r="K434" s="69"/>
      <c r="L434" s="70"/>
    </row>
    <row r="435" spans="11:12" x14ac:dyDescent="0.25">
      <c r="K435" s="69"/>
      <c r="L435" s="70"/>
    </row>
    <row r="436" spans="11:12" x14ac:dyDescent="0.25">
      <c r="K436" s="69"/>
      <c r="L436" s="70"/>
    </row>
    <row r="437" spans="11:12" x14ac:dyDescent="0.25">
      <c r="K437" s="69"/>
      <c r="L437" s="70"/>
    </row>
    <row r="438" spans="11:12" x14ac:dyDescent="0.25">
      <c r="K438" s="69"/>
      <c r="L438" s="70"/>
    </row>
    <row r="439" spans="11:12" x14ac:dyDescent="0.25">
      <c r="K439" s="69"/>
      <c r="L439" s="70"/>
    </row>
    <row r="440" spans="11:12" x14ac:dyDescent="0.25">
      <c r="K440" s="69"/>
      <c r="L440" s="70"/>
    </row>
    <row r="441" spans="11:12" x14ac:dyDescent="0.25">
      <c r="K441" s="69"/>
      <c r="L441" s="70"/>
    </row>
    <row r="442" spans="11:12" x14ac:dyDescent="0.25">
      <c r="K442" s="69"/>
      <c r="L442" s="70"/>
    </row>
    <row r="443" spans="11:12" x14ac:dyDescent="0.25">
      <c r="K443" s="69"/>
      <c r="L443" s="70"/>
    </row>
    <row r="444" spans="11:12" x14ac:dyDescent="0.25">
      <c r="K444" s="69"/>
      <c r="L444" s="70"/>
    </row>
    <row r="445" spans="11:12" x14ac:dyDescent="0.25">
      <c r="K445" s="69"/>
      <c r="L445" s="70"/>
    </row>
    <row r="446" spans="11:12" x14ac:dyDescent="0.25">
      <c r="K446" s="69"/>
      <c r="L446" s="70"/>
    </row>
    <row r="447" spans="11:12" x14ac:dyDescent="0.25">
      <c r="K447" s="69"/>
      <c r="L447" s="70"/>
    </row>
    <row r="448" spans="11:12" x14ac:dyDescent="0.25">
      <c r="K448" s="69"/>
      <c r="L448" s="70"/>
    </row>
    <row r="449" spans="11:12" x14ac:dyDescent="0.25">
      <c r="K449" s="69"/>
      <c r="L449" s="70"/>
    </row>
    <row r="450" spans="11:12" x14ac:dyDescent="0.25">
      <c r="K450" s="69"/>
      <c r="L450" s="70"/>
    </row>
    <row r="451" spans="11:12" x14ac:dyDescent="0.25">
      <c r="K451" s="69"/>
      <c r="L451" s="70"/>
    </row>
    <row r="452" spans="11:12" x14ac:dyDescent="0.25">
      <c r="K452" s="69"/>
      <c r="L452" s="70"/>
    </row>
    <row r="453" spans="11:12" x14ac:dyDescent="0.25">
      <c r="K453" s="69"/>
      <c r="L453" s="70"/>
    </row>
    <row r="454" spans="11:12" x14ac:dyDescent="0.25">
      <c r="K454" s="69"/>
      <c r="L454" s="70"/>
    </row>
    <row r="455" spans="11:12" x14ac:dyDescent="0.25">
      <c r="K455" s="69"/>
      <c r="L455" s="70"/>
    </row>
    <row r="456" spans="11:12" x14ac:dyDescent="0.25">
      <c r="K456" s="69"/>
      <c r="L456" s="70"/>
    </row>
    <row r="457" spans="11:12" x14ac:dyDescent="0.25">
      <c r="K457" s="69"/>
      <c r="L457" s="70"/>
    </row>
    <row r="458" spans="11:12" x14ac:dyDescent="0.25">
      <c r="K458" s="69"/>
      <c r="L458" s="70"/>
    </row>
    <row r="459" spans="11:12" x14ac:dyDescent="0.25">
      <c r="K459" s="69"/>
      <c r="L459" s="70"/>
    </row>
    <row r="460" spans="11:12" x14ac:dyDescent="0.25">
      <c r="K460" s="69"/>
      <c r="L460" s="70"/>
    </row>
    <row r="461" spans="11:12" x14ac:dyDescent="0.25">
      <c r="K461" s="69"/>
      <c r="L461" s="70"/>
    </row>
    <row r="462" spans="11:12" x14ac:dyDescent="0.25">
      <c r="K462" s="69"/>
      <c r="L462" s="70"/>
    </row>
    <row r="463" spans="11:12" x14ac:dyDescent="0.25">
      <c r="K463" s="69"/>
      <c r="L463" s="70"/>
    </row>
    <row r="464" spans="11:12" x14ac:dyDescent="0.25">
      <c r="K464" s="69"/>
      <c r="L464" s="70"/>
    </row>
    <row r="465" spans="11:12" x14ac:dyDescent="0.25">
      <c r="K465" s="69"/>
      <c r="L465" s="70"/>
    </row>
    <row r="466" spans="11:12" x14ac:dyDescent="0.25">
      <c r="K466" s="69"/>
      <c r="L466" s="70"/>
    </row>
    <row r="467" spans="11:12" x14ac:dyDescent="0.25">
      <c r="K467" s="69"/>
      <c r="L467" s="70"/>
    </row>
    <row r="468" spans="11:12" x14ac:dyDescent="0.25">
      <c r="K468" s="69"/>
      <c r="L468" s="70"/>
    </row>
    <row r="469" spans="11:12" x14ac:dyDescent="0.25">
      <c r="K469" s="69"/>
      <c r="L469" s="70"/>
    </row>
    <row r="470" spans="11:12" x14ac:dyDescent="0.25">
      <c r="K470" s="69"/>
      <c r="L470" s="70"/>
    </row>
    <row r="471" spans="11:12" x14ac:dyDescent="0.25">
      <c r="K471" s="69"/>
      <c r="L471" s="70"/>
    </row>
    <row r="472" spans="11:12" x14ac:dyDescent="0.25">
      <c r="K472" s="69"/>
      <c r="L472" s="70"/>
    </row>
    <row r="473" spans="11:12" x14ac:dyDescent="0.25">
      <c r="K473" s="69"/>
      <c r="L473" s="70"/>
    </row>
    <row r="474" spans="11:12" x14ac:dyDescent="0.25">
      <c r="K474" s="69"/>
      <c r="L474" s="70"/>
    </row>
    <row r="475" spans="11:12" x14ac:dyDescent="0.25">
      <c r="K475" s="69"/>
      <c r="L475" s="70"/>
    </row>
    <row r="476" spans="11:12" x14ac:dyDescent="0.25">
      <c r="K476" s="69"/>
      <c r="L476" s="70"/>
    </row>
    <row r="477" spans="11:12" x14ac:dyDescent="0.25">
      <c r="K477" s="69"/>
      <c r="L477" s="70"/>
    </row>
    <row r="478" spans="11:12" x14ac:dyDescent="0.25">
      <c r="K478" s="69"/>
      <c r="L478" s="70"/>
    </row>
    <row r="479" spans="11:12" x14ac:dyDescent="0.25">
      <c r="K479" s="69"/>
      <c r="L479" s="70"/>
    </row>
    <row r="480" spans="11:12" x14ac:dyDescent="0.25">
      <c r="K480" s="69"/>
      <c r="L480" s="70"/>
    </row>
    <row r="481" spans="11:12" x14ac:dyDescent="0.25">
      <c r="K481" s="69"/>
      <c r="L481" s="70"/>
    </row>
    <row r="482" spans="11:12" x14ac:dyDescent="0.25">
      <c r="K482" s="69"/>
      <c r="L482" s="70"/>
    </row>
    <row r="483" spans="11:12" x14ac:dyDescent="0.25">
      <c r="K483" s="69"/>
      <c r="L483" s="70"/>
    </row>
    <row r="484" spans="11:12" x14ac:dyDescent="0.25">
      <c r="K484" s="69"/>
      <c r="L484" s="70"/>
    </row>
    <row r="485" spans="11:12" x14ac:dyDescent="0.25">
      <c r="K485" s="69"/>
      <c r="L485" s="70"/>
    </row>
    <row r="486" spans="11:12" x14ac:dyDescent="0.25">
      <c r="K486" s="69"/>
      <c r="L486" s="70"/>
    </row>
    <row r="487" spans="11:12" x14ac:dyDescent="0.25">
      <c r="K487" s="69"/>
      <c r="L487" s="70"/>
    </row>
    <row r="488" spans="11:12" x14ac:dyDescent="0.25">
      <c r="K488" s="69"/>
      <c r="L488" s="70"/>
    </row>
    <row r="489" spans="11:12" x14ac:dyDescent="0.25">
      <c r="K489" s="69"/>
      <c r="L489" s="70"/>
    </row>
    <row r="490" spans="11:12" x14ac:dyDescent="0.25">
      <c r="K490" s="69"/>
      <c r="L490" s="70"/>
    </row>
    <row r="491" spans="11:12" x14ac:dyDescent="0.25">
      <c r="K491" s="69"/>
      <c r="L491" s="70"/>
    </row>
    <row r="492" spans="11:12" x14ac:dyDescent="0.25">
      <c r="K492" s="69"/>
      <c r="L492" s="70"/>
    </row>
    <row r="493" spans="11:12" x14ac:dyDescent="0.25">
      <c r="K493" s="69"/>
      <c r="L493" s="70"/>
    </row>
    <row r="494" spans="11:12" x14ac:dyDescent="0.25">
      <c r="K494" s="69"/>
      <c r="L494" s="70"/>
    </row>
    <row r="495" spans="11:12" x14ac:dyDescent="0.25">
      <c r="K495" s="69"/>
      <c r="L495" s="70"/>
    </row>
    <row r="496" spans="11:12" x14ac:dyDescent="0.25">
      <c r="K496" s="69"/>
      <c r="L496" s="70"/>
    </row>
    <row r="497" spans="11:12" x14ac:dyDescent="0.25">
      <c r="K497" s="69"/>
      <c r="L497" s="70"/>
    </row>
    <row r="498" spans="11:12" x14ac:dyDescent="0.25">
      <c r="K498" s="69"/>
      <c r="L498" s="70"/>
    </row>
    <row r="499" spans="11:12" x14ac:dyDescent="0.25">
      <c r="K499" s="69"/>
      <c r="L499" s="70"/>
    </row>
    <row r="500" spans="11:12" x14ac:dyDescent="0.25">
      <c r="K500" s="69"/>
      <c r="L500" s="70"/>
    </row>
    <row r="501" spans="11:12" x14ac:dyDescent="0.25">
      <c r="K501" s="69"/>
      <c r="L501" s="70"/>
    </row>
    <row r="502" spans="11:12" x14ac:dyDescent="0.25">
      <c r="K502" s="69"/>
      <c r="L502" s="70"/>
    </row>
    <row r="503" spans="11:12" x14ac:dyDescent="0.25">
      <c r="K503" s="69"/>
      <c r="L503" s="70"/>
    </row>
    <row r="504" spans="11:12" x14ac:dyDescent="0.25">
      <c r="K504" s="69"/>
      <c r="L504" s="70"/>
    </row>
    <row r="505" spans="11:12" x14ac:dyDescent="0.25">
      <c r="K505" s="69"/>
      <c r="L505" s="70"/>
    </row>
    <row r="506" spans="11:12" x14ac:dyDescent="0.25">
      <c r="K506" s="69"/>
      <c r="L506" s="70"/>
    </row>
    <row r="507" spans="11:12" x14ac:dyDescent="0.25">
      <c r="K507" s="69"/>
      <c r="L507" s="70"/>
    </row>
    <row r="508" spans="11:12" x14ac:dyDescent="0.25">
      <c r="K508" s="69"/>
      <c r="L508" s="70"/>
    </row>
    <row r="509" spans="11:12" x14ac:dyDescent="0.25">
      <c r="K509" s="69"/>
      <c r="L509" s="70"/>
    </row>
    <row r="510" spans="11:12" x14ac:dyDescent="0.25">
      <c r="K510" s="69"/>
      <c r="L510" s="70"/>
    </row>
    <row r="511" spans="11:12" x14ac:dyDescent="0.25">
      <c r="K511" s="69"/>
      <c r="L511" s="70"/>
    </row>
    <row r="512" spans="11:12" x14ac:dyDescent="0.25">
      <c r="K512" s="69"/>
      <c r="L512" s="70"/>
    </row>
    <row r="513" spans="11:12" x14ac:dyDescent="0.25">
      <c r="K513" s="69"/>
      <c r="L513" s="70"/>
    </row>
    <row r="514" spans="11:12" x14ac:dyDescent="0.25">
      <c r="K514" s="69"/>
      <c r="L514" s="70"/>
    </row>
    <row r="515" spans="11:12" x14ac:dyDescent="0.25">
      <c r="K515" s="69"/>
      <c r="L515" s="70"/>
    </row>
    <row r="516" spans="11:12" x14ac:dyDescent="0.25">
      <c r="K516" s="69"/>
      <c r="L516" s="70"/>
    </row>
    <row r="517" spans="11:12" x14ac:dyDescent="0.25">
      <c r="K517" s="69"/>
      <c r="L517" s="70"/>
    </row>
    <row r="518" spans="11:12" x14ac:dyDescent="0.25">
      <c r="K518" s="69"/>
      <c r="L518" s="70"/>
    </row>
    <row r="519" spans="11:12" x14ac:dyDescent="0.25">
      <c r="K519" s="69"/>
      <c r="L519" s="70"/>
    </row>
    <row r="520" spans="11:12" x14ac:dyDescent="0.25">
      <c r="K520" s="69"/>
      <c r="L520" s="70"/>
    </row>
    <row r="521" spans="11:12" x14ac:dyDescent="0.25">
      <c r="K521" s="69"/>
      <c r="L521" s="70"/>
    </row>
    <row r="522" spans="11:12" x14ac:dyDescent="0.25">
      <c r="K522" s="69"/>
      <c r="L522" s="70"/>
    </row>
    <row r="523" spans="11:12" x14ac:dyDescent="0.25">
      <c r="K523" s="69"/>
      <c r="L523" s="70"/>
    </row>
    <row r="524" spans="11:12" x14ac:dyDescent="0.25">
      <c r="K524" s="69"/>
      <c r="L524" s="70"/>
    </row>
    <row r="525" spans="11:12" x14ac:dyDescent="0.25">
      <c r="K525" s="69"/>
      <c r="L525" s="70"/>
    </row>
    <row r="526" spans="11:12" x14ac:dyDescent="0.25">
      <c r="K526" s="69"/>
      <c r="L526" s="70"/>
    </row>
    <row r="527" spans="11:12" x14ac:dyDescent="0.25">
      <c r="K527" s="69"/>
      <c r="L527" s="70"/>
    </row>
    <row r="528" spans="11:12" x14ac:dyDescent="0.25">
      <c r="K528" s="69"/>
      <c r="L528" s="70"/>
    </row>
    <row r="529" spans="11:12" x14ac:dyDescent="0.25">
      <c r="K529" s="69"/>
      <c r="L529" s="70"/>
    </row>
    <row r="530" spans="11:12" x14ac:dyDescent="0.25">
      <c r="K530" s="69"/>
      <c r="L530" s="70"/>
    </row>
    <row r="531" spans="11:12" x14ac:dyDescent="0.25">
      <c r="K531" s="69"/>
      <c r="L531" s="70"/>
    </row>
    <row r="532" spans="11:12" x14ac:dyDescent="0.25">
      <c r="K532" s="69"/>
      <c r="L532" s="70"/>
    </row>
    <row r="533" spans="11:12" x14ac:dyDescent="0.25">
      <c r="K533" s="69"/>
      <c r="L533" s="70"/>
    </row>
    <row r="534" spans="11:12" x14ac:dyDescent="0.25">
      <c r="K534" s="69"/>
      <c r="L534" s="70"/>
    </row>
    <row r="535" spans="11:12" x14ac:dyDescent="0.25">
      <c r="K535" s="69"/>
      <c r="L535" s="70"/>
    </row>
    <row r="536" spans="11:12" x14ac:dyDescent="0.25">
      <c r="K536" s="69"/>
      <c r="L536" s="70"/>
    </row>
    <row r="537" spans="11:12" x14ac:dyDescent="0.25">
      <c r="K537" s="69"/>
      <c r="L537" s="70"/>
    </row>
    <row r="538" spans="11:12" x14ac:dyDescent="0.25">
      <c r="K538" s="69"/>
      <c r="L538" s="70"/>
    </row>
    <row r="539" spans="11:12" x14ac:dyDescent="0.25">
      <c r="K539" s="69"/>
      <c r="L539" s="70"/>
    </row>
    <row r="540" spans="11:12" x14ac:dyDescent="0.25">
      <c r="K540" s="69"/>
      <c r="L540" s="70"/>
    </row>
    <row r="541" spans="11:12" x14ac:dyDescent="0.25">
      <c r="K541" s="69"/>
      <c r="L541" s="70"/>
    </row>
    <row r="542" spans="11:12" x14ac:dyDescent="0.25">
      <c r="K542" s="69"/>
      <c r="L542" s="70"/>
    </row>
    <row r="543" spans="11:12" x14ac:dyDescent="0.25">
      <c r="K543" s="69"/>
      <c r="L543" s="70"/>
    </row>
    <row r="544" spans="11:12" x14ac:dyDescent="0.25">
      <c r="K544" s="69"/>
      <c r="L544" s="70"/>
    </row>
    <row r="545" spans="11:12" x14ac:dyDescent="0.25">
      <c r="K545" s="69"/>
      <c r="L545" s="70"/>
    </row>
    <row r="546" spans="11:12" x14ac:dyDescent="0.25">
      <c r="K546" s="69"/>
      <c r="L546" s="70"/>
    </row>
    <row r="547" spans="11:12" x14ac:dyDescent="0.25">
      <c r="K547" s="69"/>
      <c r="L547" s="70"/>
    </row>
    <row r="548" spans="11:12" x14ac:dyDescent="0.25">
      <c r="K548" s="69"/>
      <c r="L548" s="70"/>
    </row>
    <row r="549" spans="11:12" x14ac:dyDescent="0.25">
      <c r="K549" s="69"/>
      <c r="L549" s="70"/>
    </row>
    <row r="550" spans="11:12" x14ac:dyDescent="0.25">
      <c r="K550" s="69"/>
      <c r="L550" s="70"/>
    </row>
    <row r="551" spans="11:12" x14ac:dyDescent="0.25">
      <c r="K551" s="69"/>
      <c r="L551" s="70"/>
    </row>
    <row r="552" spans="11:12" x14ac:dyDescent="0.25">
      <c r="K552" s="69"/>
      <c r="L552" s="70"/>
    </row>
    <row r="553" spans="11:12" x14ac:dyDescent="0.25">
      <c r="K553" s="69"/>
      <c r="L553" s="70"/>
    </row>
    <row r="554" spans="11:12" x14ac:dyDescent="0.25">
      <c r="K554" s="69"/>
      <c r="L554" s="70"/>
    </row>
    <row r="555" spans="11:12" x14ac:dyDescent="0.25">
      <c r="K555" s="69"/>
      <c r="L555" s="70"/>
    </row>
    <row r="556" spans="11:12" x14ac:dyDescent="0.25">
      <c r="K556" s="69"/>
      <c r="L556" s="70"/>
    </row>
    <row r="557" spans="11:12" x14ac:dyDescent="0.25">
      <c r="K557" s="69"/>
      <c r="L557" s="70"/>
    </row>
    <row r="558" spans="11:12" x14ac:dyDescent="0.25">
      <c r="K558" s="69"/>
      <c r="L558" s="70"/>
    </row>
    <row r="559" spans="11:12" x14ac:dyDescent="0.25">
      <c r="K559" s="69"/>
      <c r="L559" s="70"/>
    </row>
    <row r="560" spans="11:12" x14ac:dyDescent="0.25">
      <c r="K560" s="69"/>
      <c r="L560" s="70"/>
    </row>
    <row r="561" spans="11:12" x14ac:dyDescent="0.25">
      <c r="K561" s="69"/>
      <c r="L561" s="70"/>
    </row>
    <row r="562" spans="11:12" x14ac:dyDescent="0.25">
      <c r="K562" s="69"/>
      <c r="L562" s="70"/>
    </row>
    <row r="563" spans="11:12" x14ac:dyDescent="0.25">
      <c r="K563" s="69"/>
      <c r="L563" s="70"/>
    </row>
    <row r="564" spans="11:12" x14ac:dyDescent="0.25">
      <c r="K564" s="69"/>
      <c r="L564" s="70"/>
    </row>
    <row r="565" spans="11:12" x14ac:dyDescent="0.25">
      <c r="K565" s="69"/>
      <c r="L565" s="70"/>
    </row>
    <row r="566" spans="11:12" x14ac:dyDescent="0.25">
      <c r="K566" s="69"/>
      <c r="L566" s="70"/>
    </row>
    <row r="567" spans="11:12" x14ac:dyDescent="0.25">
      <c r="K567" s="69"/>
      <c r="L567" s="70"/>
    </row>
    <row r="568" spans="11:12" x14ac:dyDescent="0.25">
      <c r="K568" s="69"/>
      <c r="L568" s="70"/>
    </row>
    <row r="569" spans="11:12" x14ac:dyDescent="0.25">
      <c r="K569" s="69"/>
      <c r="L569" s="70"/>
    </row>
    <row r="570" spans="11:12" x14ac:dyDescent="0.25">
      <c r="K570" s="69"/>
      <c r="L570" s="70"/>
    </row>
    <row r="571" spans="11:12" x14ac:dyDescent="0.25">
      <c r="K571" s="69"/>
      <c r="L571" s="70"/>
    </row>
    <row r="572" spans="11:12" x14ac:dyDescent="0.25">
      <c r="K572" s="69"/>
      <c r="L572" s="70"/>
    </row>
    <row r="573" spans="11:12" x14ac:dyDescent="0.25">
      <c r="K573" s="69"/>
      <c r="L573" s="70"/>
    </row>
    <row r="574" spans="11:12" x14ac:dyDescent="0.25">
      <c r="K574" s="69"/>
      <c r="L574" s="70"/>
    </row>
    <row r="575" spans="11:12" x14ac:dyDescent="0.25">
      <c r="K575" s="69"/>
      <c r="L575" s="70"/>
    </row>
    <row r="576" spans="11:12" x14ac:dyDescent="0.25">
      <c r="K576" s="69"/>
      <c r="L576" s="70"/>
    </row>
    <row r="577" spans="11:12" x14ac:dyDescent="0.25">
      <c r="K577" s="69"/>
      <c r="L577" s="70"/>
    </row>
    <row r="578" spans="11:12" x14ac:dyDescent="0.25">
      <c r="K578" s="69"/>
      <c r="L578" s="70"/>
    </row>
    <row r="579" spans="11:12" x14ac:dyDescent="0.25">
      <c r="K579" s="69"/>
      <c r="L579" s="70"/>
    </row>
    <row r="580" spans="11:12" x14ac:dyDescent="0.25">
      <c r="K580" s="69"/>
      <c r="L580" s="70"/>
    </row>
    <row r="581" spans="11:12" x14ac:dyDescent="0.25">
      <c r="K581" s="69"/>
      <c r="L581" s="70"/>
    </row>
    <row r="582" spans="11:12" x14ac:dyDescent="0.25">
      <c r="K582" s="69"/>
      <c r="L582" s="70"/>
    </row>
    <row r="583" spans="11:12" x14ac:dyDescent="0.25">
      <c r="K583" s="69"/>
      <c r="L583" s="70"/>
    </row>
    <row r="584" spans="11:12" x14ac:dyDescent="0.25">
      <c r="K584" s="69"/>
      <c r="L584" s="70"/>
    </row>
    <row r="585" spans="11:12" x14ac:dyDescent="0.25">
      <c r="K585" s="69"/>
      <c r="L585" s="70"/>
    </row>
    <row r="586" spans="11:12" x14ac:dyDescent="0.25">
      <c r="K586" s="69"/>
      <c r="L586" s="70"/>
    </row>
    <row r="587" spans="11:12" x14ac:dyDescent="0.25">
      <c r="K587" s="69"/>
      <c r="L587" s="70"/>
    </row>
    <row r="588" spans="11:12" x14ac:dyDescent="0.25">
      <c r="K588" s="69"/>
      <c r="L588" s="70"/>
    </row>
    <row r="589" spans="11:12" x14ac:dyDescent="0.25">
      <c r="K589" s="69"/>
      <c r="L589" s="70"/>
    </row>
    <row r="590" spans="11:12" x14ac:dyDescent="0.25">
      <c r="K590" s="69"/>
      <c r="L590" s="70"/>
    </row>
    <row r="591" spans="11:12" x14ac:dyDescent="0.25">
      <c r="K591" s="69"/>
      <c r="L591" s="70"/>
    </row>
    <row r="592" spans="11:12" x14ac:dyDescent="0.25">
      <c r="K592" s="69"/>
      <c r="L592" s="70"/>
    </row>
    <row r="593" spans="11:12" x14ac:dyDescent="0.25">
      <c r="K593" s="69"/>
      <c r="L593" s="70"/>
    </row>
    <row r="594" spans="11:12" x14ac:dyDescent="0.25">
      <c r="K594" s="69"/>
      <c r="L594" s="70"/>
    </row>
    <row r="595" spans="11:12" x14ac:dyDescent="0.25">
      <c r="K595" s="69"/>
      <c r="L595" s="70"/>
    </row>
    <row r="596" spans="11:12" x14ac:dyDescent="0.25">
      <c r="K596" s="69"/>
      <c r="L596" s="70"/>
    </row>
    <row r="597" spans="11:12" x14ac:dyDescent="0.25">
      <c r="K597" s="69"/>
      <c r="L597" s="70"/>
    </row>
    <row r="598" spans="11:12" x14ac:dyDescent="0.25">
      <c r="K598" s="69"/>
      <c r="L598" s="70"/>
    </row>
    <row r="599" spans="11:12" x14ac:dyDescent="0.25">
      <c r="K599" s="69"/>
      <c r="L599" s="70"/>
    </row>
    <row r="600" spans="11:12" x14ac:dyDescent="0.25">
      <c r="K600" s="69"/>
      <c r="L600" s="70"/>
    </row>
    <row r="601" spans="11:12" x14ac:dyDescent="0.25">
      <c r="K601" s="69"/>
      <c r="L601" s="70"/>
    </row>
    <row r="602" spans="11:12" x14ac:dyDescent="0.25">
      <c r="K602" s="69"/>
      <c r="L602" s="70"/>
    </row>
    <row r="603" spans="11:12" x14ac:dyDescent="0.25">
      <c r="K603" s="69"/>
      <c r="L603" s="70"/>
    </row>
    <row r="604" spans="11:12" x14ac:dyDescent="0.25">
      <c r="K604" s="69"/>
      <c r="L604" s="70"/>
    </row>
    <row r="605" spans="11:12" x14ac:dyDescent="0.25">
      <c r="K605" s="69"/>
      <c r="L605" s="70"/>
    </row>
    <row r="606" spans="11:12" x14ac:dyDescent="0.25">
      <c r="K606" s="69"/>
      <c r="L606" s="70"/>
    </row>
    <row r="607" spans="11:12" x14ac:dyDescent="0.25">
      <c r="K607" s="69"/>
      <c r="L607" s="70"/>
    </row>
    <row r="608" spans="11:12" x14ac:dyDescent="0.25">
      <c r="K608" s="69"/>
      <c r="L608" s="70"/>
    </row>
    <row r="609" spans="11:12" x14ac:dyDescent="0.25">
      <c r="K609" s="69"/>
      <c r="L609" s="70"/>
    </row>
    <row r="610" spans="11:12" x14ac:dyDescent="0.25">
      <c r="K610" s="69"/>
      <c r="L610" s="70"/>
    </row>
    <row r="611" spans="11:12" x14ac:dyDescent="0.25">
      <c r="K611" s="69"/>
      <c r="L611" s="70"/>
    </row>
    <row r="612" spans="11:12" x14ac:dyDescent="0.25">
      <c r="K612" s="69"/>
      <c r="L612" s="70"/>
    </row>
    <row r="613" spans="11:12" x14ac:dyDescent="0.25">
      <c r="K613" s="69"/>
      <c r="L613" s="70"/>
    </row>
    <row r="614" spans="11:12" x14ac:dyDescent="0.25">
      <c r="K614" s="69"/>
      <c r="L614" s="70"/>
    </row>
    <row r="615" spans="11:12" x14ac:dyDescent="0.25">
      <c r="K615" s="69"/>
      <c r="L615" s="70"/>
    </row>
    <row r="616" spans="11:12" x14ac:dyDescent="0.25">
      <c r="K616" s="69"/>
      <c r="L616" s="70"/>
    </row>
    <row r="617" spans="11:12" x14ac:dyDescent="0.25">
      <c r="K617" s="69"/>
      <c r="L617" s="70"/>
    </row>
    <row r="618" spans="11:12" x14ac:dyDescent="0.25">
      <c r="K618" s="69"/>
      <c r="L618" s="70"/>
    </row>
    <row r="619" spans="11:12" x14ac:dyDescent="0.25">
      <c r="K619" s="69"/>
      <c r="L619" s="70"/>
    </row>
    <row r="620" spans="11:12" x14ac:dyDescent="0.25">
      <c r="K620" s="69"/>
      <c r="L620" s="70"/>
    </row>
    <row r="621" spans="11:12" x14ac:dyDescent="0.25">
      <c r="K621" s="69"/>
      <c r="L621" s="70"/>
    </row>
    <row r="622" spans="11:12" x14ac:dyDescent="0.25">
      <c r="K622" s="69"/>
      <c r="L622" s="70"/>
    </row>
    <row r="623" spans="11:12" x14ac:dyDescent="0.25">
      <c r="K623" s="69"/>
      <c r="L623" s="70"/>
    </row>
    <row r="624" spans="11:12" x14ac:dyDescent="0.25">
      <c r="K624" s="69"/>
      <c r="L624" s="70"/>
    </row>
    <row r="625" spans="11:12" x14ac:dyDescent="0.25">
      <c r="K625" s="69"/>
      <c r="L625" s="70"/>
    </row>
    <row r="626" spans="11:12" x14ac:dyDescent="0.25">
      <c r="K626" s="69"/>
      <c r="L626" s="70"/>
    </row>
    <row r="627" spans="11:12" x14ac:dyDescent="0.25">
      <c r="K627" s="69"/>
      <c r="L627" s="70"/>
    </row>
    <row r="628" spans="11:12" x14ac:dyDescent="0.25">
      <c r="K628" s="69"/>
      <c r="L628" s="70"/>
    </row>
    <row r="629" spans="11:12" x14ac:dyDescent="0.25">
      <c r="K629" s="69"/>
      <c r="L629" s="70"/>
    </row>
    <row r="630" spans="11:12" x14ac:dyDescent="0.25">
      <c r="K630" s="69"/>
      <c r="L630" s="70"/>
    </row>
    <row r="631" spans="11:12" x14ac:dyDescent="0.25">
      <c r="K631" s="69"/>
      <c r="L631" s="70"/>
    </row>
    <row r="632" spans="11:12" x14ac:dyDescent="0.25">
      <c r="K632" s="69"/>
      <c r="L632" s="70"/>
    </row>
    <row r="633" spans="11:12" x14ac:dyDescent="0.25">
      <c r="K633" s="69"/>
      <c r="L633" s="70"/>
    </row>
    <row r="634" spans="11:12" x14ac:dyDescent="0.25">
      <c r="K634" s="69"/>
      <c r="L634" s="70"/>
    </row>
    <row r="635" spans="11:12" x14ac:dyDescent="0.25">
      <c r="K635" s="69"/>
      <c r="L635" s="70"/>
    </row>
    <row r="636" spans="11:12" x14ac:dyDescent="0.25">
      <c r="K636" s="69"/>
      <c r="L636" s="70"/>
    </row>
    <row r="637" spans="11:12" x14ac:dyDescent="0.25">
      <c r="K637" s="69"/>
      <c r="L637" s="70"/>
    </row>
    <row r="638" spans="11:12" x14ac:dyDescent="0.25">
      <c r="K638" s="69"/>
      <c r="L638" s="70"/>
    </row>
    <row r="639" spans="11:12" x14ac:dyDescent="0.25">
      <c r="K639" s="69"/>
      <c r="L639" s="70"/>
    </row>
    <row r="640" spans="11:12" x14ac:dyDescent="0.25">
      <c r="K640" s="69"/>
      <c r="L640" s="70"/>
    </row>
    <row r="641" spans="11:12" x14ac:dyDescent="0.25">
      <c r="K641" s="69"/>
      <c r="L641" s="70"/>
    </row>
    <row r="642" spans="11:12" x14ac:dyDescent="0.25">
      <c r="K642" s="69"/>
      <c r="L642" s="70"/>
    </row>
    <row r="643" spans="11:12" x14ac:dyDescent="0.25">
      <c r="K643" s="69"/>
      <c r="L643" s="70"/>
    </row>
    <row r="644" spans="11:12" x14ac:dyDescent="0.25">
      <c r="K644" s="69"/>
      <c r="L644" s="70"/>
    </row>
    <row r="645" spans="11:12" x14ac:dyDescent="0.25">
      <c r="K645" s="69"/>
      <c r="L645" s="70"/>
    </row>
    <row r="646" spans="11:12" x14ac:dyDescent="0.25">
      <c r="K646" s="69"/>
      <c r="L646" s="70"/>
    </row>
    <row r="647" spans="11:12" x14ac:dyDescent="0.25">
      <c r="K647" s="69"/>
      <c r="L647" s="70"/>
    </row>
    <row r="648" spans="11:12" x14ac:dyDescent="0.25">
      <c r="K648" s="69"/>
      <c r="L648" s="70"/>
    </row>
    <row r="649" spans="11:12" x14ac:dyDescent="0.25">
      <c r="K649" s="69"/>
      <c r="L649" s="70"/>
    </row>
    <row r="650" spans="11:12" x14ac:dyDescent="0.25">
      <c r="K650" s="69"/>
      <c r="L650" s="70"/>
    </row>
    <row r="651" spans="11:12" x14ac:dyDescent="0.25">
      <c r="K651" s="69"/>
      <c r="L651" s="70"/>
    </row>
    <row r="652" spans="11:12" x14ac:dyDescent="0.25">
      <c r="K652" s="69"/>
      <c r="L652" s="70"/>
    </row>
    <row r="653" spans="11:12" x14ac:dyDescent="0.25">
      <c r="K653" s="69"/>
      <c r="L653" s="70"/>
    </row>
    <row r="654" spans="11:12" x14ac:dyDescent="0.25">
      <c r="K654" s="69"/>
      <c r="L654" s="70"/>
    </row>
    <row r="655" spans="11:12" x14ac:dyDescent="0.25">
      <c r="K655" s="69"/>
      <c r="L655" s="70"/>
    </row>
    <row r="656" spans="11:12" x14ac:dyDescent="0.25">
      <c r="K656" s="69"/>
      <c r="L656" s="70"/>
    </row>
    <row r="657" spans="11:12" x14ac:dyDescent="0.25">
      <c r="K657" s="69"/>
      <c r="L657" s="70"/>
    </row>
    <row r="658" spans="11:12" x14ac:dyDescent="0.25">
      <c r="K658" s="69"/>
      <c r="L658" s="70"/>
    </row>
    <row r="659" spans="11:12" x14ac:dyDescent="0.25">
      <c r="K659" s="69"/>
      <c r="L659" s="70"/>
    </row>
    <row r="660" spans="11:12" x14ac:dyDescent="0.25">
      <c r="K660" s="69"/>
      <c r="L660" s="70"/>
    </row>
    <row r="661" spans="11:12" x14ac:dyDescent="0.25">
      <c r="K661" s="69"/>
      <c r="L661" s="70"/>
    </row>
    <row r="662" spans="11:12" x14ac:dyDescent="0.25">
      <c r="K662" s="69"/>
      <c r="L662" s="70"/>
    </row>
    <row r="663" spans="11:12" x14ac:dyDescent="0.25">
      <c r="K663" s="69"/>
      <c r="L663" s="70"/>
    </row>
    <row r="664" spans="11:12" x14ac:dyDescent="0.25">
      <c r="K664" s="69"/>
      <c r="L664" s="70"/>
    </row>
    <row r="665" spans="11:12" x14ac:dyDescent="0.25">
      <c r="K665" s="69"/>
      <c r="L665" s="70"/>
    </row>
    <row r="666" spans="11:12" x14ac:dyDescent="0.25">
      <c r="K666" s="69"/>
      <c r="L666" s="70"/>
    </row>
    <row r="667" spans="11:12" x14ac:dyDescent="0.25">
      <c r="K667" s="69"/>
      <c r="L667" s="70"/>
    </row>
    <row r="668" spans="11:12" x14ac:dyDescent="0.25">
      <c r="K668" s="69"/>
      <c r="L668" s="70"/>
    </row>
    <row r="669" spans="11:12" x14ac:dyDescent="0.25">
      <c r="K669" s="69"/>
      <c r="L669" s="70"/>
    </row>
    <row r="670" spans="11:12" x14ac:dyDescent="0.25">
      <c r="K670" s="69"/>
      <c r="L670" s="70"/>
    </row>
    <row r="671" spans="11:12" x14ac:dyDescent="0.25">
      <c r="K671" s="69"/>
      <c r="L671" s="70"/>
    </row>
    <row r="672" spans="11:12" x14ac:dyDescent="0.25">
      <c r="K672" s="69"/>
      <c r="L672" s="70"/>
    </row>
    <row r="673" spans="11:12" x14ac:dyDescent="0.25">
      <c r="K673" s="69"/>
      <c r="L673" s="70"/>
    </row>
    <row r="674" spans="11:12" x14ac:dyDescent="0.25">
      <c r="K674" s="69"/>
      <c r="L674" s="70"/>
    </row>
    <row r="675" spans="11:12" x14ac:dyDescent="0.25">
      <c r="K675" s="69"/>
      <c r="L675" s="70"/>
    </row>
    <row r="676" spans="11:12" x14ac:dyDescent="0.25">
      <c r="K676" s="69"/>
      <c r="L676" s="70"/>
    </row>
    <row r="677" spans="11:12" x14ac:dyDescent="0.25">
      <c r="K677" s="69"/>
      <c r="L677" s="70"/>
    </row>
    <row r="678" spans="11:12" x14ac:dyDescent="0.25">
      <c r="K678" s="69"/>
      <c r="L678" s="70"/>
    </row>
    <row r="679" spans="11:12" x14ac:dyDescent="0.25">
      <c r="K679" s="69"/>
      <c r="L679" s="70"/>
    </row>
    <row r="680" spans="11:12" x14ac:dyDescent="0.25">
      <c r="K680" s="69"/>
      <c r="L680" s="70"/>
    </row>
    <row r="681" spans="11:12" x14ac:dyDescent="0.25">
      <c r="K681" s="69"/>
      <c r="L681" s="70"/>
    </row>
    <row r="682" spans="11:12" x14ac:dyDescent="0.25">
      <c r="K682" s="69"/>
      <c r="L682" s="70"/>
    </row>
    <row r="683" spans="11:12" x14ac:dyDescent="0.25">
      <c r="K683" s="69"/>
      <c r="L683" s="70"/>
    </row>
    <row r="684" spans="11:12" x14ac:dyDescent="0.25">
      <c r="K684" s="69"/>
      <c r="L684" s="70"/>
    </row>
    <row r="685" spans="11:12" x14ac:dyDescent="0.25">
      <c r="K685" s="69"/>
      <c r="L685" s="70"/>
    </row>
    <row r="686" spans="11:12" x14ac:dyDescent="0.25">
      <c r="K686" s="69"/>
      <c r="L686" s="70"/>
    </row>
    <row r="687" spans="11:12" x14ac:dyDescent="0.25">
      <c r="K687" s="69"/>
      <c r="L687" s="70"/>
    </row>
    <row r="688" spans="11:12" x14ac:dyDescent="0.25">
      <c r="K688" s="69"/>
      <c r="L688" s="70"/>
    </row>
    <row r="689" spans="11:12" x14ac:dyDescent="0.25">
      <c r="K689" s="69"/>
      <c r="L689" s="70"/>
    </row>
    <row r="690" spans="11:12" x14ac:dyDescent="0.25">
      <c r="K690" s="69"/>
      <c r="L690" s="70"/>
    </row>
    <row r="691" spans="11:12" x14ac:dyDescent="0.25">
      <c r="K691" s="69"/>
      <c r="L691" s="70"/>
    </row>
    <row r="692" spans="11:12" x14ac:dyDescent="0.25">
      <c r="K692" s="69"/>
      <c r="L692" s="70"/>
    </row>
    <row r="693" spans="11:12" x14ac:dyDescent="0.25">
      <c r="K693" s="69"/>
      <c r="L693" s="70"/>
    </row>
    <row r="694" spans="11:12" x14ac:dyDescent="0.25">
      <c r="K694" s="69"/>
      <c r="L694" s="70"/>
    </row>
    <row r="695" spans="11:12" x14ac:dyDescent="0.25">
      <c r="K695" s="69"/>
      <c r="L695" s="70"/>
    </row>
    <row r="696" spans="11:12" x14ac:dyDescent="0.25">
      <c r="K696" s="69"/>
      <c r="L696" s="70"/>
    </row>
    <row r="697" spans="11:12" x14ac:dyDescent="0.25">
      <c r="K697" s="69"/>
      <c r="L697" s="70"/>
    </row>
    <row r="698" spans="11:12" x14ac:dyDescent="0.25">
      <c r="K698" s="69"/>
      <c r="L698" s="70"/>
    </row>
    <row r="699" spans="11:12" x14ac:dyDescent="0.25">
      <c r="K699" s="69"/>
      <c r="L699" s="70"/>
    </row>
    <row r="700" spans="11:12" x14ac:dyDescent="0.25">
      <c r="K700" s="69"/>
      <c r="L700" s="70"/>
    </row>
    <row r="701" spans="11:12" x14ac:dyDescent="0.25">
      <c r="K701" s="69"/>
      <c r="L701" s="70"/>
    </row>
    <row r="702" spans="11:12" x14ac:dyDescent="0.25">
      <c r="K702" s="69"/>
      <c r="L702" s="70"/>
    </row>
    <row r="703" spans="11:12" x14ac:dyDescent="0.25">
      <c r="K703" s="69"/>
      <c r="L703" s="70"/>
    </row>
    <row r="704" spans="11:12" x14ac:dyDescent="0.25">
      <c r="K704" s="69"/>
      <c r="L704" s="70"/>
    </row>
    <row r="705" spans="11:12" x14ac:dyDescent="0.25">
      <c r="K705" s="69"/>
      <c r="L705" s="70"/>
    </row>
    <row r="706" spans="11:12" x14ac:dyDescent="0.25">
      <c r="K706" s="69"/>
      <c r="L706" s="70"/>
    </row>
    <row r="707" spans="11:12" x14ac:dyDescent="0.25">
      <c r="K707" s="69"/>
      <c r="L707" s="70"/>
    </row>
    <row r="708" spans="11:12" x14ac:dyDescent="0.25">
      <c r="K708" s="69"/>
      <c r="L708" s="70"/>
    </row>
    <row r="709" spans="11:12" x14ac:dyDescent="0.25">
      <c r="K709" s="69"/>
      <c r="L709" s="70"/>
    </row>
    <row r="710" spans="11:12" x14ac:dyDescent="0.25">
      <c r="K710" s="69"/>
      <c r="L710" s="70"/>
    </row>
    <row r="711" spans="11:12" x14ac:dyDescent="0.25">
      <c r="K711" s="69"/>
      <c r="L711" s="70"/>
    </row>
    <row r="712" spans="11:12" x14ac:dyDescent="0.25">
      <c r="K712" s="69"/>
      <c r="L712" s="70"/>
    </row>
    <row r="713" spans="11:12" x14ac:dyDescent="0.25">
      <c r="K713" s="69"/>
      <c r="L713" s="70"/>
    </row>
    <row r="714" spans="11:12" x14ac:dyDescent="0.25">
      <c r="K714" s="69"/>
      <c r="L714" s="70"/>
    </row>
    <row r="715" spans="11:12" x14ac:dyDescent="0.25">
      <c r="K715" s="69"/>
      <c r="L715" s="70"/>
    </row>
    <row r="716" spans="11:12" x14ac:dyDescent="0.25">
      <c r="K716" s="69"/>
      <c r="L716" s="70"/>
    </row>
    <row r="717" spans="11:12" x14ac:dyDescent="0.25">
      <c r="K717" s="69"/>
      <c r="L717" s="70"/>
    </row>
    <row r="718" spans="11:12" x14ac:dyDescent="0.25">
      <c r="K718" s="69"/>
      <c r="L718" s="70"/>
    </row>
    <row r="719" spans="11:12" x14ac:dyDescent="0.25">
      <c r="K719" s="69"/>
      <c r="L719" s="70"/>
    </row>
    <row r="720" spans="11:12" x14ac:dyDescent="0.25">
      <c r="K720" s="69"/>
      <c r="L720" s="70"/>
    </row>
    <row r="721" spans="11:12" x14ac:dyDescent="0.25">
      <c r="K721" s="69"/>
      <c r="L721" s="70"/>
    </row>
    <row r="722" spans="11:12" x14ac:dyDescent="0.25">
      <c r="K722" s="69"/>
      <c r="L722" s="70"/>
    </row>
    <row r="723" spans="11:12" x14ac:dyDescent="0.25">
      <c r="K723" s="69"/>
      <c r="L723" s="70"/>
    </row>
    <row r="724" spans="11:12" x14ac:dyDescent="0.25">
      <c r="K724" s="69"/>
      <c r="L724" s="70"/>
    </row>
    <row r="725" spans="11:12" x14ac:dyDescent="0.25">
      <c r="K725" s="69"/>
      <c r="L725" s="70"/>
    </row>
    <row r="726" spans="11:12" x14ac:dyDescent="0.25">
      <c r="K726" s="69"/>
      <c r="L726" s="70"/>
    </row>
    <row r="727" spans="11:12" x14ac:dyDescent="0.25">
      <c r="K727" s="69"/>
      <c r="L727" s="70"/>
    </row>
    <row r="728" spans="11:12" x14ac:dyDescent="0.25">
      <c r="K728" s="69"/>
      <c r="L728" s="70"/>
    </row>
    <row r="729" spans="11:12" x14ac:dyDescent="0.25">
      <c r="K729" s="69"/>
      <c r="L729" s="70"/>
    </row>
    <row r="730" spans="11:12" x14ac:dyDescent="0.25">
      <c r="K730" s="69"/>
      <c r="L730" s="70"/>
    </row>
    <row r="731" spans="11:12" x14ac:dyDescent="0.25">
      <c r="K731" s="69"/>
      <c r="L731" s="70"/>
    </row>
    <row r="732" spans="11:12" x14ac:dyDescent="0.25">
      <c r="K732" s="69"/>
      <c r="L732" s="70"/>
    </row>
    <row r="733" spans="11:12" x14ac:dyDescent="0.25">
      <c r="K733" s="69"/>
      <c r="L733" s="70"/>
    </row>
    <row r="734" spans="11:12" x14ac:dyDescent="0.25">
      <c r="K734" s="69"/>
      <c r="L734" s="70"/>
    </row>
    <row r="735" spans="11:12" x14ac:dyDescent="0.25">
      <c r="K735" s="69"/>
      <c r="L735" s="70"/>
    </row>
    <row r="736" spans="11:12" x14ac:dyDescent="0.25">
      <c r="K736" s="69"/>
      <c r="L736" s="70"/>
    </row>
    <row r="737" spans="11:12" x14ac:dyDescent="0.25">
      <c r="K737" s="69"/>
      <c r="L737" s="70"/>
    </row>
    <row r="738" spans="11:12" x14ac:dyDescent="0.25">
      <c r="K738" s="69"/>
      <c r="L738" s="70"/>
    </row>
    <row r="739" spans="11:12" x14ac:dyDescent="0.25">
      <c r="K739" s="69"/>
      <c r="L739" s="70"/>
    </row>
    <row r="740" spans="11:12" x14ac:dyDescent="0.25">
      <c r="K740" s="69"/>
      <c r="L740" s="70"/>
    </row>
    <row r="741" spans="11:12" x14ac:dyDescent="0.25">
      <c r="K741" s="69"/>
      <c r="L741" s="70"/>
    </row>
    <row r="742" spans="11:12" x14ac:dyDescent="0.25">
      <c r="K742" s="69"/>
      <c r="L742" s="70"/>
    </row>
    <row r="743" spans="11:12" x14ac:dyDescent="0.25">
      <c r="K743" s="69"/>
      <c r="L743" s="70"/>
    </row>
    <row r="744" spans="11:12" x14ac:dyDescent="0.25">
      <c r="K744" s="69"/>
      <c r="L744" s="70"/>
    </row>
    <row r="745" spans="11:12" x14ac:dyDescent="0.25">
      <c r="K745" s="69"/>
      <c r="L745" s="70"/>
    </row>
    <row r="746" spans="11:12" x14ac:dyDescent="0.25">
      <c r="K746" s="69"/>
      <c r="L746" s="70"/>
    </row>
    <row r="747" spans="11:12" x14ac:dyDescent="0.25">
      <c r="K747" s="69"/>
      <c r="L747" s="70"/>
    </row>
    <row r="748" spans="11:12" x14ac:dyDescent="0.25">
      <c r="K748" s="69"/>
      <c r="L748" s="70"/>
    </row>
    <row r="749" spans="11:12" x14ac:dyDescent="0.25">
      <c r="K749" s="69"/>
      <c r="L749" s="70"/>
    </row>
    <row r="750" spans="11:12" x14ac:dyDescent="0.25">
      <c r="K750" s="69"/>
      <c r="L750" s="70"/>
    </row>
    <row r="751" spans="11:12" x14ac:dyDescent="0.25">
      <c r="K751" s="69"/>
      <c r="L751" s="70"/>
    </row>
    <row r="752" spans="11:12" x14ac:dyDescent="0.25">
      <c r="K752" s="69"/>
      <c r="L752" s="70"/>
    </row>
    <row r="753" spans="11:12" x14ac:dyDescent="0.25">
      <c r="K753" s="69"/>
      <c r="L753" s="70"/>
    </row>
    <row r="754" spans="11:12" x14ac:dyDescent="0.25">
      <c r="K754" s="69"/>
      <c r="L754" s="70"/>
    </row>
    <row r="755" spans="11:12" x14ac:dyDescent="0.25">
      <c r="K755" s="69"/>
      <c r="L755" s="70"/>
    </row>
    <row r="756" spans="11:12" x14ac:dyDescent="0.25">
      <c r="K756" s="69"/>
      <c r="L756" s="70"/>
    </row>
    <row r="757" spans="11:12" x14ac:dyDescent="0.25">
      <c r="K757" s="69"/>
      <c r="L757" s="70"/>
    </row>
    <row r="758" spans="11:12" x14ac:dyDescent="0.25">
      <c r="K758" s="69"/>
      <c r="L758" s="70"/>
    </row>
    <row r="759" spans="11:12" x14ac:dyDescent="0.25">
      <c r="K759" s="69"/>
      <c r="L759" s="70"/>
    </row>
    <row r="760" spans="11:12" x14ac:dyDescent="0.25">
      <c r="K760" s="69"/>
      <c r="L760" s="70"/>
    </row>
    <row r="761" spans="11:12" x14ac:dyDescent="0.25">
      <c r="K761" s="69"/>
      <c r="L761" s="70"/>
    </row>
    <row r="762" spans="11:12" x14ac:dyDescent="0.25">
      <c r="K762" s="69"/>
      <c r="L762" s="70"/>
    </row>
    <row r="763" spans="11:12" x14ac:dyDescent="0.25">
      <c r="K763" s="69"/>
      <c r="L763" s="70"/>
    </row>
    <row r="764" spans="11:12" x14ac:dyDescent="0.25">
      <c r="K764" s="69"/>
      <c r="L764" s="70"/>
    </row>
    <row r="765" spans="11:12" x14ac:dyDescent="0.25">
      <c r="K765" s="69"/>
      <c r="L765" s="70"/>
    </row>
    <row r="766" spans="11:12" x14ac:dyDescent="0.25">
      <c r="K766" s="69"/>
      <c r="L766" s="70"/>
    </row>
    <row r="767" spans="11:12" x14ac:dyDescent="0.25">
      <c r="K767" s="69"/>
      <c r="L767" s="70"/>
    </row>
    <row r="768" spans="11:12" x14ac:dyDescent="0.25">
      <c r="K768" s="69"/>
      <c r="L768" s="70"/>
    </row>
    <row r="769" spans="11:12" x14ac:dyDescent="0.25">
      <c r="K769" s="69"/>
      <c r="L769" s="70"/>
    </row>
    <row r="770" spans="11:12" x14ac:dyDescent="0.25">
      <c r="K770" s="69"/>
      <c r="L770" s="70"/>
    </row>
    <row r="771" spans="11:12" x14ac:dyDescent="0.25">
      <c r="K771" s="69"/>
      <c r="L771" s="70"/>
    </row>
    <row r="772" spans="11:12" x14ac:dyDescent="0.25">
      <c r="K772" s="69"/>
      <c r="L772" s="70"/>
    </row>
    <row r="773" spans="11:12" x14ac:dyDescent="0.25">
      <c r="K773" s="69"/>
      <c r="L773" s="70"/>
    </row>
    <row r="774" spans="11:12" x14ac:dyDescent="0.25">
      <c r="K774" s="69"/>
      <c r="L774" s="70"/>
    </row>
    <row r="775" spans="11:12" x14ac:dyDescent="0.25">
      <c r="K775" s="69"/>
      <c r="L775" s="70"/>
    </row>
    <row r="776" spans="11:12" x14ac:dyDescent="0.25">
      <c r="K776" s="69"/>
      <c r="L776" s="70"/>
    </row>
    <row r="777" spans="11:12" x14ac:dyDescent="0.25">
      <c r="K777" s="69"/>
      <c r="L777" s="70"/>
    </row>
    <row r="778" spans="11:12" x14ac:dyDescent="0.25">
      <c r="K778" s="69"/>
      <c r="L778" s="70"/>
    </row>
    <row r="779" spans="11:12" x14ac:dyDescent="0.25">
      <c r="K779" s="69"/>
      <c r="L779" s="70"/>
    </row>
    <row r="780" spans="11:12" x14ac:dyDescent="0.25">
      <c r="K780" s="69"/>
      <c r="L780" s="70"/>
    </row>
    <row r="781" spans="11:12" x14ac:dyDescent="0.25">
      <c r="K781" s="69"/>
      <c r="L781" s="70"/>
    </row>
    <row r="782" spans="11:12" x14ac:dyDescent="0.25">
      <c r="K782" s="69"/>
      <c r="L782" s="70"/>
    </row>
    <row r="783" spans="11:12" x14ac:dyDescent="0.25">
      <c r="K783" s="69"/>
      <c r="L783" s="70"/>
    </row>
    <row r="784" spans="11:12" x14ac:dyDescent="0.25">
      <c r="K784" s="69"/>
      <c r="L784" s="70"/>
    </row>
    <row r="785" spans="11:12" x14ac:dyDescent="0.25">
      <c r="K785" s="69"/>
      <c r="L785" s="70"/>
    </row>
    <row r="786" spans="11:12" x14ac:dyDescent="0.25">
      <c r="K786" s="69"/>
      <c r="L786" s="70"/>
    </row>
    <row r="787" spans="11:12" x14ac:dyDescent="0.25">
      <c r="K787" s="69"/>
      <c r="L787" s="70"/>
    </row>
    <row r="788" spans="11:12" x14ac:dyDescent="0.25">
      <c r="K788" s="69"/>
      <c r="L788" s="70"/>
    </row>
    <row r="789" spans="11:12" x14ac:dyDescent="0.25">
      <c r="K789" s="69"/>
      <c r="L789" s="70"/>
    </row>
    <row r="790" spans="11:12" x14ac:dyDescent="0.25">
      <c r="K790" s="69"/>
      <c r="L790" s="70"/>
    </row>
    <row r="791" spans="11:12" x14ac:dyDescent="0.25">
      <c r="K791" s="69"/>
      <c r="L791" s="70"/>
    </row>
    <row r="792" spans="11:12" x14ac:dyDescent="0.25">
      <c r="K792" s="69"/>
      <c r="L792" s="70"/>
    </row>
    <row r="793" spans="11:12" x14ac:dyDescent="0.25">
      <c r="K793" s="69"/>
      <c r="L793" s="70"/>
    </row>
    <row r="794" spans="11:12" x14ac:dyDescent="0.25">
      <c r="K794" s="69"/>
      <c r="L794" s="70"/>
    </row>
    <row r="795" spans="11:12" x14ac:dyDescent="0.25">
      <c r="K795" s="69"/>
      <c r="L795" s="70"/>
    </row>
    <row r="796" spans="11:12" x14ac:dyDescent="0.25">
      <c r="K796" s="69"/>
      <c r="L796" s="70"/>
    </row>
    <row r="797" spans="11:12" x14ac:dyDescent="0.25">
      <c r="K797" s="69"/>
      <c r="L797" s="70"/>
    </row>
    <row r="798" spans="11:12" x14ac:dyDescent="0.25">
      <c r="K798" s="69"/>
      <c r="L798" s="70"/>
    </row>
    <row r="799" spans="11:12" x14ac:dyDescent="0.25">
      <c r="K799" s="69"/>
      <c r="L799" s="70"/>
    </row>
    <row r="800" spans="11:12" x14ac:dyDescent="0.25">
      <c r="K800" s="69"/>
      <c r="L800" s="70"/>
    </row>
    <row r="801" spans="11:12" x14ac:dyDescent="0.25">
      <c r="K801" s="69"/>
      <c r="L801" s="70"/>
    </row>
    <row r="802" spans="11:12" x14ac:dyDescent="0.25">
      <c r="K802" s="69"/>
      <c r="L802" s="70"/>
    </row>
    <row r="803" spans="11:12" x14ac:dyDescent="0.25">
      <c r="K803" s="69"/>
      <c r="L803" s="70"/>
    </row>
    <row r="804" spans="11:12" x14ac:dyDescent="0.25">
      <c r="K804" s="69"/>
      <c r="L804" s="70"/>
    </row>
    <row r="805" spans="11:12" x14ac:dyDescent="0.25">
      <c r="K805" s="69"/>
      <c r="L805" s="70"/>
    </row>
    <row r="806" spans="11:12" x14ac:dyDescent="0.25">
      <c r="K806" s="69"/>
      <c r="L806" s="70"/>
    </row>
    <row r="807" spans="11:12" x14ac:dyDescent="0.25">
      <c r="K807" s="69"/>
      <c r="L807" s="70"/>
    </row>
    <row r="808" spans="11:12" x14ac:dyDescent="0.25">
      <c r="K808" s="69"/>
      <c r="L808" s="70"/>
    </row>
    <row r="809" spans="11:12" x14ac:dyDescent="0.25">
      <c r="K809" s="69"/>
      <c r="L809" s="70"/>
    </row>
    <row r="810" spans="11:12" x14ac:dyDescent="0.25">
      <c r="K810" s="69"/>
      <c r="L810" s="70"/>
    </row>
    <row r="811" spans="11:12" x14ac:dyDescent="0.25">
      <c r="K811" s="69"/>
      <c r="L811" s="70"/>
    </row>
    <row r="812" spans="11:12" x14ac:dyDescent="0.25">
      <c r="K812" s="69"/>
      <c r="L812" s="70"/>
    </row>
    <row r="813" spans="11:12" x14ac:dyDescent="0.25">
      <c r="K813" s="69"/>
      <c r="L813" s="70"/>
    </row>
    <row r="814" spans="11:12" x14ac:dyDescent="0.25">
      <c r="K814" s="69"/>
      <c r="L814" s="70"/>
    </row>
    <row r="815" spans="11:12" x14ac:dyDescent="0.25">
      <c r="K815" s="69"/>
      <c r="L815" s="70"/>
    </row>
    <row r="816" spans="11:12" x14ac:dyDescent="0.25">
      <c r="K816" s="69"/>
      <c r="L816" s="70"/>
    </row>
    <row r="817" spans="11:12" x14ac:dyDescent="0.25">
      <c r="K817" s="69"/>
      <c r="L817" s="70"/>
    </row>
    <row r="818" spans="11:12" x14ac:dyDescent="0.25">
      <c r="K818" s="69"/>
      <c r="L818" s="70"/>
    </row>
    <row r="819" spans="11:12" x14ac:dyDescent="0.25">
      <c r="K819" s="69"/>
      <c r="L819" s="70"/>
    </row>
    <row r="820" spans="11:12" x14ac:dyDescent="0.25">
      <c r="K820" s="69"/>
      <c r="L820" s="70"/>
    </row>
    <row r="821" spans="11:12" x14ac:dyDescent="0.25">
      <c r="K821" s="69"/>
      <c r="L821" s="70"/>
    </row>
    <row r="822" spans="11:12" x14ac:dyDescent="0.25">
      <c r="K822" s="69"/>
      <c r="L822" s="70"/>
    </row>
    <row r="823" spans="11:12" x14ac:dyDescent="0.25">
      <c r="K823" s="69"/>
      <c r="L823" s="70"/>
    </row>
    <row r="824" spans="11:12" x14ac:dyDescent="0.25">
      <c r="K824" s="69"/>
      <c r="L824" s="70"/>
    </row>
    <row r="825" spans="11:12" x14ac:dyDescent="0.25">
      <c r="K825" s="69"/>
      <c r="L825" s="70"/>
    </row>
    <row r="826" spans="11:12" x14ac:dyDescent="0.25">
      <c r="K826" s="69"/>
      <c r="L826" s="70"/>
    </row>
    <row r="827" spans="11:12" x14ac:dyDescent="0.25">
      <c r="K827" s="69"/>
      <c r="L827" s="70"/>
    </row>
    <row r="828" spans="11:12" x14ac:dyDescent="0.25">
      <c r="K828" s="69"/>
      <c r="L828" s="70"/>
    </row>
    <row r="829" spans="11:12" x14ac:dyDescent="0.25">
      <c r="K829" s="69"/>
      <c r="L829" s="70"/>
    </row>
    <row r="830" spans="11:12" x14ac:dyDescent="0.25">
      <c r="K830" s="69"/>
      <c r="L830" s="70"/>
    </row>
    <row r="831" spans="11:12" x14ac:dyDescent="0.25">
      <c r="K831" s="69"/>
      <c r="L831" s="70"/>
    </row>
    <row r="832" spans="11:12" x14ac:dyDescent="0.25">
      <c r="K832" s="69"/>
      <c r="L832" s="70"/>
    </row>
    <row r="833" spans="11:12" x14ac:dyDescent="0.25">
      <c r="K833" s="69"/>
      <c r="L833" s="70"/>
    </row>
    <row r="834" spans="11:12" x14ac:dyDescent="0.25">
      <c r="K834" s="69"/>
      <c r="L834" s="70"/>
    </row>
    <row r="835" spans="11:12" x14ac:dyDescent="0.25">
      <c r="K835" s="69"/>
      <c r="L835" s="70"/>
    </row>
    <row r="836" spans="11:12" x14ac:dyDescent="0.25">
      <c r="K836" s="69"/>
      <c r="L836" s="70"/>
    </row>
    <row r="837" spans="11:12" x14ac:dyDescent="0.25">
      <c r="K837" s="69"/>
      <c r="L837" s="70"/>
    </row>
    <row r="838" spans="11:12" x14ac:dyDescent="0.25">
      <c r="K838" s="69"/>
      <c r="L838" s="70"/>
    </row>
    <row r="839" spans="11:12" x14ac:dyDescent="0.25">
      <c r="K839" s="69"/>
      <c r="L839" s="70"/>
    </row>
    <row r="840" spans="11:12" x14ac:dyDescent="0.25">
      <c r="K840" s="69"/>
      <c r="L840" s="70"/>
    </row>
    <row r="841" spans="11:12" x14ac:dyDescent="0.25">
      <c r="K841" s="69"/>
      <c r="L841" s="70"/>
    </row>
    <row r="842" spans="11:12" x14ac:dyDescent="0.25">
      <c r="K842" s="69"/>
      <c r="L842" s="70"/>
    </row>
    <row r="843" spans="11:12" x14ac:dyDescent="0.25">
      <c r="K843" s="69"/>
      <c r="L843" s="70"/>
    </row>
    <row r="844" spans="11:12" x14ac:dyDescent="0.25">
      <c r="K844" s="69"/>
      <c r="L844" s="70"/>
    </row>
    <row r="845" spans="11:12" x14ac:dyDescent="0.25">
      <c r="K845" s="69"/>
      <c r="L845" s="70"/>
    </row>
    <row r="846" spans="11:12" x14ac:dyDescent="0.25">
      <c r="K846" s="69"/>
      <c r="L846" s="70"/>
    </row>
    <row r="847" spans="11:12" x14ac:dyDescent="0.25">
      <c r="K847" s="69"/>
      <c r="L847" s="70"/>
    </row>
    <row r="848" spans="11:12" x14ac:dyDescent="0.25">
      <c r="K848" s="69"/>
      <c r="L848" s="70"/>
    </row>
    <row r="849" spans="11:12" x14ac:dyDescent="0.25">
      <c r="K849" s="69"/>
      <c r="L849" s="70"/>
    </row>
    <row r="850" spans="11:12" x14ac:dyDescent="0.25">
      <c r="K850" s="69"/>
      <c r="L850" s="70"/>
    </row>
    <row r="851" spans="11:12" x14ac:dyDescent="0.25">
      <c r="K851" s="69"/>
      <c r="L851" s="70"/>
    </row>
    <row r="852" spans="11:12" x14ac:dyDescent="0.25">
      <c r="K852" s="69"/>
      <c r="L852" s="70"/>
    </row>
    <row r="853" spans="11:12" x14ac:dyDescent="0.25">
      <c r="K853" s="69"/>
      <c r="L853" s="70"/>
    </row>
    <row r="854" spans="11:12" x14ac:dyDescent="0.25">
      <c r="K854" s="69"/>
      <c r="L854" s="70"/>
    </row>
    <row r="855" spans="11:12" x14ac:dyDescent="0.25">
      <c r="K855" s="69"/>
      <c r="L855" s="70"/>
    </row>
    <row r="856" spans="11:12" x14ac:dyDescent="0.25">
      <c r="K856" s="69"/>
      <c r="L856" s="70"/>
    </row>
    <row r="857" spans="11:12" x14ac:dyDescent="0.25">
      <c r="K857" s="69"/>
      <c r="L857" s="70"/>
    </row>
    <row r="858" spans="11:12" x14ac:dyDescent="0.25">
      <c r="K858" s="69"/>
      <c r="L858" s="70"/>
    </row>
    <row r="859" spans="11:12" x14ac:dyDescent="0.25">
      <c r="K859" s="69"/>
      <c r="L859" s="70"/>
    </row>
    <row r="860" spans="11:12" x14ac:dyDescent="0.25">
      <c r="K860" s="69"/>
      <c r="L860" s="70"/>
    </row>
    <row r="861" spans="11:12" x14ac:dyDescent="0.25">
      <c r="K861" s="69"/>
      <c r="L861" s="70"/>
    </row>
    <row r="862" spans="11:12" x14ac:dyDescent="0.25">
      <c r="K862" s="69"/>
      <c r="L862" s="70"/>
    </row>
    <row r="863" spans="11:12" x14ac:dyDescent="0.25">
      <c r="K863" s="69"/>
      <c r="L863" s="70"/>
    </row>
    <row r="864" spans="11:12" x14ac:dyDescent="0.25">
      <c r="K864" s="69"/>
      <c r="L864" s="70"/>
    </row>
    <row r="865" spans="11:12" x14ac:dyDescent="0.25">
      <c r="K865" s="69"/>
      <c r="L865" s="70"/>
    </row>
    <row r="866" spans="11:12" x14ac:dyDescent="0.25">
      <c r="K866" s="69"/>
      <c r="L866" s="70"/>
    </row>
    <row r="867" spans="11:12" x14ac:dyDescent="0.25">
      <c r="K867" s="69"/>
      <c r="L867" s="70"/>
    </row>
    <row r="868" spans="11:12" x14ac:dyDescent="0.25">
      <c r="K868" s="69"/>
      <c r="L868" s="70"/>
    </row>
    <row r="869" spans="11:12" x14ac:dyDescent="0.25">
      <c r="K869" s="69"/>
      <c r="L869" s="70"/>
    </row>
    <row r="870" spans="11:12" x14ac:dyDescent="0.25">
      <c r="K870" s="69"/>
      <c r="L870" s="70"/>
    </row>
    <row r="871" spans="11:12" x14ac:dyDescent="0.25">
      <c r="K871" s="69"/>
      <c r="L871" s="70"/>
    </row>
    <row r="872" spans="11:12" x14ac:dyDescent="0.25">
      <c r="K872" s="69"/>
      <c r="L872" s="70"/>
    </row>
    <row r="873" spans="11:12" x14ac:dyDescent="0.25">
      <c r="K873" s="69"/>
      <c r="L873" s="70"/>
    </row>
    <row r="874" spans="11:12" x14ac:dyDescent="0.25">
      <c r="K874" s="69"/>
      <c r="L874" s="70"/>
    </row>
    <row r="875" spans="11:12" x14ac:dyDescent="0.25">
      <c r="K875" s="69"/>
      <c r="L875" s="70"/>
    </row>
    <row r="876" spans="11:12" x14ac:dyDescent="0.25">
      <c r="K876" s="69"/>
      <c r="L876" s="70"/>
    </row>
    <row r="877" spans="11:12" x14ac:dyDescent="0.25">
      <c r="K877" s="69"/>
      <c r="L877" s="70"/>
    </row>
    <row r="878" spans="11:12" x14ac:dyDescent="0.25">
      <c r="K878" s="69"/>
      <c r="L878" s="70"/>
    </row>
    <row r="879" spans="11:12" x14ac:dyDescent="0.25">
      <c r="K879" s="69"/>
      <c r="L879" s="70"/>
    </row>
    <row r="880" spans="11:12" x14ac:dyDescent="0.25">
      <c r="K880" s="69"/>
      <c r="L880" s="70"/>
    </row>
    <row r="881" spans="11:12" x14ac:dyDescent="0.25">
      <c r="K881" s="69"/>
      <c r="L881" s="70"/>
    </row>
    <row r="882" spans="11:12" x14ac:dyDescent="0.25">
      <c r="K882" s="69"/>
      <c r="L882" s="70"/>
    </row>
    <row r="883" spans="11:12" x14ac:dyDescent="0.25">
      <c r="K883" s="69"/>
      <c r="L883" s="70"/>
    </row>
    <row r="884" spans="11:12" x14ac:dyDescent="0.25">
      <c r="K884" s="69"/>
      <c r="L884" s="70"/>
    </row>
    <row r="885" spans="11:12" x14ac:dyDescent="0.25">
      <c r="K885" s="69"/>
      <c r="L885" s="70"/>
    </row>
    <row r="886" spans="11:12" x14ac:dyDescent="0.25">
      <c r="K886" s="69"/>
      <c r="L886" s="70"/>
    </row>
    <row r="887" spans="11:12" x14ac:dyDescent="0.25">
      <c r="K887" s="69"/>
      <c r="L887" s="70"/>
    </row>
    <row r="888" spans="11:12" x14ac:dyDescent="0.25">
      <c r="K888" s="69"/>
      <c r="L888" s="70"/>
    </row>
    <row r="889" spans="11:12" x14ac:dyDescent="0.25">
      <c r="K889" s="69"/>
      <c r="L889" s="70"/>
    </row>
    <row r="890" spans="11:12" x14ac:dyDescent="0.25">
      <c r="K890" s="69"/>
      <c r="L890" s="70"/>
    </row>
    <row r="891" spans="11:12" x14ac:dyDescent="0.25">
      <c r="K891" s="69"/>
      <c r="L891" s="70"/>
    </row>
    <row r="892" spans="11:12" x14ac:dyDescent="0.25">
      <c r="K892" s="69"/>
      <c r="L892" s="70"/>
    </row>
    <row r="893" spans="11:12" x14ac:dyDescent="0.25">
      <c r="K893" s="69"/>
      <c r="L893" s="70"/>
    </row>
    <row r="894" spans="11:12" x14ac:dyDescent="0.25">
      <c r="K894" s="69"/>
      <c r="L894" s="70"/>
    </row>
    <row r="895" spans="11:12" x14ac:dyDescent="0.25">
      <c r="K895" s="69"/>
      <c r="L895" s="70"/>
    </row>
    <row r="896" spans="11:12" x14ac:dyDescent="0.25">
      <c r="K896" s="69"/>
      <c r="L896" s="70"/>
    </row>
    <row r="897" spans="11:12" x14ac:dyDescent="0.25">
      <c r="K897" s="69"/>
      <c r="L897" s="70"/>
    </row>
    <row r="898" spans="11:12" x14ac:dyDescent="0.25">
      <c r="K898" s="69"/>
      <c r="L898" s="70"/>
    </row>
    <row r="899" spans="11:12" x14ac:dyDescent="0.25">
      <c r="K899" s="69"/>
      <c r="L899" s="70"/>
    </row>
    <row r="900" spans="11:12" x14ac:dyDescent="0.25">
      <c r="K900" s="69"/>
      <c r="L900" s="70"/>
    </row>
    <row r="901" spans="11:12" x14ac:dyDescent="0.25">
      <c r="K901" s="69"/>
      <c r="L901" s="70"/>
    </row>
    <row r="902" spans="11:12" x14ac:dyDescent="0.25">
      <c r="K902" s="69"/>
      <c r="L902" s="70"/>
    </row>
    <row r="903" spans="11:12" x14ac:dyDescent="0.25">
      <c r="K903" s="69"/>
      <c r="L903" s="70"/>
    </row>
    <row r="904" spans="11:12" x14ac:dyDescent="0.25">
      <c r="K904" s="69"/>
      <c r="L904" s="70"/>
    </row>
    <row r="905" spans="11:12" x14ac:dyDescent="0.25">
      <c r="K905" s="69"/>
      <c r="L905" s="70"/>
    </row>
    <row r="906" spans="11:12" x14ac:dyDescent="0.25">
      <c r="K906" s="69"/>
      <c r="L906" s="70"/>
    </row>
    <row r="907" spans="11:12" x14ac:dyDescent="0.25">
      <c r="K907" s="69"/>
      <c r="L907" s="70"/>
    </row>
    <row r="908" spans="11:12" x14ac:dyDescent="0.25">
      <c r="K908" s="69"/>
      <c r="L908" s="70"/>
    </row>
    <row r="909" spans="11:12" x14ac:dyDescent="0.25">
      <c r="K909" s="69"/>
      <c r="L909" s="70"/>
    </row>
    <row r="910" spans="11:12" x14ac:dyDescent="0.25">
      <c r="K910" s="69"/>
      <c r="L910" s="70"/>
    </row>
    <row r="911" spans="11:12" x14ac:dyDescent="0.25">
      <c r="K911" s="69"/>
      <c r="L911" s="70"/>
    </row>
    <row r="912" spans="11:12" x14ac:dyDescent="0.25">
      <c r="K912" s="69"/>
      <c r="L912" s="70"/>
    </row>
    <row r="913" spans="11:12" x14ac:dyDescent="0.25">
      <c r="K913" s="69"/>
      <c r="L913" s="70"/>
    </row>
    <row r="914" spans="11:12" x14ac:dyDescent="0.25">
      <c r="K914" s="69"/>
      <c r="L914" s="70"/>
    </row>
    <row r="915" spans="11:12" x14ac:dyDescent="0.25">
      <c r="K915" s="69"/>
      <c r="L915" s="70"/>
    </row>
    <row r="916" spans="11:12" x14ac:dyDescent="0.25">
      <c r="K916" s="69"/>
      <c r="L916" s="70"/>
    </row>
    <row r="917" spans="11:12" x14ac:dyDescent="0.25">
      <c r="K917" s="69"/>
      <c r="L917" s="70"/>
    </row>
    <row r="918" spans="11:12" x14ac:dyDescent="0.25">
      <c r="K918" s="69"/>
      <c r="L918" s="70"/>
    </row>
    <row r="919" spans="11:12" x14ac:dyDescent="0.25">
      <c r="K919" s="69"/>
      <c r="L919" s="70"/>
    </row>
    <row r="920" spans="11:12" x14ac:dyDescent="0.25">
      <c r="K920" s="69"/>
      <c r="L920" s="70"/>
    </row>
    <row r="921" spans="11:12" x14ac:dyDescent="0.25">
      <c r="K921" s="69"/>
      <c r="L921" s="70"/>
    </row>
    <row r="922" spans="11:12" x14ac:dyDescent="0.25">
      <c r="K922" s="69"/>
      <c r="L922" s="70"/>
    </row>
    <row r="923" spans="11:12" x14ac:dyDescent="0.25">
      <c r="K923" s="69"/>
      <c r="L923" s="70"/>
    </row>
    <row r="924" spans="11:12" x14ac:dyDescent="0.25">
      <c r="K924" s="69"/>
      <c r="L924" s="70"/>
    </row>
    <row r="925" spans="11:12" x14ac:dyDescent="0.25">
      <c r="K925" s="69"/>
      <c r="L925" s="70"/>
    </row>
    <row r="926" spans="11:12" x14ac:dyDescent="0.25">
      <c r="K926" s="69"/>
      <c r="L926" s="70"/>
    </row>
    <row r="927" spans="11:12" x14ac:dyDescent="0.25">
      <c r="K927" s="69"/>
      <c r="L927" s="70"/>
    </row>
    <row r="928" spans="11:12" x14ac:dyDescent="0.25">
      <c r="K928" s="69"/>
      <c r="L928" s="70"/>
    </row>
    <row r="929" spans="11:12" x14ac:dyDescent="0.25">
      <c r="K929" s="69"/>
      <c r="L929" s="70"/>
    </row>
    <row r="930" spans="11:12" x14ac:dyDescent="0.25">
      <c r="K930" s="69"/>
      <c r="L930" s="70"/>
    </row>
    <row r="931" spans="11:12" x14ac:dyDescent="0.25">
      <c r="K931" s="69"/>
      <c r="L931" s="70"/>
    </row>
    <row r="932" spans="11:12" x14ac:dyDescent="0.25">
      <c r="K932" s="69"/>
      <c r="L932" s="70"/>
    </row>
    <row r="933" spans="11:12" x14ac:dyDescent="0.25">
      <c r="K933" s="69"/>
      <c r="L933" s="70"/>
    </row>
    <row r="934" spans="11:12" x14ac:dyDescent="0.25">
      <c r="K934" s="69"/>
      <c r="L934" s="70"/>
    </row>
    <row r="935" spans="11:12" x14ac:dyDescent="0.25">
      <c r="K935" s="69"/>
      <c r="L935" s="70"/>
    </row>
    <row r="936" spans="11:12" x14ac:dyDescent="0.25">
      <c r="K936" s="69"/>
      <c r="L936" s="70"/>
    </row>
    <row r="937" spans="11:12" x14ac:dyDescent="0.25">
      <c r="K937" s="69"/>
      <c r="L937" s="70"/>
    </row>
    <row r="938" spans="11:12" x14ac:dyDescent="0.25">
      <c r="K938" s="69"/>
      <c r="L938" s="70"/>
    </row>
    <row r="939" spans="11:12" x14ac:dyDescent="0.25">
      <c r="K939" s="69"/>
      <c r="L939" s="70"/>
    </row>
    <row r="940" spans="11:12" x14ac:dyDescent="0.25">
      <c r="K940" s="69"/>
      <c r="L940" s="70"/>
    </row>
    <row r="941" spans="11:12" x14ac:dyDescent="0.25">
      <c r="K941" s="69"/>
      <c r="L941" s="70"/>
    </row>
    <row r="942" spans="11:12" x14ac:dyDescent="0.25">
      <c r="K942" s="69"/>
      <c r="L942" s="70"/>
    </row>
    <row r="943" spans="11:12" x14ac:dyDescent="0.25">
      <c r="K943" s="69"/>
      <c r="L943" s="70"/>
    </row>
    <row r="944" spans="11:12" x14ac:dyDescent="0.25">
      <c r="K944" s="69"/>
      <c r="L944" s="70"/>
    </row>
    <row r="945" spans="11:12" x14ac:dyDescent="0.25">
      <c r="K945" s="69"/>
      <c r="L945" s="70"/>
    </row>
    <row r="946" spans="11:12" x14ac:dyDescent="0.25">
      <c r="K946" s="69"/>
      <c r="L946" s="70"/>
    </row>
    <row r="947" spans="11:12" x14ac:dyDescent="0.25">
      <c r="K947" s="69"/>
      <c r="L947" s="70"/>
    </row>
    <row r="948" spans="11:12" x14ac:dyDescent="0.25">
      <c r="K948" s="69"/>
      <c r="L948" s="70"/>
    </row>
    <row r="949" spans="11:12" x14ac:dyDescent="0.25">
      <c r="K949" s="69"/>
      <c r="L949" s="70"/>
    </row>
    <row r="950" spans="11:12" x14ac:dyDescent="0.25">
      <c r="K950" s="69"/>
      <c r="L950" s="70"/>
    </row>
    <row r="951" spans="11:12" x14ac:dyDescent="0.25">
      <c r="K951" s="69"/>
      <c r="L951" s="70"/>
    </row>
    <row r="952" spans="11:12" x14ac:dyDescent="0.25">
      <c r="K952" s="69"/>
      <c r="L952" s="70"/>
    </row>
    <row r="953" spans="11:12" x14ac:dyDescent="0.25">
      <c r="K953" s="69"/>
      <c r="L953" s="70"/>
    </row>
    <row r="954" spans="11:12" x14ac:dyDescent="0.25">
      <c r="K954" s="69"/>
      <c r="L954" s="70"/>
    </row>
    <row r="955" spans="11:12" x14ac:dyDescent="0.25">
      <c r="K955" s="69"/>
      <c r="L955" s="70"/>
    </row>
    <row r="956" spans="11:12" x14ac:dyDescent="0.25">
      <c r="K956" s="69"/>
      <c r="L956" s="70"/>
    </row>
    <row r="957" spans="11:12" x14ac:dyDescent="0.25">
      <c r="K957" s="69"/>
      <c r="L957" s="70"/>
    </row>
    <row r="958" spans="11:12" x14ac:dyDescent="0.25">
      <c r="K958" s="69"/>
      <c r="L958" s="70"/>
    </row>
    <row r="959" spans="11:12" x14ac:dyDescent="0.25">
      <c r="K959" s="69"/>
      <c r="L959" s="70"/>
    </row>
    <row r="960" spans="11:12" x14ac:dyDescent="0.25">
      <c r="K960" s="69"/>
      <c r="L960" s="70"/>
    </row>
    <row r="961" spans="11:12" x14ac:dyDescent="0.25">
      <c r="K961" s="69"/>
      <c r="L961" s="70"/>
    </row>
    <row r="962" spans="11:12" x14ac:dyDescent="0.25">
      <c r="K962" s="69"/>
      <c r="L962" s="70"/>
    </row>
    <row r="963" spans="11:12" x14ac:dyDescent="0.25">
      <c r="K963" s="69"/>
      <c r="L963" s="70"/>
    </row>
    <row r="964" spans="11:12" x14ac:dyDescent="0.25">
      <c r="K964" s="69"/>
      <c r="L964" s="70"/>
    </row>
    <row r="965" spans="11:12" x14ac:dyDescent="0.25">
      <c r="K965" s="69"/>
      <c r="L965" s="70"/>
    </row>
    <row r="966" spans="11:12" x14ac:dyDescent="0.25">
      <c r="K966" s="69"/>
      <c r="L966" s="70"/>
    </row>
    <row r="967" spans="11:12" x14ac:dyDescent="0.25">
      <c r="K967" s="69"/>
      <c r="L967" s="70"/>
    </row>
    <row r="968" spans="11:12" x14ac:dyDescent="0.25">
      <c r="K968" s="69"/>
      <c r="L968" s="70"/>
    </row>
    <row r="969" spans="11:12" x14ac:dyDescent="0.25">
      <c r="K969" s="69"/>
      <c r="L969" s="70"/>
    </row>
    <row r="970" spans="11:12" x14ac:dyDescent="0.25">
      <c r="K970" s="69"/>
      <c r="L970" s="70"/>
    </row>
    <row r="971" spans="11:12" x14ac:dyDescent="0.25">
      <c r="K971" s="69"/>
      <c r="L971" s="70"/>
    </row>
    <row r="972" spans="11:12" x14ac:dyDescent="0.25">
      <c r="K972" s="69"/>
      <c r="L972" s="70"/>
    </row>
    <row r="973" spans="11:12" x14ac:dyDescent="0.25">
      <c r="K973" s="69"/>
      <c r="L973" s="70"/>
    </row>
    <row r="974" spans="11:12" x14ac:dyDescent="0.25">
      <c r="K974" s="69"/>
      <c r="L974" s="70"/>
    </row>
    <row r="975" spans="11:12" x14ac:dyDescent="0.25">
      <c r="K975" s="69"/>
      <c r="L975" s="70"/>
    </row>
    <row r="976" spans="11:12" x14ac:dyDescent="0.25">
      <c r="K976" s="69"/>
      <c r="L976" s="70"/>
    </row>
    <row r="977" spans="11:12" x14ac:dyDescent="0.25">
      <c r="K977" s="69"/>
      <c r="L977" s="70"/>
    </row>
    <row r="978" spans="11:12" x14ac:dyDescent="0.25">
      <c r="K978" s="69"/>
      <c r="L978" s="70"/>
    </row>
    <row r="979" spans="11:12" x14ac:dyDescent="0.25">
      <c r="K979" s="69"/>
      <c r="L979" s="70"/>
    </row>
    <row r="980" spans="11:12" x14ac:dyDescent="0.25">
      <c r="K980" s="69"/>
      <c r="L980" s="70"/>
    </row>
    <row r="981" spans="11:12" x14ac:dyDescent="0.25">
      <c r="K981" s="69"/>
      <c r="L981" s="70"/>
    </row>
    <row r="982" spans="11:12" x14ac:dyDescent="0.25">
      <c r="K982" s="69"/>
      <c r="L982" s="70"/>
    </row>
    <row r="983" spans="11:12" x14ac:dyDescent="0.25">
      <c r="K983" s="69"/>
      <c r="L983" s="70"/>
    </row>
    <row r="984" spans="11:12" x14ac:dyDescent="0.25">
      <c r="K984" s="69"/>
      <c r="L984" s="70"/>
    </row>
    <row r="985" spans="11:12" x14ac:dyDescent="0.25">
      <c r="K985" s="69"/>
      <c r="L985" s="70"/>
    </row>
    <row r="986" spans="11:12" x14ac:dyDescent="0.25">
      <c r="K986" s="69"/>
      <c r="L986" s="70"/>
    </row>
    <row r="987" spans="11:12" x14ac:dyDescent="0.25">
      <c r="K987" s="69"/>
      <c r="L987" s="70"/>
    </row>
    <row r="988" spans="11:12" x14ac:dyDescent="0.25">
      <c r="K988" s="69"/>
      <c r="L988" s="70"/>
    </row>
    <row r="989" spans="11:12" x14ac:dyDescent="0.25">
      <c r="K989" s="69"/>
      <c r="L989" s="70"/>
    </row>
    <row r="990" spans="11:12" x14ac:dyDescent="0.25">
      <c r="K990" s="69"/>
      <c r="L990" s="70"/>
    </row>
    <row r="991" spans="11:12" x14ac:dyDescent="0.25">
      <c r="K991" s="69"/>
      <c r="L991" s="70"/>
    </row>
    <row r="992" spans="11:12" x14ac:dyDescent="0.25">
      <c r="K992" s="69"/>
      <c r="L992" s="70"/>
    </row>
    <row r="993" spans="11:12" x14ac:dyDescent="0.25">
      <c r="K993" s="69"/>
      <c r="L993" s="70"/>
    </row>
    <row r="994" spans="11:12" x14ac:dyDescent="0.25">
      <c r="K994" s="69"/>
      <c r="L994" s="70"/>
    </row>
    <row r="995" spans="11:12" x14ac:dyDescent="0.25">
      <c r="K995" s="69"/>
      <c r="L995" s="70"/>
    </row>
    <row r="996" spans="11:12" x14ac:dyDescent="0.25">
      <c r="K996" s="69"/>
      <c r="L996" s="70"/>
    </row>
    <row r="997" spans="11:12" x14ac:dyDescent="0.25">
      <c r="K997" s="69"/>
      <c r="L997" s="70"/>
    </row>
    <row r="998" spans="11:12" x14ac:dyDescent="0.25">
      <c r="K998" s="69"/>
      <c r="L998" s="70"/>
    </row>
    <row r="999" spans="11:12" x14ac:dyDescent="0.25">
      <c r="K999" s="69"/>
      <c r="L999" s="70"/>
    </row>
    <row r="1000" spans="11:12" x14ac:dyDescent="0.25">
      <c r="K1000" s="69"/>
      <c r="L1000" s="70"/>
    </row>
    <row r="1001" spans="11:12" x14ac:dyDescent="0.25">
      <c r="K1001" s="69"/>
      <c r="L1001" s="70"/>
    </row>
    <row r="1002" spans="11:12" x14ac:dyDescent="0.25">
      <c r="K1002" s="69"/>
      <c r="L1002" s="70"/>
    </row>
    <row r="1003" spans="11:12" x14ac:dyDescent="0.25">
      <c r="K1003" s="69"/>
      <c r="L1003" s="70"/>
    </row>
    <row r="1004" spans="11:12" x14ac:dyDescent="0.25">
      <c r="K1004" s="69"/>
      <c r="L1004" s="70"/>
    </row>
    <row r="1005" spans="11:12" x14ac:dyDescent="0.25">
      <c r="K1005" s="69"/>
      <c r="L1005" s="70"/>
    </row>
    <row r="1006" spans="11:12" x14ac:dyDescent="0.25">
      <c r="K1006" s="69"/>
      <c r="L1006" s="70"/>
    </row>
    <row r="1007" spans="11:12" x14ac:dyDescent="0.25">
      <c r="K1007" s="69"/>
      <c r="L1007" s="70"/>
    </row>
    <row r="1008" spans="11:12" x14ac:dyDescent="0.25">
      <c r="K1008" s="69"/>
      <c r="L1008" s="70"/>
    </row>
  </sheetData>
  <sheetProtection algorithmName="SHA-512" hashValue="ZFzDpO4JbvWw/fEx7Qk9Zo0aXHXSep0e7ZhVgHKpSWy5mVc/BAFrayMDrULh97cv/J1Khn34wkFGqih6wlEtUA==" saltValue="hDhFSmDNfRJFcpj5+DGfLg==" spinCount="100000" sheet="1" selectLockedCells="1" sort="0" autoFilter="0"/>
  <autoFilter ref="A6:AB32" xr:uid="{00000000-0009-0000-0000-000006000000}"/>
  <mergeCells count="3">
    <mergeCell ref="A4:B4"/>
    <mergeCell ref="A5:B5"/>
    <mergeCell ref="AC6:AD6"/>
  </mergeCells>
  <conditionalFormatting sqref="Q6:U6 C4:F4 C208:F1048576 D7:F7 C3 E1:F3 P1:P7 D9:F207 C6:J6 AK6:AL6 M6:O6">
    <cfRule type="containsErrors" dxfId="791" priority="44">
      <formula>ISERROR(C1)</formula>
    </cfRule>
  </conditionalFormatting>
  <conditionalFormatting sqref="AB6">
    <cfRule type="containsErrors" dxfId="790" priority="43">
      <formula>ISERROR(AB6)</formula>
    </cfRule>
  </conditionalFormatting>
  <conditionalFormatting sqref="P212:P1048576">
    <cfRule type="containsErrors" dxfId="789" priority="42">
      <formula>ISERROR(P212)</formula>
    </cfRule>
  </conditionalFormatting>
  <conditionalFormatting sqref="C7">
    <cfRule type="containsErrors" dxfId="788" priority="41">
      <formula>ISERROR(C7)</formula>
    </cfRule>
  </conditionalFormatting>
  <conditionalFormatting sqref="C8:C207">
    <cfRule type="containsErrors" dxfId="787" priority="37">
      <formula>ISERROR(C8)</formula>
    </cfRule>
  </conditionalFormatting>
  <conditionalFormatting sqref="C5 E5:F5">
    <cfRule type="containsErrors" dxfId="786" priority="36">
      <formula>ISERROR(C5)</formula>
    </cfRule>
  </conditionalFormatting>
  <conditionalFormatting sqref="D5">
    <cfRule type="containsErrors" dxfId="785" priority="35">
      <formula>ISERROR(D5)</formula>
    </cfRule>
  </conditionalFormatting>
  <conditionalFormatting sqref="D8:D207">
    <cfRule type="expression" dxfId="784" priority="32">
      <formula>AND(B8&gt;"",D8="")</formula>
    </cfRule>
  </conditionalFormatting>
  <conditionalFormatting sqref="P8:P211">
    <cfRule type="containsErrors" dxfId="783" priority="24">
      <formula>ISERROR(P8)</formula>
    </cfRule>
  </conditionalFormatting>
  <conditionalFormatting sqref="H8:I207">
    <cfRule type="expression" dxfId="782" priority="23">
      <formula>AND(B8&gt;"",H8="")</formula>
    </cfRule>
  </conditionalFormatting>
  <conditionalFormatting sqref="Q8:Q207">
    <cfRule type="expression" dxfId="781" priority="20">
      <formula>AND(B8&gt;"",Q8="")</formula>
    </cfRule>
  </conditionalFormatting>
  <conditionalFormatting sqref="U8:U207">
    <cfRule type="expression" dxfId="780" priority="19">
      <formula>AND(B8&gt;"",U8="")</formula>
    </cfRule>
  </conditionalFormatting>
  <conditionalFormatting sqref="X8:X207">
    <cfRule type="expression" dxfId="779" priority="18">
      <formula>AND(B8&gt;"",X8="")</formula>
    </cfRule>
  </conditionalFormatting>
  <conditionalFormatting sqref="Y8:Y207">
    <cfRule type="expression" dxfId="778" priority="17">
      <formula>AND(B8&gt;"",Y8="")</formula>
    </cfRule>
  </conditionalFormatting>
  <conditionalFormatting sqref="AL8:AL207">
    <cfRule type="expression" dxfId="777" priority="517">
      <formula>AND(B8&gt;"",AL8="")</formula>
    </cfRule>
  </conditionalFormatting>
  <conditionalFormatting sqref="V8:V32">
    <cfRule type="expression" dxfId="776" priority="16">
      <formula>AND(B8&gt;"",V8="")</formula>
    </cfRule>
  </conditionalFormatting>
  <conditionalFormatting sqref="W8:W32">
    <cfRule type="expression" dxfId="775" priority="15">
      <formula>AND(B8&gt;"",W8="")</formula>
    </cfRule>
  </conditionalFormatting>
  <conditionalFormatting sqref="Z8:Z207">
    <cfRule type="containsErrors" dxfId="774" priority="14">
      <formula>ISERROR(Z8)</formula>
    </cfRule>
  </conditionalFormatting>
  <conditionalFormatting sqref="AA8:AA207">
    <cfRule type="containsErrors" dxfId="773" priority="13">
      <formula>ISERROR(AA8)</formula>
    </cfRule>
  </conditionalFormatting>
  <conditionalFormatting sqref="H5:J5 AK5">
    <cfRule type="expression" dxfId="772" priority="9">
      <formula>OR(H5="Error in Project Costs - please correct",H5="Error in Proposed Measure - please correct",H5="Error in HVAC type - please correct")</formula>
    </cfRule>
  </conditionalFormatting>
  <conditionalFormatting sqref="AK8:AK207">
    <cfRule type="expression" dxfId="771" priority="2086">
      <formula>AND(C8&gt;"",AK8="")</formula>
    </cfRule>
  </conditionalFormatting>
  <conditionalFormatting sqref="J8:J207">
    <cfRule type="expression" dxfId="770" priority="2096">
      <formula>AND(C8&gt;"",J8="")</formula>
    </cfRule>
  </conditionalFormatting>
  <conditionalFormatting sqref="L8:L1008">
    <cfRule type="cellIs" dxfId="769" priority="7" operator="greaterThan">
      <formula>8760</formula>
    </cfRule>
  </conditionalFormatting>
  <conditionalFormatting sqref="O8:O207">
    <cfRule type="expression" dxfId="768" priority="2116">
      <formula>AG8="Error"</formula>
    </cfRule>
    <cfRule type="expression" dxfId="767" priority="2117">
      <formula>AND(B8&gt;"",O8="")</formula>
    </cfRule>
  </conditionalFormatting>
  <conditionalFormatting sqref="K8:K1008">
    <cfRule type="expression" dxfId="766" priority="1">
      <formula>AND(B8&gt;"",K8="")</formula>
    </cfRule>
  </conditionalFormatting>
  <conditionalFormatting sqref="L8:L1008">
    <cfRule type="expression" dxfId="765" priority="5">
      <formula>K8="Reported"</formula>
    </cfRule>
    <cfRule type="expression" dxfId="764" priority="6">
      <formula>K8="Sector"</formula>
    </cfRule>
  </conditionalFormatting>
  <dataValidations count="2">
    <dataValidation type="list" allowBlank="1" showInputMessage="1" showErrorMessage="1" sqref="Q7:Q207" xr:uid="{00000000-0002-0000-0600-000000000000}">
      <formula1>INDIRECT(P7)</formula1>
    </dataValidation>
    <dataValidation type="list" allowBlank="1" showInputMessage="1" showErrorMessage="1" sqref="K7" xr:uid="{37FAD5F5-1E39-4CC5-9831-154152C89DD9}">
      <formula1>#REF!</formula1>
    </dataValidation>
  </dataValidations>
  <hyperlinks>
    <hyperlink ref="A5" location="'Project Summary'!A1" display="Back to Project Summary" xr:uid="{00000000-0004-0000-0600-000000000000}"/>
    <hyperlink ref="A5:B5" location="'Project Summary'!B9" tooltip="Back to Project Summary" display="Back to Project Summary" xr:uid="{00000000-0004-0000-0600-000001000000}"/>
  </hyperlinks>
  <pageMargins left="0.7" right="0.7" top="0.75" bottom="0.75" header="0.3" footer="0.3"/>
  <pageSetup orientation="portrait" r:id="rId1"/>
  <headerFooter>
    <oddFooter>&amp;C_x000D_&amp;1#&amp;"Calibri"&amp;22&amp;K0073CF INTERNAL</oddFooter>
  </headerFooter>
  <extLst>
    <ext xmlns:x14="http://schemas.microsoft.com/office/spreadsheetml/2009/9/main" uri="{78C0D931-6437-407d-A8EE-F0AAD7539E65}">
      <x14:conditionalFormattings>
        <x14:conditionalFormatting xmlns:xm="http://schemas.microsoft.com/office/excel/2006/main">
          <x14:cfRule type="containsErrors" priority="45" id="{305ED0C0-D212-4536-B1FC-74E224D07747}">
            <xm:f>ISERROR('https://consolidatededison.sharepoint.com/Users/GolinoC/Desktop/Coned/Corp/Users/smithna/Desktop/C&amp;I Reference Material/[Con-Edison-CI-Electric-Tool-v1.2.xlsx]Air Conditioner - Unitary AC'!#REF!)</xm:f>
            <x14:dxf>
              <font>
                <color theme="0"/>
              </font>
            </x14:dxf>
          </x14:cfRule>
          <xm:sqref>AA208:AA1048576 AA1:AA6</xm:sqref>
        </x14:conditionalFormatting>
        <x14:conditionalFormatting xmlns:xm="http://schemas.microsoft.com/office/excel/2006/main">
          <x14:cfRule type="containsErrors" priority="34" id="{F83E5062-D1F7-4499-82AA-ADFDF8AC90B2}">
            <xm:f>ISERROR('https://consolidatededison.sharepoint.com/Users/GolinoC/Desktop/Coned/Corp/Users/smithna/Desktop/C&amp;I Reference Material/[Con-Edison-CI-Electric-Tool-v1.2.xlsx]Lighting - By Fixture Code'!#REF!)</xm:f>
            <x14:dxf>
              <font>
                <color theme="0"/>
              </font>
            </x14:dxf>
          </x14:cfRule>
          <xm:sqref>V6:Z6</xm:sqref>
        </x14:conditionalFormatting>
        <x14:conditionalFormatting xmlns:xm="http://schemas.microsoft.com/office/excel/2006/main">
          <x14:cfRule type="containsErrors" priority="33" id="{10D6CB68-82ED-40FB-9A27-5825818F3ED4}">
            <xm:f>ISERROR('https://consolidatededison.sharepoint.com/Users/GolinoC/Desktop/coned/corp/Users/smithna/AppData/Local/Temp/[Con Edison CI Gas Tool v1.2.xlsx]Pre Rinse Spray Valve'!#REF!)</xm:f>
            <x14:dxf>
              <font>
                <color theme="0"/>
              </font>
            </x14:dxf>
          </x14:cfRule>
          <xm:sqref>V5:X5</xm:sqref>
        </x14:conditionalFormatting>
      </x14:conditionalFormattings>
    </ext>
    <ext xmlns:x14="http://schemas.microsoft.com/office/spreadsheetml/2009/9/main" uri="{CCE6A557-97BC-4b89-ADB6-D9C93CAAB3DF}">
      <x14:dataValidations xmlns:xm="http://schemas.microsoft.com/office/excel/2006/main" count="7">
        <x14:dataValidation type="list" allowBlank="1" showInputMessage="1" showErrorMessage="1" xr:uid="{00000000-0002-0000-0600-000001000000}">
          <x14:formula1>
            <xm:f>'C:\Users\smithna\Desktop\C&amp;I Reference Material\[Con-Edison-CI-Electric-Tool-v1.2.xlsx]Lighting picklists'!#REF!</xm:f>
          </x14:formula1>
          <xm:sqref>O7 R7:R32 U7 T7:T32</xm:sqref>
        </x14:dataValidation>
        <x14:dataValidation type="list" allowBlank="1" showInputMessage="1" showErrorMessage="1" xr:uid="{00000000-0002-0000-0600-000002000000}">
          <x14:formula1>
            <xm:f>'C:\Users\smithna\Desktop\C&amp;I Reference Material\[Con-Edison-CI-Electric-Tool-v1.2.xlsx]Measure Name'!#REF!</xm:f>
          </x14:formula1>
          <xm:sqref>B7</xm:sqref>
        </x14:dataValidation>
        <x14:dataValidation type="list" allowBlank="1" showInputMessage="1" showErrorMessage="1" xr:uid="{00000000-0002-0000-0600-000003000000}">
          <x14:formula1>
            <xm:f>'Measure&amp;Incentive Picklist'!$E$131</xm:f>
          </x14:formula1>
          <xm:sqref>B8:B207</xm:sqref>
        </x14:dataValidation>
        <x14:dataValidation type="list" allowBlank="1" showInputMessage="1" showErrorMessage="1" xr:uid="{00000000-0002-0000-0600-000005000000}">
          <x14:formula1>
            <xm:f>'Lighting Picklist'!$L$3:$L$6</xm:f>
          </x14:formula1>
          <xm:sqref>U207</xm:sqref>
        </x14:dataValidation>
        <x14:dataValidation type="list" allowBlank="1" showInputMessage="1" showErrorMessage="1" xr:uid="{37FA92EF-5F27-4405-B0F4-8D50CAF2CCD2}">
          <x14:formula1>
            <xm:f>'Lighting Picklist'!$M$3:$M$4</xm:f>
          </x14:formula1>
          <xm:sqref>K8:K1008</xm:sqref>
        </x14:dataValidation>
        <x14:dataValidation type="list" allowBlank="1" showInputMessage="1" showErrorMessage="1" xr:uid="{1B50CC74-6A1E-4BAE-9784-C5BF933B36AE}">
          <x14:formula1>
            <xm:f>'Lighting Picklist'!$K$50:$K$53</xm:f>
          </x14:formula1>
          <xm:sqref>U8:U206</xm:sqref>
        </x14:dataValidation>
        <x14:dataValidation type="list" allowBlank="1" showInputMessage="1" showErrorMessage="1" xr:uid="{00000000-0002-0000-0600-000004000000}">
          <x14:formula1>
            <xm:f>'Lighting Picklist'!$A$2:$A$63</xm:f>
          </x14:formula1>
          <xm:sqref>O8:O207</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EBC053-11F9-48BB-88B5-CB4C27FA00D9}">
  <sheetPr codeName="Sheet37"/>
  <dimension ref="A1:AE254"/>
  <sheetViews>
    <sheetView zoomScale="90" zoomScaleNormal="90" workbookViewId="0">
      <pane xSplit="5" ySplit="7" topLeftCell="F8" activePane="bottomRight" state="frozen"/>
      <selection pane="topRight" activeCell="B8" sqref="B8:C10"/>
      <selection pane="bottomLeft" activeCell="B8" sqref="B8:C10"/>
      <selection pane="bottomRight" activeCell="B8" sqref="B8"/>
    </sheetView>
  </sheetViews>
  <sheetFormatPr defaultColWidth="9.140625" defaultRowHeight="15" x14ac:dyDescent="0.25"/>
  <cols>
    <col min="1" max="1" width="8.5703125" style="65" customWidth="1"/>
    <col min="2" max="2" width="24" style="65" customWidth="1"/>
    <col min="3" max="3" width="70.140625" style="65" bestFit="1" customWidth="1"/>
    <col min="4" max="4" width="54.85546875" style="66" hidden="1" customWidth="1"/>
    <col min="5" max="5" width="28.85546875" style="88" bestFit="1" customWidth="1"/>
    <col min="6" max="6" width="17.85546875" style="66" customWidth="1"/>
    <col min="7" max="7" width="44.5703125" style="66" bestFit="1" customWidth="1"/>
    <col min="8" max="8" width="22.85546875" style="66" customWidth="1"/>
    <col min="9" max="9" width="31.85546875" style="65" bestFit="1" customWidth="1"/>
    <col min="10" max="10" width="15.140625" style="65" hidden="1" customWidth="1"/>
    <col min="11" max="11" width="41.85546875" style="65" customWidth="1"/>
    <col min="12" max="12" width="13.85546875" style="66" customWidth="1"/>
    <col min="13" max="13" width="32.85546875" style="66" hidden="1" customWidth="1"/>
    <col min="14" max="15" width="17" style="66" customWidth="1"/>
    <col min="16" max="16" width="16.140625" style="88" customWidth="1"/>
    <col min="17" max="17" width="15.140625" style="65" customWidth="1"/>
    <col min="18" max="18" width="15.85546875" style="65" customWidth="1"/>
    <col min="19" max="20" width="17.42578125" style="72" customWidth="1"/>
    <col min="21" max="21" width="18.140625" style="72" customWidth="1"/>
    <col min="22" max="22" width="15.42578125" style="72" customWidth="1"/>
    <col min="23" max="23" width="75.140625" style="65" customWidth="1"/>
    <col min="24" max="24" width="12.140625" style="65" hidden="1" customWidth="1"/>
    <col min="25" max="27" width="14.85546875" style="65" hidden="1" customWidth="1"/>
    <col min="28" max="28" width="18" style="65" hidden="1" customWidth="1"/>
    <col min="29" max="29" width="19.42578125" style="65" hidden="1" customWidth="1"/>
    <col min="30" max="30" width="31.140625" style="65" hidden="1" customWidth="1"/>
    <col min="31" max="31" width="41.85546875" style="65" hidden="1" customWidth="1"/>
    <col min="32" max="33" width="9.140625" style="65" customWidth="1"/>
    <col min="34" max="16384" width="9.140625" style="65"/>
  </cols>
  <sheetData>
    <row r="1" spans="1:31" x14ac:dyDescent="0.25">
      <c r="A1" s="96" t="s">
        <v>104</v>
      </c>
      <c r="B1" s="96"/>
      <c r="C1" s="102">
        <f>Acct_No</f>
        <v>0</v>
      </c>
    </row>
    <row r="2" spans="1:31" x14ac:dyDescent="0.25">
      <c r="A2" s="96" t="s">
        <v>111</v>
      </c>
      <c r="B2" s="96"/>
      <c r="C2" s="434">
        <f>SiteAddress</f>
        <v>0</v>
      </c>
    </row>
    <row r="4" spans="1:31" ht="23.25" x14ac:dyDescent="0.25">
      <c r="A4" s="103" t="s">
        <v>23</v>
      </c>
      <c r="G4" s="65"/>
    </row>
    <row r="5" spans="1:31" ht="22.5" customHeight="1" thickBot="1" x14ac:dyDescent="0.3">
      <c r="A5" s="543" t="s">
        <v>121</v>
      </c>
      <c r="B5" s="543"/>
      <c r="C5" s="99" t="s">
        <v>11</v>
      </c>
      <c r="E5" s="234" t="str">
        <f>IF(Z208&gt;=1,"Error in Project Costs - please correct",IF(AA208&gt;=1,"Error in Proposed Measure - please correct",IF(AB208&gt;=1,"Error in HVAC type - please correct","")))</f>
        <v/>
      </c>
      <c r="I5" s="66"/>
      <c r="K5" s="66"/>
      <c r="P5" s="66"/>
      <c r="Q5" s="66"/>
      <c r="R5" s="66"/>
      <c r="S5" s="66"/>
      <c r="T5" s="66"/>
      <c r="U5" s="80"/>
    </row>
    <row r="6" spans="1:31" s="66" customFormat="1" ht="45.75" thickBot="1" x14ac:dyDescent="0.3">
      <c r="A6" s="91" t="s">
        <v>123</v>
      </c>
      <c r="B6" s="92" t="s">
        <v>246</v>
      </c>
      <c r="C6" s="92" t="s">
        <v>247</v>
      </c>
      <c r="D6" s="92" t="s">
        <v>129</v>
      </c>
      <c r="E6" s="67" t="s">
        <v>130</v>
      </c>
      <c r="F6" s="67" t="s">
        <v>248</v>
      </c>
      <c r="G6" s="67" t="s">
        <v>304</v>
      </c>
      <c r="H6" s="67" t="s">
        <v>250</v>
      </c>
      <c r="I6" s="67" t="s">
        <v>136</v>
      </c>
      <c r="J6" s="67" t="s">
        <v>137</v>
      </c>
      <c r="K6" s="67" t="s">
        <v>138</v>
      </c>
      <c r="L6" s="67" t="s">
        <v>140</v>
      </c>
      <c r="M6" s="67" t="s">
        <v>251</v>
      </c>
      <c r="N6" s="67" t="s">
        <v>141</v>
      </c>
      <c r="O6" s="67" t="s">
        <v>252</v>
      </c>
      <c r="P6" s="67" t="s">
        <v>143</v>
      </c>
      <c r="Q6" s="67" t="s">
        <v>144</v>
      </c>
      <c r="R6" s="67" t="s">
        <v>145</v>
      </c>
      <c r="S6" s="81" t="s">
        <v>146</v>
      </c>
      <c r="T6" s="81" t="s">
        <v>147</v>
      </c>
      <c r="U6" s="81" t="s">
        <v>253</v>
      </c>
      <c r="V6" s="81" t="s">
        <v>254</v>
      </c>
      <c r="W6" s="93" t="s">
        <v>97</v>
      </c>
      <c r="X6" s="538" t="s">
        <v>152</v>
      </c>
      <c r="Y6" s="539"/>
    </row>
    <row r="7" spans="1:31" x14ac:dyDescent="0.25">
      <c r="A7" s="75">
        <v>0</v>
      </c>
      <c r="B7" s="68" t="s">
        <v>255</v>
      </c>
      <c r="C7" s="68" t="s">
        <v>305</v>
      </c>
      <c r="D7" s="94" t="str">
        <f>VLOOKUP(C7,'Measure&amp;Incentive Picklist'!E:J,2,FALSE)</f>
        <v>LIGHT-CONTROL-NETWORK-INTERIOR-003</v>
      </c>
      <c r="E7" s="94" t="s">
        <v>257</v>
      </c>
      <c r="F7" s="75">
        <v>1</v>
      </c>
      <c r="G7" s="75" t="s">
        <v>306</v>
      </c>
      <c r="H7" s="75">
        <v>1200</v>
      </c>
      <c r="I7" s="68" t="s">
        <v>183</v>
      </c>
      <c r="J7" s="68" t="str">
        <f>VLOOKUP(I7,'Lighting Picklist'!A$2:B$63,2,FALSE)</f>
        <v>Small</v>
      </c>
      <c r="K7" s="68" t="s">
        <v>178</v>
      </c>
      <c r="L7" s="75" t="s">
        <v>161</v>
      </c>
      <c r="M7" s="75"/>
      <c r="N7" s="75" t="s">
        <v>258</v>
      </c>
      <c r="O7" s="75"/>
      <c r="P7" s="94" t="s">
        <v>259</v>
      </c>
      <c r="Q7" s="68" t="s">
        <v>163</v>
      </c>
      <c r="R7" s="68" t="s">
        <v>164</v>
      </c>
      <c r="S7" s="82">
        <v>1000</v>
      </c>
      <c r="T7" s="82">
        <v>5000</v>
      </c>
      <c r="U7" s="82">
        <f>$S7+$T7</f>
        <v>6000</v>
      </c>
      <c r="V7" s="82">
        <f>IFERROR(MIN(VLOOKUP($C7,'Measure&amp;Incentive Picklist'!$E:$J,5,FALSE)*F7,U7),"")</f>
        <v>0.11</v>
      </c>
      <c r="W7" s="68" t="s">
        <v>165</v>
      </c>
      <c r="X7" s="75" t="s">
        <v>166</v>
      </c>
      <c r="Y7" s="75" t="s">
        <v>167</v>
      </c>
      <c r="Z7" s="75" t="s">
        <v>260</v>
      </c>
      <c r="AA7" s="75" t="s">
        <v>169</v>
      </c>
      <c r="AB7" s="75" t="s">
        <v>170</v>
      </c>
      <c r="AC7" s="75"/>
      <c r="AD7" s="75" t="s">
        <v>171</v>
      </c>
      <c r="AE7" s="75" t="s">
        <v>172</v>
      </c>
    </row>
    <row r="8" spans="1:31" ht="16.5" customHeight="1" x14ac:dyDescent="0.25">
      <c r="A8" s="66">
        <f>A7+1</f>
        <v>1</v>
      </c>
      <c r="B8" s="69"/>
      <c r="C8" s="69"/>
      <c r="D8" s="88" t="e">
        <f>VLOOKUP(C8,'Measure&amp;Incentive Picklist'!E:J,2,FALSE)</f>
        <v>#N/A</v>
      </c>
      <c r="E8" s="73"/>
      <c r="F8" s="70"/>
      <c r="G8" s="411" t="str">
        <f>IF(ISBLANK(C8),"",IF(ISNUMBER(FIND("High Occ",C8)),"Networked lighting controls: High occupancy hours","Networked lighting controls"))</f>
        <v/>
      </c>
      <c r="H8" s="70"/>
      <c r="I8" s="69"/>
      <c r="J8" s="65" t="e">
        <f>VLOOKUP(I8,'Lighting Picklist'!A$2:B$63,2,FALSE)</f>
        <v>#N/A</v>
      </c>
      <c r="K8" s="69"/>
      <c r="L8" s="70"/>
      <c r="N8" s="70"/>
      <c r="O8" s="70"/>
      <c r="P8" s="73"/>
      <c r="Q8" s="69"/>
      <c r="R8" s="69"/>
      <c r="S8" s="71"/>
      <c r="T8" s="71"/>
      <c r="U8" s="72" t="str">
        <f>IF(AND(S8="",T8=""),"",$S8+$T8)</f>
        <v/>
      </c>
      <c r="V8" s="113" t="str">
        <f>IFERROR(MIN(VLOOKUP($C8,'Measure&amp;Incentive Picklist'!$E:$J,5,FALSE)*F8,U8),"")</f>
        <v/>
      </c>
      <c r="W8" s="127"/>
      <c r="X8" s="65">
        <f t="shared" ref="X8:X71" si="0">IF(OR(B8&gt;"",C8&gt;"",E8&gt;0,F8&gt;0,H8&gt;0,I8&gt;"",K8&gt;"",N8&gt;"",O8&gt;0,P8&gt;"",Q8&gt;0,R8&gt;0,S8&gt;0,T8&gt;0,W8&gt;0),1,0)</f>
        <v>0</v>
      </c>
      <c r="Y8" s="65">
        <f t="shared" ref="Y8:Y71" si="1">IF(AND(C8&gt;0,ISERROR(X8)),1,0)</f>
        <v>0</v>
      </c>
      <c r="Z8" s="65">
        <f>IF(ISERROR(U8),1,0)</f>
        <v>0</v>
      </c>
      <c r="AA8" s="65">
        <f>IF(ISERROR(V8),1,0)</f>
        <v>0</v>
      </c>
      <c r="AB8" s="188" t="str">
        <f>IF(OR(AND(OR(I8=AD$8,I8=AD$9,I8=AD$10,I8=AD$11,I8=AD$12,I8=AD$13,I8=AD$14,I8=AD$15,I8=AD$16,I8=AD$17,I8=AD$18,I8=AD$19,I8=AD$20,I8=AD$21,I8=AD$22,I8=AD$23,I8=AD$24,I8=AD$25,I8=AD$26,I8=AD$27,I8=AD$28,I8=AD$29,I8=AD$30,I8=AD$31,I8=AD$32,I8=AD$33,I8=AD$34,I8=AD$35,I8=AD$36,I8=AD$37,I8=AD$38,I8=AD$39,I8=AD$40,I8=AD$41,I8=AD$42,I8=AD$43,I8=AD$44,I8=AD$45,I8=AD$46,I8=AD$47,I8=AD$48,I8=AD$49,I8=AD$50,I8=AD$51),OR(K8=AE$8,K8=AE$9,K8=AE$10,K8=AE$11,K8=AE$12,K8=AE$13)),AND(OR(I8=AD$52,I8=AD$53,I8=AD$54,I8=AD$55,I8=AD$56,I8=AD$57,I8=AD$58,I8=AD$59,I8=AD$60,I8=AD$61,I8=AD$62,I8=AD$63), OR(K8=AE$14,K8=AE$15,K8=AE$16,K8=AE$17)),AND(OR(I8=AD$64,I8=AD$65,I8=AD$66),OR(K8=AE$18,K8=AE$19,K8=AE$20)),AND(OR(I8=AD$67,I8=AD$68,I8=AD$69),K8=AE$21),AND(I8=AD$70,OR(K8=AE$22,K8=AE$23))),1,IF(OR(I8="",K8=""),"","Error"))</f>
        <v/>
      </c>
      <c r="AC8" s="188"/>
      <c r="AD8" s="12" t="s">
        <v>173</v>
      </c>
      <c r="AE8" s="12" t="s">
        <v>174</v>
      </c>
    </row>
    <row r="9" spans="1:31" x14ac:dyDescent="0.25">
      <c r="A9" s="66">
        <f>A8+1</f>
        <v>2</v>
      </c>
      <c r="B9" s="69"/>
      <c r="C9" s="69"/>
      <c r="D9" s="88" t="e">
        <f>VLOOKUP(C9,'Measure&amp;Incentive Picklist'!E:J,2,FALSE)</f>
        <v>#N/A</v>
      </c>
      <c r="E9" s="73"/>
      <c r="F9" s="70"/>
      <c r="G9" s="411" t="str">
        <f t="shared" ref="G9:G72" si="2">IF(ISBLANK(C9),"",IF(ISNUMBER(FIND("High Occ",C9)),"Networked lighting controls: High occupancy hours","Networked lighting controls"))</f>
        <v/>
      </c>
      <c r="H9" s="70"/>
      <c r="I9" s="69"/>
      <c r="J9" s="65" t="e">
        <f>VLOOKUP(I9,'Lighting Picklist'!A$2:B$63,2,FALSE)</f>
        <v>#N/A</v>
      </c>
      <c r="K9" s="69"/>
      <c r="L9" s="70"/>
      <c r="N9" s="70"/>
      <c r="O9" s="70"/>
      <c r="P9" s="73"/>
      <c r="Q9" s="69"/>
      <c r="R9" s="69"/>
      <c r="S9" s="71"/>
      <c r="T9" s="71"/>
      <c r="U9" s="72" t="str">
        <f t="shared" ref="U9:U72" si="3">IF(AND(S9="",T9=""),"",$S9+$T9)</f>
        <v/>
      </c>
      <c r="V9" s="113" t="str">
        <f>IFERROR(MIN(VLOOKUP($C9,'Measure&amp;Incentive Picklist'!$E:$J,5,FALSE)*F9,U9),"")</f>
        <v/>
      </c>
      <c r="W9" s="127"/>
      <c r="X9" s="65">
        <f t="shared" si="0"/>
        <v>0</v>
      </c>
      <c r="Y9" s="65">
        <f t="shared" si="1"/>
        <v>0</v>
      </c>
      <c r="Z9" s="65">
        <f t="shared" ref="Z9:AA72" si="4">IF(ISERROR(U9),1,0)</f>
        <v>0</v>
      </c>
      <c r="AA9" s="65">
        <f t="shared" si="4"/>
        <v>0</v>
      </c>
      <c r="AB9" s="188" t="str">
        <f t="shared" ref="AB9:AB72" si="5">IF(OR(AND(OR(I9=AD$8,I9=AD$9,I9=AD$10,I9=AD$11,I9=AD$12,I9=AD$13,I9=AD$14,I9=AD$15,I9=AD$16,I9=AD$17,I9=AD$18,I9=AD$19,I9=AD$20,I9=AD$21,I9=AD$22,I9=AD$23,I9=AD$24,I9=AD$25,I9=AD$26,I9=AD$27,I9=AD$28,I9=AD$29,I9=AD$30,I9=AD$31,I9=AD$32,I9=AD$33,I9=AD$34,I9=AD$35,I9=AD$36,I9=AD$37,I9=AD$38,I9=AD$39,I9=AD$40,I9=AD$41,I9=AD$42,I9=AD$43,I9=AD$44,I9=AD$45,I9=AD$46,I9=AD$47,I9=AD$48,I9=AD$49,I9=AD$50,I9=AD$51),OR(K9=AE$8,K9=AE$9,K9=AE$10,K9=AE$11,K9=AE$12,K9=AE$13)),AND(OR(I9=AD$52,I9=AD$53,I9=AD$54,I9=AD$55,I9=AD$56,I9=AD$57,I9=AD$58,I9=AD$59,I9=AD$60,I9=AD$61,I9=AD$62,I9=AD$63), OR(K9=AE$14,K9=AE$15,K9=AE$16,K9=AE$17)),AND(OR(I9=AD$64,I9=AD$65,I9=AD$66),OR(K9=AE$18,K9=AE$19,K9=AE$20)),AND(OR(I9=AD$67,I9=AD$68,I9=AD$69),K9=AE$21),AND(I9=AD$70,OR(K9=AE$22,K9=AE$23))),1,IF(OR(I9="",K9=""),"","Error"))</f>
        <v/>
      </c>
      <c r="AC9" s="188"/>
      <c r="AD9" s="12" t="s">
        <v>175</v>
      </c>
      <c r="AE9" s="12" t="s">
        <v>176</v>
      </c>
    </row>
    <row r="10" spans="1:31" x14ac:dyDescent="0.25">
      <c r="A10" s="66">
        <f t="shared" ref="A10:A73" si="6">A9+1</f>
        <v>3</v>
      </c>
      <c r="B10" s="69"/>
      <c r="C10" s="69"/>
      <c r="D10" s="88" t="e">
        <f>VLOOKUP(C10,'Measure&amp;Incentive Picklist'!E:J,2,FALSE)</f>
        <v>#N/A</v>
      </c>
      <c r="E10" s="73"/>
      <c r="F10" s="70"/>
      <c r="G10" s="411" t="str">
        <f t="shared" si="2"/>
        <v/>
      </c>
      <c r="H10" s="70"/>
      <c r="I10" s="69"/>
      <c r="J10" s="65" t="e">
        <f>VLOOKUP(I10,'Lighting Picklist'!A$2:B$63,2,FALSE)</f>
        <v>#N/A</v>
      </c>
      <c r="K10" s="69"/>
      <c r="L10" s="70"/>
      <c r="N10" s="70"/>
      <c r="O10" s="70"/>
      <c r="P10" s="73"/>
      <c r="Q10" s="69"/>
      <c r="R10" s="69"/>
      <c r="S10" s="71"/>
      <c r="T10" s="71"/>
      <c r="U10" s="72" t="str">
        <f t="shared" si="3"/>
        <v/>
      </c>
      <c r="V10" s="113" t="str">
        <f>IFERROR(MIN(VLOOKUP($C10,'Measure&amp;Incentive Picklist'!$E:$J,5,FALSE)*F10,U10),"")</f>
        <v/>
      </c>
      <c r="W10" s="127"/>
      <c r="X10" s="65">
        <f t="shared" si="0"/>
        <v>0</v>
      </c>
      <c r="Y10" s="65">
        <f t="shared" si="1"/>
        <v>0</v>
      </c>
      <c r="Z10" s="65">
        <f t="shared" si="4"/>
        <v>0</v>
      </c>
      <c r="AA10" s="65">
        <f t="shared" si="4"/>
        <v>0</v>
      </c>
      <c r="AB10" s="188" t="str">
        <f t="shared" si="5"/>
        <v/>
      </c>
      <c r="AC10" s="188"/>
      <c r="AD10" s="12" t="s">
        <v>177</v>
      </c>
      <c r="AE10" s="12" t="s">
        <v>178</v>
      </c>
    </row>
    <row r="11" spans="1:31" x14ac:dyDescent="0.25">
      <c r="A11" s="66">
        <f t="shared" si="6"/>
        <v>4</v>
      </c>
      <c r="B11" s="69"/>
      <c r="C11" s="69"/>
      <c r="D11" s="88" t="e">
        <f>VLOOKUP(C11,'Measure&amp;Incentive Picklist'!E:J,2,FALSE)</f>
        <v>#N/A</v>
      </c>
      <c r="E11" s="73"/>
      <c r="F11" s="70"/>
      <c r="G11" s="411" t="str">
        <f t="shared" si="2"/>
        <v/>
      </c>
      <c r="H11" s="70"/>
      <c r="I11" s="69"/>
      <c r="J11" s="65" t="e">
        <f>VLOOKUP(I11,'Lighting Picklist'!A$2:B$63,2,FALSE)</f>
        <v>#N/A</v>
      </c>
      <c r="K11" s="69"/>
      <c r="L11" s="70"/>
      <c r="N11" s="70"/>
      <c r="O11" s="70"/>
      <c r="P11" s="73"/>
      <c r="Q11" s="69"/>
      <c r="R11" s="69"/>
      <c r="S11" s="71"/>
      <c r="T11" s="71"/>
      <c r="U11" s="72" t="str">
        <f t="shared" si="3"/>
        <v/>
      </c>
      <c r="V11" s="113" t="str">
        <f>IFERROR(MIN(VLOOKUP($C11,'Measure&amp;Incentive Picklist'!$E:$J,5,FALSE)*F11,U11),"")</f>
        <v/>
      </c>
      <c r="W11" s="127"/>
      <c r="X11" s="65">
        <f t="shared" si="0"/>
        <v>0</v>
      </c>
      <c r="Y11" s="65">
        <f t="shared" si="1"/>
        <v>0</v>
      </c>
      <c r="Z11" s="65">
        <f t="shared" si="4"/>
        <v>0</v>
      </c>
      <c r="AA11" s="65">
        <f t="shared" si="4"/>
        <v>0</v>
      </c>
      <c r="AB11" s="188" t="str">
        <f t="shared" si="5"/>
        <v/>
      </c>
      <c r="AC11" s="188"/>
      <c r="AD11" s="12" t="s">
        <v>179</v>
      </c>
      <c r="AE11" s="12" t="s">
        <v>180</v>
      </c>
    </row>
    <row r="12" spans="1:31" x14ac:dyDescent="0.25">
      <c r="A12" s="66">
        <f t="shared" si="6"/>
        <v>5</v>
      </c>
      <c r="B12" s="69"/>
      <c r="C12" s="69"/>
      <c r="D12" s="88" t="e">
        <f>VLOOKUP(C12,'Measure&amp;Incentive Picklist'!E:J,2,FALSE)</f>
        <v>#N/A</v>
      </c>
      <c r="E12" s="73"/>
      <c r="F12" s="70"/>
      <c r="G12" s="411" t="str">
        <f t="shared" si="2"/>
        <v/>
      </c>
      <c r="H12" s="70"/>
      <c r="I12" s="69"/>
      <c r="J12" s="65" t="e">
        <f>VLOOKUP(I12,'Lighting Picklist'!A$2:B$63,2,FALSE)</f>
        <v>#N/A</v>
      </c>
      <c r="K12" s="69"/>
      <c r="L12" s="70"/>
      <c r="N12" s="70"/>
      <c r="O12" s="70"/>
      <c r="P12" s="73"/>
      <c r="Q12" s="69"/>
      <c r="R12" s="69"/>
      <c r="S12" s="71"/>
      <c r="T12" s="71"/>
      <c r="U12" s="72" t="str">
        <f t="shared" si="3"/>
        <v/>
      </c>
      <c r="V12" s="113" t="str">
        <f>IFERROR(MIN(VLOOKUP($C12,'Measure&amp;Incentive Picklist'!$E:$J,5,FALSE)*F12,U12),"")</f>
        <v/>
      </c>
      <c r="W12" s="127"/>
      <c r="X12" s="65">
        <f t="shared" si="0"/>
        <v>0</v>
      </c>
      <c r="Y12" s="65">
        <f t="shared" si="1"/>
        <v>0</v>
      </c>
      <c r="Z12" s="65">
        <f t="shared" si="4"/>
        <v>0</v>
      </c>
      <c r="AA12" s="65">
        <f t="shared" si="4"/>
        <v>0</v>
      </c>
      <c r="AB12" s="188" t="str">
        <f t="shared" si="5"/>
        <v/>
      </c>
      <c r="AC12" s="188"/>
      <c r="AD12" s="12" t="s">
        <v>181</v>
      </c>
      <c r="AE12" s="12" t="s">
        <v>182</v>
      </c>
    </row>
    <row r="13" spans="1:31" x14ac:dyDescent="0.25">
      <c r="A13" s="66">
        <f t="shared" si="6"/>
        <v>6</v>
      </c>
      <c r="B13" s="69"/>
      <c r="C13" s="69"/>
      <c r="D13" s="88" t="e">
        <f>VLOOKUP(C13,'Measure&amp;Incentive Picklist'!E:J,2,FALSE)</f>
        <v>#N/A</v>
      </c>
      <c r="E13" s="73"/>
      <c r="F13" s="70"/>
      <c r="G13" s="411" t="str">
        <f t="shared" si="2"/>
        <v/>
      </c>
      <c r="H13" s="70"/>
      <c r="I13" s="69"/>
      <c r="J13" s="65" t="e">
        <f>VLOOKUP(I13,'Lighting Picklist'!A$2:B$63,2,FALSE)</f>
        <v>#N/A</v>
      </c>
      <c r="K13" s="69"/>
      <c r="L13" s="70"/>
      <c r="N13" s="70"/>
      <c r="O13" s="70"/>
      <c r="P13" s="73"/>
      <c r="Q13" s="69"/>
      <c r="R13" s="69"/>
      <c r="S13" s="71"/>
      <c r="T13" s="71"/>
      <c r="U13" s="72" t="str">
        <f t="shared" si="3"/>
        <v/>
      </c>
      <c r="V13" s="113" t="str">
        <f>IFERROR(MIN(VLOOKUP($C13,'Measure&amp;Incentive Picklist'!$E:$J,5,FALSE)*F13,U13),"")</f>
        <v/>
      </c>
      <c r="W13" s="127"/>
      <c r="X13" s="65">
        <f t="shared" si="0"/>
        <v>0</v>
      </c>
      <c r="Y13" s="65">
        <f t="shared" si="1"/>
        <v>0</v>
      </c>
      <c r="Z13" s="65">
        <f t="shared" si="4"/>
        <v>0</v>
      </c>
      <c r="AA13" s="65">
        <f t="shared" si="4"/>
        <v>0</v>
      </c>
      <c r="AB13" s="188" t="str">
        <f t="shared" si="5"/>
        <v/>
      </c>
      <c r="AC13" s="188"/>
      <c r="AD13" s="12" t="s">
        <v>183</v>
      </c>
      <c r="AE13" s="12" t="s">
        <v>184</v>
      </c>
    </row>
    <row r="14" spans="1:31" x14ac:dyDescent="0.25">
      <c r="A14" s="66">
        <f t="shared" si="6"/>
        <v>7</v>
      </c>
      <c r="B14" s="69"/>
      <c r="C14" s="69"/>
      <c r="D14" s="88" t="e">
        <f>VLOOKUP(C14,'Measure&amp;Incentive Picklist'!E:J,2,FALSE)</f>
        <v>#N/A</v>
      </c>
      <c r="E14" s="73"/>
      <c r="F14" s="70"/>
      <c r="G14" s="411" t="str">
        <f t="shared" si="2"/>
        <v/>
      </c>
      <c r="H14" s="70"/>
      <c r="I14" s="69"/>
      <c r="J14" s="65" t="e">
        <f>VLOOKUP(I14,'Lighting Picklist'!A$2:B$63,2,FALSE)</f>
        <v>#N/A</v>
      </c>
      <c r="K14" s="69"/>
      <c r="L14" s="70"/>
      <c r="N14" s="70"/>
      <c r="O14" s="70"/>
      <c r="P14" s="73"/>
      <c r="Q14" s="69"/>
      <c r="R14" s="69"/>
      <c r="S14" s="71"/>
      <c r="T14" s="71"/>
      <c r="U14" s="72" t="str">
        <f t="shared" si="3"/>
        <v/>
      </c>
      <c r="V14" s="113" t="str">
        <f>IFERROR(MIN(VLOOKUP($C14,'Measure&amp;Incentive Picklist'!$E:$J,5,FALSE)*F14,U14),"")</f>
        <v/>
      </c>
      <c r="W14" s="127"/>
      <c r="X14" s="65">
        <f t="shared" si="0"/>
        <v>0</v>
      </c>
      <c r="Y14" s="65">
        <f t="shared" si="1"/>
        <v>0</v>
      </c>
      <c r="Z14" s="65">
        <f t="shared" si="4"/>
        <v>0</v>
      </c>
      <c r="AA14" s="65">
        <f t="shared" si="4"/>
        <v>0</v>
      </c>
      <c r="AB14" s="188" t="str">
        <f t="shared" si="5"/>
        <v/>
      </c>
      <c r="AC14" s="188"/>
      <c r="AD14" s="12" t="s">
        <v>185</v>
      </c>
      <c r="AE14" s="13" t="s">
        <v>159</v>
      </c>
    </row>
    <row r="15" spans="1:31" x14ac:dyDescent="0.25">
      <c r="A15" s="66">
        <f t="shared" si="6"/>
        <v>8</v>
      </c>
      <c r="B15" s="69"/>
      <c r="C15" s="69"/>
      <c r="D15" s="88" t="e">
        <f>VLOOKUP(C15,'Measure&amp;Incentive Picklist'!E:J,2,FALSE)</f>
        <v>#N/A</v>
      </c>
      <c r="E15" s="73"/>
      <c r="F15" s="70"/>
      <c r="G15" s="411" t="str">
        <f t="shared" si="2"/>
        <v/>
      </c>
      <c r="H15" s="70"/>
      <c r="I15" s="69"/>
      <c r="J15" s="65" t="e">
        <f>VLOOKUP(I15,'Lighting Picklist'!A$2:B$63,2,FALSE)</f>
        <v>#N/A</v>
      </c>
      <c r="K15" s="69"/>
      <c r="L15" s="70"/>
      <c r="N15" s="70"/>
      <c r="O15" s="70"/>
      <c r="P15" s="73"/>
      <c r="Q15" s="69"/>
      <c r="R15" s="69"/>
      <c r="S15" s="71"/>
      <c r="T15" s="71"/>
      <c r="U15" s="72" t="str">
        <f t="shared" si="3"/>
        <v/>
      </c>
      <c r="V15" s="113" t="str">
        <f>IFERROR(MIN(VLOOKUP($C15,'Measure&amp;Incentive Picklist'!$E:$J,5,FALSE)*F15,U15),"")</f>
        <v/>
      </c>
      <c r="W15" s="127"/>
      <c r="X15" s="65">
        <f t="shared" si="0"/>
        <v>0</v>
      </c>
      <c r="Y15" s="65">
        <f t="shared" si="1"/>
        <v>0</v>
      </c>
      <c r="Z15" s="65">
        <f t="shared" si="4"/>
        <v>0</v>
      </c>
      <c r="AA15" s="65">
        <f t="shared" si="4"/>
        <v>0</v>
      </c>
      <c r="AB15" s="188" t="str">
        <f t="shared" si="5"/>
        <v/>
      </c>
      <c r="AC15" s="188"/>
      <c r="AD15" s="12" t="s">
        <v>186</v>
      </c>
      <c r="AE15" s="13" t="s">
        <v>187</v>
      </c>
    </row>
    <row r="16" spans="1:31" x14ac:dyDescent="0.25">
      <c r="A16" s="66">
        <f t="shared" si="6"/>
        <v>9</v>
      </c>
      <c r="B16" s="69"/>
      <c r="C16" s="69"/>
      <c r="D16" s="88" t="e">
        <f>VLOOKUP(C16,'Measure&amp;Incentive Picklist'!E:J,2,FALSE)</f>
        <v>#N/A</v>
      </c>
      <c r="E16" s="73"/>
      <c r="F16" s="70"/>
      <c r="G16" s="411" t="str">
        <f t="shared" si="2"/>
        <v/>
      </c>
      <c r="H16" s="70"/>
      <c r="I16" s="69"/>
      <c r="J16" s="65" t="e">
        <f>VLOOKUP(I16,'Lighting Picklist'!A$2:B$63,2,FALSE)</f>
        <v>#N/A</v>
      </c>
      <c r="K16" s="69"/>
      <c r="L16" s="70"/>
      <c r="N16" s="70"/>
      <c r="O16" s="70"/>
      <c r="P16" s="73"/>
      <c r="Q16" s="69"/>
      <c r="R16" s="69"/>
      <c r="S16" s="71"/>
      <c r="T16" s="71"/>
      <c r="U16" s="72" t="str">
        <f t="shared" si="3"/>
        <v/>
      </c>
      <c r="V16" s="113" t="str">
        <f>IFERROR(MIN(VLOOKUP($C16,'Measure&amp;Incentive Picklist'!$E:$J,5,FALSE)*F16,U16),"")</f>
        <v/>
      </c>
      <c r="W16" s="127"/>
      <c r="X16" s="65">
        <f t="shared" si="0"/>
        <v>0</v>
      </c>
      <c r="Y16" s="65">
        <f t="shared" si="1"/>
        <v>0</v>
      </c>
      <c r="Z16" s="65">
        <f t="shared" si="4"/>
        <v>0</v>
      </c>
      <c r="AA16" s="65">
        <f t="shared" si="4"/>
        <v>0</v>
      </c>
      <c r="AB16" s="188" t="str">
        <f t="shared" si="5"/>
        <v/>
      </c>
      <c r="AC16" s="188"/>
      <c r="AD16" s="12" t="s">
        <v>188</v>
      </c>
      <c r="AE16" s="13" t="s">
        <v>189</v>
      </c>
    </row>
    <row r="17" spans="1:31" x14ac:dyDescent="0.25">
      <c r="A17" s="66">
        <f t="shared" si="6"/>
        <v>10</v>
      </c>
      <c r="B17" s="69"/>
      <c r="C17" s="69"/>
      <c r="D17" s="88" t="e">
        <f>VLOOKUP(C17,'Measure&amp;Incentive Picklist'!E:J,2,FALSE)</f>
        <v>#N/A</v>
      </c>
      <c r="E17" s="73"/>
      <c r="F17" s="70"/>
      <c r="G17" s="411" t="str">
        <f t="shared" si="2"/>
        <v/>
      </c>
      <c r="H17" s="70"/>
      <c r="I17" s="69"/>
      <c r="J17" s="65" t="e">
        <f>VLOOKUP(I17,'Lighting Picklist'!A$2:B$63,2,FALSE)</f>
        <v>#N/A</v>
      </c>
      <c r="K17" s="69"/>
      <c r="L17" s="70"/>
      <c r="N17" s="70"/>
      <c r="O17" s="70"/>
      <c r="P17" s="73"/>
      <c r="Q17" s="69"/>
      <c r="R17" s="69"/>
      <c r="S17" s="71"/>
      <c r="T17" s="71"/>
      <c r="U17" s="72" t="str">
        <f t="shared" si="3"/>
        <v/>
      </c>
      <c r="V17" s="113" t="str">
        <f>IFERROR(MIN(VLOOKUP($C17,'Measure&amp;Incentive Picklist'!$E:$J,5,FALSE)*F17,U17),"")</f>
        <v/>
      </c>
      <c r="W17" s="127"/>
      <c r="X17" s="65">
        <f t="shared" si="0"/>
        <v>0</v>
      </c>
      <c r="Y17" s="65">
        <f t="shared" si="1"/>
        <v>0</v>
      </c>
      <c r="Z17" s="65">
        <f t="shared" si="4"/>
        <v>0</v>
      </c>
      <c r="AA17" s="65">
        <f t="shared" si="4"/>
        <v>0</v>
      </c>
      <c r="AB17" s="188" t="str">
        <f t="shared" si="5"/>
        <v/>
      </c>
      <c r="AC17" s="188"/>
      <c r="AD17" s="12" t="s">
        <v>190</v>
      </c>
      <c r="AE17" s="13" t="s">
        <v>184</v>
      </c>
    </row>
    <row r="18" spans="1:31" x14ac:dyDescent="0.25">
      <c r="A18" s="66">
        <f t="shared" si="6"/>
        <v>11</v>
      </c>
      <c r="B18" s="69"/>
      <c r="C18" s="69"/>
      <c r="D18" s="88" t="e">
        <f>VLOOKUP(C18,'Measure&amp;Incentive Picklist'!E:J,2,FALSE)</f>
        <v>#N/A</v>
      </c>
      <c r="E18" s="73"/>
      <c r="F18" s="70"/>
      <c r="G18" s="411" t="str">
        <f t="shared" si="2"/>
        <v/>
      </c>
      <c r="H18" s="70"/>
      <c r="I18" s="69"/>
      <c r="J18" s="65" t="e">
        <f>VLOOKUP(I18,'Lighting Picklist'!A$2:B$63,2,FALSE)</f>
        <v>#N/A</v>
      </c>
      <c r="K18" s="69"/>
      <c r="L18" s="70"/>
      <c r="N18" s="70"/>
      <c r="O18" s="70"/>
      <c r="P18" s="73"/>
      <c r="Q18" s="69"/>
      <c r="R18" s="69"/>
      <c r="S18" s="71"/>
      <c r="T18" s="71"/>
      <c r="U18" s="72" t="str">
        <f t="shared" si="3"/>
        <v/>
      </c>
      <c r="V18" s="113" t="str">
        <f>IFERROR(MIN(VLOOKUP($C18,'Measure&amp;Incentive Picklist'!$E:$J,5,FALSE)*F18,U18),"")</f>
        <v/>
      </c>
      <c r="W18" s="127"/>
      <c r="X18" s="65">
        <f t="shared" si="0"/>
        <v>0</v>
      </c>
      <c r="Y18" s="65">
        <f t="shared" si="1"/>
        <v>0</v>
      </c>
      <c r="Z18" s="65">
        <f t="shared" si="4"/>
        <v>0</v>
      </c>
      <c r="AA18" s="65">
        <f t="shared" si="4"/>
        <v>0</v>
      </c>
      <c r="AB18" s="188" t="str">
        <f t="shared" si="5"/>
        <v/>
      </c>
      <c r="AC18" s="188"/>
      <c r="AD18" s="12" t="s">
        <v>191</v>
      </c>
      <c r="AE18" s="14" t="s">
        <v>192</v>
      </c>
    </row>
    <row r="19" spans="1:31" x14ac:dyDescent="0.25">
      <c r="A19" s="66">
        <f t="shared" si="6"/>
        <v>12</v>
      </c>
      <c r="B19" s="69"/>
      <c r="C19" s="69"/>
      <c r="D19" s="88" t="e">
        <f>VLOOKUP(C19,'Measure&amp;Incentive Picklist'!E:J,2,FALSE)</f>
        <v>#N/A</v>
      </c>
      <c r="E19" s="73"/>
      <c r="F19" s="70"/>
      <c r="G19" s="411" t="str">
        <f t="shared" si="2"/>
        <v/>
      </c>
      <c r="H19" s="70"/>
      <c r="I19" s="69"/>
      <c r="J19" s="65" t="e">
        <f>VLOOKUP(I19,'Lighting Picklist'!A$2:B$63,2,FALSE)</f>
        <v>#N/A</v>
      </c>
      <c r="K19" s="69"/>
      <c r="L19" s="70"/>
      <c r="N19" s="70"/>
      <c r="O19" s="70"/>
      <c r="P19" s="73"/>
      <c r="Q19" s="69"/>
      <c r="R19" s="69"/>
      <c r="S19" s="71"/>
      <c r="T19" s="71"/>
      <c r="U19" s="72" t="str">
        <f t="shared" si="3"/>
        <v/>
      </c>
      <c r="V19" s="113" t="str">
        <f>IFERROR(MIN(VLOOKUP($C19,'Measure&amp;Incentive Picklist'!$E:$J,5,FALSE)*F19,U19),"")</f>
        <v/>
      </c>
      <c r="W19" s="127"/>
      <c r="X19" s="65">
        <f t="shared" si="0"/>
        <v>0</v>
      </c>
      <c r="Y19" s="65">
        <f t="shared" si="1"/>
        <v>0</v>
      </c>
      <c r="Z19" s="65">
        <f t="shared" si="4"/>
        <v>0</v>
      </c>
      <c r="AA19" s="65">
        <f t="shared" si="4"/>
        <v>0</v>
      </c>
      <c r="AB19" s="188" t="str">
        <f t="shared" si="5"/>
        <v/>
      </c>
      <c r="AC19" s="188"/>
      <c r="AD19" s="12" t="s">
        <v>193</v>
      </c>
      <c r="AE19" s="14" t="s">
        <v>194</v>
      </c>
    </row>
    <row r="20" spans="1:31" x14ac:dyDescent="0.25">
      <c r="A20" s="66">
        <f t="shared" si="6"/>
        <v>13</v>
      </c>
      <c r="B20" s="69"/>
      <c r="C20" s="69"/>
      <c r="D20" s="88" t="e">
        <f>VLOOKUP(C20,'Measure&amp;Incentive Picklist'!E:J,2,FALSE)</f>
        <v>#N/A</v>
      </c>
      <c r="E20" s="73"/>
      <c r="F20" s="70"/>
      <c r="G20" s="411" t="str">
        <f t="shared" si="2"/>
        <v/>
      </c>
      <c r="H20" s="70"/>
      <c r="I20" s="69"/>
      <c r="J20" s="65" t="e">
        <f>VLOOKUP(I20,'Lighting Picklist'!A$2:B$63,2,FALSE)</f>
        <v>#N/A</v>
      </c>
      <c r="K20" s="69"/>
      <c r="L20" s="70"/>
      <c r="N20" s="70"/>
      <c r="O20" s="70"/>
      <c r="P20" s="73"/>
      <c r="Q20" s="69"/>
      <c r="R20" s="69"/>
      <c r="S20" s="71"/>
      <c r="T20" s="71"/>
      <c r="U20" s="72" t="str">
        <f t="shared" si="3"/>
        <v/>
      </c>
      <c r="V20" s="113" t="str">
        <f>IFERROR(MIN(VLOOKUP($C20,'Measure&amp;Incentive Picklist'!$E:$J,5,FALSE)*F20,U20),"")</f>
        <v/>
      </c>
      <c r="W20" s="127"/>
      <c r="X20" s="65">
        <f t="shared" si="0"/>
        <v>0</v>
      </c>
      <c r="Y20" s="65">
        <f t="shared" si="1"/>
        <v>0</v>
      </c>
      <c r="Z20" s="65">
        <f t="shared" si="4"/>
        <v>0</v>
      </c>
      <c r="AA20" s="65">
        <f t="shared" si="4"/>
        <v>0</v>
      </c>
      <c r="AB20" s="188" t="str">
        <f t="shared" si="5"/>
        <v/>
      </c>
      <c r="AC20" s="188"/>
      <c r="AD20" s="12" t="s">
        <v>195</v>
      </c>
      <c r="AE20" s="14" t="s">
        <v>184</v>
      </c>
    </row>
    <row r="21" spans="1:31" x14ac:dyDescent="0.25">
      <c r="A21" s="66">
        <f t="shared" si="6"/>
        <v>14</v>
      </c>
      <c r="B21" s="69"/>
      <c r="C21" s="69"/>
      <c r="D21" s="88" t="e">
        <f>VLOOKUP(C21,'Measure&amp;Incentive Picklist'!E:J,2,FALSE)</f>
        <v>#N/A</v>
      </c>
      <c r="E21" s="73"/>
      <c r="F21" s="70"/>
      <c r="G21" s="411" t="str">
        <f t="shared" si="2"/>
        <v/>
      </c>
      <c r="H21" s="70"/>
      <c r="I21" s="69"/>
      <c r="J21" s="65" t="e">
        <f>VLOOKUP(I21,'Lighting Picklist'!A$2:B$63,2,FALSE)</f>
        <v>#N/A</v>
      </c>
      <c r="K21" s="69"/>
      <c r="L21" s="70"/>
      <c r="N21" s="70"/>
      <c r="O21" s="70"/>
      <c r="P21" s="73"/>
      <c r="Q21" s="69"/>
      <c r="R21" s="69"/>
      <c r="S21" s="71"/>
      <c r="T21" s="71"/>
      <c r="U21" s="72" t="str">
        <f t="shared" si="3"/>
        <v/>
      </c>
      <c r="V21" s="113" t="str">
        <f>IFERROR(MIN(VLOOKUP($C21,'Measure&amp;Incentive Picklist'!$E:$J,5,FALSE)*F21,U21),"")</f>
        <v/>
      </c>
      <c r="W21" s="127"/>
      <c r="X21" s="65">
        <f t="shared" si="0"/>
        <v>0</v>
      </c>
      <c r="Y21" s="65">
        <f t="shared" si="1"/>
        <v>0</v>
      </c>
      <c r="Z21" s="65">
        <f t="shared" si="4"/>
        <v>0</v>
      </c>
      <c r="AA21" s="65">
        <f t="shared" si="4"/>
        <v>0</v>
      </c>
      <c r="AB21" s="188" t="str">
        <f t="shared" si="5"/>
        <v/>
      </c>
      <c r="AC21" s="188"/>
      <c r="AD21" s="12" t="s">
        <v>196</v>
      </c>
      <c r="AE21" s="184" t="s">
        <v>184</v>
      </c>
    </row>
    <row r="22" spans="1:31" x14ac:dyDescent="0.25">
      <c r="A22" s="66">
        <f t="shared" si="6"/>
        <v>15</v>
      </c>
      <c r="B22" s="69"/>
      <c r="C22" s="69"/>
      <c r="D22" s="88" t="e">
        <f>VLOOKUP(C22,'Measure&amp;Incentive Picklist'!E:J,2,FALSE)</f>
        <v>#N/A</v>
      </c>
      <c r="E22" s="73"/>
      <c r="F22" s="70"/>
      <c r="G22" s="411" t="str">
        <f t="shared" si="2"/>
        <v/>
      </c>
      <c r="H22" s="70"/>
      <c r="I22" s="69"/>
      <c r="J22" s="65" t="e">
        <f>VLOOKUP(I22,'Lighting Picklist'!A$2:B$63,2,FALSE)</f>
        <v>#N/A</v>
      </c>
      <c r="K22" s="69"/>
      <c r="L22" s="70"/>
      <c r="N22" s="70"/>
      <c r="O22" s="70"/>
      <c r="P22" s="73"/>
      <c r="Q22" s="69"/>
      <c r="R22" s="69"/>
      <c r="S22" s="71"/>
      <c r="T22" s="71"/>
      <c r="U22" s="72" t="str">
        <f t="shared" si="3"/>
        <v/>
      </c>
      <c r="V22" s="113" t="str">
        <f>IFERROR(MIN(VLOOKUP($C22,'Measure&amp;Incentive Picklist'!$E:$J,5,FALSE)*F22,U22),"")</f>
        <v/>
      </c>
      <c r="W22" s="127"/>
      <c r="X22" s="65">
        <f t="shared" si="0"/>
        <v>0</v>
      </c>
      <c r="Y22" s="65">
        <f t="shared" si="1"/>
        <v>0</v>
      </c>
      <c r="Z22" s="65">
        <f t="shared" si="4"/>
        <v>0</v>
      </c>
      <c r="AA22" s="65">
        <f t="shared" si="4"/>
        <v>0</v>
      </c>
      <c r="AB22" s="188" t="str">
        <f t="shared" si="5"/>
        <v/>
      </c>
      <c r="AC22" s="188"/>
      <c r="AD22" s="12" t="s">
        <v>197</v>
      </c>
      <c r="AE22" s="15" t="s">
        <v>198</v>
      </c>
    </row>
    <row r="23" spans="1:31" x14ac:dyDescent="0.25">
      <c r="A23" s="66">
        <f t="shared" si="6"/>
        <v>16</v>
      </c>
      <c r="B23" s="69"/>
      <c r="C23" s="69"/>
      <c r="D23" s="88" t="e">
        <f>VLOOKUP(C23,'Measure&amp;Incentive Picklist'!E:J,2,FALSE)</f>
        <v>#N/A</v>
      </c>
      <c r="E23" s="73"/>
      <c r="F23" s="70"/>
      <c r="G23" s="411" t="str">
        <f t="shared" si="2"/>
        <v/>
      </c>
      <c r="H23" s="70"/>
      <c r="I23" s="69"/>
      <c r="J23" s="65" t="e">
        <f>VLOOKUP(I23,'Lighting Picklist'!A$2:B$63,2,FALSE)</f>
        <v>#N/A</v>
      </c>
      <c r="K23" s="69"/>
      <c r="L23" s="70"/>
      <c r="N23" s="70"/>
      <c r="O23" s="70"/>
      <c r="P23" s="73"/>
      <c r="Q23" s="69"/>
      <c r="R23" s="69"/>
      <c r="S23" s="71"/>
      <c r="T23" s="71"/>
      <c r="U23" s="72" t="str">
        <f t="shared" si="3"/>
        <v/>
      </c>
      <c r="V23" s="113" t="str">
        <f>IFERROR(MIN(VLOOKUP($C23,'Measure&amp;Incentive Picklist'!$E:$J,5,FALSE)*F23,U23),"")</f>
        <v/>
      </c>
      <c r="W23" s="127"/>
      <c r="X23" s="65">
        <f t="shared" si="0"/>
        <v>0</v>
      </c>
      <c r="Y23" s="65">
        <f t="shared" si="1"/>
        <v>0</v>
      </c>
      <c r="Z23" s="65">
        <f t="shared" si="4"/>
        <v>0</v>
      </c>
      <c r="AA23" s="65">
        <f t="shared" si="4"/>
        <v>0</v>
      </c>
      <c r="AB23" s="188" t="str">
        <f t="shared" si="5"/>
        <v/>
      </c>
      <c r="AC23" s="188"/>
      <c r="AD23" s="12" t="s">
        <v>199</v>
      </c>
      <c r="AE23" s="15" t="s">
        <v>184</v>
      </c>
    </row>
    <row r="24" spans="1:31" x14ac:dyDescent="0.25">
      <c r="A24" s="66">
        <f t="shared" si="6"/>
        <v>17</v>
      </c>
      <c r="B24" s="69"/>
      <c r="C24" s="69"/>
      <c r="D24" s="88" t="e">
        <f>VLOOKUP(C24,'Measure&amp;Incentive Picklist'!E:J,2,FALSE)</f>
        <v>#N/A</v>
      </c>
      <c r="E24" s="73"/>
      <c r="F24" s="70"/>
      <c r="G24" s="411" t="str">
        <f t="shared" si="2"/>
        <v/>
      </c>
      <c r="H24" s="70"/>
      <c r="I24" s="69"/>
      <c r="J24" s="65" t="e">
        <f>VLOOKUP(I24,'Lighting Picklist'!A$2:B$63,2,FALSE)</f>
        <v>#N/A</v>
      </c>
      <c r="K24" s="69"/>
      <c r="L24" s="70"/>
      <c r="N24" s="70"/>
      <c r="O24" s="70"/>
      <c r="P24" s="73"/>
      <c r="Q24" s="69"/>
      <c r="R24" s="69"/>
      <c r="S24" s="71"/>
      <c r="T24" s="71"/>
      <c r="U24" s="72" t="str">
        <f t="shared" si="3"/>
        <v/>
      </c>
      <c r="V24" s="113" t="str">
        <f>IFERROR(MIN(VLOOKUP($C24,'Measure&amp;Incentive Picklist'!$E:$J,5,FALSE)*F24,U24),"")</f>
        <v/>
      </c>
      <c r="W24" s="127"/>
      <c r="X24" s="65">
        <f t="shared" si="0"/>
        <v>0</v>
      </c>
      <c r="Y24" s="65">
        <f t="shared" si="1"/>
        <v>0</v>
      </c>
      <c r="Z24" s="65">
        <f t="shared" si="4"/>
        <v>0</v>
      </c>
      <c r="AA24" s="65">
        <f t="shared" si="4"/>
        <v>0</v>
      </c>
      <c r="AB24" s="188" t="str">
        <f t="shared" si="5"/>
        <v/>
      </c>
      <c r="AC24" s="188"/>
      <c r="AD24" s="12" t="s">
        <v>200</v>
      </c>
    </row>
    <row r="25" spans="1:31" x14ac:dyDescent="0.25">
      <c r="A25" s="66">
        <f t="shared" si="6"/>
        <v>18</v>
      </c>
      <c r="B25" s="69"/>
      <c r="C25" s="69"/>
      <c r="D25" s="88" t="e">
        <f>VLOOKUP(C25,'Measure&amp;Incentive Picklist'!E:J,2,FALSE)</f>
        <v>#N/A</v>
      </c>
      <c r="E25" s="73"/>
      <c r="F25" s="70"/>
      <c r="G25" s="411" t="str">
        <f t="shared" si="2"/>
        <v/>
      </c>
      <c r="H25" s="70"/>
      <c r="I25" s="69"/>
      <c r="J25" s="65" t="e">
        <f>VLOOKUP(I25,'Lighting Picklist'!A$2:B$63,2,FALSE)</f>
        <v>#N/A</v>
      </c>
      <c r="K25" s="69"/>
      <c r="L25" s="70"/>
      <c r="N25" s="70"/>
      <c r="O25" s="70"/>
      <c r="P25" s="73"/>
      <c r="Q25" s="69"/>
      <c r="R25" s="69"/>
      <c r="S25" s="71"/>
      <c r="T25" s="71"/>
      <c r="U25" s="72" t="str">
        <f t="shared" si="3"/>
        <v/>
      </c>
      <c r="V25" s="113" t="str">
        <f>IFERROR(MIN(VLOOKUP($C25,'Measure&amp;Incentive Picklist'!$E:$J,5,FALSE)*F25,U25),"")</f>
        <v/>
      </c>
      <c r="W25" s="127"/>
      <c r="X25" s="65">
        <f t="shared" si="0"/>
        <v>0</v>
      </c>
      <c r="Y25" s="65">
        <f t="shared" si="1"/>
        <v>0</v>
      </c>
      <c r="Z25" s="65">
        <f t="shared" si="4"/>
        <v>0</v>
      </c>
      <c r="AA25" s="65">
        <f t="shared" si="4"/>
        <v>0</v>
      </c>
      <c r="AB25" s="188" t="str">
        <f t="shared" si="5"/>
        <v/>
      </c>
      <c r="AC25" s="188"/>
      <c r="AD25" s="12" t="s">
        <v>201</v>
      </c>
    </row>
    <row r="26" spans="1:31" x14ac:dyDescent="0.25">
      <c r="A26" s="66">
        <f t="shared" si="6"/>
        <v>19</v>
      </c>
      <c r="B26" s="69"/>
      <c r="C26" s="69"/>
      <c r="D26" s="88" t="e">
        <f>VLOOKUP(C26,'Measure&amp;Incentive Picklist'!E:J,2,FALSE)</f>
        <v>#N/A</v>
      </c>
      <c r="E26" s="73"/>
      <c r="F26" s="70"/>
      <c r="G26" s="411" t="str">
        <f t="shared" si="2"/>
        <v/>
      </c>
      <c r="H26" s="70"/>
      <c r="I26" s="69"/>
      <c r="J26" s="65" t="e">
        <f>VLOOKUP(I26,'Lighting Picklist'!A$2:B$63,2,FALSE)</f>
        <v>#N/A</v>
      </c>
      <c r="K26" s="69"/>
      <c r="L26" s="70"/>
      <c r="N26" s="70"/>
      <c r="O26" s="70"/>
      <c r="P26" s="73"/>
      <c r="Q26" s="69"/>
      <c r="R26" s="69"/>
      <c r="S26" s="71"/>
      <c r="T26" s="71"/>
      <c r="U26" s="72" t="str">
        <f t="shared" si="3"/>
        <v/>
      </c>
      <c r="V26" s="113" t="str">
        <f>IFERROR(MIN(VLOOKUP($C26,'Measure&amp;Incentive Picklist'!$E:$J,5,FALSE)*F26,U26),"")</f>
        <v/>
      </c>
      <c r="W26" s="127"/>
      <c r="X26" s="65">
        <f t="shared" si="0"/>
        <v>0</v>
      </c>
      <c r="Y26" s="65">
        <f t="shared" si="1"/>
        <v>0</v>
      </c>
      <c r="Z26" s="65">
        <f t="shared" si="4"/>
        <v>0</v>
      </c>
      <c r="AA26" s="65">
        <f t="shared" si="4"/>
        <v>0</v>
      </c>
      <c r="AB26" s="188" t="str">
        <f t="shared" si="5"/>
        <v/>
      </c>
      <c r="AC26" s="188"/>
      <c r="AD26" s="12" t="s">
        <v>202</v>
      </c>
      <c r="AE26" s="188"/>
    </row>
    <row r="27" spans="1:31" x14ac:dyDescent="0.25">
      <c r="A27" s="66">
        <f t="shared" si="6"/>
        <v>20</v>
      </c>
      <c r="B27" s="69"/>
      <c r="C27" s="69"/>
      <c r="D27" s="88" t="e">
        <f>VLOOKUP(C27,'Measure&amp;Incentive Picklist'!E:J,2,FALSE)</f>
        <v>#N/A</v>
      </c>
      <c r="E27" s="73"/>
      <c r="F27" s="70"/>
      <c r="G27" s="411" t="str">
        <f t="shared" si="2"/>
        <v/>
      </c>
      <c r="H27" s="70"/>
      <c r="I27" s="69"/>
      <c r="J27" s="65" t="e">
        <f>VLOOKUP(I27,'Lighting Picklist'!A$2:B$63,2,FALSE)</f>
        <v>#N/A</v>
      </c>
      <c r="K27" s="69"/>
      <c r="L27" s="70"/>
      <c r="N27" s="70"/>
      <c r="O27" s="70"/>
      <c r="P27" s="73"/>
      <c r="Q27" s="69"/>
      <c r="R27" s="69"/>
      <c r="S27" s="71"/>
      <c r="T27" s="71"/>
      <c r="U27" s="72" t="str">
        <f t="shared" si="3"/>
        <v/>
      </c>
      <c r="V27" s="113" t="str">
        <f>IFERROR(MIN(VLOOKUP($C27,'Measure&amp;Incentive Picklist'!$E:$J,5,FALSE)*F27,U27),"")</f>
        <v/>
      </c>
      <c r="W27" s="127"/>
      <c r="X27" s="65">
        <f t="shared" si="0"/>
        <v>0</v>
      </c>
      <c r="Y27" s="65">
        <f t="shared" si="1"/>
        <v>0</v>
      </c>
      <c r="Z27" s="65">
        <f t="shared" si="4"/>
        <v>0</v>
      </c>
      <c r="AA27" s="65">
        <f t="shared" si="4"/>
        <v>0</v>
      </c>
      <c r="AB27" s="188" t="str">
        <f t="shared" si="5"/>
        <v/>
      </c>
      <c r="AC27" s="188"/>
      <c r="AD27" s="12" t="s">
        <v>203</v>
      </c>
      <c r="AE27" s="188"/>
    </row>
    <row r="28" spans="1:31" x14ac:dyDescent="0.25">
      <c r="A28" s="66">
        <f t="shared" si="6"/>
        <v>21</v>
      </c>
      <c r="B28" s="69"/>
      <c r="C28" s="69"/>
      <c r="D28" s="88" t="e">
        <f>VLOOKUP(C28,'Measure&amp;Incentive Picklist'!E:J,2,FALSE)</f>
        <v>#N/A</v>
      </c>
      <c r="E28" s="73"/>
      <c r="F28" s="70"/>
      <c r="G28" s="411" t="str">
        <f t="shared" si="2"/>
        <v/>
      </c>
      <c r="H28" s="70"/>
      <c r="I28" s="69"/>
      <c r="J28" s="65" t="e">
        <f>VLOOKUP(I28,'Lighting Picklist'!A$2:B$63,2,FALSE)</f>
        <v>#N/A</v>
      </c>
      <c r="K28" s="69"/>
      <c r="L28" s="70"/>
      <c r="N28" s="70"/>
      <c r="O28" s="70"/>
      <c r="P28" s="73"/>
      <c r="Q28" s="69"/>
      <c r="R28" s="69"/>
      <c r="S28" s="71"/>
      <c r="T28" s="71"/>
      <c r="U28" s="72" t="str">
        <f t="shared" si="3"/>
        <v/>
      </c>
      <c r="V28" s="113" t="str">
        <f>IFERROR(MIN(VLOOKUP($C28,'Measure&amp;Incentive Picklist'!$E:$J,5,FALSE)*F28,U28),"")</f>
        <v/>
      </c>
      <c r="W28" s="127"/>
      <c r="X28" s="65">
        <f t="shared" si="0"/>
        <v>0</v>
      </c>
      <c r="Y28" s="65">
        <f t="shared" si="1"/>
        <v>0</v>
      </c>
      <c r="Z28" s="65">
        <f t="shared" si="4"/>
        <v>0</v>
      </c>
      <c r="AA28" s="65">
        <f t="shared" si="4"/>
        <v>0</v>
      </c>
      <c r="AB28" s="188" t="str">
        <f t="shared" si="5"/>
        <v/>
      </c>
      <c r="AC28" s="188"/>
      <c r="AD28" s="12" t="s">
        <v>204</v>
      </c>
    </row>
    <row r="29" spans="1:31" x14ac:dyDescent="0.25">
      <c r="A29" s="66">
        <f t="shared" si="6"/>
        <v>22</v>
      </c>
      <c r="B29" s="69"/>
      <c r="C29" s="69"/>
      <c r="D29" s="88" t="e">
        <f>VLOOKUP(C29,'Measure&amp;Incentive Picklist'!E:J,2,FALSE)</f>
        <v>#N/A</v>
      </c>
      <c r="E29" s="73"/>
      <c r="F29" s="70"/>
      <c r="G29" s="411" t="str">
        <f t="shared" si="2"/>
        <v/>
      </c>
      <c r="H29" s="70"/>
      <c r="I29" s="69"/>
      <c r="J29" s="65" t="e">
        <f>VLOOKUP(I29,'Lighting Picklist'!A$2:B$63,2,FALSE)</f>
        <v>#N/A</v>
      </c>
      <c r="K29" s="69"/>
      <c r="L29" s="70"/>
      <c r="N29" s="70"/>
      <c r="O29" s="70"/>
      <c r="P29" s="73"/>
      <c r="Q29" s="69"/>
      <c r="R29" s="69"/>
      <c r="S29" s="71"/>
      <c r="T29" s="71"/>
      <c r="U29" s="72" t="str">
        <f t="shared" si="3"/>
        <v/>
      </c>
      <c r="V29" s="113" t="str">
        <f>IFERROR(MIN(VLOOKUP($C29,'Measure&amp;Incentive Picklist'!$E:$J,5,FALSE)*F29,U29),"")</f>
        <v/>
      </c>
      <c r="W29" s="127"/>
      <c r="X29" s="65">
        <f t="shared" si="0"/>
        <v>0</v>
      </c>
      <c r="Y29" s="65">
        <f t="shared" si="1"/>
        <v>0</v>
      </c>
      <c r="Z29" s="65">
        <f t="shared" si="4"/>
        <v>0</v>
      </c>
      <c r="AA29" s="65">
        <f t="shared" si="4"/>
        <v>0</v>
      </c>
      <c r="AB29" s="188" t="str">
        <f t="shared" si="5"/>
        <v/>
      </c>
      <c r="AC29" s="188"/>
      <c r="AD29" s="12" t="s">
        <v>205</v>
      </c>
    </row>
    <row r="30" spans="1:31" x14ac:dyDescent="0.25">
      <c r="A30" s="66">
        <f t="shared" si="6"/>
        <v>23</v>
      </c>
      <c r="B30" s="69"/>
      <c r="C30" s="69"/>
      <c r="D30" s="88" t="e">
        <f>VLOOKUP(C30,'Measure&amp;Incentive Picklist'!E:J,2,FALSE)</f>
        <v>#N/A</v>
      </c>
      <c r="E30" s="73"/>
      <c r="F30" s="70"/>
      <c r="G30" s="411" t="str">
        <f t="shared" si="2"/>
        <v/>
      </c>
      <c r="H30" s="70"/>
      <c r="I30" s="69"/>
      <c r="J30" s="65" t="e">
        <f>VLOOKUP(I30,'Lighting Picklist'!A$2:B$63,2,FALSE)</f>
        <v>#N/A</v>
      </c>
      <c r="K30" s="69"/>
      <c r="L30" s="70"/>
      <c r="N30" s="70"/>
      <c r="O30" s="70"/>
      <c r="P30" s="73"/>
      <c r="Q30" s="69"/>
      <c r="R30" s="69"/>
      <c r="S30" s="71"/>
      <c r="T30" s="71"/>
      <c r="U30" s="72" t="str">
        <f t="shared" si="3"/>
        <v/>
      </c>
      <c r="V30" s="113" t="str">
        <f>IFERROR(MIN(VLOOKUP($C30,'Measure&amp;Incentive Picklist'!$E:$J,5,FALSE)*F30,U30),"")</f>
        <v/>
      </c>
      <c r="W30" s="127"/>
      <c r="X30" s="65">
        <f t="shared" si="0"/>
        <v>0</v>
      </c>
      <c r="Y30" s="65">
        <f t="shared" si="1"/>
        <v>0</v>
      </c>
      <c r="Z30" s="65">
        <f t="shared" si="4"/>
        <v>0</v>
      </c>
      <c r="AA30" s="65">
        <f t="shared" si="4"/>
        <v>0</v>
      </c>
      <c r="AB30" s="188" t="str">
        <f t="shared" si="5"/>
        <v/>
      </c>
      <c r="AC30" s="188"/>
      <c r="AD30" s="12" t="s">
        <v>206</v>
      </c>
    </row>
    <row r="31" spans="1:31" x14ac:dyDescent="0.25">
      <c r="A31" s="66">
        <f t="shared" si="6"/>
        <v>24</v>
      </c>
      <c r="B31" s="69"/>
      <c r="C31" s="69"/>
      <c r="D31" s="88" t="e">
        <f>VLOOKUP(C31,'Measure&amp;Incentive Picklist'!E:J,2,FALSE)</f>
        <v>#N/A</v>
      </c>
      <c r="E31" s="73"/>
      <c r="F31" s="70"/>
      <c r="G31" s="411" t="str">
        <f t="shared" si="2"/>
        <v/>
      </c>
      <c r="H31" s="70"/>
      <c r="I31" s="69"/>
      <c r="J31" s="65" t="e">
        <f>VLOOKUP(I31,'Lighting Picklist'!A$2:B$63,2,FALSE)</f>
        <v>#N/A</v>
      </c>
      <c r="K31" s="69"/>
      <c r="L31" s="70"/>
      <c r="N31" s="70"/>
      <c r="O31" s="70"/>
      <c r="P31" s="73"/>
      <c r="Q31" s="69"/>
      <c r="R31" s="69"/>
      <c r="S31" s="71"/>
      <c r="T31" s="71"/>
      <c r="U31" s="72" t="str">
        <f t="shared" si="3"/>
        <v/>
      </c>
      <c r="V31" s="113" t="str">
        <f>IFERROR(MIN(VLOOKUP($C31,'Measure&amp;Incentive Picklist'!$E:$J,5,FALSE)*F31,U31),"")</f>
        <v/>
      </c>
      <c r="W31" s="127"/>
      <c r="X31" s="65">
        <f t="shared" si="0"/>
        <v>0</v>
      </c>
      <c r="Y31" s="65">
        <f t="shared" si="1"/>
        <v>0</v>
      </c>
      <c r="Z31" s="65">
        <f t="shared" si="4"/>
        <v>0</v>
      </c>
      <c r="AA31" s="65">
        <f t="shared" si="4"/>
        <v>0</v>
      </c>
      <c r="AB31" s="188" t="str">
        <f t="shared" si="5"/>
        <v/>
      </c>
      <c r="AC31" s="188"/>
      <c r="AD31" s="12" t="s">
        <v>207</v>
      </c>
    </row>
    <row r="32" spans="1:31" x14ac:dyDescent="0.25">
      <c r="A32" s="66">
        <f t="shared" si="6"/>
        <v>25</v>
      </c>
      <c r="B32" s="69"/>
      <c r="C32" s="69"/>
      <c r="D32" s="88" t="e">
        <f>VLOOKUP(C32,'Measure&amp;Incentive Picklist'!E:J,2,FALSE)</f>
        <v>#N/A</v>
      </c>
      <c r="E32" s="73"/>
      <c r="F32" s="70"/>
      <c r="G32" s="411" t="str">
        <f t="shared" si="2"/>
        <v/>
      </c>
      <c r="H32" s="70"/>
      <c r="I32" s="69"/>
      <c r="J32" s="65" t="e">
        <f>VLOOKUP(I32,'Lighting Picklist'!A$2:B$63,2,FALSE)</f>
        <v>#N/A</v>
      </c>
      <c r="K32" s="69"/>
      <c r="L32" s="70"/>
      <c r="N32" s="70"/>
      <c r="O32" s="70"/>
      <c r="P32" s="73"/>
      <c r="Q32" s="69"/>
      <c r="R32" s="69"/>
      <c r="S32" s="71"/>
      <c r="T32" s="71"/>
      <c r="U32" s="72" t="str">
        <f t="shared" si="3"/>
        <v/>
      </c>
      <c r="V32" s="113" t="str">
        <f>IFERROR(MIN(VLOOKUP($C32,'Measure&amp;Incentive Picklist'!$E:$J,5,FALSE)*F32,U32),"")</f>
        <v/>
      </c>
      <c r="W32" s="127"/>
      <c r="X32" s="65">
        <f t="shared" si="0"/>
        <v>0</v>
      </c>
      <c r="Y32" s="65">
        <f t="shared" si="1"/>
        <v>0</v>
      </c>
      <c r="Z32" s="65">
        <f t="shared" si="4"/>
        <v>0</v>
      </c>
      <c r="AA32" s="65">
        <f t="shared" si="4"/>
        <v>0</v>
      </c>
      <c r="AB32" s="188" t="str">
        <f t="shared" si="5"/>
        <v/>
      </c>
      <c r="AC32" s="188"/>
      <c r="AD32" s="12" t="s">
        <v>208</v>
      </c>
    </row>
    <row r="33" spans="1:30" x14ac:dyDescent="0.25">
      <c r="A33" s="66">
        <f t="shared" si="6"/>
        <v>26</v>
      </c>
      <c r="B33" s="69"/>
      <c r="C33" s="69"/>
      <c r="D33" s="88" t="e">
        <f>VLOOKUP(C33,'Measure&amp;Incentive Picklist'!E:J,2,FALSE)</f>
        <v>#N/A</v>
      </c>
      <c r="E33" s="73"/>
      <c r="F33" s="70"/>
      <c r="G33" s="411" t="str">
        <f t="shared" si="2"/>
        <v/>
      </c>
      <c r="H33" s="70"/>
      <c r="I33" s="69"/>
      <c r="J33" s="65" t="e">
        <f>VLOOKUP(I33,'Lighting Picklist'!A$2:B$63,2,FALSE)</f>
        <v>#N/A</v>
      </c>
      <c r="K33" s="69"/>
      <c r="L33" s="70"/>
      <c r="N33" s="70"/>
      <c r="O33" s="70"/>
      <c r="P33" s="73"/>
      <c r="Q33" s="69"/>
      <c r="R33" s="69"/>
      <c r="S33" s="71"/>
      <c r="T33" s="71"/>
      <c r="U33" s="72" t="str">
        <f t="shared" si="3"/>
        <v/>
      </c>
      <c r="V33" s="113" t="str">
        <f>IFERROR(MIN(VLOOKUP($C33,'Measure&amp;Incentive Picklist'!$E:$J,5,FALSE)*F33,U33),"")</f>
        <v/>
      </c>
      <c r="W33" s="69"/>
      <c r="X33" s="65">
        <f t="shared" si="0"/>
        <v>0</v>
      </c>
      <c r="Y33" s="65">
        <f t="shared" si="1"/>
        <v>0</v>
      </c>
      <c r="Z33" s="65">
        <f t="shared" si="4"/>
        <v>0</v>
      </c>
      <c r="AA33" s="65">
        <f t="shared" si="4"/>
        <v>0</v>
      </c>
      <c r="AB33" s="188" t="str">
        <f t="shared" si="5"/>
        <v/>
      </c>
      <c r="AC33" s="188"/>
      <c r="AD33" s="12" t="s">
        <v>209</v>
      </c>
    </row>
    <row r="34" spans="1:30" x14ac:dyDescent="0.25">
      <c r="A34" s="66">
        <f t="shared" si="6"/>
        <v>27</v>
      </c>
      <c r="B34" s="69"/>
      <c r="C34" s="69"/>
      <c r="D34" s="88" t="e">
        <f>VLOOKUP(C34,'Measure&amp;Incentive Picklist'!E:J,2,FALSE)</f>
        <v>#N/A</v>
      </c>
      <c r="E34" s="73"/>
      <c r="F34" s="70"/>
      <c r="G34" s="411" t="str">
        <f t="shared" si="2"/>
        <v/>
      </c>
      <c r="H34" s="70"/>
      <c r="I34" s="69"/>
      <c r="J34" s="65" t="e">
        <f>VLOOKUP(I34,'Lighting Picklist'!A$2:B$63,2,FALSE)</f>
        <v>#N/A</v>
      </c>
      <c r="K34" s="69"/>
      <c r="L34" s="70"/>
      <c r="N34" s="70"/>
      <c r="O34" s="70"/>
      <c r="P34" s="73"/>
      <c r="Q34" s="69"/>
      <c r="R34" s="69"/>
      <c r="S34" s="71"/>
      <c r="T34" s="71"/>
      <c r="U34" s="72" t="str">
        <f t="shared" si="3"/>
        <v/>
      </c>
      <c r="V34" s="113" t="str">
        <f>IFERROR(MIN(VLOOKUP($C34,'Measure&amp;Incentive Picklist'!$E:$J,5,FALSE)*F34,U34),"")</f>
        <v/>
      </c>
      <c r="W34" s="69"/>
      <c r="X34" s="65">
        <f t="shared" si="0"/>
        <v>0</v>
      </c>
      <c r="Y34" s="65">
        <f t="shared" si="1"/>
        <v>0</v>
      </c>
      <c r="Z34" s="65">
        <f t="shared" si="4"/>
        <v>0</v>
      </c>
      <c r="AA34" s="65">
        <f t="shared" si="4"/>
        <v>0</v>
      </c>
      <c r="AB34" s="188" t="str">
        <f t="shared" si="5"/>
        <v/>
      </c>
      <c r="AC34" s="188"/>
      <c r="AD34" s="12" t="s">
        <v>210</v>
      </c>
    </row>
    <row r="35" spans="1:30" x14ac:dyDescent="0.25">
      <c r="A35" s="66">
        <f t="shared" si="6"/>
        <v>28</v>
      </c>
      <c r="B35" s="69"/>
      <c r="C35" s="69"/>
      <c r="D35" s="88" t="e">
        <f>VLOOKUP(C35,'Measure&amp;Incentive Picklist'!E:J,2,FALSE)</f>
        <v>#N/A</v>
      </c>
      <c r="E35" s="73"/>
      <c r="F35" s="70"/>
      <c r="G35" s="411" t="str">
        <f t="shared" si="2"/>
        <v/>
      </c>
      <c r="H35" s="70"/>
      <c r="I35" s="69"/>
      <c r="J35" s="65" t="e">
        <f>VLOOKUP(I35,'Lighting Picklist'!A$2:B$63,2,FALSE)</f>
        <v>#N/A</v>
      </c>
      <c r="K35" s="69"/>
      <c r="L35" s="70"/>
      <c r="N35" s="70"/>
      <c r="O35" s="70"/>
      <c r="P35" s="73"/>
      <c r="Q35" s="69"/>
      <c r="R35" s="69"/>
      <c r="S35" s="71"/>
      <c r="T35" s="71"/>
      <c r="U35" s="72" t="str">
        <f t="shared" si="3"/>
        <v/>
      </c>
      <c r="V35" s="113" t="str">
        <f>IFERROR(MIN(VLOOKUP($C35,'Measure&amp;Incentive Picklist'!$E:$J,5,FALSE)*F35,U35),"")</f>
        <v/>
      </c>
      <c r="W35" s="69"/>
      <c r="X35" s="65">
        <f t="shared" si="0"/>
        <v>0</v>
      </c>
      <c r="Y35" s="65">
        <f t="shared" si="1"/>
        <v>0</v>
      </c>
      <c r="Z35" s="65">
        <f t="shared" si="4"/>
        <v>0</v>
      </c>
      <c r="AA35" s="65">
        <f t="shared" si="4"/>
        <v>0</v>
      </c>
      <c r="AB35" s="188" t="str">
        <f t="shared" si="5"/>
        <v/>
      </c>
      <c r="AC35" s="188"/>
      <c r="AD35" s="12" t="s">
        <v>211</v>
      </c>
    </row>
    <row r="36" spans="1:30" x14ac:dyDescent="0.25">
      <c r="A36" s="66">
        <f t="shared" si="6"/>
        <v>29</v>
      </c>
      <c r="B36" s="69"/>
      <c r="C36" s="69"/>
      <c r="D36" s="88" t="e">
        <f>VLOOKUP(C36,'Measure&amp;Incentive Picklist'!E:J,2,FALSE)</f>
        <v>#N/A</v>
      </c>
      <c r="E36" s="73"/>
      <c r="F36" s="70"/>
      <c r="G36" s="411" t="str">
        <f t="shared" si="2"/>
        <v/>
      </c>
      <c r="H36" s="70"/>
      <c r="I36" s="69"/>
      <c r="J36" s="65" t="e">
        <f>VLOOKUP(I36,'Lighting Picklist'!A$2:B$63,2,FALSE)</f>
        <v>#N/A</v>
      </c>
      <c r="K36" s="69"/>
      <c r="L36" s="70"/>
      <c r="N36" s="70"/>
      <c r="O36" s="70"/>
      <c r="P36" s="73"/>
      <c r="Q36" s="69"/>
      <c r="R36" s="69"/>
      <c r="S36" s="71"/>
      <c r="T36" s="71"/>
      <c r="U36" s="72" t="str">
        <f t="shared" si="3"/>
        <v/>
      </c>
      <c r="V36" s="113" t="str">
        <f>IFERROR(MIN(VLOOKUP($C36,'Measure&amp;Incentive Picklist'!$E:$J,5,FALSE)*F36,U36),"")</f>
        <v/>
      </c>
      <c r="W36" s="69"/>
      <c r="X36" s="65">
        <f t="shared" si="0"/>
        <v>0</v>
      </c>
      <c r="Y36" s="65">
        <f t="shared" si="1"/>
        <v>0</v>
      </c>
      <c r="Z36" s="65">
        <f t="shared" si="4"/>
        <v>0</v>
      </c>
      <c r="AA36" s="65">
        <f t="shared" si="4"/>
        <v>0</v>
      </c>
      <c r="AB36" s="188" t="str">
        <f t="shared" si="5"/>
        <v/>
      </c>
      <c r="AC36" s="188"/>
      <c r="AD36" s="12" t="s">
        <v>212</v>
      </c>
    </row>
    <row r="37" spans="1:30" x14ac:dyDescent="0.25">
      <c r="A37" s="66">
        <f t="shared" si="6"/>
        <v>30</v>
      </c>
      <c r="B37" s="69"/>
      <c r="C37" s="69"/>
      <c r="D37" s="88" t="e">
        <f>VLOOKUP(C37,'Measure&amp;Incentive Picklist'!E:J,2,FALSE)</f>
        <v>#N/A</v>
      </c>
      <c r="E37" s="73"/>
      <c r="F37" s="70"/>
      <c r="G37" s="411" t="str">
        <f t="shared" si="2"/>
        <v/>
      </c>
      <c r="H37" s="70"/>
      <c r="I37" s="69"/>
      <c r="J37" s="65" t="e">
        <f>VLOOKUP(I37,'Lighting Picklist'!A$2:B$63,2,FALSE)</f>
        <v>#N/A</v>
      </c>
      <c r="K37" s="69"/>
      <c r="L37" s="70"/>
      <c r="N37" s="70"/>
      <c r="O37" s="70"/>
      <c r="P37" s="73"/>
      <c r="Q37" s="69"/>
      <c r="R37" s="69"/>
      <c r="S37" s="71"/>
      <c r="T37" s="71"/>
      <c r="U37" s="72" t="str">
        <f t="shared" si="3"/>
        <v/>
      </c>
      <c r="V37" s="113" t="str">
        <f>IFERROR(MIN(VLOOKUP($C37,'Measure&amp;Incentive Picklist'!$E:$J,5,FALSE)*F37,U37),"")</f>
        <v/>
      </c>
      <c r="W37" s="69"/>
      <c r="X37" s="65">
        <f t="shared" si="0"/>
        <v>0</v>
      </c>
      <c r="Y37" s="65">
        <f t="shared" si="1"/>
        <v>0</v>
      </c>
      <c r="Z37" s="65">
        <f t="shared" si="4"/>
        <v>0</v>
      </c>
      <c r="AA37" s="65">
        <f t="shared" si="4"/>
        <v>0</v>
      </c>
      <c r="AB37" s="188" t="str">
        <f t="shared" si="5"/>
        <v/>
      </c>
      <c r="AC37" s="188"/>
      <c r="AD37" s="12" t="s">
        <v>213</v>
      </c>
    </row>
    <row r="38" spans="1:30" x14ac:dyDescent="0.25">
      <c r="A38" s="66">
        <f t="shared" si="6"/>
        <v>31</v>
      </c>
      <c r="B38" s="69"/>
      <c r="C38" s="69"/>
      <c r="D38" s="88" t="e">
        <f>VLOOKUP(C38,'Measure&amp;Incentive Picklist'!E:J,2,FALSE)</f>
        <v>#N/A</v>
      </c>
      <c r="E38" s="73"/>
      <c r="F38" s="70"/>
      <c r="G38" s="411" t="str">
        <f t="shared" si="2"/>
        <v/>
      </c>
      <c r="H38" s="70"/>
      <c r="I38" s="69"/>
      <c r="J38" s="65" t="e">
        <f>VLOOKUP(I38,'Lighting Picklist'!A$2:B$63,2,FALSE)</f>
        <v>#N/A</v>
      </c>
      <c r="K38" s="69"/>
      <c r="L38" s="70"/>
      <c r="N38" s="70"/>
      <c r="O38" s="70"/>
      <c r="P38" s="73"/>
      <c r="Q38" s="69"/>
      <c r="R38" s="69"/>
      <c r="S38" s="71"/>
      <c r="T38" s="71"/>
      <c r="U38" s="72" t="str">
        <f t="shared" si="3"/>
        <v/>
      </c>
      <c r="V38" s="113" t="str">
        <f>IFERROR(MIN(VLOOKUP($C38,'Measure&amp;Incentive Picklist'!$E:$J,5,FALSE)*F38,U38),"")</f>
        <v/>
      </c>
      <c r="W38" s="69"/>
      <c r="X38" s="65">
        <f t="shared" si="0"/>
        <v>0</v>
      </c>
      <c r="Y38" s="65">
        <f t="shared" si="1"/>
        <v>0</v>
      </c>
      <c r="Z38" s="65">
        <f t="shared" si="4"/>
        <v>0</v>
      </c>
      <c r="AA38" s="65">
        <f t="shared" si="4"/>
        <v>0</v>
      </c>
      <c r="AB38" s="188" t="str">
        <f t="shared" si="5"/>
        <v/>
      </c>
      <c r="AC38" s="188"/>
      <c r="AD38" s="12" t="s">
        <v>214</v>
      </c>
    </row>
    <row r="39" spans="1:30" x14ac:dyDescent="0.25">
      <c r="A39" s="66">
        <f t="shared" si="6"/>
        <v>32</v>
      </c>
      <c r="B39" s="69"/>
      <c r="C39" s="69"/>
      <c r="D39" s="88" t="e">
        <f>VLOOKUP(C39,'Measure&amp;Incentive Picklist'!E:J,2,FALSE)</f>
        <v>#N/A</v>
      </c>
      <c r="E39" s="73"/>
      <c r="F39" s="70"/>
      <c r="G39" s="411" t="str">
        <f t="shared" si="2"/>
        <v/>
      </c>
      <c r="H39" s="70"/>
      <c r="I39" s="69"/>
      <c r="J39" s="65" t="e">
        <f>VLOOKUP(I39,'Lighting Picklist'!A$2:B$63,2,FALSE)</f>
        <v>#N/A</v>
      </c>
      <c r="K39" s="69"/>
      <c r="L39" s="70"/>
      <c r="N39" s="70"/>
      <c r="O39" s="70"/>
      <c r="P39" s="73"/>
      <c r="Q39" s="69"/>
      <c r="R39" s="69"/>
      <c r="S39" s="71"/>
      <c r="T39" s="71"/>
      <c r="U39" s="72" t="str">
        <f t="shared" si="3"/>
        <v/>
      </c>
      <c r="V39" s="113" t="str">
        <f>IFERROR(MIN(VLOOKUP($C39,'Measure&amp;Incentive Picklist'!$E:$J,5,FALSE)*F39,U39),"")</f>
        <v/>
      </c>
      <c r="W39" s="69"/>
      <c r="X39" s="65">
        <f t="shared" si="0"/>
        <v>0</v>
      </c>
      <c r="Y39" s="65">
        <f t="shared" si="1"/>
        <v>0</v>
      </c>
      <c r="Z39" s="65">
        <f t="shared" si="4"/>
        <v>0</v>
      </c>
      <c r="AA39" s="65">
        <f t="shared" si="4"/>
        <v>0</v>
      </c>
      <c r="AB39" s="188" t="str">
        <f t="shared" si="5"/>
        <v/>
      </c>
      <c r="AC39" s="188"/>
      <c r="AD39" s="12" t="s">
        <v>215</v>
      </c>
    </row>
    <row r="40" spans="1:30" x14ac:dyDescent="0.25">
      <c r="A40" s="66">
        <f t="shared" si="6"/>
        <v>33</v>
      </c>
      <c r="B40" s="69"/>
      <c r="C40" s="69"/>
      <c r="D40" s="88" t="e">
        <f>VLOOKUP(C40,'Measure&amp;Incentive Picklist'!E:J,2,FALSE)</f>
        <v>#N/A</v>
      </c>
      <c r="E40" s="73"/>
      <c r="F40" s="70"/>
      <c r="G40" s="411" t="str">
        <f t="shared" si="2"/>
        <v/>
      </c>
      <c r="H40" s="70"/>
      <c r="I40" s="69"/>
      <c r="J40" s="65" t="e">
        <f>VLOOKUP(I40,'Lighting Picklist'!A$2:B$63,2,FALSE)</f>
        <v>#N/A</v>
      </c>
      <c r="K40" s="69"/>
      <c r="L40" s="70"/>
      <c r="N40" s="70"/>
      <c r="O40" s="70"/>
      <c r="P40" s="73"/>
      <c r="Q40" s="69"/>
      <c r="R40" s="69"/>
      <c r="S40" s="71"/>
      <c r="T40" s="71"/>
      <c r="U40" s="72" t="str">
        <f t="shared" si="3"/>
        <v/>
      </c>
      <c r="V40" s="113" t="str">
        <f>IFERROR(MIN(VLOOKUP($C40,'Measure&amp;Incentive Picklist'!$E:$J,5,FALSE)*F40,U40),"")</f>
        <v/>
      </c>
      <c r="W40" s="69"/>
      <c r="X40" s="65">
        <f t="shared" si="0"/>
        <v>0</v>
      </c>
      <c r="Y40" s="65">
        <f t="shared" si="1"/>
        <v>0</v>
      </c>
      <c r="Z40" s="65">
        <f t="shared" si="4"/>
        <v>0</v>
      </c>
      <c r="AA40" s="65">
        <f t="shared" si="4"/>
        <v>0</v>
      </c>
      <c r="AB40" s="188" t="str">
        <f t="shared" si="5"/>
        <v/>
      </c>
      <c r="AC40" s="188"/>
      <c r="AD40" s="12" t="s">
        <v>216</v>
      </c>
    </row>
    <row r="41" spans="1:30" x14ac:dyDescent="0.25">
      <c r="A41" s="66">
        <f t="shared" si="6"/>
        <v>34</v>
      </c>
      <c r="B41" s="69"/>
      <c r="C41" s="69"/>
      <c r="D41" s="88" t="e">
        <f>VLOOKUP(C41,'Measure&amp;Incentive Picklist'!E:J,2,FALSE)</f>
        <v>#N/A</v>
      </c>
      <c r="E41" s="73"/>
      <c r="F41" s="70"/>
      <c r="G41" s="411" t="str">
        <f t="shared" si="2"/>
        <v/>
      </c>
      <c r="H41" s="70"/>
      <c r="I41" s="69"/>
      <c r="J41" s="65" t="e">
        <f>VLOOKUP(I41,'Lighting Picklist'!A$2:B$63,2,FALSE)</f>
        <v>#N/A</v>
      </c>
      <c r="K41" s="69"/>
      <c r="L41" s="70"/>
      <c r="N41" s="70"/>
      <c r="O41" s="70"/>
      <c r="P41" s="73"/>
      <c r="Q41" s="69"/>
      <c r="R41" s="69"/>
      <c r="S41" s="71"/>
      <c r="T41" s="71"/>
      <c r="U41" s="72" t="str">
        <f t="shared" si="3"/>
        <v/>
      </c>
      <c r="V41" s="113" t="str">
        <f>IFERROR(MIN(VLOOKUP($C41,'Measure&amp;Incentive Picklist'!$E:$J,5,FALSE)*F41,U41),"")</f>
        <v/>
      </c>
      <c r="W41" s="69"/>
      <c r="X41" s="65">
        <f t="shared" si="0"/>
        <v>0</v>
      </c>
      <c r="Y41" s="65">
        <f t="shared" si="1"/>
        <v>0</v>
      </c>
      <c r="Z41" s="65">
        <f t="shared" si="4"/>
        <v>0</v>
      </c>
      <c r="AA41" s="65">
        <f t="shared" si="4"/>
        <v>0</v>
      </c>
      <c r="AB41" s="188" t="str">
        <f t="shared" si="5"/>
        <v/>
      </c>
      <c r="AC41" s="188"/>
      <c r="AD41" s="12" t="s">
        <v>217</v>
      </c>
    </row>
    <row r="42" spans="1:30" x14ac:dyDescent="0.25">
      <c r="A42" s="66">
        <f t="shared" si="6"/>
        <v>35</v>
      </c>
      <c r="B42" s="69"/>
      <c r="C42" s="69"/>
      <c r="D42" s="88" t="e">
        <f>VLOOKUP(C42,'Measure&amp;Incentive Picklist'!E:J,2,FALSE)</f>
        <v>#N/A</v>
      </c>
      <c r="E42" s="73"/>
      <c r="F42" s="70"/>
      <c r="G42" s="411" t="str">
        <f t="shared" si="2"/>
        <v/>
      </c>
      <c r="H42" s="70"/>
      <c r="I42" s="69"/>
      <c r="J42" s="65" t="e">
        <f>VLOOKUP(I42,'Lighting Picklist'!A$2:B$63,2,FALSE)</f>
        <v>#N/A</v>
      </c>
      <c r="K42" s="69"/>
      <c r="L42" s="70"/>
      <c r="N42" s="70"/>
      <c r="O42" s="70"/>
      <c r="P42" s="73"/>
      <c r="Q42" s="69"/>
      <c r="R42" s="69"/>
      <c r="S42" s="71"/>
      <c r="T42" s="71"/>
      <c r="U42" s="72" t="str">
        <f t="shared" si="3"/>
        <v/>
      </c>
      <c r="V42" s="113" t="str">
        <f>IFERROR(MIN(VLOOKUP($C42,'Measure&amp;Incentive Picklist'!$E:$J,5,FALSE)*F42,U42),"")</f>
        <v/>
      </c>
      <c r="W42" s="69"/>
      <c r="X42" s="65">
        <f t="shared" si="0"/>
        <v>0</v>
      </c>
      <c r="Y42" s="65">
        <f t="shared" si="1"/>
        <v>0</v>
      </c>
      <c r="Z42" s="65">
        <f t="shared" si="4"/>
        <v>0</v>
      </c>
      <c r="AA42" s="65">
        <f t="shared" si="4"/>
        <v>0</v>
      </c>
      <c r="AB42" s="188" t="str">
        <f t="shared" si="5"/>
        <v/>
      </c>
      <c r="AC42" s="188"/>
      <c r="AD42" s="12" t="s">
        <v>218</v>
      </c>
    </row>
    <row r="43" spans="1:30" x14ac:dyDescent="0.25">
      <c r="A43" s="66">
        <f t="shared" si="6"/>
        <v>36</v>
      </c>
      <c r="B43" s="69"/>
      <c r="C43" s="69"/>
      <c r="D43" s="88" t="e">
        <f>VLOOKUP(C43,'Measure&amp;Incentive Picklist'!E:J,2,FALSE)</f>
        <v>#N/A</v>
      </c>
      <c r="E43" s="73"/>
      <c r="F43" s="70"/>
      <c r="G43" s="411" t="str">
        <f t="shared" si="2"/>
        <v/>
      </c>
      <c r="H43" s="70"/>
      <c r="I43" s="69"/>
      <c r="J43" s="65" t="e">
        <f>VLOOKUP(I43,'Lighting Picklist'!A$2:B$63,2,FALSE)</f>
        <v>#N/A</v>
      </c>
      <c r="K43" s="69"/>
      <c r="L43" s="70"/>
      <c r="N43" s="70"/>
      <c r="O43" s="70"/>
      <c r="P43" s="73"/>
      <c r="Q43" s="69"/>
      <c r="R43" s="69"/>
      <c r="S43" s="71"/>
      <c r="T43" s="71"/>
      <c r="U43" s="72" t="str">
        <f t="shared" si="3"/>
        <v/>
      </c>
      <c r="V43" s="113" t="str">
        <f>IFERROR(MIN(VLOOKUP($C43,'Measure&amp;Incentive Picklist'!$E:$J,5,FALSE)*F43,U43),"")</f>
        <v/>
      </c>
      <c r="W43" s="69"/>
      <c r="X43" s="65">
        <f t="shared" si="0"/>
        <v>0</v>
      </c>
      <c r="Y43" s="65">
        <f t="shared" si="1"/>
        <v>0</v>
      </c>
      <c r="Z43" s="65">
        <f t="shared" si="4"/>
        <v>0</v>
      </c>
      <c r="AA43" s="65">
        <f t="shared" si="4"/>
        <v>0</v>
      </c>
      <c r="AB43" s="188" t="str">
        <f t="shared" si="5"/>
        <v/>
      </c>
      <c r="AC43" s="188"/>
      <c r="AD43" s="12" t="s">
        <v>219</v>
      </c>
    </row>
    <row r="44" spans="1:30" x14ac:dyDescent="0.25">
      <c r="A44" s="66">
        <f t="shared" si="6"/>
        <v>37</v>
      </c>
      <c r="B44" s="69"/>
      <c r="C44" s="69"/>
      <c r="D44" s="88" t="e">
        <f>VLOOKUP(C44,'Measure&amp;Incentive Picklist'!E:J,2,FALSE)</f>
        <v>#N/A</v>
      </c>
      <c r="E44" s="73"/>
      <c r="F44" s="70"/>
      <c r="G44" s="411" t="str">
        <f t="shared" si="2"/>
        <v/>
      </c>
      <c r="H44" s="70"/>
      <c r="I44" s="69"/>
      <c r="J44" s="65" t="e">
        <f>VLOOKUP(I44,'Lighting Picklist'!A$2:B$63,2,FALSE)</f>
        <v>#N/A</v>
      </c>
      <c r="K44" s="69"/>
      <c r="L44" s="70"/>
      <c r="N44" s="70"/>
      <c r="O44" s="70"/>
      <c r="P44" s="73"/>
      <c r="Q44" s="69"/>
      <c r="R44" s="69"/>
      <c r="S44" s="71"/>
      <c r="T44" s="71"/>
      <c r="U44" s="72" t="str">
        <f t="shared" si="3"/>
        <v/>
      </c>
      <c r="V44" s="113" t="str">
        <f>IFERROR(MIN(VLOOKUP($C44,'Measure&amp;Incentive Picklist'!$E:$J,5,FALSE)*F44,U44),"")</f>
        <v/>
      </c>
      <c r="W44" s="69"/>
      <c r="X44" s="65">
        <f t="shared" si="0"/>
        <v>0</v>
      </c>
      <c r="Y44" s="65">
        <f t="shared" si="1"/>
        <v>0</v>
      </c>
      <c r="Z44" s="65">
        <f t="shared" si="4"/>
        <v>0</v>
      </c>
      <c r="AA44" s="65">
        <f t="shared" si="4"/>
        <v>0</v>
      </c>
      <c r="AB44" s="188" t="str">
        <f t="shared" si="5"/>
        <v/>
      </c>
      <c r="AC44" s="188"/>
      <c r="AD44" s="12" t="s">
        <v>220</v>
      </c>
    </row>
    <row r="45" spans="1:30" x14ac:dyDescent="0.25">
      <c r="A45" s="66">
        <f t="shared" si="6"/>
        <v>38</v>
      </c>
      <c r="B45" s="69"/>
      <c r="C45" s="69"/>
      <c r="D45" s="88" t="e">
        <f>VLOOKUP(C45,'Measure&amp;Incentive Picklist'!E:J,2,FALSE)</f>
        <v>#N/A</v>
      </c>
      <c r="E45" s="73"/>
      <c r="F45" s="70"/>
      <c r="G45" s="411" t="str">
        <f t="shared" si="2"/>
        <v/>
      </c>
      <c r="H45" s="70"/>
      <c r="I45" s="69"/>
      <c r="J45" s="65" t="e">
        <f>VLOOKUP(I45,'Lighting Picklist'!A$2:B$63,2,FALSE)</f>
        <v>#N/A</v>
      </c>
      <c r="K45" s="69"/>
      <c r="L45" s="70"/>
      <c r="N45" s="70"/>
      <c r="O45" s="70"/>
      <c r="P45" s="73"/>
      <c r="Q45" s="69"/>
      <c r="R45" s="69"/>
      <c r="S45" s="71"/>
      <c r="T45" s="71"/>
      <c r="U45" s="72" t="str">
        <f t="shared" si="3"/>
        <v/>
      </c>
      <c r="V45" s="113" t="str">
        <f>IFERROR(MIN(VLOOKUP($C45,'Measure&amp;Incentive Picklist'!$E:$J,5,FALSE)*F45,U45),"")</f>
        <v/>
      </c>
      <c r="W45" s="69"/>
      <c r="X45" s="65">
        <f t="shared" si="0"/>
        <v>0</v>
      </c>
      <c r="Y45" s="65">
        <f t="shared" si="1"/>
        <v>0</v>
      </c>
      <c r="Z45" s="65">
        <f t="shared" si="4"/>
        <v>0</v>
      </c>
      <c r="AA45" s="65">
        <f t="shared" si="4"/>
        <v>0</v>
      </c>
      <c r="AB45" s="188" t="str">
        <f t="shared" si="5"/>
        <v/>
      </c>
      <c r="AC45" s="188"/>
      <c r="AD45" s="12" t="s">
        <v>221</v>
      </c>
    </row>
    <row r="46" spans="1:30" x14ac:dyDescent="0.25">
      <c r="A46" s="66">
        <f t="shared" si="6"/>
        <v>39</v>
      </c>
      <c r="B46" s="69"/>
      <c r="C46" s="69"/>
      <c r="D46" s="88" t="e">
        <f>VLOOKUP(C46,'Measure&amp;Incentive Picklist'!E:J,2,FALSE)</f>
        <v>#N/A</v>
      </c>
      <c r="E46" s="73"/>
      <c r="F46" s="70"/>
      <c r="G46" s="411" t="str">
        <f t="shared" si="2"/>
        <v/>
      </c>
      <c r="H46" s="70"/>
      <c r="I46" s="69"/>
      <c r="J46" s="65" t="e">
        <f>VLOOKUP(I46,'Lighting Picklist'!A$2:B$63,2,FALSE)</f>
        <v>#N/A</v>
      </c>
      <c r="K46" s="69"/>
      <c r="L46" s="70"/>
      <c r="N46" s="70"/>
      <c r="O46" s="70"/>
      <c r="P46" s="73"/>
      <c r="Q46" s="69"/>
      <c r="R46" s="69"/>
      <c r="S46" s="71"/>
      <c r="T46" s="71"/>
      <c r="U46" s="72" t="str">
        <f t="shared" si="3"/>
        <v/>
      </c>
      <c r="V46" s="113" t="str">
        <f>IFERROR(MIN(VLOOKUP($C46,'Measure&amp;Incentive Picklist'!$E:$J,5,FALSE)*F46,U46),"")</f>
        <v/>
      </c>
      <c r="W46" s="69"/>
      <c r="X46" s="65">
        <f t="shared" si="0"/>
        <v>0</v>
      </c>
      <c r="Y46" s="65">
        <f t="shared" si="1"/>
        <v>0</v>
      </c>
      <c r="Z46" s="65">
        <f t="shared" si="4"/>
        <v>0</v>
      </c>
      <c r="AA46" s="65">
        <f t="shared" si="4"/>
        <v>0</v>
      </c>
      <c r="AB46" s="188" t="str">
        <f t="shared" si="5"/>
        <v/>
      </c>
      <c r="AC46" s="188"/>
      <c r="AD46" s="12" t="s">
        <v>222</v>
      </c>
    </row>
    <row r="47" spans="1:30" x14ac:dyDescent="0.25">
      <c r="A47" s="66">
        <f t="shared" si="6"/>
        <v>40</v>
      </c>
      <c r="B47" s="69"/>
      <c r="C47" s="69"/>
      <c r="D47" s="88" t="e">
        <f>VLOOKUP(C47,'Measure&amp;Incentive Picklist'!E:J,2,FALSE)</f>
        <v>#N/A</v>
      </c>
      <c r="E47" s="73"/>
      <c r="F47" s="70"/>
      <c r="G47" s="411" t="str">
        <f t="shared" si="2"/>
        <v/>
      </c>
      <c r="H47" s="70"/>
      <c r="I47" s="69"/>
      <c r="J47" s="65" t="e">
        <f>VLOOKUP(I47,'Lighting Picklist'!A$2:B$63,2,FALSE)</f>
        <v>#N/A</v>
      </c>
      <c r="K47" s="69"/>
      <c r="L47" s="70"/>
      <c r="N47" s="70"/>
      <c r="O47" s="70"/>
      <c r="P47" s="73"/>
      <c r="Q47" s="69"/>
      <c r="R47" s="69"/>
      <c r="S47" s="71"/>
      <c r="T47" s="71"/>
      <c r="U47" s="72" t="str">
        <f t="shared" si="3"/>
        <v/>
      </c>
      <c r="V47" s="113" t="str">
        <f>IFERROR(MIN(VLOOKUP($C47,'Measure&amp;Incentive Picklist'!$E:$J,5,FALSE)*F47,U47),"")</f>
        <v/>
      </c>
      <c r="W47" s="69"/>
      <c r="X47" s="65">
        <f t="shared" si="0"/>
        <v>0</v>
      </c>
      <c r="Y47" s="65">
        <f t="shared" si="1"/>
        <v>0</v>
      </c>
      <c r="Z47" s="65">
        <f t="shared" si="4"/>
        <v>0</v>
      </c>
      <c r="AA47" s="65">
        <f t="shared" si="4"/>
        <v>0</v>
      </c>
      <c r="AB47" s="188" t="str">
        <f t="shared" si="5"/>
        <v/>
      </c>
      <c r="AC47" s="188"/>
      <c r="AD47" s="12" t="s">
        <v>223</v>
      </c>
    </row>
    <row r="48" spans="1:30" x14ac:dyDescent="0.25">
      <c r="A48" s="66">
        <f t="shared" si="6"/>
        <v>41</v>
      </c>
      <c r="B48" s="69"/>
      <c r="C48" s="69"/>
      <c r="D48" s="88" t="e">
        <f>VLOOKUP(C48,'Measure&amp;Incentive Picklist'!E:J,2,FALSE)</f>
        <v>#N/A</v>
      </c>
      <c r="E48" s="73"/>
      <c r="F48" s="70"/>
      <c r="G48" s="411" t="str">
        <f t="shared" si="2"/>
        <v/>
      </c>
      <c r="H48" s="70"/>
      <c r="I48" s="69"/>
      <c r="J48" s="65" t="e">
        <f>VLOOKUP(I48,'Lighting Picklist'!A$2:B$63,2,FALSE)</f>
        <v>#N/A</v>
      </c>
      <c r="K48" s="69"/>
      <c r="L48" s="70"/>
      <c r="N48" s="70"/>
      <c r="O48" s="70"/>
      <c r="P48" s="73"/>
      <c r="Q48" s="69"/>
      <c r="R48" s="69"/>
      <c r="S48" s="71"/>
      <c r="T48" s="71"/>
      <c r="U48" s="72" t="str">
        <f t="shared" si="3"/>
        <v/>
      </c>
      <c r="V48" s="113" t="str">
        <f>IFERROR(MIN(VLOOKUP($C48,'Measure&amp;Incentive Picklist'!$E:$J,5,FALSE)*F48,U48),"")</f>
        <v/>
      </c>
      <c r="W48" s="69"/>
      <c r="X48" s="65">
        <f t="shared" si="0"/>
        <v>0</v>
      </c>
      <c r="Y48" s="65">
        <f t="shared" si="1"/>
        <v>0</v>
      </c>
      <c r="Z48" s="65">
        <f t="shared" si="4"/>
        <v>0</v>
      </c>
      <c r="AA48" s="65">
        <f t="shared" si="4"/>
        <v>0</v>
      </c>
      <c r="AB48" s="188" t="str">
        <f t="shared" si="5"/>
        <v/>
      </c>
      <c r="AC48" s="188"/>
      <c r="AD48" s="12" t="s">
        <v>224</v>
      </c>
    </row>
    <row r="49" spans="1:30" x14ac:dyDescent="0.25">
      <c r="A49" s="66">
        <f t="shared" si="6"/>
        <v>42</v>
      </c>
      <c r="B49" s="69"/>
      <c r="C49" s="69"/>
      <c r="D49" s="88" t="e">
        <f>VLOOKUP(C49,'Measure&amp;Incentive Picklist'!E:J,2,FALSE)</f>
        <v>#N/A</v>
      </c>
      <c r="E49" s="73"/>
      <c r="F49" s="70"/>
      <c r="G49" s="411" t="str">
        <f t="shared" si="2"/>
        <v/>
      </c>
      <c r="H49" s="70"/>
      <c r="I49" s="69"/>
      <c r="J49" s="65" t="e">
        <f>VLOOKUP(I49,'Lighting Picklist'!A$2:B$63,2,FALSE)</f>
        <v>#N/A</v>
      </c>
      <c r="K49" s="69"/>
      <c r="L49" s="70"/>
      <c r="N49" s="70"/>
      <c r="O49" s="70"/>
      <c r="P49" s="73"/>
      <c r="Q49" s="69"/>
      <c r="R49" s="69"/>
      <c r="S49" s="71"/>
      <c r="T49" s="71"/>
      <c r="U49" s="72" t="str">
        <f t="shared" si="3"/>
        <v/>
      </c>
      <c r="V49" s="113" t="str">
        <f>IFERROR(MIN(VLOOKUP($C49,'Measure&amp;Incentive Picklist'!$E:$J,5,FALSE)*F49,U49),"")</f>
        <v/>
      </c>
      <c r="W49" s="69"/>
      <c r="X49" s="65">
        <f t="shared" si="0"/>
        <v>0</v>
      </c>
      <c r="Y49" s="65">
        <f t="shared" si="1"/>
        <v>0</v>
      </c>
      <c r="Z49" s="65">
        <f t="shared" si="4"/>
        <v>0</v>
      </c>
      <c r="AA49" s="65">
        <f t="shared" si="4"/>
        <v>0</v>
      </c>
      <c r="AB49" s="188" t="str">
        <f t="shared" si="5"/>
        <v/>
      </c>
      <c r="AC49" s="188"/>
      <c r="AD49" s="187" t="s">
        <v>225</v>
      </c>
    </row>
    <row r="50" spans="1:30" x14ac:dyDescent="0.25">
      <c r="A50" s="66">
        <f t="shared" si="6"/>
        <v>43</v>
      </c>
      <c r="B50" s="69"/>
      <c r="C50" s="69"/>
      <c r="D50" s="88" t="e">
        <f>VLOOKUP(C50,'Measure&amp;Incentive Picklist'!E:J,2,FALSE)</f>
        <v>#N/A</v>
      </c>
      <c r="E50" s="73"/>
      <c r="F50" s="70"/>
      <c r="G50" s="411" t="str">
        <f t="shared" si="2"/>
        <v/>
      </c>
      <c r="H50" s="70"/>
      <c r="I50" s="69"/>
      <c r="J50" s="65" t="e">
        <f>VLOOKUP(I50,'Lighting Picklist'!A$2:B$63,2,FALSE)</f>
        <v>#N/A</v>
      </c>
      <c r="K50" s="69"/>
      <c r="L50" s="70"/>
      <c r="N50" s="70"/>
      <c r="O50" s="70"/>
      <c r="P50" s="73"/>
      <c r="Q50" s="69"/>
      <c r="R50" s="69"/>
      <c r="S50" s="71"/>
      <c r="T50" s="71"/>
      <c r="U50" s="72" t="str">
        <f t="shared" si="3"/>
        <v/>
      </c>
      <c r="V50" s="113" t="str">
        <f>IFERROR(MIN(VLOOKUP($C50,'Measure&amp;Incentive Picklist'!$E:$J,5,FALSE)*F50,U50),"")</f>
        <v/>
      </c>
      <c r="W50" s="69"/>
      <c r="X50" s="65">
        <f t="shared" si="0"/>
        <v>0</v>
      </c>
      <c r="Y50" s="65">
        <f t="shared" si="1"/>
        <v>0</v>
      </c>
      <c r="Z50" s="65">
        <f t="shared" si="4"/>
        <v>0</v>
      </c>
      <c r="AA50" s="65">
        <f t="shared" si="4"/>
        <v>0</v>
      </c>
      <c r="AB50" s="188" t="str">
        <f t="shared" si="5"/>
        <v/>
      </c>
      <c r="AC50" s="188"/>
      <c r="AD50" s="12" t="s">
        <v>226</v>
      </c>
    </row>
    <row r="51" spans="1:30" x14ac:dyDescent="0.25">
      <c r="A51" s="66">
        <f t="shared" si="6"/>
        <v>44</v>
      </c>
      <c r="B51" s="69"/>
      <c r="C51" s="69"/>
      <c r="D51" s="88" t="e">
        <f>VLOOKUP(C51,'Measure&amp;Incentive Picklist'!E:J,2,FALSE)</f>
        <v>#N/A</v>
      </c>
      <c r="E51" s="73"/>
      <c r="F51" s="70"/>
      <c r="G51" s="411" t="str">
        <f t="shared" si="2"/>
        <v/>
      </c>
      <c r="H51" s="70"/>
      <c r="I51" s="69"/>
      <c r="J51" s="65" t="e">
        <f>VLOOKUP(I51,'Lighting Picklist'!A$2:B$63,2,FALSE)</f>
        <v>#N/A</v>
      </c>
      <c r="K51" s="69"/>
      <c r="L51" s="70"/>
      <c r="N51" s="70"/>
      <c r="O51" s="70"/>
      <c r="P51" s="73"/>
      <c r="Q51" s="69"/>
      <c r="R51" s="69"/>
      <c r="S51" s="71"/>
      <c r="T51" s="71"/>
      <c r="U51" s="72" t="str">
        <f t="shared" si="3"/>
        <v/>
      </c>
      <c r="V51" s="113" t="str">
        <f>IFERROR(MIN(VLOOKUP($C51,'Measure&amp;Incentive Picklist'!$E:$J,5,FALSE)*F51,U51),"")</f>
        <v/>
      </c>
      <c r="W51" s="69"/>
      <c r="X51" s="65">
        <f t="shared" si="0"/>
        <v>0</v>
      </c>
      <c r="Y51" s="65">
        <f t="shared" si="1"/>
        <v>0</v>
      </c>
      <c r="Z51" s="65">
        <f t="shared" si="4"/>
        <v>0</v>
      </c>
      <c r="AA51" s="65">
        <f t="shared" si="4"/>
        <v>0</v>
      </c>
      <c r="AB51" s="188" t="str">
        <f t="shared" si="5"/>
        <v/>
      </c>
      <c r="AC51" s="188"/>
      <c r="AD51" s="12" t="s">
        <v>227</v>
      </c>
    </row>
    <row r="52" spans="1:30" x14ac:dyDescent="0.25">
      <c r="A52" s="66">
        <f t="shared" si="6"/>
        <v>45</v>
      </c>
      <c r="B52" s="69"/>
      <c r="C52" s="69"/>
      <c r="D52" s="88" t="e">
        <f>VLOOKUP(C52,'Measure&amp;Incentive Picklist'!E:J,2,FALSE)</f>
        <v>#N/A</v>
      </c>
      <c r="E52" s="73"/>
      <c r="F52" s="70"/>
      <c r="G52" s="411" t="str">
        <f t="shared" si="2"/>
        <v/>
      </c>
      <c r="H52" s="70"/>
      <c r="I52" s="69"/>
      <c r="J52" s="65" t="e">
        <f>VLOOKUP(I52,'Lighting Picklist'!A$2:B$63,2,FALSE)</f>
        <v>#N/A</v>
      </c>
      <c r="K52" s="69"/>
      <c r="L52" s="70"/>
      <c r="N52" s="70"/>
      <c r="O52" s="70"/>
      <c r="P52" s="73"/>
      <c r="Q52" s="69"/>
      <c r="R52" s="69"/>
      <c r="S52" s="71"/>
      <c r="T52" s="71"/>
      <c r="U52" s="72" t="str">
        <f t="shared" si="3"/>
        <v/>
      </c>
      <c r="V52" s="113" t="str">
        <f>IFERROR(MIN(VLOOKUP($C52,'Measure&amp;Incentive Picklist'!$E:$J,5,FALSE)*F52,U52),"")</f>
        <v/>
      </c>
      <c r="W52" s="69"/>
      <c r="X52" s="65">
        <f t="shared" si="0"/>
        <v>0</v>
      </c>
      <c r="Y52" s="65">
        <f t="shared" si="1"/>
        <v>0</v>
      </c>
      <c r="Z52" s="65">
        <f t="shared" si="4"/>
        <v>0</v>
      </c>
      <c r="AA52" s="65">
        <f t="shared" si="4"/>
        <v>0</v>
      </c>
      <c r="AB52" s="188" t="str">
        <f t="shared" si="5"/>
        <v/>
      </c>
      <c r="AC52" s="188"/>
      <c r="AD52" s="13" t="s">
        <v>228</v>
      </c>
    </row>
    <row r="53" spans="1:30" x14ac:dyDescent="0.25">
      <c r="A53" s="66">
        <f t="shared" si="6"/>
        <v>46</v>
      </c>
      <c r="B53" s="69"/>
      <c r="C53" s="69"/>
      <c r="D53" s="88" t="e">
        <f>VLOOKUP(C53,'Measure&amp;Incentive Picklist'!E:J,2,FALSE)</f>
        <v>#N/A</v>
      </c>
      <c r="E53" s="73"/>
      <c r="F53" s="70"/>
      <c r="G53" s="411" t="str">
        <f t="shared" si="2"/>
        <v/>
      </c>
      <c r="H53" s="70"/>
      <c r="I53" s="69"/>
      <c r="J53" s="65" t="e">
        <f>VLOOKUP(I53,'Lighting Picklist'!A$2:B$63,2,FALSE)</f>
        <v>#N/A</v>
      </c>
      <c r="K53" s="69"/>
      <c r="L53" s="70"/>
      <c r="N53" s="70"/>
      <c r="O53" s="70"/>
      <c r="P53" s="73"/>
      <c r="Q53" s="69"/>
      <c r="R53" s="69"/>
      <c r="S53" s="71"/>
      <c r="T53" s="71"/>
      <c r="U53" s="72" t="str">
        <f t="shared" si="3"/>
        <v/>
      </c>
      <c r="V53" s="113" t="str">
        <f>IFERROR(MIN(VLOOKUP($C53,'Measure&amp;Incentive Picklist'!$E:$J,5,FALSE)*F53,U53),"")</f>
        <v/>
      </c>
      <c r="W53" s="69"/>
      <c r="X53" s="65">
        <f t="shared" si="0"/>
        <v>0</v>
      </c>
      <c r="Y53" s="65">
        <f t="shared" si="1"/>
        <v>0</v>
      </c>
      <c r="Z53" s="65">
        <f t="shared" si="4"/>
        <v>0</v>
      </c>
      <c r="AA53" s="65">
        <f t="shared" si="4"/>
        <v>0</v>
      </c>
      <c r="AB53" s="188" t="str">
        <f t="shared" si="5"/>
        <v/>
      </c>
      <c r="AC53" s="188"/>
      <c r="AD53" s="13" t="s">
        <v>229</v>
      </c>
    </row>
    <row r="54" spans="1:30" x14ac:dyDescent="0.25">
      <c r="A54" s="66">
        <f t="shared" si="6"/>
        <v>47</v>
      </c>
      <c r="B54" s="69"/>
      <c r="C54" s="69"/>
      <c r="D54" s="88" t="e">
        <f>VLOOKUP(C54,'Measure&amp;Incentive Picklist'!E:J,2,FALSE)</f>
        <v>#N/A</v>
      </c>
      <c r="E54" s="73"/>
      <c r="F54" s="70"/>
      <c r="G54" s="411" t="str">
        <f t="shared" si="2"/>
        <v/>
      </c>
      <c r="H54" s="70"/>
      <c r="I54" s="69"/>
      <c r="J54" s="65" t="e">
        <f>VLOOKUP(I54,'Lighting Picklist'!A$2:B$63,2,FALSE)</f>
        <v>#N/A</v>
      </c>
      <c r="K54" s="69"/>
      <c r="L54" s="70"/>
      <c r="N54" s="70"/>
      <c r="O54" s="70"/>
      <c r="P54" s="73"/>
      <c r="Q54" s="69"/>
      <c r="R54" s="69"/>
      <c r="S54" s="71"/>
      <c r="T54" s="71"/>
      <c r="U54" s="72" t="str">
        <f t="shared" si="3"/>
        <v/>
      </c>
      <c r="V54" s="113" t="str">
        <f>IFERROR(MIN(VLOOKUP($C54,'Measure&amp;Incentive Picklist'!$E:$J,5,FALSE)*F54,U54),"")</f>
        <v/>
      </c>
      <c r="W54" s="69"/>
      <c r="X54" s="65">
        <f t="shared" si="0"/>
        <v>0</v>
      </c>
      <c r="Y54" s="65">
        <f t="shared" si="1"/>
        <v>0</v>
      </c>
      <c r="Z54" s="65">
        <f t="shared" si="4"/>
        <v>0</v>
      </c>
      <c r="AA54" s="65">
        <f t="shared" si="4"/>
        <v>0</v>
      </c>
      <c r="AB54" s="188" t="str">
        <f t="shared" si="5"/>
        <v/>
      </c>
      <c r="AC54" s="188"/>
      <c r="AD54" s="13" t="s">
        <v>230</v>
      </c>
    </row>
    <row r="55" spans="1:30" x14ac:dyDescent="0.25">
      <c r="A55" s="66">
        <f t="shared" si="6"/>
        <v>48</v>
      </c>
      <c r="B55" s="69"/>
      <c r="C55" s="69"/>
      <c r="D55" s="88" t="e">
        <f>VLOOKUP(C55,'Measure&amp;Incentive Picklist'!E:J,2,FALSE)</f>
        <v>#N/A</v>
      </c>
      <c r="E55" s="73"/>
      <c r="F55" s="70"/>
      <c r="G55" s="411" t="str">
        <f t="shared" si="2"/>
        <v/>
      </c>
      <c r="H55" s="70"/>
      <c r="I55" s="69"/>
      <c r="J55" s="65" t="e">
        <f>VLOOKUP(I55,'Lighting Picklist'!A$2:B$63,2,FALSE)</f>
        <v>#N/A</v>
      </c>
      <c r="K55" s="69"/>
      <c r="L55" s="70"/>
      <c r="N55" s="70"/>
      <c r="O55" s="70"/>
      <c r="P55" s="73"/>
      <c r="Q55" s="69"/>
      <c r="R55" s="69"/>
      <c r="S55" s="71"/>
      <c r="T55" s="71"/>
      <c r="U55" s="72" t="str">
        <f t="shared" si="3"/>
        <v/>
      </c>
      <c r="V55" s="113" t="str">
        <f>IFERROR(MIN(VLOOKUP($C55,'Measure&amp;Incentive Picklist'!$E:$J,5,FALSE)*F55,U55),"")</f>
        <v/>
      </c>
      <c r="W55" s="69"/>
      <c r="X55" s="65">
        <f t="shared" si="0"/>
        <v>0</v>
      </c>
      <c r="Y55" s="65">
        <f t="shared" si="1"/>
        <v>0</v>
      </c>
      <c r="Z55" s="65">
        <f t="shared" si="4"/>
        <v>0</v>
      </c>
      <c r="AA55" s="65">
        <f t="shared" si="4"/>
        <v>0</v>
      </c>
      <c r="AB55" s="188" t="str">
        <f t="shared" si="5"/>
        <v/>
      </c>
      <c r="AC55" s="188"/>
      <c r="AD55" s="13" t="s">
        <v>231</v>
      </c>
    </row>
    <row r="56" spans="1:30" x14ac:dyDescent="0.25">
      <c r="A56" s="66">
        <f t="shared" si="6"/>
        <v>49</v>
      </c>
      <c r="B56" s="69"/>
      <c r="C56" s="69"/>
      <c r="D56" s="88" t="e">
        <f>VLOOKUP(C56,'Measure&amp;Incentive Picklist'!E:J,2,FALSE)</f>
        <v>#N/A</v>
      </c>
      <c r="E56" s="73"/>
      <c r="F56" s="70"/>
      <c r="G56" s="411" t="str">
        <f t="shared" si="2"/>
        <v/>
      </c>
      <c r="H56" s="70"/>
      <c r="I56" s="69"/>
      <c r="J56" s="65" t="e">
        <f>VLOOKUP(I56,'Lighting Picklist'!A$2:B$63,2,FALSE)</f>
        <v>#N/A</v>
      </c>
      <c r="K56" s="69"/>
      <c r="L56" s="70"/>
      <c r="N56" s="70"/>
      <c r="O56" s="70"/>
      <c r="P56" s="73"/>
      <c r="Q56" s="69"/>
      <c r="R56" s="69"/>
      <c r="S56" s="71"/>
      <c r="T56" s="71"/>
      <c r="U56" s="72" t="str">
        <f t="shared" si="3"/>
        <v/>
      </c>
      <c r="V56" s="113" t="str">
        <f>IFERROR(MIN(VLOOKUP($C56,'Measure&amp;Incentive Picklist'!$E:$J,5,FALSE)*F56,U56),"")</f>
        <v/>
      </c>
      <c r="W56" s="69"/>
      <c r="X56" s="65">
        <f t="shared" si="0"/>
        <v>0</v>
      </c>
      <c r="Y56" s="65">
        <f t="shared" si="1"/>
        <v>0</v>
      </c>
      <c r="Z56" s="65">
        <f t="shared" si="4"/>
        <v>0</v>
      </c>
      <c r="AA56" s="65">
        <f t="shared" si="4"/>
        <v>0</v>
      </c>
      <c r="AB56" s="188" t="str">
        <f t="shared" si="5"/>
        <v/>
      </c>
      <c r="AC56" s="188"/>
      <c r="AD56" s="13" t="s">
        <v>232</v>
      </c>
    </row>
    <row r="57" spans="1:30" x14ac:dyDescent="0.25">
      <c r="A57" s="66">
        <f t="shared" si="6"/>
        <v>50</v>
      </c>
      <c r="B57" s="69"/>
      <c r="C57" s="69"/>
      <c r="D57" s="88" t="e">
        <f>VLOOKUP(C57,'Measure&amp;Incentive Picklist'!E:J,2,FALSE)</f>
        <v>#N/A</v>
      </c>
      <c r="E57" s="73"/>
      <c r="F57" s="70"/>
      <c r="G57" s="411" t="str">
        <f t="shared" si="2"/>
        <v/>
      </c>
      <c r="H57" s="70"/>
      <c r="I57" s="69"/>
      <c r="J57" s="65" t="e">
        <f>VLOOKUP(I57,'Lighting Picklist'!A$2:B$63,2,FALSE)</f>
        <v>#N/A</v>
      </c>
      <c r="K57" s="69"/>
      <c r="L57" s="70"/>
      <c r="N57" s="70"/>
      <c r="O57" s="70"/>
      <c r="P57" s="73"/>
      <c r="Q57" s="69"/>
      <c r="R57" s="69"/>
      <c r="S57" s="71"/>
      <c r="T57" s="71"/>
      <c r="U57" s="72" t="str">
        <f t="shared" si="3"/>
        <v/>
      </c>
      <c r="V57" s="113" t="str">
        <f>IFERROR(MIN(VLOOKUP($C57,'Measure&amp;Incentive Picklist'!$E:$J,5,FALSE)*F57,U57),"")</f>
        <v/>
      </c>
      <c r="W57" s="69"/>
      <c r="X57" s="65">
        <f t="shared" si="0"/>
        <v>0</v>
      </c>
      <c r="Y57" s="65">
        <f t="shared" si="1"/>
        <v>0</v>
      </c>
      <c r="Z57" s="65">
        <f t="shared" si="4"/>
        <v>0</v>
      </c>
      <c r="AA57" s="65">
        <f t="shared" si="4"/>
        <v>0</v>
      </c>
      <c r="AB57" s="188" t="str">
        <f t="shared" si="5"/>
        <v/>
      </c>
      <c r="AC57" s="188"/>
      <c r="AD57" s="13" t="s">
        <v>233</v>
      </c>
    </row>
    <row r="58" spans="1:30" x14ac:dyDescent="0.25">
      <c r="A58" s="66">
        <f t="shared" si="6"/>
        <v>51</v>
      </c>
      <c r="B58" s="69"/>
      <c r="C58" s="69"/>
      <c r="D58" s="88" t="e">
        <f>VLOOKUP(C58,'Measure&amp;Incentive Picklist'!E:J,2,FALSE)</f>
        <v>#N/A</v>
      </c>
      <c r="E58" s="73"/>
      <c r="F58" s="70"/>
      <c r="G58" s="411" t="str">
        <f t="shared" si="2"/>
        <v/>
      </c>
      <c r="H58" s="70"/>
      <c r="I58" s="69"/>
      <c r="J58" s="65" t="e">
        <f>VLOOKUP(I58,'Lighting Picklist'!A$2:B$63,2,FALSE)</f>
        <v>#N/A</v>
      </c>
      <c r="K58" s="69"/>
      <c r="L58" s="70"/>
      <c r="N58" s="70"/>
      <c r="O58" s="70"/>
      <c r="P58" s="73"/>
      <c r="Q58" s="69"/>
      <c r="R58" s="69"/>
      <c r="S58" s="71"/>
      <c r="T58" s="71"/>
      <c r="U58" s="72" t="str">
        <f t="shared" si="3"/>
        <v/>
      </c>
      <c r="V58" s="113" t="str">
        <f>IFERROR(MIN(VLOOKUP($C58,'Measure&amp;Incentive Picklist'!$E:$J,5,FALSE)*F58,U58),"")</f>
        <v/>
      </c>
      <c r="W58" s="69"/>
      <c r="X58" s="65">
        <f t="shared" si="0"/>
        <v>0</v>
      </c>
      <c r="Y58" s="65">
        <f t="shared" si="1"/>
        <v>0</v>
      </c>
      <c r="Z58" s="65">
        <f t="shared" si="4"/>
        <v>0</v>
      </c>
      <c r="AA58" s="65">
        <f t="shared" si="4"/>
        <v>0</v>
      </c>
      <c r="AB58" s="188" t="str">
        <f t="shared" si="5"/>
        <v/>
      </c>
      <c r="AC58" s="188"/>
      <c r="AD58" s="13" t="s">
        <v>234</v>
      </c>
    </row>
    <row r="59" spans="1:30" x14ac:dyDescent="0.25">
      <c r="A59" s="66">
        <f t="shared" si="6"/>
        <v>52</v>
      </c>
      <c r="B59" s="69"/>
      <c r="C59" s="69"/>
      <c r="D59" s="88" t="e">
        <f>VLOOKUP(C59,'Measure&amp;Incentive Picklist'!E:J,2,FALSE)</f>
        <v>#N/A</v>
      </c>
      <c r="E59" s="73"/>
      <c r="F59" s="70"/>
      <c r="G59" s="411" t="str">
        <f t="shared" si="2"/>
        <v/>
      </c>
      <c r="H59" s="70"/>
      <c r="I59" s="69"/>
      <c r="J59" s="65" t="e">
        <f>VLOOKUP(I59,'Lighting Picklist'!A$2:B$63,2,FALSE)</f>
        <v>#N/A</v>
      </c>
      <c r="K59" s="69"/>
      <c r="L59" s="70"/>
      <c r="N59" s="70"/>
      <c r="O59" s="70"/>
      <c r="P59" s="73"/>
      <c r="Q59" s="69"/>
      <c r="R59" s="69"/>
      <c r="S59" s="71"/>
      <c r="T59" s="71"/>
      <c r="U59" s="72" t="str">
        <f t="shared" si="3"/>
        <v/>
      </c>
      <c r="V59" s="113" t="str">
        <f>IFERROR(MIN(VLOOKUP($C59,'Measure&amp;Incentive Picklist'!$E:$J,5,FALSE)*F59,U59),"")</f>
        <v/>
      </c>
      <c r="W59" s="69"/>
      <c r="X59" s="65">
        <f t="shared" si="0"/>
        <v>0</v>
      </c>
      <c r="Y59" s="65">
        <f t="shared" si="1"/>
        <v>0</v>
      </c>
      <c r="Z59" s="65">
        <f t="shared" si="4"/>
        <v>0</v>
      </c>
      <c r="AA59" s="65">
        <f t="shared" si="4"/>
        <v>0</v>
      </c>
      <c r="AB59" s="188" t="str">
        <f t="shared" si="5"/>
        <v/>
      </c>
      <c r="AC59" s="188"/>
      <c r="AD59" s="13" t="s">
        <v>158</v>
      </c>
    </row>
    <row r="60" spans="1:30" x14ac:dyDescent="0.25">
      <c r="A60" s="66">
        <f t="shared" si="6"/>
        <v>53</v>
      </c>
      <c r="B60" s="69"/>
      <c r="C60" s="69"/>
      <c r="D60" s="88" t="e">
        <f>VLOOKUP(C60,'Measure&amp;Incentive Picklist'!E:J,2,FALSE)</f>
        <v>#N/A</v>
      </c>
      <c r="E60" s="73"/>
      <c r="F60" s="70"/>
      <c r="G60" s="411" t="str">
        <f t="shared" si="2"/>
        <v/>
      </c>
      <c r="H60" s="70"/>
      <c r="I60" s="69"/>
      <c r="J60" s="65" t="e">
        <f>VLOOKUP(I60,'Lighting Picklist'!A$2:B$63,2,FALSE)</f>
        <v>#N/A</v>
      </c>
      <c r="K60" s="69"/>
      <c r="L60" s="70"/>
      <c r="N60" s="70"/>
      <c r="O60" s="70"/>
      <c r="P60" s="73"/>
      <c r="Q60" s="69"/>
      <c r="R60" s="69"/>
      <c r="S60" s="71"/>
      <c r="T60" s="71"/>
      <c r="U60" s="72" t="str">
        <f t="shared" si="3"/>
        <v/>
      </c>
      <c r="V60" s="113" t="str">
        <f>IFERROR(MIN(VLOOKUP($C60,'Measure&amp;Incentive Picklist'!$E:$J,5,FALSE)*F60,U60),"")</f>
        <v/>
      </c>
      <c r="W60" s="69"/>
      <c r="X60" s="65">
        <f t="shared" si="0"/>
        <v>0</v>
      </c>
      <c r="Y60" s="65">
        <f t="shared" si="1"/>
        <v>0</v>
      </c>
      <c r="Z60" s="65">
        <f t="shared" si="4"/>
        <v>0</v>
      </c>
      <c r="AA60" s="65">
        <f t="shared" si="4"/>
        <v>0</v>
      </c>
      <c r="AB60" s="188" t="str">
        <f t="shared" si="5"/>
        <v/>
      </c>
      <c r="AC60" s="188"/>
      <c r="AD60" s="13" t="s">
        <v>235</v>
      </c>
    </row>
    <row r="61" spans="1:30" x14ac:dyDescent="0.25">
      <c r="A61" s="66">
        <f t="shared" si="6"/>
        <v>54</v>
      </c>
      <c r="B61" s="69"/>
      <c r="C61" s="69"/>
      <c r="D61" s="88" t="e">
        <f>VLOOKUP(C61,'Measure&amp;Incentive Picklist'!E:J,2,FALSE)</f>
        <v>#N/A</v>
      </c>
      <c r="E61" s="73"/>
      <c r="F61" s="70"/>
      <c r="G61" s="411" t="str">
        <f t="shared" si="2"/>
        <v/>
      </c>
      <c r="H61" s="70"/>
      <c r="I61" s="69"/>
      <c r="J61" s="65" t="e">
        <f>VLOOKUP(I61,'Lighting Picklist'!A$2:B$63,2,FALSE)</f>
        <v>#N/A</v>
      </c>
      <c r="K61" s="69"/>
      <c r="L61" s="70"/>
      <c r="N61" s="70"/>
      <c r="O61" s="70"/>
      <c r="P61" s="73"/>
      <c r="Q61" s="69"/>
      <c r="R61" s="69"/>
      <c r="S61" s="71"/>
      <c r="T61" s="71"/>
      <c r="U61" s="72" t="str">
        <f t="shared" si="3"/>
        <v/>
      </c>
      <c r="V61" s="113" t="str">
        <f>IFERROR(MIN(VLOOKUP($C61,'Measure&amp;Incentive Picklist'!$E:$J,5,FALSE)*F61,U61),"")</f>
        <v/>
      </c>
      <c r="W61" s="69"/>
      <c r="X61" s="65">
        <f t="shared" si="0"/>
        <v>0</v>
      </c>
      <c r="Y61" s="65">
        <f t="shared" si="1"/>
        <v>0</v>
      </c>
      <c r="Z61" s="65">
        <f t="shared" si="4"/>
        <v>0</v>
      </c>
      <c r="AA61" s="65">
        <f t="shared" si="4"/>
        <v>0</v>
      </c>
      <c r="AB61" s="188" t="str">
        <f t="shared" si="5"/>
        <v/>
      </c>
      <c r="AC61" s="188"/>
      <c r="AD61" s="13" t="s">
        <v>236</v>
      </c>
    </row>
    <row r="62" spans="1:30" x14ac:dyDescent="0.25">
      <c r="A62" s="66">
        <f t="shared" si="6"/>
        <v>55</v>
      </c>
      <c r="B62" s="69"/>
      <c r="C62" s="69"/>
      <c r="D62" s="88" t="e">
        <f>VLOOKUP(C62,'Measure&amp;Incentive Picklist'!E:J,2,FALSE)</f>
        <v>#N/A</v>
      </c>
      <c r="E62" s="73"/>
      <c r="F62" s="70"/>
      <c r="G62" s="411" t="str">
        <f t="shared" si="2"/>
        <v/>
      </c>
      <c r="H62" s="70"/>
      <c r="I62" s="69"/>
      <c r="J62" s="65" t="e">
        <f>VLOOKUP(I62,'Lighting Picklist'!A$2:B$63,2,FALSE)</f>
        <v>#N/A</v>
      </c>
      <c r="K62" s="69"/>
      <c r="L62" s="70"/>
      <c r="N62" s="70"/>
      <c r="O62" s="70"/>
      <c r="P62" s="73"/>
      <c r="Q62" s="69"/>
      <c r="R62" s="69"/>
      <c r="S62" s="71"/>
      <c r="T62" s="71"/>
      <c r="U62" s="72" t="str">
        <f t="shared" si="3"/>
        <v/>
      </c>
      <c r="V62" s="113" t="str">
        <f>IFERROR(MIN(VLOOKUP($C62,'Measure&amp;Incentive Picklist'!$E:$J,5,FALSE)*F62,U62),"")</f>
        <v/>
      </c>
      <c r="W62" s="69"/>
      <c r="X62" s="65">
        <f t="shared" si="0"/>
        <v>0</v>
      </c>
      <c r="Y62" s="65">
        <f t="shared" si="1"/>
        <v>0</v>
      </c>
      <c r="Z62" s="65">
        <f t="shared" si="4"/>
        <v>0</v>
      </c>
      <c r="AA62" s="65">
        <f t="shared" si="4"/>
        <v>0</v>
      </c>
      <c r="AB62" s="188" t="str">
        <f t="shared" si="5"/>
        <v/>
      </c>
      <c r="AC62" s="188"/>
      <c r="AD62" s="13" t="s">
        <v>237</v>
      </c>
    </row>
    <row r="63" spans="1:30" x14ac:dyDescent="0.25">
      <c r="A63" s="66">
        <f t="shared" si="6"/>
        <v>56</v>
      </c>
      <c r="B63" s="69"/>
      <c r="C63" s="69"/>
      <c r="D63" s="88" t="e">
        <f>VLOOKUP(C63,'Measure&amp;Incentive Picklist'!E:J,2,FALSE)</f>
        <v>#N/A</v>
      </c>
      <c r="E63" s="73"/>
      <c r="F63" s="70"/>
      <c r="G63" s="411" t="str">
        <f t="shared" si="2"/>
        <v/>
      </c>
      <c r="H63" s="70"/>
      <c r="I63" s="69"/>
      <c r="J63" s="65" t="e">
        <f>VLOOKUP(I63,'Lighting Picklist'!A$2:B$63,2,FALSE)</f>
        <v>#N/A</v>
      </c>
      <c r="K63" s="69"/>
      <c r="L63" s="70"/>
      <c r="N63" s="70"/>
      <c r="O63" s="70"/>
      <c r="P63" s="73"/>
      <c r="Q63" s="69"/>
      <c r="R63" s="69"/>
      <c r="S63" s="71"/>
      <c r="T63" s="71"/>
      <c r="U63" s="72" t="str">
        <f t="shared" si="3"/>
        <v/>
      </c>
      <c r="V63" s="113" t="str">
        <f>IFERROR(MIN(VLOOKUP($C63,'Measure&amp;Incentive Picklist'!$E:$J,5,FALSE)*F63,U63),"")</f>
        <v/>
      </c>
      <c r="W63" s="69"/>
      <c r="X63" s="65">
        <f t="shared" si="0"/>
        <v>0</v>
      </c>
      <c r="Y63" s="65">
        <f t="shared" si="1"/>
        <v>0</v>
      </c>
      <c r="Z63" s="65">
        <f t="shared" si="4"/>
        <v>0</v>
      </c>
      <c r="AA63" s="65">
        <f t="shared" si="4"/>
        <v>0</v>
      </c>
      <c r="AB63" s="188" t="str">
        <f t="shared" si="5"/>
        <v/>
      </c>
      <c r="AC63" s="188"/>
      <c r="AD63" s="13" t="s">
        <v>238</v>
      </c>
    </row>
    <row r="64" spans="1:30" x14ac:dyDescent="0.25">
      <c r="A64" s="66">
        <f t="shared" si="6"/>
        <v>57</v>
      </c>
      <c r="B64" s="69"/>
      <c r="C64" s="69"/>
      <c r="D64" s="88" t="e">
        <f>VLOOKUP(C64,'Measure&amp;Incentive Picklist'!E:J,2,FALSE)</f>
        <v>#N/A</v>
      </c>
      <c r="E64" s="73"/>
      <c r="F64" s="70"/>
      <c r="G64" s="411" t="str">
        <f t="shared" si="2"/>
        <v/>
      </c>
      <c r="H64" s="70"/>
      <c r="I64" s="69"/>
      <c r="J64" s="65" t="e">
        <f>VLOOKUP(I64,'Lighting Picklist'!A$2:B$63,2,FALSE)</f>
        <v>#N/A</v>
      </c>
      <c r="K64" s="69"/>
      <c r="L64" s="70"/>
      <c r="N64" s="70"/>
      <c r="O64" s="70"/>
      <c r="P64" s="73"/>
      <c r="Q64" s="69"/>
      <c r="R64" s="69"/>
      <c r="S64" s="71"/>
      <c r="T64" s="71"/>
      <c r="U64" s="72" t="str">
        <f t="shared" si="3"/>
        <v/>
      </c>
      <c r="V64" s="113" t="str">
        <f>IFERROR(MIN(VLOOKUP($C64,'Measure&amp;Incentive Picklist'!$E:$J,5,FALSE)*F64,U64),"")</f>
        <v/>
      </c>
      <c r="W64" s="69"/>
      <c r="X64" s="65">
        <f t="shared" si="0"/>
        <v>0</v>
      </c>
      <c r="Y64" s="65">
        <f t="shared" si="1"/>
        <v>0</v>
      </c>
      <c r="Z64" s="65">
        <f t="shared" si="4"/>
        <v>0</v>
      </c>
      <c r="AA64" s="65">
        <f t="shared" si="4"/>
        <v>0</v>
      </c>
      <c r="AB64" s="188" t="str">
        <f t="shared" si="5"/>
        <v/>
      </c>
      <c r="AC64" s="188"/>
      <c r="AD64" s="14" t="s">
        <v>239</v>
      </c>
    </row>
    <row r="65" spans="1:30" x14ac:dyDescent="0.25">
      <c r="A65" s="66">
        <f t="shared" si="6"/>
        <v>58</v>
      </c>
      <c r="B65" s="69"/>
      <c r="C65" s="69"/>
      <c r="D65" s="88" t="e">
        <f>VLOOKUP(C65,'Measure&amp;Incentive Picklist'!E:J,2,FALSE)</f>
        <v>#N/A</v>
      </c>
      <c r="E65" s="73"/>
      <c r="F65" s="70"/>
      <c r="G65" s="411" t="str">
        <f t="shared" si="2"/>
        <v/>
      </c>
      <c r="H65" s="70"/>
      <c r="I65" s="69"/>
      <c r="J65" s="65" t="e">
        <f>VLOOKUP(I65,'Lighting Picklist'!A$2:B$63,2,FALSE)</f>
        <v>#N/A</v>
      </c>
      <c r="K65" s="69"/>
      <c r="L65" s="70"/>
      <c r="N65" s="70"/>
      <c r="O65" s="70"/>
      <c r="P65" s="73"/>
      <c r="Q65" s="69"/>
      <c r="R65" s="69"/>
      <c r="S65" s="71"/>
      <c r="T65" s="71"/>
      <c r="U65" s="72" t="str">
        <f t="shared" si="3"/>
        <v/>
      </c>
      <c r="V65" s="113" t="str">
        <f>IFERROR(MIN(VLOOKUP($C65,'Measure&amp;Incentive Picklist'!$E:$J,5,FALSE)*F65,U65),"")</f>
        <v/>
      </c>
      <c r="W65" s="69"/>
      <c r="X65" s="65">
        <f t="shared" si="0"/>
        <v>0</v>
      </c>
      <c r="Y65" s="65">
        <f t="shared" si="1"/>
        <v>0</v>
      </c>
      <c r="Z65" s="65">
        <f t="shared" si="4"/>
        <v>0</v>
      </c>
      <c r="AA65" s="65">
        <f t="shared" si="4"/>
        <v>0</v>
      </c>
      <c r="AB65" s="188" t="str">
        <f t="shared" si="5"/>
        <v/>
      </c>
      <c r="AC65" s="188"/>
      <c r="AD65" s="14" t="s">
        <v>240</v>
      </c>
    </row>
    <row r="66" spans="1:30" x14ac:dyDescent="0.25">
      <c r="A66" s="66">
        <f t="shared" si="6"/>
        <v>59</v>
      </c>
      <c r="B66" s="69"/>
      <c r="C66" s="69"/>
      <c r="D66" s="88" t="e">
        <f>VLOOKUP(C66,'Measure&amp;Incentive Picklist'!E:J,2,FALSE)</f>
        <v>#N/A</v>
      </c>
      <c r="E66" s="73"/>
      <c r="F66" s="70"/>
      <c r="G66" s="411" t="str">
        <f t="shared" si="2"/>
        <v/>
      </c>
      <c r="H66" s="70"/>
      <c r="I66" s="69"/>
      <c r="J66" s="65" t="e">
        <f>VLOOKUP(I66,'Lighting Picklist'!A$2:B$63,2,FALSE)</f>
        <v>#N/A</v>
      </c>
      <c r="K66" s="69"/>
      <c r="L66" s="70"/>
      <c r="N66" s="70"/>
      <c r="O66" s="70"/>
      <c r="P66" s="73"/>
      <c r="Q66" s="69"/>
      <c r="R66" s="69"/>
      <c r="S66" s="71"/>
      <c r="T66" s="71"/>
      <c r="U66" s="72" t="str">
        <f t="shared" si="3"/>
        <v/>
      </c>
      <c r="V66" s="113" t="str">
        <f>IFERROR(MIN(VLOOKUP($C66,'Measure&amp;Incentive Picklist'!$E:$J,5,FALSE)*F66,U66),"")</f>
        <v/>
      </c>
      <c r="W66" s="69"/>
      <c r="X66" s="65">
        <f t="shared" si="0"/>
        <v>0</v>
      </c>
      <c r="Y66" s="65">
        <f t="shared" si="1"/>
        <v>0</v>
      </c>
      <c r="Z66" s="65">
        <f t="shared" si="4"/>
        <v>0</v>
      </c>
      <c r="AA66" s="65">
        <f t="shared" si="4"/>
        <v>0</v>
      </c>
      <c r="AB66" s="188" t="str">
        <f t="shared" si="5"/>
        <v/>
      </c>
      <c r="AC66" s="188"/>
      <c r="AD66" s="14" t="s">
        <v>241</v>
      </c>
    </row>
    <row r="67" spans="1:30" x14ac:dyDescent="0.25">
      <c r="A67" s="66">
        <f t="shared" si="6"/>
        <v>60</v>
      </c>
      <c r="B67" s="69"/>
      <c r="C67" s="69"/>
      <c r="D67" s="88" t="e">
        <f>VLOOKUP(C67,'Measure&amp;Incentive Picklist'!E:J,2,FALSE)</f>
        <v>#N/A</v>
      </c>
      <c r="E67" s="73"/>
      <c r="F67" s="70"/>
      <c r="G67" s="411" t="str">
        <f t="shared" si="2"/>
        <v/>
      </c>
      <c r="H67" s="70"/>
      <c r="I67" s="69"/>
      <c r="J67" s="65" t="e">
        <f>VLOOKUP(I67,'Lighting Picklist'!A$2:B$63,2,FALSE)</f>
        <v>#N/A</v>
      </c>
      <c r="K67" s="69"/>
      <c r="L67" s="70"/>
      <c r="N67" s="70"/>
      <c r="O67" s="70"/>
      <c r="P67" s="73"/>
      <c r="Q67" s="69"/>
      <c r="R67" s="69"/>
      <c r="S67" s="71"/>
      <c r="T67" s="71"/>
      <c r="U67" s="72" t="str">
        <f t="shared" si="3"/>
        <v/>
      </c>
      <c r="V67" s="113" t="str">
        <f>IFERROR(MIN(VLOOKUP($C67,'Measure&amp;Incentive Picklist'!$E:$J,5,FALSE)*F67,U67),"")</f>
        <v/>
      </c>
      <c r="W67" s="69"/>
      <c r="X67" s="65">
        <f t="shared" si="0"/>
        <v>0</v>
      </c>
      <c r="Y67" s="65">
        <f t="shared" si="1"/>
        <v>0</v>
      </c>
      <c r="Z67" s="65">
        <f t="shared" si="4"/>
        <v>0</v>
      </c>
      <c r="AA67" s="65">
        <f t="shared" si="4"/>
        <v>0</v>
      </c>
      <c r="AB67" s="188" t="str">
        <f t="shared" si="5"/>
        <v/>
      </c>
      <c r="AC67" s="188"/>
      <c r="AD67" s="184" t="s">
        <v>242</v>
      </c>
    </row>
    <row r="68" spans="1:30" x14ac:dyDescent="0.25">
      <c r="A68" s="66">
        <f t="shared" si="6"/>
        <v>61</v>
      </c>
      <c r="B68" s="69"/>
      <c r="C68" s="69"/>
      <c r="D68" s="88" t="e">
        <f>VLOOKUP(C68,'Measure&amp;Incentive Picklist'!E:J,2,FALSE)</f>
        <v>#N/A</v>
      </c>
      <c r="E68" s="73"/>
      <c r="F68" s="70"/>
      <c r="G68" s="411" t="str">
        <f t="shared" si="2"/>
        <v/>
      </c>
      <c r="H68" s="70"/>
      <c r="I68" s="69"/>
      <c r="J68" s="65" t="e">
        <f>VLOOKUP(I68,'Lighting Picklist'!A$2:B$63,2,FALSE)</f>
        <v>#N/A</v>
      </c>
      <c r="K68" s="69"/>
      <c r="L68" s="70"/>
      <c r="N68" s="70"/>
      <c r="O68" s="70"/>
      <c r="P68" s="73"/>
      <c r="Q68" s="69"/>
      <c r="R68" s="69"/>
      <c r="S68" s="71"/>
      <c r="T68" s="71"/>
      <c r="U68" s="72" t="str">
        <f t="shared" si="3"/>
        <v/>
      </c>
      <c r="V68" s="113" t="str">
        <f>IFERROR(MIN(VLOOKUP($C68,'Measure&amp;Incentive Picklist'!$E:$J,5,FALSE)*F68,U68),"")</f>
        <v/>
      </c>
      <c r="W68" s="69"/>
      <c r="X68" s="65">
        <f t="shared" si="0"/>
        <v>0</v>
      </c>
      <c r="Y68" s="65">
        <f t="shared" si="1"/>
        <v>0</v>
      </c>
      <c r="Z68" s="65">
        <f t="shared" si="4"/>
        <v>0</v>
      </c>
      <c r="AA68" s="65">
        <f t="shared" si="4"/>
        <v>0</v>
      </c>
      <c r="AB68" s="188" t="str">
        <f t="shared" si="5"/>
        <v/>
      </c>
      <c r="AC68" s="188"/>
      <c r="AD68" s="184" t="s">
        <v>243</v>
      </c>
    </row>
    <row r="69" spans="1:30" x14ac:dyDescent="0.25">
      <c r="A69" s="66">
        <f t="shared" si="6"/>
        <v>62</v>
      </c>
      <c r="B69" s="69"/>
      <c r="C69" s="69"/>
      <c r="D69" s="88" t="e">
        <f>VLOOKUP(C69,'Measure&amp;Incentive Picklist'!E:J,2,FALSE)</f>
        <v>#N/A</v>
      </c>
      <c r="E69" s="73"/>
      <c r="F69" s="70"/>
      <c r="G69" s="411" t="str">
        <f t="shared" si="2"/>
        <v/>
      </c>
      <c r="H69" s="70"/>
      <c r="I69" s="69"/>
      <c r="J69" s="65" t="e">
        <f>VLOOKUP(I69,'Lighting Picklist'!A$2:B$63,2,FALSE)</f>
        <v>#N/A</v>
      </c>
      <c r="K69" s="69"/>
      <c r="L69" s="70"/>
      <c r="N69" s="70"/>
      <c r="O69" s="70"/>
      <c r="P69" s="73"/>
      <c r="Q69" s="69"/>
      <c r="R69" s="69"/>
      <c r="S69" s="71"/>
      <c r="T69" s="71"/>
      <c r="U69" s="72" t="str">
        <f t="shared" si="3"/>
        <v/>
      </c>
      <c r="V69" s="113" t="str">
        <f>IFERROR(MIN(VLOOKUP($C69,'Measure&amp;Incentive Picklist'!$E:$J,5,FALSE)*F69,U69),"")</f>
        <v/>
      </c>
      <c r="W69" s="69"/>
      <c r="X69" s="65">
        <f t="shared" si="0"/>
        <v>0</v>
      </c>
      <c r="Y69" s="65">
        <f t="shared" si="1"/>
        <v>0</v>
      </c>
      <c r="Z69" s="65">
        <f t="shared" si="4"/>
        <v>0</v>
      </c>
      <c r="AA69" s="65">
        <f t="shared" si="4"/>
        <v>0</v>
      </c>
      <c r="AB69" s="188" t="str">
        <f t="shared" si="5"/>
        <v/>
      </c>
      <c r="AC69" s="188"/>
      <c r="AD69" s="184" t="s">
        <v>244</v>
      </c>
    </row>
    <row r="70" spans="1:30" x14ac:dyDescent="0.25">
      <c r="A70" s="66">
        <f t="shared" si="6"/>
        <v>63</v>
      </c>
      <c r="B70" s="69"/>
      <c r="C70" s="69"/>
      <c r="D70" s="88" t="e">
        <f>VLOOKUP(C70,'Measure&amp;Incentive Picklist'!E:J,2,FALSE)</f>
        <v>#N/A</v>
      </c>
      <c r="E70" s="73"/>
      <c r="F70" s="70"/>
      <c r="G70" s="411" t="str">
        <f t="shared" si="2"/>
        <v/>
      </c>
      <c r="H70" s="70"/>
      <c r="I70" s="69"/>
      <c r="J70" s="65" t="e">
        <f>VLOOKUP(I70,'Lighting Picklist'!A$2:B$63,2,FALSE)</f>
        <v>#N/A</v>
      </c>
      <c r="K70" s="69"/>
      <c r="L70" s="70"/>
      <c r="N70" s="70"/>
      <c r="O70" s="70"/>
      <c r="P70" s="73"/>
      <c r="Q70" s="69"/>
      <c r="R70" s="69"/>
      <c r="S70" s="71"/>
      <c r="T70" s="71"/>
      <c r="U70" s="72" t="str">
        <f t="shared" si="3"/>
        <v/>
      </c>
      <c r="V70" s="113" t="str">
        <f>IFERROR(MIN(VLOOKUP($C70,'Measure&amp;Incentive Picklist'!$E:$J,5,FALSE)*F70,U70),"")</f>
        <v/>
      </c>
      <c r="W70" s="69"/>
      <c r="X70" s="65">
        <f t="shared" si="0"/>
        <v>0</v>
      </c>
      <c r="Y70" s="65">
        <f t="shared" si="1"/>
        <v>0</v>
      </c>
      <c r="Z70" s="65">
        <f t="shared" si="4"/>
        <v>0</v>
      </c>
      <c r="AA70" s="65">
        <f t="shared" si="4"/>
        <v>0</v>
      </c>
      <c r="AB70" s="188" t="str">
        <f t="shared" si="5"/>
        <v/>
      </c>
      <c r="AC70" s="188"/>
      <c r="AD70" s="15" t="s">
        <v>245</v>
      </c>
    </row>
    <row r="71" spans="1:30" x14ac:dyDescent="0.25">
      <c r="A71" s="66">
        <f t="shared" si="6"/>
        <v>64</v>
      </c>
      <c r="B71" s="69"/>
      <c r="C71" s="69"/>
      <c r="D71" s="88" t="e">
        <f>VLOOKUP(C71,'Measure&amp;Incentive Picklist'!E:J,2,FALSE)</f>
        <v>#N/A</v>
      </c>
      <c r="E71" s="73"/>
      <c r="F71" s="70"/>
      <c r="G71" s="411" t="str">
        <f t="shared" si="2"/>
        <v/>
      </c>
      <c r="H71" s="70"/>
      <c r="I71" s="69"/>
      <c r="J71" s="65" t="e">
        <f>VLOOKUP(I71,'Lighting Picklist'!A$2:B$63,2,FALSE)</f>
        <v>#N/A</v>
      </c>
      <c r="K71" s="69"/>
      <c r="L71" s="70"/>
      <c r="N71" s="70"/>
      <c r="O71" s="70"/>
      <c r="P71" s="73"/>
      <c r="Q71" s="69"/>
      <c r="R71" s="69"/>
      <c r="S71" s="71"/>
      <c r="T71" s="71"/>
      <c r="U71" s="72" t="str">
        <f t="shared" si="3"/>
        <v/>
      </c>
      <c r="V71" s="113" t="str">
        <f>IFERROR(MIN(VLOOKUP($C71,'Measure&amp;Incentive Picklist'!$E:$J,5,FALSE)*F71,U71),"")</f>
        <v/>
      </c>
      <c r="W71" s="69"/>
      <c r="X71" s="65">
        <f t="shared" si="0"/>
        <v>0</v>
      </c>
      <c r="Y71" s="65">
        <f t="shared" si="1"/>
        <v>0</v>
      </c>
      <c r="Z71" s="65">
        <f t="shared" si="4"/>
        <v>0</v>
      </c>
      <c r="AA71" s="65">
        <f t="shared" si="4"/>
        <v>0</v>
      </c>
      <c r="AB71" s="188" t="str">
        <f t="shared" si="5"/>
        <v/>
      </c>
      <c r="AC71" s="188"/>
    </row>
    <row r="72" spans="1:30" x14ac:dyDescent="0.25">
      <c r="A72" s="66">
        <f t="shared" si="6"/>
        <v>65</v>
      </c>
      <c r="B72" s="69"/>
      <c r="C72" s="69"/>
      <c r="D72" s="88" t="e">
        <f>VLOOKUP(C72,'Measure&amp;Incentive Picklist'!E:J,2,FALSE)</f>
        <v>#N/A</v>
      </c>
      <c r="E72" s="73"/>
      <c r="F72" s="70"/>
      <c r="G72" s="411" t="str">
        <f t="shared" si="2"/>
        <v/>
      </c>
      <c r="H72" s="70"/>
      <c r="I72" s="69"/>
      <c r="J72" s="65" t="e">
        <f>VLOOKUP(I72,'Lighting Picklist'!A$2:B$63,2,FALSE)</f>
        <v>#N/A</v>
      </c>
      <c r="K72" s="69"/>
      <c r="L72" s="70"/>
      <c r="N72" s="70"/>
      <c r="O72" s="70"/>
      <c r="P72" s="73"/>
      <c r="Q72" s="69"/>
      <c r="R72" s="69"/>
      <c r="S72" s="71"/>
      <c r="T72" s="71"/>
      <c r="U72" s="72" t="str">
        <f t="shared" si="3"/>
        <v/>
      </c>
      <c r="V72" s="113" t="str">
        <f>IFERROR(MIN(VLOOKUP($C72,'Measure&amp;Incentive Picklist'!$E:$J,5,FALSE)*F72,U72),"")</f>
        <v/>
      </c>
      <c r="W72" s="69"/>
      <c r="X72" s="65">
        <f t="shared" ref="X72:X135" si="7">IF(OR(B72&gt;"",C72&gt;"",E72&gt;0,F72&gt;0,H72&gt;0,I72&gt;"",K72&gt;"",N72&gt;"",O72&gt;0,P72&gt;"",Q72&gt;0,R72&gt;0,S72&gt;0,T72&gt;0,W72&gt;0),1,0)</f>
        <v>0</v>
      </c>
      <c r="Y72" s="65">
        <f t="shared" ref="Y72:Y135" si="8">IF(AND(C72&gt;0,ISERROR(X72)),1,0)</f>
        <v>0</v>
      </c>
      <c r="Z72" s="65">
        <f t="shared" si="4"/>
        <v>0</v>
      </c>
      <c r="AA72" s="65">
        <f t="shared" si="4"/>
        <v>0</v>
      </c>
      <c r="AB72" s="188" t="str">
        <f t="shared" si="5"/>
        <v/>
      </c>
      <c r="AC72" s="188"/>
    </row>
    <row r="73" spans="1:30" x14ac:dyDescent="0.25">
      <c r="A73" s="66">
        <f t="shared" si="6"/>
        <v>66</v>
      </c>
      <c r="B73" s="69"/>
      <c r="C73" s="69"/>
      <c r="D73" s="88" t="e">
        <f>VLOOKUP(C73,'Measure&amp;Incentive Picklist'!E:J,2,FALSE)</f>
        <v>#N/A</v>
      </c>
      <c r="E73" s="73"/>
      <c r="F73" s="70"/>
      <c r="G73" s="411" t="str">
        <f t="shared" ref="G73:G136" si="9">IF(ISBLANK(C73),"",IF(ISNUMBER(FIND("High Occ",C73)),"Networked lighting controls: High occupancy hours","Networked lighting controls"))</f>
        <v/>
      </c>
      <c r="H73" s="70"/>
      <c r="I73" s="69"/>
      <c r="J73" s="65" t="e">
        <f>VLOOKUP(I73,'Lighting Picklist'!A$2:B$63,2,FALSE)</f>
        <v>#N/A</v>
      </c>
      <c r="K73" s="69"/>
      <c r="L73" s="70"/>
      <c r="N73" s="70"/>
      <c r="O73" s="70"/>
      <c r="P73" s="73"/>
      <c r="Q73" s="69"/>
      <c r="R73" s="69"/>
      <c r="S73" s="71"/>
      <c r="T73" s="71"/>
      <c r="U73" s="72" t="str">
        <f t="shared" ref="U73:U136" si="10">IF(AND(S73="",T73=""),"",$S73+$T73)</f>
        <v/>
      </c>
      <c r="V73" s="113" t="str">
        <f>IFERROR(MIN(VLOOKUP($C73,'Measure&amp;Incentive Picklist'!$E:$J,5,FALSE)*F73,U73),"")</f>
        <v/>
      </c>
      <c r="W73" s="69"/>
      <c r="X73" s="65">
        <f t="shared" si="7"/>
        <v>0</v>
      </c>
      <c r="Y73" s="65">
        <f t="shared" si="8"/>
        <v>0</v>
      </c>
      <c r="Z73" s="65">
        <f t="shared" ref="Z73:AA136" si="11">IF(ISERROR(U73),1,0)</f>
        <v>0</v>
      </c>
      <c r="AA73" s="65">
        <f t="shared" si="11"/>
        <v>0</v>
      </c>
      <c r="AB73" s="188" t="str">
        <f t="shared" ref="AB73:AB136" si="12">IF(OR(AND(OR(I73=AD$8,I73=AD$9,I73=AD$10,I73=AD$11,I73=AD$12,I73=AD$13,I73=AD$14,I73=AD$15,I73=AD$16,I73=AD$17,I73=AD$18,I73=AD$19,I73=AD$20,I73=AD$21,I73=AD$22,I73=AD$23,I73=AD$24,I73=AD$25,I73=AD$26,I73=AD$27,I73=AD$28,I73=AD$29,I73=AD$30,I73=AD$31,I73=AD$32,I73=AD$33,I73=AD$34,I73=AD$35,I73=AD$36,I73=AD$37,I73=AD$38,I73=AD$39,I73=AD$40,I73=AD$41,I73=AD$42,I73=AD$43,I73=AD$44,I73=AD$45,I73=AD$46,I73=AD$47,I73=AD$48,I73=AD$49,I73=AD$50,I73=AD$51),OR(K73=AE$8,K73=AE$9,K73=AE$10,K73=AE$11,K73=AE$12,K73=AE$13)),AND(OR(I73=AD$52,I73=AD$53,I73=AD$54,I73=AD$55,I73=AD$56,I73=AD$57,I73=AD$58,I73=AD$59,I73=AD$60,I73=AD$61,I73=AD$62,I73=AD$63), OR(K73=AE$14,K73=AE$15,K73=AE$16,K73=AE$17)),AND(OR(I73=AD$64,I73=AD$65,I73=AD$66),OR(K73=AE$18,K73=AE$19,K73=AE$20)),AND(OR(I73=AD$67,I73=AD$68,I73=AD$69),K73=AE$21),AND(I73=AD$70,OR(K73=AE$22,K73=AE$23))),1,IF(OR(I73="",K73=""),"","Error"))</f>
        <v/>
      </c>
      <c r="AC73" s="188"/>
    </row>
    <row r="74" spans="1:30" x14ac:dyDescent="0.25">
      <c r="A74" s="66">
        <f t="shared" ref="A74:A137" si="13">A73+1</f>
        <v>67</v>
      </c>
      <c r="B74" s="69"/>
      <c r="C74" s="69"/>
      <c r="D74" s="88" t="e">
        <f>VLOOKUP(C74,'Measure&amp;Incentive Picklist'!E:J,2,FALSE)</f>
        <v>#N/A</v>
      </c>
      <c r="E74" s="73"/>
      <c r="F74" s="70"/>
      <c r="G74" s="411" t="str">
        <f t="shared" si="9"/>
        <v/>
      </c>
      <c r="H74" s="70"/>
      <c r="I74" s="69"/>
      <c r="J74" s="65" t="e">
        <f>VLOOKUP(I74,'Lighting Picklist'!A$2:B$63,2,FALSE)</f>
        <v>#N/A</v>
      </c>
      <c r="K74" s="69"/>
      <c r="L74" s="70"/>
      <c r="N74" s="70"/>
      <c r="O74" s="70"/>
      <c r="P74" s="73"/>
      <c r="Q74" s="69"/>
      <c r="R74" s="69"/>
      <c r="S74" s="71"/>
      <c r="T74" s="71"/>
      <c r="U74" s="72" t="str">
        <f t="shared" si="10"/>
        <v/>
      </c>
      <c r="V74" s="113" t="str">
        <f>IFERROR(MIN(VLOOKUP($C74,'Measure&amp;Incentive Picklist'!$E:$J,5,FALSE)*F74,U74),"")</f>
        <v/>
      </c>
      <c r="W74" s="69"/>
      <c r="X74" s="65">
        <f t="shared" si="7"/>
        <v>0</v>
      </c>
      <c r="Y74" s="65">
        <f t="shared" si="8"/>
        <v>0</v>
      </c>
      <c r="Z74" s="65">
        <f t="shared" si="11"/>
        <v>0</v>
      </c>
      <c r="AA74" s="65">
        <f t="shared" si="11"/>
        <v>0</v>
      </c>
      <c r="AB74" s="188" t="str">
        <f t="shared" si="12"/>
        <v/>
      </c>
      <c r="AC74" s="188"/>
    </row>
    <row r="75" spans="1:30" x14ac:dyDescent="0.25">
      <c r="A75" s="66">
        <f t="shared" si="13"/>
        <v>68</v>
      </c>
      <c r="B75" s="69"/>
      <c r="C75" s="69"/>
      <c r="D75" s="88" t="e">
        <f>VLOOKUP(C75,'Measure&amp;Incentive Picklist'!E:J,2,FALSE)</f>
        <v>#N/A</v>
      </c>
      <c r="E75" s="73"/>
      <c r="F75" s="70"/>
      <c r="G75" s="411" t="str">
        <f t="shared" si="9"/>
        <v/>
      </c>
      <c r="H75" s="70"/>
      <c r="I75" s="69"/>
      <c r="J75" s="65" t="e">
        <f>VLOOKUP(I75,'Lighting Picklist'!A$2:B$63,2,FALSE)</f>
        <v>#N/A</v>
      </c>
      <c r="K75" s="69"/>
      <c r="L75" s="70"/>
      <c r="N75" s="70"/>
      <c r="O75" s="70"/>
      <c r="P75" s="73"/>
      <c r="Q75" s="69"/>
      <c r="R75" s="69"/>
      <c r="S75" s="71"/>
      <c r="T75" s="71"/>
      <c r="U75" s="72" t="str">
        <f t="shared" si="10"/>
        <v/>
      </c>
      <c r="V75" s="113" t="str">
        <f>IFERROR(MIN(VLOOKUP($C75,'Measure&amp;Incentive Picklist'!$E:$J,5,FALSE)*F75,U75),"")</f>
        <v/>
      </c>
      <c r="W75" s="69"/>
      <c r="X75" s="65">
        <f t="shared" si="7"/>
        <v>0</v>
      </c>
      <c r="Y75" s="65">
        <f t="shared" si="8"/>
        <v>0</v>
      </c>
      <c r="Z75" s="65">
        <f t="shared" si="11"/>
        <v>0</v>
      </c>
      <c r="AA75" s="65">
        <f t="shared" si="11"/>
        <v>0</v>
      </c>
      <c r="AB75" s="188" t="str">
        <f t="shared" si="12"/>
        <v/>
      </c>
      <c r="AC75" s="188"/>
    </row>
    <row r="76" spans="1:30" x14ac:dyDescent="0.25">
      <c r="A76" s="66">
        <f t="shared" si="13"/>
        <v>69</v>
      </c>
      <c r="B76" s="69"/>
      <c r="C76" s="69"/>
      <c r="D76" s="88" t="e">
        <f>VLOOKUP(C76,'Measure&amp;Incentive Picklist'!E:J,2,FALSE)</f>
        <v>#N/A</v>
      </c>
      <c r="E76" s="73"/>
      <c r="F76" s="70"/>
      <c r="G76" s="411" t="str">
        <f t="shared" si="9"/>
        <v/>
      </c>
      <c r="H76" s="70"/>
      <c r="I76" s="69"/>
      <c r="J76" s="65" t="e">
        <f>VLOOKUP(I76,'Lighting Picklist'!A$2:B$63,2,FALSE)</f>
        <v>#N/A</v>
      </c>
      <c r="K76" s="69"/>
      <c r="L76" s="70"/>
      <c r="N76" s="70"/>
      <c r="O76" s="70"/>
      <c r="P76" s="73"/>
      <c r="Q76" s="69"/>
      <c r="R76" s="69"/>
      <c r="S76" s="71"/>
      <c r="T76" s="71"/>
      <c r="U76" s="72" t="str">
        <f t="shared" si="10"/>
        <v/>
      </c>
      <c r="V76" s="113" t="str">
        <f>IFERROR(MIN(VLOOKUP($C76,'Measure&amp;Incentive Picklist'!$E:$J,5,FALSE)*F76,U76),"")</f>
        <v/>
      </c>
      <c r="W76" s="69"/>
      <c r="X76" s="65">
        <f t="shared" si="7"/>
        <v>0</v>
      </c>
      <c r="Y76" s="65">
        <f t="shared" si="8"/>
        <v>0</v>
      </c>
      <c r="Z76" s="65">
        <f t="shared" si="11"/>
        <v>0</v>
      </c>
      <c r="AA76" s="65">
        <f t="shared" si="11"/>
        <v>0</v>
      </c>
      <c r="AB76" s="188" t="str">
        <f t="shared" si="12"/>
        <v/>
      </c>
      <c r="AC76" s="188"/>
    </row>
    <row r="77" spans="1:30" x14ac:dyDescent="0.25">
      <c r="A77" s="66">
        <f t="shared" si="13"/>
        <v>70</v>
      </c>
      <c r="B77" s="69"/>
      <c r="C77" s="69"/>
      <c r="D77" s="88" t="e">
        <f>VLOOKUP(C77,'Measure&amp;Incentive Picklist'!E:J,2,FALSE)</f>
        <v>#N/A</v>
      </c>
      <c r="E77" s="73"/>
      <c r="F77" s="70"/>
      <c r="G77" s="411" t="str">
        <f t="shared" si="9"/>
        <v/>
      </c>
      <c r="H77" s="70"/>
      <c r="I77" s="69"/>
      <c r="J77" s="65" t="e">
        <f>VLOOKUP(I77,'Lighting Picklist'!A$2:B$63,2,FALSE)</f>
        <v>#N/A</v>
      </c>
      <c r="K77" s="69"/>
      <c r="L77" s="70"/>
      <c r="N77" s="70"/>
      <c r="O77" s="70"/>
      <c r="P77" s="73"/>
      <c r="Q77" s="69"/>
      <c r="R77" s="69"/>
      <c r="S77" s="71"/>
      <c r="T77" s="71"/>
      <c r="U77" s="72" t="str">
        <f t="shared" si="10"/>
        <v/>
      </c>
      <c r="V77" s="113" t="str">
        <f>IFERROR(MIN(VLOOKUP($C77,'Measure&amp;Incentive Picklist'!$E:$J,5,FALSE)*F77,U77),"")</f>
        <v/>
      </c>
      <c r="W77" s="69"/>
      <c r="X77" s="65">
        <f t="shared" si="7"/>
        <v>0</v>
      </c>
      <c r="Y77" s="65">
        <f t="shared" si="8"/>
        <v>0</v>
      </c>
      <c r="Z77" s="65">
        <f t="shared" si="11"/>
        <v>0</v>
      </c>
      <c r="AA77" s="65">
        <f t="shared" si="11"/>
        <v>0</v>
      </c>
      <c r="AB77" s="188" t="str">
        <f t="shared" si="12"/>
        <v/>
      </c>
      <c r="AC77" s="188"/>
    </row>
    <row r="78" spans="1:30" x14ac:dyDescent="0.25">
      <c r="A78" s="66">
        <f t="shared" si="13"/>
        <v>71</v>
      </c>
      <c r="B78" s="69"/>
      <c r="C78" s="69"/>
      <c r="D78" s="88" t="e">
        <f>VLOOKUP(C78,'Measure&amp;Incentive Picklist'!E:J,2,FALSE)</f>
        <v>#N/A</v>
      </c>
      <c r="E78" s="73"/>
      <c r="F78" s="70"/>
      <c r="G78" s="411" t="str">
        <f t="shared" si="9"/>
        <v/>
      </c>
      <c r="H78" s="70"/>
      <c r="I78" s="69"/>
      <c r="J78" s="65" t="e">
        <f>VLOOKUP(I78,'Lighting Picklist'!A$2:B$63,2,FALSE)</f>
        <v>#N/A</v>
      </c>
      <c r="K78" s="69"/>
      <c r="L78" s="70"/>
      <c r="N78" s="70"/>
      <c r="O78" s="70"/>
      <c r="P78" s="73"/>
      <c r="Q78" s="69"/>
      <c r="R78" s="69"/>
      <c r="S78" s="71"/>
      <c r="T78" s="71"/>
      <c r="U78" s="72" t="str">
        <f t="shared" si="10"/>
        <v/>
      </c>
      <c r="V78" s="113" t="str">
        <f>IFERROR(MIN(VLOOKUP($C78,'Measure&amp;Incentive Picklist'!$E:$J,5,FALSE)*F78,U78),"")</f>
        <v/>
      </c>
      <c r="W78" s="69"/>
      <c r="X78" s="65">
        <f t="shared" si="7"/>
        <v>0</v>
      </c>
      <c r="Y78" s="65">
        <f t="shared" si="8"/>
        <v>0</v>
      </c>
      <c r="Z78" s="65">
        <f t="shared" si="11"/>
        <v>0</v>
      </c>
      <c r="AA78" s="65">
        <f t="shared" si="11"/>
        <v>0</v>
      </c>
      <c r="AB78" s="188" t="str">
        <f t="shared" si="12"/>
        <v/>
      </c>
      <c r="AC78" s="188"/>
    </row>
    <row r="79" spans="1:30" x14ac:dyDescent="0.25">
      <c r="A79" s="66">
        <f t="shared" si="13"/>
        <v>72</v>
      </c>
      <c r="B79" s="69"/>
      <c r="C79" s="69"/>
      <c r="D79" s="88" t="e">
        <f>VLOOKUP(C79,'Measure&amp;Incentive Picklist'!E:J,2,FALSE)</f>
        <v>#N/A</v>
      </c>
      <c r="E79" s="73"/>
      <c r="F79" s="70"/>
      <c r="G79" s="411" t="str">
        <f t="shared" si="9"/>
        <v/>
      </c>
      <c r="H79" s="70"/>
      <c r="I79" s="69"/>
      <c r="J79" s="65" t="e">
        <f>VLOOKUP(I79,'Lighting Picklist'!A$2:B$63,2,FALSE)</f>
        <v>#N/A</v>
      </c>
      <c r="K79" s="69"/>
      <c r="L79" s="70"/>
      <c r="N79" s="70"/>
      <c r="O79" s="70"/>
      <c r="P79" s="73"/>
      <c r="Q79" s="69"/>
      <c r="R79" s="69"/>
      <c r="S79" s="71"/>
      <c r="T79" s="71"/>
      <c r="U79" s="72" t="str">
        <f t="shared" si="10"/>
        <v/>
      </c>
      <c r="V79" s="113" t="str">
        <f>IFERROR(MIN(VLOOKUP($C79,'Measure&amp;Incentive Picklist'!$E:$J,5,FALSE)*F79,U79),"")</f>
        <v/>
      </c>
      <c r="W79" s="69"/>
      <c r="X79" s="65">
        <f t="shared" si="7"/>
        <v>0</v>
      </c>
      <c r="Y79" s="65">
        <f t="shared" si="8"/>
        <v>0</v>
      </c>
      <c r="Z79" s="65">
        <f t="shared" si="11"/>
        <v>0</v>
      </c>
      <c r="AA79" s="65">
        <f t="shared" si="11"/>
        <v>0</v>
      </c>
      <c r="AB79" s="188" t="str">
        <f t="shared" si="12"/>
        <v/>
      </c>
      <c r="AC79" s="188"/>
    </row>
    <row r="80" spans="1:30" x14ac:dyDescent="0.25">
      <c r="A80" s="66">
        <f t="shared" si="13"/>
        <v>73</v>
      </c>
      <c r="B80" s="69"/>
      <c r="C80" s="69"/>
      <c r="D80" s="88" t="e">
        <f>VLOOKUP(C80,'Measure&amp;Incentive Picklist'!E:J,2,FALSE)</f>
        <v>#N/A</v>
      </c>
      <c r="E80" s="73"/>
      <c r="F80" s="70"/>
      <c r="G80" s="411" t="str">
        <f t="shared" si="9"/>
        <v/>
      </c>
      <c r="H80" s="70"/>
      <c r="I80" s="69"/>
      <c r="J80" s="65" t="e">
        <f>VLOOKUP(I80,'Lighting Picklist'!A$2:B$63,2,FALSE)</f>
        <v>#N/A</v>
      </c>
      <c r="K80" s="69"/>
      <c r="L80" s="70"/>
      <c r="N80" s="70"/>
      <c r="O80" s="70"/>
      <c r="P80" s="73"/>
      <c r="Q80" s="69"/>
      <c r="R80" s="69"/>
      <c r="S80" s="71"/>
      <c r="T80" s="71"/>
      <c r="U80" s="72" t="str">
        <f t="shared" si="10"/>
        <v/>
      </c>
      <c r="V80" s="113" t="str">
        <f>IFERROR(MIN(VLOOKUP($C80,'Measure&amp;Incentive Picklist'!$E:$J,5,FALSE)*F80,U80),"")</f>
        <v/>
      </c>
      <c r="W80" s="69"/>
      <c r="X80" s="65">
        <f t="shared" si="7"/>
        <v>0</v>
      </c>
      <c r="Y80" s="65">
        <f t="shared" si="8"/>
        <v>0</v>
      </c>
      <c r="Z80" s="65">
        <f t="shared" si="11"/>
        <v>0</v>
      </c>
      <c r="AA80" s="65">
        <f t="shared" si="11"/>
        <v>0</v>
      </c>
      <c r="AB80" s="188" t="str">
        <f t="shared" si="12"/>
        <v/>
      </c>
      <c r="AC80" s="188"/>
    </row>
    <row r="81" spans="1:29" x14ac:dyDescent="0.25">
      <c r="A81" s="66">
        <f t="shared" si="13"/>
        <v>74</v>
      </c>
      <c r="B81" s="69"/>
      <c r="C81" s="69"/>
      <c r="D81" s="88" t="e">
        <f>VLOOKUP(C81,'Measure&amp;Incentive Picklist'!E:J,2,FALSE)</f>
        <v>#N/A</v>
      </c>
      <c r="E81" s="73"/>
      <c r="F81" s="70"/>
      <c r="G81" s="411" t="str">
        <f t="shared" si="9"/>
        <v/>
      </c>
      <c r="H81" s="70"/>
      <c r="I81" s="69"/>
      <c r="J81" s="65" t="e">
        <f>VLOOKUP(I81,'Lighting Picklist'!A$2:B$63,2,FALSE)</f>
        <v>#N/A</v>
      </c>
      <c r="K81" s="69"/>
      <c r="L81" s="70"/>
      <c r="N81" s="70"/>
      <c r="O81" s="70"/>
      <c r="P81" s="73"/>
      <c r="Q81" s="69"/>
      <c r="R81" s="69"/>
      <c r="S81" s="71"/>
      <c r="T81" s="71"/>
      <c r="U81" s="72" t="str">
        <f t="shared" si="10"/>
        <v/>
      </c>
      <c r="V81" s="113" t="str">
        <f>IFERROR(MIN(VLOOKUP($C81,'Measure&amp;Incentive Picklist'!$E:$J,5,FALSE)*F81,U81),"")</f>
        <v/>
      </c>
      <c r="W81" s="69"/>
      <c r="X81" s="65">
        <f t="shared" si="7"/>
        <v>0</v>
      </c>
      <c r="Y81" s="65">
        <f t="shared" si="8"/>
        <v>0</v>
      </c>
      <c r="Z81" s="65">
        <f t="shared" si="11"/>
        <v>0</v>
      </c>
      <c r="AA81" s="65">
        <f t="shared" si="11"/>
        <v>0</v>
      </c>
      <c r="AB81" s="188" t="str">
        <f t="shared" si="12"/>
        <v/>
      </c>
      <c r="AC81" s="188"/>
    </row>
    <row r="82" spans="1:29" x14ac:dyDescent="0.25">
      <c r="A82" s="66">
        <f t="shared" si="13"/>
        <v>75</v>
      </c>
      <c r="B82" s="69"/>
      <c r="C82" s="69"/>
      <c r="D82" s="88" t="e">
        <f>VLOOKUP(C82,'Measure&amp;Incentive Picklist'!E:J,2,FALSE)</f>
        <v>#N/A</v>
      </c>
      <c r="E82" s="73"/>
      <c r="F82" s="70"/>
      <c r="G82" s="411" t="str">
        <f t="shared" si="9"/>
        <v/>
      </c>
      <c r="H82" s="70"/>
      <c r="I82" s="69"/>
      <c r="J82" s="65" t="e">
        <f>VLOOKUP(I82,'Lighting Picklist'!A$2:B$63,2,FALSE)</f>
        <v>#N/A</v>
      </c>
      <c r="K82" s="69"/>
      <c r="L82" s="70"/>
      <c r="N82" s="70"/>
      <c r="O82" s="70"/>
      <c r="P82" s="73"/>
      <c r="Q82" s="69"/>
      <c r="R82" s="69"/>
      <c r="S82" s="71"/>
      <c r="T82" s="71"/>
      <c r="U82" s="72" t="str">
        <f t="shared" si="10"/>
        <v/>
      </c>
      <c r="V82" s="113" t="str">
        <f>IFERROR(MIN(VLOOKUP($C82,'Measure&amp;Incentive Picklist'!$E:$J,5,FALSE)*F82,U82),"")</f>
        <v/>
      </c>
      <c r="W82" s="69"/>
      <c r="X82" s="65">
        <f t="shared" si="7"/>
        <v>0</v>
      </c>
      <c r="Y82" s="65">
        <f t="shared" si="8"/>
        <v>0</v>
      </c>
      <c r="Z82" s="65">
        <f t="shared" si="11"/>
        <v>0</v>
      </c>
      <c r="AA82" s="65">
        <f t="shared" si="11"/>
        <v>0</v>
      </c>
      <c r="AB82" s="188" t="str">
        <f t="shared" si="12"/>
        <v/>
      </c>
      <c r="AC82" s="188"/>
    </row>
    <row r="83" spans="1:29" x14ac:dyDescent="0.25">
      <c r="A83" s="66">
        <f t="shared" si="13"/>
        <v>76</v>
      </c>
      <c r="B83" s="69"/>
      <c r="C83" s="69"/>
      <c r="D83" s="88" t="e">
        <f>VLOOKUP(C83,'Measure&amp;Incentive Picklist'!E:J,2,FALSE)</f>
        <v>#N/A</v>
      </c>
      <c r="E83" s="73"/>
      <c r="F83" s="70"/>
      <c r="G83" s="411" t="str">
        <f t="shared" si="9"/>
        <v/>
      </c>
      <c r="H83" s="70"/>
      <c r="I83" s="69"/>
      <c r="J83" s="65" t="e">
        <f>VLOOKUP(I83,'Lighting Picklist'!A$2:B$63,2,FALSE)</f>
        <v>#N/A</v>
      </c>
      <c r="K83" s="69"/>
      <c r="L83" s="70"/>
      <c r="N83" s="70"/>
      <c r="O83" s="70"/>
      <c r="P83" s="73"/>
      <c r="Q83" s="69"/>
      <c r="R83" s="69"/>
      <c r="S83" s="71"/>
      <c r="T83" s="71"/>
      <c r="U83" s="72" t="str">
        <f t="shared" si="10"/>
        <v/>
      </c>
      <c r="V83" s="113" t="str">
        <f>IFERROR(MIN(VLOOKUP($C83,'Measure&amp;Incentive Picklist'!$E:$J,5,FALSE)*F83,U83),"")</f>
        <v/>
      </c>
      <c r="W83" s="69"/>
      <c r="X83" s="65">
        <f t="shared" si="7"/>
        <v>0</v>
      </c>
      <c r="Y83" s="65">
        <f t="shared" si="8"/>
        <v>0</v>
      </c>
      <c r="Z83" s="65">
        <f t="shared" si="11"/>
        <v>0</v>
      </c>
      <c r="AA83" s="65">
        <f t="shared" si="11"/>
        <v>0</v>
      </c>
      <c r="AB83" s="188" t="str">
        <f t="shared" si="12"/>
        <v/>
      </c>
      <c r="AC83" s="188"/>
    </row>
    <row r="84" spans="1:29" x14ac:dyDescent="0.25">
      <c r="A84" s="66">
        <f t="shared" si="13"/>
        <v>77</v>
      </c>
      <c r="B84" s="69"/>
      <c r="C84" s="69"/>
      <c r="D84" s="88" t="e">
        <f>VLOOKUP(C84,'Measure&amp;Incentive Picklist'!E:J,2,FALSE)</f>
        <v>#N/A</v>
      </c>
      <c r="E84" s="73"/>
      <c r="F84" s="70"/>
      <c r="G84" s="411" t="str">
        <f t="shared" si="9"/>
        <v/>
      </c>
      <c r="H84" s="70"/>
      <c r="I84" s="69"/>
      <c r="J84" s="65" t="e">
        <f>VLOOKUP(I84,'Lighting Picklist'!A$2:B$63,2,FALSE)</f>
        <v>#N/A</v>
      </c>
      <c r="K84" s="69"/>
      <c r="L84" s="70"/>
      <c r="N84" s="70"/>
      <c r="O84" s="70"/>
      <c r="P84" s="73"/>
      <c r="Q84" s="69"/>
      <c r="R84" s="69"/>
      <c r="S84" s="71"/>
      <c r="T84" s="71"/>
      <c r="U84" s="72" t="str">
        <f t="shared" si="10"/>
        <v/>
      </c>
      <c r="V84" s="113" t="str">
        <f>IFERROR(MIN(VLOOKUP($C84,'Measure&amp;Incentive Picklist'!$E:$J,5,FALSE)*F84,U84),"")</f>
        <v/>
      </c>
      <c r="W84" s="69"/>
      <c r="X84" s="65">
        <f t="shared" si="7"/>
        <v>0</v>
      </c>
      <c r="Y84" s="65">
        <f t="shared" si="8"/>
        <v>0</v>
      </c>
      <c r="Z84" s="65">
        <f t="shared" si="11"/>
        <v>0</v>
      </c>
      <c r="AA84" s="65">
        <f t="shared" si="11"/>
        <v>0</v>
      </c>
      <c r="AB84" s="188" t="str">
        <f t="shared" si="12"/>
        <v/>
      </c>
      <c r="AC84" s="188"/>
    </row>
    <row r="85" spans="1:29" x14ac:dyDescent="0.25">
      <c r="A85" s="66">
        <f t="shared" si="13"/>
        <v>78</v>
      </c>
      <c r="B85" s="69"/>
      <c r="C85" s="69"/>
      <c r="D85" s="88" t="e">
        <f>VLOOKUP(C85,'Measure&amp;Incentive Picklist'!E:J,2,FALSE)</f>
        <v>#N/A</v>
      </c>
      <c r="E85" s="73"/>
      <c r="F85" s="70"/>
      <c r="G85" s="411" t="str">
        <f t="shared" si="9"/>
        <v/>
      </c>
      <c r="H85" s="70"/>
      <c r="I85" s="69"/>
      <c r="J85" s="65" t="e">
        <f>VLOOKUP(I85,'Lighting Picklist'!A$2:B$63,2,FALSE)</f>
        <v>#N/A</v>
      </c>
      <c r="K85" s="69"/>
      <c r="L85" s="70"/>
      <c r="N85" s="70"/>
      <c r="O85" s="70"/>
      <c r="P85" s="73"/>
      <c r="Q85" s="69"/>
      <c r="R85" s="69"/>
      <c r="S85" s="71"/>
      <c r="T85" s="71"/>
      <c r="U85" s="72" t="str">
        <f t="shared" si="10"/>
        <v/>
      </c>
      <c r="V85" s="113" t="str">
        <f>IFERROR(MIN(VLOOKUP($C85,'Measure&amp;Incentive Picklist'!$E:$J,5,FALSE)*F85,U85),"")</f>
        <v/>
      </c>
      <c r="W85" s="69"/>
      <c r="X85" s="65">
        <f t="shared" si="7"/>
        <v>0</v>
      </c>
      <c r="Y85" s="65">
        <f t="shared" si="8"/>
        <v>0</v>
      </c>
      <c r="Z85" s="65">
        <f t="shared" si="11"/>
        <v>0</v>
      </c>
      <c r="AA85" s="65">
        <f t="shared" si="11"/>
        <v>0</v>
      </c>
      <c r="AB85" s="188" t="str">
        <f t="shared" si="12"/>
        <v/>
      </c>
      <c r="AC85" s="188"/>
    </row>
    <row r="86" spans="1:29" x14ac:dyDescent="0.25">
      <c r="A86" s="66">
        <f t="shared" si="13"/>
        <v>79</v>
      </c>
      <c r="B86" s="69"/>
      <c r="C86" s="69"/>
      <c r="D86" s="88" t="e">
        <f>VLOOKUP(C86,'Measure&amp;Incentive Picklist'!E:J,2,FALSE)</f>
        <v>#N/A</v>
      </c>
      <c r="E86" s="73"/>
      <c r="F86" s="70"/>
      <c r="G86" s="411" t="str">
        <f t="shared" si="9"/>
        <v/>
      </c>
      <c r="H86" s="70"/>
      <c r="I86" s="69"/>
      <c r="J86" s="65" t="e">
        <f>VLOOKUP(I86,'Lighting Picklist'!A$2:B$63,2,FALSE)</f>
        <v>#N/A</v>
      </c>
      <c r="K86" s="69"/>
      <c r="L86" s="70"/>
      <c r="N86" s="70"/>
      <c r="O86" s="70"/>
      <c r="P86" s="73"/>
      <c r="Q86" s="69"/>
      <c r="R86" s="69"/>
      <c r="S86" s="71"/>
      <c r="T86" s="71"/>
      <c r="U86" s="72" t="str">
        <f t="shared" si="10"/>
        <v/>
      </c>
      <c r="V86" s="113" t="str">
        <f>IFERROR(MIN(VLOOKUP($C86,'Measure&amp;Incentive Picklist'!$E:$J,5,FALSE)*F86,U86),"")</f>
        <v/>
      </c>
      <c r="W86" s="69"/>
      <c r="X86" s="65">
        <f t="shared" si="7"/>
        <v>0</v>
      </c>
      <c r="Y86" s="65">
        <f t="shared" si="8"/>
        <v>0</v>
      </c>
      <c r="Z86" s="65">
        <f t="shared" si="11"/>
        <v>0</v>
      </c>
      <c r="AA86" s="65">
        <f t="shared" si="11"/>
        <v>0</v>
      </c>
      <c r="AB86" s="188" t="str">
        <f t="shared" si="12"/>
        <v/>
      </c>
      <c r="AC86" s="188"/>
    </row>
    <row r="87" spans="1:29" x14ac:dyDescent="0.25">
      <c r="A87" s="66">
        <f t="shared" si="13"/>
        <v>80</v>
      </c>
      <c r="B87" s="69"/>
      <c r="C87" s="69"/>
      <c r="D87" s="88" t="e">
        <f>VLOOKUP(C87,'Measure&amp;Incentive Picklist'!E:J,2,FALSE)</f>
        <v>#N/A</v>
      </c>
      <c r="E87" s="73"/>
      <c r="F87" s="70"/>
      <c r="G87" s="411" t="str">
        <f t="shared" si="9"/>
        <v/>
      </c>
      <c r="H87" s="70"/>
      <c r="I87" s="69"/>
      <c r="J87" s="65" t="e">
        <f>VLOOKUP(I87,'Lighting Picklist'!A$2:B$63,2,FALSE)</f>
        <v>#N/A</v>
      </c>
      <c r="K87" s="69"/>
      <c r="L87" s="70"/>
      <c r="N87" s="70"/>
      <c r="O87" s="70"/>
      <c r="P87" s="73"/>
      <c r="Q87" s="69"/>
      <c r="R87" s="69"/>
      <c r="S87" s="71"/>
      <c r="T87" s="71"/>
      <c r="U87" s="72" t="str">
        <f t="shared" si="10"/>
        <v/>
      </c>
      <c r="V87" s="113" t="str">
        <f>IFERROR(MIN(VLOOKUP($C87,'Measure&amp;Incentive Picklist'!$E:$J,5,FALSE)*F87,U87),"")</f>
        <v/>
      </c>
      <c r="W87" s="69"/>
      <c r="X87" s="65">
        <f t="shared" si="7"/>
        <v>0</v>
      </c>
      <c r="Y87" s="65">
        <f t="shared" si="8"/>
        <v>0</v>
      </c>
      <c r="Z87" s="65">
        <f t="shared" si="11"/>
        <v>0</v>
      </c>
      <c r="AA87" s="65">
        <f t="shared" si="11"/>
        <v>0</v>
      </c>
      <c r="AB87" s="188" t="str">
        <f t="shared" si="12"/>
        <v/>
      </c>
      <c r="AC87" s="188"/>
    </row>
    <row r="88" spans="1:29" x14ac:dyDescent="0.25">
      <c r="A88" s="66">
        <f t="shared" si="13"/>
        <v>81</v>
      </c>
      <c r="B88" s="69"/>
      <c r="C88" s="69"/>
      <c r="D88" s="88" t="e">
        <f>VLOOKUP(C88,'Measure&amp;Incentive Picklist'!E:J,2,FALSE)</f>
        <v>#N/A</v>
      </c>
      <c r="E88" s="73"/>
      <c r="F88" s="70"/>
      <c r="G88" s="411" t="str">
        <f t="shared" si="9"/>
        <v/>
      </c>
      <c r="H88" s="70"/>
      <c r="I88" s="69"/>
      <c r="J88" s="65" t="e">
        <f>VLOOKUP(I88,'Lighting Picklist'!A$2:B$63,2,FALSE)</f>
        <v>#N/A</v>
      </c>
      <c r="K88" s="69"/>
      <c r="L88" s="70"/>
      <c r="N88" s="70"/>
      <c r="O88" s="70"/>
      <c r="P88" s="73"/>
      <c r="Q88" s="69"/>
      <c r="R88" s="69"/>
      <c r="S88" s="71"/>
      <c r="T88" s="71"/>
      <c r="U88" s="72" t="str">
        <f t="shared" si="10"/>
        <v/>
      </c>
      <c r="V88" s="113" t="str">
        <f>IFERROR(MIN(VLOOKUP($C88,'Measure&amp;Incentive Picklist'!$E:$J,5,FALSE)*F88,U88),"")</f>
        <v/>
      </c>
      <c r="W88" s="69"/>
      <c r="X88" s="65">
        <f t="shared" si="7"/>
        <v>0</v>
      </c>
      <c r="Y88" s="65">
        <f t="shared" si="8"/>
        <v>0</v>
      </c>
      <c r="Z88" s="65">
        <f t="shared" si="11"/>
        <v>0</v>
      </c>
      <c r="AA88" s="65">
        <f t="shared" si="11"/>
        <v>0</v>
      </c>
      <c r="AB88" s="188" t="str">
        <f t="shared" si="12"/>
        <v/>
      </c>
      <c r="AC88" s="188"/>
    </row>
    <row r="89" spans="1:29" x14ac:dyDescent="0.25">
      <c r="A89" s="66">
        <f t="shared" si="13"/>
        <v>82</v>
      </c>
      <c r="B89" s="69"/>
      <c r="C89" s="69"/>
      <c r="D89" s="88" t="e">
        <f>VLOOKUP(C89,'Measure&amp;Incentive Picklist'!E:J,2,FALSE)</f>
        <v>#N/A</v>
      </c>
      <c r="E89" s="73"/>
      <c r="F89" s="70"/>
      <c r="G89" s="411" t="str">
        <f t="shared" si="9"/>
        <v/>
      </c>
      <c r="H89" s="70"/>
      <c r="I89" s="69"/>
      <c r="J89" s="65" t="e">
        <f>VLOOKUP(I89,'Lighting Picklist'!A$2:B$63,2,FALSE)</f>
        <v>#N/A</v>
      </c>
      <c r="K89" s="69"/>
      <c r="L89" s="70"/>
      <c r="N89" s="70"/>
      <c r="O89" s="70"/>
      <c r="P89" s="73"/>
      <c r="Q89" s="69"/>
      <c r="R89" s="69"/>
      <c r="S89" s="71"/>
      <c r="T89" s="71"/>
      <c r="U89" s="72" t="str">
        <f t="shared" si="10"/>
        <v/>
      </c>
      <c r="V89" s="113" t="str">
        <f>IFERROR(MIN(VLOOKUP($C89,'Measure&amp;Incentive Picklist'!$E:$J,5,FALSE)*F89,U89),"")</f>
        <v/>
      </c>
      <c r="W89" s="69"/>
      <c r="X89" s="65">
        <f t="shared" si="7"/>
        <v>0</v>
      </c>
      <c r="Y89" s="65">
        <f t="shared" si="8"/>
        <v>0</v>
      </c>
      <c r="Z89" s="65">
        <f t="shared" si="11"/>
        <v>0</v>
      </c>
      <c r="AA89" s="65">
        <f t="shared" si="11"/>
        <v>0</v>
      </c>
      <c r="AB89" s="188" t="str">
        <f t="shared" si="12"/>
        <v/>
      </c>
      <c r="AC89" s="188"/>
    </row>
    <row r="90" spans="1:29" x14ac:dyDescent="0.25">
      <c r="A90" s="66">
        <f t="shared" si="13"/>
        <v>83</v>
      </c>
      <c r="B90" s="69"/>
      <c r="C90" s="69"/>
      <c r="D90" s="88" t="e">
        <f>VLOOKUP(C90,'Measure&amp;Incentive Picklist'!E:J,2,FALSE)</f>
        <v>#N/A</v>
      </c>
      <c r="E90" s="73"/>
      <c r="F90" s="70"/>
      <c r="G90" s="411" t="str">
        <f t="shared" si="9"/>
        <v/>
      </c>
      <c r="H90" s="70"/>
      <c r="I90" s="69"/>
      <c r="J90" s="65" t="e">
        <f>VLOOKUP(I90,'Lighting Picklist'!A$2:B$63,2,FALSE)</f>
        <v>#N/A</v>
      </c>
      <c r="K90" s="69"/>
      <c r="L90" s="70"/>
      <c r="N90" s="70"/>
      <c r="O90" s="70"/>
      <c r="P90" s="73"/>
      <c r="Q90" s="69"/>
      <c r="R90" s="69"/>
      <c r="S90" s="71"/>
      <c r="T90" s="71"/>
      <c r="U90" s="72" t="str">
        <f t="shared" si="10"/>
        <v/>
      </c>
      <c r="V90" s="113" t="str">
        <f>IFERROR(MIN(VLOOKUP($C90,'Measure&amp;Incentive Picklist'!$E:$J,5,FALSE)*F90,U90),"")</f>
        <v/>
      </c>
      <c r="W90" s="69"/>
      <c r="X90" s="65">
        <f t="shared" si="7"/>
        <v>0</v>
      </c>
      <c r="Y90" s="65">
        <f t="shared" si="8"/>
        <v>0</v>
      </c>
      <c r="Z90" s="65">
        <f t="shared" si="11"/>
        <v>0</v>
      </c>
      <c r="AA90" s="65">
        <f t="shared" si="11"/>
        <v>0</v>
      </c>
      <c r="AB90" s="188" t="str">
        <f t="shared" si="12"/>
        <v/>
      </c>
      <c r="AC90" s="188"/>
    </row>
    <row r="91" spans="1:29" x14ac:dyDescent="0.25">
      <c r="A91" s="66">
        <f t="shared" si="13"/>
        <v>84</v>
      </c>
      <c r="B91" s="69"/>
      <c r="C91" s="69"/>
      <c r="D91" s="88" t="e">
        <f>VLOOKUP(C91,'Measure&amp;Incentive Picklist'!E:J,2,FALSE)</f>
        <v>#N/A</v>
      </c>
      <c r="E91" s="73"/>
      <c r="F91" s="70"/>
      <c r="G91" s="411" t="str">
        <f t="shared" si="9"/>
        <v/>
      </c>
      <c r="H91" s="70"/>
      <c r="I91" s="69"/>
      <c r="J91" s="65" t="e">
        <f>VLOOKUP(I91,'Lighting Picklist'!A$2:B$63,2,FALSE)</f>
        <v>#N/A</v>
      </c>
      <c r="K91" s="69"/>
      <c r="L91" s="70"/>
      <c r="N91" s="70"/>
      <c r="O91" s="70"/>
      <c r="P91" s="73"/>
      <c r="Q91" s="69"/>
      <c r="R91" s="69"/>
      <c r="S91" s="71"/>
      <c r="T91" s="71"/>
      <c r="U91" s="72" t="str">
        <f t="shared" si="10"/>
        <v/>
      </c>
      <c r="V91" s="113" t="str">
        <f>IFERROR(MIN(VLOOKUP($C91,'Measure&amp;Incentive Picklist'!$E:$J,5,FALSE)*F91,U91),"")</f>
        <v/>
      </c>
      <c r="W91" s="69"/>
      <c r="X91" s="65">
        <f t="shared" si="7"/>
        <v>0</v>
      </c>
      <c r="Y91" s="65">
        <f t="shared" si="8"/>
        <v>0</v>
      </c>
      <c r="Z91" s="65">
        <f t="shared" si="11"/>
        <v>0</v>
      </c>
      <c r="AA91" s="65">
        <f t="shared" si="11"/>
        <v>0</v>
      </c>
      <c r="AB91" s="188" t="str">
        <f t="shared" si="12"/>
        <v/>
      </c>
      <c r="AC91" s="188"/>
    </row>
    <row r="92" spans="1:29" x14ac:dyDescent="0.25">
      <c r="A92" s="66">
        <f t="shared" si="13"/>
        <v>85</v>
      </c>
      <c r="B92" s="69"/>
      <c r="C92" s="69"/>
      <c r="D92" s="88" t="e">
        <f>VLOOKUP(C92,'Measure&amp;Incentive Picklist'!E:J,2,FALSE)</f>
        <v>#N/A</v>
      </c>
      <c r="E92" s="73"/>
      <c r="F92" s="70"/>
      <c r="G92" s="411" t="str">
        <f t="shared" si="9"/>
        <v/>
      </c>
      <c r="H92" s="70"/>
      <c r="I92" s="69"/>
      <c r="J92" s="65" t="e">
        <f>VLOOKUP(I92,'Lighting Picklist'!A$2:B$63,2,FALSE)</f>
        <v>#N/A</v>
      </c>
      <c r="K92" s="69"/>
      <c r="L92" s="70"/>
      <c r="N92" s="70"/>
      <c r="O92" s="70"/>
      <c r="P92" s="73"/>
      <c r="Q92" s="69"/>
      <c r="R92" s="69"/>
      <c r="S92" s="71"/>
      <c r="T92" s="71"/>
      <c r="U92" s="72" t="str">
        <f t="shared" si="10"/>
        <v/>
      </c>
      <c r="V92" s="113" t="str">
        <f>IFERROR(MIN(VLOOKUP($C92,'Measure&amp;Incentive Picklist'!$E:$J,5,FALSE)*F92,U92),"")</f>
        <v/>
      </c>
      <c r="W92" s="69"/>
      <c r="X92" s="65">
        <f t="shared" si="7"/>
        <v>0</v>
      </c>
      <c r="Y92" s="65">
        <f t="shared" si="8"/>
        <v>0</v>
      </c>
      <c r="Z92" s="65">
        <f t="shared" si="11"/>
        <v>0</v>
      </c>
      <c r="AA92" s="65">
        <f t="shared" si="11"/>
        <v>0</v>
      </c>
      <c r="AB92" s="188" t="str">
        <f t="shared" si="12"/>
        <v/>
      </c>
      <c r="AC92" s="188"/>
    </row>
    <row r="93" spans="1:29" x14ac:dyDescent="0.25">
      <c r="A93" s="66">
        <f t="shared" si="13"/>
        <v>86</v>
      </c>
      <c r="B93" s="69"/>
      <c r="C93" s="69"/>
      <c r="D93" s="88" t="e">
        <f>VLOOKUP(C93,'Measure&amp;Incentive Picklist'!E:J,2,FALSE)</f>
        <v>#N/A</v>
      </c>
      <c r="E93" s="73"/>
      <c r="F93" s="70"/>
      <c r="G93" s="411" t="str">
        <f t="shared" si="9"/>
        <v/>
      </c>
      <c r="H93" s="70"/>
      <c r="I93" s="69"/>
      <c r="J93" s="65" t="e">
        <f>VLOOKUP(I93,'Lighting Picklist'!A$2:B$63,2,FALSE)</f>
        <v>#N/A</v>
      </c>
      <c r="K93" s="69"/>
      <c r="L93" s="70"/>
      <c r="N93" s="70"/>
      <c r="O93" s="70"/>
      <c r="P93" s="73"/>
      <c r="Q93" s="69"/>
      <c r="R93" s="69"/>
      <c r="S93" s="71"/>
      <c r="T93" s="71"/>
      <c r="U93" s="72" t="str">
        <f t="shared" si="10"/>
        <v/>
      </c>
      <c r="V93" s="113" t="str">
        <f>IFERROR(MIN(VLOOKUP($C93,'Measure&amp;Incentive Picklist'!$E:$J,5,FALSE)*F93,U93),"")</f>
        <v/>
      </c>
      <c r="W93" s="69"/>
      <c r="X93" s="65">
        <f t="shared" si="7"/>
        <v>0</v>
      </c>
      <c r="Y93" s="65">
        <f t="shared" si="8"/>
        <v>0</v>
      </c>
      <c r="Z93" s="65">
        <f t="shared" si="11"/>
        <v>0</v>
      </c>
      <c r="AA93" s="65">
        <f t="shared" si="11"/>
        <v>0</v>
      </c>
      <c r="AB93" s="188" t="str">
        <f t="shared" si="12"/>
        <v/>
      </c>
      <c r="AC93" s="188"/>
    </row>
    <row r="94" spans="1:29" x14ac:dyDescent="0.25">
      <c r="A94" s="66">
        <f t="shared" si="13"/>
        <v>87</v>
      </c>
      <c r="B94" s="69"/>
      <c r="C94" s="69"/>
      <c r="D94" s="88" t="e">
        <f>VLOOKUP(C94,'Measure&amp;Incentive Picklist'!E:J,2,FALSE)</f>
        <v>#N/A</v>
      </c>
      <c r="E94" s="73"/>
      <c r="F94" s="70"/>
      <c r="G94" s="411" t="str">
        <f t="shared" si="9"/>
        <v/>
      </c>
      <c r="H94" s="70"/>
      <c r="I94" s="69"/>
      <c r="J94" s="65" t="e">
        <f>VLOOKUP(I94,'Lighting Picklist'!A$2:B$63,2,FALSE)</f>
        <v>#N/A</v>
      </c>
      <c r="K94" s="69"/>
      <c r="L94" s="70"/>
      <c r="N94" s="70"/>
      <c r="O94" s="70"/>
      <c r="P94" s="73"/>
      <c r="Q94" s="69"/>
      <c r="R94" s="69"/>
      <c r="S94" s="71"/>
      <c r="T94" s="71"/>
      <c r="U94" s="72" t="str">
        <f t="shared" si="10"/>
        <v/>
      </c>
      <c r="V94" s="113" t="str">
        <f>IFERROR(MIN(VLOOKUP($C94,'Measure&amp;Incentive Picklist'!$E:$J,5,FALSE)*F94,U94),"")</f>
        <v/>
      </c>
      <c r="W94" s="69"/>
      <c r="X94" s="65">
        <f t="shared" si="7"/>
        <v>0</v>
      </c>
      <c r="Y94" s="65">
        <f t="shared" si="8"/>
        <v>0</v>
      </c>
      <c r="Z94" s="65">
        <f t="shared" si="11"/>
        <v>0</v>
      </c>
      <c r="AA94" s="65">
        <f t="shared" si="11"/>
        <v>0</v>
      </c>
      <c r="AB94" s="188" t="str">
        <f t="shared" si="12"/>
        <v/>
      </c>
      <c r="AC94" s="188"/>
    </row>
    <row r="95" spans="1:29" x14ac:dyDescent="0.25">
      <c r="A95" s="66">
        <f t="shared" si="13"/>
        <v>88</v>
      </c>
      <c r="B95" s="69"/>
      <c r="C95" s="69"/>
      <c r="D95" s="88" t="e">
        <f>VLOOKUP(C95,'Measure&amp;Incentive Picklist'!E:J,2,FALSE)</f>
        <v>#N/A</v>
      </c>
      <c r="E95" s="73"/>
      <c r="F95" s="70"/>
      <c r="G95" s="411" t="str">
        <f t="shared" si="9"/>
        <v/>
      </c>
      <c r="H95" s="70"/>
      <c r="I95" s="69"/>
      <c r="J95" s="65" t="e">
        <f>VLOOKUP(I95,'Lighting Picklist'!A$2:B$63,2,FALSE)</f>
        <v>#N/A</v>
      </c>
      <c r="K95" s="69"/>
      <c r="L95" s="70"/>
      <c r="N95" s="70"/>
      <c r="O95" s="70"/>
      <c r="P95" s="73"/>
      <c r="Q95" s="69"/>
      <c r="R95" s="69"/>
      <c r="S95" s="71"/>
      <c r="T95" s="71"/>
      <c r="U95" s="72" t="str">
        <f t="shared" si="10"/>
        <v/>
      </c>
      <c r="V95" s="113" t="str">
        <f>IFERROR(MIN(VLOOKUP($C95,'Measure&amp;Incentive Picklist'!$E:$J,5,FALSE)*F95,U95),"")</f>
        <v/>
      </c>
      <c r="W95" s="69"/>
      <c r="X95" s="65">
        <f t="shared" si="7"/>
        <v>0</v>
      </c>
      <c r="Y95" s="65">
        <f t="shared" si="8"/>
        <v>0</v>
      </c>
      <c r="Z95" s="65">
        <f t="shared" si="11"/>
        <v>0</v>
      </c>
      <c r="AA95" s="65">
        <f t="shared" si="11"/>
        <v>0</v>
      </c>
      <c r="AB95" s="188" t="str">
        <f t="shared" si="12"/>
        <v/>
      </c>
      <c r="AC95" s="188"/>
    </row>
    <row r="96" spans="1:29" x14ac:dyDescent="0.25">
      <c r="A96" s="66">
        <f t="shared" si="13"/>
        <v>89</v>
      </c>
      <c r="B96" s="69"/>
      <c r="C96" s="69"/>
      <c r="D96" s="88" t="e">
        <f>VLOOKUP(C96,'Measure&amp;Incentive Picklist'!E:J,2,FALSE)</f>
        <v>#N/A</v>
      </c>
      <c r="E96" s="73"/>
      <c r="F96" s="70"/>
      <c r="G96" s="411" t="str">
        <f t="shared" si="9"/>
        <v/>
      </c>
      <c r="H96" s="70"/>
      <c r="I96" s="69"/>
      <c r="J96" s="65" t="e">
        <f>VLOOKUP(I96,'Lighting Picklist'!A$2:B$63,2,FALSE)</f>
        <v>#N/A</v>
      </c>
      <c r="K96" s="69"/>
      <c r="L96" s="70"/>
      <c r="N96" s="70"/>
      <c r="O96" s="70"/>
      <c r="P96" s="73"/>
      <c r="Q96" s="69"/>
      <c r="R96" s="69"/>
      <c r="S96" s="71"/>
      <c r="T96" s="71"/>
      <c r="U96" s="72" t="str">
        <f t="shared" si="10"/>
        <v/>
      </c>
      <c r="V96" s="113" t="str">
        <f>IFERROR(MIN(VLOOKUP($C96,'Measure&amp;Incentive Picklist'!$E:$J,5,FALSE)*F96,U96),"")</f>
        <v/>
      </c>
      <c r="W96" s="69"/>
      <c r="X96" s="65">
        <f t="shared" si="7"/>
        <v>0</v>
      </c>
      <c r="Y96" s="65">
        <f t="shared" si="8"/>
        <v>0</v>
      </c>
      <c r="Z96" s="65">
        <f t="shared" si="11"/>
        <v>0</v>
      </c>
      <c r="AA96" s="65">
        <f t="shared" si="11"/>
        <v>0</v>
      </c>
      <c r="AB96" s="188" t="str">
        <f t="shared" si="12"/>
        <v/>
      </c>
      <c r="AC96" s="188"/>
    </row>
    <row r="97" spans="1:29" x14ac:dyDescent="0.25">
      <c r="A97" s="66">
        <f t="shared" si="13"/>
        <v>90</v>
      </c>
      <c r="B97" s="69"/>
      <c r="C97" s="69"/>
      <c r="D97" s="88" t="e">
        <f>VLOOKUP(C97,'Measure&amp;Incentive Picklist'!E:J,2,FALSE)</f>
        <v>#N/A</v>
      </c>
      <c r="E97" s="73"/>
      <c r="F97" s="70"/>
      <c r="G97" s="411" t="str">
        <f t="shared" si="9"/>
        <v/>
      </c>
      <c r="H97" s="70"/>
      <c r="I97" s="69"/>
      <c r="J97" s="65" t="e">
        <f>VLOOKUP(I97,'Lighting Picklist'!A$2:B$63,2,FALSE)</f>
        <v>#N/A</v>
      </c>
      <c r="K97" s="69"/>
      <c r="L97" s="70"/>
      <c r="N97" s="70"/>
      <c r="O97" s="70"/>
      <c r="P97" s="73"/>
      <c r="Q97" s="69"/>
      <c r="R97" s="69"/>
      <c r="S97" s="71"/>
      <c r="T97" s="71"/>
      <c r="U97" s="72" t="str">
        <f t="shared" si="10"/>
        <v/>
      </c>
      <c r="V97" s="113" t="str">
        <f>IFERROR(MIN(VLOOKUP($C97,'Measure&amp;Incentive Picklist'!$E:$J,5,FALSE)*F97,U97),"")</f>
        <v/>
      </c>
      <c r="W97" s="69"/>
      <c r="X97" s="65">
        <f t="shared" si="7"/>
        <v>0</v>
      </c>
      <c r="Y97" s="65">
        <f t="shared" si="8"/>
        <v>0</v>
      </c>
      <c r="Z97" s="65">
        <f t="shared" si="11"/>
        <v>0</v>
      </c>
      <c r="AA97" s="65">
        <f t="shared" si="11"/>
        <v>0</v>
      </c>
      <c r="AB97" s="188" t="str">
        <f t="shared" si="12"/>
        <v/>
      </c>
      <c r="AC97" s="188"/>
    </row>
    <row r="98" spans="1:29" x14ac:dyDescent="0.25">
      <c r="A98" s="66">
        <f t="shared" si="13"/>
        <v>91</v>
      </c>
      <c r="B98" s="69"/>
      <c r="C98" s="69"/>
      <c r="D98" s="88" t="e">
        <f>VLOOKUP(C98,'Measure&amp;Incentive Picklist'!E:J,2,FALSE)</f>
        <v>#N/A</v>
      </c>
      <c r="E98" s="73"/>
      <c r="F98" s="70"/>
      <c r="G98" s="411" t="str">
        <f t="shared" si="9"/>
        <v/>
      </c>
      <c r="H98" s="70"/>
      <c r="I98" s="69"/>
      <c r="J98" s="65" t="e">
        <f>VLOOKUP(I98,'Lighting Picklist'!A$2:B$63,2,FALSE)</f>
        <v>#N/A</v>
      </c>
      <c r="K98" s="69"/>
      <c r="L98" s="70"/>
      <c r="N98" s="70"/>
      <c r="O98" s="70"/>
      <c r="P98" s="73"/>
      <c r="Q98" s="69"/>
      <c r="R98" s="69"/>
      <c r="S98" s="71"/>
      <c r="T98" s="71"/>
      <c r="U98" s="72" t="str">
        <f t="shared" si="10"/>
        <v/>
      </c>
      <c r="V98" s="113" t="str">
        <f>IFERROR(MIN(VLOOKUP($C98,'Measure&amp;Incentive Picklist'!$E:$J,5,FALSE)*F98,U98),"")</f>
        <v/>
      </c>
      <c r="W98" s="69"/>
      <c r="X98" s="65">
        <f t="shared" si="7"/>
        <v>0</v>
      </c>
      <c r="Y98" s="65">
        <f t="shared" si="8"/>
        <v>0</v>
      </c>
      <c r="Z98" s="65">
        <f t="shared" si="11"/>
        <v>0</v>
      </c>
      <c r="AA98" s="65">
        <f t="shared" si="11"/>
        <v>0</v>
      </c>
      <c r="AB98" s="188" t="str">
        <f t="shared" si="12"/>
        <v/>
      </c>
      <c r="AC98" s="188"/>
    </row>
    <row r="99" spans="1:29" x14ac:dyDescent="0.25">
      <c r="A99" s="66">
        <f t="shared" si="13"/>
        <v>92</v>
      </c>
      <c r="B99" s="69"/>
      <c r="C99" s="69"/>
      <c r="D99" s="88" t="e">
        <f>VLOOKUP(C99,'Measure&amp;Incentive Picklist'!E:J,2,FALSE)</f>
        <v>#N/A</v>
      </c>
      <c r="E99" s="73"/>
      <c r="F99" s="70"/>
      <c r="G99" s="411" t="str">
        <f t="shared" si="9"/>
        <v/>
      </c>
      <c r="H99" s="70"/>
      <c r="I99" s="69"/>
      <c r="J99" s="65" t="e">
        <f>VLOOKUP(I99,'Lighting Picklist'!A$2:B$63,2,FALSE)</f>
        <v>#N/A</v>
      </c>
      <c r="K99" s="69"/>
      <c r="L99" s="70"/>
      <c r="N99" s="70"/>
      <c r="O99" s="70"/>
      <c r="P99" s="73"/>
      <c r="Q99" s="69"/>
      <c r="R99" s="69"/>
      <c r="S99" s="71"/>
      <c r="T99" s="71"/>
      <c r="U99" s="72" t="str">
        <f t="shared" si="10"/>
        <v/>
      </c>
      <c r="V99" s="113" t="str">
        <f>IFERROR(MIN(VLOOKUP($C99,'Measure&amp;Incentive Picklist'!$E:$J,5,FALSE)*F99,U99),"")</f>
        <v/>
      </c>
      <c r="W99" s="69"/>
      <c r="X99" s="65">
        <f t="shared" si="7"/>
        <v>0</v>
      </c>
      <c r="Y99" s="65">
        <f t="shared" si="8"/>
        <v>0</v>
      </c>
      <c r="Z99" s="65">
        <f t="shared" si="11"/>
        <v>0</v>
      </c>
      <c r="AA99" s="65">
        <f t="shared" si="11"/>
        <v>0</v>
      </c>
      <c r="AB99" s="188" t="str">
        <f t="shared" si="12"/>
        <v/>
      </c>
      <c r="AC99" s="188"/>
    </row>
    <row r="100" spans="1:29" x14ac:dyDescent="0.25">
      <c r="A100" s="66">
        <f t="shared" si="13"/>
        <v>93</v>
      </c>
      <c r="B100" s="69"/>
      <c r="C100" s="69"/>
      <c r="D100" s="88" t="e">
        <f>VLOOKUP(C100,'Measure&amp;Incentive Picklist'!E:J,2,FALSE)</f>
        <v>#N/A</v>
      </c>
      <c r="E100" s="73"/>
      <c r="F100" s="70"/>
      <c r="G100" s="411" t="str">
        <f t="shared" si="9"/>
        <v/>
      </c>
      <c r="H100" s="70"/>
      <c r="I100" s="69"/>
      <c r="J100" s="65" t="e">
        <f>VLOOKUP(I100,'Lighting Picklist'!A$2:B$63,2,FALSE)</f>
        <v>#N/A</v>
      </c>
      <c r="K100" s="69"/>
      <c r="L100" s="70"/>
      <c r="N100" s="70"/>
      <c r="O100" s="70"/>
      <c r="P100" s="73"/>
      <c r="Q100" s="69"/>
      <c r="R100" s="69"/>
      <c r="S100" s="71"/>
      <c r="T100" s="71"/>
      <c r="U100" s="72" t="str">
        <f t="shared" si="10"/>
        <v/>
      </c>
      <c r="V100" s="113" t="str">
        <f>IFERROR(MIN(VLOOKUP($C100,'Measure&amp;Incentive Picklist'!$E:$J,5,FALSE)*F100,U100),"")</f>
        <v/>
      </c>
      <c r="W100" s="69"/>
      <c r="X100" s="65">
        <f t="shared" si="7"/>
        <v>0</v>
      </c>
      <c r="Y100" s="65">
        <f t="shared" si="8"/>
        <v>0</v>
      </c>
      <c r="Z100" s="65">
        <f t="shared" si="11"/>
        <v>0</v>
      </c>
      <c r="AA100" s="65">
        <f t="shared" si="11"/>
        <v>0</v>
      </c>
      <c r="AB100" s="188" t="str">
        <f t="shared" si="12"/>
        <v/>
      </c>
      <c r="AC100" s="188"/>
    </row>
    <row r="101" spans="1:29" x14ac:dyDescent="0.25">
      <c r="A101" s="66">
        <f t="shared" si="13"/>
        <v>94</v>
      </c>
      <c r="B101" s="69"/>
      <c r="C101" s="69"/>
      <c r="D101" s="88" t="e">
        <f>VLOOKUP(C101,'Measure&amp;Incentive Picklist'!E:J,2,FALSE)</f>
        <v>#N/A</v>
      </c>
      <c r="E101" s="73"/>
      <c r="F101" s="70"/>
      <c r="G101" s="411" t="str">
        <f t="shared" si="9"/>
        <v/>
      </c>
      <c r="H101" s="70"/>
      <c r="I101" s="69"/>
      <c r="J101" s="65" t="e">
        <f>VLOOKUP(I101,'Lighting Picklist'!A$2:B$63,2,FALSE)</f>
        <v>#N/A</v>
      </c>
      <c r="K101" s="69"/>
      <c r="L101" s="70"/>
      <c r="N101" s="70"/>
      <c r="O101" s="70"/>
      <c r="P101" s="73"/>
      <c r="Q101" s="69"/>
      <c r="R101" s="69"/>
      <c r="S101" s="71"/>
      <c r="T101" s="71"/>
      <c r="U101" s="72" t="str">
        <f t="shared" si="10"/>
        <v/>
      </c>
      <c r="V101" s="113" t="str">
        <f>IFERROR(MIN(VLOOKUP($C101,'Measure&amp;Incentive Picklist'!$E:$J,5,FALSE)*F101,U101),"")</f>
        <v/>
      </c>
      <c r="W101" s="69"/>
      <c r="X101" s="65">
        <f t="shared" si="7"/>
        <v>0</v>
      </c>
      <c r="Y101" s="65">
        <f t="shared" si="8"/>
        <v>0</v>
      </c>
      <c r="Z101" s="65">
        <f t="shared" si="11"/>
        <v>0</v>
      </c>
      <c r="AA101" s="65">
        <f t="shared" si="11"/>
        <v>0</v>
      </c>
      <c r="AB101" s="188" t="str">
        <f t="shared" si="12"/>
        <v/>
      </c>
      <c r="AC101" s="188"/>
    </row>
    <row r="102" spans="1:29" x14ac:dyDescent="0.25">
      <c r="A102" s="66">
        <f t="shared" si="13"/>
        <v>95</v>
      </c>
      <c r="B102" s="69"/>
      <c r="C102" s="69"/>
      <c r="D102" s="88" t="e">
        <f>VLOOKUP(C102,'Measure&amp;Incentive Picklist'!E:J,2,FALSE)</f>
        <v>#N/A</v>
      </c>
      <c r="E102" s="73"/>
      <c r="F102" s="70"/>
      <c r="G102" s="411" t="str">
        <f t="shared" si="9"/>
        <v/>
      </c>
      <c r="H102" s="70"/>
      <c r="I102" s="69"/>
      <c r="J102" s="65" t="e">
        <f>VLOOKUP(I102,'Lighting Picklist'!A$2:B$63,2,FALSE)</f>
        <v>#N/A</v>
      </c>
      <c r="K102" s="69"/>
      <c r="L102" s="70"/>
      <c r="N102" s="70"/>
      <c r="O102" s="70"/>
      <c r="P102" s="73"/>
      <c r="Q102" s="69"/>
      <c r="R102" s="69"/>
      <c r="S102" s="71"/>
      <c r="T102" s="71"/>
      <c r="U102" s="72" t="str">
        <f t="shared" si="10"/>
        <v/>
      </c>
      <c r="V102" s="113" t="str">
        <f>IFERROR(MIN(VLOOKUP($C102,'Measure&amp;Incentive Picklist'!$E:$J,5,FALSE)*F102,U102),"")</f>
        <v/>
      </c>
      <c r="W102" s="69"/>
      <c r="X102" s="65">
        <f t="shared" si="7"/>
        <v>0</v>
      </c>
      <c r="Y102" s="65">
        <f t="shared" si="8"/>
        <v>0</v>
      </c>
      <c r="Z102" s="65">
        <f t="shared" si="11"/>
        <v>0</v>
      </c>
      <c r="AA102" s="65">
        <f t="shared" si="11"/>
        <v>0</v>
      </c>
      <c r="AB102" s="188" t="str">
        <f t="shared" si="12"/>
        <v/>
      </c>
      <c r="AC102" s="188"/>
    </row>
    <row r="103" spans="1:29" x14ac:dyDescent="0.25">
      <c r="A103" s="66">
        <f t="shared" si="13"/>
        <v>96</v>
      </c>
      <c r="B103" s="69"/>
      <c r="C103" s="69"/>
      <c r="D103" s="88" t="e">
        <f>VLOOKUP(C103,'Measure&amp;Incentive Picklist'!E:J,2,FALSE)</f>
        <v>#N/A</v>
      </c>
      <c r="E103" s="73"/>
      <c r="F103" s="70"/>
      <c r="G103" s="411" t="str">
        <f t="shared" si="9"/>
        <v/>
      </c>
      <c r="H103" s="70"/>
      <c r="I103" s="69"/>
      <c r="J103" s="65" t="e">
        <f>VLOOKUP(I103,'Lighting Picklist'!A$2:B$63,2,FALSE)</f>
        <v>#N/A</v>
      </c>
      <c r="K103" s="69"/>
      <c r="L103" s="70"/>
      <c r="N103" s="70"/>
      <c r="O103" s="70"/>
      <c r="P103" s="73"/>
      <c r="Q103" s="69"/>
      <c r="R103" s="69"/>
      <c r="S103" s="71"/>
      <c r="T103" s="71"/>
      <c r="U103" s="72" t="str">
        <f t="shared" si="10"/>
        <v/>
      </c>
      <c r="V103" s="113" t="str">
        <f>IFERROR(MIN(VLOOKUP($C103,'Measure&amp;Incentive Picklist'!$E:$J,5,FALSE)*F103,U103),"")</f>
        <v/>
      </c>
      <c r="W103" s="69"/>
      <c r="X103" s="65">
        <f t="shared" si="7"/>
        <v>0</v>
      </c>
      <c r="Y103" s="65">
        <f t="shared" si="8"/>
        <v>0</v>
      </c>
      <c r="Z103" s="65">
        <f t="shared" si="11"/>
        <v>0</v>
      </c>
      <c r="AA103" s="65">
        <f t="shared" si="11"/>
        <v>0</v>
      </c>
      <c r="AB103" s="188" t="str">
        <f t="shared" si="12"/>
        <v/>
      </c>
      <c r="AC103" s="188"/>
    </row>
    <row r="104" spans="1:29" x14ac:dyDescent="0.25">
      <c r="A104" s="66">
        <f t="shared" si="13"/>
        <v>97</v>
      </c>
      <c r="B104" s="69"/>
      <c r="C104" s="69"/>
      <c r="D104" s="88" t="e">
        <f>VLOOKUP(C104,'Measure&amp;Incentive Picklist'!E:J,2,FALSE)</f>
        <v>#N/A</v>
      </c>
      <c r="E104" s="73"/>
      <c r="F104" s="70"/>
      <c r="G104" s="411" t="str">
        <f t="shared" si="9"/>
        <v/>
      </c>
      <c r="H104" s="70"/>
      <c r="I104" s="69"/>
      <c r="J104" s="65" t="e">
        <f>VLOOKUP(I104,'Lighting Picklist'!A$2:B$63,2,FALSE)</f>
        <v>#N/A</v>
      </c>
      <c r="K104" s="69"/>
      <c r="L104" s="70"/>
      <c r="N104" s="70"/>
      <c r="O104" s="70"/>
      <c r="P104" s="73"/>
      <c r="Q104" s="69"/>
      <c r="R104" s="69"/>
      <c r="S104" s="71"/>
      <c r="T104" s="71"/>
      <c r="U104" s="72" t="str">
        <f t="shared" si="10"/>
        <v/>
      </c>
      <c r="V104" s="113" t="str">
        <f>IFERROR(MIN(VLOOKUP($C104,'Measure&amp;Incentive Picklist'!$E:$J,5,FALSE)*F104,U104),"")</f>
        <v/>
      </c>
      <c r="W104" s="69"/>
      <c r="X104" s="65">
        <f t="shared" si="7"/>
        <v>0</v>
      </c>
      <c r="Y104" s="65">
        <f t="shared" si="8"/>
        <v>0</v>
      </c>
      <c r="Z104" s="65">
        <f t="shared" si="11"/>
        <v>0</v>
      </c>
      <c r="AA104" s="65">
        <f t="shared" si="11"/>
        <v>0</v>
      </c>
      <c r="AB104" s="188" t="str">
        <f t="shared" si="12"/>
        <v/>
      </c>
      <c r="AC104" s="188"/>
    </row>
    <row r="105" spans="1:29" x14ac:dyDescent="0.25">
      <c r="A105" s="66">
        <f t="shared" si="13"/>
        <v>98</v>
      </c>
      <c r="B105" s="69"/>
      <c r="C105" s="69"/>
      <c r="D105" s="88" t="e">
        <f>VLOOKUP(C105,'Measure&amp;Incentive Picklist'!E:J,2,FALSE)</f>
        <v>#N/A</v>
      </c>
      <c r="E105" s="73"/>
      <c r="F105" s="70"/>
      <c r="G105" s="411" t="str">
        <f t="shared" si="9"/>
        <v/>
      </c>
      <c r="H105" s="70"/>
      <c r="I105" s="69"/>
      <c r="J105" s="65" t="e">
        <f>VLOOKUP(I105,'Lighting Picklist'!A$2:B$63,2,FALSE)</f>
        <v>#N/A</v>
      </c>
      <c r="K105" s="69"/>
      <c r="L105" s="70"/>
      <c r="N105" s="70"/>
      <c r="O105" s="70"/>
      <c r="P105" s="73"/>
      <c r="Q105" s="69"/>
      <c r="R105" s="69"/>
      <c r="S105" s="71"/>
      <c r="T105" s="71"/>
      <c r="U105" s="72" t="str">
        <f t="shared" si="10"/>
        <v/>
      </c>
      <c r="V105" s="113" t="str">
        <f>IFERROR(MIN(VLOOKUP($C105,'Measure&amp;Incentive Picklist'!$E:$J,5,FALSE)*F105,U105),"")</f>
        <v/>
      </c>
      <c r="W105" s="69"/>
      <c r="X105" s="65">
        <f t="shared" si="7"/>
        <v>0</v>
      </c>
      <c r="Y105" s="65">
        <f t="shared" si="8"/>
        <v>0</v>
      </c>
      <c r="Z105" s="65">
        <f t="shared" si="11"/>
        <v>0</v>
      </c>
      <c r="AA105" s="65">
        <f t="shared" si="11"/>
        <v>0</v>
      </c>
      <c r="AB105" s="188" t="str">
        <f t="shared" si="12"/>
        <v/>
      </c>
      <c r="AC105" s="188"/>
    </row>
    <row r="106" spans="1:29" x14ac:dyDescent="0.25">
      <c r="A106" s="66">
        <f t="shared" si="13"/>
        <v>99</v>
      </c>
      <c r="B106" s="69"/>
      <c r="C106" s="69"/>
      <c r="D106" s="88" t="e">
        <f>VLOOKUP(C106,'Measure&amp;Incentive Picklist'!E:J,2,FALSE)</f>
        <v>#N/A</v>
      </c>
      <c r="E106" s="73"/>
      <c r="F106" s="70"/>
      <c r="G106" s="411" t="str">
        <f t="shared" si="9"/>
        <v/>
      </c>
      <c r="H106" s="70"/>
      <c r="I106" s="69"/>
      <c r="J106" s="65" t="e">
        <f>VLOOKUP(I106,'Lighting Picklist'!A$2:B$63,2,FALSE)</f>
        <v>#N/A</v>
      </c>
      <c r="K106" s="69"/>
      <c r="L106" s="70"/>
      <c r="N106" s="70"/>
      <c r="O106" s="70"/>
      <c r="P106" s="73"/>
      <c r="Q106" s="69"/>
      <c r="R106" s="69"/>
      <c r="S106" s="71"/>
      <c r="T106" s="71"/>
      <c r="U106" s="72" t="str">
        <f t="shared" si="10"/>
        <v/>
      </c>
      <c r="V106" s="113" t="str">
        <f>IFERROR(MIN(VLOOKUP($C106,'Measure&amp;Incentive Picklist'!$E:$J,5,FALSE)*F106,U106),"")</f>
        <v/>
      </c>
      <c r="W106" s="69"/>
      <c r="X106" s="65">
        <f t="shared" si="7"/>
        <v>0</v>
      </c>
      <c r="Y106" s="65">
        <f t="shared" si="8"/>
        <v>0</v>
      </c>
      <c r="Z106" s="65">
        <f t="shared" si="11"/>
        <v>0</v>
      </c>
      <c r="AA106" s="65">
        <f t="shared" si="11"/>
        <v>0</v>
      </c>
      <c r="AB106" s="188" t="str">
        <f t="shared" si="12"/>
        <v/>
      </c>
      <c r="AC106" s="188"/>
    </row>
    <row r="107" spans="1:29" x14ac:dyDescent="0.25">
      <c r="A107" s="66">
        <f t="shared" si="13"/>
        <v>100</v>
      </c>
      <c r="B107" s="69"/>
      <c r="C107" s="69"/>
      <c r="D107" s="88" t="e">
        <f>VLOOKUP(C107,'Measure&amp;Incentive Picklist'!E:J,2,FALSE)</f>
        <v>#N/A</v>
      </c>
      <c r="E107" s="73"/>
      <c r="F107" s="70"/>
      <c r="G107" s="411" t="str">
        <f t="shared" si="9"/>
        <v/>
      </c>
      <c r="H107" s="70"/>
      <c r="I107" s="69"/>
      <c r="J107" s="65" t="e">
        <f>VLOOKUP(I107,'Lighting Picklist'!A$2:B$63,2,FALSE)</f>
        <v>#N/A</v>
      </c>
      <c r="K107" s="69"/>
      <c r="L107" s="70"/>
      <c r="N107" s="70"/>
      <c r="O107" s="70"/>
      <c r="P107" s="73"/>
      <c r="Q107" s="69"/>
      <c r="R107" s="69"/>
      <c r="S107" s="71"/>
      <c r="T107" s="71"/>
      <c r="U107" s="72" t="str">
        <f t="shared" si="10"/>
        <v/>
      </c>
      <c r="V107" s="113" t="str">
        <f>IFERROR(MIN(VLOOKUP($C107,'Measure&amp;Incentive Picklist'!$E:$J,5,FALSE)*F107,U107),"")</f>
        <v/>
      </c>
      <c r="W107" s="69"/>
      <c r="X107" s="65">
        <f t="shared" si="7"/>
        <v>0</v>
      </c>
      <c r="Y107" s="65">
        <f t="shared" si="8"/>
        <v>0</v>
      </c>
      <c r="Z107" s="65">
        <f t="shared" si="11"/>
        <v>0</v>
      </c>
      <c r="AA107" s="65">
        <f t="shared" si="11"/>
        <v>0</v>
      </c>
      <c r="AB107" s="188" t="str">
        <f t="shared" si="12"/>
        <v/>
      </c>
      <c r="AC107" s="188"/>
    </row>
    <row r="108" spans="1:29" x14ac:dyDescent="0.25">
      <c r="A108" s="66">
        <f t="shared" si="13"/>
        <v>101</v>
      </c>
      <c r="B108" s="69"/>
      <c r="C108" s="69"/>
      <c r="D108" s="88" t="e">
        <f>VLOOKUP(C108,'Measure&amp;Incentive Picklist'!E:J,2,FALSE)</f>
        <v>#N/A</v>
      </c>
      <c r="E108" s="73"/>
      <c r="F108" s="70"/>
      <c r="G108" s="411" t="str">
        <f t="shared" si="9"/>
        <v/>
      </c>
      <c r="H108" s="70"/>
      <c r="I108" s="69"/>
      <c r="J108" s="65" t="e">
        <f>VLOOKUP(I108,'Lighting Picklist'!A$2:B$63,2,FALSE)</f>
        <v>#N/A</v>
      </c>
      <c r="K108" s="69"/>
      <c r="L108" s="70"/>
      <c r="N108" s="70"/>
      <c r="O108" s="70"/>
      <c r="P108" s="73"/>
      <c r="Q108" s="69"/>
      <c r="R108" s="69"/>
      <c r="S108" s="71"/>
      <c r="T108" s="71"/>
      <c r="U108" s="72" t="str">
        <f t="shared" si="10"/>
        <v/>
      </c>
      <c r="V108" s="113" t="str">
        <f>IFERROR(MIN(VLOOKUP($C108,'Measure&amp;Incentive Picklist'!$E:$J,5,FALSE)*F108,U108),"")</f>
        <v/>
      </c>
      <c r="W108" s="69"/>
      <c r="X108" s="65">
        <f t="shared" si="7"/>
        <v>0</v>
      </c>
      <c r="Y108" s="65">
        <f t="shared" si="8"/>
        <v>0</v>
      </c>
      <c r="Z108" s="65">
        <f t="shared" si="11"/>
        <v>0</v>
      </c>
      <c r="AA108" s="65">
        <f t="shared" si="11"/>
        <v>0</v>
      </c>
      <c r="AB108" s="188" t="str">
        <f t="shared" si="12"/>
        <v/>
      </c>
      <c r="AC108" s="188"/>
    </row>
    <row r="109" spans="1:29" x14ac:dyDescent="0.25">
      <c r="A109" s="66">
        <f t="shared" si="13"/>
        <v>102</v>
      </c>
      <c r="B109" s="69"/>
      <c r="C109" s="69"/>
      <c r="D109" s="88" t="e">
        <f>VLOOKUP(C109,'Measure&amp;Incentive Picklist'!E:J,2,FALSE)</f>
        <v>#N/A</v>
      </c>
      <c r="E109" s="73"/>
      <c r="F109" s="70"/>
      <c r="G109" s="411" t="str">
        <f t="shared" si="9"/>
        <v/>
      </c>
      <c r="H109" s="70"/>
      <c r="I109" s="69"/>
      <c r="J109" s="65" t="e">
        <f>VLOOKUP(I109,'Lighting Picklist'!A$2:B$63,2,FALSE)</f>
        <v>#N/A</v>
      </c>
      <c r="K109" s="69"/>
      <c r="L109" s="70"/>
      <c r="N109" s="70"/>
      <c r="O109" s="70"/>
      <c r="P109" s="73"/>
      <c r="Q109" s="69"/>
      <c r="R109" s="69"/>
      <c r="S109" s="71"/>
      <c r="T109" s="71"/>
      <c r="U109" s="72" t="str">
        <f t="shared" si="10"/>
        <v/>
      </c>
      <c r="V109" s="113" t="str">
        <f>IFERROR(MIN(VLOOKUP($C109,'Measure&amp;Incentive Picklist'!$E:$J,5,FALSE)*F109,U109),"")</f>
        <v/>
      </c>
      <c r="W109" s="69"/>
      <c r="X109" s="65">
        <f t="shared" si="7"/>
        <v>0</v>
      </c>
      <c r="Y109" s="65">
        <f t="shared" si="8"/>
        <v>0</v>
      </c>
      <c r="Z109" s="65">
        <f t="shared" si="11"/>
        <v>0</v>
      </c>
      <c r="AA109" s="65">
        <f t="shared" si="11"/>
        <v>0</v>
      </c>
      <c r="AB109" s="188" t="str">
        <f t="shared" si="12"/>
        <v/>
      </c>
      <c r="AC109" s="188"/>
    </row>
    <row r="110" spans="1:29" x14ac:dyDescent="0.25">
      <c r="A110" s="66">
        <f t="shared" si="13"/>
        <v>103</v>
      </c>
      <c r="B110" s="69"/>
      <c r="C110" s="69"/>
      <c r="D110" s="88" t="e">
        <f>VLOOKUP(C110,'Measure&amp;Incentive Picklist'!E:J,2,FALSE)</f>
        <v>#N/A</v>
      </c>
      <c r="E110" s="73"/>
      <c r="F110" s="70"/>
      <c r="G110" s="411" t="str">
        <f t="shared" si="9"/>
        <v/>
      </c>
      <c r="H110" s="70"/>
      <c r="I110" s="69"/>
      <c r="J110" s="65" t="e">
        <f>VLOOKUP(I110,'Lighting Picklist'!A$2:B$63,2,FALSE)</f>
        <v>#N/A</v>
      </c>
      <c r="K110" s="69"/>
      <c r="L110" s="70"/>
      <c r="N110" s="70"/>
      <c r="O110" s="70"/>
      <c r="P110" s="73"/>
      <c r="Q110" s="69"/>
      <c r="R110" s="69"/>
      <c r="S110" s="71"/>
      <c r="T110" s="71"/>
      <c r="U110" s="72" t="str">
        <f t="shared" si="10"/>
        <v/>
      </c>
      <c r="V110" s="113" t="str">
        <f>IFERROR(MIN(VLOOKUP($C110,'Measure&amp;Incentive Picklist'!$E:$J,5,FALSE)*F110,U110),"")</f>
        <v/>
      </c>
      <c r="W110" s="69"/>
      <c r="X110" s="65">
        <f t="shared" si="7"/>
        <v>0</v>
      </c>
      <c r="Y110" s="65">
        <f t="shared" si="8"/>
        <v>0</v>
      </c>
      <c r="Z110" s="65">
        <f t="shared" si="11"/>
        <v>0</v>
      </c>
      <c r="AA110" s="65">
        <f t="shared" si="11"/>
        <v>0</v>
      </c>
      <c r="AB110" s="188" t="str">
        <f t="shared" si="12"/>
        <v/>
      </c>
      <c r="AC110" s="188"/>
    </row>
    <row r="111" spans="1:29" x14ac:dyDescent="0.25">
      <c r="A111" s="66">
        <f t="shared" si="13"/>
        <v>104</v>
      </c>
      <c r="B111" s="69"/>
      <c r="C111" s="69"/>
      <c r="D111" s="88" t="e">
        <f>VLOOKUP(C111,'Measure&amp;Incentive Picklist'!E:J,2,FALSE)</f>
        <v>#N/A</v>
      </c>
      <c r="E111" s="73"/>
      <c r="F111" s="70"/>
      <c r="G111" s="411" t="str">
        <f t="shared" si="9"/>
        <v/>
      </c>
      <c r="H111" s="70"/>
      <c r="I111" s="69"/>
      <c r="J111" s="65" t="e">
        <f>VLOOKUP(I111,'Lighting Picklist'!A$2:B$63,2,FALSE)</f>
        <v>#N/A</v>
      </c>
      <c r="K111" s="69"/>
      <c r="L111" s="70"/>
      <c r="N111" s="70"/>
      <c r="O111" s="70"/>
      <c r="P111" s="73"/>
      <c r="Q111" s="69"/>
      <c r="R111" s="69"/>
      <c r="S111" s="71"/>
      <c r="T111" s="71"/>
      <c r="U111" s="72" t="str">
        <f t="shared" si="10"/>
        <v/>
      </c>
      <c r="V111" s="113" t="str">
        <f>IFERROR(MIN(VLOOKUP($C111,'Measure&amp;Incentive Picklist'!$E:$J,5,FALSE)*F111,U111),"")</f>
        <v/>
      </c>
      <c r="W111" s="69"/>
      <c r="X111" s="65">
        <f t="shared" si="7"/>
        <v>0</v>
      </c>
      <c r="Y111" s="65">
        <f t="shared" si="8"/>
        <v>0</v>
      </c>
      <c r="Z111" s="65">
        <f t="shared" si="11"/>
        <v>0</v>
      </c>
      <c r="AA111" s="65">
        <f t="shared" si="11"/>
        <v>0</v>
      </c>
      <c r="AB111" s="188" t="str">
        <f t="shared" si="12"/>
        <v/>
      </c>
      <c r="AC111" s="188"/>
    </row>
    <row r="112" spans="1:29" x14ac:dyDescent="0.25">
      <c r="A112" s="66">
        <f t="shared" si="13"/>
        <v>105</v>
      </c>
      <c r="B112" s="69"/>
      <c r="C112" s="69"/>
      <c r="D112" s="88" t="e">
        <f>VLOOKUP(C112,'Measure&amp;Incentive Picklist'!E:J,2,FALSE)</f>
        <v>#N/A</v>
      </c>
      <c r="E112" s="73"/>
      <c r="F112" s="70"/>
      <c r="G112" s="411" t="str">
        <f t="shared" si="9"/>
        <v/>
      </c>
      <c r="H112" s="70"/>
      <c r="I112" s="69"/>
      <c r="J112" s="65" t="e">
        <f>VLOOKUP(I112,'Lighting Picklist'!A$2:B$63,2,FALSE)</f>
        <v>#N/A</v>
      </c>
      <c r="K112" s="69"/>
      <c r="L112" s="70"/>
      <c r="N112" s="70"/>
      <c r="O112" s="70"/>
      <c r="P112" s="73"/>
      <c r="Q112" s="69"/>
      <c r="R112" s="69"/>
      <c r="S112" s="71"/>
      <c r="T112" s="71"/>
      <c r="U112" s="72" t="str">
        <f t="shared" si="10"/>
        <v/>
      </c>
      <c r="V112" s="113" t="str">
        <f>IFERROR(MIN(VLOOKUP($C112,'Measure&amp;Incentive Picklist'!$E:$J,5,FALSE)*F112,U112),"")</f>
        <v/>
      </c>
      <c r="W112" s="69"/>
      <c r="X112" s="65">
        <f t="shared" si="7"/>
        <v>0</v>
      </c>
      <c r="Y112" s="65">
        <f t="shared" si="8"/>
        <v>0</v>
      </c>
      <c r="Z112" s="65">
        <f t="shared" si="11"/>
        <v>0</v>
      </c>
      <c r="AA112" s="65">
        <f t="shared" si="11"/>
        <v>0</v>
      </c>
      <c r="AB112" s="188" t="str">
        <f t="shared" si="12"/>
        <v/>
      </c>
      <c r="AC112" s="188"/>
    </row>
    <row r="113" spans="1:29" x14ac:dyDescent="0.25">
      <c r="A113" s="66">
        <f t="shared" si="13"/>
        <v>106</v>
      </c>
      <c r="B113" s="69"/>
      <c r="C113" s="69"/>
      <c r="D113" s="88" t="e">
        <f>VLOOKUP(C113,'Measure&amp;Incentive Picklist'!E:J,2,FALSE)</f>
        <v>#N/A</v>
      </c>
      <c r="E113" s="73"/>
      <c r="F113" s="70"/>
      <c r="G113" s="411" t="str">
        <f t="shared" si="9"/>
        <v/>
      </c>
      <c r="H113" s="70"/>
      <c r="I113" s="69"/>
      <c r="J113" s="65" t="e">
        <f>VLOOKUP(I113,'Lighting Picklist'!A$2:B$63,2,FALSE)</f>
        <v>#N/A</v>
      </c>
      <c r="K113" s="69"/>
      <c r="L113" s="70"/>
      <c r="N113" s="70"/>
      <c r="O113" s="70"/>
      <c r="P113" s="73"/>
      <c r="Q113" s="69"/>
      <c r="R113" s="69"/>
      <c r="S113" s="71"/>
      <c r="T113" s="71"/>
      <c r="U113" s="72" t="str">
        <f t="shared" si="10"/>
        <v/>
      </c>
      <c r="V113" s="113" t="str">
        <f>IFERROR(MIN(VLOOKUP($C113,'Measure&amp;Incentive Picklist'!$E:$J,5,FALSE)*F113,U113),"")</f>
        <v/>
      </c>
      <c r="W113" s="69"/>
      <c r="X113" s="65">
        <f t="shared" si="7"/>
        <v>0</v>
      </c>
      <c r="Y113" s="65">
        <f t="shared" si="8"/>
        <v>0</v>
      </c>
      <c r="Z113" s="65">
        <f t="shared" si="11"/>
        <v>0</v>
      </c>
      <c r="AA113" s="65">
        <f t="shared" si="11"/>
        <v>0</v>
      </c>
      <c r="AB113" s="188" t="str">
        <f t="shared" si="12"/>
        <v/>
      </c>
      <c r="AC113" s="188"/>
    </row>
    <row r="114" spans="1:29" x14ac:dyDescent="0.25">
      <c r="A114" s="66">
        <f t="shared" si="13"/>
        <v>107</v>
      </c>
      <c r="B114" s="69"/>
      <c r="C114" s="69"/>
      <c r="D114" s="88" t="e">
        <f>VLOOKUP(C114,'Measure&amp;Incentive Picklist'!E:J,2,FALSE)</f>
        <v>#N/A</v>
      </c>
      <c r="E114" s="73"/>
      <c r="F114" s="70"/>
      <c r="G114" s="411" t="str">
        <f t="shared" si="9"/>
        <v/>
      </c>
      <c r="H114" s="70"/>
      <c r="I114" s="69"/>
      <c r="J114" s="65" t="e">
        <f>VLOOKUP(I114,'Lighting Picklist'!A$2:B$63,2,FALSE)</f>
        <v>#N/A</v>
      </c>
      <c r="K114" s="69"/>
      <c r="L114" s="70"/>
      <c r="N114" s="70"/>
      <c r="O114" s="70"/>
      <c r="P114" s="73"/>
      <c r="Q114" s="69"/>
      <c r="R114" s="69"/>
      <c r="S114" s="71"/>
      <c r="T114" s="71"/>
      <c r="U114" s="72" t="str">
        <f t="shared" si="10"/>
        <v/>
      </c>
      <c r="V114" s="113" t="str">
        <f>IFERROR(MIN(VLOOKUP($C114,'Measure&amp;Incentive Picklist'!$E:$J,5,FALSE)*F114,U114),"")</f>
        <v/>
      </c>
      <c r="W114" s="69"/>
      <c r="X114" s="65">
        <f t="shared" si="7"/>
        <v>0</v>
      </c>
      <c r="Y114" s="65">
        <f t="shared" si="8"/>
        <v>0</v>
      </c>
      <c r="Z114" s="65">
        <f t="shared" si="11"/>
        <v>0</v>
      </c>
      <c r="AA114" s="65">
        <f t="shared" si="11"/>
        <v>0</v>
      </c>
      <c r="AB114" s="188" t="str">
        <f t="shared" si="12"/>
        <v/>
      </c>
      <c r="AC114" s="188"/>
    </row>
    <row r="115" spans="1:29" x14ac:dyDescent="0.25">
      <c r="A115" s="66">
        <f t="shared" si="13"/>
        <v>108</v>
      </c>
      <c r="B115" s="69"/>
      <c r="C115" s="69"/>
      <c r="D115" s="88" t="e">
        <f>VLOOKUP(C115,'Measure&amp;Incentive Picklist'!E:J,2,FALSE)</f>
        <v>#N/A</v>
      </c>
      <c r="E115" s="73"/>
      <c r="F115" s="70"/>
      <c r="G115" s="411" t="str">
        <f t="shared" si="9"/>
        <v/>
      </c>
      <c r="H115" s="70"/>
      <c r="I115" s="69"/>
      <c r="J115" s="65" t="e">
        <f>VLOOKUP(I115,'Lighting Picklist'!A$2:B$63,2,FALSE)</f>
        <v>#N/A</v>
      </c>
      <c r="K115" s="69"/>
      <c r="L115" s="70"/>
      <c r="N115" s="70"/>
      <c r="O115" s="70"/>
      <c r="P115" s="73"/>
      <c r="Q115" s="69"/>
      <c r="R115" s="69"/>
      <c r="S115" s="71"/>
      <c r="T115" s="71"/>
      <c r="U115" s="72" t="str">
        <f t="shared" si="10"/>
        <v/>
      </c>
      <c r="V115" s="113" t="str">
        <f>IFERROR(MIN(VLOOKUP($C115,'Measure&amp;Incentive Picklist'!$E:$J,5,FALSE)*F115,U115),"")</f>
        <v/>
      </c>
      <c r="W115" s="69"/>
      <c r="X115" s="65">
        <f t="shared" si="7"/>
        <v>0</v>
      </c>
      <c r="Y115" s="65">
        <f t="shared" si="8"/>
        <v>0</v>
      </c>
      <c r="Z115" s="65">
        <f t="shared" si="11"/>
        <v>0</v>
      </c>
      <c r="AA115" s="65">
        <f t="shared" si="11"/>
        <v>0</v>
      </c>
      <c r="AB115" s="188" t="str">
        <f t="shared" si="12"/>
        <v/>
      </c>
      <c r="AC115" s="188"/>
    </row>
    <row r="116" spans="1:29" x14ac:dyDescent="0.25">
      <c r="A116" s="66">
        <f t="shared" si="13"/>
        <v>109</v>
      </c>
      <c r="B116" s="69"/>
      <c r="C116" s="69"/>
      <c r="D116" s="88" t="e">
        <f>VLOOKUP(C116,'Measure&amp;Incentive Picklist'!E:J,2,FALSE)</f>
        <v>#N/A</v>
      </c>
      <c r="E116" s="73"/>
      <c r="F116" s="70"/>
      <c r="G116" s="411" t="str">
        <f t="shared" si="9"/>
        <v/>
      </c>
      <c r="H116" s="70"/>
      <c r="I116" s="69"/>
      <c r="J116" s="65" t="e">
        <f>VLOOKUP(I116,'Lighting Picklist'!A$2:B$63,2,FALSE)</f>
        <v>#N/A</v>
      </c>
      <c r="K116" s="69"/>
      <c r="L116" s="70"/>
      <c r="N116" s="70"/>
      <c r="O116" s="70"/>
      <c r="P116" s="73"/>
      <c r="Q116" s="69"/>
      <c r="R116" s="69"/>
      <c r="S116" s="71"/>
      <c r="T116" s="71"/>
      <c r="U116" s="72" t="str">
        <f t="shared" si="10"/>
        <v/>
      </c>
      <c r="V116" s="113" t="str">
        <f>IFERROR(MIN(VLOOKUP($C116,'Measure&amp;Incentive Picklist'!$E:$J,5,FALSE)*F116,U116),"")</f>
        <v/>
      </c>
      <c r="W116" s="69"/>
      <c r="X116" s="65">
        <f t="shared" si="7"/>
        <v>0</v>
      </c>
      <c r="Y116" s="65">
        <f t="shared" si="8"/>
        <v>0</v>
      </c>
      <c r="Z116" s="65">
        <f t="shared" si="11"/>
        <v>0</v>
      </c>
      <c r="AA116" s="65">
        <f t="shared" si="11"/>
        <v>0</v>
      </c>
      <c r="AB116" s="188" t="str">
        <f t="shared" si="12"/>
        <v/>
      </c>
      <c r="AC116" s="188"/>
    </row>
    <row r="117" spans="1:29" x14ac:dyDescent="0.25">
      <c r="A117" s="66">
        <f t="shared" si="13"/>
        <v>110</v>
      </c>
      <c r="B117" s="69"/>
      <c r="C117" s="69"/>
      <c r="D117" s="88" t="e">
        <f>VLOOKUP(C117,'Measure&amp;Incentive Picklist'!E:J,2,FALSE)</f>
        <v>#N/A</v>
      </c>
      <c r="E117" s="73"/>
      <c r="F117" s="70"/>
      <c r="G117" s="411" t="str">
        <f t="shared" si="9"/>
        <v/>
      </c>
      <c r="H117" s="70"/>
      <c r="I117" s="69"/>
      <c r="J117" s="65" t="e">
        <f>VLOOKUP(I117,'Lighting Picklist'!A$2:B$63,2,FALSE)</f>
        <v>#N/A</v>
      </c>
      <c r="K117" s="69"/>
      <c r="L117" s="70"/>
      <c r="N117" s="70"/>
      <c r="O117" s="70"/>
      <c r="P117" s="73"/>
      <c r="Q117" s="69"/>
      <c r="R117" s="69"/>
      <c r="S117" s="71"/>
      <c r="T117" s="71"/>
      <c r="U117" s="72" t="str">
        <f t="shared" si="10"/>
        <v/>
      </c>
      <c r="V117" s="113" t="str">
        <f>IFERROR(MIN(VLOOKUP($C117,'Measure&amp;Incentive Picklist'!$E:$J,5,FALSE)*F117,U117),"")</f>
        <v/>
      </c>
      <c r="W117" s="69"/>
      <c r="X117" s="65">
        <f t="shared" si="7"/>
        <v>0</v>
      </c>
      <c r="Y117" s="65">
        <f t="shared" si="8"/>
        <v>0</v>
      </c>
      <c r="Z117" s="65">
        <f t="shared" si="11"/>
        <v>0</v>
      </c>
      <c r="AA117" s="65">
        <f t="shared" si="11"/>
        <v>0</v>
      </c>
      <c r="AB117" s="188" t="str">
        <f t="shared" si="12"/>
        <v/>
      </c>
      <c r="AC117" s="188"/>
    </row>
    <row r="118" spans="1:29" x14ac:dyDescent="0.25">
      <c r="A118" s="66">
        <f t="shared" si="13"/>
        <v>111</v>
      </c>
      <c r="B118" s="69"/>
      <c r="C118" s="69"/>
      <c r="D118" s="88" t="e">
        <f>VLOOKUP(C118,'Measure&amp;Incentive Picklist'!E:J,2,FALSE)</f>
        <v>#N/A</v>
      </c>
      <c r="E118" s="73"/>
      <c r="F118" s="70"/>
      <c r="G118" s="411" t="str">
        <f t="shared" si="9"/>
        <v/>
      </c>
      <c r="H118" s="70"/>
      <c r="I118" s="69"/>
      <c r="J118" s="65" t="e">
        <f>VLOOKUP(I118,'Lighting Picklist'!A$2:B$63,2,FALSE)</f>
        <v>#N/A</v>
      </c>
      <c r="K118" s="69"/>
      <c r="L118" s="70"/>
      <c r="N118" s="70"/>
      <c r="O118" s="70"/>
      <c r="P118" s="73"/>
      <c r="Q118" s="69"/>
      <c r="R118" s="69"/>
      <c r="S118" s="71"/>
      <c r="T118" s="71"/>
      <c r="U118" s="72" t="str">
        <f t="shared" si="10"/>
        <v/>
      </c>
      <c r="V118" s="113" t="str">
        <f>IFERROR(MIN(VLOOKUP($C118,'Measure&amp;Incentive Picklist'!$E:$J,5,FALSE)*F118,U118),"")</f>
        <v/>
      </c>
      <c r="W118" s="69"/>
      <c r="X118" s="65">
        <f t="shared" si="7"/>
        <v>0</v>
      </c>
      <c r="Y118" s="65">
        <f t="shared" si="8"/>
        <v>0</v>
      </c>
      <c r="Z118" s="65">
        <f t="shared" si="11"/>
        <v>0</v>
      </c>
      <c r="AA118" s="65">
        <f t="shared" si="11"/>
        <v>0</v>
      </c>
      <c r="AB118" s="188" t="str">
        <f t="shared" si="12"/>
        <v/>
      </c>
      <c r="AC118" s="188"/>
    </row>
    <row r="119" spans="1:29" x14ac:dyDescent="0.25">
      <c r="A119" s="66">
        <f t="shared" si="13"/>
        <v>112</v>
      </c>
      <c r="B119" s="69"/>
      <c r="C119" s="69"/>
      <c r="D119" s="88" t="e">
        <f>VLOOKUP(C119,'Measure&amp;Incentive Picklist'!E:J,2,FALSE)</f>
        <v>#N/A</v>
      </c>
      <c r="E119" s="73"/>
      <c r="F119" s="70"/>
      <c r="G119" s="411" t="str">
        <f t="shared" si="9"/>
        <v/>
      </c>
      <c r="H119" s="70"/>
      <c r="I119" s="69"/>
      <c r="J119" s="65" t="e">
        <f>VLOOKUP(I119,'Lighting Picklist'!A$2:B$63,2,FALSE)</f>
        <v>#N/A</v>
      </c>
      <c r="K119" s="69"/>
      <c r="L119" s="70"/>
      <c r="N119" s="70"/>
      <c r="O119" s="70"/>
      <c r="P119" s="73"/>
      <c r="Q119" s="69"/>
      <c r="R119" s="69"/>
      <c r="S119" s="71"/>
      <c r="T119" s="71"/>
      <c r="U119" s="72" t="str">
        <f t="shared" si="10"/>
        <v/>
      </c>
      <c r="V119" s="113" t="str">
        <f>IFERROR(MIN(VLOOKUP($C119,'Measure&amp;Incentive Picklist'!$E:$J,5,FALSE)*F119,U119),"")</f>
        <v/>
      </c>
      <c r="W119" s="69"/>
      <c r="X119" s="65">
        <f t="shared" si="7"/>
        <v>0</v>
      </c>
      <c r="Y119" s="65">
        <f t="shared" si="8"/>
        <v>0</v>
      </c>
      <c r="Z119" s="65">
        <f t="shared" si="11"/>
        <v>0</v>
      </c>
      <c r="AA119" s="65">
        <f t="shared" si="11"/>
        <v>0</v>
      </c>
      <c r="AB119" s="188" t="str">
        <f t="shared" si="12"/>
        <v/>
      </c>
      <c r="AC119" s="188"/>
    </row>
    <row r="120" spans="1:29" x14ac:dyDescent="0.25">
      <c r="A120" s="66">
        <f t="shared" si="13"/>
        <v>113</v>
      </c>
      <c r="B120" s="69"/>
      <c r="C120" s="69"/>
      <c r="D120" s="88" t="e">
        <f>VLOOKUP(C120,'Measure&amp;Incentive Picklist'!E:J,2,FALSE)</f>
        <v>#N/A</v>
      </c>
      <c r="E120" s="73"/>
      <c r="F120" s="70"/>
      <c r="G120" s="411" t="str">
        <f t="shared" si="9"/>
        <v/>
      </c>
      <c r="H120" s="70"/>
      <c r="I120" s="69"/>
      <c r="J120" s="65" t="e">
        <f>VLOOKUP(I120,'Lighting Picklist'!A$2:B$63,2,FALSE)</f>
        <v>#N/A</v>
      </c>
      <c r="K120" s="69"/>
      <c r="L120" s="70"/>
      <c r="N120" s="70"/>
      <c r="O120" s="70"/>
      <c r="P120" s="73"/>
      <c r="Q120" s="69"/>
      <c r="R120" s="69"/>
      <c r="S120" s="71"/>
      <c r="T120" s="71"/>
      <c r="U120" s="72" t="str">
        <f t="shared" si="10"/>
        <v/>
      </c>
      <c r="V120" s="113" t="str">
        <f>IFERROR(MIN(VLOOKUP($C120,'Measure&amp;Incentive Picklist'!$E:$J,5,FALSE)*F120,U120),"")</f>
        <v/>
      </c>
      <c r="W120" s="69"/>
      <c r="X120" s="65">
        <f t="shared" si="7"/>
        <v>0</v>
      </c>
      <c r="Y120" s="65">
        <f t="shared" si="8"/>
        <v>0</v>
      </c>
      <c r="Z120" s="65">
        <f t="shared" si="11"/>
        <v>0</v>
      </c>
      <c r="AA120" s="65">
        <f t="shared" si="11"/>
        <v>0</v>
      </c>
      <c r="AB120" s="188" t="str">
        <f t="shared" si="12"/>
        <v/>
      </c>
      <c r="AC120" s="188"/>
    </row>
    <row r="121" spans="1:29" x14ac:dyDescent="0.25">
      <c r="A121" s="66">
        <f t="shared" si="13"/>
        <v>114</v>
      </c>
      <c r="B121" s="69"/>
      <c r="C121" s="69"/>
      <c r="D121" s="88" t="e">
        <f>VLOOKUP(C121,'Measure&amp;Incentive Picklist'!E:J,2,FALSE)</f>
        <v>#N/A</v>
      </c>
      <c r="E121" s="73"/>
      <c r="F121" s="70"/>
      <c r="G121" s="411" t="str">
        <f t="shared" si="9"/>
        <v/>
      </c>
      <c r="H121" s="70"/>
      <c r="I121" s="69"/>
      <c r="J121" s="65" t="e">
        <f>VLOOKUP(I121,'Lighting Picklist'!A$2:B$63,2,FALSE)</f>
        <v>#N/A</v>
      </c>
      <c r="K121" s="69"/>
      <c r="L121" s="70"/>
      <c r="N121" s="70"/>
      <c r="O121" s="70"/>
      <c r="P121" s="73"/>
      <c r="Q121" s="69"/>
      <c r="R121" s="69"/>
      <c r="S121" s="71"/>
      <c r="T121" s="71"/>
      <c r="U121" s="72" t="str">
        <f t="shared" si="10"/>
        <v/>
      </c>
      <c r="V121" s="113" t="str">
        <f>IFERROR(MIN(VLOOKUP($C121,'Measure&amp;Incentive Picklist'!$E:$J,5,FALSE)*F121,U121),"")</f>
        <v/>
      </c>
      <c r="W121" s="69"/>
      <c r="X121" s="65">
        <f t="shared" si="7"/>
        <v>0</v>
      </c>
      <c r="Y121" s="65">
        <f t="shared" si="8"/>
        <v>0</v>
      </c>
      <c r="Z121" s="65">
        <f t="shared" si="11"/>
        <v>0</v>
      </c>
      <c r="AA121" s="65">
        <f t="shared" si="11"/>
        <v>0</v>
      </c>
      <c r="AB121" s="188" t="str">
        <f t="shared" si="12"/>
        <v/>
      </c>
      <c r="AC121" s="188"/>
    </row>
    <row r="122" spans="1:29" x14ac:dyDescent="0.25">
      <c r="A122" s="66">
        <f t="shared" si="13"/>
        <v>115</v>
      </c>
      <c r="B122" s="69"/>
      <c r="C122" s="69"/>
      <c r="D122" s="88" t="e">
        <f>VLOOKUP(C122,'Measure&amp;Incentive Picklist'!E:J,2,FALSE)</f>
        <v>#N/A</v>
      </c>
      <c r="E122" s="73"/>
      <c r="F122" s="70"/>
      <c r="G122" s="411" t="str">
        <f t="shared" si="9"/>
        <v/>
      </c>
      <c r="H122" s="70"/>
      <c r="I122" s="69"/>
      <c r="J122" s="65" t="e">
        <f>VLOOKUP(I122,'Lighting Picklist'!A$2:B$63,2,FALSE)</f>
        <v>#N/A</v>
      </c>
      <c r="K122" s="69"/>
      <c r="L122" s="70"/>
      <c r="N122" s="70"/>
      <c r="O122" s="70"/>
      <c r="P122" s="73"/>
      <c r="Q122" s="69"/>
      <c r="R122" s="69"/>
      <c r="S122" s="71"/>
      <c r="T122" s="71"/>
      <c r="U122" s="72" t="str">
        <f t="shared" si="10"/>
        <v/>
      </c>
      <c r="V122" s="113" t="str">
        <f>IFERROR(MIN(VLOOKUP($C122,'Measure&amp;Incentive Picklist'!$E:$J,5,FALSE)*F122,U122),"")</f>
        <v/>
      </c>
      <c r="W122" s="69"/>
      <c r="X122" s="65">
        <f t="shared" si="7"/>
        <v>0</v>
      </c>
      <c r="Y122" s="65">
        <f t="shared" si="8"/>
        <v>0</v>
      </c>
      <c r="Z122" s="65">
        <f t="shared" si="11"/>
        <v>0</v>
      </c>
      <c r="AA122" s="65">
        <f t="shared" si="11"/>
        <v>0</v>
      </c>
      <c r="AB122" s="188" t="str">
        <f t="shared" si="12"/>
        <v/>
      </c>
      <c r="AC122" s="188"/>
    </row>
    <row r="123" spans="1:29" x14ac:dyDescent="0.25">
      <c r="A123" s="66">
        <f t="shared" si="13"/>
        <v>116</v>
      </c>
      <c r="B123" s="69"/>
      <c r="C123" s="69"/>
      <c r="D123" s="88" t="e">
        <f>VLOOKUP(C123,'Measure&amp;Incentive Picklist'!E:J,2,FALSE)</f>
        <v>#N/A</v>
      </c>
      <c r="E123" s="73"/>
      <c r="F123" s="70"/>
      <c r="G123" s="411" t="str">
        <f t="shared" si="9"/>
        <v/>
      </c>
      <c r="H123" s="70"/>
      <c r="I123" s="69"/>
      <c r="J123" s="65" t="e">
        <f>VLOOKUP(I123,'Lighting Picklist'!A$2:B$63,2,FALSE)</f>
        <v>#N/A</v>
      </c>
      <c r="K123" s="69"/>
      <c r="L123" s="70"/>
      <c r="N123" s="70"/>
      <c r="O123" s="70"/>
      <c r="P123" s="73"/>
      <c r="Q123" s="69"/>
      <c r="R123" s="69"/>
      <c r="S123" s="71"/>
      <c r="T123" s="71"/>
      <c r="U123" s="72" t="str">
        <f t="shared" si="10"/>
        <v/>
      </c>
      <c r="V123" s="113" t="str">
        <f>IFERROR(MIN(VLOOKUP($C123,'Measure&amp;Incentive Picklist'!$E:$J,5,FALSE)*F123,U123),"")</f>
        <v/>
      </c>
      <c r="W123" s="69"/>
      <c r="X123" s="65">
        <f t="shared" si="7"/>
        <v>0</v>
      </c>
      <c r="Y123" s="65">
        <f t="shared" si="8"/>
        <v>0</v>
      </c>
      <c r="Z123" s="65">
        <f t="shared" si="11"/>
        <v>0</v>
      </c>
      <c r="AA123" s="65">
        <f t="shared" si="11"/>
        <v>0</v>
      </c>
      <c r="AB123" s="188" t="str">
        <f t="shared" si="12"/>
        <v/>
      </c>
      <c r="AC123" s="188"/>
    </row>
    <row r="124" spans="1:29" x14ac:dyDescent="0.25">
      <c r="A124" s="66">
        <f t="shared" si="13"/>
        <v>117</v>
      </c>
      <c r="B124" s="69"/>
      <c r="C124" s="69"/>
      <c r="D124" s="88" t="e">
        <f>VLOOKUP(C124,'Measure&amp;Incentive Picklist'!E:J,2,FALSE)</f>
        <v>#N/A</v>
      </c>
      <c r="E124" s="73"/>
      <c r="F124" s="70"/>
      <c r="G124" s="411" t="str">
        <f t="shared" si="9"/>
        <v/>
      </c>
      <c r="H124" s="70"/>
      <c r="I124" s="69"/>
      <c r="J124" s="65" t="e">
        <f>VLOOKUP(I124,'Lighting Picklist'!A$2:B$63,2,FALSE)</f>
        <v>#N/A</v>
      </c>
      <c r="K124" s="69"/>
      <c r="L124" s="70"/>
      <c r="N124" s="70"/>
      <c r="O124" s="70"/>
      <c r="P124" s="73"/>
      <c r="Q124" s="69"/>
      <c r="R124" s="69"/>
      <c r="S124" s="71"/>
      <c r="T124" s="71"/>
      <c r="U124" s="72" t="str">
        <f t="shared" si="10"/>
        <v/>
      </c>
      <c r="V124" s="113" t="str">
        <f>IFERROR(MIN(VLOOKUP($C124,'Measure&amp;Incentive Picklist'!$E:$J,5,FALSE)*F124,U124),"")</f>
        <v/>
      </c>
      <c r="W124" s="69"/>
      <c r="X124" s="65">
        <f t="shared" si="7"/>
        <v>0</v>
      </c>
      <c r="Y124" s="65">
        <f t="shared" si="8"/>
        <v>0</v>
      </c>
      <c r="Z124" s="65">
        <f t="shared" si="11"/>
        <v>0</v>
      </c>
      <c r="AA124" s="65">
        <f t="shared" si="11"/>
        <v>0</v>
      </c>
      <c r="AB124" s="188" t="str">
        <f t="shared" si="12"/>
        <v/>
      </c>
      <c r="AC124" s="188"/>
    </row>
    <row r="125" spans="1:29" x14ac:dyDescent="0.25">
      <c r="A125" s="66">
        <f t="shared" si="13"/>
        <v>118</v>
      </c>
      <c r="B125" s="69"/>
      <c r="C125" s="69"/>
      <c r="D125" s="88" t="e">
        <f>VLOOKUP(C125,'Measure&amp;Incentive Picklist'!E:J,2,FALSE)</f>
        <v>#N/A</v>
      </c>
      <c r="E125" s="73"/>
      <c r="F125" s="70"/>
      <c r="G125" s="411" t="str">
        <f t="shared" si="9"/>
        <v/>
      </c>
      <c r="H125" s="70"/>
      <c r="I125" s="69"/>
      <c r="J125" s="65" t="e">
        <f>VLOOKUP(I125,'Lighting Picklist'!A$2:B$63,2,FALSE)</f>
        <v>#N/A</v>
      </c>
      <c r="K125" s="69"/>
      <c r="L125" s="70"/>
      <c r="N125" s="70"/>
      <c r="O125" s="70"/>
      <c r="P125" s="73"/>
      <c r="Q125" s="69"/>
      <c r="R125" s="69"/>
      <c r="S125" s="71"/>
      <c r="T125" s="71"/>
      <c r="U125" s="72" t="str">
        <f t="shared" si="10"/>
        <v/>
      </c>
      <c r="V125" s="113" t="str">
        <f>IFERROR(MIN(VLOOKUP($C125,'Measure&amp;Incentive Picklist'!$E:$J,5,FALSE)*F125,U125),"")</f>
        <v/>
      </c>
      <c r="W125" s="69"/>
      <c r="X125" s="65">
        <f t="shared" si="7"/>
        <v>0</v>
      </c>
      <c r="Y125" s="65">
        <f t="shared" si="8"/>
        <v>0</v>
      </c>
      <c r="Z125" s="65">
        <f t="shared" si="11"/>
        <v>0</v>
      </c>
      <c r="AA125" s="65">
        <f t="shared" si="11"/>
        <v>0</v>
      </c>
      <c r="AB125" s="188" t="str">
        <f t="shared" si="12"/>
        <v/>
      </c>
      <c r="AC125" s="188"/>
    </row>
    <row r="126" spans="1:29" x14ac:dyDescent="0.25">
      <c r="A126" s="66">
        <f t="shared" si="13"/>
        <v>119</v>
      </c>
      <c r="B126" s="69"/>
      <c r="C126" s="69"/>
      <c r="D126" s="88" t="e">
        <f>VLOOKUP(C126,'Measure&amp;Incentive Picklist'!E:J,2,FALSE)</f>
        <v>#N/A</v>
      </c>
      <c r="E126" s="73"/>
      <c r="F126" s="70"/>
      <c r="G126" s="411" t="str">
        <f t="shared" si="9"/>
        <v/>
      </c>
      <c r="H126" s="70"/>
      <c r="I126" s="69"/>
      <c r="J126" s="65" t="e">
        <f>VLOOKUP(I126,'Lighting Picklist'!A$2:B$63,2,FALSE)</f>
        <v>#N/A</v>
      </c>
      <c r="K126" s="69"/>
      <c r="L126" s="70"/>
      <c r="N126" s="70"/>
      <c r="O126" s="70"/>
      <c r="P126" s="73"/>
      <c r="Q126" s="69"/>
      <c r="R126" s="69"/>
      <c r="S126" s="71"/>
      <c r="T126" s="71"/>
      <c r="U126" s="72" t="str">
        <f t="shared" si="10"/>
        <v/>
      </c>
      <c r="V126" s="113" t="str">
        <f>IFERROR(MIN(VLOOKUP($C126,'Measure&amp;Incentive Picklist'!$E:$J,5,FALSE)*F126,U126),"")</f>
        <v/>
      </c>
      <c r="W126" s="69"/>
      <c r="X126" s="65">
        <f t="shared" si="7"/>
        <v>0</v>
      </c>
      <c r="Y126" s="65">
        <f t="shared" si="8"/>
        <v>0</v>
      </c>
      <c r="Z126" s="65">
        <f t="shared" si="11"/>
        <v>0</v>
      </c>
      <c r="AA126" s="65">
        <f t="shared" si="11"/>
        <v>0</v>
      </c>
      <c r="AB126" s="188" t="str">
        <f t="shared" si="12"/>
        <v/>
      </c>
      <c r="AC126" s="188"/>
    </row>
    <row r="127" spans="1:29" x14ac:dyDescent="0.25">
      <c r="A127" s="66">
        <f t="shared" si="13"/>
        <v>120</v>
      </c>
      <c r="B127" s="69"/>
      <c r="C127" s="69"/>
      <c r="D127" s="88" t="e">
        <f>VLOOKUP(C127,'Measure&amp;Incentive Picklist'!E:J,2,FALSE)</f>
        <v>#N/A</v>
      </c>
      <c r="E127" s="73"/>
      <c r="F127" s="70"/>
      <c r="G127" s="411" t="str">
        <f t="shared" si="9"/>
        <v/>
      </c>
      <c r="H127" s="70"/>
      <c r="I127" s="69"/>
      <c r="J127" s="65" t="e">
        <f>VLOOKUP(I127,'Lighting Picklist'!A$2:B$63,2,FALSE)</f>
        <v>#N/A</v>
      </c>
      <c r="K127" s="69"/>
      <c r="L127" s="70"/>
      <c r="N127" s="70"/>
      <c r="O127" s="70"/>
      <c r="P127" s="73"/>
      <c r="Q127" s="69"/>
      <c r="R127" s="69"/>
      <c r="S127" s="71"/>
      <c r="T127" s="71"/>
      <c r="U127" s="72" t="str">
        <f t="shared" si="10"/>
        <v/>
      </c>
      <c r="V127" s="113" t="str">
        <f>IFERROR(MIN(VLOOKUP($C127,'Measure&amp;Incentive Picklist'!$E:$J,5,FALSE)*F127,U127),"")</f>
        <v/>
      </c>
      <c r="W127" s="69"/>
      <c r="X127" s="65">
        <f t="shared" si="7"/>
        <v>0</v>
      </c>
      <c r="Y127" s="65">
        <f t="shared" si="8"/>
        <v>0</v>
      </c>
      <c r="Z127" s="65">
        <f t="shared" si="11"/>
        <v>0</v>
      </c>
      <c r="AA127" s="65">
        <f t="shared" si="11"/>
        <v>0</v>
      </c>
      <c r="AB127" s="188" t="str">
        <f t="shared" si="12"/>
        <v/>
      </c>
      <c r="AC127" s="188"/>
    </row>
    <row r="128" spans="1:29" x14ac:dyDescent="0.25">
      <c r="A128" s="66">
        <f t="shared" si="13"/>
        <v>121</v>
      </c>
      <c r="B128" s="69"/>
      <c r="C128" s="69"/>
      <c r="D128" s="88" t="e">
        <f>VLOOKUP(C128,'Measure&amp;Incentive Picklist'!E:J,2,FALSE)</f>
        <v>#N/A</v>
      </c>
      <c r="E128" s="73"/>
      <c r="F128" s="70"/>
      <c r="G128" s="411" t="str">
        <f t="shared" si="9"/>
        <v/>
      </c>
      <c r="H128" s="70"/>
      <c r="I128" s="69"/>
      <c r="J128" s="65" t="e">
        <f>VLOOKUP(I128,'Lighting Picklist'!A$2:B$63,2,FALSE)</f>
        <v>#N/A</v>
      </c>
      <c r="K128" s="69"/>
      <c r="L128" s="70"/>
      <c r="N128" s="70"/>
      <c r="O128" s="70"/>
      <c r="P128" s="73"/>
      <c r="Q128" s="69"/>
      <c r="R128" s="69"/>
      <c r="S128" s="71"/>
      <c r="T128" s="71"/>
      <c r="U128" s="72" t="str">
        <f t="shared" si="10"/>
        <v/>
      </c>
      <c r="V128" s="113" t="str">
        <f>IFERROR(MIN(VLOOKUP($C128,'Measure&amp;Incentive Picklist'!$E:$J,5,FALSE)*F128,U128),"")</f>
        <v/>
      </c>
      <c r="W128" s="69"/>
      <c r="X128" s="65">
        <f t="shared" si="7"/>
        <v>0</v>
      </c>
      <c r="Y128" s="65">
        <f t="shared" si="8"/>
        <v>0</v>
      </c>
      <c r="Z128" s="65">
        <f t="shared" si="11"/>
        <v>0</v>
      </c>
      <c r="AA128" s="65">
        <f t="shared" si="11"/>
        <v>0</v>
      </c>
      <c r="AB128" s="188" t="str">
        <f t="shared" si="12"/>
        <v/>
      </c>
      <c r="AC128" s="188"/>
    </row>
    <row r="129" spans="1:29" x14ac:dyDescent="0.25">
      <c r="A129" s="66">
        <f t="shared" si="13"/>
        <v>122</v>
      </c>
      <c r="B129" s="69"/>
      <c r="C129" s="69"/>
      <c r="D129" s="88" t="e">
        <f>VLOOKUP(C129,'Measure&amp;Incentive Picklist'!E:J,2,FALSE)</f>
        <v>#N/A</v>
      </c>
      <c r="E129" s="73"/>
      <c r="F129" s="70"/>
      <c r="G129" s="411" t="str">
        <f t="shared" si="9"/>
        <v/>
      </c>
      <c r="H129" s="70"/>
      <c r="I129" s="69"/>
      <c r="J129" s="65" t="e">
        <f>VLOOKUP(I129,'Lighting Picklist'!A$2:B$63,2,FALSE)</f>
        <v>#N/A</v>
      </c>
      <c r="K129" s="69"/>
      <c r="L129" s="70"/>
      <c r="N129" s="70"/>
      <c r="O129" s="70"/>
      <c r="P129" s="73"/>
      <c r="Q129" s="69"/>
      <c r="R129" s="69"/>
      <c r="S129" s="71"/>
      <c r="T129" s="71"/>
      <c r="U129" s="72" t="str">
        <f t="shared" si="10"/>
        <v/>
      </c>
      <c r="V129" s="113" t="str">
        <f>IFERROR(MIN(VLOOKUP($C129,'Measure&amp;Incentive Picklist'!$E:$J,5,FALSE)*F129,U129),"")</f>
        <v/>
      </c>
      <c r="W129" s="69"/>
      <c r="X129" s="65">
        <f t="shared" si="7"/>
        <v>0</v>
      </c>
      <c r="Y129" s="65">
        <f t="shared" si="8"/>
        <v>0</v>
      </c>
      <c r="Z129" s="65">
        <f t="shared" si="11"/>
        <v>0</v>
      </c>
      <c r="AA129" s="65">
        <f t="shared" si="11"/>
        <v>0</v>
      </c>
      <c r="AB129" s="188" t="str">
        <f t="shared" si="12"/>
        <v/>
      </c>
      <c r="AC129" s="188"/>
    </row>
    <row r="130" spans="1:29" x14ac:dyDescent="0.25">
      <c r="A130" s="66">
        <f t="shared" si="13"/>
        <v>123</v>
      </c>
      <c r="B130" s="69"/>
      <c r="C130" s="69"/>
      <c r="D130" s="88" t="e">
        <f>VLOOKUP(C130,'Measure&amp;Incentive Picklist'!E:J,2,FALSE)</f>
        <v>#N/A</v>
      </c>
      <c r="E130" s="73"/>
      <c r="F130" s="70"/>
      <c r="G130" s="411" t="str">
        <f t="shared" si="9"/>
        <v/>
      </c>
      <c r="H130" s="70"/>
      <c r="I130" s="69"/>
      <c r="J130" s="65" t="e">
        <f>VLOOKUP(I130,'Lighting Picklist'!A$2:B$63,2,FALSE)</f>
        <v>#N/A</v>
      </c>
      <c r="K130" s="69"/>
      <c r="L130" s="70"/>
      <c r="N130" s="70"/>
      <c r="O130" s="70"/>
      <c r="P130" s="73"/>
      <c r="Q130" s="69"/>
      <c r="R130" s="69"/>
      <c r="S130" s="71"/>
      <c r="T130" s="71"/>
      <c r="U130" s="72" t="str">
        <f t="shared" si="10"/>
        <v/>
      </c>
      <c r="V130" s="113" t="str">
        <f>IFERROR(MIN(VLOOKUP($C130,'Measure&amp;Incentive Picklist'!$E:$J,5,FALSE)*F130,U130),"")</f>
        <v/>
      </c>
      <c r="W130" s="69"/>
      <c r="X130" s="65">
        <f t="shared" si="7"/>
        <v>0</v>
      </c>
      <c r="Y130" s="65">
        <f t="shared" si="8"/>
        <v>0</v>
      </c>
      <c r="Z130" s="65">
        <f t="shared" si="11"/>
        <v>0</v>
      </c>
      <c r="AA130" s="65">
        <f t="shared" si="11"/>
        <v>0</v>
      </c>
      <c r="AB130" s="188" t="str">
        <f t="shared" si="12"/>
        <v/>
      </c>
      <c r="AC130" s="188"/>
    </row>
    <row r="131" spans="1:29" x14ac:dyDescent="0.25">
      <c r="A131" s="66">
        <f t="shared" si="13"/>
        <v>124</v>
      </c>
      <c r="B131" s="69"/>
      <c r="C131" s="69"/>
      <c r="D131" s="88" t="e">
        <f>VLOOKUP(C131,'Measure&amp;Incentive Picklist'!E:J,2,FALSE)</f>
        <v>#N/A</v>
      </c>
      <c r="E131" s="73"/>
      <c r="F131" s="70"/>
      <c r="G131" s="411" t="str">
        <f t="shared" si="9"/>
        <v/>
      </c>
      <c r="H131" s="70"/>
      <c r="I131" s="69"/>
      <c r="J131" s="65" t="e">
        <f>VLOOKUP(I131,'Lighting Picklist'!A$2:B$63,2,FALSE)</f>
        <v>#N/A</v>
      </c>
      <c r="K131" s="69"/>
      <c r="L131" s="70"/>
      <c r="N131" s="70"/>
      <c r="O131" s="70"/>
      <c r="P131" s="73"/>
      <c r="Q131" s="69"/>
      <c r="R131" s="69"/>
      <c r="S131" s="71"/>
      <c r="T131" s="71"/>
      <c r="U131" s="72" t="str">
        <f t="shared" si="10"/>
        <v/>
      </c>
      <c r="V131" s="113" t="str">
        <f>IFERROR(MIN(VLOOKUP($C131,'Measure&amp;Incentive Picklist'!$E:$J,5,FALSE)*F131,U131),"")</f>
        <v/>
      </c>
      <c r="W131" s="69"/>
      <c r="X131" s="65">
        <f t="shared" si="7"/>
        <v>0</v>
      </c>
      <c r="Y131" s="65">
        <f t="shared" si="8"/>
        <v>0</v>
      </c>
      <c r="Z131" s="65">
        <f t="shared" si="11"/>
        <v>0</v>
      </c>
      <c r="AA131" s="65">
        <f t="shared" si="11"/>
        <v>0</v>
      </c>
      <c r="AB131" s="188" t="str">
        <f t="shared" si="12"/>
        <v/>
      </c>
      <c r="AC131" s="188"/>
    </row>
    <row r="132" spans="1:29" x14ac:dyDescent="0.25">
      <c r="A132" s="66">
        <f t="shared" si="13"/>
        <v>125</v>
      </c>
      <c r="B132" s="69"/>
      <c r="C132" s="69"/>
      <c r="D132" s="88" t="e">
        <f>VLOOKUP(C132,'Measure&amp;Incentive Picklist'!E:J,2,FALSE)</f>
        <v>#N/A</v>
      </c>
      <c r="E132" s="73"/>
      <c r="F132" s="70"/>
      <c r="G132" s="411" t="str">
        <f t="shared" si="9"/>
        <v/>
      </c>
      <c r="H132" s="70"/>
      <c r="I132" s="69"/>
      <c r="J132" s="65" t="e">
        <f>VLOOKUP(I132,'Lighting Picklist'!A$2:B$63,2,FALSE)</f>
        <v>#N/A</v>
      </c>
      <c r="K132" s="69"/>
      <c r="L132" s="70"/>
      <c r="N132" s="70"/>
      <c r="O132" s="70"/>
      <c r="P132" s="73"/>
      <c r="Q132" s="69"/>
      <c r="R132" s="69"/>
      <c r="S132" s="71"/>
      <c r="T132" s="71"/>
      <c r="U132" s="72" t="str">
        <f t="shared" si="10"/>
        <v/>
      </c>
      <c r="V132" s="113" t="str">
        <f>IFERROR(MIN(VLOOKUP($C132,'Measure&amp;Incentive Picklist'!$E:$J,5,FALSE)*F132,U132),"")</f>
        <v/>
      </c>
      <c r="W132" s="69"/>
      <c r="X132" s="65">
        <f t="shared" si="7"/>
        <v>0</v>
      </c>
      <c r="Y132" s="65">
        <f t="shared" si="8"/>
        <v>0</v>
      </c>
      <c r="Z132" s="65">
        <f t="shared" si="11"/>
        <v>0</v>
      </c>
      <c r="AA132" s="65">
        <f t="shared" si="11"/>
        <v>0</v>
      </c>
      <c r="AB132" s="188" t="str">
        <f t="shared" si="12"/>
        <v/>
      </c>
      <c r="AC132" s="188"/>
    </row>
    <row r="133" spans="1:29" x14ac:dyDescent="0.25">
      <c r="A133" s="66">
        <f t="shared" si="13"/>
        <v>126</v>
      </c>
      <c r="B133" s="69"/>
      <c r="C133" s="69"/>
      <c r="D133" s="88" t="e">
        <f>VLOOKUP(C133,'Measure&amp;Incentive Picklist'!E:J,2,FALSE)</f>
        <v>#N/A</v>
      </c>
      <c r="E133" s="73"/>
      <c r="F133" s="70"/>
      <c r="G133" s="411" t="str">
        <f t="shared" si="9"/>
        <v/>
      </c>
      <c r="H133" s="70"/>
      <c r="I133" s="69"/>
      <c r="J133" s="65" t="e">
        <f>VLOOKUP(I133,'Lighting Picklist'!A$2:B$63,2,FALSE)</f>
        <v>#N/A</v>
      </c>
      <c r="K133" s="69"/>
      <c r="L133" s="70"/>
      <c r="N133" s="70"/>
      <c r="O133" s="70"/>
      <c r="P133" s="73"/>
      <c r="Q133" s="69"/>
      <c r="R133" s="69"/>
      <c r="S133" s="71"/>
      <c r="T133" s="71"/>
      <c r="U133" s="72" t="str">
        <f t="shared" si="10"/>
        <v/>
      </c>
      <c r="V133" s="113" t="str">
        <f>IFERROR(MIN(VLOOKUP($C133,'Measure&amp;Incentive Picklist'!$E:$J,5,FALSE)*F133,U133),"")</f>
        <v/>
      </c>
      <c r="W133" s="69"/>
      <c r="X133" s="65">
        <f t="shared" si="7"/>
        <v>0</v>
      </c>
      <c r="Y133" s="65">
        <f t="shared" si="8"/>
        <v>0</v>
      </c>
      <c r="Z133" s="65">
        <f t="shared" si="11"/>
        <v>0</v>
      </c>
      <c r="AA133" s="65">
        <f t="shared" si="11"/>
        <v>0</v>
      </c>
      <c r="AB133" s="188" t="str">
        <f t="shared" si="12"/>
        <v/>
      </c>
      <c r="AC133" s="188"/>
    </row>
    <row r="134" spans="1:29" x14ac:dyDescent="0.25">
      <c r="A134" s="66">
        <f t="shared" si="13"/>
        <v>127</v>
      </c>
      <c r="B134" s="69"/>
      <c r="C134" s="69"/>
      <c r="D134" s="88" t="e">
        <f>VLOOKUP(C134,'Measure&amp;Incentive Picklist'!E:J,2,FALSE)</f>
        <v>#N/A</v>
      </c>
      <c r="E134" s="73"/>
      <c r="F134" s="70"/>
      <c r="G134" s="411" t="str">
        <f t="shared" si="9"/>
        <v/>
      </c>
      <c r="H134" s="70"/>
      <c r="I134" s="69"/>
      <c r="J134" s="65" t="e">
        <f>VLOOKUP(I134,'Lighting Picklist'!A$2:B$63,2,FALSE)</f>
        <v>#N/A</v>
      </c>
      <c r="K134" s="69"/>
      <c r="L134" s="70"/>
      <c r="N134" s="70"/>
      <c r="O134" s="70"/>
      <c r="P134" s="73"/>
      <c r="Q134" s="69"/>
      <c r="R134" s="69"/>
      <c r="S134" s="71"/>
      <c r="T134" s="71"/>
      <c r="U134" s="72" t="str">
        <f t="shared" si="10"/>
        <v/>
      </c>
      <c r="V134" s="113" t="str">
        <f>IFERROR(MIN(VLOOKUP($C134,'Measure&amp;Incentive Picklist'!$E:$J,5,FALSE)*F134,U134),"")</f>
        <v/>
      </c>
      <c r="W134" s="69"/>
      <c r="X134" s="65">
        <f t="shared" si="7"/>
        <v>0</v>
      </c>
      <c r="Y134" s="65">
        <f t="shared" si="8"/>
        <v>0</v>
      </c>
      <c r="Z134" s="65">
        <f t="shared" si="11"/>
        <v>0</v>
      </c>
      <c r="AA134" s="65">
        <f t="shared" si="11"/>
        <v>0</v>
      </c>
      <c r="AB134" s="188" t="str">
        <f t="shared" si="12"/>
        <v/>
      </c>
      <c r="AC134" s="188"/>
    </row>
    <row r="135" spans="1:29" x14ac:dyDescent="0.25">
      <c r="A135" s="66">
        <f t="shared" si="13"/>
        <v>128</v>
      </c>
      <c r="B135" s="69"/>
      <c r="C135" s="69"/>
      <c r="D135" s="88" t="e">
        <f>VLOOKUP(C135,'Measure&amp;Incentive Picklist'!E:J,2,FALSE)</f>
        <v>#N/A</v>
      </c>
      <c r="E135" s="73"/>
      <c r="F135" s="70"/>
      <c r="G135" s="411" t="str">
        <f t="shared" si="9"/>
        <v/>
      </c>
      <c r="H135" s="70"/>
      <c r="I135" s="69"/>
      <c r="J135" s="65" t="e">
        <f>VLOOKUP(I135,'Lighting Picklist'!A$2:B$63,2,FALSE)</f>
        <v>#N/A</v>
      </c>
      <c r="K135" s="69"/>
      <c r="L135" s="70"/>
      <c r="N135" s="70"/>
      <c r="O135" s="70"/>
      <c r="P135" s="73"/>
      <c r="Q135" s="69"/>
      <c r="R135" s="69"/>
      <c r="S135" s="71"/>
      <c r="T135" s="71"/>
      <c r="U135" s="72" t="str">
        <f t="shared" si="10"/>
        <v/>
      </c>
      <c r="V135" s="113" t="str">
        <f>IFERROR(MIN(VLOOKUP($C135,'Measure&amp;Incentive Picklist'!$E:$J,5,FALSE)*F135,U135),"")</f>
        <v/>
      </c>
      <c r="W135" s="69"/>
      <c r="X135" s="65">
        <f t="shared" si="7"/>
        <v>0</v>
      </c>
      <c r="Y135" s="65">
        <f t="shared" si="8"/>
        <v>0</v>
      </c>
      <c r="Z135" s="65">
        <f t="shared" si="11"/>
        <v>0</v>
      </c>
      <c r="AA135" s="65">
        <f t="shared" si="11"/>
        <v>0</v>
      </c>
      <c r="AB135" s="188" t="str">
        <f t="shared" si="12"/>
        <v/>
      </c>
      <c r="AC135" s="188"/>
    </row>
    <row r="136" spans="1:29" x14ac:dyDescent="0.25">
      <c r="A136" s="66">
        <f t="shared" si="13"/>
        <v>129</v>
      </c>
      <c r="B136" s="69"/>
      <c r="C136" s="69"/>
      <c r="D136" s="88" t="e">
        <f>VLOOKUP(C136,'Measure&amp;Incentive Picklist'!E:J,2,FALSE)</f>
        <v>#N/A</v>
      </c>
      <c r="E136" s="73"/>
      <c r="F136" s="70"/>
      <c r="G136" s="411" t="str">
        <f t="shared" si="9"/>
        <v/>
      </c>
      <c r="H136" s="70"/>
      <c r="I136" s="69"/>
      <c r="J136" s="65" t="e">
        <f>VLOOKUP(I136,'Lighting Picklist'!A$2:B$63,2,FALSE)</f>
        <v>#N/A</v>
      </c>
      <c r="K136" s="69"/>
      <c r="L136" s="70"/>
      <c r="N136" s="70"/>
      <c r="O136" s="70"/>
      <c r="P136" s="73"/>
      <c r="Q136" s="69"/>
      <c r="R136" s="69"/>
      <c r="S136" s="71"/>
      <c r="T136" s="71"/>
      <c r="U136" s="72" t="str">
        <f t="shared" si="10"/>
        <v/>
      </c>
      <c r="V136" s="113" t="str">
        <f>IFERROR(MIN(VLOOKUP($C136,'Measure&amp;Incentive Picklist'!$E:$J,5,FALSE)*F136,U136),"")</f>
        <v/>
      </c>
      <c r="W136" s="69"/>
      <c r="X136" s="65">
        <f t="shared" ref="X136:X199" si="14">IF(OR(B136&gt;"",C136&gt;"",E136&gt;0,F136&gt;0,H136&gt;0,I136&gt;"",K136&gt;"",N136&gt;"",O136&gt;0,P136&gt;"",Q136&gt;0,R136&gt;0,S136&gt;0,T136&gt;0,W136&gt;0),1,0)</f>
        <v>0</v>
      </c>
      <c r="Y136" s="65">
        <f t="shared" ref="Y136:Y199" si="15">IF(AND(C136&gt;0,ISERROR(X136)),1,0)</f>
        <v>0</v>
      </c>
      <c r="Z136" s="65">
        <f t="shared" si="11"/>
        <v>0</v>
      </c>
      <c r="AA136" s="65">
        <f t="shared" si="11"/>
        <v>0</v>
      </c>
      <c r="AB136" s="188" t="str">
        <f t="shared" si="12"/>
        <v/>
      </c>
      <c r="AC136" s="188"/>
    </row>
    <row r="137" spans="1:29" x14ac:dyDescent="0.25">
      <c r="A137" s="66">
        <f t="shared" si="13"/>
        <v>130</v>
      </c>
      <c r="B137" s="69"/>
      <c r="C137" s="69"/>
      <c r="D137" s="88" t="e">
        <f>VLOOKUP(C137,'Measure&amp;Incentive Picklist'!E:J,2,FALSE)</f>
        <v>#N/A</v>
      </c>
      <c r="E137" s="73"/>
      <c r="F137" s="70"/>
      <c r="G137" s="411" t="str">
        <f t="shared" ref="G137:G200" si="16">IF(ISBLANK(C137),"",IF(ISNUMBER(FIND("High Occ",C137)),"Networked lighting controls: High occupancy hours","Networked lighting controls"))</f>
        <v/>
      </c>
      <c r="H137" s="70"/>
      <c r="I137" s="69"/>
      <c r="J137" s="65" t="e">
        <f>VLOOKUP(I137,'Lighting Picklist'!A$2:B$63,2,FALSE)</f>
        <v>#N/A</v>
      </c>
      <c r="K137" s="69"/>
      <c r="L137" s="70"/>
      <c r="N137" s="70"/>
      <c r="O137" s="70"/>
      <c r="P137" s="73"/>
      <c r="Q137" s="69"/>
      <c r="R137" s="69"/>
      <c r="S137" s="71"/>
      <c r="T137" s="71"/>
      <c r="U137" s="72" t="str">
        <f t="shared" ref="U137:U200" si="17">IF(AND(S137="",T137=""),"",$S137+$T137)</f>
        <v/>
      </c>
      <c r="V137" s="113" t="str">
        <f>IFERROR(MIN(VLOOKUP($C137,'Measure&amp;Incentive Picklist'!$E:$J,5,FALSE)*F137,U137),"")</f>
        <v/>
      </c>
      <c r="W137" s="69"/>
      <c r="X137" s="65">
        <f t="shared" si="14"/>
        <v>0</v>
      </c>
      <c r="Y137" s="65">
        <f t="shared" si="15"/>
        <v>0</v>
      </c>
      <c r="Z137" s="65">
        <f t="shared" ref="Z137:AA200" si="18">IF(ISERROR(U137),1,0)</f>
        <v>0</v>
      </c>
      <c r="AA137" s="65">
        <f t="shared" si="18"/>
        <v>0</v>
      </c>
      <c r="AB137" s="188" t="str">
        <f t="shared" ref="AB137:AB200" si="19">IF(OR(AND(OR(I137=AD$8,I137=AD$9,I137=AD$10,I137=AD$11,I137=AD$12,I137=AD$13,I137=AD$14,I137=AD$15,I137=AD$16,I137=AD$17,I137=AD$18,I137=AD$19,I137=AD$20,I137=AD$21,I137=AD$22,I137=AD$23,I137=AD$24,I137=AD$25,I137=AD$26,I137=AD$27,I137=AD$28,I137=AD$29,I137=AD$30,I137=AD$31,I137=AD$32,I137=AD$33,I137=AD$34,I137=AD$35,I137=AD$36,I137=AD$37,I137=AD$38,I137=AD$39,I137=AD$40,I137=AD$41,I137=AD$42,I137=AD$43,I137=AD$44,I137=AD$45,I137=AD$46,I137=AD$47,I137=AD$48,I137=AD$49,I137=AD$50,I137=AD$51),OR(K137=AE$8,K137=AE$9,K137=AE$10,K137=AE$11,K137=AE$12,K137=AE$13)),AND(OR(I137=AD$52,I137=AD$53,I137=AD$54,I137=AD$55,I137=AD$56,I137=AD$57,I137=AD$58,I137=AD$59,I137=AD$60,I137=AD$61,I137=AD$62,I137=AD$63), OR(K137=AE$14,K137=AE$15,K137=AE$16,K137=AE$17)),AND(OR(I137=AD$64,I137=AD$65,I137=AD$66),OR(K137=AE$18,K137=AE$19,K137=AE$20)),AND(OR(I137=AD$67,I137=AD$68,I137=AD$69),K137=AE$21),AND(I137=AD$70,OR(K137=AE$22,K137=AE$23))),1,IF(OR(I137="",K137=""),"","Error"))</f>
        <v/>
      </c>
      <c r="AC137" s="188"/>
    </row>
    <row r="138" spans="1:29" x14ac:dyDescent="0.25">
      <c r="A138" s="66">
        <f t="shared" ref="A138:A201" si="20">A137+1</f>
        <v>131</v>
      </c>
      <c r="B138" s="69"/>
      <c r="C138" s="69"/>
      <c r="D138" s="88" t="e">
        <f>VLOOKUP(C138,'Measure&amp;Incentive Picklist'!E:J,2,FALSE)</f>
        <v>#N/A</v>
      </c>
      <c r="E138" s="73"/>
      <c r="F138" s="70"/>
      <c r="G138" s="411" t="str">
        <f t="shared" si="16"/>
        <v/>
      </c>
      <c r="H138" s="70"/>
      <c r="I138" s="69"/>
      <c r="J138" s="65" t="e">
        <f>VLOOKUP(I138,'Lighting Picklist'!A$2:B$63,2,FALSE)</f>
        <v>#N/A</v>
      </c>
      <c r="K138" s="69"/>
      <c r="L138" s="70"/>
      <c r="N138" s="70"/>
      <c r="O138" s="70"/>
      <c r="P138" s="73"/>
      <c r="Q138" s="69"/>
      <c r="R138" s="69"/>
      <c r="S138" s="71"/>
      <c r="T138" s="71"/>
      <c r="U138" s="72" t="str">
        <f t="shared" si="17"/>
        <v/>
      </c>
      <c r="V138" s="113" t="str">
        <f>IFERROR(MIN(VLOOKUP($C138,'Measure&amp;Incentive Picklist'!$E:$J,5,FALSE)*F138,U138),"")</f>
        <v/>
      </c>
      <c r="W138" s="69"/>
      <c r="X138" s="65">
        <f t="shared" si="14"/>
        <v>0</v>
      </c>
      <c r="Y138" s="65">
        <f t="shared" si="15"/>
        <v>0</v>
      </c>
      <c r="Z138" s="65">
        <f t="shared" si="18"/>
        <v>0</v>
      </c>
      <c r="AA138" s="65">
        <f t="shared" si="18"/>
        <v>0</v>
      </c>
      <c r="AB138" s="188" t="str">
        <f t="shared" si="19"/>
        <v/>
      </c>
      <c r="AC138" s="188"/>
    </row>
    <row r="139" spans="1:29" x14ac:dyDescent="0.25">
      <c r="A139" s="66">
        <f t="shared" si="20"/>
        <v>132</v>
      </c>
      <c r="B139" s="69"/>
      <c r="C139" s="69"/>
      <c r="D139" s="88" t="e">
        <f>VLOOKUP(C139,'Measure&amp;Incentive Picklist'!E:J,2,FALSE)</f>
        <v>#N/A</v>
      </c>
      <c r="E139" s="73"/>
      <c r="F139" s="70"/>
      <c r="G139" s="411" t="str">
        <f t="shared" si="16"/>
        <v/>
      </c>
      <c r="H139" s="70"/>
      <c r="I139" s="69"/>
      <c r="J139" s="65" t="e">
        <f>VLOOKUP(I139,'Lighting Picklist'!A$2:B$63,2,FALSE)</f>
        <v>#N/A</v>
      </c>
      <c r="K139" s="69"/>
      <c r="L139" s="70"/>
      <c r="N139" s="70"/>
      <c r="O139" s="70"/>
      <c r="P139" s="73"/>
      <c r="Q139" s="69"/>
      <c r="R139" s="69"/>
      <c r="S139" s="71"/>
      <c r="T139" s="71"/>
      <c r="U139" s="72" t="str">
        <f t="shared" si="17"/>
        <v/>
      </c>
      <c r="V139" s="113" t="str">
        <f>IFERROR(MIN(VLOOKUP($C139,'Measure&amp;Incentive Picklist'!$E:$J,5,FALSE)*F139,U139),"")</f>
        <v/>
      </c>
      <c r="W139" s="69"/>
      <c r="X139" s="65">
        <f t="shared" si="14"/>
        <v>0</v>
      </c>
      <c r="Y139" s="65">
        <f t="shared" si="15"/>
        <v>0</v>
      </c>
      <c r="Z139" s="65">
        <f t="shared" si="18"/>
        <v>0</v>
      </c>
      <c r="AA139" s="65">
        <f t="shared" si="18"/>
        <v>0</v>
      </c>
      <c r="AB139" s="188" t="str">
        <f t="shared" si="19"/>
        <v/>
      </c>
      <c r="AC139" s="188"/>
    </row>
    <row r="140" spans="1:29" x14ac:dyDescent="0.25">
      <c r="A140" s="66">
        <f t="shared" si="20"/>
        <v>133</v>
      </c>
      <c r="B140" s="69"/>
      <c r="C140" s="69"/>
      <c r="D140" s="88" t="e">
        <f>VLOOKUP(C140,'Measure&amp;Incentive Picklist'!E:J,2,FALSE)</f>
        <v>#N/A</v>
      </c>
      <c r="E140" s="73"/>
      <c r="F140" s="70"/>
      <c r="G140" s="411" t="str">
        <f t="shared" si="16"/>
        <v/>
      </c>
      <c r="H140" s="70"/>
      <c r="I140" s="69"/>
      <c r="J140" s="65" t="e">
        <f>VLOOKUP(I140,'Lighting Picklist'!A$2:B$63,2,FALSE)</f>
        <v>#N/A</v>
      </c>
      <c r="K140" s="69"/>
      <c r="L140" s="70"/>
      <c r="N140" s="70"/>
      <c r="O140" s="70"/>
      <c r="P140" s="73"/>
      <c r="Q140" s="69"/>
      <c r="R140" s="69"/>
      <c r="S140" s="71"/>
      <c r="T140" s="71"/>
      <c r="U140" s="72" t="str">
        <f t="shared" si="17"/>
        <v/>
      </c>
      <c r="V140" s="113" t="str">
        <f>IFERROR(MIN(VLOOKUP($C140,'Measure&amp;Incentive Picklist'!$E:$J,5,FALSE)*F140,U140),"")</f>
        <v/>
      </c>
      <c r="W140" s="69"/>
      <c r="X140" s="65">
        <f t="shared" si="14"/>
        <v>0</v>
      </c>
      <c r="Y140" s="65">
        <f t="shared" si="15"/>
        <v>0</v>
      </c>
      <c r="Z140" s="65">
        <f t="shared" si="18"/>
        <v>0</v>
      </c>
      <c r="AA140" s="65">
        <f t="shared" si="18"/>
        <v>0</v>
      </c>
      <c r="AB140" s="188" t="str">
        <f t="shared" si="19"/>
        <v/>
      </c>
      <c r="AC140" s="188"/>
    </row>
    <row r="141" spans="1:29" x14ac:dyDescent="0.25">
      <c r="A141" s="66">
        <f t="shared" si="20"/>
        <v>134</v>
      </c>
      <c r="B141" s="69"/>
      <c r="C141" s="69"/>
      <c r="D141" s="88" t="e">
        <f>VLOOKUP(C141,'Measure&amp;Incentive Picklist'!E:J,2,FALSE)</f>
        <v>#N/A</v>
      </c>
      <c r="E141" s="73"/>
      <c r="F141" s="70"/>
      <c r="G141" s="411" t="str">
        <f t="shared" si="16"/>
        <v/>
      </c>
      <c r="H141" s="70"/>
      <c r="I141" s="69"/>
      <c r="J141" s="65" t="e">
        <f>VLOOKUP(I141,'Lighting Picklist'!A$2:B$63,2,FALSE)</f>
        <v>#N/A</v>
      </c>
      <c r="K141" s="69"/>
      <c r="L141" s="70"/>
      <c r="N141" s="70"/>
      <c r="O141" s="70"/>
      <c r="P141" s="73"/>
      <c r="Q141" s="69"/>
      <c r="R141" s="69"/>
      <c r="S141" s="71"/>
      <c r="T141" s="71"/>
      <c r="U141" s="72" t="str">
        <f t="shared" si="17"/>
        <v/>
      </c>
      <c r="V141" s="113" t="str">
        <f>IFERROR(MIN(VLOOKUP($C141,'Measure&amp;Incentive Picklist'!$E:$J,5,FALSE)*F141,U141),"")</f>
        <v/>
      </c>
      <c r="W141" s="69"/>
      <c r="X141" s="65">
        <f t="shared" si="14"/>
        <v>0</v>
      </c>
      <c r="Y141" s="65">
        <f t="shared" si="15"/>
        <v>0</v>
      </c>
      <c r="Z141" s="65">
        <f t="shared" si="18"/>
        <v>0</v>
      </c>
      <c r="AA141" s="65">
        <f t="shared" si="18"/>
        <v>0</v>
      </c>
      <c r="AB141" s="188" t="str">
        <f t="shared" si="19"/>
        <v/>
      </c>
      <c r="AC141" s="188"/>
    </row>
    <row r="142" spans="1:29" x14ac:dyDescent="0.25">
      <c r="A142" s="66">
        <f t="shared" si="20"/>
        <v>135</v>
      </c>
      <c r="B142" s="69"/>
      <c r="C142" s="69"/>
      <c r="D142" s="88" t="e">
        <f>VLOOKUP(C142,'Measure&amp;Incentive Picklist'!E:J,2,FALSE)</f>
        <v>#N/A</v>
      </c>
      <c r="E142" s="73"/>
      <c r="F142" s="70"/>
      <c r="G142" s="411" t="str">
        <f t="shared" si="16"/>
        <v/>
      </c>
      <c r="H142" s="70"/>
      <c r="I142" s="69"/>
      <c r="J142" s="65" t="e">
        <f>VLOOKUP(I142,'Lighting Picklist'!A$2:B$63,2,FALSE)</f>
        <v>#N/A</v>
      </c>
      <c r="K142" s="69"/>
      <c r="L142" s="70"/>
      <c r="N142" s="70"/>
      <c r="O142" s="70"/>
      <c r="P142" s="73"/>
      <c r="Q142" s="69"/>
      <c r="R142" s="69"/>
      <c r="S142" s="71"/>
      <c r="T142" s="71"/>
      <c r="U142" s="72" t="str">
        <f t="shared" si="17"/>
        <v/>
      </c>
      <c r="V142" s="113" t="str">
        <f>IFERROR(MIN(VLOOKUP($C142,'Measure&amp;Incentive Picklist'!$E:$J,5,FALSE)*F142,U142),"")</f>
        <v/>
      </c>
      <c r="W142" s="69"/>
      <c r="X142" s="65">
        <f t="shared" si="14"/>
        <v>0</v>
      </c>
      <c r="Y142" s="65">
        <f t="shared" si="15"/>
        <v>0</v>
      </c>
      <c r="Z142" s="65">
        <f t="shared" si="18"/>
        <v>0</v>
      </c>
      <c r="AA142" s="65">
        <f t="shared" si="18"/>
        <v>0</v>
      </c>
      <c r="AB142" s="188" t="str">
        <f t="shared" si="19"/>
        <v/>
      </c>
      <c r="AC142" s="188"/>
    </row>
    <row r="143" spans="1:29" x14ac:dyDescent="0.25">
      <c r="A143" s="66">
        <f t="shared" si="20"/>
        <v>136</v>
      </c>
      <c r="B143" s="69"/>
      <c r="C143" s="69"/>
      <c r="D143" s="88" t="e">
        <f>VLOOKUP(C143,'Measure&amp;Incentive Picklist'!E:J,2,FALSE)</f>
        <v>#N/A</v>
      </c>
      <c r="E143" s="73"/>
      <c r="F143" s="70"/>
      <c r="G143" s="411" t="str">
        <f t="shared" si="16"/>
        <v/>
      </c>
      <c r="H143" s="70"/>
      <c r="I143" s="69"/>
      <c r="J143" s="65" t="e">
        <f>VLOOKUP(I143,'Lighting Picklist'!A$2:B$63,2,FALSE)</f>
        <v>#N/A</v>
      </c>
      <c r="K143" s="69"/>
      <c r="L143" s="70"/>
      <c r="N143" s="70"/>
      <c r="O143" s="70"/>
      <c r="P143" s="73"/>
      <c r="Q143" s="69"/>
      <c r="R143" s="69"/>
      <c r="S143" s="71"/>
      <c r="T143" s="71"/>
      <c r="U143" s="72" t="str">
        <f t="shared" si="17"/>
        <v/>
      </c>
      <c r="V143" s="113" t="str">
        <f>IFERROR(MIN(VLOOKUP($C143,'Measure&amp;Incentive Picklist'!$E:$J,5,FALSE)*F143,U143),"")</f>
        <v/>
      </c>
      <c r="W143" s="69"/>
      <c r="X143" s="65">
        <f t="shared" si="14"/>
        <v>0</v>
      </c>
      <c r="Y143" s="65">
        <f t="shared" si="15"/>
        <v>0</v>
      </c>
      <c r="Z143" s="65">
        <f t="shared" si="18"/>
        <v>0</v>
      </c>
      <c r="AA143" s="65">
        <f t="shared" si="18"/>
        <v>0</v>
      </c>
      <c r="AB143" s="188" t="str">
        <f t="shared" si="19"/>
        <v/>
      </c>
      <c r="AC143" s="188"/>
    </row>
    <row r="144" spans="1:29" x14ac:dyDescent="0.25">
      <c r="A144" s="66">
        <f t="shared" si="20"/>
        <v>137</v>
      </c>
      <c r="B144" s="69"/>
      <c r="C144" s="69"/>
      <c r="D144" s="88" t="e">
        <f>VLOOKUP(C144,'Measure&amp;Incentive Picklist'!E:J,2,FALSE)</f>
        <v>#N/A</v>
      </c>
      <c r="E144" s="73"/>
      <c r="F144" s="70"/>
      <c r="G144" s="411" t="str">
        <f t="shared" si="16"/>
        <v/>
      </c>
      <c r="H144" s="70"/>
      <c r="I144" s="69"/>
      <c r="J144" s="65" t="e">
        <f>VLOOKUP(I144,'Lighting Picklist'!A$2:B$63,2,FALSE)</f>
        <v>#N/A</v>
      </c>
      <c r="K144" s="69"/>
      <c r="L144" s="70"/>
      <c r="N144" s="70"/>
      <c r="O144" s="70"/>
      <c r="P144" s="73"/>
      <c r="Q144" s="69"/>
      <c r="R144" s="69"/>
      <c r="S144" s="71"/>
      <c r="T144" s="71"/>
      <c r="U144" s="72" t="str">
        <f t="shared" si="17"/>
        <v/>
      </c>
      <c r="V144" s="113" t="str">
        <f>IFERROR(MIN(VLOOKUP($C144,'Measure&amp;Incentive Picklist'!$E:$J,5,FALSE)*F144,U144),"")</f>
        <v/>
      </c>
      <c r="W144" s="69"/>
      <c r="X144" s="65">
        <f t="shared" si="14"/>
        <v>0</v>
      </c>
      <c r="Y144" s="65">
        <f t="shared" si="15"/>
        <v>0</v>
      </c>
      <c r="Z144" s="65">
        <f t="shared" si="18"/>
        <v>0</v>
      </c>
      <c r="AA144" s="65">
        <f t="shared" si="18"/>
        <v>0</v>
      </c>
      <c r="AB144" s="188" t="str">
        <f t="shared" si="19"/>
        <v/>
      </c>
      <c r="AC144" s="188"/>
    </row>
    <row r="145" spans="1:29" x14ac:dyDescent="0.25">
      <c r="A145" s="66">
        <f t="shared" si="20"/>
        <v>138</v>
      </c>
      <c r="B145" s="69"/>
      <c r="C145" s="69"/>
      <c r="D145" s="88" t="e">
        <f>VLOOKUP(C145,'Measure&amp;Incentive Picklist'!E:J,2,FALSE)</f>
        <v>#N/A</v>
      </c>
      <c r="E145" s="73"/>
      <c r="F145" s="70"/>
      <c r="G145" s="411" t="str">
        <f t="shared" si="16"/>
        <v/>
      </c>
      <c r="H145" s="70"/>
      <c r="I145" s="69"/>
      <c r="J145" s="65" t="e">
        <f>VLOOKUP(I145,'Lighting Picklist'!A$2:B$63,2,FALSE)</f>
        <v>#N/A</v>
      </c>
      <c r="K145" s="69"/>
      <c r="L145" s="70"/>
      <c r="N145" s="70"/>
      <c r="O145" s="70"/>
      <c r="P145" s="73"/>
      <c r="Q145" s="69"/>
      <c r="R145" s="69"/>
      <c r="S145" s="71"/>
      <c r="T145" s="71"/>
      <c r="U145" s="72" t="str">
        <f t="shared" si="17"/>
        <v/>
      </c>
      <c r="V145" s="113" t="str">
        <f>IFERROR(MIN(VLOOKUP($C145,'Measure&amp;Incentive Picklist'!$E:$J,5,FALSE)*F145,U145),"")</f>
        <v/>
      </c>
      <c r="W145" s="69"/>
      <c r="X145" s="65">
        <f t="shared" si="14"/>
        <v>0</v>
      </c>
      <c r="Y145" s="65">
        <f t="shared" si="15"/>
        <v>0</v>
      </c>
      <c r="Z145" s="65">
        <f t="shared" si="18"/>
        <v>0</v>
      </c>
      <c r="AA145" s="65">
        <f t="shared" si="18"/>
        <v>0</v>
      </c>
      <c r="AB145" s="188" t="str">
        <f t="shared" si="19"/>
        <v/>
      </c>
      <c r="AC145" s="188"/>
    </row>
    <row r="146" spans="1:29" x14ac:dyDescent="0.25">
      <c r="A146" s="66">
        <f t="shared" si="20"/>
        <v>139</v>
      </c>
      <c r="B146" s="69"/>
      <c r="C146" s="69"/>
      <c r="D146" s="88" t="e">
        <f>VLOOKUP(C146,'Measure&amp;Incentive Picklist'!E:J,2,FALSE)</f>
        <v>#N/A</v>
      </c>
      <c r="E146" s="73"/>
      <c r="F146" s="70"/>
      <c r="G146" s="411" t="str">
        <f t="shared" si="16"/>
        <v/>
      </c>
      <c r="H146" s="70"/>
      <c r="I146" s="69"/>
      <c r="J146" s="65" t="e">
        <f>VLOOKUP(I146,'Lighting Picklist'!A$2:B$63,2,FALSE)</f>
        <v>#N/A</v>
      </c>
      <c r="K146" s="69"/>
      <c r="L146" s="70"/>
      <c r="N146" s="70"/>
      <c r="O146" s="70"/>
      <c r="P146" s="73"/>
      <c r="Q146" s="69"/>
      <c r="R146" s="69"/>
      <c r="S146" s="71"/>
      <c r="T146" s="71"/>
      <c r="U146" s="72" t="str">
        <f t="shared" si="17"/>
        <v/>
      </c>
      <c r="V146" s="113" t="str">
        <f>IFERROR(MIN(VLOOKUP($C146,'Measure&amp;Incentive Picklist'!$E:$J,5,FALSE)*F146,U146),"")</f>
        <v/>
      </c>
      <c r="W146" s="69"/>
      <c r="X146" s="65">
        <f t="shared" si="14"/>
        <v>0</v>
      </c>
      <c r="Y146" s="65">
        <f t="shared" si="15"/>
        <v>0</v>
      </c>
      <c r="Z146" s="65">
        <f t="shared" si="18"/>
        <v>0</v>
      </c>
      <c r="AA146" s="65">
        <f t="shared" si="18"/>
        <v>0</v>
      </c>
      <c r="AB146" s="188" t="str">
        <f t="shared" si="19"/>
        <v/>
      </c>
      <c r="AC146" s="188"/>
    </row>
    <row r="147" spans="1:29" x14ac:dyDescent="0.25">
      <c r="A147" s="66">
        <f t="shared" si="20"/>
        <v>140</v>
      </c>
      <c r="B147" s="69"/>
      <c r="C147" s="69"/>
      <c r="D147" s="88" t="e">
        <f>VLOOKUP(C147,'Measure&amp;Incentive Picklist'!E:J,2,FALSE)</f>
        <v>#N/A</v>
      </c>
      <c r="E147" s="73"/>
      <c r="F147" s="70"/>
      <c r="G147" s="411" t="str">
        <f t="shared" si="16"/>
        <v/>
      </c>
      <c r="H147" s="70"/>
      <c r="I147" s="69"/>
      <c r="J147" s="65" t="e">
        <f>VLOOKUP(I147,'Lighting Picklist'!A$2:B$63,2,FALSE)</f>
        <v>#N/A</v>
      </c>
      <c r="K147" s="69"/>
      <c r="L147" s="70"/>
      <c r="N147" s="70"/>
      <c r="O147" s="70"/>
      <c r="P147" s="73"/>
      <c r="Q147" s="69"/>
      <c r="R147" s="69"/>
      <c r="S147" s="71"/>
      <c r="T147" s="71"/>
      <c r="U147" s="72" t="str">
        <f t="shared" si="17"/>
        <v/>
      </c>
      <c r="V147" s="113" t="str">
        <f>IFERROR(MIN(VLOOKUP($C147,'Measure&amp;Incentive Picklist'!$E:$J,5,FALSE)*F147,U147),"")</f>
        <v/>
      </c>
      <c r="W147" s="69"/>
      <c r="X147" s="65">
        <f t="shared" si="14"/>
        <v>0</v>
      </c>
      <c r="Y147" s="65">
        <f t="shared" si="15"/>
        <v>0</v>
      </c>
      <c r="Z147" s="65">
        <f t="shared" si="18"/>
        <v>0</v>
      </c>
      <c r="AA147" s="65">
        <f t="shared" si="18"/>
        <v>0</v>
      </c>
      <c r="AB147" s="188" t="str">
        <f t="shared" si="19"/>
        <v/>
      </c>
      <c r="AC147" s="188"/>
    </row>
    <row r="148" spans="1:29" x14ac:dyDescent="0.25">
      <c r="A148" s="66">
        <f t="shared" si="20"/>
        <v>141</v>
      </c>
      <c r="B148" s="69"/>
      <c r="C148" s="69"/>
      <c r="D148" s="88" t="e">
        <f>VLOOKUP(C148,'Measure&amp;Incentive Picklist'!E:J,2,FALSE)</f>
        <v>#N/A</v>
      </c>
      <c r="E148" s="73"/>
      <c r="F148" s="70"/>
      <c r="G148" s="411" t="str">
        <f t="shared" si="16"/>
        <v/>
      </c>
      <c r="H148" s="70"/>
      <c r="I148" s="69"/>
      <c r="J148" s="65" t="e">
        <f>VLOOKUP(I148,'Lighting Picklist'!A$2:B$63,2,FALSE)</f>
        <v>#N/A</v>
      </c>
      <c r="K148" s="69"/>
      <c r="L148" s="70"/>
      <c r="N148" s="70"/>
      <c r="O148" s="70"/>
      <c r="P148" s="73"/>
      <c r="Q148" s="69"/>
      <c r="R148" s="69"/>
      <c r="S148" s="71"/>
      <c r="T148" s="71"/>
      <c r="U148" s="72" t="str">
        <f t="shared" si="17"/>
        <v/>
      </c>
      <c r="V148" s="113" t="str">
        <f>IFERROR(MIN(VLOOKUP($C148,'Measure&amp;Incentive Picklist'!$E:$J,5,FALSE)*F148,U148),"")</f>
        <v/>
      </c>
      <c r="W148" s="69"/>
      <c r="X148" s="65">
        <f t="shared" si="14"/>
        <v>0</v>
      </c>
      <c r="Y148" s="65">
        <f t="shared" si="15"/>
        <v>0</v>
      </c>
      <c r="Z148" s="65">
        <f t="shared" si="18"/>
        <v>0</v>
      </c>
      <c r="AA148" s="65">
        <f t="shared" si="18"/>
        <v>0</v>
      </c>
      <c r="AB148" s="188" t="str">
        <f t="shared" si="19"/>
        <v/>
      </c>
      <c r="AC148" s="188"/>
    </row>
    <row r="149" spans="1:29" x14ac:dyDescent="0.25">
      <c r="A149" s="66">
        <f t="shared" si="20"/>
        <v>142</v>
      </c>
      <c r="B149" s="69"/>
      <c r="C149" s="69"/>
      <c r="D149" s="88" t="e">
        <f>VLOOKUP(C149,'Measure&amp;Incentive Picklist'!E:J,2,FALSE)</f>
        <v>#N/A</v>
      </c>
      <c r="E149" s="73"/>
      <c r="F149" s="70"/>
      <c r="G149" s="411" t="str">
        <f t="shared" si="16"/>
        <v/>
      </c>
      <c r="H149" s="70"/>
      <c r="I149" s="69"/>
      <c r="J149" s="65" t="e">
        <f>VLOOKUP(I149,'Lighting Picklist'!A$2:B$63,2,FALSE)</f>
        <v>#N/A</v>
      </c>
      <c r="K149" s="69"/>
      <c r="L149" s="70"/>
      <c r="N149" s="70"/>
      <c r="O149" s="70"/>
      <c r="P149" s="73"/>
      <c r="Q149" s="69"/>
      <c r="R149" s="69"/>
      <c r="S149" s="71"/>
      <c r="T149" s="71"/>
      <c r="U149" s="72" t="str">
        <f t="shared" si="17"/>
        <v/>
      </c>
      <c r="V149" s="113" t="str">
        <f>IFERROR(MIN(VLOOKUP($C149,'Measure&amp;Incentive Picklist'!$E:$J,5,FALSE)*F149,U149),"")</f>
        <v/>
      </c>
      <c r="W149" s="69"/>
      <c r="X149" s="65">
        <f t="shared" si="14"/>
        <v>0</v>
      </c>
      <c r="Y149" s="65">
        <f t="shared" si="15"/>
        <v>0</v>
      </c>
      <c r="Z149" s="65">
        <f t="shared" si="18"/>
        <v>0</v>
      </c>
      <c r="AA149" s="65">
        <f t="shared" si="18"/>
        <v>0</v>
      </c>
      <c r="AB149" s="188" t="str">
        <f t="shared" si="19"/>
        <v/>
      </c>
      <c r="AC149" s="188"/>
    </row>
    <row r="150" spans="1:29" x14ac:dyDescent="0.25">
      <c r="A150" s="66">
        <f t="shared" si="20"/>
        <v>143</v>
      </c>
      <c r="B150" s="69"/>
      <c r="C150" s="69"/>
      <c r="D150" s="88" t="e">
        <f>VLOOKUP(C150,'Measure&amp;Incentive Picklist'!E:J,2,FALSE)</f>
        <v>#N/A</v>
      </c>
      <c r="E150" s="73"/>
      <c r="F150" s="70"/>
      <c r="G150" s="411" t="str">
        <f t="shared" si="16"/>
        <v/>
      </c>
      <c r="H150" s="70"/>
      <c r="I150" s="69"/>
      <c r="J150" s="65" t="e">
        <f>VLOOKUP(I150,'Lighting Picklist'!A$2:B$63,2,FALSE)</f>
        <v>#N/A</v>
      </c>
      <c r="K150" s="69"/>
      <c r="L150" s="70"/>
      <c r="N150" s="70"/>
      <c r="O150" s="70"/>
      <c r="P150" s="73"/>
      <c r="Q150" s="69"/>
      <c r="R150" s="69"/>
      <c r="S150" s="71"/>
      <c r="T150" s="71"/>
      <c r="U150" s="72" t="str">
        <f t="shared" si="17"/>
        <v/>
      </c>
      <c r="V150" s="113" t="str">
        <f>IFERROR(MIN(VLOOKUP($C150,'Measure&amp;Incentive Picklist'!$E:$J,5,FALSE)*F150,U150),"")</f>
        <v/>
      </c>
      <c r="W150" s="69"/>
      <c r="X150" s="65">
        <f t="shared" si="14"/>
        <v>0</v>
      </c>
      <c r="Y150" s="65">
        <f t="shared" si="15"/>
        <v>0</v>
      </c>
      <c r="Z150" s="65">
        <f t="shared" si="18"/>
        <v>0</v>
      </c>
      <c r="AA150" s="65">
        <f t="shared" si="18"/>
        <v>0</v>
      </c>
      <c r="AB150" s="188" t="str">
        <f t="shared" si="19"/>
        <v/>
      </c>
      <c r="AC150" s="188"/>
    </row>
    <row r="151" spans="1:29" x14ac:dyDescent="0.25">
      <c r="A151" s="66">
        <f t="shared" si="20"/>
        <v>144</v>
      </c>
      <c r="B151" s="69"/>
      <c r="C151" s="69"/>
      <c r="D151" s="88" t="e">
        <f>VLOOKUP(C151,'Measure&amp;Incentive Picklist'!E:J,2,FALSE)</f>
        <v>#N/A</v>
      </c>
      <c r="E151" s="73"/>
      <c r="F151" s="70"/>
      <c r="G151" s="411" t="str">
        <f t="shared" si="16"/>
        <v/>
      </c>
      <c r="H151" s="70"/>
      <c r="I151" s="69"/>
      <c r="J151" s="65" t="e">
        <f>VLOOKUP(I151,'Lighting Picklist'!A$2:B$63,2,FALSE)</f>
        <v>#N/A</v>
      </c>
      <c r="K151" s="69"/>
      <c r="L151" s="70"/>
      <c r="N151" s="70"/>
      <c r="O151" s="70"/>
      <c r="P151" s="73"/>
      <c r="Q151" s="69"/>
      <c r="R151" s="69"/>
      <c r="S151" s="71"/>
      <c r="T151" s="71"/>
      <c r="U151" s="72" t="str">
        <f t="shared" si="17"/>
        <v/>
      </c>
      <c r="V151" s="113" t="str">
        <f>IFERROR(MIN(VLOOKUP($C151,'Measure&amp;Incentive Picklist'!$E:$J,5,FALSE)*F151,U151),"")</f>
        <v/>
      </c>
      <c r="W151" s="69"/>
      <c r="X151" s="65">
        <f t="shared" si="14"/>
        <v>0</v>
      </c>
      <c r="Y151" s="65">
        <f t="shared" si="15"/>
        <v>0</v>
      </c>
      <c r="Z151" s="65">
        <f t="shared" si="18"/>
        <v>0</v>
      </c>
      <c r="AA151" s="65">
        <f t="shared" si="18"/>
        <v>0</v>
      </c>
      <c r="AB151" s="188" t="str">
        <f t="shared" si="19"/>
        <v/>
      </c>
      <c r="AC151" s="188"/>
    </row>
    <row r="152" spans="1:29" x14ac:dyDescent="0.25">
      <c r="A152" s="66">
        <f t="shared" si="20"/>
        <v>145</v>
      </c>
      <c r="B152" s="69"/>
      <c r="C152" s="69"/>
      <c r="D152" s="88" t="e">
        <f>VLOOKUP(C152,'Measure&amp;Incentive Picklist'!E:J,2,FALSE)</f>
        <v>#N/A</v>
      </c>
      <c r="E152" s="73"/>
      <c r="F152" s="70"/>
      <c r="G152" s="411" t="str">
        <f t="shared" si="16"/>
        <v/>
      </c>
      <c r="H152" s="70"/>
      <c r="I152" s="69"/>
      <c r="J152" s="65" t="e">
        <f>VLOOKUP(I152,'Lighting Picklist'!A$2:B$63,2,FALSE)</f>
        <v>#N/A</v>
      </c>
      <c r="K152" s="69"/>
      <c r="L152" s="70"/>
      <c r="N152" s="70"/>
      <c r="O152" s="70"/>
      <c r="P152" s="73"/>
      <c r="Q152" s="69"/>
      <c r="R152" s="69"/>
      <c r="S152" s="71"/>
      <c r="T152" s="71"/>
      <c r="U152" s="72" t="str">
        <f t="shared" si="17"/>
        <v/>
      </c>
      <c r="V152" s="113" t="str">
        <f>IFERROR(MIN(VLOOKUP($C152,'Measure&amp;Incentive Picklist'!$E:$J,5,FALSE)*F152,U152),"")</f>
        <v/>
      </c>
      <c r="W152" s="69"/>
      <c r="X152" s="65">
        <f t="shared" si="14"/>
        <v>0</v>
      </c>
      <c r="Y152" s="65">
        <f t="shared" si="15"/>
        <v>0</v>
      </c>
      <c r="Z152" s="65">
        <f t="shared" si="18"/>
        <v>0</v>
      </c>
      <c r="AA152" s="65">
        <f t="shared" si="18"/>
        <v>0</v>
      </c>
      <c r="AB152" s="188" t="str">
        <f t="shared" si="19"/>
        <v/>
      </c>
      <c r="AC152" s="188"/>
    </row>
    <row r="153" spans="1:29" x14ac:dyDescent="0.25">
      <c r="A153" s="66">
        <f t="shared" si="20"/>
        <v>146</v>
      </c>
      <c r="B153" s="69"/>
      <c r="C153" s="69"/>
      <c r="D153" s="88" t="e">
        <f>VLOOKUP(C153,'Measure&amp;Incentive Picklist'!E:J,2,FALSE)</f>
        <v>#N/A</v>
      </c>
      <c r="E153" s="73"/>
      <c r="F153" s="70"/>
      <c r="G153" s="411" t="str">
        <f t="shared" si="16"/>
        <v/>
      </c>
      <c r="H153" s="70"/>
      <c r="I153" s="69"/>
      <c r="J153" s="65" t="e">
        <f>VLOOKUP(I153,'Lighting Picklist'!A$2:B$63,2,FALSE)</f>
        <v>#N/A</v>
      </c>
      <c r="K153" s="69"/>
      <c r="L153" s="70"/>
      <c r="N153" s="70"/>
      <c r="O153" s="70"/>
      <c r="P153" s="73"/>
      <c r="Q153" s="69"/>
      <c r="R153" s="69"/>
      <c r="S153" s="71"/>
      <c r="T153" s="71"/>
      <c r="U153" s="72" t="str">
        <f t="shared" si="17"/>
        <v/>
      </c>
      <c r="V153" s="113" t="str">
        <f>IFERROR(MIN(VLOOKUP($C153,'Measure&amp;Incentive Picklist'!$E:$J,5,FALSE)*F153,U153),"")</f>
        <v/>
      </c>
      <c r="W153" s="69"/>
      <c r="X153" s="65">
        <f t="shared" si="14"/>
        <v>0</v>
      </c>
      <c r="Y153" s="65">
        <f t="shared" si="15"/>
        <v>0</v>
      </c>
      <c r="Z153" s="65">
        <f t="shared" si="18"/>
        <v>0</v>
      </c>
      <c r="AA153" s="65">
        <f t="shared" si="18"/>
        <v>0</v>
      </c>
      <c r="AB153" s="188" t="str">
        <f t="shared" si="19"/>
        <v/>
      </c>
      <c r="AC153" s="188"/>
    </row>
    <row r="154" spans="1:29" x14ac:dyDescent="0.25">
      <c r="A154" s="66">
        <f t="shared" si="20"/>
        <v>147</v>
      </c>
      <c r="B154" s="69"/>
      <c r="C154" s="69"/>
      <c r="D154" s="88" t="e">
        <f>VLOOKUP(C154,'Measure&amp;Incentive Picklist'!E:J,2,FALSE)</f>
        <v>#N/A</v>
      </c>
      <c r="E154" s="73"/>
      <c r="F154" s="70"/>
      <c r="G154" s="411" t="str">
        <f t="shared" si="16"/>
        <v/>
      </c>
      <c r="H154" s="70"/>
      <c r="I154" s="69"/>
      <c r="J154" s="65" t="e">
        <f>VLOOKUP(I154,'Lighting Picklist'!A$2:B$63,2,FALSE)</f>
        <v>#N/A</v>
      </c>
      <c r="K154" s="69"/>
      <c r="L154" s="70"/>
      <c r="N154" s="70"/>
      <c r="O154" s="70"/>
      <c r="P154" s="73"/>
      <c r="Q154" s="69"/>
      <c r="R154" s="69"/>
      <c r="S154" s="71"/>
      <c r="T154" s="71"/>
      <c r="U154" s="72" t="str">
        <f t="shared" si="17"/>
        <v/>
      </c>
      <c r="V154" s="113" t="str">
        <f>IFERROR(MIN(VLOOKUP($C154,'Measure&amp;Incentive Picklist'!$E:$J,5,FALSE)*F154,U154),"")</f>
        <v/>
      </c>
      <c r="W154" s="69"/>
      <c r="X154" s="65">
        <f t="shared" si="14"/>
        <v>0</v>
      </c>
      <c r="Y154" s="65">
        <f t="shared" si="15"/>
        <v>0</v>
      </c>
      <c r="Z154" s="65">
        <f t="shared" si="18"/>
        <v>0</v>
      </c>
      <c r="AA154" s="65">
        <f t="shared" si="18"/>
        <v>0</v>
      </c>
      <c r="AB154" s="188" t="str">
        <f t="shared" si="19"/>
        <v/>
      </c>
      <c r="AC154" s="188"/>
    </row>
    <row r="155" spans="1:29" x14ac:dyDescent="0.25">
      <c r="A155" s="66">
        <f t="shared" si="20"/>
        <v>148</v>
      </c>
      <c r="B155" s="69"/>
      <c r="C155" s="69"/>
      <c r="D155" s="88" t="e">
        <f>VLOOKUP(C155,'Measure&amp;Incentive Picklist'!E:J,2,FALSE)</f>
        <v>#N/A</v>
      </c>
      <c r="E155" s="73"/>
      <c r="F155" s="70"/>
      <c r="G155" s="411" t="str">
        <f t="shared" si="16"/>
        <v/>
      </c>
      <c r="H155" s="70"/>
      <c r="I155" s="69"/>
      <c r="J155" s="65" t="e">
        <f>VLOOKUP(I155,'Lighting Picklist'!A$2:B$63,2,FALSE)</f>
        <v>#N/A</v>
      </c>
      <c r="K155" s="69"/>
      <c r="L155" s="70"/>
      <c r="N155" s="70"/>
      <c r="O155" s="70"/>
      <c r="P155" s="73"/>
      <c r="Q155" s="69"/>
      <c r="R155" s="69"/>
      <c r="S155" s="71"/>
      <c r="T155" s="71"/>
      <c r="U155" s="72" t="str">
        <f t="shared" si="17"/>
        <v/>
      </c>
      <c r="V155" s="113" t="str">
        <f>IFERROR(MIN(VLOOKUP($C155,'Measure&amp;Incentive Picklist'!$E:$J,5,FALSE)*F155,U155),"")</f>
        <v/>
      </c>
      <c r="W155" s="69"/>
      <c r="X155" s="65">
        <f t="shared" si="14"/>
        <v>0</v>
      </c>
      <c r="Y155" s="65">
        <f t="shared" si="15"/>
        <v>0</v>
      </c>
      <c r="Z155" s="65">
        <f t="shared" si="18"/>
        <v>0</v>
      </c>
      <c r="AA155" s="65">
        <f t="shared" si="18"/>
        <v>0</v>
      </c>
      <c r="AB155" s="188" t="str">
        <f t="shared" si="19"/>
        <v/>
      </c>
      <c r="AC155" s="188"/>
    </row>
    <row r="156" spans="1:29" x14ac:dyDescent="0.25">
      <c r="A156" s="66">
        <f t="shared" si="20"/>
        <v>149</v>
      </c>
      <c r="B156" s="69"/>
      <c r="C156" s="69"/>
      <c r="D156" s="88" t="e">
        <f>VLOOKUP(C156,'Measure&amp;Incentive Picklist'!E:J,2,FALSE)</f>
        <v>#N/A</v>
      </c>
      <c r="E156" s="73"/>
      <c r="F156" s="70"/>
      <c r="G156" s="411" t="str">
        <f t="shared" si="16"/>
        <v/>
      </c>
      <c r="H156" s="70"/>
      <c r="I156" s="69"/>
      <c r="J156" s="65" t="e">
        <f>VLOOKUP(I156,'Lighting Picklist'!A$2:B$63,2,FALSE)</f>
        <v>#N/A</v>
      </c>
      <c r="K156" s="69"/>
      <c r="L156" s="70"/>
      <c r="N156" s="70"/>
      <c r="O156" s="70"/>
      <c r="P156" s="73"/>
      <c r="Q156" s="69"/>
      <c r="R156" s="69"/>
      <c r="S156" s="71"/>
      <c r="T156" s="71"/>
      <c r="U156" s="72" t="str">
        <f t="shared" si="17"/>
        <v/>
      </c>
      <c r="V156" s="113" t="str">
        <f>IFERROR(MIN(VLOOKUP($C156,'Measure&amp;Incentive Picklist'!$E:$J,5,FALSE)*F156,U156),"")</f>
        <v/>
      </c>
      <c r="W156" s="69"/>
      <c r="X156" s="65">
        <f t="shared" si="14"/>
        <v>0</v>
      </c>
      <c r="Y156" s="65">
        <f t="shared" si="15"/>
        <v>0</v>
      </c>
      <c r="Z156" s="65">
        <f t="shared" si="18"/>
        <v>0</v>
      </c>
      <c r="AA156" s="65">
        <f t="shared" si="18"/>
        <v>0</v>
      </c>
      <c r="AB156" s="188" t="str">
        <f t="shared" si="19"/>
        <v/>
      </c>
      <c r="AC156" s="188"/>
    </row>
    <row r="157" spans="1:29" x14ac:dyDescent="0.25">
      <c r="A157" s="66">
        <f t="shared" si="20"/>
        <v>150</v>
      </c>
      <c r="B157" s="69"/>
      <c r="C157" s="69"/>
      <c r="D157" s="88" t="e">
        <f>VLOOKUP(C157,'Measure&amp;Incentive Picklist'!E:J,2,FALSE)</f>
        <v>#N/A</v>
      </c>
      <c r="E157" s="73"/>
      <c r="F157" s="70"/>
      <c r="G157" s="411" t="str">
        <f t="shared" si="16"/>
        <v/>
      </c>
      <c r="H157" s="70"/>
      <c r="I157" s="69"/>
      <c r="J157" s="65" t="e">
        <f>VLOOKUP(I157,'Lighting Picklist'!A$2:B$63,2,FALSE)</f>
        <v>#N/A</v>
      </c>
      <c r="K157" s="69"/>
      <c r="L157" s="70"/>
      <c r="N157" s="70"/>
      <c r="O157" s="70"/>
      <c r="P157" s="73"/>
      <c r="Q157" s="69"/>
      <c r="R157" s="69"/>
      <c r="S157" s="71"/>
      <c r="T157" s="71"/>
      <c r="U157" s="72" t="str">
        <f t="shared" si="17"/>
        <v/>
      </c>
      <c r="V157" s="113" t="str">
        <f>IFERROR(MIN(VLOOKUP($C157,'Measure&amp;Incentive Picklist'!$E:$J,5,FALSE)*F157,U157),"")</f>
        <v/>
      </c>
      <c r="W157" s="69"/>
      <c r="X157" s="65">
        <f t="shared" si="14"/>
        <v>0</v>
      </c>
      <c r="Y157" s="65">
        <f t="shared" si="15"/>
        <v>0</v>
      </c>
      <c r="Z157" s="65">
        <f t="shared" si="18"/>
        <v>0</v>
      </c>
      <c r="AA157" s="65">
        <f t="shared" si="18"/>
        <v>0</v>
      </c>
      <c r="AB157" s="188" t="str">
        <f t="shared" si="19"/>
        <v/>
      </c>
      <c r="AC157" s="188"/>
    </row>
    <row r="158" spans="1:29" x14ac:dyDescent="0.25">
      <c r="A158" s="66">
        <f t="shared" si="20"/>
        <v>151</v>
      </c>
      <c r="B158" s="69"/>
      <c r="C158" s="69"/>
      <c r="D158" s="88" t="e">
        <f>VLOOKUP(C158,'Measure&amp;Incentive Picklist'!E:J,2,FALSE)</f>
        <v>#N/A</v>
      </c>
      <c r="E158" s="73"/>
      <c r="F158" s="70"/>
      <c r="G158" s="411" t="str">
        <f t="shared" si="16"/>
        <v/>
      </c>
      <c r="H158" s="70"/>
      <c r="I158" s="69"/>
      <c r="J158" s="65" t="e">
        <f>VLOOKUP(I158,'Lighting Picklist'!A$2:B$63,2,FALSE)</f>
        <v>#N/A</v>
      </c>
      <c r="K158" s="69"/>
      <c r="L158" s="70"/>
      <c r="N158" s="70"/>
      <c r="O158" s="70"/>
      <c r="P158" s="73"/>
      <c r="Q158" s="69"/>
      <c r="R158" s="69"/>
      <c r="S158" s="71"/>
      <c r="T158" s="71"/>
      <c r="U158" s="72" t="str">
        <f t="shared" si="17"/>
        <v/>
      </c>
      <c r="V158" s="113" t="str">
        <f>IFERROR(MIN(VLOOKUP($C158,'Measure&amp;Incentive Picklist'!$E:$J,5,FALSE)*F158,U158),"")</f>
        <v/>
      </c>
      <c r="W158" s="69"/>
      <c r="X158" s="65">
        <f t="shared" si="14"/>
        <v>0</v>
      </c>
      <c r="Y158" s="65">
        <f t="shared" si="15"/>
        <v>0</v>
      </c>
      <c r="Z158" s="65">
        <f t="shared" si="18"/>
        <v>0</v>
      </c>
      <c r="AA158" s="65">
        <f t="shared" si="18"/>
        <v>0</v>
      </c>
      <c r="AB158" s="188" t="str">
        <f t="shared" si="19"/>
        <v/>
      </c>
      <c r="AC158" s="188"/>
    </row>
    <row r="159" spans="1:29" x14ac:dyDescent="0.25">
      <c r="A159" s="66">
        <f t="shared" si="20"/>
        <v>152</v>
      </c>
      <c r="B159" s="69"/>
      <c r="C159" s="69"/>
      <c r="D159" s="88" t="e">
        <f>VLOOKUP(C159,'Measure&amp;Incentive Picklist'!E:J,2,FALSE)</f>
        <v>#N/A</v>
      </c>
      <c r="E159" s="73"/>
      <c r="F159" s="70"/>
      <c r="G159" s="411" t="str">
        <f t="shared" si="16"/>
        <v/>
      </c>
      <c r="H159" s="70"/>
      <c r="I159" s="69"/>
      <c r="J159" s="65" t="e">
        <f>VLOOKUP(I159,'Lighting Picklist'!A$2:B$63,2,FALSE)</f>
        <v>#N/A</v>
      </c>
      <c r="K159" s="69"/>
      <c r="L159" s="70"/>
      <c r="N159" s="70"/>
      <c r="O159" s="70"/>
      <c r="P159" s="73"/>
      <c r="Q159" s="69"/>
      <c r="R159" s="69"/>
      <c r="S159" s="71"/>
      <c r="T159" s="71"/>
      <c r="U159" s="72" t="str">
        <f t="shared" si="17"/>
        <v/>
      </c>
      <c r="V159" s="113" t="str">
        <f>IFERROR(MIN(VLOOKUP($C159,'Measure&amp;Incentive Picklist'!$E:$J,5,FALSE)*F159,U159),"")</f>
        <v/>
      </c>
      <c r="W159" s="69"/>
      <c r="X159" s="65">
        <f t="shared" si="14"/>
        <v>0</v>
      </c>
      <c r="Y159" s="65">
        <f t="shared" si="15"/>
        <v>0</v>
      </c>
      <c r="Z159" s="65">
        <f t="shared" si="18"/>
        <v>0</v>
      </c>
      <c r="AA159" s="65">
        <f t="shared" si="18"/>
        <v>0</v>
      </c>
      <c r="AB159" s="188" t="str">
        <f t="shared" si="19"/>
        <v/>
      </c>
      <c r="AC159" s="188"/>
    </row>
    <row r="160" spans="1:29" x14ac:dyDescent="0.25">
      <c r="A160" s="66">
        <f t="shared" si="20"/>
        <v>153</v>
      </c>
      <c r="B160" s="69"/>
      <c r="C160" s="69"/>
      <c r="D160" s="88" t="e">
        <f>VLOOKUP(C160,'Measure&amp;Incentive Picklist'!E:J,2,FALSE)</f>
        <v>#N/A</v>
      </c>
      <c r="E160" s="73"/>
      <c r="F160" s="70"/>
      <c r="G160" s="411" t="str">
        <f t="shared" si="16"/>
        <v/>
      </c>
      <c r="H160" s="70"/>
      <c r="I160" s="69"/>
      <c r="J160" s="65" t="e">
        <f>VLOOKUP(I160,'Lighting Picklist'!A$2:B$63,2,FALSE)</f>
        <v>#N/A</v>
      </c>
      <c r="K160" s="69"/>
      <c r="L160" s="70"/>
      <c r="N160" s="70"/>
      <c r="O160" s="70"/>
      <c r="P160" s="73"/>
      <c r="Q160" s="69"/>
      <c r="R160" s="69"/>
      <c r="S160" s="71"/>
      <c r="T160" s="71"/>
      <c r="U160" s="72" t="str">
        <f t="shared" si="17"/>
        <v/>
      </c>
      <c r="V160" s="113" t="str">
        <f>IFERROR(MIN(VLOOKUP($C160,'Measure&amp;Incentive Picklist'!$E:$J,5,FALSE)*F160,U160),"")</f>
        <v/>
      </c>
      <c r="W160" s="69"/>
      <c r="X160" s="65">
        <f t="shared" si="14"/>
        <v>0</v>
      </c>
      <c r="Y160" s="65">
        <f t="shared" si="15"/>
        <v>0</v>
      </c>
      <c r="Z160" s="65">
        <f t="shared" si="18"/>
        <v>0</v>
      </c>
      <c r="AA160" s="65">
        <f t="shared" si="18"/>
        <v>0</v>
      </c>
      <c r="AB160" s="188" t="str">
        <f t="shared" si="19"/>
        <v/>
      </c>
      <c r="AC160" s="188"/>
    </row>
    <row r="161" spans="1:29" x14ac:dyDescent="0.25">
      <c r="A161" s="66">
        <f t="shared" si="20"/>
        <v>154</v>
      </c>
      <c r="B161" s="69"/>
      <c r="C161" s="69"/>
      <c r="D161" s="88" t="e">
        <f>VLOOKUP(C161,'Measure&amp;Incentive Picklist'!E:J,2,FALSE)</f>
        <v>#N/A</v>
      </c>
      <c r="E161" s="73"/>
      <c r="F161" s="70"/>
      <c r="G161" s="411" t="str">
        <f t="shared" si="16"/>
        <v/>
      </c>
      <c r="H161" s="70"/>
      <c r="I161" s="69"/>
      <c r="J161" s="65" t="e">
        <f>VLOOKUP(I161,'Lighting Picklist'!A$2:B$63,2,FALSE)</f>
        <v>#N/A</v>
      </c>
      <c r="K161" s="69"/>
      <c r="L161" s="70"/>
      <c r="N161" s="70"/>
      <c r="O161" s="70"/>
      <c r="P161" s="73"/>
      <c r="Q161" s="69"/>
      <c r="R161" s="69"/>
      <c r="S161" s="71"/>
      <c r="T161" s="71"/>
      <c r="U161" s="72" t="str">
        <f t="shared" si="17"/>
        <v/>
      </c>
      <c r="V161" s="113" t="str">
        <f>IFERROR(MIN(VLOOKUP($C161,'Measure&amp;Incentive Picklist'!$E:$J,5,FALSE)*F161,U161),"")</f>
        <v/>
      </c>
      <c r="W161" s="69"/>
      <c r="X161" s="65">
        <f t="shared" si="14"/>
        <v>0</v>
      </c>
      <c r="Y161" s="65">
        <f t="shared" si="15"/>
        <v>0</v>
      </c>
      <c r="Z161" s="65">
        <f t="shared" si="18"/>
        <v>0</v>
      </c>
      <c r="AA161" s="65">
        <f t="shared" si="18"/>
        <v>0</v>
      </c>
      <c r="AB161" s="188" t="str">
        <f t="shared" si="19"/>
        <v/>
      </c>
      <c r="AC161" s="188"/>
    </row>
    <row r="162" spans="1:29" x14ac:dyDescent="0.25">
      <c r="A162" s="66">
        <f t="shared" si="20"/>
        <v>155</v>
      </c>
      <c r="B162" s="69"/>
      <c r="C162" s="69"/>
      <c r="D162" s="88" t="e">
        <f>VLOOKUP(C162,'Measure&amp;Incentive Picklist'!E:J,2,FALSE)</f>
        <v>#N/A</v>
      </c>
      <c r="E162" s="73"/>
      <c r="F162" s="70"/>
      <c r="G162" s="411" t="str">
        <f t="shared" si="16"/>
        <v/>
      </c>
      <c r="H162" s="70"/>
      <c r="I162" s="69"/>
      <c r="J162" s="65" t="e">
        <f>VLOOKUP(I162,'Lighting Picklist'!A$2:B$63,2,FALSE)</f>
        <v>#N/A</v>
      </c>
      <c r="K162" s="69"/>
      <c r="L162" s="70"/>
      <c r="N162" s="70"/>
      <c r="O162" s="70"/>
      <c r="P162" s="73"/>
      <c r="Q162" s="69"/>
      <c r="R162" s="69"/>
      <c r="S162" s="71"/>
      <c r="T162" s="71"/>
      <c r="U162" s="72" t="str">
        <f t="shared" si="17"/>
        <v/>
      </c>
      <c r="V162" s="113" t="str">
        <f>IFERROR(MIN(VLOOKUP($C162,'Measure&amp;Incentive Picklist'!$E:$J,5,FALSE)*F162,U162),"")</f>
        <v/>
      </c>
      <c r="W162" s="69"/>
      <c r="X162" s="65">
        <f t="shared" si="14"/>
        <v>0</v>
      </c>
      <c r="Y162" s="65">
        <f t="shared" si="15"/>
        <v>0</v>
      </c>
      <c r="Z162" s="65">
        <f t="shared" si="18"/>
        <v>0</v>
      </c>
      <c r="AA162" s="65">
        <f t="shared" si="18"/>
        <v>0</v>
      </c>
      <c r="AB162" s="188" t="str">
        <f t="shared" si="19"/>
        <v/>
      </c>
      <c r="AC162" s="188"/>
    </row>
    <row r="163" spans="1:29" x14ac:dyDescent="0.25">
      <c r="A163" s="66">
        <f t="shared" si="20"/>
        <v>156</v>
      </c>
      <c r="B163" s="69"/>
      <c r="C163" s="69"/>
      <c r="D163" s="88" t="e">
        <f>VLOOKUP(C163,'Measure&amp;Incentive Picklist'!E:J,2,FALSE)</f>
        <v>#N/A</v>
      </c>
      <c r="E163" s="73"/>
      <c r="F163" s="70"/>
      <c r="G163" s="411" t="str">
        <f t="shared" si="16"/>
        <v/>
      </c>
      <c r="H163" s="70"/>
      <c r="I163" s="69"/>
      <c r="J163" s="65" t="e">
        <f>VLOOKUP(I163,'Lighting Picklist'!A$2:B$63,2,FALSE)</f>
        <v>#N/A</v>
      </c>
      <c r="K163" s="69"/>
      <c r="L163" s="70"/>
      <c r="N163" s="70"/>
      <c r="O163" s="70"/>
      <c r="P163" s="73"/>
      <c r="Q163" s="69"/>
      <c r="R163" s="69"/>
      <c r="S163" s="71"/>
      <c r="T163" s="71"/>
      <c r="U163" s="72" t="str">
        <f t="shared" si="17"/>
        <v/>
      </c>
      <c r="V163" s="113" t="str">
        <f>IFERROR(MIN(VLOOKUP($C163,'Measure&amp;Incentive Picklist'!$E:$J,5,FALSE)*F163,U163),"")</f>
        <v/>
      </c>
      <c r="W163" s="69"/>
      <c r="X163" s="65">
        <f t="shared" si="14"/>
        <v>0</v>
      </c>
      <c r="Y163" s="65">
        <f t="shared" si="15"/>
        <v>0</v>
      </c>
      <c r="Z163" s="65">
        <f t="shared" si="18"/>
        <v>0</v>
      </c>
      <c r="AA163" s="65">
        <f t="shared" si="18"/>
        <v>0</v>
      </c>
      <c r="AB163" s="188" t="str">
        <f t="shared" si="19"/>
        <v/>
      </c>
      <c r="AC163" s="188"/>
    </row>
    <row r="164" spans="1:29" x14ac:dyDescent="0.25">
      <c r="A164" s="66">
        <f t="shared" si="20"/>
        <v>157</v>
      </c>
      <c r="B164" s="69"/>
      <c r="C164" s="69"/>
      <c r="D164" s="88" t="e">
        <f>VLOOKUP(C164,'Measure&amp;Incentive Picklist'!E:J,2,FALSE)</f>
        <v>#N/A</v>
      </c>
      <c r="E164" s="73"/>
      <c r="F164" s="70"/>
      <c r="G164" s="411" t="str">
        <f t="shared" si="16"/>
        <v/>
      </c>
      <c r="H164" s="70"/>
      <c r="I164" s="69"/>
      <c r="J164" s="65" t="e">
        <f>VLOOKUP(I164,'Lighting Picklist'!A$2:B$63,2,FALSE)</f>
        <v>#N/A</v>
      </c>
      <c r="K164" s="69"/>
      <c r="L164" s="70"/>
      <c r="N164" s="70"/>
      <c r="O164" s="70"/>
      <c r="P164" s="73"/>
      <c r="Q164" s="69"/>
      <c r="R164" s="69"/>
      <c r="S164" s="71"/>
      <c r="T164" s="71"/>
      <c r="U164" s="72" t="str">
        <f t="shared" si="17"/>
        <v/>
      </c>
      <c r="V164" s="113" t="str">
        <f>IFERROR(MIN(VLOOKUP($C164,'Measure&amp;Incentive Picklist'!$E:$J,5,FALSE)*F164,U164),"")</f>
        <v/>
      </c>
      <c r="W164" s="69"/>
      <c r="X164" s="65">
        <f t="shared" si="14"/>
        <v>0</v>
      </c>
      <c r="Y164" s="65">
        <f t="shared" si="15"/>
        <v>0</v>
      </c>
      <c r="Z164" s="65">
        <f t="shared" si="18"/>
        <v>0</v>
      </c>
      <c r="AA164" s="65">
        <f t="shared" si="18"/>
        <v>0</v>
      </c>
      <c r="AB164" s="188" t="str">
        <f t="shared" si="19"/>
        <v/>
      </c>
      <c r="AC164" s="188"/>
    </row>
    <row r="165" spans="1:29" x14ac:dyDescent="0.25">
      <c r="A165" s="66">
        <f t="shared" si="20"/>
        <v>158</v>
      </c>
      <c r="B165" s="69"/>
      <c r="C165" s="69"/>
      <c r="D165" s="88" t="e">
        <f>VLOOKUP(C165,'Measure&amp;Incentive Picklist'!E:J,2,FALSE)</f>
        <v>#N/A</v>
      </c>
      <c r="E165" s="73"/>
      <c r="F165" s="70"/>
      <c r="G165" s="411" t="str">
        <f t="shared" si="16"/>
        <v/>
      </c>
      <c r="H165" s="70"/>
      <c r="I165" s="69"/>
      <c r="J165" s="65" t="e">
        <f>VLOOKUP(I165,'Lighting Picklist'!A$2:B$63,2,FALSE)</f>
        <v>#N/A</v>
      </c>
      <c r="K165" s="69"/>
      <c r="L165" s="70"/>
      <c r="N165" s="70"/>
      <c r="O165" s="70"/>
      <c r="P165" s="73"/>
      <c r="Q165" s="69"/>
      <c r="R165" s="69"/>
      <c r="S165" s="71"/>
      <c r="T165" s="71"/>
      <c r="U165" s="72" t="str">
        <f t="shared" si="17"/>
        <v/>
      </c>
      <c r="V165" s="113" t="str">
        <f>IFERROR(MIN(VLOOKUP($C165,'Measure&amp;Incentive Picklist'!$E:$J,5,FALSE)*F165,U165),"")</f>
        <v/>
      </c>
      <c r="W165" s="69"/>
      <c r="X165" s="65">
        <f t="shared" si="14"/>
        <v>0</v>
      </c>
      <c r="Y165" s="65">
        <f t="shared" si="15"/>
        <v>0</v>
      </c>
      <c r="Z165" s="65">
        <f t="shared" si="18"/>
        <v>0</v>
      </c>
      <c r="AA165" s="65">
        <f t="shared" si="18"/>
        <v>0</v>
      </c>
      <c r="AB165" s="188" t="str">
        <f t="shared" si="19"/>
        <v/>
      </c>
      <c r="AC165" s="188"/>
    </row>
    <row r="166" spans="1:29" x14ac:dyDescent="0.25">
      <c r="A166" s="66">
        <f t="shared" si="20"/>
        <v>159</v>
      </c>
      <c r="B166" s="69"/>
      <c r="C166" s="69"/>
      <c r="D166" s="88" t="e">
        <f>VLOOKUP(C166,'Measure&amp;Incentive Picklist'!E:J,2,FALSE)</f>
        <v>#N/A</v>
      </c>
      <c r="E166" s="73"/>
      <c r="F166" s="70"/>
      <c r="G166" s="411" t="str">
        <f t="shared" si="16"/>
        <v/>
      </c>
      <c r="H166" s="70"/>
      <c r="I166" s="69"/>
      <c r="J166" s="65" t="e">
        <f>VLOOKUP(I166,'Lighting Picklist'!A$2:B$63,2,FALSE)</f>
        <v>#N/A</v>
      </c>
      <c r="K166" s="69"/>
      <c r="L166" s="70"/>
      <c r="N166" s="70"/>
      <c r="O166" s="70"/>
      <c r="P166" s="73"/>
      <c r="Q166" s="69"/>
      <c r="R166" s="69"/>
      <c r="S166" s="71"/>
      <c r="T166" s="71"/>
      <c r="U166" s="72" t="str">
        <f t="shared" si="17"/>
        <v/>
      </c>
      <c r="V166" s="113" t="str">
        <f>IFERROR(MIN(VLOOKUP($C166,'Measure&amp;Incentive Picklist'!$E:$J,5,FALSE)*F166,U166),"")</f>
        <v/>
      </c>
      <c r="W166" s="69"/>
      <c r="X166" s="65">
        <f t="shared" si="14"/>
        <v>0</v>
      </c>
      <c r="Y166" s="65">
        <f t="shared" si="15"/>
        <v>0</v>
      </c>
      <c r="Z166" s="65">
        <f t="shared" si="18"/>
        <v>0</v>
      </c>
      <c r="AA166" s="65">
        <f t="shared" si="18"/>
        <v>0</v>
      </c>
      <c r="AB166" s="188" t="str">
        <f t="shared" si="19"/>
        <v/>
      </c>
      <c r="AC166" s="188"/>
    </row>
    <row r="167" spans="1:29" x14ac:dyDescent="0.25">
      <c r="A167" s="66">
        <f t="shared" si="20"/>
        <v>160</v>
      </c>
      <c r="B167" s="69"/>
      <c r="C167" s="69"/>
      <c r="D167" s="88" t="e">
        <f>VLOOKUP(C167,'Measure&amp;Incentive Picklist'!E:J,2,FALSE)</f>
        <v>#N/A</v>
      </c>
      <c r="E167" s="73"/>
      <c r="F167" s="70"/>
      <c r="G167" s="411" t="str">
        <f t="shared" si="16"/>
        <v/>
      </c>
      <c r="H167" s="70"/>
      <c r="I167" s="69"/>
      <c r="J167" s="65" t="e">
        <f>VLOOKUP(I167,'Lighting Picklist'!A$2:B$63,2,FALSE)</f>
        <v>#N/A</v>
      </c>
      <c r="K167" s="69"/>
      <c r="L167" s="70"/>
      <c r="N167" s="70"/>
      <c r="O167" s="70"/>
      <c r="P167" s="73"/>
      <c r="Q167" s="69"/>
      <c r="R167" s="69"/>
      <c r="S167" s="71"/>
      <c r="T167" s="71"/>
      <c r="U167" s="72" t="str">
        <f t="shared" si="17"/>
        <v/>
      </c>
      <c r="V167" s="113" t="str">
        <f>IFERROR(MIN(VLOOKUP($C167,'Measure&amp;Incentive Picklist'!$E:$J,5,FALSE)*F167,U167),"")</f>
        <v/>
      </c>
      <c r="W167" s="69"/>
      <c r="X167" s="65">
        <f t="shared" si="14"/>
        <v>0</v>
      </c>
      <c r="Y167" s="65">
        <f t="shared" si="15"/>
        <v>0</v>
      </c>
      <c r="Z167" s="65">
        <f t="shared" si="18"/>
        <v>0</v>
      </c>
      <c r="AA167" s="65">
        <f t="shared" si="18"/>
        <v>0</v>
      </c>
      <c r="AB167" s="188" t="str">
        <f t="shared" si="19"/>
        <v/>
      </c>
      <c r="AC167" s="188"/>
    </row>
    <row r="168" spans="1:29" x14ac:dyDescent="0.25">
      <c r="A168" s="66">
        <f t="shared" si="20"/>
        <v>161</v>
      </c>
      <c r="B168" s="69"/>
      <c r="C168" s="69"/>
      <c r="D168" s="88" t="e">
        <f>VLOOKUP(C168,'Measure&amp;Incentive Picklist'!E:J,2,FALSE)</f>
        <v>#N/A</v>
      </c>
      <c r="E168" s="73"/>
      <c r="F168" s="70"/>
      <c r="G168" s="411" t="str">
        <f t="shared" si="16"/>
        <v/>
      </c>
      <c r="H168" s="70"/>
      <c r="I168" s="69"/>
      <c r="J168" s="65" t="e">
        <f>VLOOKUP(I168,'Lighting Picklist'!A$2:B$63,2,FALSE)</f>
        <v>#N/A</v>
      </c>
      <c r="K168" s="69"/>
      <c r="L168" s="70"/>
      <c r="N168" s="70"/>
      <c r="O168" s="70"/>
      <c r="P168" s="73"/>
      <c r="Q168" s="69"/>
      <c r="R168" s="69"/>
      <c r="S168" s="71"/>
      <c r="T168" s="71"/>
      <c r="U168" s="72" t="str">
        <f t="shared" si="17"/>
        <v/>
      </c>
      <c r="V168" s="113" t="str">
        <f>IFERROR(MIN(VLOOKUP($C168,'Measure&amp;Incentive Picklist'!$E:$J,5,FALSE)*F168,U168),"")</f>
        <v/>
      </c>
      <c r="W168" s="69"/>
      <c r="X168" s="65">
        <f t="shared" si="14"/>
        <v>0</v>
      </c>
      <c r="Y168" s="65">
        <f t="shared" si="15"/>
        <v>0</v>
      </c>
      <c r="Z168" s="65">
        <f t="shared" si="18"/>
        <v>0</v>
      </c>
      <c r="AA168" s="65">
        <f t="shared" si="18"/>
        <v>0</v>
      </c>
      <c r="AB168" s="188" t="str">
        <f t="shared" si="19"/>
        <v/>
      </c>
      <c r="AC168" s="188"/>
    </row>
    <row r="169" spans="1:29" x14ac:dyDescent="0.25">
      <c r="A169" s="66">
        <f t="shared" si="20"/>
        <v>162</v>
      </c>
      <c r="B169" s="69"/>
      <c r="C169" s="69"/>
      <c r="D169" s="88" t="e">
        <f>VLOOKUP(C169,'Measure&amp;Incentive Picklist'!E:J,2,FALSE)</f>
        <v>#N/A</v>
      </c>
      <c r="E169" s="73"/>
      <c r="F169" s="70"/>
      <c r="G169" s="411" t="str">
        <f t="shared" si="16"/>
        <v/>
      </c>
      <c r="H169" s="70"/>
      <c r="I169" s="69"/>
      <c r="J169" s="65" t="e">
        <f>VLOOKUP(I169,'Lighting Picklist'!A$2:B$63,2,FALSE)</f>
        <v>#N/A</v>
      </c>
      <c r="K169" s="69"/>
      <c r="L169" s="70"/>
      <c r="N169" s="70"/>
      <c r="O169" s="70"/>
      <c r="P169" s="73"/>
      <c r="Q169" s="69"/>
      <c r="R169" s="69"/>
      <c r="S169" s="71"/>
      <c r="T169" s="71"/>
      <c r="U169" s="72" t="str">
        <f t="shared" si="17"/>
        <v/>
      </c>
      <c r="V169" s="113" t="str">
        <f>IFERROR(MIN(VLOOKUP($C169,'Measure&amp;Incentive Picklist'!$E:$J,5,FALSE)*F169,U169),"")</f>
        <v/>
      </c>
      <c r="W169" s="69"/>
      <c r="X169" s="65">
        <f t="shared" si="14"/>
        <v>0</v>
      </c>
      <c r="Y169" s="65">
        <f t="shared" si="15"/>
        <v>0</v>
      </c>
      <c r="Z169" s="65">
        <f t="shared" si="18"/>
        <v>0</v>
      </c>
      <c r="AA169" s="65">
        <f t="shared" si="18"/>
        <v>0</v>
      </c>
      <c r="AB169" s="188" t="str">
        <f t="shared" si="19"/>
        <v/>
      </c>
      <c r="AC169" s="188"/>
    </row>
    <row r="170" spans="1:29" x14ac:dyDescent="0.25">
      <c r="A170" s="66">
        <f t="shared" si="20"/>
        <v>163</v>
      </c>
      <c r="B170" s="69"/>
      <c r="C170" s="69"/>
      <c r="D170" s="88" t="e">
        <f>VLOOKUP(C170,'Measure&amp;Incentive Picklist'!E:J,2,FALSE)</f>
        <v>#N/A</v>
      </c>
      <c r="E170" s="73"/>
      <c r="F170" s="70"/>
      <c r="G170" s="411" t="str">
        <f t="shared" si="16"/>
        <v/>
      </c>
      <c r="H170" s="70"/>
      <c r="I170" s="69"/>
      <c r="J170" s="65" t="e">
        <f>VLOOKUP(I170,'Lighting Picklist'!A$2:B$63,2,FALSE)</f>
        <v>#N/A</v>
      </c>
      <c r="K170" s="69"/>
      <c r="L170" s="70"/>
      <c r="N170" s="70"/>
      <c r="O170" s="70"/>
      <c r="P170" s="73"/>
      <c r="Q170" s="69"/>
      <c r="R170" s="69"/>
      <c r="S170" s="71"/>
      <c r="T170" s="71"/>
      <c r="U170" s="72" t="str">
        <f t="shared" si="17"/>
        <v/>
      </c>
      <c r="V170" s="113" t="str">
        <f>IFERROR(MIN(VLOOKUP($C170,'Measure&amp;Incentive Picklist'!$E:$J,5,FALSE)*F170,U170),"")</f>
        <v/>
      </c>
      <c r="W170" s="69"/>
      <c r="X170" s="65">
        <f t="shared" si="14"/>
        <v>0</v>
      </c>
      <c r="Y170" s="65">
        <f t="shared" si="15"/>
        <v>0</v>
      </c>
      <c r="Z170" s="65">
        <f t="shared" si="18"/>
        <v>0</v>
      </c>
      <c r="AA170" s="65">
        <f t="shared" si="18"/>
        <v>0</v>
      </c>
      <c r="AB170" s="188" t="str">
        <f t="shared" si="19"/>
        <v/>
      </c>
      <c r="AC170" s="188"/>
    </row>
    <row r="171" spans="1:29" x14ac:dyDescent="0.25">
      <c r="A171" s="66">
        <f t="shared" si="20"/>
        <v>164</v>
      </c>
      <c r="B171" s="69"/>
      <c r="C171" s="69"/>
      <c r="D171" s="88" t="e">
        <f>VLOOKUP(C171,'Measure&amp;Incentive Picklist'!E:J,2,FALSE)</f>
        <v>#N/A</v>
      </c>
      <c r="E171" s="73"/>
      <c r="F171" s="70"/>
      <c r="G171" s="411" t="str">
        <f t="shared" si="16"/>
        <v/>
      </c>
      <c r="H171" s="70"/>
      <c r="I171" s="69"/>
      <c r="J171" s="65" t="e">
        <f>VLOOKUP(I171,'Lighting Picklist'!A$2:B$63,2,FALSE)</f>
        <v>#N/A</v>
      </c>
      <c r="K171" s="69"/>
      <c r="L171" s="70"/>
      <c r="N171" s="70"/>
      <c r="O171" s="70"/>
      <c r="P171" s="73"/>
      <c r="Q171" s="69"/>
      <c r="R171" s="69"/>
      <c r="S171" s="71"/>
      <c r="T171" s="71"/>
      <c r="U171" s="72" t="str">
        <f t="shared" si="17"/>
        <v/>
      </c>
      <c r="V171" s="113" t="str">
        <f>IFERROR(MIN(VLOOKUP($C171,'Measure&amp;Incentive Picklist'!$E:$J,5,FALSE)*F171,U171),"")</f>
        <v/>
      </c>
      <c r="W171" s="69"/>
      <c r="X171" s="65">
        <f t="shared" si="14"/>
        <v>0</v>
      </c>
      <c r="Y171" s="65">
        <f t="shared" si="15"/>
        <v>0</v>
      </c>
      <c r="Z171" s="65">
        <f t="shared" si="18"/>
        <v>0</v>
      </c>
      <c r="AA171" s="65">
        <f t="shared" si="18"/>
        <v>0</v>
      </c>
      <c r="AB171" s="188" t="str">
        <f t="shared" si="19"/>
        <v/>
      </c>
      <c r="AC171" s="188"/>
    </row>
    <row r="172" spans="1:29" x14ac:dyDescent="0.25">
      <c r="A172" s="66">
        <f t="shared" si="20"/>
        <v>165</v>
      </c>
      <c r="B172" s="69"/>
      <c r="C172" s="69"/>
      <c r="D172" s="88" t="e">
        <f>VLOOKUP(C172,'Measure&amp;Incentive Picklist'!E:J,2,FALSE)</f>
        <v>#N/A</v>
      </c>
      <c r="E172" s="73"/>
      <c r="F172" s="70"/>
      <c r="G172" s="411" t="str">
        <f t="shared" si="16"/>
        <v/>
      </c>
      <c r="H172" s="70"/>
      <c r="I172" s="69"/>
      <c r="J172" s="65" t="e">
        <f>VLOOKUP(I172,'Lighting Picklist'!A$2:B$63,2,FALSE)</f>
        <v>#N/A</v>
      </c>
      <c r="K172" s="69"/>
      <c r="L172" s="70"/>
      <c r="N172" s="70"/>
      <c r="O172" s="70"/>
      <c r="P172" s="73"/>
      <c r="Q172" s="69"/>
      <c r="R172" s="69"/>
      <c r="S172" s="71"/>
      <c r="T172" s="71"/>
      <c r="U172" s="72" t="str">
        <f t="shared" si="17"/>
        <v/>
      </c>
      <c r="V172" s="113" t="str">
        <f>IFERROR(MIN(VLOOKUP($C172,'Measure&amp;Incentive Picklist'!$E:$J,5,FALSE)*F172,U172),"")</f>
        <v/>
      </c>
      <c r="W172" s="69"/>
      <c r="X172" s="65">
        <f t="shared" si="14"/>
        <v>0</v>
      </c>
      <c r="Y172" s="65">
        <f t="shared" si="15"/>
        <v>0</v>
      </c>
      <c r="Z172" s="65">
        <f t="shared" si="18"/>
        <v>0</v>
      </c>
      <c r="AA172" s="65">
        <f t="shared" si="18"/>
        <v>0</v>
      </c>
      <c r="AB172" s="188" t="str">
        <f t="shared" si="19"/>
        <v/>
      </c>
      <c r="AC172" s="188"/>
    </row>
    <row r="173" spans="1:29" x14ac:dyDescent="0.25">
      <c r="A173" s="66">
        <f t="shared" si="20"/>
        <v>166</v>
      </c>
      <c r="B173" s="69"/>
      <c r="C173" s="69"/>
      <c r="D173" s="88" t="e">
        <f>VLOOKUP(C173,'Measure&amp;Incentive Picklist'!E:J,2,FALSE)</f>
        <v>#N/A</v>
      </c>
      <c r="E173" s="73"/>
      <c r="F173" s="70"/>
      <c r="G173" s="411" t="str">
        <f t="shared" si="16"/>
        <v/>
      </c>
      <c r="H173" s="70"/>
      <c r="I173" s="69"/>
      <c r="J173" s="65" t="e">
        <f>VLOOKUP(I173,'Lighting Picklist'!A$2:B$63,2,FALSE)</f>
        <v>#N/A</v>
      </c>
      <c r="K173" s="69"/>
      <c r="L173" s="70"/>
      <c r="N173" s="70"/>
      <c r="O173" s="70"/>
      <c r="P173" s="73"/>
      <c r="Q173" s="69"/>
      <c r="R173" s="69"/>
      <c r="S173" s="71"/>
      <c r="T173" s="71"/>
      <c r="U173" s="72" t="str">
        <f t="shared" si="17"/>
        <v/>
      </c>
      <c r="V173" s="113" t="str">
        <f>IFERROR(MIN(VLOOKUP($C173,'Measure&amp;Incentive Picklist'!$E:$J,5,FALSE)*F173,U173),"")</f>
        <v/>
      </c>
      <c r="W173" s="69"/>
      <c r="X173" s="65">
        <f t="shared" si="14"/>
        <v>0</v>
      </c>
      <c r="Y173" s="65">
        <f t="shared" si="15"/>
        <v>0</v>
      </c>
      <c r="Z173" s="65">
        <f t="shared" si="18"/>
        <v>0</v>
      </c>
      <c r="AA173" s="65">
        <f t="shared" si="18"/>
        <v>0</v>
      </c>
      <c r="AB173" s="188" t="str">
        <f t="shared" si="19"/>
        <v/>
      </c>
      <c r="AC173" s="188"/>
    </row>
    <row r="174" spans="1:29" x14ac:dyDescent="0.25">
      <c r="A174" s="66">
        <f t="shared" si="20"/>
        <v>167</v>
      </c>
      <c r="B174" s="69"/>
      <c r="C174" s="69"/>
      <c r="D174" s="88" t="e">
        <f>VLOOKUP(C174,'Measure&amp;Incentive Picklist'!E:J,2,FALSE)</f>
        <v>#N/A</v>
      </c>
      <c r="E174" s="73"/>
      <c r="F174" s="70"/>
      <c r="G174" s="411" t="str">
        <f t="shared" si="16"/>
        <v/>
      </c>
      <c r="H174" s="70"/>
      <c r="I174" s="69"/>
      <c r="J174" s="65" t="e">
        <f>VLOOKUP(I174,'Lighting Picklist'!A$2:B$63,2,FALSE)</f>
        <v>#N/A</v>
      </c>
      <c r="K174" s="69"/>
      <c r="L174" s="70"/>
      <c r="N174" s="70"/>
      <c r="O174" s="70"/>
      <c r="P174" s="73"/>
      <c r="Q174" s="69"/>
      <c r="R174" s="69"/>
      <c r="S174" s="71"/>
      <c r="T174" s="71"/>
      <c r="U174" s="72" t="str">
        <f t="shared" si="17"/>
        <v/>
      </c>
      <c r="V174" s="113" t="str">
        <f>IFERROR(MIN(VLOOKUP($C174,'Measure&amp;Incentive Picklist'!$E:$J,5,FALSE)*F174,U174),"")</f>
        <v/>
      </c>
      <c r="W174" s="69"/>
      <c r="X174" s="65">
        <f t="shared" si="14"/>
        <v>0</v>
      </c>
      <c r="Y174" s="65">
        <f t="shared" si="15"/>
        <v>0</v>
      </c>
      <c r="Z174" s="65">
        <f t="shared" si="18"/>
        <v>0</v>
      </c>
      <c r="AA174" s="65">
        <f t="shared" si="18"/>
        <v>0</v>
      </c>
      <c r="AB174" s="188" t="str">
        <f t="shared" si="19"/>
        <v/>
      </c>
      <c r="AC174" s="188"/>
    </row>
    <row r="175" spans="1:29" x14ac:dyDescent="0.25">
      <c r="A175" s="66">
        <f t="shared" si="20"/>
        <v>168</v>
      </c>
      <c r="B175" s="69"/>
      <c r="C175" s="69"/>
      <c r="D175" s="88" t="e">
        <f>VLOOKUP(C175,'Measure&amp;Incentive Picklist'!E:J,2,FALSE)</f>
        <v>#N/A</v>
      </c>
      <c r="E175" s="73"/>
      <c r="F175" s="70"/>
      <c r="G175" s="411" t="str">
        <f t="shared" si="16"/>
        <v/>
      </c>
      <c r="H175" s="70"/>
      <c r="I175" s="69"/>
      <c r="J175" s="65" t="e">
        <f>VLOOKUP(I175,'Lighting Picklist'!A$2:B$63,2,FALSE)</f>
        <v>#N/A</v>
      </c>
      <c r="K175" s="69"/>
      <c r="L175" s="70"/>
      <c r="N175" s="70"/>
      <c r="O175" s="70"/>
      <c r="P175" s="73"/>
      <c r="Q175" s="69"/>
      <c r="R175" s="69"/>
      <c r="S175" s="71"/>
      <c r="T175" s="71"/>
      <c r="U175" s="72" t="str">
        <f t="shared" si="17"/>
        <v/>
      </c>
      <c r="V175" s="113" t="str">
        <f>IFERROR(MIN(VLOOKUP($C175,'Measure&amp;Incentive Picklist'!$E:$J,5,FALSE)*F175,U175),"")</f>
        <v/>
      </c>
      <c r="W175" s="69"/>
      <c r="X175" s="65">
        <f t="shared" si="14"/>
        <v>0</v>
      </c>
      <c r="Y175" s="65">
        <f t="shared" si="15"/>
        <v>0</v>
      </c>
      <c r="Z175" s="65">
        <f t="shared" si="18"/>
        <v>0</v>
      </c>
      <c r="AA175" s="65">
        <f t="shared" si="18"/>
        <v>0</v>
      </c>
      <c r="AB175" s="188" t="str">
        <f t="shared" si="19"/>
        <v/>
      </c>
      <c r="AC175" s="188"/>
    </row>
    <row r="176" spans="1:29" x14ac:dyDescent="0.25">
      <c r="A176" s="66">
        <f t="shared" si="20"/>
        <v>169</v>
      </c>
      <c r="B176" s="69"/>
      <c r="C176" s="69"/>
      <c r="D176" s="88" t="e">
        <f>VLOOKUP(C176,'Measure&amp;Incentive Picklist'!E:J,2,FALSE)</f>
        <v>#N/A</v>
      </c>
      <c r="E176" s="73"/>
      <c r="F176" s="70"/>
      <c r="G176" s="411" t="str">
        <f t="shared" si="16"/>
        <v/>
      </c>
      <c r="H176" s="70"/>
      <c r="I176" s="69"/>
      <c r="J176" s="65" t="e">
        <f>VLOOKUP(I176,'Lighting Picklist'!A$2:B$63,2,FALSE)</f>
        <v>#N/A</v>
      </c>
      <c r="K176" s="69"/>
      <c r="L176" s="70"/>
      <c r="N176" s="70"/>
      <c r="O176" s="70"/>
      <c r="P176" s="73"/>
      <c r="Q176" s="69"/>
      <c r="R176" s="69"/>
      <c r="S176" s="71"/>
      <c r="T176" s="71"/>
      <c r="U176" s="72" t="str">
        <f t="shared" si="17"/>
        <v/>
      </c>
      <c r="V176" s="113" t="str">
        <f>IFERROR(MIN(VLOOKUP($C176,'Measure&amp;Incentive Picklist'!$E:$J,5,FALSE)*F176,U176),"")</f>
        <v/>
      </c>
      <c r="W176" s="69"/>
      <c r="X176" s="65">
        <f t="shared" si="14"/>
        <v>0</v>
      </c>
      <c r="Y176" s="65">
        <f t="shared" si="15"/>
        <v>0</v>
      </c>
      <c r="Z176" s="65">
        <f t="shared" si="18"/>
        <v>0</v>
      </c>
      <c r="AA176" s="65">
        <f t="shared" si="18"/>
        <v>0</v>
      </c>
      <c r="AB176" s="188" t="str">
        <f t="shared" si="19"/>
        <v/>
      </c>
      <c r="AC176" s="188"/>
    </row>
    <row r="177" spans="1:29" x14ac:dyDescent="0.25">
      <c r="A177" s="66">
        <f t="shared" si="20"/>
        <v>170</v>
      </c>
      <c r="B177" s="69"/>
      <c r="C177" s="69"/>
      <c r="D177" s="88" t="e">
        <f>VLOOKUP(C177,'Measure&amp;Incentive Picklist'!E:J,2,FALSE)</f>
        <v>#N/A</v>
      </c>
      <c r="E177" s="73"/>
      <c r="F177" s="70"/>
      <c r="G177" s="411" t="str">
        <f t="shared" si="16"/>
        <v/>
      </c>
      <c r="H177" s="70"/>
      <c r="I177" s="69"/>
      <c r="J177" s="65" t="e">
        <f>VLOOKUP(I177,'Lighting Picklist'!A$2:B$63,2,FALSE)</f>
        <v>#N/A</v>
      </c>
      <c r="K177" s="69"/>
      <c r="L177" s="70"/>
      <c r="N177" s="70"/>
      <c r="O177" s="70"/>
      <c r="P177" s="73"/>
      <c r="Q177" s="69"/>
      <c r="R177" s="69"/>
      <c r="S177" s="71"/>
      <c r="T177" s="71"/>
      <c r="U177" s="72" t="str">
        <f t="shared" si="17"/>
        <v/>
      </c>
      <c r="V177" s="113" t="str">
        <f>IFERROR(MIN(VLOOKUP($C177,'Measure&amp;Incentive Picklist'!$E:$J,5,FALSE)*F177,U177),"")</f>
        <v/>
      </c>
      <c r="W177" s="69"/>
      <c r="X177" s="65">
        <f t="shared" si="14"/>
        <v>0</v>
      </c>
      <c r="Y177" s="65">
        <f t="shared" si="15"/>
        <v>0</v>
      </c>
      <c r="Z177" s="65">
        <f t="shared" si="18"/>
        <v>0</v>
      </c>
      <c r="AA177" s="65">
        <f t="shared" si="18"/>
        <v>0</v>
      </c>
      <c r="AB177" s="188" t="str">
        <f t="shared" si="19"/>
        <v/>
      </c>
      <c r="AC177" s="188"/>
    </row>
    <row r="178" spans="1:29" x14ac:dyDescent="0.25">
      <c r="A178" s="66">
        <f t="shared" si="20"/>
        <v>171</v>
      </c>
      <c r="B178" s="69"/>
      <c r="C178" s="69"/>
      <c r="D178" s="88" t="e">
        <f>VLOOKUP(C178,'Measure&amp;Incentive Picklist'!E:J,2,FALSE)</f>
        <v>#N/A</v>
      </c>
      <c r="E178" s="73"/>
      <c r="F178" s="70"/>
      <c r="G178" s="411" t="str">
        <f t="shared" si="16"/>
        <v/>
      </c>
      <c r="H178" s="70"/>
      <c r="I178" s="69"/>
      <c r="J178" s="65" t="e">
        <f>VLOOKUP(I178,'Lighting Picklist'!A$2:B$63,2,FALSE)</f>
        <v>#N/A</v>
      </c>
      <c r="K178" s="69"/>
      <c r="L178" s="70"/>
      <c r="N178" s="70"/>
      <c r="O178" s="70"/>
      <c r="P178" s="73"/>
      <c r="Q178" s="69"/>
      <c r="R178" s="69"/>
      <c r="S178" s="71"/>
      <c r="T178" s="71"/>
      <c r="U178" s="72" t="str">
        <f t="shared" si="17"/>
        <v/>
      </c>
      <c r="V178" s="113" t="str">
        <f>IFERROR(MIN(VLOOKUP($C178,'Measure&amp;Incentive Picklist'!$E:$J,5,FALSE)*F178,U178),"")</f>
        <v/>
      </c>
      <c r="W178" s="69"/>
      <c r="X178" s="65">
        <f t="shared" si="14"/>
        <v>0</v>
      </c>
      <c r="Y178" s="65">
        <f t="shared" si="15"/>
        <v>0</v>
      </c>
      <c r="Z178" s="65">
        <f t="shared" si="18"/>
        <v>0</v>
      </c>
      <c r="AA178" s="65">
        <f t="shared" si="18"/>
        <v>0</v>
      </c>
      <c r="AB178" s="188" t="str">
        <f t="shared" si="19"/>
        <v/>
      </c>
      <c r="AC178" s="188"/>
    </row>
    <row r="179" spans="1:29" x14ac:dyDescent="0.25">
      <c r="A179" s="66">
        <f t="shared" si="20"/>
        <v>172</v>
      </c>
      <c r="B179" s="69"/>
      <c r="C179" s="69"/>
      <c r="D179" s="88" t="e">
        <f>VLOOKUP(C179,'Measure&amp;Incentive Picklist'!E:J,2,FALSE)</f>
        <v>#N/A</v>
      </c>
      <c r="E179" s="73"/>
      <c r="F179" s="70"/>
      <c r="G179" s="411" t="str">
        <f t="shared" si="16"/>
        <v/>
      </c>
      <c r="H179" s="70"/>
      <c r="I179" s="69"/>
      <c r="J179" s="65" t="e">
        <f>VLOOKUP(I179,'Lighting Picklist'!A$2:B$63,2,FALSE)</f>
        <v>#N/A</v>
      </c>
      <c r="K179" s="69"/>
      <c r="L179" s="70"/>
      <c r="N179" s="70"/>
      <c r="O179" s="70"/>
      <c r="P179" s="73"/>
      <c r="Q179" s="69"/>
      <c r="R179" s="69"/>
      <c r="S179" s="71"/>
      <c r="T179" s="71"/>
      <c r="U179" s="72" t="str">
        <f t="shared" si="17"/>
        <v/>
      </c>
      <c r="V179" s="113" t="str">
        <f>IFERROR(MIN(VLOOKUP($C179,'Measure&amp;Incentive Picklist'!$E:$J,5,FALSE)*F179,U179),"")</f>
        <v/>
      </c>
      <c r="W179" s="69"/>
      <c r="X179" s="65">
        <f t="shared" si="14"/>
        <v>0</v>
      </c>
      <c r="Y179" s="65">
        <f t="shared" si="15"/>
        <v>0</v>
      </c>
      <c r="Z179" s="65">
        <f t="shared" si="18"/>
        <v>0</v>
      </c>
      <c r="AA179" s="65">
        <f t="shared" si="18"/>
        <v>0</v>
      </c>
      <c r="AB179" s="188" t="str">
        <f t="shared" si="19"/>
        <v/>
      </c>
      <c r="AC179" s="188"/>
    </row>
    <row r="180" spans="1:29" x14ac:dyDescent="0.25">
      <c r="A180" s="66">
        <f t="shared" si="20"/>
        <v>173</v>
      </c>
      <c r="B180" s="69"/>
      <c r="C180" s="69"/>
      <c r="D180" s="88" t="e">
        <f>VLOOKUP(C180,'Measure&amp;Incentive Picklist'!E:J,2,FALSE)</f>
        <v>#N/A</v>
      </c>
      <c r="E180" s="73"/>
      <c r="F180" s="70"/>
      <c r="G180" s="411" t="str">
        <f t="shared" si="16"/>
        <v/>
      </c>
      <c r="H180" s="70"/>
      <c r="I180" s="69"/>
      <c r="J180" s="65" t="e">
        <f>VLOOKUP(I180,'Lighting Picklist'!A$2:B$63,2,FALSE)</f>
        <v>#N/A</v>
      </c>
      <c r="K180" s="69"/>
      <c r="L180" s="70"/>
      <c r="N180" s="70"/>
      <c r="O180" s="70"/>
      <c r="P180" s="73"/>
      <c r="Q180" s="69"/>
      <c r="R180" s="69"/>
      <c r="S180" s="71"/>
      <c r="T180" s="71"/>
      <c r="U180" s="72" t="str">
        <f t="shared" si="17"/>
        <v/>
      </c>
      <c r="V180" s="113" t="str">
        <f>IFERROR(MIN(VLOOKUP($C180,'Measure&amp;Incentive Picklist'!$E:$J,5,FALSE)*F180,U180),"")</f>
        <v/>
      </c>
      <c r="W180" s="69"/>
      <c r="X180" s="65">
        <f t="shared" si="14"/>
        <v>0</v>
      </c>
      <c r="Y180" s="65">
        <f t="shared" si="15"/>
        <v>0</v>
      </c>
      <c r="Z180" s="65">
        <f t="shared" si="18"/>
        <v>0</v>
      </c>
      <c r="AA180" s="65">
        <f t="shared" si="18"/>
        <v>0</v>
      </c>
      <c r="AB180" s="188" t="str">
        <f t="shared" si="19"/>
        <v/>
      </c>
      <c r="AC180" s="188"/>
    </row>
    <row r="181" spans="1:29" x14ac:dyDescent="0.25">
      <c r="A181" s="66">
        <f t="shared" si="20"/>
        <v>174</v>
      </c>
      <c r="B181" s="69"/>
      <c r="C181" s="69"/>
      <c r="D181" s="88" t="e">
        <f>VLOOKUP(C181,'Measure&amp;Incentive Picklist'!E:J,2,FALSE)</f>
        <v>#N/A</v>
      </c>
      <c r="E181" s="73"/>
      <c r="F181" s="70"/>
      <c r="G181" s="411" t="str">
        <f t="shared" si="16"/>
        <v/>
      </c>
      <c r="H181" s="70"/>
      <c r="I181" s="69"/>
      <c r="J181" s="65" t="e">
        <f>VLOOKUP(I181,'Lighting Picklist'!A$2:B$63,2,FALSE)</f>
        <v>#N/A</v>
      </c>
      <c r="K181" s="69"/>
      <c r="L181" s="70"/>
      <c r="N181" s="70"/>
      <c r="O181" s="70"/>
      <c r="P181" s="73"/>
      <c r="Q181" s="69"/>
      <c r="R181" s="69"/>
      <c r="S181" s="71"/>
      <c r="T181" s="71"/>
      <c r="U181" s="72" t="str">
        <f t="shared" si="17"/>
        <v/>
      </c>
      <c r="V181" s="113" t="str">
        <f>IFERROR(MIN(VLOOKUP($C181,'Measure&amp;Incentive Picklist'!$E:$J,5,FALSE)*F181,U181),"")</f>
        <v/>
      </c>
      <c r="W181" s="69"/>
      <c r="X181" s="65">
        <f t="shared" si="14"/>
        <v>0</v>
      </c>
      <c r="Y181" s="65">
        <f t="shared" si="15"/>
        <v>0</v>
      </c>
      <c r="Z181" s="65">
        <f t="shared" si="18"/>
        <v>0</v>
      </c>
      <c r="AA181" s="65">
        <f t="shared" si="18"/>
        <v>0</v>
      </c>
      <c r="AB181" s="188" t="str">
        <f t="shared" si="19"/>
        <v/>
      </c>
      <c r="AC181" s="188"/>
    </row>
    <row r="182" spans="1:29" x14ac:dyDescent="0.25">
      <c r="A182" s="66">
        <f t="shared" si="20"/>
        <v>175</v>
      </c>
      <c r="B182" s="69"/>
      <c r="C182" s="69"/>
      <c r="D182" s="88" t="e">
        <f>VLOOKUP(C182,'Measure&amp;Incentive Picklist'!E:J,2,FALSE)</f>
        <v>#N/A</v>
      </c>
      <c r="E182" s="73"/>
      <c r="F182" s="70"/>
      <c r="G182" s="411" t="str">
        <f t="shared" si="16"/>
        <v/>
      </c>
      <c r="H182" s="70"/>
      <c r="I182" s="69"/>
      <c r="J182" s="65" t="e">
        <f>VLOOKUP(I182,'Lighting Picklist'!A$2:B$63,2,FALSE)</f>
        <v>#N/A</v>
      </c>
      <c r="K182" s="69"/>
      <c r="L182" s="70"/>
      <c r="N182" s="70"/>
      <c r="O182" s="70"/>
      <c r="P182" s="73"/>
      <c r="Q182" s="69"/>
      <c r="R182" s="69"/>
      <c r="S182" s="71"/>
      <c r="T182" s="71"/>
      <c r="U182" s="72" t="str">
        <f t="shared" si="17"/>
        <v/>
      </c>
      <c r="V182" s="113" t="str">
        <f>IFERROR(MIN(VLOOKUP($C182,'Measure&amp;Incentive Picklist'!$E:$J,5,FALSE)*F182,U182),"")</f>
        <v/>
      </c>
      <c r="W182" s="69"/>
      <c r="X182" s="65">
        <f t="shared" si="14"/>
        <v>0</v>
      </c>
      <c r="Y182" s="65">
        <f t="shared" si="15"/>
        <v>0</v>
      </c>
      <c r="Z182" s="65">
        <f t="shared" si="18"/>
        <v>0</v>
      </c>
      <c r="AA182" s="65">
        <f t="shared" si="18"/>
        <v>0</v>
      </c>
      <c r="AB182" s="188" t="str">
        <f t="shared" si="19"/>
        <v/>
      </c>
      <c r="AC182" s="188"/>
    </row>
    <row r="183" spans="1:29" x14ac:dyDescent="0.25">
      <c r="A183" s="66">
        <f t="shared" si="20"/>
        <v>176</v>
      </c>
      <c r="B183" s="69"/>
      <c r="C183" s="69"/>
      <c r="D183" s="88" t="e">
        <f>VLOOKUP(C183,'Measure&amp;Incentive Picklist'!E:J,2,FALSE)</f>
        <v>#N/A</v>
      </c>
      <c r="E183" s="73"/>
      <c r="F183" s="70"/>
      <c r="G183" s="411" t="str">
        <f t="shared" si="16"/>
        <v/>
      </c>
      <c r="H183" s="70"/>
      <c r="I183" s="69"/>
      <c r="J183" s="65" t="e">
        <f>VLOOKUP(I183,'Lighting Picklist'!A$2:B$63,2,FALSE)</f>
        <v>#N/A</v>
      </c>
      <c r="K183" s="69"/>
      <c r="L183" s="70"/>
      <c r="N183" s="70"/>
      <c r="O183" s="70"/>
      <c r="P183" s="73"/>
      <c r="Q183" s="69"/>
      <c r="R183" s="69"/>
      <c r="S183" s="71"/>
      <c r="T183" s="71"/>
      <c r="U183" s="72" t="str">
        <f t="shared" si="17"/>
        <v/>
      </c>
      <c r="V183" s="113" t="str">
        <f>IFERROR(MIN(VLOOKUP($C183,'Measure&amp;Incentive Picklist'!$E:$J,5,FALSE)*F183,U183),"")</f>
        <v/>
      </c>
      <c r="W183" s="69"/>
      <c r="X183" s="65">
        <f t="shared" si="14"/>
        <v>0</v>
      </c>
      <c r="Y183" s="65">
        <f t="shared" si="15"/>
        <v>0</v>
      </c>
      <c r="Z183" s="65">
        <f t="shared" si="18"/>
        <v>0</v>
      </c>
      <c r="AA183" s="65">
        <f t="shared" si="18"/>
        <v>0</v>
      </c>
      <c r="AB183" s="188" t="str">
        <f t="shared" si="19"/>
        <v/>
      </c>
      <c r="AC183" s="188"/>
    </row>
    <row r="184" spans="1:29" x14ac:dyDescent="0.25">
      <c r="A184" s="66">
        <f t="shared" si="20"/>
        <v>177</v>
      </c>
      <c r="B184" s="69"/>
      <c r="C184" s="69"/>
      <c r="D184" s="88" t="e">
        <f>VLOOKUP(C184,'Measure&amp;Incentive Picklist'!E:J,2,FALSE)</f>
        <v>#N/A</v>
      </c>
      <c r="E184" s="73"/>
      <c r="F184" s="70"/>
      <c r="G184" s="411" t="str">
        <f t="shared" si="16"/>
        <v/>
      </c>
      <c r="H184" s="70"/>
      <c r="I184" s="69"/>
      <c r="J184" s="65" t="e">
        <f>VLOOKUP(I184,'Lighting Picklist'!A$2:B$63,2,FALSE)</f>
        <v>#N/A</v>
      </c>
      <c r="K184" s="69"/>
      <c r="L184" s="70"/>
      <c r="N184" s="70"/>
      <c r="O184" s="70"/>
      <c r="P184" s="73"/>
      <c r="Q184" s="69"/>
      <c r="R184" s="69"/>
      <c r="S184" s="71"/>
      <c r="T184" s="71"/>
      <c r="U184" s="72" t="str">
        <f t="shared" si="17"/>
        <v/>
      </c>
      <c r="V184" s="113" t="str">
        <f>IFERROR(MIN(VLOOKUP($C184,'Measure&amp;Incentive Picklist'!$E:$J,5,FALSE)*F184,U184),"")</f>
        <v/>
      </c>
      <c r="W184" s="69"/>
      <c r="X184" s="65">
        <f t="shared" si="14"/>
        <v>0</v>
      </c>
      <c r="Y184" s="65">
        <f t="shared" si="15"/>
        <v>0</v>
      </c>
      <c r="Z184" s="65">
        <f t="shared" si="18"/>
        <v>0</v>
      </c>
      <c r="AA184" s="65">
        <f t="shared" si="18"/>
        <v>0</v>
      </c>
      <c r="AB184" s="188" t="str">
        <f t="shared" si="19"/>
        <v/>
      </c>
      <c r="AC184" s="188"/>
    </row>
    <row r="185" spans="1:29" x14ac:dyDescent="0.25">
      <c r="A185" s="66">
        <f t="shared" si="20"/>
        <v>178</v>
      </c>
      <c r="B185" s="69"/>
      <c r="C185" s="69"/>
      <c r="D185" s="88" t="e">
        <f>VLOOKUP(C185,'Measure&amp;Incentive Picklist'!E:J,2,FALSE)</f>
        <v>#N/A</v>
      </c>
      <c r="E185" s="73"/>
      <c r="F185" s="70"/>
      <c r="G185" s="411" t="str">
        <f t="shared" si="16"/>
        <v/>
      </c>
      <c r="H185" s="70"/>
      <c r="I185" s="69"/>
      <c r="J185" s="65" t="e">
        <f>VLOOKUP(I185,'Lighting Picklist'!A$2:B$63,2,FALSE)</f>
        <v>#N/A</v>
      </c>
      <c r="K185" s="69"/>
      <c r="L185" s="70"/>
      <c r="N185" s="70"/>
      <c r="O185" s="70"/>
      <c r="P185" s="73"/>
      <c r="Q185" s="69"/>
      <c r="R185" s="69"/>
      <c r="S185" s="71"/>
      <c r="T185" s="71"/>
      <c r="U185" s="72" t="str">
        <f t="shared" si="17"/>
        <v/>
      </c>
      <c r="V185" s="113" t="str">
        <f>IFERROR(MIN(VLOOKUP($C185,'Measure&amp;Incentive Picklist'!$E:$J,5,FALSE)*F185,U185),"")</f>
        <v/>
      </c>
      <c r="W185" s="69"/>
      <c r="X185" s="65">
        <f t="shared" si="14"/>
        <v>0</v>
      </c>
      <c r="Y185" s="65">
        <f t="shared" si="15"/>
        <v>0</v>
      </c>
      <c r="Z185" s="65">
        <f t="shared" si="18"/>
        <v>0</v>
      </c>
      <c r="AA185" s="65">
        <f t="shared" si="18"/>
        <v>0</v>
      </c>
      <c r="AB185" s="188" t="str">
        <f t="shared" si="19"/>
        <v/>
      </c>
      <c r="AC185" s="188"/>
    </row>
    <row r="186" spans="1:29" x14ac:dyDescent="0.25">
      <c r="A186" s="66">
        <f t="shared" si="20"/>
        <v>179</v>
      </c>
      <c r="B186" s="69"/>
      <c r="C186" s="69"/>
      <c r="D186" s="88" t="e">
        <f>VLOOKUP(C186,'Measure&amp;Incentive Picklist'!E:J,2,FALSE)</f>
        <v>#N/A</v>
      </c>
      <c r="E186" s="73"/>
      <c r="F186" s="70"/>
      <c r="G186" s="411" t="str">
        <f t="shared" si="16"/>
        <v/>
      </c>
      <c r="H186" s="70"/>
      <c r="I186" s="69"/>
      <c r="J186" s="65" t="e">
        <f>VLOOKUP(I186,'Lighting Picklist'!A$2:B$63,2,FALSE)</f>
        <v>#N/A</v>
      </c>
      <c r="K186" s="69"/>
      <c r="L186" s="70"/>
      <c r="N186" s="70"/>
      <c r="O186" s="70"/>
      <c r="P186" s="73"/>
      <c r="Q186" s="69"/>
      <c r="R186" s="69"/>
      <c r="S186" s="71"/>
      <c r="T186" s="71"/>
      <c r="U186" s="72" t="str">
        <f t="shared" si="17"/>
        <v/>
      </c>
      <c r="V186" s="113" t="str">
        <f>IFERROR(MIN(VLOOKUP($C186,'Measure&amp;Incentive Picklist'!$E:$J,5,FALSE)*F186,U186),"")</f>
        <v/>
      </c>
      <c r="W186" s="69"/>
      <c r="X186" s="65">
        <f t="shared" si="14"/>
        <v>0</v>
      </c>
      <c r="Y186" s="65">
        <f t="shared" si="15"/>
        <v>0</v>
      </c>
      <c r="Z186" s="65">
        <f t="shared" si="18"/>
        <v>0</v>
      </c>
      <c r="AA186" s="65">
        <f t="shared" si="18"/>
        <v>0</v>
      </c>
      <c r="AB186" s="188" t="str">
        <f t="shared" si="19"/>
        <v/>
      </c>
      <c r="AC186" s="188"/>
    </row>
    <row r="187" spans="1:29" x14ac:dyDescent="0.25">
      <c r="A187" s="66">
        <f t="shared" si="20"/>
        <v>180</v>
      </c>
      <c r="B187" s="69"/>
      <c r="C187" s="69"/>
      <c r="D187" s="88" t="e">
        <f>VLOOKUP(C187,'Measure&amp;Incentive Picklist'!E:J,2,FALSE)</f>
        <v>#N/A</v>
      </c>
      <c r="E187" s="73"/>
      <c r="F187" s="70"/>
      <c r="G187" s="411" t="str">
        <f t="shared" si="16"/>
        <v/>
      </c>
      <c r="H187" s="70"/>
      <c r="I187" s="69"/>
      <c r="J187" s="65" t="e">
        <f>VLOOKUP(I187,'Lighting Picklist'!A$2:B$63,2,FALSE)</f>
        <v>#N/A</v>
      </c>
      <c r="K187" s="69"/>
      <c r="L187" s="70"/>
      <c r="N187" s="70"/>
      <c r="O187" s="70"/>
      <c r="P187" s="73"/>
      <c r="Q187" s="69"/>
      <c r="R187" s="69"/>
      <c r="S187" s="71"/>
      <c r="T187" s="71"/>
      <c r="U187" s="72" t="str">
        <f t="shared" si="17"/>
        <v/>
      </c>
      <c r="V187" s="113" t="str">
        <f>IFERROR(MIN(VLOOKUP($C187,'Measure&amp;Incentive Picklist'!$E:$J,5,FALSE)*F187,U187),"")</f>
        <v/>
      </c>
      <c r="W187" s="69"/>
      <c r="X187" s="65">
        <f t="shared" si="14"/>
        <v>0</v>
      </c>
      <c r="Y187" s="65">
        <f t="shared" si="15"/>
        <v>0</v>
      </c>
      <c r="Z187" s="65">
        <f t="shared" si="18"/>
        <v>0</v>
      </c>
      <c r="AA187" s="65">
        <f t="shared" si="18"/>
        <v>0</v>
      </c>
      <c r="AB187" s="188" t="str">
        <f t="shared" si="19"/>
        <v/>
      </c>
      <c r="AC187" s="188"/>
    </row>
    <row r="188" spans="1:29" x14ac:dyDescent="0.25">
      <c r="A188" s="66">
        <f t="shared" si="20"/>
        <v>181</v>
      </c>
      <c r="B188" s="69"/>
      <c r="C188" s="69"/>
      <c r="D188" s="88" t="e">
        <f>VLOOKUP(C188,'Measure&amp;Incentive Picklist'!E:J,2,FALSE)</f>
        <v>#N/A</v>
      </c>
      <c r="E188" s="73"/>
      <c r="F188" s="70"/>
      <c r="G188" s="411" t="str">
        <f t="shared" si="16"/>
        <v/>
      </c>
      <c r="H188" s="70"/>
      <c r="I188" s="69"/>
      <c r="J188" s="65" t="e">
        <f>VLOOKUP(I188,'Lighting Picklist'!A$2:B$63,2,FALSE)</f>
        <v>#N/A</v>
      </c>
      <c r="K188" s="69"/>
      <c r="L188" s="70"/>
      <c r="N188" s="70"/>
      <c r="O188" s="70"/>
      <c r="P188" s="73"/>
      <c r="Q188" s="69"/>
      <c r="R188" s="69"/>
      <c r="S188" s="71"/>
      <c r="T188" s="71"/>
      <c r="U188" s="72" t="str">
        <f t="shared" si="17"/>
        <v/>
      </c>
      <c r="V188" s="113" t="str">
        <f>IFERROR(MIN(VLOOKUP($C188,'Measure&amp;Incentive Picklist'!$E:$J,5,FALSE)*F188,U188),"")</f>
        <v/>
      </c>
      <c r="W188" s="69"/>
      <c r="X188" s="65">
        <f t="shared" si="14"/>
        <v>0</v>
      </c>
      <c r="Y188" s="65">
        <f t="shared" si="15"/>
        <v>0</v>
      </c>
      <c r="Z188" s="65">
        <f t="shared" si="18"/>
        <v>0</v>
      </c>
      <c r="AA188" s="65">
        <f t="shared" si="18"/>
        <v>0</v>
      </c>
      <c r="AB188" s="188" t="str">
        <f t="shared" si="19"/>
        <v/>
      </c>
      <c r="AC188" s="188"/>
    </row>
    <row r="189" spans="1:29" x14ac:dyDescent="0.25">
      <c r="A189" s="66">
        <f t="shared" si="20"/>
        <v>182</v>
      </c>
      <c r="B189" s="69"/>
      <c r="C189" s="69"/>
      <c r="D189" s="88" t="e">
        <f>VLOOKUP(C189,'Measure&amp;Incentive Picklist'!E:J,2,FALSE)</f>
        <v>#N/A</v>
      </c>
      <c r="E189" s="73"/>
      <c r="F189" s="70"/>
      <c r="G189" s="411" t="str">
        <f t="shared" si="16"/>
        <v/>
      </c>
      <c r="H189" s="70"/>
      <c r="I189" s="69"/>
      <c r="J189" s="65" t="e">
        <f>VLOOKUP(I189,'Lighting Picklist'!A$2:B$63,2,FALSE)</f>
        <v>#N/A</v>
      </c>
      <c r="K189" s="69"/>
      <c r="L189" s="70"/>
      <c r="N189" s="70"/>
      <c r="O189" s="70"/>
      <c r="P189" s="73"/>
      <c r="Q189" s="69"/>
      <c r="R189" s="69"/>
      <c r="S189" s="71"/>
      <c r="T189" s="71"/>
      <c r="U189" s="72" t="str">
        <f t="shared" si="17"/>
        <v/>
      </c>
      <c r="V189" s="113" t="str">
        <f>IFERROR(MIN(VLOOKUP($C189,'Measure&amp;Incentive Picklist'!$E:$J,5,FALSE)*F189,U189),"")</f>
        <v/>
      </c>
      <c r="W189" s="69"/>
      <c r="X189" s="65">
        <f t="shared" si="14"/>
        <v>0</v>
      </c>
      <c r="Y189" s="65">
        <f t="shared" si="15"/>
        <v>0</v>
      </c>
      <c r="Z189" s="65">
        <f t="shared" si="18"/>
        <v>0</v>
      </c>
      <c r="AA189" s="65">
        <f t="shared" si="18"/>
        <v>0</v>
      </c>
      <c r="AB189" s="188" t="str">
        <f t="shared" si="19"/>
        <v/>
      </c>
      <c r="AC189" s="188"/>
    </row>
    <row r="190" spans="1:29" x14ac:dyDescent="0.25">
      <c r="A190" s="66">
        <f t="shared" si="20"/>
        <v>183</v>
      </c>
      <c r="B190" s="69"/>
      <c r="C190" s="69"/>
      <c r="D190" s="88" t="e">
        <f>VLOOKUP(C190,'Measure&amp;Incentive Picklist'!E:J,2,FALSE)</f>
        <v>#N/A</v>
      </c>
      <c r="E190" s="73"/>
      <c r="F190" s="70"/>
      <c r="G190" s="411" t="str">
        <f t="shared" si="16"/>
        <v/>
      </c>
      <c r="H190" s="70"/>
      <c r="I190" s="69"/>
      <c r="J190" s="65" t="e">
        <f>VLOOKUP(I190,'Lighting Picklist'!A$2:B$63,2,FALSE)</f>
        <v>#N/A</v>
      </c>
      <c r="K190" s="69"/>
      <c r="L190" s="70"/>
      <c r="N190" s="70"/>
      <c r="O190" s="70"/>
      <c r="P190" s="73"/>
      <c r="Q190" s="69"/>
      <c r="R190" s="69"/>
      <c r="S190" s="71"/>
      <c r="T190" s="71"/>
      <c r="U190" s="72" t="str">
        <f t="shared" si="17"/>
        <v/>
      </c>
      <c r="V190" s="113" t="str">
        <f>IFERROR(MIN(VLOOKUP($C190,'Measure&amp;Incentive Picklist'!$E:$J,5,FALSE)*F190,U190),"")</f>
        <v/>
      </c>
      <c r="W190" s="69"/>
      <c r="X190" s="65">
        <f t="shared" si="14"/>
        <v>0</v>
      </c>
      <c r="Y190" s="65">
        <f t="shared" si="15"/>
        <v>0</v>
      </c>
      <c r="Z190" s="65">
        <f t="shared" si="18"/>
        <v>0</v>
      </c>
      <c r="AA190" s="65">
        <f t="shared" si="18"/>
        <v>0</v>
      </c>
      <c r="AB190" s="188" t="str">
        <f t="shared" si="19"/>
        <v/>
      </c>
      <c r="AC190" s="188"/>
    </row>
    <row r="191" spans="1:29" x14ac:dyDescent="0.25">
      <c r="A191" s="66">
        <f t="shared" si="20"/>
        <v>184</v>
      </c>
      <c r="B191" s="69"/>
      <c r="C191" s="69"/>
      <c r="D191" s="88" t="e">
        <f>VLOOKUP(C191,'Measure&amp;Incentive Picklist'!E:J,2,FALSE)</f>
        <v>#N/A</v>
      </c>
      <c r="E191" s="73"/>
      <c r="F191" s="70"/>
      <c r="G191" s="411" t="str">
        <f t="shared" si="16"/>
        <v/>
      </c>
      <c r="H191" s="70"/>
      <c r="I191" s="69"/>
      <c r="J191" s="65" t="e">
        <f>VLOOKUP(I191,'Lighting Picklist'!A$2:B$63,2,FALSE)</f>
        <v>#N/A</v>
      </c>
      <c r="K191" s="69"/>
      <c r="L191" s="70"/>
      <c r="N191" s="70"/>
      <c r="O191" s="70"/>
      <c r="P191" s="73"/>
      <c r="Q191" s="69"/>
      <c r="R191" s="69"/>
      <c r="S191" s="71"/>
      <c r="T191" s="71"/>
      <c r="U191" s="72" t="str">
        <f t="shared" si="17"/>
        <v/>
      </c>
      <c r="V191" s="113" t="str">
        <f>IFERROR(MIN(VLOOKUP($C191,'Measure&amp;Incentive Picklist'!$E:$J,5,FALSE)*F191,U191),"")</f>
        <v/>
      </c>
      <c r="W191" s="69"/>
      <c r="X191" s="65">
        <f t="shared" si="14"/>
        <v>0</v>
      </c>
      <c r="Y191" s="65">
        <f t="shared" si="15"/>
        <v>0</v>
      </c>
      <c r="Z191" s="65">
        <f t="shared" si="18"/>
        <v>0</v>
      </c>
      <c r="AA191" s="65">
        <f t="shared" si="18"/>
        <v>0</v>
      </c>
      <c r="AB191" s="188" t="str">
        <f t="shared" si="19"/>
        <v/>
      </c>
      <c r="AC191" s="188"/>
    </row>
    <row r="192" spans="1:29" x14ac:dyDescent="0.25">
      <c r="A192" s="66">
        <f t="shared" si="20"/>
        <v>185</v>
      </c>
      <c r="B192" s="69"/>
      <c r="C192" s="69"/>
      <c r="D192" s="88" t="e">
        <f>VLOOKUP(C192,'Measure&amp;Incentive Picklist'!E:J,2,FALSE)</f>
        <v>#N/A</v>
      </c>
      <c r="E192" s="73"/>
      <c r="F192" s="70"/>
      <c r="G192" s="411" t="str">
        <f t="shared" si="16"/>
        <v/>
      </c>
      <c r="H192" s="70"/>
      <c r="I192" s="69"/>
      <c r="J192" s="65" t="e">
        <f>VLOOKUP(I192,'Lighting Picklist'!A$2:B$63,2,FALSE)</f>
        <v>#N/A</v>
      </c>
      <c r="K192" s="69"/>
      <c r="L192" s="70"/>
      <c r="N192" s="70"/>
      <c r="O192" s="70"/>
      <c r="P192" s="73"/>
      <c r="Q192" s="69"/>
      <c r="R192" s="69"/>
      <c r="S192" s="71"/>
      <c r="T192" s="71"/>
      <c r="U192" s="72" t="str">
        <f t="shared" si="17"/>
        <v/>
      </c>
      <c r="V192" s="113" t="str">
        <f>IFERROR(MIN(VLOOKUP($C192,'Measure&amp;Incentive Picklist'!$E:$J,5,FALSE)*F192,U192),"")</f>
        <v/>
      </c>
      <c r="W192" s="69"/>
      <c r="X192" s="65">
        <f t="shared" si="14"/>
        <v>0</v>
      </c>
      <c r="Y192" s="65">
        <f t="shared" si="15"/>
        <v>0</v>
      </c>
      <c r="Z192" s="65">
        <f t="shared" si="18"/>
        <v>0</v>
      </c>
      <c r="AA192" s="65">
        <f t="shared" si="18"/>
        <v>0</v>
      </c>
      <c r="AB192" s="188" t="str">
        <f t="shared" si="19"/>
        <v/>
      </c>
      <c r="AC192" s="188"/>
    </row>
    <row r="193" spans="1:29" x14ac:dyDescent="0.25">
      <c r="A193" s="66">
        <f t="shared" si="20"/>
        <v>186</v>
      </c>
      <c r="B193" s="69"/>
      <c r="C193" s="69"/>
      <c r="D193" s="88" t="e">
        <f>VLOOKUP(C193,'Measure&amp;Incentive Picklist'!E:J,2,FALSE)</f>
        <v>#N/A</v>
      </c>
      <c r="E193" s="73"/>
      <c r="F193" s="70"/>
      <c r="G193" s="411" t="str">
        <f t="shared" si="16"/>
        <v/>
      </c>
      <c r="H193" s="70"/>
      <c r="I193" s="69"/>
      <c r="J193" s="65" t="e">
        <f>VLOOKUP(I193,'Lighting Picklist'!A$2:B$63,2,FALSE)</f>
        <v>#N/A</v>
      </c>
      <c r="K193" s="69"/>
      <c r="L193" s="70"/>
      <c r="N193" s="70"/>
      <c r="O193" s="70"/>
      <c r="P193" s="73"/>
      <c r="Q193" s="69"/>
      <c r="R193" s="69"/>
      <c r="S193" s="71"/>
      <c r="T193" s="71"/>
      <c r="U193" s="72" t="str">
        <f t="shared" si="17"/>
        <v/>
      </c>
      <c r="V193" s="113" t="str">
        <f>IFERROR(MIN(VLOOKUP($C193,'Measure&amp;Incentive Picklist'!$E:$J,5,FALSE)*F193,U193),"")</f>
        <v/>
      </c>
      <c r="W193" s="69"/>
      <c r="X193" s="65">
        <f t="shared" si="14"/>
        <v>0</v>
      </c>
      <c r="Y193" s="65">
        <f t="shared" si="15"/>
        <v>0</v>
      </c>
      <c r="Z193" s="65">
        <f t="shared" si="18"/>
        <v>0</v>
      </c>
      <c r="AA193" s="65">
        <f t="shared" si="18"/>
        <v>0</v>
      </c>
      <c r="AB193" s="188" t="str">
        <f t="shared" si="19"/>
        <v/>
      </c>
      <c r="AC193" s="188"/>
    </row>
    <row r="194" spans="1:29" x14ac:dyDescent="0.25">
      <c r="A194" s="66">
        <f t="shared" si="20"/>
        <v>187</v>
      </c>
      <c r="B194" s="69"/>
      <c r="C194" s="69"/>
      <c r="D194" s="88" t="e">
        <f>VLOOKUP(C194,'Measure&amp;Incentive Picklist'!E:J,2,FALSE)</f>
        <v>#N/A</v>
      </c>
      <c r="E194" s="73"/>
      <c r="F194" s="70"/>
      <c r="G194" s="411" t="str">
        <f t="shared" si="16"/>
        <v/>
      </c>
      <c r="H194" s="70"/>
      <c r="I194" s="69"/>
      <c r="J194" s="65" t="e">
        <f>VLOOKUP(I194,'Lighting Picklist'!A$2:B$63,2,FALSE)</f>
        <v>#N/A</v>
      </c>
      <c r="K194" s="69"/>
      <c r="L194" s="70"/>
      <c r="N194" s="70"/>
      <c r="O194" s="70"/>
      <c r="P194" s="73"/>
      <c r="Q194" s="69"/>
      <c r="R194" s="69"/>
      <c r="S194" s="71"/>
      <c r="T194" s="71"/>
      <c r="U194" s="72" t="str">
        <f t="shared" si="17"/>
        <v/>
      </c>
      <c r="V194" s="113" t="str">
        <f>IFERROR(MIN(VLOOKUP($C194,'Measure&amp;Incentive Picklist'!$E:$J,5,FALSE)*F194,U194),"")</f>
        <v/>
      </c>
      <c r="W194" s="69"/>
      <c r="X194" s="65">
        <f t="shared" si="14"/>
        <v>0</v>
      </c>
      <c r="Y194" s="65">
        <f t="shared" si="15"/>
        <v>0</v>
      </c>
      <c r="Z194" s="65">
        <f t="shared" si="18"/>
        <v>0</v>
      </c>
      <c r="AA194" s="65">
        <f t="shared" si="18"/>
        <v>0</v>
      </c>
      <c r="AB194" s="188" t="str">
        <f t="shared" si="19"/>
        <v/>
      </c>
      <c r="AC194" s="188"/>
    </row>
    <row r="195" spans="1:29" x14ac:dyDescent="0.25">
      <c r="A195" s="66">
        <f t="shared" si="20"/>
        <v>188</v>
      </c>
      <c r="B195" s="69"/>
      <c r="C195" s="69"/>
      <c r="D195" s="88" t="e">
        <f>VLOOKUP(C195,'Measure&amp;Incentive Picklist'!E:J,2,FALSE)</f>
        <v>#N/A</v>
      </c>
      <c r="E195" s="73"/>
      <c r="F195" s="70"/>
      <c r="G195" s="411" t="str">
        <f t="shared" si="16"/>
        <v/>
      </c>
      <c r="H195" s="70"/>
      <c r="I195" s="69"/>
      <c r="J195" s="65" t="e">
        <f>VLOOKUP(I195,'Lighting Picklist'!A$2:B$63,2,FALSE)</f>
        <v>#N/A</v>
      </c>
      <c r="K195" s="69"/>
      <c r="L195" s="70"/>
      <c r="N195" s="70"/>
      <c r="O195" s="70"/>
      <c r="P195" s="73"/>
      <c r="Q195" s="69"/>
      <c r="R195" s="69"/>
      <c r="S195" s="71"/>
      <c r="T195" s="71"/>
      <c r="U195" s="72" t="str">
        <f t="shared" si="17"/>
        <v/>
      </c>
      <c r="V195" s="113" t="str">
        <f>IFERROR(MIN(VLOOKUP($C195,'Measure&amp;Incentive Picklist'!$E:$J,5,FALSE)*F195,U195),"")</f>
        <v/>
      </c>
      <c r="W195" s="69"/>
      <c r="X195" s="65">
        <f t="shared" si="14"/>
        <v>0</v>
      </c>
      <c r="Y195" s="65">
        <f t="shared" si="15"/>
        <v>0</v>
      </c>
      <c r="Z195" s="65">
        <f t="shared" si="18"/>
        <v>0</v>
      </c>
      <c r="AA195" s="65">
        <f t="shared" si="18"/>
        <v>0</v>
      </c>
      <c r="AB195" s="188" t="str">
        <f t="shared" si="19"/>
        <v/>
      </c>
      <c r="AC195" s="188"/>
    </row>
    <row r="196" spans="1:29" x14ac:dyDescent="0.25">
      <c r="A196" s="66">
        <f t="shared" si="20"/>
        <v>189</v>
      </c>
      <c r="B196" s="69"/>
      <c r="C196" s="69"/>
      <c r="D196" s="88" t="e">
        <f>VLOOKUP(C196,'Measure&amp;Incentive Picklist'!E:J,2,FALSE)</f>
        <v>#N/A</v>
      </c>
      <c r="E196" s="73"/>
      <c r="F196" s="70"/>
      <c r="G196" s="411" t="str">
        <f t="shared" si="16"/>
        <v/>
      </c>
      <c r="H196" s="70"/>
      <c r="I196" s="69"/>
      <c r="J196" s="65" t="e">
        <f>VLOOKUP(I196,'Lighting Picklist'!A$2:B$63,2,FALSE)</f>
        <v>#N/A</v>
      </c>
      <c r="K196" s="69"/>
      <c r="L196" s="70"/>
      <c r="N196" s="70"/>
      <c r="O196" s="70"/>
      <c r="P196" s="73"/>
      <c r="Q196" s="69"/>
      <c r="R196" s="69"/>
      <c r="S196" s="71"/>
      <c r="T196" s="71"/>
      <c r="U196" s="72" t="str">
        <f t="shared" si="17"/>
        <v/>
      </c>
      <c r="V196" s="113" t="str">
        <f>IFERROR(MIN(VLOOKUP($C196,'Measure&amp;Incentive Picklist'!$E:$J,5,FALSE)*F196,U196),"")</f>
        <v/>
      </c>
      <c r="W196" s="69"/>
      <c r="X196" s="65">
        <f t="shared" si="14"/>
        <v>0</v>
      </c>
      <c r="Y196" s="65">
        <f t="shared" si="15"/>
        <v>0</v>
      </c>
      <c r="Z196" s="65">
        <f t="shared" si="18"/>
        <v>0</v>
      </c>
      <c r="AA196" s="65">
        <f t="shared" si="18"/>
        <v>0</v>
      </c>
      <c r="AB196" s="188" t="str">
        <f t="shared" si="19"/>
        <v/>
      </c>
      <c r="AC196" s="188"/>
    </row>
    <row r="197" spans="1:29" x14ac:dyDescent="0.25">
      <c r="A197" s="66">
        <f t="shared" si="20"/>
        <v>190</v>
      </c>
      <c r="B197" s="69"/>
      <c r="C197" s="69"/>
      <c r="D197" s="88" t="e">
        <f>VLOOKUP(C197,'Measure&amp;Incentive Picklist'!E:J,2,FALSE)</f>
        <v>#N/A</v>
      </c>
      <c r="E197" s="73"/>
      <c r="F197" s="70"/>
      <c r="G197" s="411" t="str">
        <f t="shared" si="16"/>
        <v/>
      </c>
      <c r="H197" s="70"/>
      <c r="I197" s="69"/>
      <c r="J197" s="65" t="e">
        <f>VLOOKUP(I197,'Lighting Picklist'!A$2:B$63,2,FALSE)</f>
        <v>#N/A</v>
      </c>
      <c r="K197" s="69"/>
      <c r="L197" s="70"/>
      <c r="N197" s="70"/>
      <c r="O197" s="70"/>
      <c r="P197" s="73"/>
      <c r="Q197" s="69"/>
      <c r="R197" s="69"/>
      <c r="S197" s="71"/>
      <c r="T197" s="71"/>
      <c r="U197" s="72" t="str">
        <f t="shared" si="17"/>
        <v/>
      </c>
      <c r="V197" s="113" t="str">
        <f>IFERROR(MIN(VLOOKUP($C197,'Measure&amp;Incentive Picklist'!$E:$J,5,FALSE)*F197,U197),"")</f>
        <v/>
      </c>
      <c r="W197" s="69"/>
      <c r="X197" s="65">
        <f t="shared" si="14"/>
        <v>0</v>
      </c>
      <c r="Y197" s="65">
        <f t="shared" si="15"/>
        <v>0</v>
      </c>
      <c r="Z197" s="65">
        <f t="shared" si="18"/>
        <v>0</v>
      </c>
      <c r="AA197" s="65">
        <f t="shared" si="18"/>
        <v>0</v>
      </c>
      <c r="AB197" s="188" t="str">
        <f t="shared" si="19"/>
        <v/>
      </c>
      <c r="AC197" s="188"/>
    </row>
    <row r="198" spans="1:29" x14ac:dyDescent="0.25">
      <c r="A198" s="66">
        <f t="shared" si="20"/>
        <v>191</v>
      </c>
      <c r="B198" s="69"/>
      <c r="C198" s="69"/>
      <c r="D198" s="88" t="e">
        <f>VLOOKUP(C198,'Measure&amp;Incentive Picklist'!E:J,2,FALSE)</f>
        <v>#N/A</v>
      </c>
      <c r="E198" s="73"/>
      <c r="F198" s="70"/>
      <c r="G198" s="411" t="str">
        <f t="shared" si="16"/>
        <v/>
      </c>
      <c r="H198" s="70"/>
      <c r="I198" s="69"/>
      <c r="J198" s="65" t="e">
        <f>VLOOKUP(I198,'Lighting Picklist'!A$2:B$63,2,FALSE)</f>
        <v>#N/A</v>
      </c>
      <c r="K198" s="69"/>
      <c r="L198" s="70"/>
      <c r="N198" s="70"/>
      <c r="O198" s="70"/>
      <c r="P198" s="73"/>
      <c r="Q198" s="69"/>
      <c r="R198" s="69"/>
      <c r="S198" s="71"/>
      <c r="T198" s="71"/>
      <c r="U198" s="72" t="str">
        <f t="shared" si="17"/>
        <v/>
      </c>
      <c r="V198" s="113" t="str">
        <f>IFERROR(MIN(VLOOKUP($C198,'Measure&amp;Incentive Picklist'!$E:$J,5,FALSE)*F198,U198),"")</f>
        <v/>
      </c>
      <c r="W198" s="69"/>
      <c r="X198" s="65">
        <f t="shared" si="14"/>
        <v>0</v>
      </c>
      <c r="Y198" s="65">
        <f t="shared" si="15"/>
        <v>0</v>
      </c>
      <c r="Z198" s="65">
        <f t="shared" si="18"/>
        <v>0</v>
      </c>
      <c r="AA198" s="65">
        <f t="shared" si="18"/>
        <v>0</v>
      </c>
      <c r="AB198" s="188" t="str">
        <f t="shared" si="19"/>
        <v/>
      </c>
      <c r="AC198" s="188"/>
    </row>
    <row r="199" spans="1:29" x14ac:dyDescent="0.25">
      <c r="A199" s="66">
        <f t="shared" si="20"/>
        <v>192</v>
      </c>
      <c r="B199" s="69"/>
      <c r="C199" s="69"/>
      <c r="D199" s="88" t="e">
        <f>VLOOKUP(C199,'Measure&amp;Incentive Picklist'!E:J,2,FALSE)</f>
        <v>#N/A</v>
      </c>
      <c r="E199" s="73"/>
      <c r="F199" s="70"/>
      <c r="G199" s="411" t="str">
        <f t="shared" si="16"/>
        <v/>
      </c>
      <c r="H199" s="70"/>
      <c r="I199" s="69"/>
      <c r="J199" s="65" t="e">
        <f>VLOOKUP(I199,'Lighting Picklist'!A$2:B$63,2,FALSE)</f>
        <v>#N/A</v>
      </c>
      <c r="K199" s="69"/>
      <c r="L199" s="70"/>
      <c r="N199" s="70"/>
      <c r="O199" s="70"/>
      <c r="P199" s="73"/>
      <c r="Q199" s="69"/>
      <c r="R199" s="69"/>
      <c r="S199" s="71"/>
      <c r="T199" s="71"/>
      <c r="U199" s="72" t="str">
        <f t="shared" si="17"/>
        <v/>
      </c>
      <c r="V199" s="113" t="str">
        <f>IFERROR(MIN(VLOOKUP($C199,'Measure&amp;Incentive Picklist'!$E:$J,5,FALSE)*F199,U199),"")</f>
        <v/>
      </c>
      <c r="W199" s="69"/>
      <c r="X199" s="65">
        <f t="shared" si="14"/>
        <v>0</v>
      </c>
      <c r="Y199" s="65">
        <f t="shared" si="15"/>
        <v>0</v>
      </c>
      <c r="Z199" s="65">
        <f t="shared" si="18"/>
        <v>0</v>
      </c>
      <c r="AA199" s="65">
        <f t="shared" si="18"/>
        <v>0</v>
      </c>
      <c r="AB199" s="188" t="str">
        <f t="shared" si="19"/>
        <v/>
      </c>
      <c r="AC199" s="188"/>
    </row>
    <row r="200" spans="1:29" x14ac:dyDescent="0.25">
      <c r="A200" s="66">
        <f t="shared" si="20"/>
        <v>193</v>
      </c>
      <c r="B200" s="69"/>
      <c r="C200" s="69"/>
      <c r="D200" s="88" t="e">
        <f>VLOOKUP(C200,'Measure&amp;Incentive Picklist'!E:J,2,FALSE)</f>
        <v>#N/A</v>
      </c>
      <c r="E200" s="73"/>
      <c r="F200" s="70"/>
      <c r="G200" s="411" t="str">
        <f t="shared" si="16"/>
        <v/>
      </c>
      <c r="H200" s="70"/>
      <c r="I200" s="69"/>
      <c r="J200" s="65" t="e">
        <f>VLOOKUP(I200,'Lighting Picklist'!A$2:B$63,2,FALSE)</f>
        <v>#N/A</v>
      </c>
      <c r="K200" s="69"/>
      <c r="L200" s="70"/>
      <c r="N200" s="70"/>
      <c r="O200" s="70"/>
      <c r="P200" s="73"/>
      <c r="Q200" s="69"/>
      <c r="R200" s="69"/>
      <c r="S200" s="71"/>
      <c r="T200" s="71"/>
      <c r="U200" s="72" t="str">
        <f t="shared" si="17"/>
        <v/>
      </c>
      <c r="V200" s="113" t="str">
        <f>IFERROR(MIN(VLOOKUP($C200,'Measure&amp;Incentive Picklist'!$E:$J,5,FALSE)*F200,U200),"")</f>
        <v/>
      </c>
      <c r="W200" s="69"/>
      <c r="X200" s="65">
        <f t="shared" ref="X200:X207" si="21">IF(OR(B200&gt;"",C200&gt;"",E200&gt;0,F200&gt;0,H200&gt;0,I200&gt;"",K200&gt;"",N200&gt;"",O200&gt;0,P200&gt;"",Q200&gt;0,R200&gt;0,S200&gt;0,T200&gt;0,W200&gt;0),1,0)</f>
        <v>0</v>
      </c>
      <c r="Y200" s="65">
        <f t="shared" ref="Y200:Y207" si="22">IF(AND(C200&gt;0,ISERROR(X200)),1,0)</f>
        <v>0</v>
      </c>
      <c r="Z200" s="65">
        <f t="shared" si="18"/>
        <v>0</v>
      </c>
      <c r="AA200" s="65">
        <f t="shared" si="18"/>
        <v>0</v>
      </c>
      <c r="AB200" s="188" t="str">
        <f t="shared" si="19"/>
        <v/>
      </c>
      <c r="AC200" s="188"/>
    </row>
    <row r="201" spans="1:29" x14ac:dyDescent="0.25">
      <c r="A201" s="66">
        <f t="shared" si="20"/>
        <v>194</v>
      </c>
      <c r="B201" s="69"/>
      <c r="C201" s="69"/>
      <c r="D201" s="88" t="e">
        <f>VLOOKUP(C201,'Measure&amp;Incentive Picklist'!E:J,2,FALSE)</f>
        <v>#N/A</v>
      </c>
      <c r="E201" s="73"/>
      <c r="F201" s="70"/>
      <c r="G201" s="411" t="str">
        <f t="shared" ref="G201:G207" si="23">IF(ISBLANK(C201),"",IF(ISNUMBER(FIND("High Occ",C201)),"Networked lighting controls: High occupancy hours","Networked lighting controls"))</f>
        <v/>
      </c>
      <c r="H201" s="70"/>
      <c r="I201" s="69"/>
      <c r="J201" s="65" t="e">
        <f>VLOOKUP(I201,'Lighting Picklist'!A$2:B$63,2,FALSE)</f>
        <v>#N/A</v>
      </c>
      <c r="K201" s="69"/>
      <c r="L201" s="70"/>
      <c r="N201" s="70"/>
      <c r="O201" s="70"/>
      <c r="P201" s="73"/>
      <c r="Q201" s="69"/>
      <c r="R201" s="69"/>
      <c r="S201" s="71"/>
      <c r="T201" s="71"/>
      <c r="U201" s="72" t="str">
        <f t="shared" ref="U201:U207" si="24">IF(AND(S201="",T201=""),"",$S201+$T201)</f>
        <v/>
      </c>
      <c r="V201" s="113" t="str">
        <f>IFERROR(MIN(VLOOKUP($C201,'Measure&amp;Incentive Picklist'!$E:$J,5,FALSE)*F201,U201),"")</f>
        <v/>
      </c>
      <c r="W201" s="69"/>
      <c r="X201" s="65">
        <f t="shared" si="21"/>
        <v>0</v>
      </c>
      <c r="Y201" s="65">
        <f t="shared" si="22"/>
        <v>0</v>
      </c>
      <c r="Z201" s="65">
        <f t="shared" ref="Z201:AA207" si="25">IF(ISERROR(U201),1,0)</f>
        <v>0</v>
      </c>
      <c r="AA201" s="65">
        <f t="shared" si="25"/>
        <v>0</v>
      </c>
      <c r="AB201" s="188" t="str">
        <f t="shared" ref="AB201:AB207" si="26">IF(OR(AND(OR(I201=AD$8,I201=AD$9,I201=AD$10,I201=AD$11,I201=AD$12,I201=AD$13,I201=AD$14,I201=AD$15,I201=AD$16,I201=AD$17,I201=AD$18,I201=AD$19,I201=AD$20,I201=AD$21,I201=AD$22,I201=AD$23,I201=AD$24,I201=AD$25,I201=AD$26,I201=AD$27,I201=AD$28,I201=AD$29,I201=AD$30,I201=AD$31,I201=AD$32,I201=AD$33,I201=AD$34,I201=AD$35,I201=AD$36,I201=AD$37,I201=AD$38,I201=AD$39,I201=AD$40,I201=AD$41,I201=AD$42,I201=AD$43,I201=AD$44,I201=AD$45,I201=AD$46,I201=AD$47,I201=AD$48,I201=AD$49,I201=AD$50,I201=AD$51),OR(K201=AE$8,K201=AE$9,K201=AE$10,K201=AE$11,K201=AE$12,K201=AE$13)),AND(OR(I201=AD$52,I201=AD$53,I201=AD$54,I201=AD$55,I201=AD$56,I201=AD$57,I201=AD$58,I201=AD$59,I201=AD$60,I201=AD$61,I201=AD$62,I201=AD$63), OR(K201=AE$14,K201=AE$15,K201=AE$16,K201=AE$17)),AND(OR(I201=AD$64,I201=AD$65,I201=AD$66),OR(K201=AE$18,K201=AE$19,K201=AE$20)),AND(OR(I201=AD$67,I201=AD$68,I201=AD$69),K201=AE$21),AND(I201=AD$70,OR(K201=AE$22,K201=AE$23))),1,IF(OR(I201="",K201=""),"","Error"))</f>
        <v/>
      </c>
      <c r="AC201" s="188"/>
    </row>
    <row r="202" spans="1:29" x14ac:dyDescent="0.25">
      <c r="A202" s="66">
        <f t="shared" ref="A202:A207" si="27">A201+1</f>
        <v>195</v>
      </c>
      <c r="B202" s="69"/>
      <c r="C202" s="69"/>
      <c r="D202" s="88" t="e">
        <f>VLOOKUP(C202,'Measure&amp;Incentive Picklist'!E:J,2,FALSE)</f>
        <v>#N/A</v>
      </c>
      <c r="E202" s="73"/>
      <c r="F202" s="70"/>
      <c r="G202" s="411" t="str">
        <f t="shared" si="23"/>
        <v/>
      </c>
      <c r="H202" s="70"/>
      <c r="I202" s="69"/>
      <c r="J202" s="65" t="e">
        <f>VLOOKUP(I202,'Lighting Picklist'!A$2:B$63,2,FALSE)</f>
        <v>#N/A</v>
      </c>
      <c r="K202" s="69"/>
      <c r="L202" s="70"/>
      <c r="N202" s="70"/>
      <c r="O202" s="70"/>
      <c r="P202" s="73"/>
      <c r="Q202" s="69"/>
      <c r="R202" s="69"/>
      <c r="S202" s="71"/>
      <c r="T202" s="71"/>
      <c r="U202" s="72" t="str">
        <f t="shared" si="24"/>
        <v/>
      </c>
      <c r="V202" s="113" t="str">
        <f>IFERROR(MIN(VLOOKUP($C202,'Measure&amp;Incentive Picklist'!$E:$J,5,FALSE)*F202,U202),"")</f>
        <v/>
      </c>
      <c r="W202" s="69"/>
      <c r="X202" s="65">
        <f t="shared" si="21"/>
        <v>0</v>
      </c>
      <c r="Y202" s="65">
        <f t="shared" si="22"/>
        <v>0</v>
      </c>
      <c r="Z202" s="65">
        <f t="shared" si="25"/>
        <v>0</v>
      </c>
      <c r="AA202" s="65">
        <f t="shared" si="25"/>
        <v>0</v>
      </c>
      <c r="AB202" s="188" t="str">
        <f t="shared" si="26"/>
        <v/>
      </c>
      <c r="AC202" s="188"/>
    </row>
    <row r="203" spans="1:29" x14ac:dyDescent="0.25">
      <c r="A203" s="66">
        <f t="shared" si="27"/>
        <v>196</v>
      </c>
      <c r="B203" s="69"/>
      <c r="C203" s="69"/>
      <c r="D203" s="88" t="e">
        <f>VLOOKUP(C203,'Measure&amp;Incentive Picklist'!E:J,2,FALSE)</f>
        <v>#N/A</v>
      </c>
      <c r="E203" s="73"/>
      <c r="F203" s="70"/>
      <c r="G203" s="411" t="str">
        <f t="shared" si="23"/>
        <v/>
      </c>
      <c r="H203" s="70"/>
      <c r="I203" s="69"/>
      <c r="J203" s="65" t="e">
        <f>VLOOKUP(I203,'Lighting Picklist'!A$2:B$63,2,FALSE)</f>
        <v>#N/A</v>
      </c>
      <c r="K203" s="69"/>
      <c r="L203" s="70"/>
      <c r="N203" s="70"/>
      <c r="O203" s="70"/>
      <c r="P203" s="73"/>
      <c r="Q203" s="69"/>
      <c r="R203" s="69"/>
      <c r="S203" s="71"/>
      <c r="T203" s="71"/>
      <c r="U203" s="72" t="str">
        <f t="shared" si="24"/>
        <v/>
      </c>
      <c r="V203" s="113" t="str">
        <f>IFERROR(MIN(VLOOKUP($C203,'Measure&amp;Incentive Picklist'!$E:$J,5,FALSE)*F203,U203),"")</f>
        <v/>
      </c>
      <c r="W203" s="69"/>
      <c r="X203" s="65">
        <f t="shared" si="21"/>
        <v>0</v>
      </c>
      <c r="Y203" s="65">
        <f t="shared" si="22"/>
        <v>0</v>
      </c>
      <c r="Z203" s="65">
        <f t="shared" si="25"/>
        <v>0</v>
      </c>
      <c r="AA203" s="65">
        <f t="shared" si="25"/>
        <v>0</v>
      </c>
      <c r="AB203" s="188" t="str">
        <f t="shared" si="26"/>
        <v/>
      </c>
      <c r="AC203" s="188"/>
    </row>
    <row r="204" spans="1:29" x14ac:dyDescent="0.25">
      <c r="A204" s="66">
        <f t="shared" si="27"/>
        <v>197</v>
      </c>
      <c r="B204" s="69"/>
      <c r="C204" s="69"/>
      <c r="D204" s="88" t="e">
        <f>VLOOKUP(C204,'Measure&amp;Incentive Picklist'!E:J,2,FALSE)</f>
        <v>#N/A</v>
      </c>
      <c r="E204" s="73"/>
      <c r="F204" s="70"/>
      <c r="G204" s="411" t="str">
        <f t="shared" si="23"/>
        <v/>
      </c>
      <c r="H204" s="70"/>
      <c r="I204" s="69"/>
      <c r="J204" s="65" t="e">
        <f>VLOOKUP(I204,'Lighting Picklist'!A$2:B$63,2,FALSE)</f>
        <v>#N/A</v>
      </c>
      <c r="K204" s="69"/>
      <c r="L204" s="70"/>
      <c r="N204" s="70"/>
      <c r="O204" s="70"/>
      <c r="P204" s="73"/>
      <c r="Q204" s="69"/>
      <c r="R204" s="69"/>
      <c r="S204" s="71"/>
      <c r="T204" s="71"/>
      <c r="U204" s="72" t="str">
        <f t="shared" si="24"/>
        <v/>
      </c>
      <c r="V204" s="113" t="str">
        <f>IFERROR(MIN(VLOOKUP($C204,'Measure&amp;Incentive Picklist'!$E:$J,5,FALSE)*F204,U204),"")</f>
        <v/>
      </c>
      <c r="W204" s="69"/>
      <c r="X204" s="65">
        <f t="shared" si="21"/>
        <v>0</v>
      </c>
      <c r="Y204" s="65">
        <f t="shared" si="22"/>
        <v>0</v>
      </c>
      <c r="Z204" s="65">
        <f t="shared" si="25"/>
        <v>0</v>
      </c>
      <c r="AA204" s="65">
        <f t="shared" si="25"/>
        <v>0</v>
      </c>
      <c r="AB204" s="188" t="str">
        <f t="shared" si="26"/>
        <v/>
      </c>
      <c r="AC204" s="188"/>
    </row>
    <row r="205" spans="1:29" x14ac:dyDescent="0.25">
      <c r="A205" s="66">
        <f t="shared" si="27"/>
        <v>198</v>
      </c>
      <c r="B205" s="69"/>
      <c r="C205" s="69"/>
      <c r="D205" s="88" t="e">
        <f>VLOOKUP(C205,'Measure&amp;Incentive Picklist'!E:J,2,FALSE)</f>
        <v>#N/A</v>
      </c>
      <c r="E205" s="73"/>
      <c r="F205" s="70"/>
      <c r="G205" s="411" t="str">
        <f t="shared" si="23"/>
        <v/>
      </c>
      <c r="H205" s="70"/>
      <c r="I205" s="69"/>
      <c r="J205" s="65" t="e">
        <f>VLOOKUP(I205,'Lighting Picklist'!A$2:B$63,2,FALSE)</f>
        <v>#N/A</v>
      </c>
      <c r="K205" s="69"/>
      <c r="L205" s="70"/>
      <c r="N205" s="70"/>
      <c r="O205" s="70"/>
      <c r="P205" s="73"/>
      <c r="Q205" s="69"/>
      <c r="R205" s="69"/>
      <c r="S205" s="71"/>
      <c r="T205" s="71"/>
      <c r="U205" s="72" t="str">
        <f t="shared" si="24"/>
        <v/>
      </c>
      <c r="V205" s="113" t="str">
        <f>IFERROR(MIN(VLOOKUP($C205,'Measure&amp;Incentive Picklist'!$E:$J,5,FALSE)*F205,U205),"")</f>
        <v/>
      </c>
      <c r="W205" s="69"/>
      <c r="X205" s="65">
        <f t="shared" si="21"/>
        <v>0</v>
      </c>
      <c r="Y205" s="65">
        <f t="shared" si="22"/>
        <v>0</v>
      </c>
      <c r="Z205" s="65">
        <f t="shared" si="25"/>
        <v>0</v>
      </c>
      <c r="AA205" s="65">
        <f t="shared" si="25"/>
        <v>0</v>
      </c>
      <c r="AB205" s="188" t="str">
        <f t="shared" si="26"/>
        <v/>
      </c>
      <c r="AC205" s="188"/>
    </row>
    <row r="206" spans="1:29" x14ac:dyDescent="0.25">
      <c r="A206" s="66">
        <f t="shared" si="27"/>
        <v>199</v>
      </c>
      <c r="B206" s="69"/>
      <c r="C206" s="69"/>
      <c r="D206" s="88" t="e">
        <f>VLOOKUP(C206,'Measure&amp;Incentive Picklist'!E:J,2,FALSE)</f>
        <v>#N/A</v>
      </c>
      <c r="E206" s="73"/>
      <c r="F206" s="70"/>
      <c r="G206" s="411" t="str">
        <f t="shared" si="23"/>
        <v/>
      </c>
      <c r="H206" s="70"/>
      <c r="I206" s="69"/>
      <c r="J206" s="65" t="e">
        <f>VLOOKUP(I206,'Lighting Picklist'!A$2:B$63,2,FALSE)</f>
        <v>#N/A</v>
      </c>
      <c r="K206" s="69"/>
      <c r="L206" s="70"/>
      <c r="N206" s="70"/>
      <c r="O206" s="70"/>
      <c r="P206" s="73"/>
      <c r="Q206" s="69"/>
      <c r="R206" s="69"/>
      <c r="S206" s="71"/>
      <c r="T206" s="71"/>
      <c r="U206" s="72" t="str">
        <f t="shared" si="24"/>
        <v/>
      </c>
      <c r="V206" s="113" t="str">
        <f>IFERROR(MIN(VLOOKUP($C206,'Measure&amp;Incentive Picklist'!$E:$J,5,FALSE)*F206,U206),"")</f>
        <v/>
      </c>
      <c r="W206" s="69"/>
      <c r="X206" s="65">
        <f t="shared" si="21"/>
        <v>0</v>
      </c>
      <c r="Y206" s="65">
        <f t="shared" si="22"/>
        <v>0</v>
      </c>
      <c r="Z206" s="65">
        <f t="shared" si="25"/>
        <v>0</v>
      </c>
      <c r="AA206" s="65">
        <f t="shared" si="25"/>
        <v>0</v>
      </c>
      <c r="AB206" s="188" t="str">
        <f t="shared" si="26"/>
        <v/>
      </c>
      <c r="AC206" s="188"/>
    </row>
    <row r="207" spans="1:29" x14ac:dyDescent="0.25">
      <c r="A207" s="66">
        <f t="shared" si="27"/>
        <v>200</v>
      </c>
      <c r="B207" s="69"/>
      <c r="C207" s="69"/>
      <c r="D207" s="88" t="e">
        <f>VLOOKUP(C207,'Measure&amp;Incentive Picklist'!E:J,2,FALSE)</f>
        <v>#N/A</v>
      </c>
      <c r="E207" s="73"/>
      <c r="F207" s="70"/>
      <c r="G207" s="411" t="str">
        <f t="shared" si="23"/>
        <v/>
      </c>
      <c r="H207" s="70"/>
      <c r="I207" s="69"/>
      <c r="J207" s="65" t="e">
        <f>VLOOKUP(I207,'Lighting Picklist'!A$2:B$63,2,FALSE)</f>
        <v>#N/A</v>
      </c>
      <c r="K207" s="69"/>
      <c r="L207" s="70"/>
      <c r="N207" s="70"/>
      <c r="O207" s="70"/>
      <c r="P207" s="73"/>
      <c r="Q207" s="69"/>
      <c r="R207" s="69"/>
      <c r="S207" s="71"/>
      <c r="T207" s="71"/>
      <c r="U207" s="72" t="str">
        <f t="shared" si="24"/>
        <v/>
      </c>
      <c r="V207" s="113" t="str">
        <f>IFERROR(MIN(VLOOKUP($C207,'Measure&amp;Incentive Picklist'!$E:$J,5,FALSE)*F207,U207),"")</f>
        <v/>
      </c>
      <c r="W207" s="69"/>
      <c r="X207" s="65">
        <f t="shared" si="21"/>
        <v>0</v>
      </c>
      <c r="Y207" s="65">
        <f t="shared" si="22"/>
        <v>0</v>
      </c>
      <c r="Z207" s="65">
        <f t="shared" si="25"/>
        <v>0</v>
      </c>
      <c r="AA207" s="65">
        <f t="shared" si="25"/>
        <v>0</v>
      </c>
      <c r="AB207" s="188" t="str">
        <f t="shared" si="26"/>
        <v/>
      </c>
      <c r="AC207" s="188"/>
    </row>
    <row r="208" spans="1:29" x14ac:dyDescent="0.25">
      <c r="X208" s="65">
        <f>SUM(X8:X207)</f>
        <v>0</v>
      </c>
      <c r="Y208" s="65">
        <f>SUM(Y8:Y207)</f>
        <v>0</v>
      </c>
      <c r="Z208" s="65">
        <f>SUM(Z8:Z207)</f>
        <v>0</v>
      </c>
      <c r="AA208" s="65">
        <f>SUM(AA8:AA207)</f>
        <v>0</v>
      </c>
      <c r="AB208" s="188">
        <f>COUNTIF(AB8:AB207,"Error")</f>
        <v>0</v>
      </c>
    </row>
    <row r="209" spans="28:28" x14ac:dyDescent="0.25">
      <c r="AB209" s="188"/>
    </row>
    <row r="210" spans="28:28" x14ac:dyDescent="0.25">
      <c r="AB210" s="188"/>
    </row>
    <row r="211" spans="28:28" x14ac:dyDescent="0.25">
      <c r="AB211" s="188"/>
    </row>
    <row r="212" spans="28:28" x14ac:dyDescent="0.25">
      <c r="AB212" s="188"/>
    </row>
    <row r="213" spans="28:28" x14ac:dyDescent="0.25">
      <c r="AB213" s="188"/>
    </row>
    <row r="214" spans="28:28" x14ac:dyDescent="0.25">
      <c r="AB214" s="188"/>
    </row>
    <row r="215" spans="28:28" x14ac:dyDescent="0.25">
      <c r="AB215" s="188"/>
    </row>
    <row r="216" spans="28:28" x14ac:dyDescent="0.25">
      <c r="AB216" s="188"/>
    </row>
    <row r="217" spans="28:28" x14ac:dyDescent="0.25">
      <c r="AB217" s="188"/>
    </row>
    <row r="218" spans="28:28" x14ac:dyDescent="0.25">
      <c r="AB218" s="188"/>
    </row>
    <row r="219" spans="28:28" x14ac:dyDescent="0.25">
      <c r="AB219" s="188"/>
    </row>
    <row r="220" spans="28:28" x14ac:dyDescent="0.25">
      <c r="AB220" s="188"/>
    </row>
    <row r="221" spans="28:28" x14ac:dyDescent="0.25">
      <c r="AB221" s="188"/>
    </row>
    <row r="222" spans="28:28" x14ac:dyDescent="0.25">
      <c r="AB222" s="188"/>
    </row>
    <row r="223" spans="28:28" x14ac:dyDescent="0.25">
      <c r="AB223" s="188"/>
    </row>
    <row r="224" spans="28:28" x14ac:dyDescent="0.25">
      <c r="AB224" s="188"/>
    </row>
    <row r="225" spans="28:28" x14ac:dyDescent="0.25">
      <c r="AB225" s="188"/>
    </row>
    <row r="226" spans="28:28" x14ac:dyDescent="0.25">
      <c r="AB226" s="188"/>
    </row>
    <row r="227" spans="28:28" x14ac:dyDescent="0.25">
      <c r="AB227" s="188"/>
    </row>
    <row r="228" spans="28:28" x14ac:dyDescent="0.25">
      <c r="AB228" s="188"/>
    </row>
    <row r="229" spans="28:28" x14ac:dyDescent="0.25">
      <c r="AB229" s="188"/>
    </row>
    <row r="230" spans="28:28" x14ac:dyDescent="0.25">
      <c r="AB230" s="188"/>
    </row>
    <row r="231" spans="28:28" x14ac:dyDescent="0.25">
      <c r="AB231" s="188"/>
    </row>
    <row r="232" spans="28:28" x14ac:dyDescent="0.25">
      <c r="AB232" s="188"/>
    </row>
    <row r="233" spans="28:28" x14ac:dyDescent="0.25">
      <c r="AB233" s="188"/>
    </row>
    <row r="234" spans="28:28" x14ac:dyDescent="0.25">
      <c r="AB234" s="188"/>
    </row>
    <row r="235" spans="28:28" x14ac:dyDescent="0.25">
      <c r="AB235" s="188"/>
    </row>
    <row r="236" spans="28:28" x14ac:dyDescent="0.25">
      <c r="AB236" s="188"/>
    </row>
    <row r="237" spans="28:28" x14ac:dyDescent="0.25">
      <c r="AB237" s="188"/>
    </row>
    <row r="238" spans="28:28" x14ac:dyDescent="0.25">
      <c r="AB238" s="188"/>
    </row>
    <row r="239" spans="28:28" x14ac:dyDescent="0.25">
      <c r="AB239" s="188"/>
    </row>
    <row r="240" spans="28:28" x14ac:dyDescent="0.25">
      <c r="AB240" s="188"/>
    </row>
    <row r="241" spans="28:28" x14ac:dyDescent="0.25">
      <c r="AB241" s="188"/>
    </row>
    <row r="242" spans="28:28" x14ac:dyDescent="0.25">
      <c r="AB242" s="188"/>
    </row>
    <row r="243" spans="28:28" x14ac:dyDescent="0.25">
      <c r="AB243" s="188"/>
    </row>
    <row r="244" spans="28:28" x14ac:dyDescent="0.25">
      <c r="AB244" s="188"/>
    </row>
    <row r="245" spans="28:28" x14ac:dyDescent="0.25">
      <c r="AB245" s="188"/>
    </row>
    <row r="246" spans="28:28" x14ac:dyDescent="0.25">
      <c r="AB246" s="188"/>
    </row>
    <row r="247" spans="28:28" x14ac:dyDescent="0.25">
      <c r="AB247" s="188"/>
    </row>
    <row r="248" spans="28:28" x14ac:dyDescent="0.25">
      <c r="AB248" s="188"/>
    </row>
    <row r="249" spans="28:28" x14ac:dyDescent="0.25">
      <c r="AB249" s="188"/>
    </row>
    <row r="250" spans="28:28" x14ac:dyDescent="0.25">
      <c r="AB250" s="188"/>
    </row>
    <row r="251" spans="28:28" x14ac:dyDescent="0.25">
      <c r="AB251" s="188"/>
    </row>
    <row r="252" spans="28:28" x14ac:dyDescent="0.25">
      <c r="AB252" s="188"/>
    </row>
    <row r="253" spans="28:28" x14ac:dyDescent="0.25">
      <c r="AB253" s="188"/>
    </row>
    <row r="254" spans="28:28" x14ac:dyDescent="0.25">
      <c r="AB254" s="188"/>
    </row>
  </sheetData>
  <sheetProtection algorithmName="SHA-512" hashValue="CUfcmlH0EpBw8BmYUJBRieG3t+djdfEtV9rH1l6qqOb2NDtl2hwLdELYp8YLpOm7On1clgNzjvSz9jafipXioQ==" saltValue="z9DMvMlkGBq3VYjCKwlntA==" spinCount="100000" sheet="1" selectLockedCells="1" sort="0" autoFilter="0"/>
  <autoFilter ref="A6:W6" xr:uid="{00000000-0009-0000-0000-000003000000}"/>
  <mergeCells count="2">
    <mergeCell ref="A5:B5"/>
    <mergeCell ref="X6:Y6"/>
  </mergeCells>
  <conditionalFormatting sqref="D3:E4 E1 D208:E1048576 D6:E7 J1:J6 F6 J8:J1048576 D8:D207 K6:P6 H6:I6">
    <cfRule type="containsErrors" dxfId="760" priority="35">
      <formula>ISERROR(D1)</formula>
    </cfRule>
  </conditionalFormatting>
  <conditionalFormatting sqref="W6">
    <cfRule type="containsErrors" dxfId="759" priority="34">
      <formula>ISERROR(W6)</formula>
    </cfRule>
  </conditionalFormatting>
  <conditionalFormatting sqref="V6">
    <cfRule type="containsErrors" dxfId="758" priority="33">
      <formula>ISERROR(V6)</formula>
    </cfRule>
  </conditionalFormatting>
  <conditionalFormatting sqref="C5">
    <cfRule type="containsErrors" dxfId="757" priority="32">
      <formula>ISERROR(C5)</formula>
    </cfRule>
  </conditionalFormatting>
  <conditionalFormatting sqref="T6:U6">
    <cfRule type="containsErrors" dxfId="756" priority="29">
      <formula>ISERROR(T6)</formula>
    </cfRule>
  </conditionalFormatting>
  <conditionalFormatting sqref="E8:E207">
    <cfRule type="expression" dxfId="755" priority="28">
      <formula>AND(C8&gt;"",E8="")</formula>
    </cfRule>
  </conditionalFormatting>
  <conditionalFormatting sqref="F8:F207">
    <cfRule type="expression" dxfId="754" priority="27">
      <formula>AND(C8&gt;"",F8="")</formula>
    </cfRule>
  </conditionalFormatting>
  <conditionalFormatting sqref="H8:H207">
    <cfRule type="expression" dxfId="753" priority="26">
      <formula>AND(C8&gt;"",H8="")</formula>
    </cfRule>
  </conditionalFormatting>
  <conditionalFormatting sqref="K8:K207">
    <cfRule type="expression" dxfId="752" priority="25">
      <formula>AND(C8&gt;"",K8="")</formula>
    </cfRule>
  </conditionalFormatting>
  <conditionalFormatting sqref="L8">
    <cfRule type="expression" dxfId="751" priority="24">
      <formula>AND(C8&gt;"",L8="")</formula>
    </cfRule>
  </conditionalFormatting>
  <conditionalFormatting sqref="N8:N207">
    <cfRule type="expression" dxfId="750" priority="23">
      <formula>AND(C8&gt;"",N8="")</formula>
    </cfRule>
  </conditionalFormatting>
  <conditionalFormatting sqref="P8:P207">
    <cfRule type="expression" dxfId="749" priority="22">
      <formula>AND(C8&gt;"",P8="")</formula>
    </cfRule>
  </conditionalFormatting>
  <conditionalFormatting sqref="Q8 Q12:Q207">
    <cfRule type="expression" dxfId="748" priority="21">
      <formula>AND(C8&gt;"",Q8="")</formula>
    </cfRule>
  </conditionalFormatting>
  <conditionalFormatting sqref="R8 R12:R207">
    <cfRule type="expression" dxfId="747" priority="20">
      <formula>AND(C8&gt;"",R8="")</formula>
    </cfRule>
  </conditionalFormatting>
  <conditionalFormatting sqref="S8 S12:S207">
    <cfRule type="expression" dxfId="746" priority="19">
      <formula>AND(C8&gt;"",S8="")</formula>
    </cfRule>
  </conditionalFormatting>
  <conditionalFormatting sqref="T8 T12:T207">
    <cfRule type="expression" dxfId="745" priority="18">
      <formula>AND(C8&gt;"",T8="")</formula>
    </cfRule>
  </conditionalFormatting>
  <conditionalFormatting sqref="O8:O207">
    <cfRule type="expression" dxfId="744" priority="16">
      <formula>AND(N8="Reported", O8=0)</formula>
    </cfRule>
    <cfRule type="expression" dxfId="743" priority="17">
      <formula>N8="Sector"</formula>
    </cfRule>
  </conditionalFormatting>
  <conditionalFormatting sqref="U8:U207">
    <cfRule type="containsErrors" dxfId="742" priority="15">
      <formula>ISERROR(U8)</formula>
    </cfRule>
  </conditionalFormatting>
  <conditionalFormatting sqref="V8:V207">
    <cfRule type="containsErrors" dxfId="741" priority="14">
      <formula>ISERROR(V8)</formula>
    </cfRule>
  </conditionalFormatting>
  <conditionalFormatting sqref="E5">
    <cfRule type="expression" dxfId="740" priority="13">
      <formula>OR(E5="Error in Project Costs - please correct",E5="Error in Proposed Measure - please correct",E5="Error in HVAC type - please correct")</formula>
    </cfRule>
  </conditionalFormatting>
  <conditionalFormatting sqref="I8:I207">
    <cfRule type="expression" dxfId="739" priority="36">
      <formula>AB8="Error"</formula>
    </cfRule>
    <cfRule type="expression" dxfId="738" priority="37">
      <formula>AND(C8&gt;"",I8="")</formula>
    </cfRule>
  </conditionalFormatting>
  <conditionalFormatting sqref="O8:O1048576">
    <cfRule type="cellIs" dxfId="737" priority="12" operator="greaterThan">
      <formula>8760</formula>
    </cfRule>
  </conditionalFormatting>
  <conditionalFormatting sqref="Q10:Q11">
    <cfRule type="expression" dxfId="736" priority="11">
      <formula>AND(C10&gt;"",Q10="")</formula>
    </cfRule>
  </conditionalFormatting>
  <conditionalFormatting sqref="R10:R11">
    <cfRule type="expression" dxfId="735" priority="10">
      <formula>AND(C10&gt;"",R10="")</formula>
    </cfRule>
  </conditionalFormatting>
  <conditionalFormatting sqref="S10:S11">
    <cfRule type="expression" dxfId="734" priority="9">
      <formula>AND(C10&gt;"",S10="")</formula>
    </cfRule>
  </conditionalFormatting>
  <conditionalFormatting sqref="T10:T11">
    <cfRule type="expression" dxfId="733" priority="8">
      <formula>AND(C10&gt;"",T10="")</formula>
    </cfRule>
  </conditionalFormatting>
  <conditionalFormatting sqref="L9:L207">
    <cfRule type="expression" dxfId="732" priority="7">
      <formula>AND(C9&gt;"",L9="")</formula>
    </cfRule>
  </conditionalFormatting>
  <conditionalFormatting sqref="G6">
    <cfRule type="containsErrors" dxfId="731" priority="5">
      <formula>ISERROR(G6)</formula>
    </cfRule>
  </conditionalFormatting>
  <conditionalFormatting sqref="Q9">
    <cfRule type="expression" dxfId="730" priority="4">
      <formula>AND(C9&gt;"",Q9="")</formula>
    </cfRule>
  </conditionalFormatting>
  <conditionalFormatting sqref="R9">
    <cfRule type="expression" dxfId="729" priority="3">
      <formula>AND(C9&gt;"",R9="")</formula>
    </cfRule>
  </conditionalFormatting>
  <conditionalFormatting sqref="S9">
    <cfRule type="expression" dxfId="728" priority="2">
      <formula>AND(C9&gt;"",S9="")</formula>
    </cfRule>
  </conditionalFormatting>
  <conditionalFormatting sqref="T9">
    <cfRule type="expression" dxfId="727" priority="1">
      <formula>AND(C9&gt;"",T9="")</formula>
    </cfRule>
  </conditionalFormatting>
  <dataValidations count="5">
    <dataValidation type="textLength" operator="lessThanOrEqual" allowBlank="1" showInputMessage="1" showErrorMessage="1" errorTitle="Maximum Character Limit" error="Please enter less than 50 characters. " sqref="R8:R207" xr:uid="{A1613FBF-C00B-4B13-8465-3E730396CEE6}">
      <formula1>50</formula1>
    </dataValidation>
    <dataValidation type="list" allowBlank="1" showInputMessage="1" showErrorMessage="1" sqref="N7 L7 I7 P7" xr:uid="{AFEB48D6-987F-4834-B8E9-67DED3071837}">
      <formula1>#REF!</formula1>
    </dataValidation>
    <dataValidation type="list" allowBlank="1" showInputMessage="1" showErrorMessage="1" sqref="C7" xr:uid="{DE0C8E97-A71C-4B39-8356-B5420A20CD29}">
      <formula1>INDIRECT($B7)</formula1>
    </dataValidation>
    <dataValidation type="list" allowBlank="1" showInputMessage="1" showErrorMessage="1" sqref="K7:K207" xr:uid="{E268B499-5AC1-42DE-8730-9294ABF8BED2}">
      <formula1>INDIRECT(J7)</formula1>
    </dataValidation>
    <dataValidation type="list" allowBlank="1" showInputMessage="1" showErrorMessage="1" sqref="G7" xr:uid="{7E8E3750-52F0-4A94-BADA-03035F28E02A}">
      <formula1>ListESFPicklist</formula1>
    </dataValidation>
  </dataValidations>
  <hyperlinks>
    <hyperlink ref="A5:B5" location="'Project Summary'!B9" tooltip="Back to Project Summary" display="Back to Project Summary" xr:uid="{45C473AE-C004-4B56-BBAA-821D36472F55}"/>
  </hyperlinks>
  <pageMargins left="0.7" right="0.7" top="0.75" bottom="0.75" header="0.3" footer="0.3"/>
  <pageSetup orientation="portrait" r:id="rId1"/>
  <headerFooter>
    <oddFooter>&amp;C_x000D_&amp;1#&amp;"Calibri"&amp;22&amp;K0073CF INTERNAL</oddFooter>
  </headerFooter>
  <ignoredErrors>
    <ignoredError sqref="G8:G207" unlockedFormula="1"/>
  </ignoredErrors>
  <extLst>
    <ext xmlns:x14="http://schemas.microsoft.com/office/spreadsheetml/2009/9/main" uri="{78C0D931-6437-407d-A8EE-F0AAD7539E65}">
      <x14:conditionalFormattings>
        <x14:conditionalFormatting xmlns:xm="http://schemas.microsoft.com/office/excel/2006/main">
          <x14:cfRule type="containsErrors" priority="31" id="{5F2B0237-C176-481F-9629-8D8919580F40}">
            <xm:f>ISERROR('One for One Replacements'!U6)</xm:f>
            <x14:dxf>
              <font>
                <color theme="0"/>
              </font>
            </x14:dxf>
          </x14:cfRule>
          <xm:sqref>Q6:S6</xm:sqref>
        </x14:conditionalFormatting>
        <x14:conditionalFormatting xmlns:xm="http://schemas.microsoft.com/office/excel/2006/main">
          <x14:cfRule type="containsErrors" priority="30" id="{B2029929-CE40-48AF-A729-105FE0975C63}">
            <xm:f>ISERROR('https://consolidatededison.sharepoint.com/Users/GolinoC/Desktop/coned/corp/Users/smithna/AppData/Local/Temp/[Con Edison CI Gas Tool v1.2.xlsx]Pre Rinse Spray Valve'!#REF!)</xm:f>
            <x14:dxf>
              <font>
                <color theme="0"/>
              </font>
            </x14:dxf>
          </x14:cfRule>
          <xm:sqref>Q5:T5</xm:sqref>
        </x14:conditionalFormatting>
      </x14:conditionalFormattings>
    </ext>
    <ext xmlns:x14="http://schemas.microsoft.com/office/spreadsheetml/2009/9/main" uri="{CCE6A557-97BC-4b89-ADB6-D9C93CAAB3DF}">
      <x14:dataValidations xmlns:xm="http://schemas.microsoft.com/office/excel/2006/main" count="6">
        <x14:dataValidation type="list" allowBlank="1" showInputMessage="1" showErrorMessage="1" xr:uid="{4667AE45-BD17-4D63-A5BF-527E57305ED0}">
          <x14:formula1>
            <xm:f>'Lighting Picklist'!$O$3</xm:f>
          </x14:formula1>
          <xm:sqref>B8:B207</xm:sqref>
        </x14:dataValidation>
        <x14:dataValidation type="list" allowBlank="1" showInputMessage="1" showErrorMessage="1" xr:uid="{C7AF6D6F-8294-45A1-880B-23CC8A8E46BC}">
          <x14:formula1>
            <xm:f>'Lighting Picklist'!$L$3:$L$6</xm:f>
          </x14:formula1>
          <xm:sqref>P8:P207</xm:sqref>
        </x14:dataValidation>
        <x14:dataValidation type="list" allowBlank="1" showInputMessage="1" showErrorMessage="1" xr:uid="{966917B2-AA7C-4B02-A5BD-6DAE01355D24}">
          <x14:formula1>
            <xm:f>'Lighting Picklist'!$M$3:$M$4</xm:f>
          </x14:formula1>
          <xm:sqref>N8:N207</xm:sqref>
        </x14:dataValidation>
        <x14:dataValidation type="list" allowBlank="1" showInputMessage="1" showErrorMessage="1" xr:uid="{52D98D8E-C07D-43DA-9BB0-70448B8ABBFF}">
          <x14:formula1>
            <xm:f>'Measure&amp;Incentive Picklist'!$E$155:$E$156</xm:f>
          </x14:formula1>
          <xm:sqref>C8:C207</xm:sqref>
        </x14:dataValidation>
        <x14:dataValidation type="list" allowBlank="1" showInputMessage="1" showErrorMessage="1" xr:uid="{C73542A2-38D4-44BC-AFB3-2334DF25CCA2}">
          <x14:formula1>
            <xm:f>'Lighting Picklist'!$K$3:$K$4</xm:f>
          </x14:formula1>
          <xm:sqref>L8:L207</xm:sqref>
        </x14:dataValidation>
        <x14:dataValidation type="list" allowBlank="1" showInputMessage="1" showErrorMessage="1" xr:uid="{1B41F380-83B1-4DB3-9B5C-EB873C7A8669}">
          <x14:formula1>
            <xm:f>'Lighting Picklist'!$A$2:$A$63</xm:f>
          </x14:formula1>
          <xm:sqref>I8:I207</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768736c2-19d6-47bb-9ac3-740642f34861">
      <Terms xmlns="http://schemas.microsoft.com/office/infopath/2007/PartnerControls"/>
    </lcf76f155ced4ddcb4097134ff3c332f>
    <Date xmlns="768736c2-19d6-47bb-9ac3-740642f34861" xsi:nil="true"/>
    <TaxCatchAll xmlns="8a4296bc-d819-4b7d-bdf0-f52043404af7"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D728AF53F999944BA229D44D48909661" ma:contentTypeVersion="16" ma:contentTypeDescription="Create a new document." ma:contentTypeScope="" ma:versionID="d518ebc18769bb94972d0fdb0c580764">
  <xsd:schema xmlns:xsd="http://www.w3.org/2001/XMLSchema" xmlns:xs="http://www.w3.org/2001/XMLSchema" xmlns:p="http://schemas.microsoft.com/office/2006/metadata/properties" xmlns:ns2="768736c2-19d6-47bb-9ac3-740642f34861" xmlns:ns3="8a4296bc-d819-4b7d-bdf0-f52043404af7" targetNamespace="http://schemas.microsoft.com/office/2006/metadata/properties" ma:root="true" ma:fieldsID="347ccd2e8e4b4d24e0b2542e3b4228ac" ns2:_="" ns3:_="">
    <xsd:import namespace="768736c2-19d6-47bb-9ac3-740642f34861"/>
    <xsd:import namespace="8a4296bc-d819-4b7d-bdf0-f52043404af7"/>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DateTaken" minOccurs="0"/>
                <xsd:element ref="ns2:MediaLengthInSecond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Date"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68736c2-19d6-47bb-9ac3-740642f3486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Image Tags" ma:readOnly="false" ma:fieldId="{5cf76f15-5ced-4ddc-b409-7134ff3c332f}" ma:taxonomyMulti="true" ma:sspId="8286605c-d6c9-4ea2-b44b-324d009c1855"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element name="MediaServiceGenerationTime" ma:index="20" nillable="true" ma:displayName="MediaServiceGenerationTime" ma:hidden="true" ma:internalName="MediaServiceGenerationTime" ma:readOnly="true">
      <xsd:simpleType>
        <xsd:restriction base="dms:Text"/>
      </xsd:simpleType>
    </xsd:element>
    <xsd:element name="MediaServiceEventHashCode" ma:index="21" nillable="true" ma:displayName="MediaServiceEventHashCode" ma:hidden="true" ma:internalName="MediaServiceEventHashCode" ma:readOnly="true">
      <xsd:simpleType>
        <xsd:restriction base="dms:Text"/>
      </xsd:simpleType>
    </xsd:element>
    <xsd:element name="Date" ma:index="22" nillable="true" ma:displayName="Date" ma:format="DateOnly" ma:internalName="Date">
      <xsd:simpleType>
        <xsd:restriction base="dms:DateTime"/>
      </xsd:simpleType>
    </xsd:element>
    <xsd:element name="MediaServiceObjectDetectorVersions" ma:index="23"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a4296bc-d819-4b7d-bdf0-f52043404af7"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18" nillable="true" ma:displayName="Taxonomy Catch All Column" ma:hidden="true" ma:list="{fa1a823c-4327-40a7-af9f-1a2369748e43}" ma:internalName="TaxCatchAll" ma:showField="CatchAllData" ma:web="8a4296bc-d819-4b7d-bdf0-f52043404af7">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2A4421D-6A9C-40D1-982A-427A3C9DD57D}">
  <ds:schemaRefs>
    <ds:schemaRef ds:uri="8a4296bc-d819-4b7d-bdf0-f52043404af7"/>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768736c2-19d6-47bb-9ac3-740642f34861"/>
    <ds:schemaRef ds:uri="http://purl.org/dc/elements/1.1/"/>
    <ds:schemaRef ds:uri="http://schemas.microsoft.com/office/2006/metadata/properties"/>
    <ds:schemaRef ds:uri="http://www.w3.org/XML/1998/namespace"/>
    <ds:schemaRef ds:uri="http://purl.org/dc/dcmitype/"/>
  </ds:schemaRefs>
</ds:datastoreItem>
</file>

<file path=customXml/itemProps2.xml><?xml version="1.0" encoding="utf-8"?>
<ds:datastoreItem xmlns:ds="http://schemas.openxmlformats.org/officeDocument/2006/customXml" ds:itemID="{C633BD0D-7DCB-4F12-8F95-A0CAFEA20D1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68736c2-19d6-47bb-9ac3-740642f34861"/>
    <ds:schemaRef ds:uri="8a4296bc-d819-4b7d-bdf0-f52043404af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C8FD0D1-1B00-44D7-B41D-186EC3B3463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38</vt:i4>
      </vt:variant>
      <vt:variant>
        <vt:lpstr>Named Ranges</vt:lpstr>
      </vt:variant>
      <vt:variant>
        <vt:i4>158</vt:i4>
      </vt:variant>
    </vt:vector>
  </HeadingPairs>
  <TitlesOfParts>
    <vt:vector size="196" baseType="lpstr">
      <vt:lpstr>Project Summary</vt:lpstr>
      <vt:lpstr>INTERNAL v20 Revisions</vt:lpstr>
      <vt:lpstr>Updates</vt:lpstr>
      <vt:lpstr>One for One Replacements</vt:lpstr>
      <vt:lpstr>Interior Lighting Control</vt:lpstr>
      <vt:lpstr>Bi-Level Lighting Control</vt:lpstr>
      <vt:lpstr>Refrigerated Case Lighting</vt:lpstr>
      <vt:lpstr>Gut Renovations - LPD</vt:lpstr>
      <vt:lpstr>Gut Renovations - Network Ctrls</vt:lpstr>
      <vt:lpstr>Air Compressor</vt:lpstr>
      <vt:lpstr>Air Cooled Chiller</vt:lpstr>
      <vt:lpstr>Anti-Sweat Heater Control</vt:lpstr>
      <vt:lpstr>Evaporator Fan Control</vt:lpstr>
      <vt:lpstr>Door Gaskets</vt:lpstr>
      <vt:lpstr>EC Motors - Walk-Ins</vt:lpstr>
      <vt:lpstr>EC Motors - Refrigerated Cases</vt:lpstr>
      <vt:lpstr>Motor Replacement</vt:lpstr>
      <vt:lpstr>EC Motors - HVAC Blower Fan</vt:lpstr>
      <vt:lpstr>Faucet - Low Flow Aerator</vt:lpstr>
      <vt:lpstr>PTAC</vt:lpstr>
      <vt:lpstr>PTHP</vt:lpstr>
      <vt:lpstr>Refrigerated Night Case Covers</vt:lpstr>
      <vt:lpstr>Storage Tank Water Heater</vt:lpstr>
      <vt:lpstr>Strip Curtains</vt:lpstr>
      <vt:lpstr>Unitary Air Conditioner</vt:lpstr>
      <vt:lpstr>Air Sourced Heat Pump</vt:lpstr>
      <vt:lpstr>VRF - Variable Refrigerant Flow</vt:lpstr>
      <vt:lpstr>Variable Frequency Drives</vt:lpstr>
      <vt:lpstr>Water Cooled Chiller</vt:lpstr>
      <vt:lpstr>Window Film</vt:lpstr>
      <vt:lpstr>Chiller Tune-Up</vt:lpstr>
      <vt:lpstr>Water Source Heat Pump</vt:lpstr>
      <vt:lpstr>Measure&amp;Incentive Picklist</vt:lpstr>
      <vt:lpstr>Lighting Picklist</vt:lpstr>
      <vt:lpstr>HVAC Picklist</vt:lpstr>
      <vt:lpstr>VFD picklist - Active</vt:lpstr>
      <vt:lpstr>VFD picklist - OG</vt:lpstr>
      <vt:lpstr>Lighting Instructions</vt:lpstr>
      <vt:lpstr>AA</vt:lpstr>
      <vt:lpstr>AB</vt:lpstr>
      <vt:lpstr>AC</vt:lpstr>
      <vt:lpstr>'Chiller Tune-Up'!Acct_No</vt:lpstr>
      <vt:lpstr>'Project Summary'!Acct_No</vt:lpstr>
      <vt:lpstr>PTAC!Acct_No</vt:lpstr>
      <vt:lpstr>PTHP!Acct_No</vt:lpstr>
      <vt:lpstr>Acct_No</vt:lpstr>
      <vt:lpstr>AD</vt:lpstr>
      <vt:lpstr>'Project Summary'!Address</vt:lpstr>
      <vt:lpstr>Address</vt:lpstr>
      <vt:lpstr>AE</vt:lpstr>
      <vt:lpstr>AF</vt:lpstr>
      <vt:lpstr>AG</vt:lpstr>
      <vt:lpstr>AH</vt:lpstr>
      <vt:lpstr>AI</vt:lpstr>
      <vt:lpstr>Air_Compressor_≥_15_____25_HP</vt:lpstr>
      <vt:lpstr>Air_Compressor_≥_25_____50_HP</vt:lpstr>
      <vt:lpstr>Air_Compressor_≥_50_____75_HP</vt:lpstr>
      <vt:lpstr>'Chiller Tune-Up'!Air_Cooled</vt:lpstr>
      <vt:lpstr>'Gut Renovations - LPD'!Air_Cooled</vt:lpstr>
      <vt:lpstr>'Project Summary'!Air_Cooled</vt:lpstr>
      <vt:lpstr>PTAC!Air_Cooled</vt:lpstr>
      <vt:lpstr>PTHP!Air_Cooled</vt:lpstr>
      <vt:lpstr>'Variable Frequency Drives'!Air_Cooled</vt:lpstr>
      <vt:lpstr>Air_Cooled</vt:lpstr>
      <vt:lpstr>AJ</vt:lpstr>
      <vt:lpstr>AK</vt:lpstr>
      <vt:lpstr>Auto_Related</vt:lpstr>
      <vt:lpstr>Automotive_Transportation_Service_or_Repair_Facility__24_7</vt:lpstr>
      <vt:lpstr>BA</vt:lpstr>
      <vt:lpstr>'VFD picklist - Active'!Bakery</vt:lpstr>
      <vt:lpstr>'VFD picklist - OG'!Bakery</vt:lpstr>
      <vt:lpstr>Bakery</vt:lpstr>
      <vt:lpstr>Banks</vt:lpstr>
      <vt:lpstr>BB</vt:lpstr>
      <vt:lpstr>BC</vt:lpstr>
      <vt:lpstr>BD</vt:lpstr>
      <vt:lpstr>BE</vt:lpstr>
      <vt:lpstr>BF</vt:lpstr>
      <vt:lpstr>'VFD picklist - OG'!BoilerFW</vt:lpstr>
      <vt:lpstr>BoilerFW</vt:lpstr>
      <vt:lpstr>Church</vt:lpstr>
      <vt:lpstr>'VFD picklist - OG'!CHW</vt:lpstr>
      <vt:lpstr>CHW</vt:lpstr>
      <vt:lpstr>College___Cafeteria</vt:lpstr>
      <vt:lpstr>'VFD picklist - Active'!College___Classes_Administrative</vt:lpstr>
      <vt:lpstr>'VFD picklist - OG'!College___Classes_Administrative</vt:lpstr>
      <vt:lpstr>College___Classes_Administrative</vt:lpstr>
      <vt:lpstr>College___Dormitory</vt:lpstr>
      <vt:lpstr>Commercial_Condos</vt:lpstr>
      <vt:lpstr>Convenience_Stores</vt:lpstr>
      <vt:lpstr>Convention_Center</vt:lpstr>
      <vt:lpstr>Court_House</vt:lpstr>
      <vt:lpstr>'VFD picklist - OG'!CW</vt:lpstr>
      <vt:lpstr>CW</vt:lpstr>
      <vt:lpstr>Date</vt:lpstr>
      <vt:lpstr>Dining__Bar_Lounge_Leisure</vt:lpstr>
      <vt:lpstr>Dining__Cafeteria_Fast_Food</vt:lpstr>
      <vt:lpstr>Dining__Family</vt:lpstr>
      <vt:lpstr>Dormitory_H</vt:lpstr>
      <vt:lpstr>Dormitory_V</vt:lpstr>
      <vt:lpstr>Entertainment</vt:lpstr>
      <vt:lpstr>Exercise_Center</vt:lpstr>
      <vt:lpstr>'VFD picklist - OG'!Exh</vt:lpstr>
      <vt:lpstr>Exh</vt:lpstr>
      <vt:lpstr>Fast_Food_Restaurants</vt:lpstr>
      <vt:lpstr>FIRE</vt:lpstr>
      <vt:lpstr>Fire_Station__Unmanned</vt:lpstr>
      <vt:lpstr>Fluorescent_Interior</vt:lpstr>
      <vt:lpstr>FluorescentInt</vt:lpstr>
      <vt:lpstr>Gymnasium</vt:lpstr>
      <vt:lpstr>Hospitals</vt:lpstr>
      <vt:lpstr>Hospitals___Health_Care</vt:lpstr>
      <vt:lpstr>'VFD picklist - OG'!HW</vt:lpstr>
      <vt:lpstr>HW</vt:lpstr>
      <vt:lpstr>Industrial___1_Shift</vt:lpstr>
      <vt:lpstr>Industrial___2_Shift</vt:lpstr>
      <vt:lpstr>Industrial___3_Shift</vt:lpstr>
      <vt:lpstr>Large</vt:lpstr>
      <vt:lpstr>Large_H</vt:lpstr>
      <vt:lpstr>Large_V</vt:lpstr>
      <vt:lpstr>Laundromats</vt:lpstr>
      <vt:lpstr>LED_Fixture</vt:lpstr>
      <vt:lpstr>LED_Interior</vt:lpstr>
      <vt:lpstr>LED_Retrofit</vt:lpstr>
      <vt:lpstr>Library</vt:lpstr>
      <vt:lpstr>Light_Manufacturers</vt:lpstr>
      <vt:lpstr>Lighting_Control___Daylight_Control___Refrigerated_Case</vt:lpstr>
      <vt:lpstr>'EC Motors - HVAC Blower Fan'!ListESFPicklist</vt:lpstr>
      <vt:lpstr>ListESFPicklist</vt:lpstr>
      <vt:lpstr>ListExistingVFD_Dropdown</vt:lpstr>
      <vt:lpstr>ListOneForOneReplacements_Concatenated</vt:lpstr>
      <vt:lpstr>ListOneForOneReplacements_ProposedMeasureName</vt:lpstr>
      <vt:lpstr>Lodging___Hotel</vt:lpstr>
      <vt:lpstr>Lodging___Motel</vt:lpstr>
      <vt:lpstr>'VFD picklist - OG'!MAF</vt:lpstr>
      <vt:lpstr>MAF</vt:lpstr>
      <vt:lpstr>Mall_Concourse</vt:lpstr>
      <vt:lpstr>Manufacturing_Facility</vt:lpstr>
      <vt:lpstr>Medical_Offices</vt:lpstr>
      <vt:lpstr>MF_H</vt:lpstr>
      <vt:lpstr>MF_V</vt:lpstr>
      <vt:lpstr>MFD</vt:lpstr>
      <vt:lpstr>Motion_Picture_Theatre</vt:lpstr>
      <vt:lpstr>Museum</vt:lpstr>
      <vt:lpstr>Nursing_Homes</vt:lpstr>
      <vt:lpstr>Office___General___Large</vt:lpstr>
      <vt:lpstr>Office___General___Small</vt:lpstr>
      <vt:lpstr>Parking</vt:lpstr>
      <vt:lpstr>Parking_Garages</vt:lpstr>
      <vt:lpstr>Parking_Garages__24_7</vt:lpstr>
      <vt:lpstr>Parking_Lots</vt:lpstr>
      <vt:lpstr>Penitentiary</vt:lpstr>
      <vt:lpstr>Performing_Arts_Theatre</vt:lpstr>
      <vt:lpstr>Police___Fire_Stations__24_Hr</vt:lpstr>
      <vt:lpstr>Post_Office</vt:lpstr>
      <vt:lpstr>Pump_Stations</vt:lpstr>
      <vt:lpstr>Refrigerated_Warehouse</vt:lpstr>
      <vt:lpstr>Religious_Building</vt:lpstr>
      <vt:lpstr>Restaurants</vt:lpstr>
      <vt:lpstr>Retail___Large</vt:lpstr>
      <vt:lpstr>Retail___Small</vt:lpstr>
      <vt:lpstr>'VFD picklist - OG'!Return</vt:lpstr>
      <vt:lpstr>Return</vt:lpstr>
      <vt:lpstr>School___University</vt:lpstr>
      <vt:lpstr>Schools__Jr._Sr._High</vt:lpstr>
      <vt:lpstr>Schools__Preschool_Elementary</vt:lpstr>
      <vt:lpstr>Schools__Technical_Vocational</vt:lpstr>
      <vt:lpstr>sensor_control</vt:lpstr>
      <vt:lpstr>'Chiller Tune-Up'!SiteAddress</vt:lpstr>
      <vt:lpstr>PTAC!SiteAddress</vt:lpstr>
      <vt:lpstr>PTHP!SiteAddress</vt:lpstr>
      <vt:lpstr>SiteAddress</vt:lpstr>
      <vt:lpstr>Small</vt:lpstr>
      <vt:lpstr>Small_H</vt:lpstr>
      <vt:lpstr>Small_Services</vt:lpstr>
      <vt:lpstr>Small_V</vt:lpstr>
      <vt:lpstr>Sports_Arena</vt:lpstr>
      <vt:lpstr>'VFD picklist - OG'!Supply</vt:lpstr>
      <vt:lpstr>Supply</vt:lpstr>
      <vt:lpstr>'VFD picklist - OG'!Tower</vt:lpstr>
      <vt:lpstr>Tower</vt:lpstr>
      <vt:lpstr>Town_Hall</vt:lpstr>
      <vt:lpstr>Transportation</vt:lpstr>
      <vt:lpstr>Warehouse</vt:lpstr>
      <vt:lpstr>Warehouse__Not_Refrigerated</vt:lpstr>
      <vt:lpstr>Waste_Water_Treatment_Plant</vt:lpstr>
      <vt:lpstr>Water_Cooled_C</vt:lpstr>
      <vt:lpstr>Water_Cooled_Cent</vt:lpstr>
      <vt:lpstr>'HVAC Picklist'!Water_Cooled_Centrifugal</vt:lpstr>
      <vt:lpstr>Water_Cooled_Centrifugal</vt:lpstr>
      <vt:lpstr>Water_Cooled_PD</vt:lpstr>
      <vt:lpstr>'HVAC Picklist'!Water_Cooled_Positive_Displacement</vt:lpstr>
      <vt:lpstr>Water_Cooled_Positive_Displacement</vt:lpstr>
      <vt:lpstr>'VFD picklist - OG'!WLHP</vt:lpstr>
      <vt:lpstr>WLHP</vt:lpstr>
      <vt:lpstr>Workshop</vt:lpstr>
    </vt:vector>
  </TitlesOfParts>
  <Manager/>
  <Company>Con Edison</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GRECHC@coned.com;TEJEDAB@coned.com</dc:creator>
  <cp:keywords/>
  <dc:description/>
  <cp:lastModifiedBy>Johnson, Erik M.</cp:lastModifiedBy>
  <cp:revision/>
  <dcterms:created xsi:type="dcterms:W3CDTF">2016-09-08T19:55:39Z</dcterms:created>
  <dcterms:modified xsi:type="dcterms:W3CDTF">2023-12-08T20:12:29Z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0x010100D728AF53F999944BA229D44D48909661</vt:lpwstr>
  </property>
  <property fmtid="{D5CDD505-2E9C-101B-9397-08002B2CF9AE}" pid="3" name="MSIP_Label_c80150e9-b158-425e-97d7-738cc28226d7_Enabled">
    <vt:lpwstr>true</vt:lpwstr>
  </property>
  <property fmtid="{D5CDD505-2E9C-101B-9397-08002B2CF9AE}" pid="4" name="MSIP_Label_c80150e9-b158-425e-97d7-738cc28226d7_SetDate">
    <vt:lpwstr>2023-10-31T12:59:12Z</vt:lpwstr>
  </property>
  <property fmtid="{D5CDD505-2E9C-101B-9397-08002B2CF9AE}" pid="5" name="MSIP_Label_c80150e9-b158-425e-97d7-738cc28226d7_Method">
    <vt:lpwstr>Standard</vt:lpwstr>
  </property>
  <property fmtid="{D5CDD505-2E9C-101B-9397-08002B2CF9AE}" pid="6" name="MSIP_Label_c80150e9-b158-425e-97d7-738cc28226d7_Name">
    <vt:lpwstr>Internal - Privacy</vt:lpwstr>
  </property>
  <property fmtid="{D5CDD505-2E9C-101B-9397-08002B2CF9AE}" pid="7" name="MSIP_Label_c80150e9-b158-425e-97d7-738cc28226d7_SiteId">
    <vt:lpwstr>e9aef9b7-25ca-4518-a881-33e546773136</vt:lpwstr>
  </property>
  <property fmtid="{D5CDD505-2E9C-101B-9397-08002B2CF9AE}" pid="8" name="MSIP_Label_c80150e9-b158-425e-97d7-738cc28226d7_ActionId">
    <vt:lpwstr>04f1ab72-40d4-4a68-beed-a4c75be1948a</vt:lpwstr>
  </property>
  <property fmtid="{D5CDD505-2E9C-101B-9397-08002B2CF9AE}" pid="9" name="MSIP_Label_c80150e9-b158-425e-97d7-738cc28226d7_ContentBits">
    <vt:lpwstr>2</vt:lpwstr>
  </property>
  <property fmtid="{D5CDD505-2E9C-101B-9397-08002B2CF9AE}" pid="10" name="MediaServiceImageTags">
    <vt:lpwstr/>
  </property>
</Properties>
</file>